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codeName="{2E6947BB-A706-504E-29CB-9DD9B7763434}"/>
  <workbookPr codeName="EstaPastaDeTrabalho" defaultThemeVersion="166925"/>
  <mc:AlternateContent xmlns:mc="http://schemas.openxmlformats.org/markup-compatibility/2006">
    <mc:Choice Requires="x15">
      <x15ac:absPath xmlns:x15ac="http://schemas.microsoft.com/office/spreadsheetml/2010/11/ac" url="C:\Users\marce\Downloads\"/>
    </mc:Choice>
  </mc:AlternateContent>
  <xr:revisionPtr revIDLastSave="0" documentId="13_ncr:1_{55212234-0365-4090-BC56-B4F6CF45DD48}" xr6:coauthVersionLast="45" xr6:coauthVersionMax="45" xr10:uidLastSave="{00000000-0000-0000-0000-000000000000}"/>
  <bookViews>
    <workbookView xWindow="-120" yWindow="-120" windowWidth="20730" windowHeight="11160" tabRatio="698" xr2:uid="{00000000-000D-0000-FFFF-FFFF00000000}"/>
  </bookViews>
  <sheets>
    <sheet name="Lámina Comparativa" sheetId="13" r:id="rId1"/>
    <sheet name="Guía de Fondos Mutuos" sheetId="4" r:id="rId2"/>
    <sheet name="Guía de Índices" sheetId="15" r:id="rId3"/>
    <sheet name="Base Gráfico" sheetId="14" r:id="rId4"/>
  </sheets>
  <functionGroups builtInGroupCount="19"/>
  <definedNames>
    <definedName name="_ECO_RANGE_ID048ceb15fc51432aaaf34b1a98bf6018" localSheetId="3" hidden="1">'Base Gráfico'!$G$10:$G$271</definedName>
    <definedName name="_ECO_RANGE_ID0742d4482cdd44438cbbab3c60970bde" localSheetId="1" hidden="1">'Guía de Fondos Mutuos'!$O$7:$O$2967</definedName>
    <definedName name="_ECO_RANGE_ID0f15a683555e424bb6594495875bf577" localSheetId="1" hidden="1">'Guía de Fondos Mutuos'!$AP$7:$AP$2967</definedName>
    <definedName name="_ECO_RANGE_ID1067efd447904c5baa122160613bc7e7" localSheetId="1" hidden="1">'Guía de Fondos Mutuos'!$W$7:$W$2967</definedName>
    <definedName name="_ECO_RANGE_ID12d735d6eb3b447a92c6c10056575815" localSheetId="1" hidden="1">'Guía de Fondos Mutuos'!$F$7:$F$2967</definedName>
    <definedName name="_ECO_RANGE_ID1479dad2c8ac4e82b48256d3e20d4d9a" localSheetId="1" hidden="1">'Guía de Fondos Mutuos'!$AO$7:$AO$2967</definedName>
    <definedName name="_ECO_RANGE_ID1c15333c3a5e4efe9d23b5e6bbeb0af7" localSheetId="1" hidden="1">'Guía de Fondos Mutuos'!$C$7:$C$2967</definedName>
    <definedName name="_ECO_RANGE_ID1e7bf7ed5e274fef86d2546bcb87513f" localSheetId="1" hidden="1">'Guía de Fondos Mutuos'!$Y$7:$Y$2967</definedName>
    <definedName name="_ECO_RANGE_ID201a15b528e64dc5ace8fa1080b7c5d9" localSheetId="1" hidden="1">'Guía de Fondos Mutuos'!$BB$7:$BB$2967</definedName>
    <definedName name="_ECO_RANGE_ID20fcf41ed5354d78a65954e6f6496d58" localSheetId="1" hidden="1">'Guía de Fondos Mutuos'!$S$7:$S$2967</definedName>
    <definedName name="_ECO_RANGE_ID2a10246d8791456da43cd575055d7733" localSheetId="1" hidden="1">'Guía de Fondos Mutuos'!$D$7:$D$2967</definedName>
    <definedName name="_ECO_RANGE_ID2aae695330294d75aa3114f8dac7dc00" localSheetId="1" hidden="1">'Guía de Fondos Mutuos'!$BA$7:$BA$2967</definedName>
    <definedName name="_ECO_RANGE_ID2b0105113840426295a12353be91a300" localSheetId="3" hidden="1">'Base Gráfico'!$B$9</definedName>
    <definedName name="_ECO_RANGE_ID2e99dd4fff3947719a8261d54c552a38" localSheetId="1" hidden="1">'Guía de Fondos Mutuos'!$AK$7:$AK$2967</definedName>
    <definedName name="_ECO_RANGE_ID2f3c4637021d4a0c9a1dbde5b0cebe17" localSheetId="1" hidden="1">'Guía de Fondos Mutuos'!$AX$7:$AX$2967</definedName>
    <definedName name="_ECO_RANGE_ID324053559d0a4fa4a45700a2bb04ea4a" localSheetId="1" hidden="1">'Guía de Fondos Mutuos'!$AL$7:$AL$2967</definedName>
    <definedName name="_ECO_RANGE_ID332a65ae17f54f34a8f456e034b9781f" localSheetId="2" hidden="1">'Guía de Índices'!$A$4:$A$32</definedName>
    <definedName name="_ECO_RANGE_ID34901767a0224045b018a0689ca2f71a" localSheetId="1" hidden="1">'Guía de Fondos Mutuos'!$AI$7:$AI$2967</definedName>
    <definedName name="_ECO_RANGE_ID3578439f7fbf4ed4b4e71f96cb06bdc5" localSheetId="1" hidden="1">'Guía de Fondos Mutuos'!$AJ$7:$AJ$2967</definedName>
    <definedName name="_ECO_RANGE_ID3880a7a5f7c446ac9c48957ce385755a" localSheetId="1" hidden="1">'Guía de Fondos Mutuos'!$AA$7:$AA$2967</definedName>
    <definedName name="_ECO_RANGE_ID43cae1e7ba094bcd9ad879761b19973f" localSheetId="1" hidden="1">'Guía de Fondos Mutuos'!$Z$7:$Z$2967</definedName>
    <definedName name="_ECO_RANGE_ID58e578048fe84e9d893d2b1703c20b2c" localSheetId="2" hidden="1">'Guía de Índices'!$C$4:$C$32</definedName>
    <definedName name="_ECO_RANGE_ID5909b9ee4a404b32bbc503f3e625b87e" localSheetId="1" hidden="1">'Guía de Fondos Mutuos'!$X$7:$X$2967</definedName>
    <definedName name="_ECO_RANGE_ID5a96b91af66c4b14a6668a0cf58f8d59" localSheetId="1" hidden="1">'Guía de Fondos Mutuos'!$N$7:$N$2967</definedName>
    <definedName name="_ECO_RANGE_ID5ad16a90a0434fb3b22c500eb49abf28" localSheetId="1" hidden="1">'Guía de Fondos Mutuos'!$AH$7:$AH$2967</definedName>
    <definedName name="_ECO_RANGE_ID5adf86541a654429b05dee75cb94d247" localSheetId="1" hidden="1">'Guía de Fondos Mutuos'!$BG$7:$BG$2967</definedName>
    <definedName name="_ECO_RANGE_ID6034c50ba7cd4a9e95be944a3ed84a22" localSheetId="1" hidden="1">'Guía de Fondos Mutuos'!$J$7:$J$2967</definedName>
    <definedName name="_ECO_RANGE_ID62504d2f25f44c798457883d8a12651a" localSheetId="1" hidden="1">'Guía de Fondos Mutuos'!$G$7:$G$2967</definedName>
    <definedName name="_ECO_RANGE_ID6a3194e58d064b498d830386b837ee1d" localSheetId="1" hidden="1">'Guía de Fondos Mutuos'!$B$7:$B$2967</definedName>
    <definedName name="_ECO_RANGE_ID6e53fdc57f944550838b4a289c4db072" localSheetId="1" hidden="1">'Guía de Fondos Mutuos'!$H$7:$H$2967</definedName>
    <definedName name="_ECO_RANGE_ID6ed852ac051c4bc5b47524dbd9881668" localSheetId="1" hidden="1">'Guía de Fondos Mutuos'!$L$7:$L$2967</definedName>
    <definedName name="_ECO_RANGE_ID744b0194329b4ab59adc698bcefc8f21" localSheetId="3" hidden="1">'Base Gráfico'!$F$10:$F$271</definedName>
    <definedName name="_ECO_RANGE_ID74cf2f704ecf4965a6311b3d21fc6cf5" localSheetId="1" hidden="1">'Guía de Fondos Mutuos'!$AV$7:$AV$2967</definedName>
    <definedName name="_ECO_RANGE_ID7e78ed4423d84da7b9eeb1ac331a5697" localSheetId="3" hidden="1">'Base Gráfico'!$A$10:$B$271</definedName>
    <definedName name="_ECO_RANGE_ID86c4dbc125de4fcaa5fcd744e04eb92d" localSheetId="1" hidden="1">'Guía de Fondos Mutuos'!$I$7:$I$2967</definedName>
    <definedName name="_ECO_RANGE_ID873782df79ef4559be961f8c82892913" localSheetId="1" hidden="1">'Guía de Fondos Mutuos'!$E$7:$E$2967</definedName>
    <definedName name="_ECO_RANGE_ID89837f1d73e74e47ad9b77ea252f36dc" localSheetId="1" hidden="1">'Guía de Fondos Mutuos'!$AR$7:$AR$2967</definedName>
    <definedName name="_ECO_RANGE_ID8b5353f460c7475cbcf69decf08f71de" localSheetId="2" hidden="1">'Guía de Índices'!$B$4:$B$32</definedName>
    <definedName name="_ECO_RANGE_ID8e6e12b6d69c426196b09ca90e9349d9" localSheetId="1" hidden="1">'Guía de Fondos Mutuos'!$AG$7:$AG$2967</definedName>
    <definedName name="_ECO_RANGE_ID9007ed9c4faa4084981cadcb973052a8" localSheetId="1" hidden="1">'Guía de Fondos Mutuos'!$AT$7:$AT$2967</definedName>
    <definedName name="_ECO_RANGE_ID9840d219dd4f47de80e51f606a8810ed" localSheetId="3" hidden="1">'Base Gráfico'!$D$10:$D$271</definedName>
    <definedName name="_ECO_RANGE_ID987405686f104ba7b38917201ba868d0" localSheetId="3" hidden="1">'Base Gráfico'!$C$10:$C$271</definedName>
    <definedName name="_ECO_RANGE_ID99650cb4f5ac49dd9362095a065d997b" localSheetId="1" hidden="1">'Guía de Fondos Mutuos'!$Q$7:$Q$2967</definedName>
    <definedName name="_ECO_RANGE_ID9e2c0300ed3747fbbf6961fdbbb5259a" localSheetId="1" hidden="1">'Guía de Fondos Mutuos'!$AD$7:$AD$2967</definedName>
    <definedName name="_ECO_RANGE_IDa3d0b4cddfe7407ba59484399a40697f" localSheetId="1" hidden="1">'Guía de Fondos Mutuos'!$M$7:$M$2967</definedName>
    <definedName name="_ECO_RANGE_IDb297b57e0f0047a78eed617993a14e1c" localSheetId="1" hidden="1">'Guía de Fondos Mutuos'!$BE$7:$BE$2967</definedName>
    <definedName name="_ECO_RANGE_IDb4cf917e455f4b2b8ed48a1b4a402667" localSheetId="1" hidden="1">'Guía de Fondos Mutuos'!$V$7:$V$2967</definedName>
    <definedName name="_ECO_RANGE_IDb65fd6983d0f4b88af93fc4b20bc4abe" localSheetId="1" hidden="1">'Guía de Fondos Mutuos'!$AY$7:$AY$2967</definedName>
    <definedName name="_ECO_RANGE_IDbff3b21ba9af48919be0bf9714ca5a44" localSheetId="1" hidden="1">'Guía de Fondos Mutuos'!$AE$7:$AE$2967</definedName>
    <definedName name="_ECO_RANGE_IDc0cca73135b14179b9ebea687fe755a1" localSheetId="1" hidden="1">'Guía de Fondos Mutuos'!$AQ$7:$AQ$2967</definedName>
    <definedName name="_ECO_RANGE_IDc9292e805d6342e29395060295b24bab" localSheetId="1" hidden="1">'Guía de Fondos Mutuos'!$AB$7:$AB$2967</definedName>
    <definedName name="_ECO_RANGE_IDcd7883f68ace460797a0275bb4252f57" localSheetId="1" hidden="1">'Guía de Fondos Mutuos'!$BD$7:$BD$2967</definedName>
    <definedName name="_ECO_RANGE_IDd2d64f7d09fc48a88c0d3e2697eefcf6" localSheetId="3" hidden="1">'Base Gráfico'!$E$10:$E$271</definedName>
    <definedName name="_ECO_RANGE_IDda0c81840c8242989b0fb4436ed00f21" localSheetId="1" hidden="1">'Guía de Fondos Mutuos'!$U$7:$U$2967</definedName>
    <definedName name="_ECO_RANGE_IDda2c570ce6364da1aee0d1680e64fbc3" localSheetId="3" hidden="1">'Base Gráfico'!$I$10:$I$271</definedName>
    <definedName name="_ECO_RANGE_IDda5d26cd0c5b441aa10ceb9f045e41d8" localSheetId="1" hidden="1">'Guía de Fondos Mutuos'!$BC$7:$BC$2967</definedName>
    <definedName name="_ECO_RANGE_IDdbac2214d75d475280b13743f9db3e7e" localSheetId="1" hidden="1">'Guía de Fondos Mutuos'!$AS$7:$AS$2967</definedName>
    <definedName name="_ECO_RANGE_IDe1422fcd27f74ace9a055323ed017509" localSheetId="1" hidden="1">'Guía de Fondos Mutuos'!$AC$7:$AC$2967</definedName>
    <definedName name="_ECO_RANGE_IDe3b576e8a79b43388565f4cb36cfa83c" localSheetId="1" hidden="1">'Guía de Fondos Mutuos'!$AU$7:$AU$2967</definedName>
    <definedName name="_ECO_RANGE_IDe82f6f9216c84e25b4db9c356f70efa0" localSheetId="1" hidden="1">'Guía de Fondos Mutuos'!$AM$7:$AM$2967</definedName>
    <definedName name="_ECO_RANGE_IDeae42b8fa7534224a8978f72b4fdb959" localSheetId="1" hidden="1">'Guía de Fondos Mutuos'!$BF$7:$BF$2967</definedName>
    <definedName name="_ECO_RANGE_IDf0ea2a9d01814ff0a3232e9e1004ec2a" localSheetId="1" hidden="1">'Guía de Fondos Mutuos'!$AF$7:$AF$2967</definedName>
    <definedName name="_ECO_RANGE_IDf237058e3ffa4efa846389e710536902" localSheetId="1" hidden="1">'Guía de Fondos Mutuos'!$AZ$7:$AZ$2967</definedName>
    <definedName name="_ECO_RANGE_IDf4754893301a4d47be82133de410588b" localSheetId="3" hidden="1">'Base Gráfico'!$H$10:$H$271</definedName>
    <definedName name="_ECO_RANGE_IDfb0e5dcebdc749028324913126e3af59" localSheetId="1" hidden="1">'Guía de Fondos Mutuos'!$R$7:$R$2967</definedName>
    <definedName name="_xlnm.Print_Area" localSheetId="0">'Lámina Comparativa'!$B$1:$AD$54</definedName>
    <definedName name="Lista">OFFSET('Guía de Fondos Mutuos'!$E$7,0,0,COUNTA('Guía de Fondos Mutuos'!$E:$E)-2)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3" i="13" l="1"/>
  <c r="B6" i="4"/>
  <c r="A3" i="15"/>
  <c r="AC5" i="13" a="1"/>
  <c r="AC5" i="13" l="1"/>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129" i="4"/>
  <c r="P130" i="4"/>
  <c r="P131" i="4"/>
  <c r="P132" i="4"/>
  <c r="P133" i="4"/>
  <c r="P134" i="4"/>
  <c r="P135" i="4"/>
  <c r="P136" i="4"/>
  <c r="P137" i="4"/>
  <c r="P138" i="4"/>
  <c r="P139" i="4"/>
  <c r="P140" i="4"/>
  <c r="P141" i="4"/>
  <c r="P142" i="4"/>
  <c r="P143" i="4"/>
  <c r="P144" i="4"/>
  <c r="P145" i="4"/>
  <c r="P146" i="4"/>
  <c r="P147" i="4"/>
  <c r="P148" i="4"/>
  <c r="P149" i="4"/>
  <c r="P150" i="4"/>
  <c r="P151" i="4"/>
  <c r="P152" i="4"/>
  <c r="P153" i="4"/>
  <c r="P154" i="4"/>
  <c r="P155" i="4"/>
  <c r="P156" i="4"/>
  <c r="P157" i="4"/>
  <c r="P158" i="4"/>
  <c r="P159" i="4"/>
  <c r="P160" i="4"/>
  <c r="P161" i="4"/>
  <c r="P162" i="4"/>
  <c r="P163" i="4"/>
  <c r="P164" i="4"/>
  <c r="P165" i="4"/>
  <c r="P166" i="4"/>
  <c r="P167" i="4"/>
  <c r="P168" i="4"/>
  <c r="P169" i="4"/>
  <c r="P170" i="4"/>
  <c r="P171" i="4"/>
  <c r="P172" i="4"/>
  <c r="P173" i="4"/>
  <c r="P174" i="4"/>
  <c r="P175" i="4"/>
  <c r="P176" i="4"/>
  <c r="P177" i="4"/>
  <c r="P178" i="4"/>
  <c r="P179" i="4"/>
  <c r="P180" i="4"/>
  <c r="P181" i="4"/>
  <c r="P182" i="4"/>
  <c r="P183" i="4"/>
  <c r="P184" i="4"/>
  <c r="P185" i="4"/>
  <c r="P186" i="4"/>
  <c r="P187" i="4"/>
  <c r="P188" i="4"/>
  <c r="P189" i="4"/>
  <c r="P190" i="4"/>
  <c r="P191" i="4"/>
  <c r="P192" i="4"/>
  <c r="P193" i="4"/>
  <c r="P194" i="4"/>
  <c r="P195" i="4"/>
  <c r="P196" i="4"/>
  <c r="P197" i="4"/>
  <c r="P198" i="4"/>
  <c r="P199" i="4"/>
  <c r="P200" i="4"/>
  <c r="P201" i="4"/>
  <c r="P202" i="4"/>
  <c r="P203" i="4"/>
  <c r="P204" i="4"/>
  <c r="P205" i="4"/>
  <c r="P206" i="4"/>
  <c r="P207" i="4"/>
  <c r="P208" i="4"/>
  <c r="P209" i="4"/>
  <c r="P210" i="4"/>
  <c r="P211" i="4"/>
  <c r="P212" i="4"/>
  <c r="P213" i="4"/>
  <c r="P214" i="4"/>
  <c r="P215" i="4"/>
  <c r="P216" i="4"/>
  <c r="P217" i="4"/>
  <c r="P218" i="4"/>
  <c r="P219" i="4"/>
  <c r="P220" i="4"/>
  <c r="P221" i="4"/>
  <c r="P222" i="4"/>
  <c r="P223" i="4"/>
  <c r="P224" i="4"/>
  <c r="P225" i="4"/>
  <c r="P226" i="4"/>
  <c r="P227" i="4"/>
  <c r="P228" i="4"/>
  <c r="P229" i="4"/>
  <c r="P230" i="4"/>
  <c r="P231" i="4"/>
  <c r="P232" i="4"/>
  <c r="P233" i="4"/>
  <c r="P234" i="4"/>
  <c r="P235" i="4"/>
  <c r="P236" i="4"/>
  <c r="P237" i="4"/>
  <c r="P238" i="4"/>
  <c r="P239" i="4"/>
  <c r="P240" i="4"/>
  <c r="P241" i="4"/>
  <c r="P242" i="4"/>
  <c r="P243" i="4"/>
  <c r="P244" i="4"/>
  <c r="P245" i="4"/>
  <c r="P246" i="4"/>
  <c r="P247" i="4"/>
  <c r="P248" i="4"/>
  <c r="P249" i="4"/>
  <c r="P250" i="4"/>
  <c r="P251" i="4"/>
  <c r="P252" i="4"/>
  <c r="P253" i="4"/>
  <c r="P254" i="4"/>
  <c r="P255" i="4"/>
  <c r="P256" i="4"/>
  <c r="P257" i="4"/>
  <c r="P258" i="4"/>
  <c r="P259" i="4"/>
  <c r="P260" i="4"/>
  <c r="P261" i="4"/>
  <c r="P262" i="4"/>
  <c r="P263" i="4"/>
  <c r="P264" i="4"/>
  <c r="P265" i="4"/>
  <c r="P266" i="4"/>
  <c r="P267" i="4"/>
  <c r="P268" i="4"/>
  <c r="P269" i="4"/>
  <c r="P270" i="4"/>
  <c r="P271" i="4"/>
  <c r="P272" i="4"/>
  <c r="P273" i="4"/>
  <c r="P274" i="4"/>
  <c r="P275" i="4"/>
  <c r="P276" i="4"/>
  <c r="P277" i="4"/>
  <c r="P278" i="4"/>
  <c r="P279" i="4"/>
  <c r="P280" i="4"/>
  <c r="P281" i="4"/>
  <c r="P282" i="4"/>
  <c r="P283" i="4"/>
  <c r="P284" i="4"/>
  <c r="P285" i="4"/>
  <c r="P286" i="4"/>
  <c r="P287" i="4"/>
  <c r="P288" i="4"/>
  <c r="P289" i="4"/>
  <c r="P290" i="4"/>
  <c r="P291" i="4"/>
  <c r="P292" i="4"/>
  <c r="P293" i="4"/>
  <c r="P294" i="4"/>
  <c r="P295" i="4"/>
  <c r="P296" i="4"/>
  <c r="P297" i="4"/>
  <c r="P298" i="4"/>
  <c r="P299" i="4"/>
  <c r="P300" i="4"/>
  <c r="P301" i="4"/>
  <c r="P302" i="4"/>
  <c r="P303" i="4"/>
  <c r="P304" i="4"/>
  <c r="P305" i="4"/>
  <c r="P306" i="4"/>
  <c r="P307" i="4"/>
  <c r="P308" i="4"/>
  <c r="P309" i="4"/>
  <c r="P310" i="4"/>
  <c r="P311" i="4"/>
  <c r="P312" i="4"/>
  <c r="P313" i="4"/>
  <c r="P314" i="4"/>
  <c r="P315" i="4"/>
  <c r="P316" i="4"/>
  <c r="P317" i="4"/>
  <c r="P318" i="4"/>
  <c r="P319" i="4"/>
  <c r="P320" i="4"/>
  <c r="P321" i="4"/>
  <c r="P322" i="4"/>
  <c r="P323" i="4"/>
  <c r="P324" i="4"/>
  <c r="P325" i="4"/>
  <c r="P326" i="4"/>
  <c r="P327" i="4"/>
  <c r="P328" i="4"/>
  <c r="P329" i="4"/>
  <c r="P330" i="4"/>
  <c r="P331" i="4"/>
  <c r="P332" i="4"/>
  <c r="P333" i="4"/>
  <c r="P334" i="4"/>
  <c r="P335" i="4"/>
  <c r="P336" i="4"/>
  <c r="P337" i="4"/>
  <c r="P338" i="4"/>
  <c r="P339" i="4"/>
  <c r="P340" i="4"/>
  <c r="P341" i="4"/>
  <c r="P342" i="4"/>
  <c r="P343" i="4"/>
  <c r="P344" i="4"/>
  <c r="P345" i="4"/>
  <c r="P346" i="4"/>
  <c r="P347" i="4"/>
  <c r="P348" i="4"/>
  <c r="P349" i="4"/>
  <c r="P350" i="4"/>
  <c r="P351" i="4"/>
  <c r="P352" i="4"/>
  <c r="P353" i="4"/>
  <c r="P354" i="4"/>
  <c r="P355" i="4"/>
  <c r="P356" i="4"/>
  <c r="P357" i="4"/>
  <c r="P358" i="4"/>
  <c r="P359" i="4"/>
  <c r="P360" i="4"/>
  <c r="P361" i="4"/>
  <c r="P362" i="4"/>
  <c r="P363" i="4"/>
  <c r="P364" i="4"/>
  <c r="P365" i="4"/>
  <c r="P366" i="4"/>
  <c r="P367" i="4"/>
  <c r="P368" i="4"/>
  <c r="P369" i="4"/>
  <c r="P370" i="4"/>
  <c r="P371" i="4"/>
  <c r="P372" i="4"/>
  <c r="P373" i="4"/>
  <c r="P374" i="4"/>
  <c r="P375" i="4"/>
  <c r="P376" i="4"/>
  <c r="P377" i="4"/>
  <c r="P378" i="4"/>
  <c r="P379" i="4"/>
  <c r="P380" i="4"/>
  <c r="P381" i="4"/>
  <c r="P382" i="4"/>
  <c r="P383" i="4"/>
  <c r="P384" i="4"/>
  <c r="P385" i="4"/>
  <c r="P386" i="4"/>
  <c r="P387" i="4"/>
  <c r="P388" i="4"/>
  <c r="P389" i="4"/>
  <c r="P390" i="4"/>
  <c r="P391" i="4"/>
  <c r="P392" i="4"/>
  <c r="P393" i="4"/>
  <c r="P394" i="4"/>
  <c r="P395" i="4"/>
  <c r="P396" i="4"/>
  <c r="P397" i="4"/>
  <c r="P398" i="4"/>
  <c r="P399" i="4"/>
  <c r="P400" i="4"/>
  <c r="P401" i="4"/>
  <c r="P402" i="4"/>
  <c r="P403" i="4"/>
  <c r="P404" i="4"/>
  <c r="P405" i="4"/>
  <c r="P406" i="4"/>
  <c r="P407" i="4"/>
  <c r="P408" i="4"/>
  <c r="P409" i="4"/>
  <c r="P410" i="4"/>
  <c r="P411" i="4"/>
  <c r="P412" i="4"/>
  <c r="P413" i="4"/>
  <c r="P414" i="4"/>
  <c r="P415" i="4"/>
  <c r="P416" i="4"/>
  <c r="P417" i="4"/>
  <c r="P418" i="4"/>
  <c r="P419" i="4"/>
  <c r="P420" i="4"/>
  <c r="P421" i="4"/>
  <c r="P422" i="4"/>
  <c r="P423" i="4"/>
  <c r="P424" i="4"/>
  <c r="P425" i="4"/>
  <c r="P426" i="4"/>
  <c r="P427" i="4"/>
  <c r="P428" i="4"/>
  <c r="P429" i="4"/>
  <c r="P430" i="4"/>
  <c r="P431" i="4"/>
  <c r="P432" i="4"/>
  <c r="P433" i="4"/>
  <c r="P434" i="4"/>
  <c r="P435" i="4"/>
  <c r="P436" i="4"/>
  <c r="P437" i="4"/>
  <c r="P438" i="4"/>
  <c r="P439" i="4"/>
  <c r="P440" i="4"/>
  <c r="P441" i="4"/>
  <c r="P442" i="4"/>
  <c r="P443" i="4"/>
  <c r="P444" i="4"/>
  <c r="P445" i="4"/>
  <c r="P446" i="4"/>
  <c r="P447" i="4"/>
  <c r="P448" i="4"/>
  <c r="P449" i="4"/>
  <c r="P450" i="4"/>
  <c r="P451" i="4"/>
  <c r="P452" i="4"/>
  <c r="P453" i="4"/>
  <c r="P454" i="4"/>
  <c r="P455" i="4"/>
  <c r="P456" i="4"/>
  <c r="P457" i="4"/>
  <c r="P458" i="4"/>
  <c r="P459" i="4"/>
  <c r="P460" i="4"/>
  <c r="P461" i="4"/>
  <c r="P462" i="4"/>
  <c r="P463" i="4"/>
  <c r="P464" i="4"/>
  <c r="P465" i="4"/>
  <c r="P466" i="4"/>
  <c r="P467" i="4"/>
  <c r="P468" i="4"/>
  <c r="P469" i="4"/>
  <c r="P470" i="4"/>
  <c r="P471" i="4"/>
  <c r="P472" i="4"/>
  <c r="P473" i="4"/>
  <c r="P474" i="4"/>
  <c r="P475" i="4"/>
  <c r="P476" i="4"/>
  <c r="P477" i="4"/>
  <c r="P478" i="4"/>
  <c r="P479" i="4"/>
  <c r="P480" i="4"/>
  <c r="P481" i="4"/>
  <c r="P482" i="4"/>
  <c r="P483" i="4"/>
  <c r="P484" i="4"/>
  <c r="P485" i="4"/>
  <c r="P486" i="4"/>
  <c r="P487" i="4"/>
  <c r="P488" i="4"/>
  <c r="P489" i="4"/>
  <c r="P490" i="4"/>
  <c r="P491" i="4"/>
  <c r="P492" i="4"/>
  <c r="P493" i="4"/>
  <c r="P494" i="4"/>
  <c r="P495" i="4"/>
  <c r="P496" i="4"/>
  <c r="P497" i="4"/>
  <c r="P498" i="4"/>
  <c r="P499" i="4"/>
  <c r="P500" i="4"/>
  <c r="P501" i="4"/>
  <c r="P502" i="4"/>
  <c r="P503" i="4"/>
  <c r="P504" i="4"/>
  <c r="P505" i="4"/>
  <c r="P506" i="4"/>
  <c r="P507" i="4"/>
  <c r="P508" i="4"/>
  <c r="P509" i="4"/>
  <c r="P510" i="4"/>
  <c r="P511" i="4"/>
  <c r="P512" i="4"/>
  <c r="P513" i="4"/>
  <c r="P514" i="4"/>
  <c r="P515" i="4"/>
  <c r="P516" i="4"/>
  <c r="P517" i="4"/>
  <c r="P518" i="4"/>
  <c r="P519" i="4"/>
  <c r="P520" i="4"/>
  <c r="P521" i="4"/>
  <c r="P522" i="4"/>
  <c r="P523" i="4"/>
  <c r="P524" i="4"/>
  <c r="P525" i="4"/>
  <c r="P526" i="4"/>
  <c r="P527" i="4"/>
  <c r="P528" i="4"/>
  <c r="P529" i="4"/>
  <c r="P530" i="4"/>
  <c r="P531" i="4"/>
  <c r="P532" i="4"/>
  <c r="P533" i="4"/>
  <c r="P534" i="4"/>
  <c r="P535" i="4"/>
  <c r="P536" i="4"/>
  <c r="P537" i="4"/>
  <c r="P538" i="4"/>
  <c r="P539" i="4"/>
  <c r="P540" i="4"/>
  <c r="P541" i="4"/>
  <c r="P542" i="4"/>
  <c r="P543" i="4"/>
  <c r="P544" i="4"/>
  <c r="P545" i="4"/>
  <c r="P546" i="4"/>
  <c r="P547" i="4"/>
  <c r="P548" i="4"/>
  <c r="P549" i="4"/>
  <c r="P550" i="4"/>
  <c r="P551" i="4"/>
  <c r="P552" i="4"/>
  <c r="P553" i="4"/>
  <c r="P554" i="4"/>
  <c r="P555" i="4"/>
  <c r="P556" i="4"/>
  <c r="P557" i="4"/>
  <c r="P558" i="4"/>
  <c r="P559" i="4"/>
  <c r="P560" i="4"/>
  <c r="P561" i="4"/>
  <c r="P562" i="4"/>
  <c r="P563" i="4"/>
  <c r="P564" i="4"/>
  <c r="P565" i="4"/>
  <c r="P566" i="4"/>
  <c r="P567" i="4"/>
  <c r="P568" i="4"/>
  <c r="P569" i="4"/>
  <c r="P570" i="4"/>
  <c r="P571" i="4"/>
  <c r="P572" i="4"/>
  <c r="P573" i="4"/>
  <c r="P574" i="4"/>
  <c r="P575" i="4"/>
  <c r="P576" i="4"/>
  <c r="P577" i="4"/>
  <c r="P578" i="4"/>
  <c r="P579" i="4"/>
  <c r="P580" i="4"/>
  <c r="P581" i="4"/>
  <c r="P582" i="4"/>
  <c r="P583" i="4"/>
  <c r="P584" i="4"/>
  <c r="P585" i="4"/>
  <c r="P586" i="4"/>
  <c r="P587" i="4"/>
  <c r="P588" i="4"/>
  <c r="P589" i="4"/>
  <c r="P590" i="4"/>
  <c r="P591" i="4"/>
  <c r="P592" i="4"/>
  <c r="P593" i="4"/>
  <c r="P594" i="4"/>
  <c r="P595" i="4"/>
  <c r="P596" i="4"/>
  <c r="P597" i="4"/>
  <c r="P598" i="4"/>
  <c r="P599" i="4"/>
  <c r="P600" i="4"/>
  <c r="P601" i="4"/>
  <c r="P602" i="4"/>
  <c r="P603" i="4"/>
  <c r="P604" i="4"/>
  <c r="P605" i="4"/>
  <c r="P606" i="4"/>
  <c r="P607" i="4"/>
  <c r="P608" i="4"/>
  <c r="P609" i="4"/>
  <c r="P610" i="4"/>
  <c r="P611" i="4"/>
  <c r="P612" i="4"/>
  <c r="P613" i="4"/>
  <c r="P614" i="4"/>
  <c r="P615" i="4"/>
  <c r="P616" i="4"/>
  <c r="P617" i="4"/>
  <c r="P618" i="4"/>
  <c r="P619" i="4"/>
  <c r="P620" i="4"/>
  <c r="P621" i="4"/>
  <c r="P622" i="4"/>
  <c r="P623" i="4"/>
  <c r="P624" i="4"/>
  <c r="P625" i="4"/>
  <c r="P626" i="4"/>
  <c r="P627" i="4"/>
  <c r="P628" i="4"/>
  <c r="P629" i="4"/>
  <c r="P630" i="4"/>
  <c r="P631" i="4"/>
  <c r="P632" i="4"/>
  <c r="P633" i="4"/>
  <c r="P634" i="4"/>
  <c r="P635" i="4"/>
  <c r="P636" i="4"/>
  <c r="P637" i="4"/>
  <c r="P638" i="4"/>
  <c r="P639" i="4"/>
  <c r="P640" i="4"/>
  <c r="P641" i="4"/>
  <c r="P642" i="4"/>
  <c r="P643" i="4"/>
  <c r="P644" i="4"/>
  <c r="P645" i="4"/>
  <c r="P646" i="4"/>
  <c r="P647" i="4"/>
  <c r="P648" i="4"/>
  <c r="P649" i="4"/>
  <c r="P650" i="4"/>
  <c r="P651" i="4"/>
  <c r="P652" i="4"/>
  <c r="P653" i="4"/>
  <c r="P654" i="4"/>
  <c r="P655" i="4"/>
  <c r="P656" i="4"/>
  <c r="P657" i="4"/>
  <c r="P658" i="4"/>
  <c r="P659" i="4"/>
  <c r="P660" i="4"/>
  <c r="P661" i="4"/>
  <c r="P662" i="4"/>
  <c r="P663" i="4"/>
  <c r="P664" i="4"/>
  <c r="P665" i="4"/>
  <c r="P666" i="4"/>
  <c r="P667" i="4"/>
  <c r="P668" i="4"/>
  <c r="P669" i="4"/>
  <c r="P670" i="4"/>
  <c r="P671" i="4"/>
  <c r="P672" i="4"/>
  <c r="P673" i="4"/>
  <c r="P674" i="4"/>
  <c r="P675" i="4"/>
  <c r="P676" i="4"/>
  <c r="P677" i="4"/>
  <c r="P678" i="4"/>
  <c r="P679" i="4"/>
  <c r="P680" i="4"/>
  <c r="P681" i="4"/>
  <c r="P682" i="4"/>
  <c r="P683" i="4"/>
  <c r="P684" i="4"/>
  <c r="P685" i="4"/>
  <c r="P686" i="4"/>
  <c r="P687" i="4"/>
  <c r="P688" i="4"/>
  <c r="P689" i="4"/>
  <c r="P690" i="4"/>
  <c r="P691" i="4"/>
  <c r="P692" i="4"/>
  <c r="P693" i="4"/>
  <c r="P694" i="4"/>
  <c r="P695" i="4"/>
  <c r="P696" i="4"/>
  <c r="P697" i="4"/>
  <c r="P698" i="4"/>
  <c r="P699" i="4"/>
  <c r="P700" i="4"/>
  <c r="P701" i="4"/>
  <c r="P702" i="4"/>
  <c r="P703" i="4"/>
  <c r="P704" i="4"/>
  <c r="P705" i="4"/>
  <c r="P706" i="4"/>
  <c r="P707" i="4"/>
  <c r="P708" i="4"/>
  <c r="P709" i="4"/>
  <c r="P710" i="4"/>
  <c r="P711" i="4"/>
  <c r="P712" i="4"/>
  <c r="P713" i="4"/>
  <c r="P714" i="4"/>
  <c r="P715" i="4"/>
  <c r="P716" i="4"/>
  <c r="P717" i="4"/>
  <c r="P718" i="4"/>
  <c r="P719" i="4"/>
  <c r="P720" i="4"/>
  <c r="P721" i="4"/>
  <c r="P722" i="4"/>
  <c r="P723" i="4"/>
  <c r="P724" i="4"/>
  <c r="P725" i="4"/>
  <c r="P726" i="4"/>
  <c r="P727" i="4"/>
  <c r="P728" i="4"/>
  <c r="P729" i="4"/>
  <c r="P730" i="4"/>
  <c r="P731" i="4"/>
  <c r="P732" i="4"/>
  <c r="P733" i="4"/>
  <c r="P734" i="4"/>
  <c r="P735" i="4"/>
  <c r="P736" i="4"/>
  <c r="P737" i="4"/>
  <c r="P738" i="4"/>
  <c r="P739" i="4"/>
  <c r="P740" i="4"/>
  <c r="P741" i="4"/>
  <c r="P742" i="4"/>
  <c r="P743" i="4"/>
  <c r="P744" i="4"/>
  <c r="P745" i="4"/>
  <c r="P746" i="4"/>
  <c r="P747" i="4"/>
  <c r="P748" i="4"/>
  <c r="P749" i="4"/>
  <c r="P750" i="4"/>
  <c r="P751" i="4"/>
  <c r="P752" i="4"/>
  <c r="P753" i="4"/>
  <c r="P754" i="4"/>
  <c r="P755" i="4"/>
  <c r="P756" i="4"/>
  <c r="P757" i="4"/>
  <c r="P758" i="4"/>
  <c r="P759" i="4"/>
  <c r="P760" i="4"/>
  <c r="P761" i="4"/>
  <c r="P762" i="4"/>
  <c r="P763" i="4"/>
  <c r="P764" i="4"/>
  <c r="P765" i="4"/>
  <c r="P766" i="4"/>
  <c r="P767" i="4"/>
  <c r="P768" i="4"/>
  <c r="P769" i="4"/>
  <c r="P770" i="4"/>
  <c r="P771" i="4"/>
  <c r="P772" i="4"/>
  <c r="P773" i="4"/>
  <c r="P774" i="4"/>
  <c r="P775" i="4"/>
  <c r="P776" i="4"/>
  <c r="P777" i="4"/>
  <c r="P778" i="4"/>
  <c r="P779" i="4"/>
  <c r="P780" i="4"/>
  <c r="P781" i="4"/>
  <c r="P782" i="4"/>
  <c r="P783" i="4"/>
  <c r="P784" i="4"/>
  <c r="P785" i="4"/>
  <c r="P786" i="4"/>
  <c r="P787" i="4"/>
  <c r="P788" i="4"/>
  <c r="P789" i="4"/>
  <c r="P790" i="4"/>
  <c r="P791" i="4"/>
  <c r="P792" i="4"/>
  <c r="P793" i="4"/>
  <c r="P794" i="4"/>
  <c r="P795" i="4"/>
  <c r="P796" i="4"/>
  <c r="P797" i="4"/>
  <c r="P798" i="4"/>
  <c r="P799" i="4"/>
  <c r="P800" i="4"/>
  <c r="P801" i="4"/>
  <c r="P802" i="4"/>
  <c r="P803" i="4"/>
  <c r="P804" i="4"/>
  <c r="P805" i="4"/>
  <c r="P806" i="4"/>
  <c r="P807" i="4"/>
  <c r="P808" i="4"/>
  <c r="P809" i="4"/>
  <c r="P810" i="4"/>
  <c r="P811" i="4"/>
  <c r="P812" i="4"/>
  <c r="P813" i="4"/>
  <c r="P814" i="4"/>
  <c r="P815" i="4"/>
  <c r="P816" i="4"/>
  <c r="P817" i="4"/>
  <c r="P818" i="4"/>
  <c r="P819" i="4"/>
  <c r="P820" i="4"/>
  <c r="P821" i="4"/>
  <c r="P822" i="4"/>
  <c r="P823" i="4"/>
  <c r="P824" i="4"/>
  <c r="P825" i="4"/>
  <c r="P826" i="4"/>
  <c r="P827" i="4"/>
  <c r="P828" i="4"/>
  <c r="P829" i="4"/>
  <c r="P830" i="4"/>
  <c r="P831" i="4"/>
  <c r="P832" i="4"/>
  <c r="P833" i="4"/>
  <c r="P834" i="4"/>
  <c r="P835" i="4"/>
  <c r="P836" i="4"/>
  <c r="P837" i="4"/>
  <c r="P838" i="4"/>
  <c r="P839" i="4"/>
  <c r="P840" i="4"/>
  <c r="P841" i="4"/>
  <c r="P842" i="4"/>
  <c r="P843" i="4"/>
  <c r="P844" i="4"/>
  <c r="P845" i="4"/>
  <c r="P846" i="4"/>
  <c r="P847" i="4"/>
  <c r="P848" i="4"/>
  <c r="P849" i="4"/>
  <c r="P850" i="4"/>
  <c r="P851" i="4"/>
  <c r="P852" i="4"/>
  <c r="P853" i="4"/>
  <c r="P854" i="4"/>
  <c r="P855" i="4"/>
  <c r="P856" i="4"/>
  <c r="P857" i="4"/>
  <c r="P858" i="4"/>
  <c r="P859" i="4"/>
  <c r="P860" i="4"/>
  <c r="P861" i="4"/>
  <c r="P862" i="4"/>
  <c r="P863" i="4"/>
  <c r="P864" i="4"/>
  <c r="P865" i="4"/>
  <c r="P866" i="4"/>
  <c r="P867" i="4"/>
  <c r="P868" i="4"/>
  <c r="P869" i="4"/>
  <c r="P870" i="4"/>
  <c r="P871" i="4"/>
  <c r="P872" i="4"/>
  <c r="P873" i="4"/>
  <c r="P874" i="4"/>
  <c r="P875" i="4"/>
  <c r="P876" i="4"/>
  <c r="P877" i="4"/>
  <c r="P878" i="4"/>
  <c r="P879" i="4"/>
  <c r="P880" i="4"/>
  <c r="P881" i="4"/>
  <c r="P882" i="4"/>
  <c r="P883" i="4"/>
  <c r="P884" i="4"/>
  <c r="P885" i="4"/>
  <c r="P886" i="4"/>
  <c r="P887" i="4"/>
  <c r="P888" i="4"/>
  <c r="P889" i="4"/>
  <c r="P890" i="4"/>
  <c r="P891" i="4"/>
  <c r="P892" i="4"/>
  <c r="P893" i="4"/>
  <c r="P894" i="4"/>
  <c r="P895" i="4"/>
  <c r="P896" i="4"/>
  <c r="P897" i="4"/>
  <c r="P898" i="4"/>
  <c r="P899" i="4"/>
  <c r="P900" i="4"/>
  <c r="P901" i="4"/>
  <c r="P902" i="4"/>
  <c r="P903" i="4"/>
  <c r="P904" i="4"/>
  <c r="P905" i="4"/>
  <c r="P906" i="4"/>
  <c r="P907" i="4"/>
  <c r="P908" i="4"/>
  <c r="P909" i="4"/>
  <c r="P910" i="4"/>
  <c r="P911" i="4"/>
  <c r="P912" i="4"/>
  <c r="P913" i="4"/>
  <c r="P914" i="4"/>
  <c r="P915" i="4"/>
  <c r="P916" i="4"/>
  <c r="P917" i="4"/>
  <c r="P918" i="4"/>
  <c r="P919" i="4"/>
  <c r="P920" i="4"/>
  <c r="P921" i="4"/>
  <c r="P922" i="4"/>
  <c r="P923" i="4"/>
  <c r="P924" i="4"/>
  <c r="P925" i="4"/>
  <c r="P926" i="4"/>
  <c r="P927" i="4"/>
  <c r="P928" i="4"/>
  <c r="P929" i="4"/>
  <c r="P930" i="4"/>
  <c r="P931" i="4"/>
  <c r="P932" i="4"/>
  <c r="P933" i="4"/>
  <c r="P934" i="4"/>
  <c r="P935" i="4"/>
  <c r="P936" i="4"/>
  <c r="P937" i="4"/>
  <c r="P938" i="4"/>
  <c r="P939" i="4"/>
  <c r="P940" i="4"/>
  <c r="P941" i="4"/>
  <c r="P942" i="4"/>
  <c r="P943" i="4"/>
  <c r="P944" i="4"/>
  <c r="P945" i="4"/>
  <c r="P946" i="4"/>
  <c r="P947" i="4"/>
  <c r="P948" i="4"/>
  <c r="P949" i="4"/>
  <c r="P950" i="4"/>
  <c r="P951" i="4"/>
  <c r="P952" i="4"/>
  <c r="P953" i="4"/>
  <c r="P954" i="4"/>
  <c r="P955" i="4"/>
  <c r="P956" i="4"/>
  <c r="P957" i="4"/>
  <c r="P958" i="4"/>
  <c r="P959" i="4"/>
  <c r="P960" i="4"/>
  <c r="P961" i="4"/>
  <c r="P962" i="4"/>
  <c r="P963" i="4"/>
  <c r="P964" i="4"/>
  <c r="P965" i="4"/>
  <c r="P966" i="4"/>
  <c r="P967" i="4"/>
  <c r="P968" i="4"/>
  <c r="P969" i="4"/>
  <c r="P970" i="4"/>
  <c r="P971" i="4"/>
  <c r="P972" i="4"/>
  <c r="P973" i="4"/>
  <c r="P974" i="4"/>
  <c r="P975" i="4"/>
  <c r="P976" i="4"/>
  <c r="P977" i="4"/>
  <c r="P978" i="4"/>
  <c r="P979" i="4"/>
  <c r="P980" i="4"/>
  <c r="P981" i="4"/>
  <c r="P982" i="4"/>
  <c r="P983" i="4"/>
  <c r="P984" i="4"/>
  <c r="P985" i="4"/>
  <c r="P986" i="4"/>
  <c r="P987" i="4"/>
  <c r="P988" i="4"/>
  <c r="P989" i="4"/>
  <c r="P990" i="4"/>
  <c r="P991" i="4"/>
  <c r="P992" i="4"/>
  <c r="P993" i="4"/>
  <c r="P994" i="4"/>
  <c r="P995" i="4"/>
  <c r="P996" i="4"/>
  <c r="P997" i="4"/>
  <c r="P998" i="4"/>
  <c r="P999" i="4"/>
  <c r="P1000" i="4"/>
  <c r="P1001" i="4"/>
  <c r="P1002" i="4"/>
  <c r="P1003" i="4"/>
  <c r="P1004" i="4"/>
  <c r="P1005" i="4"/>
  <c r="P1006" i="4"/>
  <c r="P1007" i="4"/>
  <c r="P1008" i="4"/>
  <c r="P1009" i="4"/>
  <c r="P1010" i="4"/>
  <c r="P1011" i="4"/>
  <c r="P1012" i="4"/>
  <c r="P1013" i="4"/>
  <c r="P1014" i="4"/>
  <c r="P1015" i="4"/>
  <c r="P1016" i="4"/>
  <c r="P1017" i="4"/>
  <c r="P1018" i="4"/>
  <c r="P1019" i="4"/>
  <c r="P1020" i="4"/>
  <c r="P1021" i="4"/>
  <c r="P1022" i="4"/>
  <c r="P1023" i="4"/>
  <c r="P1024" i="4"/>
  <c r="P1025" i="4"/>
  <c r="P1026" i="4"/>
  <c r="P1027" i="4"/>
  <c r="P1028" i="4"/>
  <c r="P1029" i="4"/>
  <c r="P1030" i="4"/>
  <c r="P1031" i="4"/>
  <c r="P1032" i="4"/>
  <c r="P1033" i="4"/>
  <c r="P1034" i="4"/>
  <c r="P1035" i="4"/>
  <c r="P1036" i="4"/>
  <c r="P1037" i="4"/>
  <c r="P1038" i="4"/>
  <c r="P1039" i="4"/>
  <c r="P1040" i="4"/>
  <c r="P1041" i="4"/>
  <c r="P1042" i="4"/>
  <c r="P1043" i="4"/>
  <c r="P1044" i="4"/>
  <c r="P1045" i="4"/>
  <c r="P1046" i="4"/>
  <c r="P1047" i="4"/>
  <c r="P1048" i="4"/>
  <c r="P1049" i="4"/>
  <c r="P1050" i="4"/>
  <c r="P1051" i="4"/>
  <c r="P1052" i="4"/>
  <c r="P1053" i="4"/>
  <c r="P1054" i="4"/>
  <c r="P1055" i="4"/>
  <c r="P1056" i="4"/>
  <c r="P1057" i="4"/>
  <c r="P1058" i="4"/>
  <c r="P1059" i="4"/>
  <c r="P1060" i="4"/>
  <c r="P1061" i="4"/>
  <c r="P1062" i="4"/>
  <c r="P1063" i="4"/>
  <c r="P1064" i="4"/>
  <c r="P1065" i="4"/>
  <c r="P1066" i="4"/>
  <c r="P1067" i="4"/>
  <c r="P1068" i="4"/>
  <c r="P1069" i="4"/>
  <c r="P1070" i="4"/>
  <c r="P1071" i="4"/>
  <c r="P1072" i="4"/>
  <c r="P1073" i="4"/>
  <c r="P1074" i="4"/>
  <c r="P1075" i="4"/>
  <c r="P1076" i="4"/>
  <c r="P1077" i="4"/>
  <c r="P1078" i="4"/>
  <c r="P1079" i="4"/>
  <c r="P1080" i="4"/>
  <c r="P1081" i="4"/>
  <c r="P1082" i="4"/>
  <c r="P1083" i="4"/>
  <c r="P1084" i="4"/>
  <c r="P1085" i="4"/>
  <c r="P1086" i="4"/>
  <c r="P1087" i="4"/>
  <c r="P1088" i="4"/>
  <c r="P1089" i="4"/>
  <c r="P1090" i="4"/>
  <c r="P1091" i="4"/>
  <c r="P1092" i="4"/>
  <c r="P1093" i="4"/>
  <c r="P1094" i="4"/>
  <c r="P1095" i="4"/>
  <c r="P1096" i="4"/>
  <c r="P1097" i="4"/>
  <c r="P1098" i="4"/>
  <c r="P1099" i="4"/>
  <c r="P1100" i="4"/>
  <c r="P1101" i="4"/>
  <c r="P1102" i="4"/>
  <c r="P1103" i="4"/>
  <c r="P1104" i="4"/>
  <c r="P1105" i="4"/>
  <c r="P1106" i="4"/>
  <c r="P1107" i="4"/>
  <c r="P1108" i="4"/>
  <c r="P1109" i="4"/>
  <c r="P1110" i="4"/>
  <c r="P1111" i="4"/>
  <c r="P1112" i="4"/>
  <c r="P1113" i="4"/>
  <c r="P1114" i="4"/>
  <c r="P1115" i="4"/>
  <c r="P1116" i="4"/>
  <c r="P1117" i="4"/>
  <c r="P1118" i="4"/>
  <c r="P1119" i="4"/>
  <c r="P1120" i="4"/>
  <c r="P1121" i="4"/>
  <c r="P1122" i="4"/>
  <c r="P1123" i="4"/>
  <c r="P1124" i="4"/>
  <c r="P1125" i="4"/>
  <c r="P1126" i="4"/>
  <c r="P1127" i="4"/>
  <c r="P1128" i="4"/>
  <c r="P1129" i="4"/>
  <c r="P1130" i="4"/>
  <c r="P1131" i="4"/>
  <c r="P1132" i="4"/>
  <c r="P1133" i="4"/>
  <c r="P1134" i="4"/>
  <c r="P1135" i="4"/>
  <c r="P1136" i="4"/>
  <c r="P1137" i="4"/>
  <c r="P1138" i="4"/>
  <c r="P1139" i="4"/>
  <c r="P1140" i="4"/>
  <c r="P1141" i="4"/>
  <c r="P1142" i="4"/>
  <c r="P1143" i="4"/>
  <c r="P1144" i="4"/>
  <c r="P1145" i="4"/>
  <c r="P1146" i="4"/>
  <c r="P1147" i="4"/>
  <c r="P1148" i="4"/>
  <c r="P1149" i="4"/>
  <c r="P1150" i="4"/>
  <c r="P1151" i="4"/>
  <c r="P1152" i="4"/>
  <c r="P1153" i="4"/>
  <c r="P1154" i="4"/>
  <c r="P1155" i="4"/>
  <c r="P1156" i="4"/>
  <c r="P1157" i="4"/>
  <c r="P1158" i="4"/>
  <c r="P1159" i="4"/>
  <c r="P1160" i="4"/>
  <c r="P1161" i="4"/>
  <c r="P1162" i="4"/>
  <c r="P1163" i="4"/>
  <c r="P1164" i="4"/>
  <c r="P1165" i="4"/>
  <c r="P1166" i="4"/>
  <c r="P1167" i="4"/>
  <c r="P1168" i="4"/>
  <c r="P1169" i="4"/>
  <c r="P1170" i="4"/>
  <c r="P1171" i="4"/>
  <c r="P1172" i="4"/>
  <c r="P1173" i="4"/>
  <c r="P1174" i="4"/>
  <c r="P1175" i="4"/>
  <c r="P1176" i="4"/>
  <c r="P1177" i="4"/>
  <c r="P1178" i="4"/>
  <c r="P1179" i="4"/>
  <c r="P1180" i="4"/>
  <c r="P1181" i="4"/>
  <c r="P1182" i="4"/>
  <c r="P1183" i="4"/>
  <c r="P1184" i="4"/>
  <c r="P1185" i="4"/>
  <c r="P1186" i="4"/>
  <c r="P1187" i="4"/>
  <c r="P1188" i="4"/>
  <c r="P1189" i="4"/>
  <c r="P1190" i="4"/>
  <c r="P1191" i="4"/>
  <c r="P1192" i="4"/>
  <c r="P1193" i="4"/>
  <c r="P1194" i="4"/>
  <c r="P1195" i="4"/>
  <c r="P1196" i="4"/>
  <c r="P1197" i="4"/>
  <c r="P1198" i="4"/>
  <c r="P1199" i="4"/>
  <c r="P1200" i="4"/>
  <c r="P1201" i="4"/>
  <c r="P1202" i="4"/>
  <c r="P1203" i="4"/>
  <c r="P1204" i="4"/>
  <c r="P1205" i="4"/>
  <c r="P1206" i="4"/>
  <c r="P1207" i="4"/>
  <c r="P1208" i="4"/>
  <c r="P1209" i="4"/>
  <c r="P1210" i="4"/>
  <c r="P1211" i="4"/>
  <c r="P1212" i="4"/>
  <c r="P1213" i="4"/>
  <c r="P1214" i="4"/>
  <c r="P1215" i="4"/>
  <c r="P1216" i="4"/>
  <c r="P1217" i="4"/>
  <c r="P1218" i="4"/>
  <c r="P1219" i="4"/>
  <c r="P1220" i="4"/>
  <c r="P1221" i="4"/>
  <c r="P1222" i="4"/>
  <c r="P1223" i="4"/>
  <c r="P1224" i="4"/>
  <c r="P1225" i="4"/>
  <c r="P1226" i="4"/>
  <c r="P1227" i="4"/>
  <c r="P1228" i="4"/>
  <c r="P1229" i="4"/>
  <c r="P1230" i="4"/>
  <c r="P1231" i="4"/>
  <c r="P1232" i="4"/>
  <c r="P1233" i="4"/>
  <c r="P1234" i="4"/>
  <c r="P1235" i="4"/>
  <c r="P1236" i="4"/>
  <c r="P1237" i="4"/>
  <c r="P1238" i="4"/>
  <c r="P1239" i="4"/>
  <c r="P1240" i="4"/>
  <c r="P1241" i="4"/>
  <c r="P1242" i="4"/>
  <c r="P1243" i="4"/>
  <c r="P1244" i="4"/>
  <c r="P1245" i="4"/>
  <c r="P1246" i="4"/>
  <c r="P1247" i="4"/>
  <c r="P1248" i="4"/>
  <c r="P1249" i="4"/>
  <c r="P1250" i="4"/>
  <c r="P1251" i="4"/>
  <c r="P1252" i="4"/>
  <c r="P1253" i="4"/>
  <c r="P1254" i="4"/>
  <c r="P1255" i="4"/>
  <c r="P1256" i="4"/>
  <c r="P1257" i="4"/>
  <c r="P1258" i="4"/>
  <c r="P1259" i="4"/>
  <c r="P1260" i="4"/>
  <c r="P1261" i="4"/>
  <c r="P1262" i="4"/>
  <c r="P1263" i="4"/>
  <c r="P1264" i="4"/>
  <c r="P1265" i="4"/>
  <c r="P1266" i="4"/>
  <c r="P1267" i="4"/>
  <c r="P1268" i="4"/>
  <c r="P1269" i="4"/>
  <c r="P1270" i="4"/>
  <c r="P1271" i="4"/>
  <c r="P1272" i="4"/>
  <c r="P1273" i="4"/>
  <c r="P1274" i="4"/>
  <c r="P1275" i="4"/>
  <c r="P1276" i="4"/>
  <c r="P1277" i="4"/>
  <c r="P1278" i="4"/>
  <c r="P1279" i="4"/>
  <c r="P1280" i="4"/>
  <c r="P1281" i="4"/>
  <c r="P1282" i="4"/>
  <c r="P1283" i="4"/>
  <c r="P1284" i="4"/>
  <c r="P1285" i="4"/>
  <c r="P1286" i="4"/>
  <c r="P1287" i="4"/>
  <c r="P1288" i="4"/>
  <c r="P1289" i="4"/>
  <c r="P1290" i="4"/>
  <c r="P1291" i="4"/>
  <c r="P1292" i="4"/>
  <c r="P1293" i="4"/>
  <c r="P1294" i="4"/>
  <c r="P1295" i="4"/>
  <c r="P1296" i="4"/>
  <c r="P1297" i="4"/>
  <c r="P1298" i="4"/>
  <c r="P1299" i="4"/>
  <c r="P1300" i="4"/>
  <c r="P1301" i="4"/>
  <c r="P1302" i="4"/>
  <c r="P1303" i="4"/>
  <c r="P1304" i="4"/>
  <c r="P1305" i="4"/>
  <c r="P1306" i="4"/>
  <c r="P1307" i="4"/>
  <c r="P1308" i="4"/>
  <c r="P1309" i="4"/>
  <c r="P1310" i="4"/>
  <c r="P1311" i="4"/>
  <c r="P1312" i="4"/>
  <c r="P1313" i="4"/>
  <c r="P1314" i="4"/>
  <c r="P1315" i="4"/>
  <c r="P1316" i="4"/>
  <c r="P1317" i="4"/>
  <c r="P1318" i="4"/>
  <c r="P1319" i="4"/>
  <c r="P1320" i="4"/>
  <c r="P1321" i="4"/>
  <c r="P1322" i="4"/>
  <c r="P1323" i="4"/>
  <c r="P1324" i="4"/>
  <c r="P1325" i="4"/>
  <c r="P1326" i="4"/>
  <c r="P1327" i="4"/>
  <c r="P1328" i="4"/>
  <c r="P1329" i="4"/>
  <c r="P1330" i="4"/>
  <c r="P1331" i="4"/>
  <c r="P1332" i="4"/>
  <c r="P1333" i="4"/>
  <c r="P1334" i="4"/>
  <c r="P1335" i="4"/>
  <c r="P1336" i="4"/>
  <c r="P1337" i="4"/>
  <c r="P1338" i="4"/>
  <c r="P1339" i="4"/>
  <c r="P1340" i="4"/>
  <c r="P1341" i="4"/>
  <c r="P1342" i="4"/>
  <c r="P1343" i="4"/>
  <c r="P1344" i="4"/>
  <c r="P1345" i="4"/>
  <c r="P1346" i="4"/>
  <c r="P1347" i="4"/>
  <c r="P1348" i="4"/>
  <c r="P1349" i="4"/>
  <c r="P1350" i="4"/>
  <c r="P1351" i="4"/>
  <c r="P1352" i="4"/>
  <c r="P1353" i="4"/>
  <c r="P1354" i="4"/>
  <c r="P1355" i="4"/>
  <c r="P1356" i="4"/>
  <c r="P1357" i="4"/>
  <c r="P1358" i="4"/>
  <c r="P1359" i="4"/>
  <c r="P1360" i="4"/>
  <c r="P1361" i="4"/>
  <c r="P1362" i="4"/>
  <c r="P1363" i="4"/>
  <c r="P1364" i="4"/>
  <c r="P1365" i="4"/>
  <c r="P1366" i="4"/>
  <c r="P1367" i="4"/>
  <c r="P1368" i="4"/>
  <c r="P1369" i="4"/>
  <c r="P1370" i="4"/>
  <c r="P1371" i="4"/>
  <c r="P1372" i="4"/>
  <c r="P1373" i="4"/>
  <c r="P1374" i="4"/>
  <c r="P1375" i="4"/>
  <c r="P1376" i="4"/>
  <c r="P1377" i="4"/>
  <c r="P1378" i="4"/>
  <c r="P1379" i="4"/>
  <c r="P1380" i="4"/>
  <c r="P1381" i="4"/>
  <c r="P1382" i="4"/>
  <c r="P1383" i="4"/>
  <c r="P1384" i="4"/>
  <c r="P1385" i="4"/>
  <c r="P1386" i="4"/>
  <c r="P1387" i="4"/>
  <c r="P1388" i="4"/>
  <c r="P1389" i="4"/>
  <c r="P1390" i="4"/>
  <c r="P1391" i="4"/>
  <c r="P1392" i="4"/>
  <c r="P1393" i="4"/>
  <c r="P1394" i="4"/>
  <c r="P1395" i="4"/>
  <c r="P1396" i="4"/>
  <c r="P1397" i="4"/>
  <c r="P1398" i="4"/>
  <c r="P1399" i="4"/>
  <c r="P1400" i="4"/>
  <c r="P1401" i="4"/>
  <c r="P1402" i="4"/>
  <c r="P1403" i="4"/>
  <c r="P1404" i="4"/>
  <c r="P1405" i="4"/>
  <c r="P1406" i="4"/>
  <c r="P1407" i="4"/>
  <c r="P1408" i="4"/>
  <c r="P1409" i="4"/>
  <c r="P1410" i="4"/>
  <c r="P1411" i="4"/>
  <c r="P1412" i="4"/>
  <c r="P1413" i="4"/>
  <c r="P1414" i="4"/>
  <c r="P1415" i="4"/>
  <c r="P1416" i="4"/>
  <c r="P1417" i="4"/>
  <c r="P1418" i="4"/>
  <c r="P1419" i="4"/>
  <c r="P1420" i="4"/>
  <c r="P1421" i="4"/>
  <c r="P1422" i="4"/>
  <c r="P1423" i="4"/>
  <c r="P1424" i="4"/>
  <c r="P1425" i="4"/>
  <c r="P1426" i="4"/>
  <c r="P1427" i="4"/>
  <c r="P1428" i="4"/>
  <c r="P1429" i="4"/>
  <c r="P1430" i="4"/>
  <c r="P1431" i="4"/>
  <c r="P1432" i="4"/>
  <c r="P1433" i="4"/>
  <c r="P1434" i="4"/>
  <c r="P1435" i="4"/>
  <c r="P1436" i="4"/>
  <c r="P1437" i="4"/>
  <c r="P1438" i="4"/>
  <c r="P1439" i="4"/>
  <c r="P1440" i="4"/>
  <c r="P1441" i="4"/>
  <c r="P1442" i="4"/>
  <c r="P1443" i="4"/>
  <c r="P1444" i="4"/>
  <c r="P1445" i="4"/>
  <c r="P1446" i="4"/>
  <c r="P1447" i="4"/>
  <c r="P1448" i="4"/>
  <c r="P1449" i="4"/>
  <c r="P1450" i="4"/>
  <c r="P1451" i="4"/>
  <c r="P1452" i="4"/>
  <c r="P1453" i="4"/>
  <c r="P1454" i="4"/>
  <c r="P1455" i="4"/>
  <c r="P1456" i="4"/>
  <c r="P1457" i="4"/>
  <c r="P1458" i="4"/>
  <c r="P1459" i="4"/>
  <c r="P1460" i="4"/>
  <c r="P1461" i="4"/>
  <c r="P1462" i="4"/>
  <c r="P1463" i="4"/>
  <c r="P1464" i="4"/>
  <c r="P1465" i="4"/>
  <c r="P1466" i="4"/>
  <c r="P1467" i="4"/>
  <c r="P1468" i="4"/>
  <c r="P1469" i="4"/>
  <c r="P1470" i="4"/>
  <c r="P1471" i="4"/>
  <c r="P1472" i="4"/>
  <c r="P1473" i="4"/>
  <c r="P1474" i="4"/>
  <c r="P1475" i="4"/>
  <c r="P1476" i="4"/>
  <c r="P1477" i="4"/>
  <c r="P1478" i="4"/>
  <c r="P1479" i="4"/>
  <c r="P1480" i="4"/>
  <c r="P1481" i="4"/>
  <c r="P1482" i="4"/>
  <c r="P1483" i="4"/>
  <c r="P1484" i="4"/>
  <c r="P1485" i="4"/>
  <c r="P1486" i="4"/>
  <c r="P1487" i="4"/>
  <c r="P1488" i="4"/>
  <c r="P1489" i="4"/>
  <c r="P1490" i="4"/>
  <c r="P1491" i="4"/>
  <c r="P1492" i="4"/>
  <c r="P1493" i="4"/>
  <c r="P1494" i="4"/>
  <c r="P1495" i="4"/>
  <c r="P1496" i="4"/>
  <c r="P1497" i="4"/>
  <c r="P1498" i="4"/>
  <c r="P1499" i="4"/>
  <c r="P1500" i="4"/>
  <c r="P1501" i="4"/>
  <c r="P1502" i="4"/>
  <c r="P1503" i="4"/>
  <c r="P1504" i="4"/>
  <c r="P1505" i="4"/>
  <c r="P1506" i="4"/>
  <c r="P1507" i="4"/>
  <c r="P1508" i="4"/>
  <c r="P1509" i="4"/>
  <c r="P1510" i="4"/>
  <c r="P1511" i="4"/>
  <c r="P1512" i="4"/>
  <c r="P1513" i="4"/>
  <c r="P1514" i="4"/>
  <c r="P1515" i="4"/>
  <c r="P1516" i="4"/>
  <c r="P1517" i="4"/>
  <c r="P1518" i="4"/>
  <c r="P1519" i="4"/>
  <c r="P1520" i="4"/>
  <c r="P1521" i="4"/>
  <c r="P1522" i="4"/>
  <c r="P1523" i="4"/>
  <c r="P1524" i="4"/>
  <c r="P1525" i="4"/>
  <c r="P1526" i="4"/>
  <c r="P1527" i="4"/>
  <c r="P1528" i="4"/>
  <c r="P1529" i="4"/>
  <c r="P1530" i="4"/>
  <c r="P1531" i="4"/>
  <c r="P1532" i="4"/>
  <c r="P1533" i="4"/>
  <c r="P1534" i="4"/>
  <c r="P1535" i="4"/>
  <c r="P1536" i="4"/>
  <c r="P1537" i="4"/>
  <c r="P1538" i="4"/>
  <c r="P1539" i="4"/>
  <c r="P1540" i="4"/>
  <c r="P1541" i="4"/>
  <c r="P1542" i="4"/>
  <c r="P1543" i="4"/>
  <c r="P1544" i="4"/>
  <c r="P1545" i="4"/>
  <c r="P1546" i="4"/>
  <c r="P1547" i="4"/>
  <c r="P1548" i="4"/>
  <c r="P1549" i="4"/>
  <c r="P1550" i="4"/>
  <c r="P1551" i="4"/>
  <c r="P1552" i="4"/>
  <c r="P1553" i="4"/>
  <c r="P1554" i="4"/>
  <c r="P1555" i="4"/>
  <c r="P1556" i="4"/>
  <c r="P1557" i="4"/>
  <c r="P1558" i="4"/>
  <c r="P1559" i="4"/>
  <c r="P1560" i="4"/>
  <c r="P1561" i="4"/>
  <c r="P1562" i="4"/>
  <c r="P1563" i="4"/>
  <c r="P1564" i="4"/>
  <c r="P1565" i="4"/>
  <c r="P1566" i="4"/>
  <c r="P1567" i="4"/>
  <c r="P1568" i="4"/>
  <c r="P1569" i="4"/>
  <c r="P1570" i="4"/>
  <c r="P1571" i="4"/>
  <c r="P1572" i="4"/>
  <c r="P1573" i="4"/>
  <c r="P1574" i="4"/>
  <c r="P1575" i="4"/>
  <c r="P1576" i="4"/>
  <c r="P1577" i="4"/>
  <c r="P1578" i="4"/>
  <c r="P1579" i="4"/>
  <c r="P1580" i="4"/>
  <c r="P1581" i="4"/>
  <c r="P1582" i="4"/>
  <c r="P1583" i="4"/>
  <c r="P1584" i="4"/>
  <c r="P1585" i="4"/>
  <c r="P1586" i="4"/>
  <c r="P1587" i="4"/>
  <c r="P1588" i="4"/>
  <c r="P1589" i="4"/>
  <c r="P1590" i="4"/>
  <c r="P1591" i="4"/>
  <c r="P1592" i="4"/>
  <c r="P1593" i="4"/>
  <c r="P1594" i="4"/>
  <c r="P1595" i="4"/>
  <c r="P1596" i="4"/>
  <c r="P1597" i="4"/>
  <c r="P1598" i="4"/>
  <c r="P1599" i="4"/>
  <c r="P1600" i="4"/>
  <c r="P1601" i="4"/>
  <c r="P1602" i="4"/>
  <c r="P1603" i="4"/>
  <c r="P1604" i="4"/>
  <c r="P1605" i="4"/>
  <c r="P1606" i="4"/>
  <c r="P1607" i="4"/>
  <c r="P1608" i="4"/>
  <c r="P1609" i="4"/>
  <c r="P1610" i="4"/>
  <c r="P1611" i="4"/>
  <c r="P1612" i="4"/>
  <c r="P1613" i="4"/>
  <c r="P1614" i="4"/>
  <c r="P1615" i="4"/>
  <c r="P1616" i="4"/>
  <c r="P1617" i="4"/>
  <c r="P1618" i="4"/>
  <c r="P1619" i="4"/>
  <c r="P1620" i="4"/>
  <c r="P1621" i="4"/>
  <c r="P1622" i="4"/>
  <c r="P1623" i="4"/>
  <c r="P1624" i="4"/>
  <c r="P1625" i="4"/>
  <c r="P1626" i="4"/>
  <c r="P1627" i="4"/>
  <c r="P1628" i="4"/>
  <c r="P1629" i="4"/>
  <c r="P1630" i="4"/>
  <c r="P1631" i="4"/>
  <c r="P1632" i="4"/>
  <c r="P1633" i="4"/>
  <c r="P1634" i="4"/>
  <c r="P1635" i="4"/>
  <c r="P1636" i="4"/>
  <c r="P1637" i="4"/>
  <c r="P1638" i="4"/>
  <c r="P1639" i="4"/>
  <c r="P1640" i="4"/>
  <c r="P1641" i="4"/>
  <c r="P1642" i="4"/>
  <c r="P1643" i="4"/>
  <c r="P1644" i="4"/>
  <c r="P1645" i="4"/>
  <c r="P1646" i="4"/>
  <c r="P1647" i="4"/>
  <c r="P1648" i="4"/>
  <c r="P1649" i="4"/>
  <c r="P1650" i="4"/>
  <c r="P1651" i="4"/>
  <c r="P1652" i="4"/>
  <c r="P1653" i="4"/>
  <c r="P1654" i="4"/>
  <c r="P1655" i="4"/>
  <c r="P1656" i="4"/>
  <c r="P1657" i="4"/>
  <c r="P1658" i="4"/>
  <c r="P1659" i="4"/>
  <c r="P1660" i="4"/>
  <c r="P1661" i="4"/>
  <c r="P1662" i="4"/>
  <c r="P1663" i="4"/>
  <c r="P1664" i="4"/>
  <c r="P1665" i="4"/>
  <c r="P1666" i="4"/>
  <c r="P1667" i="4"/>
  <c r="P1668" i="4"/>
  <c r="P1669" i="4"/>
  <c r="P1670" i="4"/>
  <c r="P1671" i="4"/>
  <c r="P1672" i="4"/>
  <c r="P1673" i="4"/>
  <c r="P1674" i="4"/>
  <c r="P1675" i="4"/>
  <c r="P1676" i="4"/>
  <c r="P1677" i="4"/>
  <c r="P1678" i="4"/>
  <c r="P1679" i="4"/>
  <c r="P1680" i="4"/>
  <c r="P1681" i="4"/>
  <c r="P1682" i="4"/>
  <c r="P1683" i="4"/>
  <c r="P1684" i="4"/>
  <c r="P1685" i="4"/>
  <c r="P1686" i="4"/>
  <c r="P1687" i="4"/>
  <c r="P1688" i="4"/>
  <c r="P1689" i="4"/>
  <c r="P1690" i="4"/>
  <c r="P1691" i="4"/>
  <c r="P1692" i="4"/>
  <c r="P1693" i="4"/>
  <c r="P1694" i="4"/>
  <c r="P1695" i="4"/>
  <c r="P1696" i="4"/>
  <c r="P1697" i="4"/>
  <c r="P1698" i="4"/>
  <c r="P1699" i="4"/>
  <c r="P1700" i="4"/>
  <c r="P1701" i="4"/>
  <c r="P1702" i="4"/>
  <c r="P1703" i="4"/>
  <c r="P1704" i="4"/>
  <c r="P1705" i="4"/>
  <c r="P1706" i="4"/>
  <c r="P1707" i="4"/>
  <c r="P1708" i="4"/>
  <c r="P1709" i="4"/>
  <c r="P1710" i="4"/>
  <c r="P1711" i="4"/>
  <c r="P1712" i="4"/>
  <c r="P1713" i="4"/>
  <c r="P1714" i="4"/>
  <c r="P1715" i="4"/>
  <c r="P1716" i="4"/>
  <c r="P1717" i="4"/>
  <c r="P1718" i="4"/>
  <c r="P1719" i="4"/>
  <c r="P1720" i="4"/>
  <c r="P1721" i="4"/>
  <c r="P1722" i="4"/>
  <c r="P1723" i="4"/>
  <c r="P1724" i="4"/>
  <c r="P1725" i="4"/>
  <c r="P1726" i="4"/>
  <c r="P1727" i="4"/>
  <c r="P1728" i="4"/>
  <c r="P1729" i="4"/>
  <c r="P1730" i="4"/>
  <c r="P1731" i="4"/>
  <c r="P1732" i="4"/>
  <c r="P1733" i="4"/>
  <c r="P1734" i="4"/>
  <c r="P1735" i="4"/>
  <c r="P1736" i="4"/>
  <c r="P1737" i="4"/>
  <c r="P1738" i="4"/>
  <c r="P1739" i="4"/>
  <c r="P1740" i="4"/>
  <c r="P1741" i="4"/>
  <c r="P1742" i="4"/>
  <c r="P1743" i="4"/>
  <c r="P1744" i="4"/>
  <c r="P1745" i="4"/>
  <c r="P1746" i="4"/>
  <c r="P1747" i="4"/>
  <c r="P1748" i="4"/>
  <c r="P1749" i="4"/>
  <c r="P1750" i="4"/>
  <c r="P1751" i="4"/>
  <c r="P1752" i="4"/>
  <c r="P1753" i="4"/>
  <c r="P1754" i="4"/>
  <c r="P1755" i="4"/>
  <c r="P1756" i="4"/>
  <c r="P1757" i="4"/>
  <c r="P1758" i="4"/>
  <c r="P1759" i="4"/>
  <c r="P1760" i="4"/>
  <c r="P1761" i="4"/>
  <c r="P1762" i="4"/>
  <c r="P1763" i="4"/>
  <c r="P1764" i="4"/>
  <c r="P1765" i="4"/>
  <c r="P1766" i="4"/>
  <c r="P1767" i="4"/>
  <c r="P1768" i="4"/>
  <c r="P1769" i="4"/>
  <c r="P1770" i="4"/>
  <c r="P1771" i="4"/>
  <c r="P1772" i="4"/>
  <c r="P1773" i="4"/>
  <c r="P1774" i="4"/>
  <c r="P1775" i="4"/>
  <c r="P1776" i="4"/>
  <c r="P1777" i="4"/>
  <c r="P1778" i="4"/>
  <c r="P1779" i="4"/>
  <c r="P1780" i="4"/>
  <c r="P1781" i="4"/>
  <c r="P1782" i="4"/>
  <c r="P1783" i="4"/>
  <c r="P1784" i="4"/>
  <c r="P1785" i="4"/>
  <c r="P1786" i="4"/>
  <c r="P1787" i="4"/>
  <c r="P1788" i="4"/>
  <c r="P1789" i="4"/>
  <c r="P1790" i="4"/>
  <c r="P1791" i="4"/>
  <c r="P1792" i="4"/>
  <c r="P1793" i="4"/>
  <c r="P1794" i="4"/>
  <c r="P1795" i="4"/>
  <c r="P1796" i="4"/>
  <c r="P1797" i="4"/>
  <c r="P1798" i="4"/>
  <c r="P1799" i="4"/>
  <c r="P1800" i="4"/>
  <c r="P1801" i="4"/>
  <c r="P1802" i="4"/>
  <c r="P1803" i="4"/>
  <c r="P1804" i="4"/>
  <c r="P1805" i="4"/>
  <c r="P1806" i="4"/>
  <c r="P1807" i="4"/>
  <c r="P1808" i="4"/>
  <c r="P1809" i="4"/>
  <c r="P1810" i="4"/>
  <c r="P1811" i="4"/>
  <c r="P1812" i="4"/>
  <c r="P1813" i="4"/>
  <c r="P1814" i="4"/>
  <c r="P1815" i="4"/>
  <c r="P1816" i="4"/>
  <c r="P1817" i="4"/>
  <c r="P1818" i="4"/>
  <c r="P1819" i="4"/>
  <c r="P1820" i="4"/>
  <c r="P1821" i="4"/>
  <c r="P1822" i="4"/>
  <c r="P1823" i="4"/>
  <c r="P1824" i="4"/>
  <c r="P1825" i="4"/>
  <c r="P1826" i="4"/>
  <c r="P1827" i="4"/>
  <c r="P1828" i="4"/>
  <c r="P1829" i="4"/>
  <c r="P1830" i="4"/>
  <c r="P1831" i="4"/>
  <c r="P1832" i="4"/>
  <c r="P1833" i="4"/>
  <c r="P1834" i="4"/>
  <c r="P1835" i="4"/>
  <c r="P1836" i="4"/>
  <c r="P1837" i="4"/>
  <c r="P1838" i="4"/>
  <c r="P1839" i="4"/>
  <c r="P1840" i="4"/>
  <c r="P1841" i="4"/>
  <c r="P1842" i="4"/>
  <c r="P1843" i="4"/>
  <c r="P1844" i="4"/>
  <c r="P1845" i="4"/>
  <c r="P1846" i="4"/>
  <c r="P1847" i="4"/>
  <c r="P1848" i="4"/>
  <c r="P1849" i="4"/>
  <c r="P1850" i="4"/>
  <c r="P1851" i="4"/>
  <c r="P1852" i="4"/>
  <c r="P1853" i="4"/>
  <c r="P1854" i="4"/>
  <c r="P1855" i="4"/>
  <c r="P1856" i="4"/>
  <c r="P1857" i="4"/>
  <c r="P1858" i="4"/>
  <c r="P1859" i="4"/>
  <c r="P1860" i="4"/>
  <c r="P1861" i="4"/>
  <c r="P1862" i="4"/>
  <c r="P1863" i="4"/>
  <c r="P1864" i="4"/>
  <c r="P1865" i="4"/>
  <c r="P1866" i="4"/>
  <c r="P1867" i="4"/>
  <c r="P1868" i="4"/>
  <c r="P1869" i="4"/>
  <c r="P1870" i="4"/>
  <c r="P1871" i="4"/>
  <c r="P1872" i="4"/>
  <c r="P1873" i="4"/>
  <c r="P1874" i="4"/>
  <c r="P1875" i="4"/>
  <c r="P1876" i="4"/>
  <c r="P1877" i="4"/>
  <c r="P1878" i="4"/>
  <c r="P1879" i="4"/>
  <c r="P1880" i="4"/>
  <c r="P1881" i="4"/>
  <c r="P1882" i="4"/>
  <c r="P1883" i="4"/>
  <c r="P1884" i="4"/>
  <c r="P1885" i="4"/>
  <c r="P1886" i="4"/>
  <c r="P1887" i="4"/>
  <c r="P1888" i="4"/>
  <c r="P1889" i="4"/>
  <c r="P1890" i="4"/>
  <c r="P1891" i="4"/>
  <c r="P1892" i="4"/>
  <c r="P1893" i="4"/>
  <c r="P1894" i="4"/>
  <c r="P1895" i="4"/>
  <c r="P1896" i="4"/>
  <c r="P1897" i="4"/>
  <c r="P1898" i="4"/>
  <c r="P1899" i="4"/>
  <c r="P1900" i="4"/>
  <c r="P1901" i="4"/>
  <c r="P1902" i="4"/>
  <c r="P1903" i="4"/>
  <c r="P1904" i="4"/>
  <c r="P1905" i="4"/>
  <c r="P1906" i="4"/>
  <c r="P1907" i="4"/>
  <c r="P1908" i="4"/>
  <c r="P1909" i="4"/>
  <c r="P1910" i="4"/>
  <c r="P1911" i="4"/>
  <c r="P1912" i="4"/>
  <c r="P1913" i="4"/>
  <c r="P1914" i="4"/>
  <c r="P1915" i="4"/>
  <c r="P1916" i="4"/>
  <c r="P1917" i="4"/>
  <c r="P1918" i="4"/>
  <c r="P1919" i="4"/>
  <c r="P1920" i="4"/>
  <c r="P1921" i="4"/>
  <c r="P1922" i="4"/>
  <c r="P1923" i="4"/>
  <c r="P1924" i="4"/>
  <c r="P1925" i="4"/>
  <c r="P1926" i="4"/>
  <c r="P1927" i="4"/>
  <c r="P1928" i="4"/>
  <c r="P1929" i="4"/>
  <c r="P1930" i="4"/>
  <c r="P1931" i="4"/>
  <c r="P1932" i="4"/>
  <c r="P1933" i="4"/>
  <c r="P1934" i="4"/>
  <c r="P1935" i="4"/>
  <c r="P1936" i="4"/>
  <c r="P1937" i="4"/>
  <c r="P1938" i="4"/>
  <c r="P1939" i="4"/>
  <c r="P1940" i="4"/>
  <c r="P1941" i="4"/>
  <c r="P1942" i="4"/>
  <c r="P1943" i="4"/>
  <c r="P1944" i="4"/>
  <c r="P1945" i="4"/>
  <c r="P1946" i="4"/>
  <c r="P1947" i="4"/>
  <c r="P1948" i="4"/>
  <c r="P1949" i="4"/>
  <c r="P1950" i="4"/>
  <c r="P1951" i="4"/>
  <c r="P1952" i="4"/>
  <c r="P1953" i="4"/>
  <c r="P1954" i="4"/>
  <c r="P1955" i="4"/>
  <c r="P1956" i="4"/>
  <c r="P1957" i="4"/>
  <c r="P1958" i="4"/>
  <c r="P1959" i="4"/>
  <c r="P1960" i="4"/>
  <c r="P1961" i="4"/>
  <c r="P1962" i="4"/>
  <c r="P1963" i="4"/>
  <c r="P1964" i="4"/>
  <c r="P1965" i="4"/>
  <c r="P1966" i="4"/>
  <c r="P1967" i="4"/>
  <c r="P1968" i="4"/>
  <c r="P1969" i="4"/>
  <c r="P1970" i="4"/>
  <c r="P1971" i="4"/>
  <c r="P1972" i="4"/>
  <c r="P1973" i="4"/>
  <c r="P1974" i="4"/>
  <c r="P1975" i="4"/>
  <c r="P1976" i="4"/>
  <c r="P1977" i="4"/>
  <c r="P1978" i="4"/>
  <c r="P1979" i="4"/>
  <c r="P1980" i="4"/>
  <c r="P1981" i="4"/>
  <c r="P1982" i="4"/>
  <c r="P1983" i="4"/>
  <c r="P1984" i="4"/>
  <c r="P1985" i="4"/>
  <c r="P1986" i="4"/>
  <c r="P1987" i="4"/>
  <c r="P1988" i="4"/>
  <c r="P1989" i="4"/>
  <c r="P1990" i="4"/>
  <c r="P1991" i="4"/>
  <c r="P1992" i="4"/>
  <c r="P1993" i="4"/>
  <c r="P1994" i="4"/>
  <c r="P1995" i="4"/>
  <c r="P1996" i="4"/>
  <c r="P1997" i="4"/>
  <c r="P1998" i="4"/>
  <c r="P1999" i="4"/>
  <c r="P2000" i="4"/>
  <c r="P2001" i="4"/>
  <c r="P2002" i="4"/>
  <c r="P2003" i="4"/>
  <c r="P2004" i="4"/>
  <c r="P2005" i="4"/>
  <c r="P2006" i="4"/>
  <c r="P2007" i="4"/>
  <c r="P2008" i="4"/>
  <c r="P2009" i="4"/>
  <c r="P2010" i="4"/>
  <c r="P2011" i="4"/>
  <c r="P2012" i="4"/>
  <c r="P2013" i="4"/>
  <c r="P2014" i="4"/>
  <c r="P2015" i="4"/>
  <c r="P2016" i="4"/>
  <c r="P2017" i="4"/>
  <c r="P2018" i="4"/>
  <c r="P2019" i="4"/>
  <c r="P2020" i="4"/>
  <c r="P2021" i="4"/>
  <c r="P2022" i="4"/>
  <c r="P2023" i="4"/>
  <c r="P2024" i="4"/>
  <c r="P2025" i="4"/>
  <c r="P2026" i="4"/>
  <c r="P2027" i="4"/>
  <c r="P2028" i="4"/>
  <c r="P2029" i="4"/>
  <c r="P2030" i="4"/>
  <c r="P2031" i="4"/>
  <c r="P2032" i="4"/>
  <c r="P2033" i="4"/>
  <c r="P2034" i="4"/>
  <c r="P2035" i="4"/>
  <c r="P2036" i="4"/>
  <c r="P2037" i="4"/>
  <c r="P2038" i="4"/>
  <c r="P2039" i="4"/>
  <c r="P2040" i="4"/>
  <c r="P2041" i="4"/>
  <c r="P2042" i="4"/>
  <c r="P2043" i="4"/>
  <c r="P2044" i="4"/>
  <c r="P2045" i="4"/>
  <c r="P2046" i="4"/>
  <c r="P2047" i="4"/>
  <c r="P2048" i="4"/>
  <c r="P2049" i="4"/>
  <c r="P2050" i="4"/>
  <c r="P2051" i="4"/>
  <c r="P2052" i="4"/>
  <c r="P2053" i="4"/>
  <c r="P2054" i="4"/>
  <c r="P2055" i="4"/>
  <c r="P2056" i="4"/>
  <c r="P2057" i="4"/>
  <c r="P2058" i="4"/>
  <c r="P2059" i="4"/>
  <c r="P2060" i="4"/>
  <c r="P2061" i="4"/>
  <c r="P2062" i="4"/>
  <c r="P2063" i="4"/>
  <c r="P2064" i="4"/>
  <c r="P2065" i="4"/>
  <c r="P2066" i="4"/>
  <c r="P2067" i="4"/>
  <c r="P2068" i="4"/>
  <c r="P2069" i="4"/>
  <c r="P2070" i="4"/>
  <c r="P2071" i="4"/>
  <c r="P2072" i="4"/>
  <c r="P2073" i="4"/>
  <c r="P2074" i="4"/>
  <c r="P2075" i="4"/>
  <c r="P2076" i="4"/>
  <c r="P2077" i="4"/>
  <c r="P2078" i="4"/>
  <c r="P2079" i="4"/>
  <c r="P2080" i="4"/>
  <c r="P2081" i="4"/>
  <c r="P2082" i="4"/>
  <c r="P2083" i="4"/>
  <c r="P2084" i="4"/>
  <c r="P2085" i="4"/>
  <c r="P2086" i="4"/>
  <c r="P2087" i="4"/>
  <c r="P2088" i="4"/>
  <c r="P2089" i="4"/>
  <c r="P2090" i="4"/>
  <c r="P2091" i="4"/>
  <c r="P2092" i="4"/>
  <c r="P2093" i="4"/>
  <c r="P2094" i="4"/>
  <c r="P2095" i="4"/>
  <c r="P2096" i="4"/>
  <c r="P2097" i="4"/>
  <c r="P2098" i="4"/>
  <c r="P2099" i="4"/>
  <c r="P2100" i="4"/>
  <c r="P2101" i="4"/>
  <c r="P2102" i="4"/>
  <c r="P2103" i="4"/>
  <c r="P2104" i="4"/>
  <c r="P2105" i="4"/>
  <c r="P2106" i="4"/>
  <c r="P2107" i="4"/>
  <c r="P2108" i="4"/>
  <c r="P2109" i="4"/>
  <c r="P2110" i="4"/>
  <c r="P2111" i="4"/>
  <c r="P2112" i="4"/>
  <c r="P2113" i="4"/>
  <c r="P2114" i="4"/>
  <c r="P2115" i="4"/>
  <c r="P2116" i="4"/>
  <c r="P2117" i="4"/>
  <c r="P2118" i="4"/>
  <c r="P2119" i="4"/>
  <c r="P2120" i="4"/>
  <c r="P2121" i="4"/>
  <c r="P2122" i="4"/>
  <c r="P2123" i="4"/>
  <c r="P2124" i="4"/>
  <c r="P2125" i="4"/>
  <c r="P2126" i="4"/>
  <c r="P2127" i="4"/>
  <c r="P2128" i="4"/>
  <c r="P2129" i="4"/>
  <c r="P2130" i="4"/>
  <c r="P2131" i="4"/>
  <c r="P2132" i="4"/>
  <c r="P2133" i="4"/>
  <c r="P2134" i="4"/>
  <c r="P2135" i="4"/>
  <c r="P2136" i="4"/>
  <c r="P2137" i="4"/>
  <c r="P2138" i="4"/>
  <c r="P2139" i="4"/>
  <c r="P2140" i="4"/>
  <c r="P2141" i="4"/>
  <c r="P2142" i="4"/>
  <c r="P2143" i="4"/>
  <c r="P2144" i="4"/>
  <c r="P2145" i="4"/>
  <c r="P2146" i="4"/>
  <c r="P2147" i="4"/>
  <c r="P2148" i="4"/>
  <c r="P2149" i="4"/>
  <c r="P2150" i="4"/>
  <c r="P2151" i="4"/>
  <c r="P2152" i="4"/>
  <c r="P2153" i="4"/>
  <c r="P2154" i="4"/>
  <c r="P2155" i="4"/>
  <c r="P2156" i="4"/>
  <c r="P2157" i="4"/>
  <c r="P2158" i="4"/>
  <c r="P2159" i="4"/>
  <c r="P2160" i="4"/>
  <c r="P2161" i="4"/>
  <c r="P2162" i="4"/>
  <c r="P2163" i="4"/>
  <c r="P2164" i="4"/>
  <c r="P2165" i="4"/>
  <c r="P2166" i="4"/>
  <c r="P2167" i="4"/>
  <c r="P2168" i="4"/>
  <c r="P2169" i="4"/>
  <c r="P2170" i="4"/>
  <c r="P2171" i="4"/>
  <c r="P2172" i="4"/>
  <c r="P2173" i="4"/>
  <c r="P2174" i="4"/>
  <c r="P2175" i="4"/>
  <c r="P2176" i="4"/>
  <c r="P2177" i="4"/>
  <c r="P2178" i="4"/>
  <c r="P2179" i="4"/>
  <c r="P2180" i="4"/>
  <c r="P2181" i="4"/>
  <c r="P2182" i="4"/>
  <c r="P2183" i="4"/>
  <c r="P2184" i="4"/>
  <c r="P2185" i="4"/>
  <c r="P2186" i="4"/>
  <c r="P2187" i="4"/>
  <c r="P2188" i="4"/>
  <c r="P2189" i="4"/>
  <c r="P2190" i="4"/>
  <c r="P2191" i="4"/>
  <c r="P2192" i="4"/>
  <c r="P2193" i="4"/>
  <c r="P2194" i="4"/>
  <c r="P2195" i="4"/>
  <c r="P2196" i="4"/>
  <c r="P2197" i="4"/>
  <c r="P2198" i="4"/>
  <c r="P2199" i="4"/>
  <c r="P2200" i="4"/>
  <c r="P2201" i="4"/>
  <c r="P2202" i="4"/>
  <c r="P2203" i="4"/>
  <c r="P2204" i="4"/>
  <c r="P2205" i="4"/>
  <c r="P2206" i="4"/>
  <c r="P2207" i="4"/>
  <c r="P2208" i="4"/>
  <c r="P2209" i="4"/>
  <c r="P2210" i="4"/>
  <c r="P2211" i="4"/>
  <c r="P2212" i="4"/>
  <c r="P2213" i="4"/>
  <c r="P2214" i="4"/>
  <c r="P2215" i="4"/>
  <c r="P2216" i="4"/>
  <c r="P2217" i="4"/>
  <c r="P2218" i="4"/>
  <c r="P2219" i="4"/>
  <c r="P2220" i="4"/>
  <c r="P2221" i="4"/>
  <c r="P2222" i="4"/>
  <c r="P2223" i="4"/>
  <c r="P2224" i="4"/>
  <c r="P2225" i="4"/>
  <c r="P2226" i="4"/>
  <c r="P2227" i="4"/>
  <c r="P2228" i="4"/>
  <c r="P2229" i="4"/>
  <c r="P2230" i="4"/>
  <c r="P2231" i="4"/>
  <c r="P2232" i="4"/>
  <c r="P2233" i="4"/>
  <c r="P2234" i="4"/>
  <c r="P2235" i="4"/>
  <c r="P2236" i="4"/>
  <c r="P2237" i="4"/>
  <c r="P2238" i="4"/>
  <c r="P2239" i="4"/>
  <c r="P2240" i="4"/>
  <c r="P2241" i="4"/>
  <c r="P2242" i="4"/>
  <c r="P2243" i="4"/>
  <c r="P2244" i="4"/>
  <c r="P2245" i="4"/>
  <c r="P2246" i="4"/>
  <c r="P2247" i="4"/>
  <c r="P2248" i="4"/>
  <c r="P2249" i="4"/>
  <c r="P2250" i="4"/>
  <c r="P2251" i="4"/>
  <c r="P2252" i="4"/>
  <c r="P2253" i="4"/>
  <c r="P2254" i="4"/>
  <c r="P2255" i="4"/>
  <c r="P2256" i="4"/>
  <c r="P2257" i="4"/>
  <c r="P2258" i="4"/>
  <c r="P2259" i="4"/>
  <c r="P2260" i="4"/>
  <c r="P2261" i="4"/>
  <c r="P2262" i="4"/>
  <c r="P2263" i="4"/>
  <c r="P2264" i="4"/>
  <c r="P2265" i="4"/>
  <c r="P2266" i="4"/>
  <c r="P2267" i="4"/>
  <c r="P2268" i="4"/>
  <c r="P2269" i="4"/>
  <c r="P2270" i="4"/>
  <c r="P2271" i="4"/>
  <c r="P2272" i="4"/>
  <c r="P2273" i="4"/>
  <c r="P2274" i="4"/>
  <c r="P2275" i="4"/>
  <c r="P2276" i="4"/>
  <c r="P2277" i="4"/>
  <c r="P2278" i="4"/>
  <c r="P2279" i="4"/>
  <c r="P2280" i="4"/>
  <c r="P2281" i="4"/>
  <c r="P2282" i="4"/>
  <c r="P2283" i="4"/>
  <c r="P2284" i="4"/>
  <c r="P2285" i="4"/>
  <c r="P2286" i="4"/>
  <c r="P2287" i="4"/>
  <c r="P2288" i="4"/>
  <c r="P2289" i="4"/>
  <c r="P2290" i="4"/>
  <c r="P2291" i="4"/>
  <c r="P2292" i="4"/>
  <c r="P2293" i="4"/>
  <c r="P2294" i="4"/>
  <c r="P2295" i="4"/>
  <c r="P2296" i="4"/>
  <c r="P2297" i="4"/>
  <c r="P2298" i="4"/>
  <c r="P2299" i="4"/>
  <c r="P2300" i="4"/>
  <c r="P2301" i="4"/>
  <c r="P2302" i="4"/>
  <c r="P2303" i="4"/>
  <c r="P2304" i="4"/>
  <c r="P2305" i="4"/>
  <c r="P2306" i="4"/>
  <c r="P2307" i="4"/>
  <c r="P2308" i="4"/>
  <c r="P2309" i="4"/>
  <c r="P2310" i="4"/>
  <c r="P2311" i="4"/>
  <c r="P2312" i="4"/>
  <c r="P2313" i="4"/>
  <c r="P2314" i="4"/>
  <c r="P2315" i="4"/>
  <c r="P2316" i="4"/>
  <c r="P2317" i="4"/>
  <c r="P2318" i="4"/>
  <c r="P2319" i="4"/>
  <c r="P2320" i="4"/>
  <c r="P2321" i="4"/>
  <c r="P2322" i="4"/>
  <c r="P2323" i="4"/>
  <c r="P2324" i="4"/>
  <c r="P2325" i="4"/>
  <c r="P2326" i="4"/>
  <c r="P2327" i="4"/>
  <c r="P2328" i="4"/>
  <c r="P2329" i="4"/>
  <c r="P2330" i="4"/>
  <c r="P2331" i="4"/>
  <c r="P2332" i="4"/>
  <c r="P2333" i="4"/>
  <c r="P2334" i="4"/>
  <c r="P2335" i="4"/>
  <c r="P2336" i="4"/>
  <c r="P2337" i="4"/>
  <c r="P2338" i="4"/>
  <c r="P2339" i="4"/>
  <c r="P2340" i="4"/>
  <c r="P2341" i="4"/>
  <c r="P2342" i="4"/>
  <c r="P2343" i="4"/>
  <c r="P2344" i="4"/>
  <c r="P2345" i="4"/>
  <c r="P2346" i="4"/>
  <c r="P2347" i="4"/>
  <c r="P2348" i="4"/>
  <c r="P2349" i="4"/>
  <c r="P2350" i="4"/>
  <c r="P2351" i="4"/>
  <c r="P2352" i="4"/>
  <c r="P2353" i="4"/>
  <c r="P2354" i="4"/>
  <c r="P2355" i="4"/>
  <c r="P2356" i="4"/>
  <c r="P2357" i="4"/>
  <c r="P2358" i="4"/>
  <c r="P2359" i="4"/>
  <c r="P2360" i="4"/>
  <c r="P2361" i="4"/>
  <c r="P2362" i="4"/>
  <c r="P2363" i="4"/>
  <c r="P2364" i="4"/>
  <c r="P2365" i="4"/>
  <c r="P2366" i="4"/>
  <c r="P2367" i="4"/>
  <c r="P2368" i="4"/>
  <c r="P2369" i="4"/>
  <c r="P2370" i="4"/>
  <c r="P2371" i="4"/>
  <c r="P2372" i="4"/>
  <c r="P2373" i="4"/>
  <c r="P2374" i="4"/>
  <c r="P2375" i="4"/>
  <c r="P2376" i="4"/>
  <c r="P2377" i="4"/>
  <c r="P2378" i="4"/>
  <c r="P2379" i="4"/>
  <c r="P2380" i="4"/>
  <c r="P2381" i="4"/>
  <c r="P2382" i="4"/>
  <c r="P2383" i="4"/>
  <c r="P2384" i="4"/>
  <c r="P2385" i="4"/>
  <c r="P2386" i="4"/>
  <c r="P2387" i="4"/>
  <c r="P2388" i="4"/>
  <c r="P2389" i="4"/>
  <c r="P2390" i="4"/>
  <c r="P2391" i="4"/>
  <c r="P2392" i="4"/>
  <c r="P2393" i="4"/>
  <c r="P2394" i="4"/>
  <c r="P2395" i="4"/>
  <c r="P2396" i="4"/>
  <c r="P2397" i="4"/>
  <c r="P2398" i="4"/>
  <c r="P2399" i="4"/>
  <c r="P2400" i="4"/>
  <c r="P2401" i="4"/>
  <c r="P2402" i="4"/>
  <c r="P2403" i="4"/>
  <c r="P2404" i="4"/>
  <c r="P2405" i="4"/>
  <c r="P2406" i="4"/>
  <c r="P2407" i="4"/>
  <c r="P2408" i="4"/>
  <c r="P2409" i="4"/>
  <c r="P2410" i="4"/>
  <c r="P2411" i="4"/>
  <c r="P2412" i="4"/>
  <c r="P2413" i="4"/>
  <c r="P2414" i="4"/>
  <c r="P2415" i="4"/>
  <c r="P2416" i="4"/>
  <c r="P2417" i="4"/>
  <c r="P2418" i="4"/>
  <c r="P2419" i="4"/>
  <c r="P2420" i="4"/>
  <c r="P2421" i="4"/>
  <c r="P2422" i="4"/>
  <c r="P2423" i="4"/>
  <c r="P2424" i="4"/>
  <c r="P2425" i="4"/>
  <c r="P2426" i="4"/>
  <c r="P2427" i="4"/>
  <c r="P2428" i="4"/>
  <c r="P2429" i="4"/>
  <c r="P2430" i="4"/>
  <c r="P2431" i="4"/>
  <c r="P2432" i="4"/>
  <c r="P2433" i="4"/>
  <c r="P2434" i="4"/>
  <c r="P2435" i="4"/>
  <c r="P2436" i="4"/>
  <c r="P2437" i="4"/>
  <c r="P2438" i="4"/>
  <c r="P2439" i="4"/>
  <c r="P2440" i="4"/>
  <c r="P2441" i="4"/>
  <c r="P2442" i="4"/>
  <c r="P2443" i="4"/>
  <c r="P2444" i="4"/>
  <c r="P2445" i="4"/>
  <c r="P2446" i="4"/>
  <c r="P2447" i="4"/>
  <c r="P2448" i="4"/>
  <c r="P2449" i="4"/>
  <c r="P2450" i="4"/>
  <c r="P2451" i="4"/>
  <c r="P2452" i="4"/>
  <c r="P2453" i="4"/>
  <c r="P2454" i="4"/>
  <c r="P2455" i="4"/>
  <c r="P2456" i="4"/>
  <c r="P2457" i="4"/>
  <c r="P2458" i="4"/>
  <c r="P2459" i="4"/>
  <c r="P2460" i="4"/>
  <c r="P2461" i="4"/>
  <c r="P2462" i="4"/>
  <c r="P2463" i="4"/>
  <c r="P2464" i="4"/>
  <c r="P2465" i="4"/>
  <c r="P2466" i="4"/>
  <c r="P2467" i="4"/>
  <c r="P2468" i="4"/>
  <c r="P2469" i="4"/>
  <c r="P2470" i="4"/>
  <c r="P2471" i="4"/>
  <c r="P2472" i="4"/>
  <c r="P2473" i="4"/>
  <c r="P2474" i="4"/>
  <c r="P2475" i="4"/>
  <c r="P2476" i="4"/>
  <c r="P2477" i="4"/>
  <c r="P2478" i="4"/>
  <c r="P2479" i="4"/>
  <c r="P2480" i="4"/>
  <c r="P2481" i="4"/>
  <c r="P2482" i="4"/>
  <c r="P2483" i="4"/>
  <c r="P2484" i="4"/>
  <c r="P2485" i="4"/>
  <c r="P2486" i="4"/>
  <c r="P2487" i="4"/>
  <c r="P2488" i="4"/>
  <c r="P2489" i="4"/>
  <c r="P2490" i="4"/>
  <c r="P2491" i="4"/>
  <c r="P2492" i="4"/>
  <c r="P2493" i="4"/>
  <c r="P2494" i="4"/>
  <c r="P2495" i="4"/>
  <c r="P2496" i="4"/>
  <c r="P2497" i="4"/>
  <c r="P2498" i="4"/>
  <c r="P2499" i="4"/>
  <c r="P2500" i="4"/>
  <c r="P2501" i="4"/>
  <c r="P2502" i="4"/>
  <c r="P2503" i="4"/>
  <c r="P2504" i="4"/>
  <c r="P2505" i="4"/>
  <c r="P2506" i="4"/>
  <c r="P2507" i="4"/>
  <c r="P2508" i="4"/>
  <c r="P2509" i="4"/>
  <c r="P2510" i="4"/>
  <c r="P2511" i="4"/>
  <c r="P2512" i="4"/>
  <c r="P2513" i="4"/>
  <c r="P2514" i="4"/>
  <c r="P2515" i="4"/>
  <c r="P2516" i="4"/>
  <c r="P2517" i="4"/>
  <c r="P2518" i="4"/>
  <c r="P2519" i="4"/>
  <c r="P2520" i="4"/>
  <c r="P2521" i="4"/>
  <c r="P2522" i="4"/>
  <c r="P2523" i="4"/>
  <c r="P2524" i="4"/>
  <c r="P2525" i="4"/>
  <c r="P2526" i="4"/>
  <c r="P2527" i="4"/>
  <c r="P2528" i="4"/>
  <c r="P2529" i="4"/>
  <c r="P2530" i="4"/>
  <c r="P2531" i="4"/>
  <c r="P2532" i="4"/>
  <c r="P2533" i="4"/>
  <c r="P2534" i="4"/>
  <c r="P2535" i="4"/>
  <c r="P2536" i="4"/>
  <c r="P2537" i="4"/>
  <c r="P2538" i="4"/>
  <c r="P2539" i="4"/>
  <c r="P2540" i="4"/>
  <c r="P2541" i="4"/>
  <c r="P2542" i="4"/>
  <c r="P2543" i="4"/>
  <c r="P2544" i="4"/>
  <c r="P2545" i="4"/>
  <c r="P2546" i="4"/>
  <c r="P2547" i="4"/>
  <c r="P2548" i="4"/>
  <c r="P2549" i="4"/>
  <c r="P2550" i="4"/>
  <c r="P2551" i="4"/>
  <c r="P2552" i="4"/>
  <c r="P2553" i="4"/>
  <c r="P2554" i="4"/>
  <c r="P2555" i="4"/>
  <c r="P2556" i="4"/>
  <c r="P2557" i="4"/>
  <c r="P2558" i="4"/>
  <c r="P2559" i="4"/>
  <c r="P2560" i="4"/>
  <c r="P2561" i="4"/>
  <c r="P2562" i="4"/>
  <c r="P2563" i="4"/>
  <c r="P2564" i="4"/>
  <c r="P2565" i="4"/>
  <c r="P2566" i="4"/>
  <c r="P2567" i="4"/>
  <c r="P2568" i="4"/>
  <c r="P2569" i="4"/>
  <c r="P2570" i="4"/>
  <c r="P2571" i="4"/>
  <c r="P2572" i="4"/>
  <c r="P2573" i="4"/>
  <c r="P2574" i="4"/>
  <c r="P2575" i="4"/>
  <c r="P2576" i="4"/>
  <c r="P2577" i="4"/>
  <c r="P2578" i="4"/>
  <c r="P2579" i="4"/>
  <c r="P2580" i="4"/>
  <c r="P2581" i="4"/>
  <c r="P2582" i="4"/>
  <c r="P2583" i="4"/>
  <c r="P2584" i="4"/>
  <c r="P2585" i="4"/>
  <c r="P2586" i="4"/>
  <c r="P2587" i="4"/>
  <c r="P2588" i="4"/>
  <c r="P2589" i="4"/>
  <c r="P2590" i="4"/>
  <c r="P2591" i="4"/>
  <c r="P2592" i="4"/>
  <c r="P2593" i="4"/>
  <c r="P2594" i="4"/>
  <c r="P2595" i="4"/>
  <c r="P2596" i="4"/>
  <c r="P2597" i="4"/>
  <c r="P2598" i="4"/>
  <c r="P2599" i="4"/>
  <c r="P2600" i="4"/>
  <c r="P2601" i="4"/>
  <c r="P2602" i="4"/>
  <c r="P2603" i="4"/>
  <c r="P2604" i="4"/>
  <c r="P2605" i="4"/>
  <c r="P2606" i="4"/>
  <c r="P2607" i="4"/>
  <c r="P2608" i="4"/>
  <c r="P2609" i="4"/>
  <c r="P2610" i="4"/>
  <c r="P2611" i="4"/>
  <c r="P2612" i="4"/>
  <c r="P2613" i="4"/>
  <c r="P2614" i="4"/>
  <c r="P2615" i="4"/>
  <c r="P2616" i="4"/>
  <c r="P2617" i="4"/>
  <c r="P2618" i="4"/>
  <c r="P2619" i="4"/>
  <c r="P2620" i="4"/>
  <c r="P2621" i="4"/>
  <c r="P2622" i="4"/>
  <c r="P2623" i="4"/>
  <c r="P2624" i="4"/>
  <c r="P2625" i="4"/>
  <c r="P2626" i="4"/>
  <c r="P2627" i="4"/>
  <c r="P2628" i="4"/>
  <c r="P2629" i="4"/>
  <c r="P2630" i="4"/>
  <c r="P2631" i="4"/>
  <c r="P2632" i="4"/>
  <c r="P2633" i="4"/>
  <c r="P2634" i="4"/>
  <c r="P2635" i="4"/>
  <c r="P2636" i="4"/>
  <c r="P2637" i="4"/>
  <c r="P2638" i="4"/>
  <c r="P2639" i="4"/>
  <c r="P2640" i="4"/>
  <c r="P2641" i="4"/>
  <c r="P2642" i="4"/>
  <c r="P2643" i="4"/>
  <c r="P2644" i="4"/>
  <c r="P2645" i="4"/>
  <c r="P2646" i="4"/>
  <c r="P2647" i="4"/>
  <c r="P2648" i="4"/>
  <c r="P2649" i="4"/>
  <c r="P2650" i="4"/>
  <c r="P2651" i="4"/>
  <c r="P2652" i="4"/>
  <c r="P2653" i="4"/>
  <c r="P2654" i="4"/>
  <c r="P2655" i="4"/>
  <c r="P2656" i="4"/>
  <c r="P2657" i="4"/>
  <c r="P2658" i="4"/>
  <c r="P2659" i="4"/>
  <c r="P2660" i="4"/>
  <c r="P2661" i="4"/>
  <c r="P2662" i="4"/>
  <c r="P2663" i="4"/>
  <c r="P2664" i="4"/>
  <c r="P2665" i="4"/>
  <c r="P2666" i="4"/>
  <c r="P2667" i="4"/>
  <c r="P2668" i="4"/>
  <c r="P2669" i="4"/>
  <c r="P2670" i="4"/>
  <c r="P2671" i="4"/>
  <c r="P2672" i="4"/>
  <c r="P2673" i="4"/>
  <c r="P2674" i="4"/>
  <c r="P2675" i="4"/>
  <c r="P2676" i="4"/>
  <c r="P2677" i="4"/>
  <c r="P2678" i="4"/>
  <c r="P2679" i="4"/>
  <c r="P2680" i="4"/>
  <c r="P2681" i="4"/>
  <c r="P2682" i="4"/>
  <c r="P2683" i="4"/>
  <c r="P2684" i="4"/>
  <c r="P2685" i="4"/>
  <c r="P2686" i="4"/>
  <c r="P2687" i="4"/>
  <c r="P2688" i="4"/>
  <c r="P2689" i="4"/>
  <c r="P2690" i="4"/>
  <c r="P2691" i="4"/>
  <c r="P2692" i="4"/>
  <c r="P2693" i="4"/>
  <c r="P2694" i="4"/>
  <c r="P2695" i="4"/>
  <c r="P2696" i="4"/>
  <c r="P2697" i="4"/>
  <c r="P2698" i="4"/>
  <c r="P2699" i="4"/>
  <c r="P2700" i="4"/>
  <c r="P2701" i="4"/>
  <c r="P2702" i="4"/>
  <c r="P2703" i="4"/>
  <c r="P2704" i="4"/>
  <c r="P2705" i="4"/>
  <c r="P2706" i="4"/>
  <c r="P2707" i="4"/>
  <c r="P2708" i="4"/>
  <c r="P2709" i="4"/>
  <c r="P2710" i="4"/>
  <c r="P2711" i="4"/>
  <c r="P2712" i="4"/>
  <c r="P2713" i="4"/>
  <c r="P2714" i="4"/>
  <c r="P2715" i="4"/>
  <c r="P2716" i="4"/>
  <c r="P2717" i="4"/>
  <c r="P2718" i="4"/>
  <c r="P2719" i="4"/>
  <c r="P2720" i="4"/>
  <c r="P2721" i="4"/>
  <c r="P2722" i="4"/>
  <c r="P2723" i="4"/>
  <c r="P2724" i="4"/>
  <c r="P2725" i="4"/>
  <c r="P2726" i="4"/>
  <c r="P2727" i="4"/>
  <c r="P2728" i="4"/>
  <c r="P2729" i="4"/>
  <c r="P2730" i="4"/>
  <c r="P2731" i="4"/>
  <c r="P2732" i="4"/>
  <c r="P2733" i="4"/>
  <c r="P2734" i="4"/>
  <c r="P2735" i="4"/>
  <c r="P2736" i="4"/>
  <c r="P2737" i="4"/>
  <c r="P2738" i="4"/>
  <c r="P2739" i="4"/>
  <c r="P2740" i="4"/>
  <c r="P2741" i="4"/>
  <c r="P2742" i="4"/>
  <c r="P2743" i="4"/>
  <c r="P2744" i="4"/>
  <c r="P2745" i="4"/>
  <c r="P2746" i="4"/>
  <c r="P2747" i="4"/>
  <c r="P2748" i="4"/>
  <c r="P2749" i="4"/>
  <c r="P2750" i="4"/>
  <c r="P2751" i="4"/>
  <c r="P2752" i="4"/>
  <c r="P2753" i="4"/>
  <c r="P2754" i="4"/>
  <c r="P2755" i="4"/>
  <c r="P2756" i="4"/>
  <c r="P2757" i="4"/>
  <c r="P2758" i="4"/>
  <c r="P2759" i="4"/>
  <c r="P2760" i="4"/>
  <c r="P2761" i="4"/>
  <c r="P2762" i="4"/>
  <c r="P2763" i="4"/>
  <c r="P2764" i="4"/>
  <c r="P2765" i="4"/>
  <c r="P2766" i="4"/>
  <c r="P2767" i="4"/>
  <c r="P2768" i="4"/>
  <c r="P2769" i="4"/>
  <c r="P2770" i="4"/>
  <c r="P2771" i="4"/>
  <c r="P2772" i="4"/>
  <c r="P2773" i="4"/>
  <c r="P2774" i="4"/>
  <c r="P2775" i="4"/>
  <c r="P2776" i="4"/>
  <c r="P2777" i="4"/>
  <c r="P2778" i="4"/>
  <c r="P2779" i="4"/>
  <c r="P2780" i="4"/>
  <c r="P2781" i="4"/>
  <c r="P2782" i="4"/>
  <c r="P2783" i="4"/>
  <c r="P2784" i="4"/>
  <c r="P2785" i="4"/>
  <c r="P2786" i="4"/>
  <c r="P2787" i="4"/>
  <c r="P2788" i="4"/>
  <c r="P2789" i="4"/>
  <c r="P2790" i="4"/>
  <c r="P2791" i="4"/>
  <c r="P2792" i="4"/>
  <c r="P2793" i="4"/>
  <c r="P2794" i="4"/>
  <c r="P2795" i="4"/>
  <c r="P2796" i="4"/>
  <c r="P2797" i="4"/>
  <c r="P2798" i="4"/>
  <c r="P2799" i="4"/>
  <c r="P2800" i="4"/>
  <c r="P2801" i="4"/>
  <c r="P2802" i="4"/>
  <c r="P2803" i="4"/>
  <c r="P2804" i="4"/>
  <c r="P2805" i="4"/>
  <c r="P2806" i="4"/>
  <c r="P2807" i="4"/>
  <c r="P2808" i="4"/>
  <c r="P2809" i="4"/>
  <c r="P2810" i="4"/>
  <c r="P2811" i="4"/>
  <c r="P2812" i="4"/>
  <c r="P2813" i="4"/>
  <c r="P2814" i="4"/>
  <c r="P2815" i="4"/>
  <c r="P2816" i="4"/>
  <c r="P2817" i="4"/>
  <c r="P2818" i="4"/>
  <c r="P2819" i="4"/>
  <c r="P2820" i="4"/>
  <c r="P2821" i="4"/>
  <c r="P2822" i="4"/>
  <c r="P2823" i="4"/>
  <c r="P2824" i="4"/>
  <c r="P2825" i="4"/>
  <c r="P2826" i="4"/>
  <c r="P2827" i="4"/>
  <c r="P2828" i="4"/>
  <c r="P2829" i="4"/>
  <c r="P2830" i="4"/>
  <c r="P2831" i="4"/>
  <c r="P2832" i="4"/>
  <c r="P2833" i="4"/>
  <c r="P2834" i="4"/>
  <c r="P2835" i="4"/>
  <c r="P2836" i="4"/>
  <c r="P2837" i="4"/>
  <c r="P2838" i="4"/>
  <c r="P2839" i="4"/>
  <c r="P2840" i="4"/>
  <c r="P2841" i="4"/>
  <c r="P2842" i="4"/>
  <c r="P2843" i="4"/>
  <c r="P2844" i="4"/>
  <c r="P2845" i="4"/>
  <c r="P2846" i="4"/>
  <c r="P2847" i="4"/>
  <c r="P2848" i="4"/>
  <c r="P2849" i="4"/>
  <c r="P2850" i="4"/>
  <c r="P2851" i="4"/>
  <c r="P2852" i="4"/>
  <c r="P2853" i="4"/>
  <c r="P2854" i="4"/>
  <c r="P2855" i="4"/>
  <c r="P2856" i="4"/>
  <c r="P2857" i="4"/>
  <c r="P2858" i="4"/>
  <c r="P2859" i="4"/>
  <c r="P2860" i="4"/>
  <c r="P2861" i="4"/>
  <c r="P2862" i="4"/>
  <c r="P2863" i="4"/>
  <c r="P2864" i="4"/>
  <c r="P2865" i="4"/>
  <c r="P2866" i="4"/>
  <c r="P2867" i="4"/>
  <c r="P2868" i="4"/>
  <c r="P2869" i="4"/>
  <c r="P2870" i="4"/>
  <c r="P2871" i="4"/>
  <c r="P2872" i="4"/>
  <c r="P2873" i="4"/>
  <c r="P2874" i="4"/>
  <c r="P2875" i="4"/>
  <c r="P2876" i="4"/>
  <c r="P2877" i="4"/>
  <c r="P2878" i="4"/>
  <c r="P2879" i="4"/>
  <c r="P2880" i="4"/>
  <c r="P2881" i="4"/>
  <c r="P2882" i="4"/>
  <c r="P2883" i="4"/>
  <c r="P2884" i="4"/>
  <c r="P2885" i="4"/>
  <c r="P2886" i="4"/>
  <c r="P2887" i="4"/>
  <c r="P2888" i="4"/>
  <c r="P2889" i="4"/>
  <c r="P2890" i="4"/>
  <c r="P2891" i="4"/>
  <c r="P2892" i="4"/>
  <c r="P2893" i="4"/>
  <c r="P2894" i="4"/>
  <c r="P2895" i="4"/>
  <c r="P2896" i="4"/>
  <c r="P2897" i="4"/>
  <c r="P2898" i="4"/>
  <c r="P2899" i="4"/>
  <c r="P2900" i="4"/>
  <c r="P2901" i="4"/>
  <c r="P2902" i="4"/>
  <c r="P2903" i="4"/>
  <c r="P2904" i="4"/>
  <c r="P2905" i="4"/>
  <c r="P2906" i="4"/>
  <c r="P2907" i="4"/>
  <c r="P2908" i="4"/>
  <c r="P2909" i="4"/>
  <c r="P2910" i="4"/>
  <c r="P2911" i="4"/>
  <c r="P2912" i="4"/>
  <c r="P2913" i="4"/>
  <c r="P2914" i="4"/>
  <c r="P2915" i="4"/>
  <c r="P2916" i="4"/>
  <c r="P2917" i="4"/>
  <c r="P2918" i="4"/>
  <c r="P2919" i="4"/>
  <c r="P2920" i="4"/>
  <c r="P2921" i="4"/>
  <c r="P2922" i="4"/>
  <c r="P2923" i="4"/>
  <c r="P2924" i="4"/>
  <c r="P2925" i="4"/>
  <c r="P2926" i="4"/>
  <c r="P2927" i="4"/>
  <c r="P2928" i="4"/>
  <c r="P2929" i="4"/>
  <c r="P2930" i="4"/>
  <c r="P2931" i="4"/>
  <c r="P2932" i="4"/>
  <c r="P2933" i="4"/>
  <c r="P2934" i="4"/>
  <c r="P2935" i="4"/>
  <c r="P2936" i="4"/>
  <c r="P2937" i="4"/>
  <c r="P2938" i="4"/>
  <c r="P2939" i="4"/>
  <c r="P2940" i="4"/>
  <c r="P2941" i="4"/>
  <c r="P2942" i="4"/>
  <c r="P2943" i="4"/>
  <c r="P2944" i="4"/>
  <c r="P2945" i="4"/>
  <c r="P2946" i="4"/>
  <c r="P2947" i="4"/>
  <c r="P2948" i="4"/>
  <c r="P2949" i="4"/>
  <c r="P2950" i="4"/>
  <c r="P2951" i="4"/>
  <c r="P2952" i="4"/>
  <c r="P2953" i="4"/>
  <c r="P2954" i="4"/>
  <c r="P2955" i="4"/>
  <c r="P2956" i="4"/>
  <c r="P2957" i="4"/>
  <c r="P2958" i="4"/>
  <c r="P2959" i="4"/>
  <c r="P2960" i="4"/>
  <c r="P2961" i="4"/>
  <c r="P2962" i="4"/>
  <c r="P2963" i="4"/>
  <c r="P2964" i="4"/>
  <c r="P2965" i="4"/>
  <c r="P2966" i="4"/>
  <c r="P2967" i="4"/>
  <c r="C3" i="15"/>
  <c r="B3" i="15"/>
  <c r="D16" i="13" l="1"/>
  <c r="D15" i="13"/>
  <c r="D14" i="13"/>
  <c r="D13" i="13"/>
  <c r="D12" i="13"/>
  <c r="D11" i="13"/>
  <c r="U12" i="13"/>
  <c r="R12" i="13"/>
  <c r="M12" i="13"/>
  <c r="U16" i="13"/>
  <c r="U14" i="13"/>
  <c r="U13" i="13"/>
  <c r="H16" i="13"/>
  <c r="H15" i="13"/>
  <c r="O11" i="13"/>
  <c r="L6" i="4"/>
  <c r="G6" i="4"/>
  <c r="C6" i="4"/>
  <c r="R15" i="13"/>
  <c r="M15" i="13"/>
  <c r="U15" i="13"/>
  <c r="M11" i="13"/>
  <c r="U11" i="13"/>
  <c r="R11" i="13"/>
  <c r="O16" i="13"/>
  <c r="O15" i="13"/>
  <c r="J6" i="4"/>
  <c r="M16" i="13"/>
  <c r="M14" i="13"/>
  <c r="M13" i="13"/>
  <c r="O14" i="13"/>
  <c r="H12" i="13"/>
  <c r="O13" i="13"/>
  <c r="I6" i="4"/>
  <c r="H6" i="4"/>
  <c r="F6" i="4"/>
  <c r="R16" i="13"/>
  <c r="R14" i="13"/>
  <c r="R13" i="13"/>
  <c r="H14" i="13"/>
  <c r="O12" i="13"/>
  <c r="H13" i="13"/>
  <c r="E6" i="4"/>
  <c r="D6" i="4"/>
  <c r="H11" i="13"/>
  <c r="B8" i="14" l="1"/>
  <c r="F8" i="14"/>
  <c r="C8" i="14"/>
  <c r="G8" i="14"/>
  <c r="E8" i="14"/>
  <c r="D8" i="14"/>
  <c r="B32" i="13"/>
  <c r="B30" i="13"/>
  <c r="B28" i="13"/>
  <c r="B26" i="13"/>
  <c r="B24" i="13"/>
  <c r="B22" i="13"/>
  <c r="Z13" i="13"/>
  <c r="AC14" i="13"/>
  <c r="AC12" i="13"/>
  <c r="M21" i="13"/>
  <c r="G23" i="13"/>
  <c r="O23" i="13"/>
  <c r="I25" i="13"/>
  <c r="G27" i="13"/>
  <c r="O27" i="13"/>
  <c r="S25" i="13"/>
  <c r="M29" i="13"/>
  <c r="G31" i="13"/>
  <c r="O31" i="13"/>
  <c r="Q27" i="13"/>
  <c r="O29" i="13"/>
  <c r="I31" i="13"/>
  <c r="K21" i="13"/>
  <c r="M23" i="13"/>
  <c r="M27" i="13"/>
  <c r="K29" i="13"/>
  <c r="Z11" i="13"/>
  <c r="Z16" i="13"/>
  <c r="AC15" i="13"/>
  <c r="G21" i="13"/>
  <c r="O21" i="13"/>
  <c r="I23" i="13"/>
  <c r="Q23" i="13"/>
  <c r="K25" i="13"/>
  <c r="I27" i="13"/>
  <c r="G29" i="13"/>
  <c r="Q31" i="13"/>
  <c r="G25" i="13"/>
  <c r="S29" i="13"/>
  <c r="Z15" i="13"/>
  <c r="Z12" i="13"/>
  <c r="AC13" i="13"/>
  <c r="I21" i="13"/>
  <c r="Q21" i="13"/>
  <c r="K23" i="13"/>
  <c r="S23" i="13"/>
  <c r="M25" i="13"/>
  <c r="K27" i="13"/>
  <c r="S27" i="13"/>
  <c r="I29" i="13"/>
  <c r="Q29" i="13"/>
  <c r="K31" i="13"/>
  <c r="S31" i="13"/>
  <c r="Z14" i="13"/>
  <c r="AC11" i="13"/>
  <c r="AC16" i="13"/>
  <c r="S21" i="13"/>
  <c r="O25" i="13"/>
  <c r="Q25" i="13"/>
  <c r="M31" i="13"/>
  <c r="Y25" i="13"/>
  <c r="Y27" i="13"/>
  <c r="Y31" i="13"/>
  <c r="W25" i="13"/>
  <c r="W27" i="13"/>
  <c r="W31" i="13"/>
  <c r="AC25" i="13"/>
  <c r="U25" i="13"/>
  <c r="AC27" i="13"/>
  <c r="U27" i="13"/>
  <c r="AC31" i="13"/>
  <c r="U31" i="13"/>
  <c r="AA21" i="13"/>
  <c r="AC21" i="13"/>
  <c r="Y21" i="13"/>
  <c r="W21" i="13"/>
  <c r="U21" i="13"/>
  <c r="W29" i="13"/>
  <c r="Y29" i="13"/>
  <c r="AC29" i="13"/>
  <c r="U29" i="13"/>
  <c r="AA29" i="13"/>
  <c r="AA25" i="13"/>
  <c r="AA27" i="13"/>
  <c r="AA31" i="13"/>
  <c r="Y23" i="13"/>
  <c r="U23" i="13"/>
  <c r="AA23" i="13"/>
  <c r="W23" i="13"/>
  <c r="AC23" i="13"/>
  <c r="G33" i="13"/>
  <c r="W33" i="13"/>
  <c r="O33" i="13"/>
  <c r="AC33" i="13"/>
  <c r="Y33" i="13"/>
  <c r="U33" i="13"/>
  <c r="S33" i="13"/>
  <c r="Q33" i="13"/>
  <c r="AA33" i="13"/>
  <c r="M33" i="13"/>
  <c r="K33" i="13"/>
  <c r="I33" i="13"/>
  <c r="D3" i="4" l="1"/>
  <c r="Q6" i="4"/>
  <c r="AH6" i="4"/>
  <c r="AZ6" i="4"/>
  <c r="BC6" i="4"/>
  <c r="AA6" i="4"/>
  <c r="AR6" i="4"/>
  <c r="BF6" i="4"/>
  <c r="N6" i="4"/>
  <c r="AF6" i="4"/>
  <c r="AX6" i="4"/>
  <c r="AK6" i="4"/>
  <c r="Z6" i="4"/>
  <c r="AC6" i="4"/>
  <c r="BA6" i="4"/>
  <c r="X6" i="4"/>
  <c r="O6" i="4"/>
  <c r="AD6" i="4"/>
  <c r="AP6" i="4"/>
  <c r="AM6" i="4"/>
  <c r="AT6" i="4"/>
  <c r="AS6" i="4"/>
  <c r="V6" i="4"/>
  <c r="AL6" i="4"/>
  <c r="BD6" i="4"/>
  <c r="M6" i="4"/>
  <c r="AE6" i="4"/>
  <c r="AV6" i="4"/>
  <c r="U6" i="4"/>
  <c r="S6" i="4"/>
  <c r="AJ6" i="4"/>
  <c r="BB6" i="4"/>
  <c r="AY6" i="4"/>
  <c r="AQ6" i="4"/>
  <c r="R6" i="4"/>
  <c r="AI6" i="4"/>
  <c r="AG6" i="4"/>
  <c r="AO6" i="4"/>
  <c r="BG6" i="4"/>
  <c r="AU6" i="4"/>
  <c r="W6" i="4"/>
  <c r="BE6" i="4"/>
  <c r="AB6" i="4"/>
  <c r="Y6" i="4"/>
  <c r="B31" i="13" l="1"/>
  <c r="B29" i="13"/>
  <c r="B27" i="13"/>
  <c r="B25" i="13"/>
  <c r="B23" i="13"/>
  <c r="B21" i="13"/>
  <c r="P10" i="4" l="1"/>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B2" i="14" l="1"/>
  <c r="P8" i="4" l="1"/>
  <c r="P9" i="4"/>
  <c r="P7" i="4"/>
  <c r="F7" i="14"/>
  <c r="B7" i="14"/>
  <c r="G7" i="14"/>
  <c r="C7" i="14"/>
  <c r="E7" i="14"/>
  <c r="D7" i="14"/>
  <c r="Q24" i="13" l="1"/>
  <c r="K32" i="13"/>
  <c r="O22" i="13"/>
  <c r="G32" i="13"/>
  <c r="K22" i="13"/>
  <c r="S32" i="13"/>
  <c r="I24" i="13"/>
  <c r="I30" i="13"/>
  <c r="I26" i="13"/>
  <c r="K30" i="13"/>
  <c r="O28" i="13"/>
  <c r="S24" i="13"/>
  <c r="Q28" i="13"/>
  <c r="S28" i="13"/>
  <c r="S26" i="13"/>
  <c r="Q22" i="13"/>
  <c r="G24" i="13"/>
  <c r="I22" i="13"/>
  <c r="O26" i="13"/>
  <c r="O24" i="13"/>
  <c r="K26" i="13"/>
  <c r="G22" i="13"/>
  <c r="K28" i="13"/>
  <c r="K24" i="13"/>
  <c r="G30" i="13"/>
  <c r="I28" i="13"/>
  <c r="M30" i="13"/>
  <c r="M26" i="13"/>
  <c r="Q30" i="13"/>
  <c r="O30" i="13"/>
  <c r="I32" i="13"/>
  <c r="M24" i="13"/>
  <c r="M32" i="13"/>
  <c r="G26" i="13"/>
  <c r="M28" i="13"/>
  <c r="S30" i="13"/>
  <c r="Q32" i="13"/>
  <c r="S22" i="13"/>
  <c r="O32" i="13"/>
  <c r="G28" i="13"/>
  <c r="Q26" i="13"/>
  <c r="M22" i="13"/>
  <c r="B3" i="14"/>
  <c r="C9" i="14"/>
  <c r="I9" i="14"/>
  <c r="E9" i="14"/>
  <c r="F9" i="14"/>
  <c r="A9" i="14"/>
  <c r="D9" i="14"/>
  <c r="H9" i="14"/>
  <c r="G9" i="14"/>
  <c r="D4" i="14" l="1"/>
  <c r="D3" i="14"/>
  <c r="D2" i="1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<sst xmlns="http://schemas.openxmlformats.org/spreadsheetml/2006/main" count="26815" uniqueCount="9227">
  <si>
    <t>1M</t>
  </si>
  <si>
    <t>1D</t>
  </si>
  <si>
    <t>12M</t>
  </si>
  <si>
    <t>24M</t>
  </si>
  <si>
    <t>36M</t>
  </si>
  <si>
    <t>6M</t>
  </si>
  <si>
    <t>RETORNOS</t>
  </si>
  <si>
    <t>Inicio:</t>
  </si>
  <si>
    <t>Final:</t>
  </si>
  <si>
    <t>3M</t>
  </si>
  <si>
    <t>Nº</t>
  </si>
  <si>
    <t>Mínimo:</t>
  </si>
  <si>
    <t>Máximo:</t>
  </si>
  <si>
    <t>Gráfico VBA:</t>
  </si>
  <si>
    <t>LÁMINA COMPARATIVA DE FONDOS MUTUOS</t>
  </si>
  <si>
    <t>FONDOS ANALIZADOS</t>
  </si>
  <si>
    <t>ÚLT. COTIZACIÓN</t>
  </si>
  <si>
    <t>CLASIFICACIÓN SVS</t>
  </si>
  <si>
    <t>PATRIMONIO</t>
  </si>
  <si>
    <t>INVERSIONISTAS</t>
  </si>
  <si>
    <t>SELECCIONE</t>
  </si>
  <si>
    <t>CFM9519UNICA&lt;ChlNa&gt;</t>
  </si>
  <si>
    <t>CFM8982A&lt;ChlNa&gt;</t>
  </si>
  <si>
    <t>CFM8982B&lt;ChlNa&gt;</t>
  </si>
  <si>
    <t>CFM8982D&lt;ChlNa&gt;</t>
  </si>
  <si>
    <t>CFM8982E&lt;ChlNa&gt;</t>
  </si>
  <si>
    <t>CFM8982F&lt;ChlNa&gt;</t>
  </si>
  <si>
    <t>CFM8982I&lt;ChlNa&gt;</t>
  </si>
  <si>
    <t>CFM8982IM&lt;ChlNa&gt;</t>
  </si>
  <si>
    <t>CFM9254ALTO&lt;ChlNa&gt;</t>
  </si>
  <si>
    <t>CFM9254AM&lt;ChlNa&gt;</t>
  </si>
  <si>
    <t>CFM9254APV&lt;ChlNa&gt;</t>
  </si>
  <si>
    <t>CFM9254EJECU&lt;ChlNa&gt;</t>
  </si>
  <si>
    <t>CFM9254G&lt;ChlNa&gt;</t>
  </si>
  <si>
    <t>CFM9254III&lt;ChlNa&gt;</t>
  </si>
  <si>
    <t>CFM9254INVER&lt;ChlNa&gt;</t>
  </si>
  <si>
    <t>CFM9254UNIVE&lt;ChlNa&gt;</t>
  </si>
  <si>
    <t>CFM9537APV&lt;ChlNa&gt;</t>
  </si>
  <si>
    <t>CFM9537EJECU&lt;ChlNa&gt;</t>
  </si>
  <si>
    <t>CFM9537G&lt;ChlNa&gt;</t>
  </si>
  <si>
    <t>CFM9537INSTI&lt;ChlNa&gt;</t>
  </si>
  <si>
    <t>CFM9537INVER&lt;ChlNa&gt;</t>
  </si>
  <si>
    <t>CFM9537UNIVE&lt;ChlNa&gt;</t>
  </si>
  <si>
    <t>CFM8872A&lt;ChlNa&gt;</t>
  </si>
  <si>
    <t>CFM8872APV&lt;ChlNa&gt;</t>
  </si>
  <si>
    <t>CFM8872F&lt;ChlNa&gt;</t>
  </si>
  <si>
    <t>CFM8872I&lt;ChlNa&gt;</t>
  </si>
  <si>
    <t>CFM8872LV&lt;ChlNa&gt;</t>
  </si>
  <si>
    <t>CFM8872O&lt;ChlNa&gt;</t>
  </si>
  <si>
    <t>CFM8872P&lt;ChlNa&gt;</t>
  </si>
  <si>
    <t>CFM8872X&lt;ChlNa&gt;</t>
  </si>
  <si>
    <t>CFM8886A&lt;ChlNa&gt;</t>
  </si>
  <si>
    <t>CFM8886APV&lt;ChlNa&gt;</t>
  </si>
  <si>
    <t>CFM8886E&lt;ChlNa&gt;</t>
  </si>
  <si>
    <t>CFM8886GLOBA&lt;ChlNa&gt;</t>
  </si>
  <si>
    <t>CFM8886INVER&lt;ChlNa&gt;</t>
  </si>
  <si>
    <t>CFM8886PATRI&lt;ChlNa&gt;</t>
  </si>
  <si>
    <t>CFM8886PERSO&lt;ChlNa&gt;</t>
  </si>
  <si>
    <t>CFM9607B&lt;ChlNa&gt;</t>
  </si>
  <si>
    <t>CFM9607J&lt;ChlNa&gt;</t>
  </si>
  <si>
    <t>CFM9608B&lt;ChlNa&gt;</t>
  </si>
  <si>
    <t>CFM9608J&lt;ChlNa&gt;</t>
  </si>
  <si>
    <t>CFM9609B&lt;ChlNa&gt;</t>
  </si>
  <si>
    <t>CFM9609J&lt;ChlNa&gt;</t>
  </si>
  <si>
    <t>CFM9610B&lt;ChlNa&gt;</t>
  </si>
  <si>
    <t>CFM9610J&lt;ChlNa&gt;</t>
  </si>
  <si>
    <t>CFM8035A&lt;ChlNa&gt;</t>
  </si>
  <si>
    <t>CFM8035B&lt;ChlNa&gt;</t>
  </si>
  <si>
    <t>CFM8035BCH&lt;ChlNa&gt;</t>
  </si>
  <si>
    <t>CFM8035D&lt;ChlNa&gt;</t>
  </si>
  <si>
    <t>CFM8035E&lt;ChlNa&gt;</t>
  </si>
  <si>
    <t>CFM8755A&lt;ChlNa&gt;</t>
  </si>
  <si>
    <t>CFM8755APV&lt;ChlNa&gt;</t>
  </si>
  <si>
    <t>CFM8755F&lt;ChlNa&gt;</t>
  </si>
  <si>
    <t>CFM8755I&lt;ChlNa&gt;</t>
  </si>
  <si>
    <t>CFM8755LV&lt;ChlNa&gt;</t>
  </si>
  <si>
    <t>CFM8755P&lt;ChlNa&gt;</t>
  </si>
  <si>
    <t>CFM9291A&lt;ChlNa&gt;</t>
  </si>
  <si>
    <t>CFM9291APV&lt;ChlNa&gt;</t>
  </si>
  <si>
    <t>CFM9291B&lt;ChlNa&gt;</t>
  </si>
  <si>
    <t>CFM9291BE&lt;ChlNa&gt;</t>
  </si>
  <si>
    <t>CFM9291C&lt;ChlNa&gt;</t>
  </si>
  <si>
    <t>CFM9291I&lt;ChlNa&gt;</t>
  </si>
  <si>
    <t>CFM9291VIVIENDA&lt;ChlNa&gt;</t>
  </si>
  <si>
    <t>CFM9222AM&lt;ChlNa&gt;</t>
  </si>
  <si>
    <t>CFM9222APV&lt;ChlNa&gt;</t>
  </si>
  <si>
    <t>CFM9222EJECU&lt;ChlNa&gt;</t>
  </si>
  <si>
    <t>CFM9222G&lt;ChlNa&gt;</t>
  </si>
  <si>
    <t>CFM9222INVER&lt;ChlNa&gt;</t>
  </si>
  <si>
    <t>CFM9222UNIVE&lt;ChlNa&gt;</t>
  </si>
  <si>
    <t>CFM9539D1&lt;ChlNa&gt;</t>
  </si>
  <si>
    <t>CFM9539D4&lt;ChlNa&gt;</t>
  </si>
  <si>
    <t>CFM9539D5&lt;ChlNa&gt;</t>
  </si>
  <si>
    <t>CFM9539IT&lt;ChlNa&gt;</t>
  </si>
  <si>
    <t>CFM8135B&lt;ChlNa&gt;</t>
  </si>
  <si>
    <t>CFM8135BCH&lt;ChlNa&gt;</t>
  </si>
  <si>
    <t>CFM8135D&lt;ChlNa&gt;</t>
  </si>
  <si>
    <t>CFM8135E&lt;ChlNa&gt;</t>
  </si>
  <si>
    <t>CFM8135L&lt;ChlNa&gt;</t>
  </si>
  <si>
    <t>CFM8135M&lt;ChlNa&gt;</t>
  </si>
  <si>
    <t>CFM8434ALPAT&lt;ChlNa&gt;</t>
  </si>
  <si>
    <t>CFM8434APV&lt;ChlNa&gt;</t>
  </si>
  <si>
    <t>CFM8434BCI&lt;ChlNa&gt;</t>
  </si>
  <si>
    <t>CFM8434BPRIV&lt;ChlNa&gt;</t>
  </si>
  <si>
    <t>CFM8434CLASI&lt;ChlNa&gt;</t>
  </si>
  <si>
    <t>CFM8434FAMIL&lt;ChlNa&gt;</t>
  </si>
  <si>
    <t>CFM8098A&lt;ChlNa&gt;</t>
  </si>
  <si>
    <t>CFM8098B&lt;ChlNa&gt;</t>
  </si>
  <si>
    <t>CFM8098C&lt;ChlNa&gt;</t>
  </si>
  <si>
    <t>CFM8098G&lt;ChlNa&gt;</t>
  </si>
  <si>
    <t>CFM8098LP180&lt;ChlNa&gt;</t>
  </si>
  <si>
    <t>CFM8098LP3&lt;ChlNa&gt;</t>
  </si>
  <si>
    <t>CFM8098LPI&lt;ChlNa&gt;</t>
  </si>
  <si>
    <t>CFM8098O&lt;ChlNa&gt;</t>
  </si>
  <si>
    <t>CFM8098PLAN1&lt;ChlNa&gt;</t>
  </si>
  <si>
    <t>CFM8098PLAN2&lt;ChlNa&gt;</t>
  </si>
  <si>
    <t>CFM8098PLAN3&lt;ChlNa&gt;</t>
  </si>
  <si>
    <t>CFM8098PLAN4&lt;ChlNa&gt;</t>
  </si>
  <si>
    <t>CFM8514ALPAT&lt;ChlNa&gt;</t>
  </si>
  <si>
    <t>CFM8514APV&lt;ChlNa&gt;</t>
  </si>
  <si>
    <t>CFM8514BPRIV&lt;ChlNa&gt;</t>
  </si>
  <si>
    <t>CFM8514CLASI&lt;ChlNa&gt;</t>
  </si>
  <si>
    <t>CFM8514FAMIL&lt;ChlNa&gt;</t>
  </si>
  <si>
    <t>CFM9023A&lt;ChlNa&gt;</t>
  </si>
  <si>
    <t>CFM9023APV&lt;ChlNa&gt;</t>
  </si>
  <si>
    <t>CFM9023F&lt;ChlNa&gt;</t>
  </si>
  <si>
    <t>CFM9023I&lt;ChlNa&gt;</t>
  </si>
  <si>
    <t>CFM9023LV&lt;ChlNa&gt;</t>
  </si>
  <si>
    <t>CFM9023P&lt;ChlNa&gt;</t>
  </si>
  <si>
    <t>CFM8980A&lt;ChlNa&gt;</t>
  </si>
  <si>
    <t>CFM8980AC&lt;ChlNa&gt;</t>
  </si>
  <si>
    <t>CFM8980AC-APV&lt;ChlNa&gt;</t>
  </si>
  <si>
    <t>CFM8980B&lt;ChlNa&gt;</t>
  </si>
  <si>
    <t>CFM8980C&lt;ChlNa&gt;</t>
  </si>
  <si>
    <t>CFM8980D&lt;ChlNa&gt;</t>
  </si>
  <si>
    <t>CFM8980E&lt;ChlNa&gt;</t>
  </si>
  <si>
    <t>CFM8980F&lt;ChlNa&gt;</t>
  </si>
  <si>
    <t>CFM8980H&lt;ChlNa&gt;</t>
  </si>
  <si>
    <t>CFM8980I&lt;ChlNa&gt;</t>
  </si>
  <si>
    <t>CFM8980M&lt;ChlNa&gt;</t>
  </si>
  <si>
    <t>CFM8131A&lt;ChlNa&gt;</t>
  </si>
  <si>
    <t>CFM8131B&lt;ChlNa&gt;</t>
  </si>
  <si>
    <t>CFM8131BCH&lt;ChlNa&gt;</t>
  </si>
  <si>
    <t>CFM8131E&lt;ChlNa&gt;</t>
  </si>
  <si>
    <t>CFM8131L&lt;ChlNa&gt;</t>
  </si>
  <si>
    <t>CFM8131M&lt;ChlNa&gt;</t>
  </si>
  <si>
    <t>CFM8517A&lt;ChlNa&gt;</t>
  </si>
  <si>
    <t>CFM8517B&lt;ChlNa&gt;</t>
  </si>
  <si>
    <t>CFM8517BCH&lt;ChlNa&gt;</t>
  </si>
  <si>
    <t>CFM8517E&lt;ChlNa&gt;</t>
  </si>
  <si>
    <t>CFM8517L&lt;ChlNa&gt;</t>
  </si>
  <si>
    <t>CFM8517m&lt;ChlNa&gt;</t>
  </si>
  <si>
    <t>CFM8517V&lt;ChlNa&gt;</t>
  </si>
  <si>
    <t>CFM8525A&lt;ChlNa&gt;</t>
  </si>
  <si>
    <t>CFM8525B&lt;ChlNa&gt;</t>
  </si>
  <si>
    <t>CFM8525BPLUS&lt;ChlNa&gt;</t>
  </si>
  <si>
    <t>CFM8525L&lt;ChlNa&gt;</t>
  </si>
  <si>
    <t>CFM8525M&lt;ChlNa&gt;</t>
  </si>
  <si>
    <t>CFM8193A&lt;ChlNa&gt;</t>
  </si>
  <si>
    <t>CFM8193APV&lt;ChlNa&gt;</t>
  </si>
  <si>
    <t>CFM8193F&lt;ChlNa&gt;</t>
  </si>
  <si>
    <t>CFM8193LV&lt;ChlNa&gt;</t>
  </si>
  <si>
    <t>CFM8193P&lt;ChlNa&gt;</t>
  </si>
  <si>
    <t>CFM8302A&lt;ChlNa&gt;</t>
  </si>
  <si>
    <t>CFM8302APV&lt;ChlNa&gt;</t>
  </si>
  <si>
    <t>CFM8302F&lt;ChlNa&gt;</t>
  </si>
  <si>
    <t>CFM8302LV&lt;ChlNa&gt;</t>
  </si>
  <si>
    <t>CFM8302P&lt;ChlNa&gt;</t>
  </si>
  <si>
    <t>CFM9859BCH&lt;ChlNa&gt;</t>
  </si>
  <si>
    <t>CFM8380A&lt;ChlNa&gt;</t>
  </si>
  <si>
    <t>CFM8380ADC&lt;ChlNa&gt;</t>
  </si>
  <si>
    <t>CFM8380B&lt;ChlNa&gt;</t>
  </si>
  <si>
    <t>CFM8380L&lt;ChlNa&gt;</t>
  </si>
  <si>
    <t>CFM8380P1&lt;ChlNa&gt;</t>
  </si>
  <si>
    <t>CFM8380P2&lt;ChlNa&gt;</t>
  </si>
  <si>
    <t>CFM8043A&lt;ChlNa&gt;</t>
  </si>
  <si>
    <t>CFM8043B&lt;ChlNa&gt;</t>
  </si>
  <si>
    <t>CFM8043BCH&lt;ChlNa&gt;</t>
  </si>
  <si>
    <t>CFM8043BPLUS&lt;ChlNa&gt;</t>
  </si>
  <si>
    <t>CFM8043L&lt;ChlNa&gt;</t>
  </si>
  <si>
    <t>CFM8043M&lt;ChlNa&gt;</t>
  </si>
  <si>
    <t>CFM8536APV&lt;ChlNa&gt;</t>
  </si>
  <si>
    <t>CFM8536BE&lt;ChlNa&gt;</t>
  </si>
  <si>
    <t>CFM8536CLASI&lt;ChlNa&gt;</t>
  </si>
  <si>
    <t>CFM8536CRECI&lt;ChlNa&gt;</t>
  </si>
  <si>
    <t>CFM8536I&lt;ChlNa&gt;</t>
  </si>
  <si>
    <t>CFM8536PATRI&lt;ChlNa&gt;</t>
  </si>
  <si>
    <t>CFM8536VIVIENDA&lt;ChlNa&gt;</t>
  </si>
  <si>
    <t>CFM8753APV&lt;ChlNa&gt;</t>
  </si>
  <si>
    <t>CFM8753BE&lt;ChlNa&gt;</t>
  </si>
  <si>
    <t>CFM8753CLASI&lt;ChlNa&gt;</t>
  </si>
  <si>
    <t>CFM8753CRECI&lt;ChlNa&gt;</t>
  </si>
  <si>
    <t>CFM8753PATRI&lt;ChlNa&gt;</t>
  </si>
  <si>
    <t>CFM8844APV&lt;ChlNa&gt;</t>
  </si>
  <si>
    <t>CFM8844CLASI&lt;ChlNa&gt;</t>
  </si>
  <si>
    <t>CFM8844CRECI&lt;ChlNa&gt;</t>
  </si>
  <si>
    <t>CFM8844G&lt;ChlNa&gt;</t>
  </si>
  <si>
    <t>CFM8844IPA&lt;ChlNa&gt;</t>
  </si>
  <si>
    <t>CFM8844PATRI&lt;ChlNa&gt;</t>
  </si>
  <si>
    <t>CFM8846APV&lt;ChlNa&gt;</t>
  </si>
  <si>
    <t>CFM8846CLASI&lt;ChlNa&gt;</t>
  </si>
  <si>
    <t>CFM8846CRECI&lt;ChlNa&gt;</t>
  </si>
  <si>
    <t>CFM8846G&lt;ChlNa&gt;</t>
  </si>
  <si>
    <t>CFM8846IPA&lt;ChlNa&gt;</t>
  </si>
  <si>
    <t>CFM8846PATRI&lt;ChlNa&gt;</t>
  </si>
  <si>
    <t>CFM8846VIVIENDA&lt;ChlNa&gt;</t>
  </si>
  <si>
    <t>CFM8845APV&lt;ChlNa&gt;</t>
  </si>
  <si>
    <t>CFM8845CLASI&lt;ChlNa&gt;</t>
  </si>
  <si>
    <t>CFM8845CRECI&lt;ChlNa&gt;</t>
  </si>
  <si>
    <t>CFM8845G&lt;ChlNa&gt;</t>
  </si>
  <si>
    <t>CFM8845IPA&lt;ChlNa&gt;</t>
  </si>
  <si>
    <t>CFM8845PATRI&lt;ChlNa&gt;</t>
  </si>
  <si>
    <t>CFM8188A&lt;ChlNa&gt;</t>
  </si>
  <si>
    <t>CFM8188APV&lt;ChlNa&gt;</t>
  </si>
  <si>
    <t>CFM8188F&lt;ChlNa&gt;</t>
  </si>
  <si>
    <t>CFM8188V&lt;ChlNa&gt;</t>
  </si>
  <si>
    <t>CFM8187AHORRO&lt;ChlNa&gt;</t>
  </si>
  <si>
    <t>CFM8187CLASICA&lt;ChlNa&gt;</t>
  </si>
  <si>
    <t>CFM8187FAMILIA&lt;ChlNa&gt;</t>
  </si>
  <si>
    <t>CFM8187LIQUIDEZ&lt;ChlNa&gt;</t>
  </si>
  <si>
    <t>CFM8187PREMIUM&lt;ChlNa&gt;</t>
  </si>
  <si>
    <t>CFM8187WEB&lt;ChlNa&gt;</t>
  </si>
  <si>
    <t>CFM8367A&lt;ChlNa&gt;</t>
  </si>
  <si>
    <t>CFM8367B&lt;ChlNa&gt;</t>
  </si>
  <si>
    <t>CFM8908ALTO&lt;ChlNa&gt;</t>
  </si>
  <si>
    <t>CFM8908APV&lt;ChlNa&gt;</t>
  </si>
  <si>
    <t>CFM8908EJECU&lt;ChlNa&gt;</t>
  </si>
  <si>
    <t>CFM8910ALTO&lt;ChlNa&gt;</t>
  </si>
  <si>
    <t>CFM8910APV&lt;ChlNa&gt;</t>
  </si>
  <si>
    <t>CFM8910EJECU&lt;ChlNa&gt;</t>
  </si>
  <si>
    <t>CFM8911ALTO&lt;ChlNa&gt;</t>
  </si>
  <si>
    <t>CFM8911APV&lt;ChlNa&gt;</t>
  </si>
  <si>
    <t>CFM8911EJECU&lt;ChlNa&gt;</t>
  </si>
  <si>
    <t>CFM8289APV&lt;ChlNa&gt;</t>
  </si>
  <si>
    <t>CFM8289E&lt;ChlNa&gt;</t>
  </si>
  <si>
    <t>CFM8289GLOBA&lt;ChlNa&gt;</t>
  </si>
  <si>
    <t>CFM8289INVER&lt;ChlNa&gt;</t>
  </si>
  <si>
    <t>CFM8289PATRI&lt;ChlNa&gt;</t>
  </si>
  <si>
    <t>CFM8289PERSO&lt;ChlNa&gt;</t>
  </si>
  <si>
    <t>CFM8741A&lt;ChlNa&gt;</t>
  </si>
  <si>
    <t>CFM8741APV&lt;ChlNa&gt;</t>
  </si>
  <si>
    <t>CFM8741E&lt;ChlNa&gt;</t>
  </si>
  <si>
    <t>CFM8741GLOBA&lt;ChlNa&gt;</t>
  </si>
  <si>
    <t>CFM8741INVER&lt;ChlNa&gt;</t>
  </si>
  <si>
    <t>CFM8741PATRI&lt;ChlNa&gt;</t>
  </si>
  <si>
    <t>CFM8741V&lt;ChlNa&gt;</t>
  </si>
  <si>
    <t>CFM8116A&lt;ChlNa&gt;</t>
  </si>
  <si>
    <t>CFM8116APV&lt;ChlNa&gt;</t>
  </si>
  <si>
    <t>CFM8116E&lt;ChlNa&gt;</t>
  </si>
  <si>
    <t>CFM8116GLOBA&lt;ChlNa&gt;</t>
  </si>
  <si>
    <t>CFM8116INVER&lt;ChlNa&gt;</t>
  </si>
  <si>
    <t>CFM8116PATRI&lt;ChlNa&gt;</t>
  </si>
  <si>
    <t>CFM8116PERSO&lt;ChlNa&gt;</t>
  </si>
  <si>
    <t>CFM8740A&lt;ChlNa&gt;</t>
  </si>
  <si>
    <t>CFM8740APV&lt;ChlNa&gt;</t>
  </si>
  <si>
    <t>CFM8740E&lt;ChlNa&gt;</t>
  </si>
  <si>
    <t>CFM8740GLOBA&lt;ChlNa&gt;</t>
  </si>
  <si>
    <t>CFM8740INVER&lt;ChlNa&gt;</t>
  </si>
  <si>
    <t>CFM8740PATRI&lt;ChlNa&gt;</t>
  </si>
  <si>
    <t>CFM8740PERSO&lt;ChlNa&gt;</t>
  </si>
  <si>
    <t>CFM8858APV&lt;ChlNa&gt;</t>
  </si>
  <si>
    <t>CFM8858GLOBA&lt;ChlNa&gt;</t>
  </si>
  <si>
    <t>CFM8858INVER&lt;ChlNa&gt;</t>
  </si>
  <si>
    <t>CFM8858PATRI&lt;ChlNa&gt;</t>
  </si>
  <si>
    <t>CFM8858PERSO&lt;ChlNa&gt;</t>
  </si>
  <si>
    <t>CFM8481APV&lt;ChlNa&gt;</t>
  </si>
  <si>
    <t>CFM8481GLOBA&lt;ChlNa&gt;</t>
  </si>
  <si>
    <t>CFM8481INVER&lt;ChlNa&gt;</t>
  </si>
  <si>
    <t>CFM8481PATRI&lt;ChlNa&gt;</t>
  </si>
  <si>
    <t>CFM8481PERSO&lt;ChlNa&gt;</t>
  </si>
  <si>
    <t>CFM8244A&lt;ChlNa&gt;</t>
  </si>
  <si>
    <t>CFM8244E&lt;ChlNa&gt;</t>
  </si>
  <si>
    <t>CFM8244INSTI&lt;ChlNa&gt;</t>
  </si>
  <si>
    <t>CFM8244USD&lt;ChlNa&gt;</t>
  </si>
  <si>
    <t>CFM8484APV&lt;ChlNa&gt;</t>
  </si>
  <si>
    <t>CFM8484GLOBA&lt;ChlNa&gt;</t>
  </si>
  <si>
    <t>CFM8484INVER&lt;ChlNa&gt;</t>
  </si>
  <si>
    <t>CFM8484PATRI&lt;ChlNa&gt;</t>
  </si>
  <si>
    <t>CFM8484PERSO&lt;ChlNa&gt;</t>
  </si>
  <si>
    <t>CFM8111A&lt;ChlNa&gt;</t>
  </si>
  <si>
    <t>CFM8111B&lt;ChlNa&gt;</t>
  </si>
  <si>
    <t>CFM8111E&lt;ChlNa&gt;</t>
  </si>
  <si>
    <t>CFM8111GLOBA&lt;ChlNa&gt;</t>
  </si>
  <si>
    <t>CFM8111V&lt;ChlNa&gt;</t>
  </si>
  <si>
    <t>CFM8106APV&lt;ChlNa&gt;</t>
  </si>
  <si>
    <t>CFM8106E&lt;ChlNa&gt;</t>
  </si>
  <si>
    <t>CFM8106GLOBA&lt;ChlNa&gt;</t>
  </si>
  <si>
    <t>CFM8106INVER&lt;ChlNa&gt;</t>
  </si>
  <si>
    <t>CFM8106PATRI&lt;ChlNa&gt;</t>
  </si>
  <si>
    <t>CFM8106V&lt;ChlNa&gt;</t>
  </si>
  <si>
    <t>CFM8105A&lt;ChlNa&gt;</t>
  </si>
  <si>
    <t>CFM8105APV&lt;ChlNa&gt;</t>
  </si>
  <si>
    <t>CFM8105E&lt;ChlNa&gt;</t>
  </si>
  <si>
    <t>CFM8105GLOBA&lt;ChlNa&gt;</t>
  </si>
  <si>
    <t>CFM8105INVER&lt;ChlNa&gt;</t>
  </si>
  <si>
    <t>CFM8105PATRI&lt;ChlNa&gt;</t>
  </si>
  <si>
    <t>CFM8105V&lt;ChlNa&gt;</t>
  </si>
  <si>
    <t>CFM8104A&lt;ChlNa&gt;</t>
  </si>
  <si>
    <t>CFM8104E&lt;ChlNa&gt;</t>
  </si>
  <si>
    <t>CFM8104GLOBA&lt;ChlNa&gt;</t>
  </si>
  <si>
    <t>CFM8104INVER&lt;ChlNa&gt;</t>
  </si>
  <si>
    <t>CFM8104PATRI&lt;ChlNa&gt;</t>
  </si>
  <si>
    <t>CFM8482APV&lt;ChlNa&gt;</t>
  </si>
  <si>
    <t>CFM8482GLOBA&lt;ChlNa&gt;</t>
  </si>
  <si>
    <t>CFM8482INSTI&lt;ChlNa&gt;</t>
  </si>
  <si>
    <t>CFM8482INVER&lt;ChlNa&gt;</t>
  </si>
  <si>
    <t>CFM8482PATRI&lt;ChlNa&gt;</t>
  </si>
  <si>
    <t>CFM8482PERSO&lt;ChlNa&gt;</t>
  </si>
  <si>
    <t>CFM8325A&lt;ChlNa&gt;</t>
  </si>
  <si>
    <t>CFM8325E&lt;ChlNa&gt;</t>
  </si>
  <si>
    <t>CFM8325USD&lt;ChlNa&gt;</t>
  </si>
  <si>
    <t>CFM8757UNICA&lt;ChlNa&gt;</t>
  </si>
  <si>
    <t>CFM8117A&lt;ChlNa&gt;</t>
  </si>
  <si>
    <t>CFM8117B&lt;ChlNa&gt;</t>
  </si>
  <si>
    <t>CFM8117E&lt;ChlNa&gt;</t>
  </si>
  <si>
    <t>CFM8117V&lt;ChlNa&gt;</t>
  </si>
  <si>
    <t>CFM8609A&lt;ChlNa&gt;</t>
  </si>
  <si>
    <t>CFM8609APV&lt;ChlNa&gt;</t>
  </si>
  <si>
    <t>CFM8609E&lt;ChlNa&gt;</t>
  </si>
  <si>
    <t>CFM8609GLOBA&lt;ChlNa&gt;</t>
  </si>
  <si>
    <t>CFM8609INVER&lt;ChlNa&gt;</t>
  </si>
  <si>
    <t>CFM8609PATRI&lt;ChlNa&gt;</t>
  </si>
  <si>
    <t>CFM8609V&lt;ChlNa&gt;</t>
  </si>
  <si>
    <t>CFM8480APV&lt;ChlNa&gt;</t>
  </si>
  <si>
    <t>CFM8480GLOBA&lt;ChlNa&gt;</t>
  </si>
  <si>
    <t>CFM8480INVER&lt;ChlNa&gt;</t>
  </si>
  <si>
    <t>CFM8480PAT&lt;ChlNa&gt;</t>
  </si>
  <si>
    <t>CFM8480PERSO&lt;ChlNa&gt;</t>
  </si>
  <si>
    <t>CFM8304A&lt;ChlNa&gt;</t>
  </si>
  <si>
    <t>CFM8304APV&lt;ChlNa&gt;</t>
  </si>
  <si>
    <t>CFM8304E&lt;ChlNa&gt;</t>
  </si>
  <si>
    <t>CFM8304GLOBA&lt;ChlNa&gt;</t>
  </si>
  <si>
    <t>CFM8304INVER&lt;ChlNa&gt;</t>
  </si>
  <si>
    <t>CFM8304PATRI&lt;ChlNa&gt;</t>
  </si>
  <si>
    <t>CFM8304PERSO&lt;ChlNa&gt;</t>
  </si>
  <si>
    <t>CFM8970UNICA&lt;ChlNa&gt;</t>
  </si>
  <si>
    <t>CFM8107AP&lt;ChlNa&gt;</t>
  </si>
  <si>
    <t>CFM8107APV&lt;ChlNa&gt;</t>
  </si>
  <si>
    <t>CFM8107CLASS&lt;ChlNa&gt;</t>
  </si>
  <si>
    <t>CFM8107E&lt;ChlNa&gt;</t>
  </si>
  <si>
    <t>CFM8107GAMMA&lt;ChlNa&gt;</t>
  </si>
  <si>
    <t>CFM8045APV&lt;ChlNa&gt;</t>
  </si>
  <si>
    <t>CFM8045CLASI&lt;ChlNa&gt;</t>
  </si>
  <si>
    <t>CFM8045FAMIL&lt;ChlNa&gt;</t>
  </si>
  <si>
    <t>CFM8045GAMMA&lt;ChlNa&gt;</t>
  </si>
  <si>
    <t>CFM8327AP&lt;ChlNa&gt;</t>
  </si>
  <si>
    <t>CFM8327APV&lt;ChlNa&gt;</t>
  </si>
  <si>
    <t>CFM8327BCI&lt;ChlNa&gt;</t>
  </si>
  <si>
    <t>CFM8327BP&lt;ChlNa&gt;</t>
  </si>
  <si>
    <t>CFM8327CLASI&lt;ChlNa&gt;</t>
  </si>
  <si>
    <t>CFM8327FAMIL&lt;ChlNa&gt;</t>
  </si>
  <si>
    <t>CFM8064A&lt;ChlNa&gt;</t>
  </si>
  <si>
    <t>CFM8064ALPAT&lt;ChlNa&gt;</t>
  </si>
  <si>
    <t>CFM8064APV&lt;ChlNa&gt;</t>
  </si>
  <si>
    <t>CFM8064BCI&lt;ChlNa&gt;</t>
  </si>
  <si>
    <t>CFM8064BPRIV&lt;ChlNa&gt;</t>
  </si>
  <si>
    <t>CFM8064CLASI&lt;ChlNa&gt;</t>
  </si>
  <si>
    <t>CFM8064FAMIL&lt;ChlNa&gt;</t>
  </si>
  <si>
    <t>CFM8037A&lt;ChlNa&gt;</t>
  </si>
  <si>
    <t>CFM8037ALPAT&lt;ChlNa&gt;</t>
  </si>
  <si>
    <t>CFM8037APV&lt;ChlNa&gt;</t>
  </si>
  <si>
    <t>CFM8037APVC&lt;ChlNa&gt;</t>
  </si>
  <si>
    <t>CFM8037CLASI&lt;ChlNa&gt;</t>
  </si>
  <si>
    <t>CFM8037FAMIL&lt;ChlNa&gt;</t>
  </si>
  <si>
    <t>CFM8037GAMMA&lt;ChlNa&gt;</t>
  </si>
  <si>
    <t>CFM8037I&lt;ChlNa&gt;</t>
  </si>
  <si>
    <t>CFM8702ALTOP&lt;ChlNa&gt;</t>
  </si>
  <si>
    <t>CFM8702CLASI&lt;ChlNa&gt;</t>
  </si>
  <si>
    <t>CFM8976UNICA&lt;ChlNa&gt;</t>
  </si>
  <si>
    <t>CFM8730AP&lt;ChlNa&gt;</t>
  </si>
  <si>
    <t>CFM8730CLASS&lt;ChlNa&gt;</t>
  </si>
  <si>
    <t>CFM8730E&lt;ChlNa&gt;</t>
  </si>
  <si>
    <t>CFM8608A&lt;ChlNa&gt;</t>
  </si>
  <si>
    <t>CFM8608CLASI&lt;ChlNa&gt;</t>
  </si>
  <si>
    <t>CFM8108ALPAT&lt;ChlNa&gt;</t>
  </si>
  <si>
    <t>CFM8108APV&lt;ChlNa&gt;</t>
  </si>
  <si>
    <t>CFM8108BCI&lt;ChlNa&gt;</t>
  </si>
  <si>
    <t>CFM8108BPRIV&lt;ChlNa&gt;</t>
  </si>
  <si>
    <t>CFM8108CLASI&lt;ChlNa&gt;</t>
  </si>
  <si>
    <t>CFM8108FAMIL&lt;ChlNa&gt;</t>
  </si>
  <si>
    <t>CFM8731APV&lt;ChlNa&gt;</t>
  </si>
  <si>
    <t>CFM8731CLASI&lt;ChlNa&gt;</t>
  </si>
  <si>
    <t>CFM8941AP&lt;ChlNa&gt;</t>
  </si>
  <si>
    <t>CFM8941APV&lt;ChlNa&gt;</t>
  </si>
  <si>
    <t>CFM8941BCI&lt;ChlNa&gt;</t>
  </si>
  <si>
    <t>CFM8941BP&lt;ChlNa&gt;</t>
  </si>
  <si>
    <t>CFM8941CLASI&lt;ChlNa&gt;</t>
  </si>
  <si>
    <t>CFM8941FAMIL&lt;ChlNa&gt;</t>
  </si>
  <si>
    <t>CFM8787A&lt;ChlNa&gt;</t>
  </si>
  <si>
    <t>CFM8787ADC&lt;ChlNa&gt;</t>
  </si>
  <si>
    <t>CFM8787ALTOP&lt;ChlNa&gt;</t>
  </si>
  <si>
    <t>CFM8787APV&lt;ChlNa&gt;</t>
  </si>
  <si>
    <t>CFM8787BPRIV&lt;ChlNa&gt;</t>
  </si>
  <si>
    <t>CFM8515ALPAT&lt;ChlNa&gt;</t>
  </si>
  <si>
    <t>CFM8515BPRIV&lt;ChlNa&gt;</t>
  </si>
  <si>
    <t>CFM8515CLASI&lt;ChlNa&gt;</t>
  </si>
  <si>
    <t>CFM9864UNICA&lt;ChlNa&gt;</t>
  </si>
  <si>
    <t>CFM9884UNICA&lt;ChlNa&gt;</t>
  </si>
  <si>
    <t>CFM8807A&lt;ChlNa&gt;</t>
  </si>
  <si>
    <t>CFM8807APV&lt;ChlNa&gt;</t>
  </si>
  <si>
    <t>CFM8807B&lt;ChlNa&gt;</t>
  </si>
  <si>
    <t>CFM8807BE&lt;ChlNa&gt;</t>
  </si>
  <si>
    <t>CFM8807C&lt;ChlNa&gt;</t>
  </si>
  <si>
    <t>CFM8807F&lt;ChlNa&gt;</t>
  </si>
  <si>
    <t>CFM8807I&lt;ChlNa&gt;</t>
  </si>
  <si>
    <t>CFM8807VIVIENDA&lt;ChlNa&gt;</t>
  </si>
  <si>
    <t>CFM9693A&lt;ChlNa&gt;</t>
  </si>
  <si>
    <t>CFM9693B&lt;ChlNa&gt;</t>
  </si>
  <si>
    <t>CFM9693C&lt;ChlNa&gt;</t>
  </si>
  <si>
    <t>CFM9693D&lt;ChlNa&gt;</t>
  </si>
  <si>
    <t>CFM9693I&lt;ChlNa&gt;</t>
  </si>
  <si>
    <t>CFM9690A&lt;ChlNa&gt;</t>
  </si>
  <si>
    <t>CFM9690B&lt;ChlNa&gt;</t>
  </si>
  <si>
    <t>CFM9690C&lt;ChlNa&gt;</t>
  </si>
  <si>
    <t>CFM9690D&lt;ChlNa&gt;</t>
  </si>
  <si>
    <t>CFM9690G&lt;ChlNa&gt;</t>
  </si>
  <si>
    <t>CFM9690I&lt;ChlNa&gt;</t>
  </si>
  <si>
    <t>CFM9692A&lt;ChlNa&gt;</t>
  </si>
  <si>
    <t>CFM9692B&lt;ChlNa&gt;</t>
  </si>
  <si>
    <t>CFM9692C&lt;ChlNa&gt;</t>
  </si>
  <si>
    <t>CFM9692D&lt;ChlNa&gt;</t>
  </si>
  <si>
    <t>CFM9692I&lt;ChlNa&gt;</t>
  </si>
  <si>
    <t>CFM9691A&lt;ChlNa&gt;</t>
  </si>
  <si>
    <t>CFM9691B&lt;ChlNa&gt;</t>
  </si>
  <si>
    <t>CFM9691C&lt;ChlNa&gt;</t>
  </si>
  <si>
    <t>CFM9691D&lt;ChlNa&gt;</t>
  </si>
  <si>
    <t>CFM9691I&lt;ChlNa&gt;</t>
  </si>
  <si>
    <t>CFM8046APV&lt;ChlNa&gt;</t>
  </si>
  <si>
    <t>CFM8046CLASICA&lt;ChlNa&gt;</t>
  </si>
  <si>
    <t>CFM8046INSTITUC&lt;ChlNa&gt;</t>
  </si>
  <si>
    <t>CFM8046K&lt;ChlNa&gt;</t>
  </si>
  <si>
    <t>CFM8046LARGOPLA&lt;ChlNa&gt;</t>
  </si>
  <si>
    <t>CFM8046LIQUIDEZ&lt;ChlNa&gt;</t>
  </si>
  <si>
    <t>CFM8046PATRIMON&lt;ChlNa&gt;</t>
  </si>
  <si>
    <t>CFM8029APV&lt;ChlNa&gt;</t>
  </si>
  <si>
    <t>CFM8029CLASICA&lt;ChlNa&gt;</t>
  </si>
  <si>
    <t>CFM8029E&lt;ChlNa&gt;</t>
  </si>
  <si>
    <t>CFM8029INSTITUC&lt;ChlNa&gt;</t>
  </si>
  <si>
    <t>CFM8029K&lt;ChlNa&gt;</t>
  </si>
  <si>
    <t>CFM8029LARGOPLA&lt;ChlNa&gt;</t>
  </si>
  <si>
    <t>CFM8029LIQUIDEZ&lt;ChlNa&gt;</t>
  </si>
  <si>
    <t>CFM8178APV&lt;ChlNa&gt;</t>
  </si>
  <si>
    <t>CFM8178CLASICA&lt;ChlNa&gt;</t>
  </si>
  <si>
    <t>CFM8178D&lt;ChlNa&gt;</t>
  </si>
  <si>
    <t>CFM8178G&lt;ChlNa&gt;</t>
  </si>
  <si>
    <t>CFM8178INSTITUC&lt;ChlNa&gt;</t>
  </si>
  <si>
    <t>CFM8178K&lt;ChlNa&gt;</t>
  </si>
  <si>
    <t>CFM8178LARGOPLA&lt;ChlNa&gt;</t>
  </si>
  <si>
    <t>CFM8178LIQUIDEZ&lt;ChlNa&gt;</t>
  </si>
  <si>
    <t>CFM8178PATRIMON&lt;ChlNa&gt;</t>
  </si>
  <si>
    <t>CFM8114APV&lt;ChlNa&gt;</t>
  </si>
  <si>
    <t>CFM8114CLASICA&lt;ChlNa&gt;</t>
  </si>
  <si>
    <t>CFM8114D&lt;ChlNa&gt;</t>
  </si>
  <si>
    <t>CFM8114G&lt;ChlNa&gt;</t>
  </si>
  <si>
    <t>CFM8114INSTITUC&lt;ChlNa&gt;</t>
  </si>
  <si>
    <t>CFM8114K&lt;ChlNa&gt;</t>
  </si>
  <si>
    <t>CFM8114LARGOPLA&lt;ChlNa&gt;</t>
  </si>
  <si>
    <t>CFM8114LIQUIDEZ&lt;ChlNa&gt;</t>
  </si>
  <si>
    <t>CFM8114PATRIMON&lt;ChlNa&gt;</t>
  </si>
  <si>
    <t>CFM8537APV&lt;ChlNa&gt;</t>
  </si>
  <si>
    <t>CFM8537CLASICA&lt;ChlNa&gt;</t>
  </si>
  <si>
    <t>CFM8537D&lt;ChlNa&gt;</t>
  </si>
  <si>
    <t>CFM8537G&lt;ChlNa&gt;</t>
  </si>
  <si>
    <t>CFM8537INSTITUC&lt;ChlNa&gt;</t>
  </si>
  <si>
    <t>CFM8537K&lt;ChlNa&gt;</t>
  </si>
  <si>
    <t>CFM8537LARGOPLA&lt;ChlNa&gt;</t>
  </si>
  <si>
    <t>CFM8537LIQUIDEZ&lt;ChlNa&gt;</t>
  </si>
  <si>
    <t>CFM8475APV&lt;ChlNa&gt;</t>
  </si>
  <si>
    <t>CFM8475CLASICA&lt;ChlNa&gt;</t>
  </si>
  <si>
    <t>CFM8475D&lt;ChlNa&gt;</t>
  </si>
  <si>
    <t>CFM8475G&lt;ChlNa&gt;</t>
  </si>
  <si>
    <t>CFM8475INSTITUC&lt;ChlNa&gt;</t>
  </si>
  <si>
    <t>CFM8475K&lt;ChlNa&gt;</t>
  </si>
  <si>
    <t>CFM8475LARGOPLA&lt;ChlNa&gt;</t>
  </si>
  <si>
    <t>CFM8475LIQUIDEZ&lt;ChlNa&gt;</t>
  </si>
  <si>
    <t>CFM8475PATRIMON&lt;ChlNa&gt;</t>
  </si>
  <si>
    <t>CFM8183APV&lt;ChlNa&gt;</t>
  </si>
  <si>
    <t>CFM8183CLASICA&lt;ChlNa&gt;</t>
  </si>
  <si>
    <t>CFM8183D&lt;ChlNa&gt;</t>
  </si>
  <si>
    <t>CFM8183G&lt;ChlNa&gt;</t>
  </si>
  <si>
    <t>CFM8183INSTITUC&lt;ChlNa&gt;</t>
  </si>
  <si>
    <t>CFM8183K&lt;ChlNa&gt;</t>
  </si>
  <si>
    <t>CFM8183LARGOPLA&lt;ChlNa&gt;</t>
  </si>
  <si>
    <t>CFM8183LIQUIDEZ&lt;ChlNa&gt;</t>
  </si>
  <si>
    <t>CFM8183PATRIMON&lt;ChlNa&gt;</t>
  </si>
  <si>
    <t>CFM8725APV&lt;ChlNa&gt;</t>
  </si>
  <si>
    <t>CFM8725CLASICA&lt;ChlNa&gt;</t>
  </si>
  <si>
    <t>CFM8725D&lt;ChlNa&gt;</t>
  </si>
  <si>
    <t>CFM8725G&lt;ChlNa&gt;</t>
  </si>
  <si>
    <t>CFM8725INSTITUC&lt;ChlNa&gt;</t>
  </si>
  <si>
    <t>CFM8725LARGOPLA&lt;ChlNa&gt;</t>
  </si>
  <si>
    <t>CFM8725LIQUIDEZ&lt;ChlNa&gt;</t>
  </si>
  <si>
    <t>CFM8725PATRIMON&lt;ChlNa&gt;</t>
  </si>
  <si>
    <t>CFM8819APV&lt;ChlNa&gt;</t>
  </si>
  <si>
    <t>CFM8819CLASICA&lt;ChlNa&gt;</t>
  </si>
  <si>
    <t>CFM8819D&lt;ChlNa&gt;</t>
  </si>
  <si>
    <t>CFM8819G&lt;ChlNa&gt;</t>
  </si>
  <si>
    <t>CFM8819INSTITUC&lt;ChlNa&gt;</t>
  </si>
  <si>
    <t>CFM8819K&lt;ChlNa&gt;</t>
  </si>
  <si>
    <t>CFM8819LARGOPLA&lt;ChlNa&gt;</t>
  </si>
  <si>
    <t>CFM8819LIQUIDEZ&lt;ChlNa&gt;</t>
  </si>
  <si>
    <t>CFM8819PATRIMON&lt;ChlNa&gt;</t>
  </si>
  <si>
    <t>CFM8553APV&lt;ChlNa&gt;</t>
  </si>
  <si>
    <t>CFM8553CLASICA&lt;ChlNa&gt;</t>
  </si>
  <si>
    <t>CFM8553INSTITUC&lt;ChlNa&gt;</t>
  </si>
  <si>
    <t>CFM8553K&lt;ChlNa&gt;</t>
  </si>
  <si>
    <t>CFM8553LARGOPLA&lt;ChlNa&gt;</t>
  </si>
  <si>
    <t>CFM8553LIQUIDEZ&lt;ChlNa&gt;</t>
  </si>
  <si>
    <t>CFM8553PATRIMON&lt;ChlNa&gt;</t>
  </si>
  <si>
    <t>CFM8935APV&lt;ChlNa&gt;</t>
  </si>
  <si>
    <t>CFM8935CLASICA&lt;ChlNa&gt;</t>
  </si>
  <si>
    <t>CFM8935D&lt;ChlNa&gt;</t>
  </si>
  <si>
    <t>CFM8935E&lt;ChlNa&gt;</t>
  </si>
  <si>
    <t>CFM8935G&lt;ChlNa&gt;</t>
  </si>
  <si>
    <t>CFM8935INSTITUC&lt;ChlNa&gt;</t>
  </si>
  <si>
    <t>CFM8935K&lt;ChlNa&gt;</t>
  </si>
  <si>
    <t>CFM8935LARGOPLA&lt;ChlNa&gt;</t>
  </si>
  <si>
    <t>CFM8935LIQUIDEZ&lt;ChlNa&gt;</t>
  </si>
  <si>
    <t>CFM8749APV&lt;ChlNa&gt;</t>
  </si>
  <si>
    <t>CFM8749CLASICA&lt;ChlNa&gt;</t>
  </si>
  <si>
    <t>CFM8749D&lt;ChlNa&gt;</t>
  </si>
  <si>
    <t>CFM8749G&lt;ChlNa&gt;</t>
  </si>
  <si>
    <t>CFM8749INSTITUC&lt;ChlNa&gt;</t>
  </si>
  <si>
    <t>CFM8749K&lt;ChlNa&gt;</t>
  </si>
  <si>
    <t>CFM8749LARGOPLA&lt;ChlNa&gt;</t>
  </si>
  <si>
    <t>CFM8749LIQUIDEZ&lt;ChlNa&gt;</t>
  </si>
  <si>
    <t>CFM8785APV&lt;ChlNa&gt;</t>
  </si>
  <si>
    <t>CFM8785CLASICA&lt;ChlNa&gt;</t>
  </si>
  <si>
    <t>CFM8785D&lt;ChlNa&gt;</t>
  </si>
  <si>
    <t>CFM8785E&lt;ChlNa&gt;</t>
  </si>
  <si>
    <t>CFM8785G&lt;ChlNa&gt;</t>
  </si>
  <si>
    <t>CFM8785INSTITUC&lt;ChlNa&gt;</t>
  </si>
  <si>
    <t>CFM8785LARGOPLA&lt;ChlNa&gt;</t>
  </si>
  <si>
    <t>CFM8785LIQUIDEZ&lt;ChlNa&gt;</t>
  </si>
  <si>
    <t>CFM8687APV&lt;ChlNa&gt;</t>
  </si>
  <si>
    <t>CFM8687CLASICA&lt;ChlNa&gt;</t>
  </si>
  <si>
    <t>CFM8687D&lt;ChlNa&gt;</t>
  </si>
  <si>
    <t>CFM8687E&lt;ChlNa&gt;</t>
  </si>
  <si>
    <t>CFM8687G&lt;ChlNa&gt;</t>
  </si>
  <si>
    <t>CFM8687INSTITUC&lt;ChlNa&gt;</t>
  </si>
  <si>
    <t>CFM8687LARGOPLA&lt;ChlNa&gt;</t>
  </si>
  <si>
    <t>CFM8687LIQUIDEZ&lt;ChlNa&gt;</t>
  </si>
  <si>
    <t>CFM8141APV&lt;ChlNa&gt;</t>
  </si>
  <si>
    <t>CFM8141CLASICA&lt;ChlNa&gt;</t>
  </si>
  <si>
    <t>CFM8141D&lt;ChlNa&gt;</t>
  </si>
  <si>
    <t>CFM8141E&lt;ChlNa&gt;</t>
  </si>
  <si>
    <t>CFM8141G&lt;ChlNa&gt;</t>
  </si>
  <si>
    <t>CFM8141INSTITUC&lt;ChlNa&gt;</t>
  </si>
  <si>
    <t>CFM8141K&lt;ChlNa&gt;</t>
  </si>
  <si>
    <t>CFM8141LARGOPLA&lt;ChlNa&gt;</t>
  </si>
  <si>
    <t>CFM8141LIQUIDEZ&lt;ChlNa&gt;</t>
  </si>
  <si>
    <t>CFM8750APV&lt;ChlNa&gt;</t>
  </si>
  <si>
    <t>CFM8750CLASICA&lt;ChlNa&gt;</t>
  </si>
  <si>
    <t>CFM8750INSTITUC&lt;ChlNa&gt;</t>
  </si>
  <si>
    <t>CFM8750K&lt;ChlNa&gt;</t>
  </si>
  <si>
    <t>CFM8750LIQUIDEZ&lt;ChlNa&gt;</t>
  </si>
  <si>
    <t>CFM8750X&lt;ChlNa&gt;</t>
  </si>
  <si>
    <t>CFM8063APV&lt;ChlNa&gt;</t>
  </si>
  <si>
    <t>CFM8063CLASICA&lt;ChlNa&gt;</t>
  </si>
  <si>
    <t>CFM8063D&lt;ChlNa&gt;</t>
  </si>
  <si>
    <t>CFM8063G&lt;ChlNa&gt;</t>
  </si>
  <si>
    <t>CFM8063INVER&lt;ChlNa&gt;</t>
  </si>
  <si>
    <t>CFM8063LARGOPLA&lt;ChlNa&gt;</t>
  </si>
  <si>
    <t>CFM9223APV&lt;ChlNa&gt;</t>
  </si>
  <si>
    <t>CFM9223CLASICA&lt;ChlNa&gt;</t>
  </si>
  <si>
    <t>CFM9223D&lt;ChlNa&gt;</t>
  </si>
  <si>
    <t>CFM9223G&lt;ChlNa&gt;</t>
  </si>
  <si>
    <t>CFM9223INSTITUC&lt;ChlNa&gt;</t>
  </si>
  <si>
    <t>CFM9223K&lt;ChlNa&gt;</t>
  </si>
  <si>
    <t>CFM9223LARGOPLA&lt;ChlNa&gt;</t>
  </si>
  <si>
    <t>CFM9223LIQUIDEZ&lt;ChlNa&gt;</t>
  </si>
  <si>
    <t>CFM9007APV&lt;ChlNa&gt;</t>
  </si>
  <si>
    <t>CFM9007CLASICA&lt;ChlNa&gt;</t>
  </si>
  <si>
    <t>CFM9007D&lt;ChlNa&gt;</t>
  </si>
  <si>
    <t>CFM9007G&lt;ChlNa&gt;</t>
  </si>
  <si>
    <t>CFM9007INSTITUC&lt;ChlNa&gt;</t>
  </si>
  <si>
    <t>CFM9007K&lt;ChlNa&gt;</t>
  </si>
  <si>
    <t>CFM9007LARGOPLA&lt;ChlNa&gt;</t>
  </si>
  <si>
    <t>CFM9007LIQUIDEZ&lt;ChlNa&gt;</t>
  </si>
  <si>
    <t>CFM8100CLASICA&lt;ChlNa&gt;</t>
  </si>
  <si>
    <t>CFM8100INSTITUC&lt;ChlNa&gt;</t>
  </si>
  <si>
    <t>CFM8100K&lt;ChlNa&gt;</t>
  </si>
  <si>
    <t>CFM8100X&lt;ChlNa&gt;</t>
  </si>
  <si>
    <t>CFM8506APV&lt;ChlNa&gt;</t>
  </si>
  <si>
    <t>CFM8506CLASICA&lt;ChlNa&gt;</t>
  </si>
  <si>
    <t>CFM8506INSTITUC&lt;ChlNa&gt;</t>
  </si>
  <si>
    <t>CFM8506K&lt;ChlNa&gt;</t>
  </si>
  <si>
    <t>CFM8506LIQUIDEZ&lt;ChlNa&gt;</t>
  </si>
  <si>
    <t>CFM8295APV&lt;ChlNa&gt;</t>
  </si>
  <si>
    <t>CFM8295CLASICA&lt;ChlNa&gt;</t>
  </si>
  <si>
    <t>CFM8295D&lt;ChlNa&gt;</t>
  </si>
  <si>
    <t>CFM8295E&lt;ChlNa&gt;</t>
  </si>
  <si>
    <t>CFM8295G&lt;ChlNa&gt;</t>
  </si>
  <si>
    <t>CFM8295INSTITUC&lt;ChlNa&gt;</t>
  </si>
  <si>
    <t>CFM8295LARGOPLA&lt;ChlNa&gt;</t>
  </si>
  <si>
    <t>CFM8295LIQUIDEZ&lt;ChlNa&gt;</t>
  </si>
  <si>
    <t>CFM8801APV&lt;ChlNa&gt;</t>
  </si>
  <si>
    <t>CFM8801CLASICA&lt;ChlNa&gt;</t>
  </si>
  <si>
    <t>CFM8801D&lt;ChlNa&gt;</t>
  </si>
  <si>
    <t>CFM8801INSTITUC&lt;ChlNa&gt;</t>
  </si>
  <si>
    <t>CFM8801K&lt;ChlNa&gt;</t>
  </si>
  <si>
    <t>CFM8801LARGOPLA&lt;ChlNa&gt;</t>
  </si>
  <si>
    <t>CFM8801LIQUIDEZ&lt;ChlNa&gt;</t>
  </si>
  <si>
    <t>CFM8937APV&lt;ChlNa&gt;</t>
  </si>
  <si>
    <t>CFM8937CLASICA&lt;ChlNa&gt;</t>
  </si>
  <si>
    <t>CFM8937D&lt;ChlNa&gt;</t>
  </si>
  <si>
    <t>CFM8937E&lt;ChlNa&gt;</t>
  </si>
  <si>
    <t>CFM8937G&lt;ChlNa&gt;</t>
  </si>
  <si>
    <t>CFM8937INSTITUC&lt;ChlNa&gt;</t>
  </si>
  <si>
    <t>CFM8937K&lt;ChlNa&gt;</t>
  </si>
  <si>
    <t>CFM8937LARGOPLA&lt;ChlNa&gt;</t>
  </si>
  <si>
    <t>CFM8937LIQUIDEZ&lt;ChlNa&gt;</t>
  </si>
  <si>
    <t>CFM8937PATRIMON&lt;ChlNa&gt;</t>
  </si>
  <si>
    <t>CFM8032APV&lt;ChlNa&gt;</t>
  </si>
  <si>
    <t>CFM8032CLASICA&lt;ChlNa&gt;</t>
  </si>
  <si>
    <t>CFM8032D&lt;ChlNa&gt;</t>
  </si>
  <si>
    <t>CFM8032E&lt;ChlNa&gt;</t>
  </si>
  <si>
    <t>CFM8032G&lt;ChlNa&gt;</t>
  </si>
  <si>
    <t>CFM8032INSTITUC&lt;ChlNa&gt;</t>
  </si>
  <si>
    <t>CFM8032LARGOPLA&lt;ChlNa&gt;</t>
  </si>
  <si>
    <t>CFM8032LIQUIDEZ&lt;ChlNa&gt;</t>
  </si>
  <si>
    <t>CFM8944APV&lt;ChlNa&gt;</t>
  </si>
  <si>
    <t>CFM8944CLASICA&lt;ChlNa&gt;</t>
  </si>
  <si>
    <t>CFM8944D&lt;ChlNa&gt;</t>
  </si>
  <si>
    <t>CFM8944E&lt;ChlNa&gt;</t>
  </si>
  <si>
    <t>CFM8944G&lt;ChlNa&gt;</t>
  </si>
  <si>
    <t>CFM8944INSTITUC&lt;ChlNa&gt;</t>
  </si>
  <si>
    <t>CFM8944LARGOPLA&lt;ChlNa&gt;</t>
  </si>
  <si>
    <t>CFM8944LIQUIDEZ&lt;ChlNa&gt;</t>
  </si>
  <si>
    <t>CFM8902APV&lt;ChlNa&gt;</t>
  </si>
  <si>
    <t>CFM8902CLASICA&lt;ChlNa&gt;</t>
  </si>
  <si>
    <t>CFM8902D&lt;ChlNa&gt;</t>
  </si>
  <si>
    <t>CFM8902E&lt;ChlNa&gt;</t>
  </si>
  <si>
    <t>CFM8902INSTITUC&lt;ChlNa&gt;</t>
  </si>
  <si>
    <t>CFM8902K&lt;ChlNa&gt;</t>
  </si>
  <si>
    <t>CFM8902LARGOPLA&lt;ChlNa&gt;</t>
  </si>
  <si>
    <t>CFM8902LIQUIDEZ&lt;ChlNa&gt;</t>
  </si>
  <si>
    <t>CFM8142APV&lt;ChlNa&gt;</t>
  </si>
  <si>
    <t>CFM8142CLASICA&lt;ChlNa&gt;</t>
  </si>
  <si>
    <t>CFM8142D&lt;ChlNa&gt;</t>
  </si>
  <si>
    <t>CFM8142G&lt;ChlNa&gt;</t>
  </si>
  <si>
    <t>CFM8142INSTITUC&lt;ChlNa&gt;</t>
  </si>
  <si>
    <t>CFM8142K&lt;ChlNa&gt;</t>
  </si>
  <si>
    <t>CFM8142LARGOPLA&lt;ChlNa&gt;</t>
  </si>
  <si>
    <t>CFM8142LIQUIDEZ&lt;ChlNa&gt;</t>
  </si>
  <si>
    <t>CFM8142PATRIMON&lt;ChlNa&gt;</t>
  </si>
  <si>
    <t>CFM8744APV&lt;ChlNa&gt;</t>
  </si>
  <si>
    <t>CFM8744BE&lt;ChlNa&gt;</t>
  </si>
  <si>
    <t>CFM8744CLASI&lt;ChlNa&gt;</t>
  </si>
  <si>
    <t>CFM8744CRECI&lt;ChlNa&gt;</t>
  </si>
  <si>
    <t>CFM8744PATRI&lt;ChlNa&gt;</t>
  </si>
  <si>
    <t>CFM8172A&lt;ChlNa&gt;</t>
  </si>
  <si>
    <t>CFM8172APV&lt;ChlNa&gt;</t>
  </si>
  <si>
    <t>CFM8172F&lt;ChlNa&gt;</t>
  </si>
  <si>
    <t>CFM8172I&lt;ChlNa&gt;</t>
  </si>
  <si>
    <t>CFM8172LV&lt;ChlNa&gt;</t>
  </si>
  <si>
    <t>CFM8172O&lt;ChlNa&gt;</t>
  </si>
  <si>
    <t>CFM8172P&lt;ChlNa&gt;</t>
  </si>
  <si>
    <t>CFM8502A&lt;ChlNa&gt;</t>
  </si>
  <si>
    <t>CFM8502APV&lt;ChlNa&gt;</t>
  </si>
  <si>
    <t>CFM8502F&lt;ChlNa&gt;</t>
  </si>
  <si>
    <t>CFM8502I&lt;ChlNa&gt;</t>
  </si>
  <si>
    <t>CFM8502LV&lt;ChlNa&gt;</t>
  </si>
  <si>
    <t>CFM8502P&lt;ChlNa&gt;</t>
  </si>
  <si>
    <t>CFM8502Q&lt;ChlNa&gt;</t>
  </si>
  <si>
    <t>CFM8934B&lt;ChlNa&gt;</t>
  </si>
  <si>
    <t>CFM8934BCH&lt;ChlNa&gt;</t>
  </si>
  <si>
    <t>CFM8934BPLUS&lt;ChlNa&gt;</t>
  </si>
  <si>
    <t>CFM8934D&lt;ChlNa&gt;</t>
  </si>
  <si>
    <t>CFM8934E&lt;ChlNa&gt;</t>
  </si>
  <si>
    <t>CFM8934L&lt;ChlNa&gt;</t>
  </si>
  <si>
    <t>CFM8934M&lt;ChlNa&gt;</t>
  </si>
  <si>
    <t>CFM9484UNICA&lt;ChlNa&gt;</t>
  </si>
  <si>
    <t>CFM9733A&lt;ChlNa&gt;</t>
  </si>
  <si>
    <t>CFM9733BCH&lt;ChlNa&gt;</t>
  </si>
  <si>
    <t>CFM9673UNICA&lt;ChlNa&gt;</t>
  </si>
  <si>
    <t>CFM9672UNICA&lt;ChlNa&gt;</t>
  </si>
  <si>
    <t>CFM9714UNICA&lt;ChlNa&gt;</t>
  </si>
  <si>
    <t>CFM9839UNICA&lt;ChlNa&gt;</t>
  </si>
  <si>
    <t>CFM9449A&lt;ChlNa&gt;</t>
  </si>
  <si>
    <t>CFM9449BTGP&lt;ChlNa&gt;</t>
  </si>
  <si>
    <t>CFM9449I&lt;ChlNa&gt;</t>
  </si>
  <si>
    <t>CFM8931A&lt;ChlNa&gt;</t>
  </si>
  <si>
    <t>CFM8931IT&lt;ChlNa&gt;</t>
  </si>
  <si>
    <t>CFM8931P&lt;ChlNa&gt;</t>
  </si>
  <si>
    <t>CFM9022A&lt;ChlNa&gt;</t>
  </si>
  <si>
    <t>CFM9022P&lt;ChlNa&gt;</t>
  </si>
  <si>
    <t>CFM8026A&lt;ChlNa&gt;</t>
  </si>
  <si>
    <t>CFM8026B&lt;ChlNa&gt;</t>
  </si>
  <si>
    <t>CFM8026BCH&lt;ChlNa&gt;</t>
  </si>
  <si>
    <t>CFM8026BPLUS&lt;ChlNa&gt;</t>
  </si>
  <si>
    <t>CFM8026IT&lt;ChlNa&gt;</t>
  </si>
  <si>
    <t>CFM8026P&lt;ChlNa&gt;</t>
  </si>
  <si>
    <t>CFM8038A&lt;ChlNa&gt;</t>
  </si>
  <si>
    <t>CFM8038B&lt;ChlNa&gt;</t>
  </si>
  <si>
    <t>CFM8038C&lt;ChlNa&gt;</t>
  </si>
  <si>
    <t>CFM8038G&lt;ChlNa&gt;</t>
  </si>
  <si>
    <t>CFM8038LP180&lt;ChlNa&gt;</t>
  </si>
  <si>
    <t>CFM8038LP3&lt;ChlNa&gt;</t>
  </si>
  <si>
    <t>CFM8038LPI&lt;ChlNa&gt;</t>
  </si>
  <si>
    <t>CFM8038O&lt;ChlNa&gt;</t>
  </si>
  <si>
    <t>CFM8038PLAN1&lt;ChlNa&gt;</t>
  </si>
  <si>
    <t>CFM8038PLAN2&lt;ChlNa&gt;</t>
  </si>
  <si>
    <t>CFM8038PLAN3&lt;ChlNa&gt;</t>
  </si>
  <si>
    <t>CFM8038PLAN4&lt;ChlNa&gt;</t>
  </si>
  <si>
    <t>CFM9594A&lt;ChlNa&gt;</t>
  </si>
  <si>
    <t>CFM9594B&lt;ChlNa&gt;</t>
  </si>
  <si>
    <t>CFM9594C&lt;ChlNa&gt;</t>
  </si>
  <si>
    <t>CFM9594G&lt;ChlNa&gt;</t>
  </si>
  <si>
    <t>CFM9594K&lt;ChlNa&gt;</t>
  </si>
  <si>
    <t>CFM9594LP180&lt;ChlNa&gt;</t>
  </si>
  <si>
    <t>CFM9594LP3&lt;ChlNa&gt;</t>
  </si>
  <si>
    <t>CFM9594LPI&lt;ChlNa&gt;</t>
  </si>
  <si>
    <t>CFM9594PLAN1&lt;ChlNa&gt;</t>
  </si>
  <si>
    <t>CFM9594PLAN2&lt;ChlNa&gt;</t>
  </si>
  <si>
    <t>CFM9594PLAN3&lt;ChlNa&gt;</t>
  </si>
  <si>
    <t>CFM9594PLAN4&lt;ChlNa&gt;</t>
  </si>
  <si>
    <t>CFM9595A&lt;ChlNa&gt;</t>
  </si>
  <si>
    <t>CFM9595B&lt;ChlNa&gt;</t>
  </si>
  <si>
    <t>CFM9595C&lt;ChlNa&gt;</t>
  </si>
  <si>
    <t>CFM9595G&lt;ChlNa&gt;</t>
  </si>
  <si>
    <t>CFM9595K&lt;ChlNa&gt;</t>
  </si>
  <si>
    <t>CFM9595LP180&lt;ChlNa&gt;</t>
  </si>
  <si>
    <t>CFM9595LP3&lt;ChlNa&gt;</t>
  </si>
  <si>
    <t>CFM9595LPI&lt;ChlNa&gt;</t>
  </si>
  <si>
    <t>CFM9595PLAN1&lt;ChlNa&gt;</t>
  </si>
  <si>
    <t>CFM9595PLAN2&lt;ChlNa&gt;</t>
  </si>
  <si>
    <t>CFM9595PLAN3&lt;ChlNa&gt;</t>
  </si>
  <si>
    <t>CFM9595PLAN4&lt;ChlNa&gt;</t>
  </si>
  <si>
    <t>CFM8177A&lt;ChlNa&gt;</t>
  </si>
  <si>
    <t>CFM8177APV&lt;ChlNa&gt;</t>
  </si>
  <si>
    <t>CFM8177F&lt;ChlNa&gt;</t>
  </si>
  <si>
    <t>CFM8177I&lt;ChlNa&gt;</t>
  </si>
  <si>
    <t>CFM8177LV&lt;ChlNa&gt;</t>
  </si>
  <si>
    <t>CFM8177P&lt;ChlNa&gt;</t>
  </si>
  <si>
    <t>CFM8373A&lt;ChlNa&gt;</t>
  </si>
  <si>
    <t>CFM8373ADC&lt;ChlNa&gt;</t>
  </si>
  <si>
    <t>CFM8373B&lt;ChlNa&gt;</t>
  </si>
  <si>
    <t>CFM8373B-APV&lt;ChlNa&gt;</t>
  </si>
  <si>
    <t>CFM8373C&lt;ChlNa&gt;</t>
  </si>
  <si>
    <t>CFM8373F&lt;ChlNa&gt;</t>
  </si>
  <si>
    <t>CFM8373F-APV&lt;ChlNa&gt;</t>
  </si>
  <si>
    <t>CFM8373I&lt;ChlNa&gt;</t>
  </si>
  <si>
    <t>CFM8373I-APV&lt;ChlNa&gt;</t>
  </si>
  <si>
    <t>CFM8204A&lt;ChlNa&gt;</t>
  </si>
  <si>
    <t>CFM8204B&lt;ChlNa&gt;</t>
  </si>
  <si>
    <t>CFM8204B-APV&lt;ChlNa&gt;</t>
  </si>
  <si>
    <t>CFM8204C&lt;ChlNa&gt;</t>
  </si>
  <si>
    <t>CFM8204D&lt;ChlNa&gt;</t>
  </si>
  <si>
    <t>CFM8204D-APV&lt;ChlNa&gt;</t>
  </si>
  <si>
    <t>CFM8204F&lt;ChlNa&gt;</t>
  </si>
  <si>
    <t>CFM8204F-APV&lt;ChlNa&gt;</t>
  </si>
  <si>
    <t>CFM8204I&lt;ChlNa&gt;</t>
  </si>
  <si>
    <t>CFM8204I-APV&lt;ChlNa&gt;</t>
  </si>
  <si>
    <t>CFM8206B&lt;ChlNa&gt;</t>
  </si>
  <si>
    <t>CFM8206B-APV&lt;ChlNa&gt;</t>
  </si>
  <si>
    <t>CFM8206D&lt;ChlNa&gt;</t>
  </si>
  <si>
    <t>CFM8206D-APV&lt;ChlNa&gt;</t>
  </si>
  <si>
    <t>CFM8206I&lt;ChlNa&gt;</t>
  </si>
  <si>
    <t>CFM8206I-APV&lt;ChlNa&gt;</t>
  </si>
  <si>
    <t>CFM8206X&lt;ChlNa&gt;</t>
  </si>
  <si>
    <t>CFM8205A&lt;ChlNa&gt;</t>
  </si>
  <si>
    <t>CFM8205ADC&lt;ChlNa&gt;</t>
  </si>
  <si>
    <t>CFM8205B&lt;ChlNa&gt;</t>
  </si>
  <si>
    <t>CFM8205B-APV&lt;ChlNa&gt;</t>
  </si>
  <si>
    <t>CFM8205C&lt;ChlNa&gt;</t>
  </si>
  <si>
    <t>CFM8205F&lt;ChlNa&gt;</t>
  </si>
  <si>
    <t>CFM8205F-APV&lt;ChlNa&gt;</t>
  </si>
  <si>
    <t>CFM8205I&lt;ChlNa&gt;</t>
  </si>
  <si>
    <t>CFM8205I-APV&lt;ChlNa&gt;</t>
  </si>
  <si>
    <t>CFM8575A&lt;ChlNa&gt;</t>
  </si>
  <si>
    <t>CFM8575B&lt;ChlNa&gt;</t>
  </si>
  <si>
    <t>CFM8575B-APV&lt;ChlNa&gt;</t>
  </si>
  <si>
    <t>CFM8575C&lt;ChlNa&gt;</t>
  </si>
  <si>
    <t>CFM8575I&lt;ChlNa&gt;</t>
  </si>
  <si>
    <t>CFM8575I-APV&lt;ChlNa&gt;</t>
  </si>
  <si>
    <t>CFM8202A&lt;ChlNa&gt;</t>
  </si>
  <si>
    <t>CFM8202A-APV&lt;ChlNa&gt;</t>
  </si>
  <si>
    <t>CFM8202D&lt;ChlNa&gt;</t>
  </si>
  <si>
    <t>CFM8202D-APV&lt;ChlNa&gt;</t>
  </si>
  <si>
    <t>CFM8202F&lt;ChlNa&gt;</t>
  </si>
  <si>
    <t>CFM8202I&lt;ChlNa&gt;</t>
  </si>
  <si>
    <t>CFM8202I-APV&lt;ChlNa&gt;</t>
  </si>
  <si>
    <t>CFM8618A&lt;ChlNa&gt;</t>
  </si>
  <si>
    <t>CFM8618B&lt;ChlNa&gt;</t>
  </si>
  <si>
    <t>CFM8618F&lt;ChlNa&gt;</t>
  </si>
  <si>
    <t>CFM8618I&lt;ChlNa&gt;</t>
  </si>
  <si>
    <t>CFM8932A&lt;ChlNa&gt;</t>
  </si>
  <si>
    <t>CFM8932B&lt;ChlNa&gt;</t>
  </si>
  <si>
    <t>CFM8932B-APV&lt;ChlNa&gt;</t>
  </si>
  <si>
    <t>CFM8932I&lt;ChlNa&gt;</t>
  </si>
  <si>
    <t>CFM8932I-APV&lt;ChlNa&gt;</t>
  </si>
  <si>
    <t>CFM8203A&lt;ChlNa&gt;</t>
  </si>
  <si>
    <t>CFM8203B&lt;ChlNa&gt;</t>
  </si>
  <si>
    <t>CFM8203B-APV&lt;ChlNa&gt;</t>
  </si>
  <si>
    <t>CFM8203I&lt;ChlNa&gt;</t>
  </si>
  <si>
    <t>CFM8203I-APV&lt;ChlNa&gt;</t>
  </si>
  <si>
    <t>CFM8207A&lt;ChlNa&gt;</t>
  </si>
  <si>
    <t>CFM8207B&lt;ChlNa&gt;</t>
  </si>
  <si>
    <t>CFM8207B-APV&lt;ChlNa&gt;</t>
  </si>
  <si>
    <t>CFM8207I&lt;ChlNa&gt;</t>
  </si>
  <si>
    <t>CFM8207I-APV&lt;ChlNa&gt;</t>
  </si>
  <si>
    <t>CFM8358A&lt;ChlNa&gt;</t>
  </si>
  <si>
    <t>CFM8358B&lt;ChlNa&gt;</t>
  </si>
  <si>
    <t>CFM8358B-APV&lt;ChlNa&gt;</t>
  </si>
  <si>
    <t>CFM8358D&lt;ChlNa&gt;</t>
  </si>
  <si>
    <t>CFM8358D-APV&lt;ChlNa&gt;</t>
  </si>
  <si>
    <t>CFM8358I&lt;ChlNa&gt;</t>
  </si>
  <si>
    <t>CFM8358I-APV&lt;ChlNa&gt;</t>
  </si>
  <si>
    <t>CFM8898B&lt;ChlNa&gt;</t>
  </si>
  <si>
    <t>CFM8898B-APV&lt;ChlNa&gt;</t>
  </si>
  <si>
    <t>CFM8898E&lt;ChlNa&gt;</t>
  </si>
  <si>
    <t>CFM8898E-APV&lt;ChlNa&gt;</t>
  </si>
  <si>
    <t>CFM8898F&lt;ChlNa&gt;</t>
  </si>
  <si>
    <t>CFM8898F-APV&lt;ChlNa&gt;</t>
  </si>
  <si>
    <t>CFM8898G&lt;ChlNa&gt;</t>
  </si>
  <si>
    <t>CFM8898I&lt;ChlNa&gt;</t>
  </si>
  <si>
    <t>CFM8898I-APV&lt;ChlNa&gt;</t>
  </si>
  <si>
    <t>CFM8898X&lt;ChlNa&gt;</t>
  </si>
  <si>
    <t>CFM9489A&lt;ChlNa&gt;</t>
  </si>
  <si>
    <t>CFM9489B&lt;ChlNa&gt;</t>
  </si>
  <si>
    <t>CFM9489BCH&lt;ChlNa&gt;</t>
  </si>
  <si>
    <t>CFM9489E&lt;ChlNa&gt;</t>
  </si>
  <si>
    <t>CFM9489L&lt;ChlNa&gt;</t>
  </si>
  <si>
    <t>CFM9489M&lt;ChlNa&gt;</t>
  </si>
  <si>
    <t>CFM9489P&lt;ChlNa&gt;</t>
  </si>
  <si>
    <t>CFM9414A&lt;ChlNa&gt;</t>
  </si>
  <si>
    <t>CFM9414B&lt;ChlNa&gt;</t>
  </si>
  <si>
    <t>CFM9414G&lt;ChlNa&gt;</t>
  </si>
  <si>
    <t>CFM9414I&lt;ChlNa&gt;</t>
  </si>
  <si>
    <t>CFM8857APV&lt;ChlNa&gt;</t>
  </si>
  <si>
    <t>CFM8857E&lt;ChlNa&gt;</t>
  </si>
  <si>
    <t>CFM8857GLOBA&lt;ChlNa&gt;</t>
  </si>
  <si>
    <t>CFM8857INVER&lt;ChlNa&gt;</t>
  </si>
  <si>
    <t>CFM8857PATRI&lt;ChlNa&gt;</t>
  </si>
  <si>
    <t>CFM8857PERSO&lt;ChlNa&gt;</t>
  </si>
  <si>
    <t>CFM8777ALTOP&lt;ChlNa&gt;</t>
  </si>
  <si>
    <t>CFM8777APV&lt;ChlNa&gt;</t>
  </si>
  <si>
    <t>CFM8777BPRIV&lt;ChlNa&gt;</t>
  </si>
  <si>
    <t>CFM8777CLASI&lt;ChlNa&gt;</t>
  </si>
  <si>
    <t>CFM8777FAMIL&lt;ChlNa&gt;</t>
  </si>
  <si>
    <t>CFM9568A&lt;ChlNa&gt;</t>
  </si>
  <si>
    <t>CFM9568APV&lt;ChlNa&gt;</t>
  </si>
  <si>
    <t>CFM9561B&lt;ChlNa&gt;</t>
  </si>
  <si>
    <t>CFM9561BCH&lt;ChlNa&gt;</t>
  </si>
  <si>
    <t>CFM9561D&lt;ChlNa&gt;</t>
  </si>
  <si>
    <t>CFM9561E&lt;ChlNa&gt;</t>
  </si>
  <si>
    <t>CFM9561L&lt;ChlNa&gt;</t>
  </si>
  <si>
    <t>CFM9561M&lt;ChlNa&gt;</t>
  </si>
  <si>
    <t>CFM9362A&lt;ChlNa&gt;</t>
  </si>
  <si>
    <t>CFM9362B&lt;ChlNa&gt;</t>
  </si>
  <si>
    <t>CFM8317A&lt;ChlNa&gt;</t>
  </si>
  <si>
    <t>CFM8317APV&lt;ChlNa&gt;</t>
  </si>
  <si>
    <t>CFM8317B&lt;ChlNa&gt;</t>
  </si>
  <si>
    <t>CFM8317BE&lt;ChlNa&gt;</t>
  </si>
  <si>
    <t>CFM8317C&lt;ChlNa&gt;</t>
  </si>
  <si>
    <t>CFM8317F&lt;ChlNa&gt;</t>
  </si>
  <si>
    <t>CFM8317I&lt;ChlNa&gt;</t>
  </si>
  <si>
    <t>CFM8317VIVIENDA&lt;ChlNa&gt;</t>
  </si>
  <si>
    <t>CFM9079A&lt;ChlNa&gt;</t>
  </si>
  <si>
    <t>CFM9079APV&lt;ChlNa&gt;</t>
  </si>
  <si>
    <t>CFM9079INVER&lt;ChlNa&gt;</t>
  </si>
  <si>
    <t>CFM9079PERSO&lt;ChlNa&gt;</t>
  </si>
  <si>
    <t>CFM9853A&lt;ChlNa&gt;</t>
  </si>
  <si>
    <t>CFM9853APV&lt;ChlNa&gt;</t>
  </si>
  <si>
    <t>CFM9853F&lt;ChlNa&gt;</t>
  </si>
  <si>
    <t>CFM9853O&lt;ChlNa&gt;</t>
  </si>
  <si>
    <t>CFM8170A&lt;ChlNa&gt;</t>
  </si>
  <si>
    <t>CFM8170APV&lt;ChlNa&gt;</t>
  </si>
  <si>
    <t>CFM8170F&lt;ChlNa&gt;</t>
  </si>
  <si>
    <t>CFM8170LV&lt;ChlNa&gt;</t>
  </si>
  <si>
    <t>CFM8170P&lt;ChlNa&gt;</t>
  </si>
  <si>
    <t>CFM8303A&lt;ChlNa&gt;</t>
  </si>
  <si>
    <t>CFM8303APV&lt;ChlNa&gt;</t>
  </si>
  <si>
    <t>CFM8303F&lt;ChlNa&gt;</t>
  </si>
  <si>
    <t>CFM8303LV&lt;ChlNa&gt;</t>
  </si>
  <si>
    <t>CFM8303P&lt;ChlNa&gt;</t>
  </si>
  <si>
    <t>CFM8375A&lt;ChlNa&gt;</t>
  </si>
  <si>
    <t>CFM8375APV&lt;ChlNa&gt;</t>
  </si>
  <si>
    <t>CFM8375F&lt;ChlNa&gt;</t>
  </si>
  <si>
    <t>CFM8375LV&lt;ChlNa&gt;</t>
  </si>
  <si>
    <t>CFM8375P&lt;ChlNa&gt;</t>
  </si>
  <si>
    <t>CFM8320A&lt;ChlNa&gt;</t>
  </si>
  <si>
    <t>CFM8320B&lt;ChlNa&gt;</t>
  </si>
  <si>
    <t>CFM8320BE&lt;ChlNa&gt;</t>
  </si>
  <si>
    <t>CFM8320C&lt;ChlNa&gt;</t>
  </si>
  <si>
    <t>CFM8320I&lt;ChlNa&gt;</t>
  </si>
  <si>
    <t>CFM8092APV&lt;ChlNa&gt;</t>
  </si>
  <si>
    <t>CFM8092M1&lt;ChlNa&gt;</t>
  </si>
  <si>
    <t>CFM8092M2&lt;ChlNa&gt;</t>
  </si>
  <si>
    <t>CFM8092M3&lt;ChlNa&gt;</t>
  </si>
  <si>
    <t>CFM8092M4&lt;ChlNa&gt;</t>
  </si>
  <si>
    <t>CFM8092M5&lt;ChlNa&gt;</t>
  </si>
  <si>
    <t>CFM8967ALPAT&lt;ChlNa&gt;</t>
  </si>
  <si>
    <t>CFM8967BCI&lt;ChlNa&gt;</t>
  </si>
  <si>
    <t>CFM8967BPRIV&lt;ChlNa&gt;</t>
  </si>
  <si>
    <t>CFM8967CLASI&lt;ChlNa&gt;</t>
  </si>
  <si>
    <t>CFM8967INSTI&lt;ChlNa&gt;</t>
  </si>
  <si>
    <t>CFM8248A&lt;ChlNa&gt;</t>
  </si>
  <si>
    <t>CFM8248BPLUS&lt;ChlNa&gt;</t>
  </si>
  <si>
    <t>CFM8615APV&lt;ChlNa&gt;</t>
  </si>
  <si>
    <t>CFM8615EJECU&lt;ChlNa&gt;</t>
  </si>
  <si>
    <t>CFM8615G&lt;ChlNa&gt;</t>
  </si>
  <si>
    <t>CFM8615INVER&lt;ChlNa&gt;</t>
  </si>
  <si>
    <t>CFM8615UNIVE&lt;ChlNa&gt;</t>
  </si>
  <si>
    <t>CFM8274A&lt;ChlNa&gt;</t>
  </si>
  <si>
    <t>CFM8274B&lt;ChlNa&gt;</t>
  </si>
  <si>
    <t>CFM8274BCH&lt;ChlNa&gt;</t>
  </si>
  <si>
    <t>CFM8274BPLUS&lt;ChlNa&gt;</t>
  </si>
  <si>
    <t>CFM8274L&lt;ChlNa&gt;</t>
  </si>
  <si>
    <t>CFM8274M&lt;ChlNa&gt;</t>
  </si>
  <si>
    <t>CFM8274P1&lt;ChlNa&gt;</t>
  </si>
  <si>
    <t>CFM8492A&lt;ChlNa&gt;</t>
  </si>
  <si>
    <t>CFM8492B&lt;ChlNa&gt;</t>
  </si>
  <si>
    <t>CFM8492D&lt;ChlNa&gt;</t>
  </si>
  <si>
    <t>CFM8492H&lt;ChlNa&gt;</t>
  </si>
  <si>
    <t>CFM8492I-APV&lt;ChlNa&gt;</t>
  </si>
  <si>
    <t>CFM8492J&lt;ChlNa&gt;</t>
  </si>
  <si>
    <t>CFM8492S&lt;ChlNa&gt;</t>
  </si>
  <si>
    <t>CFM9816A&lt;ChlNa&gt;</t>
  </si>
  <si>
    <t>CFM9816APV&lt;ChlNa&gt;</t>
  </si>
  <si>
    <t>CFM9816APV-AP-A&lt;ChlNa&gt;</t>
  </si>
  <si>
    <t>CFM9816F&lt;ChlNa&gt;</t>
  </si>
  <si>
    <t>CFM9816O&lt;ChlNa&gt;</t>
  </si>
  <si>
    <t>CFM9073A&lt;ChlNa&gt;</t>
  </si>
  <si>
    <t>CFM9073B&lt;ChlNa&gt;</t>
  </si>
  <si>
    <t>CFM9073D&lt;ChlNa&gt;</t>
  </si>
  <si>
    <t>CFM9073G&lt;ChlNa&gt;</t>
  </si>
  <si>
    <t>CFM9073H&lt;ChlNa&gt;</t>
  </si>
  <si>
    <t>CFM9073I-APV&lt;ChlNa&gt;</t>
  </si>
  <si>
    <t>CFM9073S&lt;ChlNa&gt;</t>
  </si>
  <si>
    <t>CFM9073V&lt;ChlNa&gt;</t>
  </si>
  <si>
    <t>CFM8174ALPAT&lt;ChlNa&gt;</t>
  </si>
  <si>
    <t>CFM8174APV&lt;ChlNa&gt;</t>
  </si>
  <si>
    <t>CFM8174APVC&lt;ChlNa&gt;</t>
  </si>
  <si>
    <t>CFM8174BCI&lt;ChlNa&gt;</t>
  </si>
  <si>
    <t>CFM8174BPRIV&lt;ChlNa&gt;</t>
  </si>
  <si>
    <t>CFM8174CLASI&lt;ChlNa&gt;</t>
  </si>
  <si>
    <t>CFM8174FAMIL&lt;ChlNa&gt;</t>
  </si>
  <si>
    <t>CFM8174I&lt;ChlNa&gt;</t>
  </si>
  <si>
    <t>CFM8422A&lt;ChlNa&gt;</t>
  </si>
  <si>
    <t>CFM8422B&lt;ChlNa&gt;</t>
  </si>
  <si>
    <t>CFM8422C&lt;ChlNa&gt;</t>
  </si>
  <si>
    <t>CFM8422G&lt;ChlNa&gt;</t>
  </si>
  <si>
    <t>CFM8422LP180&lt;ChlNa&gt;</t>
  </si>
  <si>
    <t>CFM8422LP3&lt;ChlNa&gt;</t>
  </si>
  <si>
    <t>CFM8422LPI&lt;ChlNa&gt;</t>
  </si>
  <si>
    <t>CFM8422O&lt;ChlNa&gt;</t>
  </si>
  <si>
    <t>CFM8422PLAN1&lt;ChlNa&gt;</t>
  </si>
  <si>
    <t>CFM8422PLAN2&lt;ChlNa&gt;</t>
  </si>
  <si>
    <t>CFM8422PLAN3&lt;ChlNa&gt;</t>
  </si>
  <si>
    <t>CFM8422PLAN4&lt;ChlNa&gt;</t>
  </si>
  <si>
    <t>CFM8152B&lt;ChlNa&gt;</t>
  </si>
  <si>
    <t>CFM8152BCH&lt;ChlNa&gt;</t>
  </si>
  <si>
    <t>CFM8152D&lt;ChlNa&gt;</t>
  </si>
  <si>
    <t>CFM8152E&lt;ChlNa&gt;</t>
  </si>
  <si>
    <t>CFM8152L&lt;ChlNa&gt;</t>
  </si>
  <si>
    <t>CFM8152M&lt;ChlNa&gt;</t>
  </si>
  <si>
    <t>CFM8152V&lt;ChlNa&gt;</t>
  </si>
  <si>
    <t>CFM9056A&lt;ChlNa&gt;</t>
  </si>
  <si>
    <t>CFM9056B&lt;ChlNa&gt;</t>
  </si>
  <si>
    <t>CFM9056D&lt;ChlNa&gt;</t>
  </si>
  <si>
    <t>CFM9056E&lt;ChlNa&gt;</t>
  </si>
  <si>
    <t>CFM9056F&lt;ChlNa&gt;</t>
  </si>
  <si>
    <t>CFM9056I&lt;ChlNa&gt;</t>
  </si>
  <si>
    <t>CFM9056IM&lt;ChlNa&gt;</t>
  </si>
  <si>
    <t>CFM9072A&lt;ChlNa&gt;</t>
  </si>
  <si>
    <t>CFM9072B&lt;ChlNa&gt;</t>
  </si>
  <si>
    <t>CFM9072CG&lt;ChlNa&gt;</t>
  </si>
  <si>
    <t>CFM8940A&lt;ChlNa&gt;</t>
  </si>
  <si>
    <t>CFM8940B&lt;ChlNa&gt;</t>
  </si>
  <si>
    <t>CFM8940D&lt;ChlNa&gt;</t>
  </si>
  <si>
    <t>CFM8940FO&lt;ChlNa&gt;</t>
  </si>
  <si>
    <t>CFM8940GP&lt;ChlNa&gt;</t>
  </si>
  <si>
    <t>CFM8940H&lt;ChlNa&gt;</t>
  </si>
  <si>
    <t>CFM8940I-APV&lt;ChlNa&gt;</t>
  </si>
  <si>
    <t>CFM8940J&lt;ChlNa&gt;</t>
  </si>
  <si>
    <t>CFM8940S&lt;ChlNa&gt;</t>
  </si>
  <si>
    <t>CFM8957A&lt;ChlNa&gt;</t>
  </si>
  <si>
    <t>CFM8957BCH&lt;ChlNa&gt;</t>
  </si>
  <si>
    <t>CFM8957UNICA&lt;ChlNa&gt;</t>
  </si>
  <si>
    <t>CFM9655A&lt;ChlNa&gt;</t>
  </si>
  <si>
    <t>CFM9655APV&lt;ChlNa&gt;</t>
  </si>
  <si>
    <t>CFM9655B&lt;ChlNa&gt;</t>
  </si>
  <si>
    <t>CFM9655FO&lt;ChlNa&gt;</t>
  </si>
  <si>
    <t>CFM9655GP&lt;ChlNa&gt;</t>
  </si>
  <si>
    <t>CFM9352CORPO&lt;ChlNa&gt;</t>
  </si>
  <si>
    <t>CFM9352EJECU&lt;ChlNa&gt;</t>
  </si>
  <si>
    <t>CFM9352INVER&lt;ChlNa&gt;</t>
  </si>
  <si>
    <t>CFM9352UNIVE&lt;ChlNa&gt;</t>
  </si>
  <si>
    <t>CFM9717F1&lt;ChlNa&gt;</t>
  </si>
  <si>
    <t>CFM9717F2&lt;ChlNa&gt;</t>
  </si>
  <si>
    <t>CFM9717F3&lt;ChlNa&gt;</t>
  </si>
  <si>
    <t>CFM9717IT&lt;ChlNa&gt;</t>
  </si>
  <si>
    <t>CFM8052A&lt;ChlNa&gt;</t>
  </si>
  <si>
    <t>CFM8052B&lt;ChlNa&gt;</t>
  </si>
  <si>
    <t>CFM8052BPLUS&lt;ChlNa&gt;</t>
  </si>
  <si>
    <t>CFM8052E&lt;ChlNa&gt;</t>
  </si>
  <si>
    <t>CFM8918A&lt;ChlNa&gt;</t>
  </si>
  <si>
    <t>CFM8918B-APV/AP&lt;ChlNa&gt;</t>
  </si>
  <si>
    <t>CFM8918CUI&lt;ChlNa&gt;</t>
  </si>
  <si>
    <t>CFM8918D&lt;ChlNa&gt;</t>
  </si>
  <si>
    <t>CFM8918Z&lt;ChlNa&gt;</t>
  </si>
  <si>
    <t>CFM8257ALPAT&lt;ChlNa&gt;</t>
  </si>
  <si>
    <t>CFM8257BCI&lt;ChlNa&gt;</t>
  </si>
  <si>
    <t>CFM8257CLASI&lt;ChlNa&gt;</t>
  </si>
  <si>
    <t>CFM8257GAMMA&lt;ChlNa&gt;</t>
  </si>
  <si>
    <t>CFM9104A&lt;ChlNa&gt;</t>
  </si>
  <si>
    <t>CFM9104B&lt;ChlNa&gt;</t>
  </si>
  <si>
    <t>CFM9104C&lt;ChlNa&gt;</t>
  </si>
  <si>
    <t>CFM9104I&lt;ChlNa&gt;</t>
  </si>
  <si>
    <t>CFM8249BCH&lt;ChlNa&gt;</t>
  </si>
  <si>
    <t>CFM8249L&lt;ChlNa&gt;</t>
  </si>
  <si>
    <t>CFM8249M&lt;ChlNa&gt;</t>
  </si>
  <si>
    <t>CFM8249P&lt;ChlNa&gt;</t>
  </si>
  <si>
    <t>CFM8813ALTOP&lt;ChlNa&gt;</t>
  </si>
  <si>
    <t>CFM8813APV&lt;ChlNa&gt;</t>
  </si>
  <si>
    <t>CFM8813APVC&lt;ChlNa&gt;</t>
  </si>
  <si>
    <t>CFM8813BPRIV&lt;ChlNa&gt;</t>
  </si>
  <si>
    <t>CFM8813CLASI&lt;ChlNa&gt;</t>
  </si>
  <si>
    <t>CFM8813FAMIL&lt;ChlNa&gt;</t>
  </si>
  <si>
    <t>CFM9576A&lt;ChlNa&gt;</t>
  </si>
  <si>
    <t>CFM9576B-APV/AP&lt;ChlNa&gt;</t>
  </si>
  <si>
    <t>CFM9576CUI&lt;ChlNa&gt;</t>
  </si>
  <si>
    <t>CFM9576D&lt;ChlNa&gt;</t>
  </si>
  <si>
    <t>CFM9575A&lt;ChlNa&gt;</t>
  </si>
  <si>
    <t>CFM9575B-APV/AP&lt;ChlNa&gt;</t>
  </si>
  <si>
    <t>CFM9575CUI&lt;ChlNa&gt;</t>
  </si>
  <si>
    <t>CFM9575D&lt;ChlNa&gt;</t>
  </si>
  <si>
    <t>CFM9577A&lt;ChlNa&gt;</t>
  </si>
  <si>
    <t>CFM9577B-APV/AP&lt;ChlNa&gt;</t>
  </si>
  <si>
    <t>CFM9577CUI&lt;ChlNa&gt;</t>
  </si>
  <si>
    <t>CFM9577D&lt;ChlNa&gt;</t>
  </si>
  <si>
    <t>CFM9004A&lt;ChlNa&gt;</t>
  </si>
  <si>
    <t>CFM9004B-APV/AP&lt;ChlNa&gt;</t>
  </si>
  <si>
    <t>CFM9004D&lt;ChlNa&gt;</t>
  </si>
  <si>
    <t>CFM9004Z&lt;ChlNa&gt;</t>
  </si>
  <si>
    <t>CFM9054A&lt;ChlNa&gt;</t>
  </si>
  <si>
    <t>CFM9054B-APV/AP&lt;ChlNa&gt;</t>
  </si>
  <si>
    <t>CFM9054CUI&lt;ChlNa&gt;</t>
  </si>
  <si>
    <t>CFM9054D&lt;ChlNa&gt;</t>
  </si>
  <si>
    <t>CFM9054Z&lt;ChlNa&gt;</t>
  </si>
  <si>
    <t>CFM9025A&lt;ChlNa&gt;</t>
  </si>
  <si>
    <t>CFM9025B-APV/AP&lt;ChlNa&gt;</t>
  </si>
  <si>
    <t>CFM9025CUI&lt;ChlNa&gt;</t>
  </si>
  <si>
    <t>CFM9025D&lt;ChlNa&gt;</t>
  </si>
  <si>
    <t>CFM9025E&lt;ChlNa&gt;</t>
  </si>
  <si>
    <t>CFM9025Z&lt;ChlNa&gt;</t>
  </si>
  <si>
    <t>CFM8625ALTOP&lt;ChlNa&gt;</t>
  </si>
  <si>
    <t>CFM8625APV&lt;ChlNa&gt;</t>
  </si>
  <si>
    <t>CFM8625BPRIV&lt;ChlNa&gt;</t>
  </si>
  <si>
    <t>CFM8625CLASI&lt;ChlNa&gt;</t>
  </si>
  <si>
    <t>CFM8625FAMIL&lt;ChlNa&gt;</t>
  </si>
  <si>
    <t>CFM8054A&lt;ChlNa&gt;</t>
  </si>
  <si>
    <t>CFM8054B&lt;ChlNa&gt;</t>
  </si>
  <si>
    <t>CFM8054BCH&lt;ChlNa&gt;</t>
  </si>
  <si>
    <t>CFM8054BPLUS&lt;ChlNa&gt;</t>
  </si>
  <si>
    <t>CFM8054E&lt;ChlNa&gt;</t>
  </si>
  <si>
    <t>CFM8054L&lt;ChlNa&gt;</t>
  </si>
  <si>
    <t>CFM8054M&lt;ChlNa&gt;</t>
  </si>
  <si>
    <t>CFM8299L&lt;ChlNa&gt;</t>
  </si>
  <si>
    <t>CFM8299M&lt;ChlNa&gt;</t>
  </si>
  <si>
    <t>CFM8133APV&lt;ChlNa&gt;</t>
  </si>
  <si>
    <t>CFM8133F1&lt;ChlNa&gt;</t>
  </si>
  <si>
    <t>CFM8133F2&lt;ChlNa&gt;</t>
  </si>
  <si>
    <t>CFM8133F3&lt;ChlNa&gt;</t>
  </si>
  <si>
    <t>CFM8133F4&lt;ChlNa&gt;</t>
  </si>
  <si>
    <t>CFM8133F5&lt;ChlNa&gt;</t>
  </si>
  <si>
    <t>CFM8133IT&lt;ChlNa&gt;</t>
  </si>
  <si>
    <t>CFM8723A&lt;ChlNa&gt;</t>
  </si>
  <si>
    <t>CFM8723APV&lt;ChlNa&gt;</t>
  </si>
  <si>
    <t>CFM8723F&lt;ChlNa&gt;</t>
  </si>
  <si>
    <t>CFM8723I&lt;ChlNa&gt;</t>
  </si>
  <si>
    <t>CFM8723LV&lt;ChlNa&gt;</t>
  </si>
  <si>
    <t>CFM8723O&lt;ChlNa&gt;</t>
  </si>
  <si>
    <t>CFM8723P&lt;ChlNa&gt;</t>
  </si>
  <si>
    <t>CFM9548B&lt;ChlNa&gt;</t>
  </si>
  <si>
    <t>CFM9548B-APV&lt;ChlNa&gt;</t>
  </si>
  <si>
    <t>CFM9625A&lt;ChlNa&gt;</t>
  </si>
  <si>
    <t>CFM9625B-APV/AP&lt;ChlNa&gt;</t>
  </si>
  <si>
    <t>CFM9625Z&lt;ChlNa&gt;</t>
  </si>
  <si>
    <t>CFM8712ALTOP&lt;ChlNa&gt;</t>
  </si>
  <si>
    <t>CFM8712APV&lt;ChlNa&gt;</t>
  </si>
  <si>
    <t>CFM8712BPRIV&lt;ChlNa&gt;</t>
  </si>
  <si>
    <t>CFM8712CLASI&lt;ChlNa&gt;</t>
  </si>
  <si>
    <t>CFM8712FAMIL&lt;ChlNa&gt;</t>
  </si>
  <si>
    <t>CFM8437A&lt;ChlNa&gt;</t>
  </si>
  <si>
    <t>CFM8437APV&lt;ChlNa&gt;</t>
  </si>
  <si>
    <t>CFM8437F&lt;ChlNa&gt;</t>
  </si>
  <si>
    <t>CFM8437I&lt;ChlNa&gt;</t>
  </si>
  <si>
    <t>CFM8437LV&lt;ChlNa&gt;</t>
  </si>
  <si>
    <t>CFM8437P&lt;ChlNa&gt;</t>
  </si>
  <si>
    <t>CFM9042A&lt;ChlNa&gt;</t>
  </si>
  <si>
    <t>CFM9042B&lt;ChlNa&gt;</t>
  </si>
  <si>
    <t>CFM9042L&lt;ChlNa&gt;</t>
  </si>
  <si>
    <t>CFM9042M&lt;ChlNa&gt;</t>
  </si>
  <si>
    <t>CFM9193A&lt;ChlNa&gt;</t>
  </si>
  <si>
    <t>CFM9193APV&lt;ChlNa&gt;</t>
  </si>
  <si>
    <t>CFM9193APV-AP-A&lt;ChlNa&gt;</t>
  </si>
  <si>
    <t>CFM9193F&lt;ChlNa&gt;</t>
  </si>
  <si>
    <t>CFM9193O&lt;ChlNa&gt;</t>
  </si>
  <si>
    <t>CFM9193Q&lt;ChlNa&gt;</t>
  </si>
  <si>
    <t>CFM9193X&lt;ChlNa&gt;</t>
  </si>
  <si>
    <t>CFM9041A&lt;ChlNa&gt;</t>
  </si>
  <si>
    <t>CFM9041B&lt;ChlNa&gt;</t>
  </si>
  <si>
    <t>CFM9041L&lt;ChlNa&gt;</t>
  </si>
  <si>
    <t>CFM9041M&lt;ChlNa&gt;</t>
  </si>
  <si>
    <t>CFM9192A&lt;ChlNa&gt;</t>
  </si>
  <si>
    <t>CFM9192APV&lt;ChlNa&gt;</t>
  </si>
  <si>
    <t>CFM9192APV-AP-A&lt;ChlNa&gt;</t>
  </si>
  <si>
    <t>CFM9192F&lt;ChlNa&gt;</t>
  </si>
  <si>
    <t>CFM9192O&lt;ChlNa&gt;</t>
  </si>
  <si>
    <t>CFM9192Q&lt;ChlNa&gt;</t>
  </si>
  <si>
    <t>CFM9192X&lt;ChlNa&gt;</t>
  </si>
  <si>
    <t>CFM9191A&lt;ChlNa&gt;</t>
  </si>
  <si>
    <t>CFM9191APV&lt;ChlNa&gt;</t>
  </si>
  <si>
    <t>CFM9191APV-AP-A&lt;ChlNa&gt;</t>
  </si>
  <si>
    <t>CFM9191F&lt;ChlNa&gt;</t>
  </si>
  <si>
    <t>CFM9191O&lt;ChlNa&gt;</t>
  </si>
  <si>
    <t>CFM9191Q&lt;ChlNa&gt;</t>
  </si>
  <si>
    <t>CFM9191X&lt;ChlNa&gt;</t>
  </si>
  <si>
    <t>CFM9190A&lt;ChlNa&gt;</t>
  </si>
  <si>
    <t>CFM9190APV&lt;ChlNa&gt;</t>
  </si>
  <si>
    <t>CFM9190APV-AP-A&lt;ChlNa&gt;</t>
  </si>
  <si>
    <t>CFM9190F&lt;ChlNa&gt;</t>
  </si>
  <si>
    <t>CFM9190O&lt;ChlNa&gt;</t>
  </si>
  <si>
    <t>CFM9190X&lt;ChlNa&gt;</t>
  </si>
  <si>
    <t>CFM8125B&lt;ChlNa&gt;</t>
  </si>
  <si>
    <t>CFM8125BCH&lt;ChlNa&gt;</t>
  </si>
  <si>
    <t>CFM8125BPLUS&lt;ChlNa&gt;</t>
  </si>
  <si>
    <t>CFM8125D&lt;ChlNa&gt;</t>
  </si>
  <si>
    <t>CFM8125E&lt;ChlNa&gt;</t>
  </si>
  <si>
    <t>CFM8125L&lt;ChlNa&gt;</t>
  </si>
  <si>
    <t>CFM8125M&lt;ChlNa&gt;</t>
  </si>
  <si>
    <t>CFM9728UNICA&lt;ChlNa&gt;</t>
  </si>
  <si>
    <t>CFM9685UNICA&lt;ChlNa&gt;</t>
  </si>
  <si>
    <t>CFM9533UNICA&lt;ChlNa&gt;</t>
  </si>
  <si>
    <t>CFM8457A&lt;ChlNa&gt;</t>
  </si>
  <si>
    <t>CFM8457B-APV/AP&lt;ChlNa&gt;</t>
  </si>
  <si>
    <t>CFM8457CUI&lt;ChlNa&gt;</t>
  </si>
  <si>
    <t>CFM8457D&lt;ChlNa&gt;</t>
  </si>
  <si>
    <t>CFM8457Z&lt;ChlNa&gt;</t>
  </si>
  <si>
    <t>CFM8277A&lt;ChlNa&gt;</t>
  </si>
  <si>
    <t>CFM8277B-APV/AP&lt;ChlNa&gt;</t>
  </si>
  <si>
    <t>CFM8277CUI&lt;ChlNa&gt;</t>
  </si>
  <si>
    <t>CFM8277D&lt;ChlNa&gt;</t>
  </si>
  <si>
    <t>CFM8277Z&lt;ChlNa&gt;</t>
  </si>
  <si>
    <t>CFM8247A&lt;ChlNa&gt;</t>
  </si>
  <si>
    <t>CFM8247B-APV/AP&lt;ChlNa&gt;</t>
  </si>
  <si>
    <t>CFM8247CUI&lt;ChlNa&gt;</t>
  </si>
  <si>
    <t>CFM8247D&lt;ChlNa&gt;</t>
  </si>
  <si>
    <t>CFM8247EA-AM&lt;ChlNa&gt;</t>
  </si>
  <si>
    <t>CFM8247Z&lt;ChlNa&gt;</t>
  </si>
  <si>
    <t>CFM8381A&lt;ChlNa&gt;</t>
  </si>
  <si>
    <t>CFM8381B-APV/AP&lt;ChlNa&gt;</t>
  </si>
  <si>
    <t>CFM8381CUI&lt;ChlNa&gt;</t>
  </si>
  <si>
    <t>CFM8381D&lt;ChlNa&gt;</t>
  </si>
  <si>
    <t>CFM8381E&lt;ChlNa&gt;</t>
  </si>
  <si>
    <t>CFM8381Z&lt;ChlNa&gt;</t>
  </si>
  <si>
    <t>CFM8629A&lt;ChlNa&gt;</t>
  </si>
  <si>
    <t>CFM8629B-APV&lt;ChlNa&gt;</t>
  </si>
  <si>
    <t>CFM8629D&lt;ChlNa&gt;</t>
  </si>
  <si>
    <t>CFM8629E&lt;ChlNa&gt;</t>
  </si>
  <si>
    <t>CFM8629Z&lt;ChlNa&gt;</t>
  </si>
  <si>
    <t>CFM8456A&lt;ChlNa&gt;</t>
  </si>
  <si>
    <t>CFM8456B-APV/AP&lt;ChlNa&gt;</t>
  </si>
  <si>
    <t>CFM8456CUI&lt;ChlNa&gt;</t>
  </si>
  <si>
    <t>CFM8456D&lt;ChlNa&gt;</t>
  </si>
  <si>
    <t>CFM8456Z&lt;ChlNa&gt;</t>
  </si>
  <si>
    <t>CFM8459A&lt;ChlNa&gt;</t>
  </si>
  <si>
    <t>CFM8459B-APV/AP&lt;ChlNa&gt;</t>
  </si>
  <si>
    <t>CFM8459CUI&lt;ChlNa&gt;</t>
  </si>
  <si>
    <t>CFM8459D&lt;ChlNa&gt;</t>
  </si>
  <si>
    <t>CFM8459E&lt;ChlNa&gt;</t>
  </si>
  <si>
    <t>CFM8459Z&lt;ChlNa&gt;</t>
  </si>
  <si>
    <t>CFM8363A&lt;ChlNa&gt;</t>
  </si>
  <si>
    <t>CFM8363B-APV/AP&lt;ChlNa&gt;</t>
  </si>
  <si>
    <t>CFM8363CUI&lt;ChlNa&gt;</t>
  </si>
  <si>
    <t>CFM8363D&lt;ChlNa&gt;</t>
  </si>
  <si>
    <t>CFM8363Z&lt;ChlNa&gt;</t>
  </si>
  <si>
    <t>CFM8694A&lt;ChlNa&gt;</t>
  </si>
  <si>
    <t>CFM8694B-APV/AP&lt;ChlNa&gt;</t>
  </si>
  <si>
    <t>CFM8694CUI&lt;ChlNa&gt;</t>
  </si>
  <si>
    <t>CFM8694D&lt;ChlNa&gt;</t>
  </si>
  <si>
    <t>CFM8694H-APV/AP&lt;ChlNa&gt;</t>
  </si>
  <si>
    <t>CFM8694I-APV/AP&lt;ChlNa&gt;</t>
  </si>
  <si>
    <t>CFM8694Z&lt;ChlNa&gt;</t>
  </si>
  <si>
    <t>CFM8695A&lt;ChlNa&gt;</t>
  </si>
  <si>
    <t>CFM8695B-APV/AP&lt;ChlNa&gt;</t>
  </si>
  <si>
    <t>CFM8695CUI&lt;ChlNa&gt;</t>
  </si>
  <si>
    <t>CFM8695D&lt;ChlNa&gt;</t>
  </si>
  <si>
    <t>CFM8695H-APV/AP&lt;ChlNa&gt;</t>
  </si>
  <si>
    <t>CFM8695I-APV/AP&lt;ChlNa&gt;</t>
  </si>
  <si>
    <t>CFM8695Z&lt;ChlNa&gt;</t>
  </si>
  <si>
    <t>CFM8696A&lt;ChlNa&gt;</t>
  </si>
  <si>
    <t>CFM8696B-APV/AP&lt;ChlNa&gt;</t>
  </si>
  <si>
    <t>CFM8696CUI&lt;ChlNa&gt;</t>
  </si>
  <si>
    <t>CFM8696D&lt;ChlNa&gt;</t>
  </si>
  <si>
    <t>CFM8696E&lt;ChlNa&gt;</t>
  </si>
  <si>
    <t>CFM8696H-APV/AP&lt;ChlNa&gt;</t>
  </si>
  <si>
    <t>CFM8696I-APV/AP&lt;ChlNa&gt;</t>
  </si>
  <si>
    <t>CFM8696Z&lt;ChlNa&gt;</t>
  </si>
  <si>
    <t>CFM8853A&lt;ChlNa&gt;</t>
  </si>
  <si>
    <t>CFM8853B-APV/AP&lt;ChlNa&gt;</t>
  </si>
  <si>
    <t>CFM8853CUI&lt;ChlNa&gt;</t>
  </si>
  <si>
    <t>CFM8853D&lt;ChlNa&gt;</t>
  </si>
  <si>
    <t>CFM8853E&lt;ChlNa&gt;</t>
  </si>
  <si>
    <t>CFM8853Z&lt;ChlNa&gt;</t>
  </si>
  <si>
    <t>CFM8805A&lt;ChlNa&gt;</t>
  </si>
  <si>
    <t>CFM8805B-APV/AP&lt;ChlNa&gt;</t>
  </si>
  <si>
    <t>CFM8805CUI&lt;ChlNa&gt;</t>
  </si>
  <si>
    <t>CFM8805D&lt;ChlNa&gt;</t>
  </si>
  <si>
    <t>CFM8805Z&lt;ChlNa&gt;</t>
  </si>
  <si>
    <t>CFM8411A&lt;ChlNa&gt;</t>
  </si>
  <si>
    <t>CFM8411B-APV/AP&lt;ChlNa&gt;</t>
  </si>
  <si>
    <t>CFM8411CUI&lt;ChlNa&gt;</t>
  </si>
  <si>
    <t>CFM8411D&lt;ChlNa&gt;</t>
  </si>
  <si>
    <t>CFM8411EZ&lt;ChlNa&gt;</t>
  </si>
  <si>
    <t>CFM8411Z&lt;ChlNa&gt;</t>
  </si>
  <si>
    <t>CFM8455A&lt;ChlNa&gt;</t>
  </si>
  <si>
    <t>CFM8455B-APV/AP&lt;ChlNa&gt;</t>
  </si>
  <si>
    <t>CFM8455D&lt;ChlNa&gt;</t>
  </si>
  <si>
    <t>CFM8455E&lt;ChlNa&gt;</t>
  </si>
  <si>
    <t>CFM8455Z&lt;ChlNa&gt;</t>
  </si>
  <si>
    <t>CFM8458A&lt;ChlNa&gt;</t>
  </si>
  <si>
    <t>CFM8458B-APV/AP&lt;ChlNa&gt;</t>
  </si>
  <si>
    <t>CFM8458CUI&lt;ChlNa&gt;</t>
  </si>
  <si>
    <t>CFM8458D&lt;ChlNa&gt;</t>
  </si>
  <si>
    <t>CFM8458Z&lt;ChlNa&gt;</t>
  </si>
  <si>
    <t>CFM8097A&lt;ChlNa&gt;</t>
  </si>
  <si>
    <t>CFM8097B&lt;ChlNa&gt;</t>
  </si>
  <si>
    <t>CFM8097C&lt;ChlNa&gt;</t>
  </si>
  <si>
    <t>CFM8097G&lt;ChlNa&gt;</t>
  </si>
  <si>
    <t>CFM8097LP180&lt;ChlNa&gt;</t>
  </si>
  <si>
    <t>CFM8097LP3&lt;ChlNa&gt;</t>
  </si>
  <si>
    <t>CFM8097LPI&lt;ChlNa&gt;</t>
  </si>
  <si>
    <t>CFM8097O&lt;ChlNa&gt;</t>
  </si>
  <si>
    <t>CFM8097PLAN1&lt;ChlNa&gt;</t>
  </si>
  <si>
    <t>CFM8097PLAN2&lt;ChlNa&gt;</t>
  </si>
  <si>
    <t>CFM8097PLAN3&lt;ChlNa&gt;</t>
  </si>
  <si>
    <t>CFM8097PLAN4&lt;ChlNa&gt;</t>
  </si>
  <si>
    <t>CFM8513ALPAT&lt;ChlNa&gt;</t>
  </si>
  <si>
    <t>CFM8513APV&lt;ChlNa&gt;</t>
  </si>
  <si>
    <t>CFM8513BPRIV&lt;ChlNa&gt;</t>
  </si>
  <si>
    <t>CFM8513CLASI&lt;ChlNa&gt;</t>
  </si>
  <si>
    <t>CFM8513FAMIL&lt;ChlNa&gt;</t>
  </si>
  <si>
    <t>CFM8610A&lt;ChlNa&gt;</t>
  </si>
  <si>
    <t>CFM8610B&lt;ChlNa&gt;</t>
  </si>
  <si>
    <t>CFM8610C&lt;ChlNa&gt;</t>
  </si>
  <si>
    <t>CFM8610G&lt;ChlNa&gt;</t>
  </si>
  <si>
    <t>CFM8610LP180&lt;ChlNa&gt;</t>
  </si>
  <si>
    <t>CFM8610LP3&lt;ChlNa&gt;</t>
  </si>
  <si>
    <t>CFM8610LPI&lt;ChlNa&gt;</t>
  </si>
  <si>
    <t>CFM8610O&lt;ChlNa&gt;</t>
  </si>
  <si>
    <t>CFM8610PLAN1&lt;ChlNa&gt;</t>
  </si>
  <si>
    <t>CFM8610PLAN2&lt;ChlNa&gt;</t>
  </si>
  <si>
    <t>CFM8610PLAN3&lt;ChlNa&gt;</t>
  </si>
  <si>
    <t>CFM8610PLAN4&lt;ChlNa&gt;</t>
  </si>
  <si>
    <t>CFM9187A&lt;ChlNa&gt;</t>
  </si>
  <si>
    <t>CFM9187B&lt;ChlNa&gt;</t>
  </si>
  <si>
    <t>CFM9187D&lt;ChlNa&gt;</t>
  </si>
  <si>
    <t>CFM9187H&lt;ChlNa&gt;</t>
  </si>
  <si>
    <t>CFM9187I-APV&lt;ChlNa&gt;</t>
  </si>
  <si>
    <t>CFM9187J&lt;ChlNa&gt;</t>
  </si>
  <si>
    <t>CFM9187S&lt;ChlNa&gt;</t>
  </si>
  <si>
    <t>CFM9187V&lt;ChlNa&gt;</t>
  </si>
  <si>
    <t>CFM9166UNICA&lt;ChlNa&gt;</t>
  </si>
  <si>
    <t>CFM8129A&lt;ChlNa&gt;</t>
  </si>
  <si>
    <t>CFM8129B&lt;ChlNa&gt;</t>
  </si>
  <si>
    <t>CFM8129BCH&lt;ChlNa&gt;</t>
  </si>
  <si>
    <t>CFM8129BPLUS&lt;ChlNa&gt;</t>
  </si>
  <si>
    <t>CFM8129E&lt;ChlNa&gt;</t>
  </si>
  <si>
    <t>CFM8129L&lt;ChlNa&gt;</t>
  </si>
  <si>
    <t>CFM8129M&lt;ChlNa&gt;</t>
  </si>
  <si>
    <t>CFM8933APV&lt;ChlNa&gt;</t>
  </si>
  <si>
    <t>CFM8933CLASICA&lt;ChlNa&gt;</t>
  </si>
  <si>
    <t>CFM8933D&lt;ChlNa&gt;</t>
  </si>
  <si>
    <t>CFM8933E&lt;ChlNa&gt;</t>
  </si>
  <si>
    <t>CFM8933G&lt;ChlNa&gt;</t>
  </si>
  <si>
    <t>CFM8933INSTITUC&lt;ChlNa&gt;</t>
  </si>
  <si>
    <t>CFM8933K&lt;ChlNa&gt;</t>
  </si>
  <si>
    <t>CFM8933LARGOPLA&lt;ChlNa&gt;</t>
  </si>
  <si>
    <t>CFM8933LIQUIDEZ&lt;ChlNa&gt;</t>
  </si>
  <si>
    <t>CFM9238APV&lt;ChlNa&gt;</t>
  </si>
  <si>
    <t>CFM9238CLASICA&lt;ChlNa&gt;</t>
  </si>
  <si>
    <t>CFM9238D&lt;ChlNa&gt;</t>
  </si>
  <si>
    <t>CFM9238G&lt;ChlNa&gt;</t>
  </si>
  <si>
    <t>CFM9238INSTITUC&lt;ChlNa&gt;</t>
  </si>
  <si>
    <t>CFM9238K&lt;ChlNa&gt;</t>
  </si>
  <si>
    <t>CFM9238LARGOPLA&lt;ChlNa&gt;</t>
  </si>
  <si>
    <t>CFM9238LIQUIDEZ&lt;ChlNa&gt;</t>
  </si>
  <si>
    <t>CFM9699CLASI&lt;ChlNa&gt;</t>
  </si>
  <si>
    <t>CFM8661A&lt;ChlNa&gt;</t>
  </si>
  <si>
    <t>CFM8661B&lt;ChlNa&gt;</t>
  </si>
  <si>
    <t>CFM8661D&lt;ChlNa&gt;</t>
  </si>
  <si>
    <t>CFM8661G&lt;ChlNa&gt;</t>
  </si>
  <si>
    <t>CFM8661H&lt;ChlNa&gt;</t>
  </si>
  <si>
    <t>CFM8661I&lt;ChlNa&gt;</t>
  </si>
  <si>
    <t>CFM8661S&lt;ChlNa&gt;</t>
  </si>
  <si>
    <t>CFM9748A&lt;ChlNa&gt;</t>
  </si>
  <si>
    <t>CFM9748APV&lt;ChlNa&gt;</t>
  </si>
  <si>
    <t>CFM9748F&lt;ChlNa&gt;</t>
  </si>
  <si>
    <t>CFM9748LV&lt;ChlNa&gt;</t>
  </si>
  <si>
    <t>CFM9748Q&lt;ChlNa&gt;</t>
  </si>
  <si>
    <t>CFM9372ADC&lt;ChlNa&gt;</t>
  </si>
  <si>
    <t>CFM9372ALPAT&lt;ChlNa&gt;</t>
  </si>
  <si>
    <t>CFM9372BPRIV&lt;ChlNa&gt;</t>
  </si>
  <si>
    <t>CFM9371ADC&lt;ChlNa&gt;</t>
  </si>
  <si>
    <t>CFM9371BCI&lt;ChlNa&gt;</t>
  </si>
  <si>
    <t>CFM9371BPRIV&lt;ChlNa&gt;</t>
  </si>
  <si>
    <t>CFM9371CLASI&lt;ChlNa&gt;</t>
  </si>
  <si>
    <t>CFM9371I&lt;ChlNa&gt;</t>
  </si>
  <si>
    <t>CFM9727INVER&lt;ChlNa&gt;</t>
  </si>
  <si>
    <t>CFM9675CLASI&lt;ChlNa&gt;</t>
  </si>
  <si>
    <t>CFM9586INVER&lt;ChlNa&gt;</t>
  </si>
  <si>
    <t>CFM9440UNICA&lt;ChlNa&gt;</t>
  </si>
  <si>
    <t>CFM9457UNICA&lt;ChlNa&gt;</t>
  </si>
  <si>
    <t>CFM9632CLASI&lt;ChlNa&gt;</t>
  </si>
  <si>
    <t>CFM9587INVER&lt;ChlNa&gt;</t>
  </si>
  <si>
    <t>CFM9511ALPAT&lt;ChlNa&gt;</t>
  </si>
  <si>
    <t>CFM9511APV&lt;ChlNa&gt;</t>
  </si>
  <si>
    <t>CFM9511BPRIV&lt;ChlNa&gt;</t>
  </si>
  <si>
    <t>CFM9511CLASI&lt;ChlNa&gt;</t>
  </si>
  <si>
    <t>CFM9228ALPAT&lt;ChlNa&gt;</t>
  </si>
  <si>
    <t>CFM9228APV&lt;ChlNa&gt;</t>
  </si>
  <si>
    <t>CFM9228BPRIV&lt;ChlNa&gt;</t>
  </si>
  <si>
    <t>CFM9228CLASI&lt;ChlNa&gt;</t>
  </si>
  <si>
    <t>CFM9228FAMIL&lt;ChlNa&gt;</t>
  </si>
  <si>
    <t>CFM9231A&lt;ChlNa&gt;</t>
  </si>
  <si>
    <t>CFM9231ADC&lt;ChlNa&gt;</t>
  </si>
  <si>
    <t>CFM9231ALPAT&lt;ChlNa&gt;</t>
  </si>
  <si>
    <t>CFM9231BCI&lt;ChlNa&gt;</t>
  </si>
  <si>
    <t>CFM9231BPRIV&lt;ChlNa&gt;</t>
  </si>
  <si>
    <t>CFM9231CLASI&lt;ChlNa&gt;</t>
  </si>
  <si>
    <t>CFM9231INSTI&lt;ChlNa&gt;</t>
  </si>
  <si>
    <t>CFM9412UNICA&lt;ChlNa&gt;</t>
  </si>
  <si>
    <t>CFM9875CLASI&lt;ChlNa&gt;</t>
  </si>
  <si>
    <t>CFM9445ADC&lt;ChlNa&gt;</t>
  </si>
  <si>
    <t>CFM9445ALPAT&lt;ChlNa&gt;</t>
  </si>
  <si>
    <t>CFM9445BCI&lt;ChlNa&gt;</t>
  </si>
  <si>
    <t>CFM9445BPRIV&lt;ChlNa&gt;</t>
  </si>
  <si>
    <t>CFM9445CLASI&lt;ChlNa&gt;</t>
  </si>
  <si>
    <t>CFM9445I&lt;ChlNa&gt;</t>
  </si>
  <si>
    <t>CFM9456BCI&lt;ChlNa&gt;</t>
  </si>
  <si>
    <t>CFM9456BPRIV&lt;ChlNa&gt;</t>
  </si>
  <si>
    <t>CFM9456CLASI&lt;ChlNa&gt;</t>
  </si>
  <si>
    <t>CFM9456I&lt;ChlNa&gt;</t>
  </si>
  <si>
    <t>CFM9585UNICA&lt;ChlNa&gt;</t>
  </si>
  <si>
    <t>CFM9535B&lt;ChlNa&gt;</t>
  </si>
  <si>
    <t>CFM9535I&lt;ChlNa&gt;</t>
  </si>
  <si>
    <t>CFM9535IM&lt;ChlNa&gt;</t>
  </si>
  <si>
    <t>CFM9535U&lt;ChlNa&gt;</t>
  </si>
  <si>
    <t>CFM9365A&lt;ChlNa&gt;</t>
  </si>
  <si>
    <t>CFM9365B&lt;ChlNa&gt;</t>
  </si>
  <si>
    <t>CFM9365I&lt;ChlNa&gt;</t>
  </si>
  <si>
    <t>CFM9365IM&lt;ChlNa&gt;</t>
  </si>
  <si>
    <t>CFM9365U&lt;ChlNa&gt;</t>
  </si>
  <si>
    <t>CFM9107I&lt;ChlNa&gt;</t>
  </si>
  <si>
    <t>CFM9310B&lt;ChlNa&gt;</t>
  </si>
  <si>
    <t>CFM9310D&lt;ChlNa&gt;</t>
  </si>
  <si>
    <t>CFM9310E&lt;ChlNa&gt;</t>
  </si>
  <si>
    <t>CFM9310F&lt;ChlNa&gt;</t>
  </si>
  <si>
    <t>CFM9310I&lt;ChlNa&gt;</t>
  </si>
  <si>
    <t>CFM9310IM&lt;ChlNa&gt;</t>
  </si>
  <si>
    <t>CFM9019UNICA&lt;ChlNa&gt;</t>
  </si>
  <si>
    <t>CFM9557A&lt;ChlNa&gt;</t>
  </si>
  <si>
    <t>CFM9557APV&lt;ChlNa&gt;</t>
  </si>
  <si>
    <t>CFM9557F&lt;ChlNa&gt;</t>
  </si>
  <si>
    <t>CFM9557LV&lt;ChlNa&gt;</t>
  </si>
  <si>
    <t>CFM9557Q&lt;ChlNa&gt;</t>
  </si>
  <si>
    <t>CFM9027A&lt;ChlNa&gt;</t>
  </si>
  <si>
    <t>CFM9027APV&lt;ChlNa&gt;</t>
  </si>
  <si>
    <t>CFM9027F&lt;ChlNa&gt;</t>
  </si>
  <si>
    <t>CFM9027I&lt;ChlNa&gt;</t>
  </si>
  <si>
    <t>CFM9027LV&lt;ChlNa&gt;</t>
  </si>
  <si>
    <t>CFM9027P&lt;ChlNa&gt;</t>
  </si>
  <si>
    <t>CFM9226ADC&lt;ChlNa&gt;</t>
  </si>
  <si>
    <t>CFM9226ALPAT&lt;ChlNa&gt;</t>
  </si>
  <si>
    <t>CFM9226APV&lt;ChlNa&gt;</t>
  </si>
  <si>
    <t>CFM9226BPRIV&lt;ChlNa&gt;</t>
  </si>
  <si>
    <t>CFM9226INSTI&lt;ChlNa&gt;</t>
  </si>
  <si>
    <t>CFM9060APV&lt;ChlNa&gt;</t>
  </si>
  <si>
    <t>CFM9060INVER&lt;ChlNa&gt;</t>
  </si>
  <si>
    <t>CFM9061APV&lt;ChlNa&gt;</t>
  </si>
  <si>
    <t>CFM9061INVER&lt;ChlNa&gt;</t>
  </si>
  <si>
    <t>CFM9062APV&lt;ChlNa&gt;</t>
  </si>
  <si>
    <t>CFM9062INVER&lt;ChlNa&gt;</t>
  </si>
  <si>
    <t>CFM9063APV&lt;ChlNa&gt;</t>
  </si>
  <si>
    <t>CFM9063INVER&lt;ChlNa&gt;</t>
  </si>
  <si>
    <t>CFM9547UNICA&lt;ChlNa&gt;</t>
  </si>
  <si>
    <t>CFM9428A&lt;ChlNa&gt;</t>
  </si>
  <si>
    <t>CFM9428APV&lt;ChlNa&gt;</t>
  </si>
  <si>
    <t>CFM9428F&lt;ChlNa&gt;</t>
  </si>
  <si>
    <t>CFM9428P&lt;ChlNa&gt;</t>
  </si>
  <si>
    <t>CFM9429A&lt;ChlNa&gt;</t>
  </si>
  <si>
    <t>CFM9429APV&lt;ChlNa&gt;</t>
  </si>
  <si>
    <t>CFM9429F&lt;ChlNa&gt;</t>
  </si>
  <si>
    <t>CFM9429P&lt;ChlNa&gt;</t>
  </si>
  <si>
    <t>CFM9430A&lt;ChlNa&gt;</t>
  </si>
  <si>
    <t>CFM9430APV&lt;ChlNa&gt;</t>
  </si>
  <si>
    <t>CFM9430F&lt;ChlNa&gt;</t>
  </si>
  <si>
    <t>CFM9430P&lt;ChlNa&gt;</t>
  </si>
  <si>
    <t>CFM9431A&lt;ChlNa&gt;</t>
  </si>
  <si>
    <t>CFM9431APV&lt;ChlNa&gt;</t>
  </si>
  <si>
    <t>CFM9431F&lt;ChlNa&gt;</t>
  </si>
  <si>
    <t>CFM9431P&lt;ChlNa&gt;</t>
  </si>
  <si>
    <t>CFM9432A&lt;ChlNa&gt;</t>
  </si>
  <si>
    <t>CFM9432APV&lt;ChlNa&gt;</t>
  </si>
  <si>
    <t>CFM9432F&lt;ChlNa&gt;</t>
  </si>
  <si>
    <t>CFM9432P&lt;ChlNa&gt;</t>
  </si>
  <si>
    <t>CFM9221A&lt;ChlNa&gt;</t>
  </si>
  <si>
    <t>CFM9221APV&lt;ChlNa&gt;</t>
  </si>
  <si>
    <t>CFM9221F&lt;ChlNa&gt;</t>
  </si>
  <si>
    <t>CFM9221I&lt;ChlNa&gt;</t>
  </si>
  <si>
    <t>CFM9593A&lt;ChlNa&gt;</t>
  </si>
  <si>
    <t>CFM9593B&lt;ChlNa&gt;</t>
  </si>
  <si>
    <t>CFM9593C&lt;ChlNa&gt;</t>
  </si>
  <si>
    <t>CFM9593G&lt;ChlNa&gt;</t>
  </si>
  <si>
    <t>CFM9593K&lt;ChlNa&gt;</t>
  </si>
  <si>
    <t>CFM9593LP180&lt;ChlNa&gt;</t>
  </si>
  <si>
    <t>CFM9593LP3&lt;ChlNa&gt;</t>
  </si>
  <si>
    <t>CFM9593LPI&lt;ChlNa&gt;</t>
  </si>
  <si>
    <t>CFM9593PLAN1&lt;ChlNa&gt;</t>
  </si>
  <si>
    <t>CFM9593PLAN2&lt;ChlNa&gt;</t>
  </si>
  <si>
    <t>CFM9593PLAN3&lt;ChlNa&gt;</t>
  </si>
  <si>
    <t>CFM9593PLAN4&lt;ChlNa&gt;</t>
  </si>
  <si>
    <t>CFM9596A&lt;ChlNa&gt;</t>
  </si>
  <si>
    <t>CFM9596B&lt;ChlNa&gt;</t>
  </si>
  <si>
    <t>CFM9596C&lt;ChlNa&gt;</t>
  </si>
  <si>
    <t>CFM9596G&lt;ChlNa&gt;</t>
  </si>
  <si>
    <t>CFM9596K&lt;ChlNa&gt;</t>
  </si>
  <si>
    <t>CFM9596LP180&lt;ChlNa&gt;</t>
  </si>
  <si>
    <t>CFM9596LP3&lt;ChlNa&gt;</t>
  </si>
  <si>
    <t>CFM9596LPI&lt;ChlNa&gt;</t>
  </si>
  <si>
    <t>CFM9596PLAN1&lt;ChlNa&gt;</t>
  </si>
  <si>
    <t>CFM9596PLAN2&lt;ChlNa&gt;</t>
  </si>
  <si>
    <t>CFM9596PLAN3&lt;ChlNa&gt;</t>
  </si>
  <si>
    <t>CFM9596PLAN4&lt;ChlNa&gt;</t>
  </si>
  <si>
    <t>CFM9597A&lt;ChlNa&gt;</t>
  </si>
  <si>
    <t>CFM9597B&lt;ChlNa&gt;</t>
  </si>
  <si>
    <t>CFM9597C&lt;ChlNa&gt;</t>
  </si>
  <si>
    <t>CFM9597G&lt;ChlNa&gt;</t>
  </si>
  <si>
    <t>CFM9597I&lt;ChlNa&gt;</t>
  </si>
  <si>
    <t>CFM9597LP180&lt;ChlNa&gt;</t>
  </si>
  <si>
    <t>CFM9597LP3&lt;ChlNa&gt;</t>
  </si>
  <si>
    <t>CFM9597LPI&lt;ChlNa&gt;</t>
  </si>
  <si>
    <t>CFM9597O&lt;ChlNa&gt;</t>
  </si>
  <si>
    <t>CFM9597PLAN1&lt;ChlNa&gt;</t>
  </si>
  <si>
    <t>CFM9597PLAN2&lt;ChlNa&gt;</t>
  </si>
  <si>
    <t>CFM9597PLAN3&lt;ChlNa&gt;</t>
  </si>
  <si>
    <t>CFM9597PLAN4&lt;ChlNa&gt;</t>
  </si>
  <si>
    <t>CFM9811A&lt;ChlNa&gt;</t>
  </si>
  <si>
    <t>CFM9811B&lt;ChlNa&gt;</t>
  </si>
  <si>
    <t>CFM9810A&lt;ChlNa&gt;</t>
  </si>
  <si>
    <t>CFM9810B&lt;ChlNa&gt;</t>
  </si>
  <si>
    <t>CFM8959APV&lt;ChlNa&gt;</t>
  </si>
  <si>
    <t>CFM8959D1&lt;ChlNa&gt;</t>
  </si>
  <si>
    <t>CFM8959F1&lt;ChlNa&gt;</t>
  </si>
  <si>
    <t>CFM8959F2&lt;ChlNa&gt;</t>
  </si>
  <si>
    <t>CFM8959F3&lt;ChlNa&gt;</t>
  </si>
  <si>
    <t>CFM8959F4&lt;ChlNa&gt;</t>
  </si>
  <si>
    <t>CFM8959F5&lt;ChlNa&gt;</t>
  </si>
  <si>
    <t>CFM8959IT&lt;ChlNa&gt;</t>
  </si>
  <si>
    <t>CFM8959S&lt;ChlNa&gt;</t>
  </si>
  <si>
    <t>CFM8588ALPAT&lt;ChlNa&gt;</t>
  </si>
  <si>
    <t>CFM8588APV&lt;ChlNa&gt;</t>
  </si>
  <si>
    <t>CFM8588CLASI&lt;ChlNa&gt;</t>
  </si>
  <si>
    <t>CFM8588FAMIL&lt;ChlNa&gt;</t>
  </si>
  <si>
    <t>CFM9648APV&lt;ChlNa&gt;</t>
  </si>
  <si>
    <t>CFM9648EJECU&lt;ChlNa&gt;</t>
  </si>
  <si>
    <t>CFM9648G&lt;ChlNa&gt;</t>
  </si>
  <si>
    <t>CFM9646APV&lt;ChlNa&gt;</t>
  </si>
  <si>
    <t>CFM9646EJECU&lt;ChlNa&gt;</t>
  </si>
  <si>
    <t>CFM9646G&lt;ChlNa&gt;</t>
  </si>
  <si>
    <t>CFM9649ALTO&lt;ChlNa&gt;</t>
  </si>
  <si>
    <t>CFM9649APV&lt;ChlNa&gt;</t>
  </si>
  <si>
    <t>CFM9649EJECU&lt;ChlNa&gt;</t>
  </si>
  <si>
    <t>CFM9649G&lt;ChlNa&gt;</t>
  </si>
  <si>
    <t>CFM9647ALTO&lt;ChlNa&gt;</t>
  </si>
  <si>
    <t>CFM9647APV&lt;ChlNa&gt;</t>
  </si>
  <si>
    <t>CFM9647EJECU&lt;ChlNa&gt;</t>
  </si>
  <si>
    <t>CFM9647G&lt;ChlNa&gt;</t>
  </si>
  <si>
    <t>CFM9006A&lt;ChlNa&gt;</t>
  </si>
  <si>
    <t>CFM9006ADC&lt;ChlNa&gt;</t>
  </si>
  <si>
    <t>CFM9006B&lt;ChlNa&gt;</t>
  </si>
  <si>
    <t>CFM9006B-APV&lt;ChlNa&gt;</t>
  </si>
  <si>
    <t>CFM9006C&lt;ChlNa&gt;</t>
  </si>
  <si>
    <t>CFM9006F&lt;ChlNa&gt;</t>
  </si>
  <si>
    <t>CFM9006F-APV&lt;ChlNa&gt;</t>
  </si>
  <si>
    <t>CFM9006I&lt;ChlNa&gt;</t>
  </si>
  <si>
    <t>CFM9006I-APV&lt;ChlNa&gt;</t>
  </si>
  <si>
    <t>CFM9873A&lt;ChlNa&gt;</t>
  </si>
  <si>
    <t>CFM9873ADC&lt;ChlNa&gt;</t>
  </si>
  <si>
    <t>CFM9873B-APV&lt;ChlNa&gt;</t>
  </si>
  <si>
    <t>CFM9872A&lt;ChlNa&gt;</t>
  </si>
  <si>
    <t>CFM9872ADC&lt;ChlNa&gt;</t>
  </si>
  <si>
    <t>CFM9872B-APV&lt;ChlNa&gt;</t>
  </si>
  <si>
    <t>CFM9872I&lt;ChlNa&gt;</t>
  </si>
  <si>
    <t>CFM8824A&lt;ChlNa&gt;</t>
  </si>
  <si>
    <t>CFM8824B&lt;ChlNa&gt;</t>
  </si>
  <si>
    <t>CFM8824C&lt;ChlNa&gt;</t>
  </si>
  <si>
    <t>CFM8824G&lt;ChlNa&gt;</t>
  </si>
  <si>
    <t>CFM8824LP180&lt;ChlNa&gt;</t>
  </si>
  <si>
    <t>CFM8824LP3&lt;ChlNa&gt;</t>
  </si>
  <si>
    <t>CFM8824LPI&lt;ChlNa&gt;</t>
  </si>
  <si>
    <t>CFM8824PLAN1&lt;ChlNa&gt;</t>
  </si>
  <si>
    <t>CFM8824PLAN2&lt;ChlNa&gt;</t>
  </si>
  <si>
    <t>CFM8824PLAN3&lt;ChlNa&gt;</t>
  </si>
  <si>
    <t>CFM8824PLAN4&lt;ChlNa&gt;</t>
  </si>
  <si>
    <t>CFM8825A&lt;ChlNa&gt;</t>
  </si>
  <si>
    <t>CFM8825B&lt;ChlNa&gt;</t>
  </si>
  <si>
    <t>CFM8825C&lt;ChlNa&gt;</t>
  </si>
  <si>
    <t>CFM8825G&lt;ChlNa&gt;</t>
  </si>
  <si>
    <t>CFM8825LP180&lt;ChlNa&gt;</t>
  </si>
  <si>
    <t>CFM8825LP3&lt;ChlNa&gt;</t>
  </si>
  <si>
    <t>CFM8825LPI&lt;ChlNa&gt;</t>
  </si>
  <si>
    <t>CFM8825PLAN1&lt;ChlNa&gt;</t>
  </si>
  <si>
    <t>CFM8825PLAN2&lt;ChlNa&gt;</t>
  </si>
  <si>
    <t>CFM8825PLAN3&lt;ChlNa&gt;</t>
  </si>
  <si>
    <t>CFM8825PLAN4&lt;ChlNa&gt;</t>
  </si>
  <si>
    <t>CFM8826A&lt;ChlNa&gt;</t>
  </si>
  <si>
    <t>CFM8826B&lt;ChlNa&gt;</t>
  </si>
  <si>
    <t>CFM8826C&lt;ChlNa&gt;</t>
  </si>
  <si>
    <t>CFM8826G&lt;ChlNa&gt;</t>
  </si>
  <si>
    <t>CFM8826LP180&lt;ChlNa&gt;</t>
  </si>
  <si>
    <t>CFM8826LP3&lt;ChlNa&gt;</t>
  </si>
  <si>
    <t>CFM8826LPI&lt;ChlNa&gt;</t>
  </si>
  <si>
    <t>CFM8826O&lt;ChlNa&gt;</t>
  </si>
  <si>
    <t>CFM8826PLAN1&lt;ChlNa&gt;</t>
  </si>
  <si>
    <t>CFM8826PLAN2&lt;ChlNa&gt;</t>
  </si>
  <si>
    <t>CFM8826PLAN3&lt;ChlNa&gt;</t>
  </si>
  <si>
    <t>CFM8826PLAN4&lt;ChlNa&gt;</t>
  </si>
  <si>
    <t>CFM8827A&lt;ChlNa&gt;</t>
  </si>
  <si>
    <t>CFM8827B&lt;ChlNa&gt;</t>
  </si>
  <si>
    <t>CFM8827C&lt;ChlNa&gt;</t>
  </si>
  <si>
    <t>CFM8827G&lt;ChlNa&gt;</t>
  </si>
  <si>
    <t>CFM8827LP180&lt;ChlNa&gt;</t>
  </si>
  <si>
    <t>CFM8827LP3&lt;ChlNa&gt;</t>
  </si>
  <si>
    <t>CFM8827LPI&lt;ChlNa&gt;</t>
  </si>
  <si>
    <t>CFM8827PLAN1&lt;ChlNa&gt;</t>
  </si>
  <si>
    <t>CFM8827PLAN2&lt;ChlNa&gt;</t>
  </si>
  <si>
    <t>CFM8827PLAN3&lt;ChlNa&gt;</t>
  </si>
  <si>
    <t>CFM8827PLAN4&lt;ChlNa&gt;</t>
  </si>
  <si>
    <t>CFM8638ALTOP&lt;ChlNa&gt;</t>
  </si>
  <si>
    <t>CFM8638APV&lt;ChlNa&gt;</t>
  </si>
  <si>
    <t>CFM8638APVC&lt;ChlNa&gt;</t>
  </si>
  <si>
    <t>CFM8638BPRIV&lt;ChlNa&gt;</t>
  </si>
  <si>
    <t>CFM8638CLASI&lt;ChlNa&gt;</t>
  </si>
  <si>
    <t>CFM8638FAMIL&lt;ChlNa&gt;</t>
  </si>
  <si>
    <t>CFM8639ALTOP&lt;ChlNa&gt;</t>
  </si>
  <si>
    <t>CFM8639APV&lt;ChlNa&gt;</t>
  </si>
  <si>
    <t>CFM8639APVC&lt;ChlNa&gt;</t>
  </si>
  <si>
    <t>CFM8639BPRIV&lt;ChlNa&gt;</t>
  </si>
  <si>
    <t>CFM8639CLASI&lt;ChlNa&gt;</t>
  </si>
  <si>
    <t>CFM8639FAMIL&lt;ChlNa&gt;</t>
  </si>
  <si>
    <t>CFM8640ALTOP&lt;ChlNa&gt;</t>
  </si>
  <si>
    <t>CFM8640APV&lt;ChlNa&gt;</t>
  </si>
  <si>
    <t>CFM8640APVC&lt;ChlNa&gt;</t>
  </si>
  <si>
    <t>CFM8640BPRIV&lt;ChlNa&gt;</t>
  </si>
  <si>
    <t>CFM8640CLASI&lt;ChlNa&gt;</t>
  </si>
  <si>
    <t>CFM8640FAMIL&lt;ChlNa&gt;</t>
  </si>
  <si>
    <t>CFM8993APV&lt;ChlNa&gt;</t>
  </si>
  <si>
    <t>CFM8993F1&lt;ChlNa&gt;</t>
  </si>
  <si>
    <t>CFM8993F2&lt;ChlNa&gt;</t>
  </si>
  <si>
    <t>CFM8993F3&lt;ChlNa&gt;</t>
  </si>
  <si>
    <t>CFM8993F4&lt;ChlNa&gt;</t>
  </si>
  <si>
    <t>CFM8993F5&lt;ChlNa&gt;</t>
  </si>
  <si>
    <t>CFM8993IT&lt;ChlNa&gt;</t>
  </si>
  <si>
    <t>CFM8993S&lt;ChlNa&gt;</t>
  </si>
  <si>
    <t>CFM8993S-APV&lt;ChlNa&gt;</t>
  </si>
  <si>
    <t>CFM8993S2&lt;ChlNa&gt;</t>
  </si>
  <si>
    <t>CFM8994APV&lt;ChlNa&gt;</t>
  </si>
  <si>
    <t>CFM8994F1&lt;ChlNa&gt;</t>
  </si>
  <si>
    <t>CFM8994F2&lt;ChlNa&gt;</t>
  </si>
  <si>
    <t>CFM8994F3&lt;ChlNa&gt;</t>
  </si>
  <si>
    <t>CFM8994F4&lt;ChlNa&gt;</t>
  </si>
  <si>
    <t>CFM8994F5&lt;ChlNa&gt;</t>
  </si>
  <si>
    <t>CFM8994IT&lt;ChlNa&gt;</t>
  </si>
  <si>
    <t>CFM8994S&lt;ChlNa&gt;</t>
  </si>
  <si>
    <t>CFM8994S-APV&lt;ChlNa&gt;</t>
  </si>
  <si>
    <t>CFM8994S2&lt;ChlNa&gt;</t>
  </si>
  <si>
    <t>CFM8992APV&lt;ChlNa&gt;</t>
  </si>
  <si>
    <t>CFM8992F1&lt;ChlNa&gt;</t>
  </si>
  <si>
    <t>CFM8992F2&lt;ChlNa&gt;</t>
  </si>
  <si>
    <t>CFM8992F3&lt;ChlNa&gt;</t>
  </si>
  <si>
    <t>CFM8992F4&lt;ChlNa&gt;</t>
  </si>
  <si>
    <t>CFM8992F5&lt;ChlNa&gt;</t>
  </si>
  <si>
    <t>CFM8992IT&lt;ChlNa&gt;</t>
  </si>
  <si>
    <t>CFM8992S&lt;ChlNa&gt;</t>
  </si>
  <si>
    <t>CFM8992S-APV&lt;ChlNa&gt;</t>
  </si>
  <si>
    <t>CFM8992S2&lt;ChlNa&gt;</t>
  </si>
  <si>
    <t>CFM9094A&lt;ChlNa&gt;</t>
  </si>
  <si>
    <t>CFM9094I&lt;ChlNa&gt;</t>
  </si>
  <si>
    <t>CFM9005A&lt;ChlNa&gt;</t>
  </si>
  <si>
    <t>CFM9005ADC&lt;ChlNa&gt;</t>
  </si>
  <si>
    <t>CFM9005B&lt;ChlNa&gt;</t>
  </si>
  <si>
    <t>CFM9005B-APV&lt;ChlNa&gt;</t>
  </si>
  <si>
    <t>CFM9005C&lt;ChlNa&gt;</t>
  </si>
  <si>
    <t>CFM9005F&lt;ChlNa&gt;</t>
  </si>
  <si>
    <t>CFM9005F-APV&lt;ChlNa&gt;</t>
  </si>
  <si>
    <t>CFM9005I&lt;ChlNa&gt;</t>
  </si>
  <si>
    <t>CFM9005I-APV&lt;ChlNa&gt;</t>
  </si>
  <si>
    <t>CFM8301L&lt;ChlNa&gt;</t>
  </si>
  <si>
    <t>CFM8301M&lt;ChlNa&gt;</t>
  </si>
  <si>
    <t>CFM9024A&lt;ChlNa&gt;</t>
  </si>
  <si>
    <t>CFM9024ADC&lt;ChlNa&gt;</t>
  </si>
  <si>
    <t>CFM9024B&lt;ChlNa&gt;</t>
  </si>
  <si>
    <t>CFM9024B-APV&lt;ChlNa&gt;</t>
  </si>
  <si>
    <t>CFM9024C&lt;ChlNa&gt;</t>
  </si>
  <si>
    <t>CFM9024F&lt;ChlNa&gt;</t>
  </si>
  <si>
    <t>CFM9024F-APV&lt;ChlNa&gt;</t>
  </si>
  <si>
    <t>CFM9024I&lt;ChlNa&gt;</t>
  </si>
  <si>
    <t>CFM9024I-APV&lt;ChlNa&gt;</t>
  </si>
  <si>
    <t>CFM8088A&lt;ChlNa&gt;</t>
  </si>
  <si>
    <t>CFM8088B&lt;ChlNa&gt;</t>
  </si>
  <si>
    <t>CFM8088E&lt;ChlNa&gt;</t>
  </si>
  <si>
    <t>CFM8088L&lt;ChlNa&gt;</t>
  </si>
  <si>
    <t>CFM8088M&lt;ChlNa&gt;</t>
  </si>
  <si>
    <t>CFM9450A&lt;ChlNa&gt;</t>
  </si>
  <si>
    <t>CFM9450B&lt;ChlNa&gt;</t>
  </si>
  <si>
    <t>CFM9450C&lt;ChlNa&gt;</t>
  </si>
  <si>
    <t>CFM9450K&lt;ChlNa&gt;</t>
  </si>
  <si>
    <t>CFM9450LP180&lt;ChlNa&gt;</t>
  </si>
  <si>
    <t>CFM9450LP3&lt;ChlNa&gt;</t>
  </si>
  <si>
    <t>CFM9450PLAN1&lt;ChlNa&gt;</t>
  </si>
  <si>
    <t>CFM9450PLAN2&lt;ChlNa&gt;</t>
  </si>
  <si>
    <t>CFM9450PLAN3&lt;ChlNa&gt;</t>
  </si>
  <si>
    <t>CFM9450PLAN4&lt;ChlNa&gt;</t>
  </si>
  <si>
    <t>CFM9253UNICA&lt;ChlNa&gt;</t>
  </si>
  <si>
    <t>CFM8710ALTOP&lt;ChlNa&gt;</t>
  </si>
  <si>
    <t>CFM8710APV&lt;ChlNa&gt;</t>
  </si>
  <si>
    <t>CFM8710BPRIV&lt;ChlNa&gt;</t>
  </si>
  <si>
    <t>CFM8710CLASI&lt;ChlNa&gt;</t>
  </si>
  <si>
    <t>CFM8710FAMIL&lt;ChlNa&gt;</t>
  </si>
  <si>
    <t>CFM8460A&lt;ChlNa&gt;</t>
  </si>
  <si>
    <t>CFM8460ALPAT&lt;ChlNa&gt;</t>
  </si>
  <si>
    <t>CFM8460APV&lt;ChlNa&gt;</t>
  </si>
  <si>
    <t>CFM8460APVC&lt;ChlNa&gt;</t>
  </si>
  <si>
    <t>CFM8460BCI&lt;ChlNa&gt;</t>
  </si>
  <si>
    <t>CFM8460BPRIV&lt;ChlNa&gt;</t>
  </si>
  <si>
    <t>CFM8460CLASI&lt;ChlNa&gt;</t>
  </si>
  <si>
    <t>CFM8460FAMIL&lt;ChlNa&gt;</t>
  </si>
  <si>
    <t>CFM8946A&lt;ChlNa&gt;</t>
  </si>
  <si>
    <t>CFM8946B-APV/AP&lt;ChlNa&gt;</t>
  </si>
  <si>
    <t>CFM8946C&lt;ChlNa&gt;</t>
  </si>
  <si>
    <t>CFM8946D&lt;ChlNa&gt;</t>
  </si>
  <si>
    <t>CFM8946Z&lt;ChlNa&gt;</t>
  </si>
  <si>
    <t>CFM8315A&lt;ChlNa&gt;</t>
  </si>
  <si>
    <t>CFM8315APV&lt;ChlNa&gt;</t>
  </si>
  <si>
    <t>CFM8315F&lt;ChlNa&gt;</t>
  </si>
  <si>
    <t>CFM8315I&lt;ChlNa&gt;</t>
  </si>
  <si>
    <t>CFM8315LV&lt;ChlNa&gt;</t>
  </si>
  <si>
    <t>CFM8315P&lt;ChlNa&gt;</t>
  </si>
  <si>
    <t>CFM8023B&lt;ChlNa&gt;</t>
  </si>
  <si>
    <t>CFM8023BCH&lt;ChlNa&gt;</t>
  </si>
  <si>
    <t>CFM8023BPLUS&lt;ChlNa&gt;</t>
  </si>
  <si>
    <t>CFM8023D&lt;ChlNa&gt;</t>
  </si>
  <si>
    <t>CFM8023E&lt;ChlNa&gt;</t>
  </si>
  <si>
    <t>CFM8023L&lt;ChlNa&gt;</t>
  </si>
  <si>
    <t>CFM8023M&lt;ChlNa&gt;</t>
  </si>
  <si>
    <t>CFM8023V&lt;ChlNa&gt;</t>
  </si>
  <si>
    <t>CFM9345A&lt;ChlNa&gt;</t>
  </si>
  <si>
    <t>CFM9345B&lt;ChlNa&gt;</t>
  </si>
  <si>
    <t>CFM8427A&lt;ChlNa&gt;</t>
  </si>
  <si>
    <t>CFM8427B&lt;ChlNa&gt;</t>
  </si>
  <si>
    <t>CFM8427D&lt;ChlNa&gt;</t>
  </si>
  <si>
    <t>CFM8427E&lt;ChlNa&gt;</t>
  </si>
  <si>
    <t>CFM8427F&lt;ChlNa&gt;</t>
  </si>
  <si>
    <t>CFM8427I&lt;ChlNa&gt;</t>
  </si>
  <si>
    <t>CFM8401A&lt;ChlNa&gt;</t>
  </si>
  <si>
    <t>CFM8401B&lt;ChlNa&gt;</t>
  </si>
  <si>
    <t>CFM8401F&lt;ChlNa&gt;</t>
  </si>
  <si>
    <t>CFM8401I&lt;ChlNa&gt;</t>
  </si>
  <si>
    <t>CFM8401IM&lt;ChlNa&gt;</t>
  </si>
  <si>
    <t>CFM8421A&lt;ChlNa&gt;</t>
  </si>
  <si>
    <t>CFM8421B&lt;ChlNa&gt;</t>
  </si>
  <si>
    <t>CFM8421D&lt;ChlNa&gt;</t>
  </si>
  <si>
    <t>CFM8421I&lt;ChlNa&gt;</t>
  </si>
  <si>
    <t>CFM8442A&lt;ChlNa&gt;</t>
  </si>
  <si>
    <t>CFM8442B&lt;ChlNa&gt;</t>
  </si>
  <si>
    <t>CFM8442D&lt;ChlNa&gt;</t>
  </si>
  <si>
    <t>CFM8442E&lt;ChlNa&gt;</t>
  </si>
  <si>
    <t>CFM8442I&lt;ChlNa&gt;</t>
  </si>
  <si>
    <t>CFM9757IT&lt;ChlNa&gt;</t>
  </si>
  <si>
    <t>CFM9757R&lt;ChlNa&gt;</t>
  </si>
  <si>
    <t>CFM8912A&lt;ChlNa&gt;</t>
  </si>
  <si>
    <t>CFM8912B&lt;ChlNa&gt;</t>
  </si>
  <si>
    <t>CFM8912D&lt;ChlNa&gt;</t>
  </si>
  <si>
    <t>CFM8912F&lt;ChlNa&gt;</t>
  </si>
  <si>
    <t>CFM8912G&lt;ChlNa&gt;</t>
  </si>
  <si>
    <t>CFM8912H&lt;ChlNa&gt;</t>
  </si>
  <si>
    <t>CFM8912I-APV&lt;ChlNa&gt;</t>
  </si>
  <si>
    <t>CFM8912S&lt;ChlNa&gt;</t>
  </si>
  <si>
    <t>CFM8912V&lt;ChlNa&gt;</t>
  </si>
  <si>
    <t>CFM8987107A&lt;ChlNa&gt;</t>
  </si>
  <si>
    <t>CFM8987A&lt;ChlNa&gt;</t>
  </si>
  <si>
    <t>CFM8987APV1&lt;ChlNa&gt;</t>
  </si>
  <si>
    <t>CFM8987B&lt;ChlNa&gt;</t>
  </si>
  <si>
    <t>CFM8987D&lt;ChlNa&gt;</t>
  </si>
  <si>
    <t>CFM8987G&lt;ChlNa&gt;</t>
  </si>
  <si>
    <t>CFM8987H&lt;ChlNa&gt;</t>
  </si>
  <si>
    <t>CFM8987I-APV&lt;ChlNa&gt;</t>
  </si>
  <si>
    <t>CFM8987J&lt;ChlNa&gt;</t>
  </si>
  <si>
    <t>CFM8987S&lt;ChlNa&gt;</t>
  </si>
  <si>
    <t>CFM8987V&lt;ChlNa&gt;</t>
  </si>
  <si>
    <t>CFM9761IT&lt;ChlNa&gt;</t>
  </si>
  <si>
    <t>CFM9761R&lt;ChlNa&gt;</t>
  </si>
  <si>
    <t>CFM8929B&lt;ChlNa&gt;</t>
  </si>
  <si>
    <t>CFM8929I&lt;ChlNa&gt;</t>
  </si>
  <si>
    <t>CFM8533A&lt;ChlNa&gt;</t>
  </si>
  <si>
    <t>CFM8533B&lt;ChlNa&gt;</t>
  </si>
  <si>
    <t>CFM8533BCH&lt;ChlNa&gt;</t>
  </si>
  <si>
    <t>CFM8533BPLUS&lt;ChlNa&gt;</t>
  </si>
  <si>
    <t>CFM8533E&lt;ChlNa&gt;</t>
  </si>
  <si>
    <t>CFM8533L&lt;ChlNa&gt;</t>
  </si>
  <si>
    <t>CFM8533M&lt;ChlNa&gt;</t>
  </si>
  <si>
    <t>CFM8534A&lt;ChlNa&gt;</t>
  </si>
  <si>
    <t>CFM8534B&lt;ChlNa&gt;</t>
  </si>
  <si>
    <t>CFM8534BPLUS&lt;ChlNa&gt;</t>
  </si>
  <si>
    <t>CFM8534E&lt;ChlNa&gt;</t>
  </si>
  <si>
    <t>CFM8534L&lt;ChlNa&gt;</t>
  </si>
  <si>
    <t>CFM8534M&lt;ChlNa&gt;</t>
  </si>
  <si>
    <t>CFM8377L&lt;ChlNa&gt;</t>
  </si>
  <si>
    <t>CFM9294A&lt;ChlNa&gt;</t>
  </si>
  <si>
    <t>CFM9294B&lt;ChlNa&gt;</t>
  </si>
  <si>
    <t>CFM9294BCH&lt;ChlNa&gt;</t>
  </si>
  <si>
    <t>CFM9294E&lt;ChlNa&gt;</t>
  </si>
  <si>
    <t>CFM9294L&lt;ChlNa&gt;</t>
  </si>
  <si>
    <t>CFM9294M&lt;ChlNa&gt;</t>
  </si>
  <si>
    <t>CFM8799APV&lt;ChlNa&gt;</t>
  </si>
  <si>
    <t>CFM8799F1&lt;ChlNa&gt;</t>
  </si>
  <si>
    <t>CFM8799F2&lt;ChlNa&gt;</t>
  </si>
  <si>
    <t>CFM8799F3&lt;ChlNa&gt;</t>
  </si>
  <si>
    <t>CFM8799F4&lt;ChlNa&gt;</t>
  </si>
  <si>
    <t>CFM8799F5&lt;ChlNa&gt;</t>
  </si>
  <si>
    <t>CFM8799IT&lt;ChlNa&gt;</t>
  </si>
  <si>
    <t>CFM8333M1&lt;ChlNa&gt;</t>
  </si>
  <si>
    <t>CFM8333M2&lt;ChlNa&gt;</t>
  </si>
  <si>
    <t>CFM8333M3&lt;ChlNa&gt;</t>
  </si>
  <si>
    <t>CFM8333M4&lt;ChlNa&gt;</t>
  </si>
  <si>
    <t>CFM8333M5&lt;ChlNa&gt;</t>
  </si>
  <si>
    <t>CFM8234B&lt;ChlNa&gt;</t>
  </si>
  <si>
    <t>CFM8234C&lt;ChlNa&gt;</t>
  </si>
  <si>
    <t>CFM8234M1&lt;ChlNa&gt;</t>
  </si>
  <si>
    <t>CFM9248I&lt;ChlNa&gt;</t>
  </si>
  <si>
    <t>CFM9248IT&lt;ChlNa&gt;</t>
  </si>
  <si>
    <t>CFM9248U&lt;ChlNa&gt;</t>
  </si>
  <si>
    <t>CFM9201APV&lt;ChlNa&gt;</t>
  </si>
  <si>
    <t>CFM9201F1&lt;ChlNa&gt;</t>
  </si>
  <si>
    <t>CFM9201F2&lt;ChlNa&gt;</t>
  </si>
  <si>
    <t>CFM9201F3&lt;ChlNa&gt;</t>
  </si>
  <si>
    <t>CFM9201F4&lt;ChlNa&gt;</t>
  </si>
  <si>
    <t>CFM9201F5&lt;ChlNa&gt;</t>
  </si>
  <si>
    <t>CFM9201IT&lt;ChlNa&gt;</t>
  </si>
  <si>
    <t>CFM8379APV&lt;ChlNa&gt;</t>
  </si>
  <si>
    <t>CFM8379F1&lt;ChlNa&gt;</t>
  </si>
  <si>
    <t>CFM8379F2&lt;ChlNa&gt;</t>
  </si>
  <si>
    <t>CFM8379F3&lt;ChlNa&gt;</t>
  </si>
  <si>
    <t>CFM8379F4&lt;ChlNa&gt;</t>
  </si>
  <si>
    <t>CFM8379F5&lt;ChlNa&gt;</t>
  </si>
  <si>
    <t>CFM8379IT&lt;ChlNa&gt;</t>
  </si>
  <si>
    <t>CFM8379S&lt;ChlNa&gt;</t>
  </si>
  <si>
    <t>CFM8971APV&lt;ChlNa&gt;</t>
  </si>
  <si>
    <t>CFM8971F1&lt;ChlNa&gt;</t>
  </si>
  <si>
    <t>CFM8971F2&lt;ChlNa&gt;</t>
  </si>
  <si>
    <t>CFM8971F3&lt;ChlNa&gt;</t>
  </si>
  <si>
    <t>CFM8971F4&lt;ChlNa&gt;</t>
  </si>
  <si>
    <t>CFM8971F5&lt;ChlNa&gt;</t>
  </si>
  <si>
    <t>CFM8971IT&lt;ChlNa&gt;</t>
  </si>
  <si>
    <t>CFM8971S&lt;ChlNa&gt;</t>
  </si>
  <si>
    <t>CFM8971S-APV&lt;ChlNa&gt;</t>
  </si>
  <si>
    <t>CFM8305APV&lt;ChlNa&gt;</t>
  </si>
  <si>
    <t>CFM8305F1&lt;ChlNa&gt;</t>
  </si>
  <si>
    <t>CFM8305F2&lt;ChlNa&gt;</t>
  </si>
  <si>
    <t>CFM8305F3&lt;ChlNa&gt;</t>
  </si>
  <si>
    <t>CFM8305F4&lt;ChlNa&gt;</t>
  </si>
  <si>
    <t>CFM8305F5&lt;ChlNa&gt;</t>
  </si>
  <si>
    <t>CFM8305IT&lt;ChlNa&gt;</t>
  </si>
  <si>
    <t>CFM8305S&lt;ChlNa&gt;</t>
  </si>
  <si>
    <t>CFM8338APV&lt;ChlNa&gt;</t>
  </si>
  <si>
    <t>CFM8338M1&lt;ChlNa&gt;</t>
  </si>
  <si>
    <t>CFM8338M2&lt;ChlNa&gt;</t>
  </si>
  <si>
    <t>CFM8338M3&lt;ChlNa&gt;</t>
  </si>
  <si>
    <t>CFM8338M4&lt;ChlNa&gt;</t>
  </si>
  <si>
    <t>CFM8338M5&lt;ChlNa&gt;</t>
  </si>
  <si>
    <t>CFM8338M6&lt;ChlNa&gt;</t>
  </si>
  <si>
    <t>CFM8338S&lt;ChlNa&gt;</t>
  </si>
  <si>
    <t>CFM8479APV&lt;ChlNa&gt;</t>
  </si>
  <si>
    <t>CFM8479F1&lt;ChlNa&gt;</t>
  </si>
  <si>
    <t>CFM8479F2&lt;ChlNa&gt;</t>
  </si>
  <si>
    <t>CFM8479F3&lt;ChlNa&gt;</t>
  </si>
  <si>
    <t>CFM8479F4&lt;ChlNa&gt;</t>
  </si>
  <si>
    <t>CFM8479F5&lt;ChlNa&gt;</t>
  </si>
  <si>
    <t>CFM8479IT&lt;ChlNa&gt;</t>
  </si>
  <si>
    <t>CFM8479S&lt;ChlNa&gt;</t>
  </si>
  <si>
    <t>CFM8352APV&lt;ChlNa&gt;</t>
  </si>
  <si>
    <t>CFM8352F1&lt;ChlNa&gt;</t>
  </si>
  <si>
    <t>CFM8352F2&lt;ChlNa&gt;</t>
  </si>
  <si>
    <t>CFM8352F3&lt;ChlNa&gt;</t>
  </si>
  <si>
    <t>CFM8352F4&lt;ChlNa&gt;</t>
  </si>
  <si>
    <t>CFM8352F5&lt;ChlNa&gt;</t>
  </si>
  <si>
    <t>CFM8352IT&lt;ChlNa&gt;</t>
  </si>
  <si>
    <t>CFM8352S&lt;ChlNa&gt;</t>
  </si>
  <si>
    <t>CFM9255A&lt;ChlNa&gt;</t>
  </si>
  <si>
    <t>CFM9255B&lt;ChlNa&gt;</t>
  </si>
  <si>
    <t>CFM9255BCH&lt;ChlNa&gt;</t>
  </si>
  <si>
    <t>CFM9255E&lt;ChlNa&gt;</t>
  </si>
  <si>
    <t>CFM9255L&lt;ChlNa&gt;</t>
  </si>
  <si>
    <t>CFM9255M&lt;ChlNa&gt;</t>
  </si>
  <si>
    <t>CFM8263A&lt;ChlNa&gt;</t>
  </si>
  <si>
    <t>CFM8263APV&lt;ChlNa&gt;</t>
  </si>
  <si>
    <t>CFM8263F&lt;ChlNa&gt;</t>
  </si>
  <si>
    <t>CFM8263I&lt;ChlNa&gt;</t>
  </si>
  <si>
    <t>CFM8263LV&lt;ChlNa&gt;</t>
  </si>
  <si>
    <t>CFM8263P&lt;ChlNa&gt;</t>
  </si>
  <si>
    <t>CFM8263X&lt;ChlNa&gt;</t>
  </si>
  <si>
    <t>CFM8240A&lt;ChlNa&gt;</t>
  </si>
  <si>
    <t>CFM8240APV&lt;ChlNa&gt;</t>
  </si>
  <si>
    <t>CFM8240F&lt;ChlNa&gt;</t>
  </si>
  <si>
    <t>CFM8240I&lt;ChlNa&gt;</t>
  </si>
  <si>
    <t>CFM8240LV&lt;ChlNa&gt;</t>
  </si>
  <si>
    <t>CFM8240P&lt;ChlNa&gt;</t>
  </si>
  <si>
    <t>CFM8254F1&lt;ChlNa&gt;</t>
  </si>
  <si>
    <t>CFM8254F2&lt;ChlNa&gt;</t>
  </si>
  <si>
    <t>CFM8254F3&lt;ChlNa&gt;</t>
  </si>
  <si>
    <t>CFM8254F4&lt;ChlNa&gt;</t>
  </si>
  <si>
    <t>CFM8254IT&lt;ChlNa&gt;</t>
  </si>
  <si>
    <t>CFM9102A&lt;ChlNa&gt;</t>
  </si>
  <si>
    <t>CFM9102I&lt;ChlNa&gt;</t>
  </si>
  <si>
    <t>CFM9162A&lt;ChlNa&gt;</t>
  </si>
  <si>
    <t>CFM9162C&lt;ChlNa&gt;</t>
  </si>
  <si>
    <t>CFM9162D&lt;ChlNa&gt;</t>
  </si>
  <si>
    <t>CFM9162Z&lt;ChlNa&gt;</t>
  </si>
  <si>
    <t>CFM8811A&lt;ChlNa&gt;</t>
  </si>
  <si>
    <t>CFM8811B&lt;ChlNa&gt;</t>
  </si>
  <si>
    <t>CFM8811BCH&lt;ChlNa&gt;</t>
  </si>
  <si>
    <t>CFM8811BPLUS&lt;ChlNa&gt;</t>
  </si>
  <si>
    <t>CFM8811E&lt;ChlNa&gt;</t>
  </si>
  <si>
    <t>CFM8811L&lt;ChlNa&gt;</t>
  </si>
  <si>
    <t>CFM8811M&lt;ChlNa&gt;</t>
  </si>
  <si>
    <t>CFM8979APV&lt;ChlNa&gt;</t>
  </si>
  <si>
    <t>CFM8979F1&lt;ChlNa&gt;</t>
  </si>
  <si>
    <t>CFM8979F2&lt;ChlNa&gt;</t>
  </si>
  <si>
    <t>CFM8979F3&lt;ChlNa&gt;</t>
  </si>
  <si>
    <t>CFM8979F4&lt;ChlNa&gt;</t>
  </si>
  <si>
    <t>CFM8979F5&lt;ChlNa&gt;</t>
  </si>
  <si>
    <t>CFM8979IT&lt;ChlNa&gt;</t>
  </si>
  <si>
    <t>CFM8979S&lt;ChlNa&gt;</t>
  </si>
  <si>
    <t>CFM8705A&lt;ChlNa&gt;</t>
  </si>
  <si>
    <t>CFM8705APV&lt;ChlNa&gt;</t>
  </si>
  <si>
    <t>CFM8705F&lt;ChlNa&gt;</t>
  </si>
  <si>
    <t>CFM8705I&lt;ChlNa&gt;</t>
  </si>
  <si>
    <t>CFM8705LV&lt;ChlNa&gt;</t>
  </si>
  <si>
    <t>CFM8705P&lt;ChlNa&gt;</t>
  </si>
  <si>
    <t>CFM8250A&lt;ChlNa&gt;</t>
  </si>
  <si>
    <t>CFM8250B&lt;ChlNa&gt;</t>
  </si>
  <si>
    <t>CFM8250C&lt;ChlNa&gt;</t>
  </si>
  <si>
    <t>CFM8250G&lt;ChlNa&gt;</t>
  </si>
  <si>
    <t>CFM8250LP180&lt;ChlNa&gt;</t>
  </si>
  <si>
    <t>CFM8250LP3&lt;ChlNa&gt;</t>
  </si>
  <si>
    <t>CFM8250LPI&lt;ChlNa&gt;</t>
  </si>
  <si>
    <t>CFM8250O&lt;ChlNa&gt;</t>
  </si>
  <si>
    <t>CFM8250PLAN1&lt;ChlNa&gt;</t>
  </si>
  <si>
    <t>CFM8250PLAN2&lt;ChlNa&gt;</t>
  </si>
  <si>
    <t>CFM8250PLAN3&lt;ChlNa&gt;</t>
  </si>
  <si>
    <t>CFM8250PLAN4&lt;ChlNa&gt;</t>
  </si>
  <si>
    <t>CFM8251A&lt;ChlNa&gt;</t>
  </si>
  <si>
    <t>CFM8251B&lt;ChlNa&gt;</t>
  </si>
  <si>
    <t>CFM8251C&lt;ChlNa&gt;</t>
  </si>
  <si>
    <t>CFM8251G&lt;ChlNa&gt;</t>
  </si>
  <si>
    <t>CFM8251LP180&lt;ChlNa&gt;</t>
  </si>
  <si>
    <t>CFM8251LP3&lt;ChlNa&gt;</t>
  </si>
  <si>
    <t>CFM8251LPI&lt;ChlNa&gt;</t>
  </si>
  <si>
    <t>CFM8251P&lt;ChlNa&gt;</t>
  </si>
  <si>
    <t>CFM8251PLAN1&lt;ChlNa&gt;</t>
  </si>
  <si>
    <t>CFM8251PLAN2&lt;ChlNa&gt;</t>
  </si>
  <si>
    <t>CFM8251PLAN3&lt;ChlNa&gt;</t>
  </si>
  <si>
    <t>CFM8251PLAN4&lt;ChlNa&gt;</t>
  </si>
  <si>
    <t>CFM8252A&lt;ChlNa&gt;</t>
  </si>
  <si>
    <t>CFM8252B&lt;ChlNa&gt;</t>
  </si>
  <si>
    <t>CFM8252C&lt;ChlNa&gt;</t>
  </si>
  <si>
    <t>CFM8252G&lt;ChlNa&gt;</t>
  </si>
  <si>
    <t>CFM8252LP180&lt;ChlNa&gt;</t>
  </si>
  <si>
    <t>CFM8252LP3&lt;ChlNa&gt;</t>
  </si>
  <si>
    <t>CFM8252LPI&lt;ChlNa&gt;</t>
  </si>
  <si>
    <t>CFM8252P&lt;ChlNa&gt;</t>
  </si>
  <si>
    <t>CFM8252PLAN1&lt;ChlNa&gt;</t>
  </si>
  <si>
    <t>CFM8252PLAN2&lt;ChlNa&gt;</t>
  </si>
  <si>
    <t>CFM8252PLAN3&lt;ChlNa&gt;</t>
  </si>
  <si>
    <t>CFM8252PLAN4&lt;ChlNa&gt;</t>
  </si>
  <si>
    <t>CFM8600A&lt;ChlNa&gt;</t>
  </si>
  <si>
    <t>CFM8600B&lt;ChlNa&gt;</t>
  </si>
  <si>
    <t>CFM8600C&lt;ChlNa&gt;</t>
  </si>
  <si>
    <t>CFM8600G&lt;ChlNa&gt;</t>
  </si>
  <si>
    <t>CFM8600LP180&lt;ChlNa&gt;</t>
  </si>
  <si>
    <t>CFM8600LP3&lt;ChlNa&gt;</t>
  </si>
  <si>
    <t>CFM8600LPI&lt;ChlNa&gt;</t>
  </si>
  <si>
    <t>CFM8600P&lt;ChlNa&gt;</t>
  </si>
  <si>
    <t>CFM8600PLAN1&lt;ChlNa&gt;</t>
  </si>
  <si>
    <t>CFM8600PLAN2&lt;ChlNa&gt;</t>
  </si>
  <si>
    <t>CFM8600PLAN3&lt;ChlNa&gt;</t>
  </si>
  <si>
    <t>CFM8600PLAN4&lt;ChlNa&gt;</t>
  </si>
  <si>
    <t>CFM9687A&lt;ChlNa&gt;</t>
  </si>
  <si>
    <t>CFM9687B&lt;ChlNa&gt;</t>
  </si>
  <si>
    <t>CFM9687C&lt;ChlNa&gt;</t>
  </si>
  <si>
    <t>CFM9687G&lt;ChlNa&gt;</t>
  </si>
  <si>
    <t>CFM9687LP180&lt;ChlNa&gt;</t>
  </si>
  <si>
    <t>CFM9687LP3&lt;ChlNa&gt;</t>
  </si>
  <si>
    <t>CFM9687LPI&lt;ChlNa&gt;</t>
  </si>
  <si>
    <t>CFM9687P&lt;ChlNa&gt;</t>
  </si>
  <si>
    <t>CFM9687PLAN1&lt;ChlNa&gt;</t>
  </si>
  <si>
    <t>CFM9687PLAN2&lt;ChlNa&gt;</t>
  </si>
  <si>
    <t>CFM9687PLAN3&lt;ChlNa&gt;</t>
  </si>
  <si>
    <t>CFM9687PLAN4&lt;ChlNa&gt;</t>
  </si>
  <si>
    <t>CFM9688A&lt;ChlNa&gt;</t>
  </si>
  <si>
    <t>CFM9688B&lt;ChlNa&gt;</t>
  </si>
  <si>
    <t>CFM9688C&lt;ChlNa&gt;</t>
  </si>
  <si>
    <t>CFM9688LP180&lt;ChlNa&gt;</t>
  </si>
  <si>
    <t>CFM9688LP3&lt;ChlNa&gt;</t>
  </si>
  <si>
    <t>CFM9688LPI&lt;ChlNa&gt;</t>
  </si>
  <si>
    <t>CFM9688P&lt;ChlNa&gt;</t>
  </si>
  <si>
    <t>CFM9688PLAN2&lt;ChlNa&gt;</t>
  </si>
  <si>
    <t>CFM9688PLAN3&lt;ChlNa&gt;</t>
  </si>
  <si>
    <t>CFM9688PLAN4&lt;ChlNa&gt;</t>
  </si>
  <si>
    <t>CFM8823A&lt;ChlNa&gt;</t>
  </si>
  <si>
    <t>CFM8823B&lt;ChlNa&gt;</t>
  </si>
  <si>
    <t>CFM8823D&lt;ChlNa&gt;</t>
  </si>
  <si>
    <t>CFM8823G&lt;ChlNa&gt;</t>
  </si>
  <si>
    <t>CFM8823H&lt;ChlNa&gt;</t>
  </si>
  <si>
    <t>CFM8823I&lt;ChlNa&gt;</t>
  </si>
  <si>
    <t>CFM8823S&lt;ChlNa&gt;</t>
  </si>
  <si>
    <t>CFM8115A&lt;ChlNa&gt;</t>
  </si>
  <si>
    <t>CFM8115B&lt;ChlNa&gt;</t>
  </si>
  <si>
    <t>CFM8115BPLUS&lt;ChlNa&gt;</t>
  </si>
  <si>
    <t>CFM8115E&lt;ChlNa&gt;</t>
  </si>
  <si>
    <t>CFM8115L&lt;ChlNa&gt;</t>
  </si>
  <si>
    <t>CFM8115M&lt;ChlNa&gt;</t>
  </si>
  <si>
    <t>CFM8620APV&lt;ChlNa&gt;</t>
  </si>
  <si>
    <t>CFM8620F1&lt;ChlNa&gt;</t>
  </si>
  <si>
    <t>CFM8620F2&lt;ChlNa&gt;</t>
  </si>
  <si>
    <t>CFM8620F3&lt;ChlNa&gt;</t>
  </si>
  <si>
    <t>CFM8620F4&lt;ChlNa&gt;</t>
  </si>
  <si>
    <t>CFM8620F5&lt;ChlNa&gt;</t>
  </si>
  <si>
    <t>CFM8620FE&lt;ChlNa&gt;</t>
  </si>
  <si>
    <t>CFM8620IT&lt;ChlNa&gt;</t>
  </si>
  <si>
    <t>CFM8292A&lt;ChlNa&gt;</t>
  </si>
  <si>
    <t>CFM8292APV&lt;ChlNa&gt;</t>
  </si>
  <si>
    <t>CFM8292F&lt;ChlNa&gt;</t>
  </si>
  <si>
    <t>CFM8130A&lt;ChlNa&gt;</t>
  </si>
  <si>
    <t>CFM8130APV&lt;ChlNa&gt;</t>
  </si>
  <si>
    <t>CFM8130F&lt;ChlNa&gt;</t>
  </si>
  <si>
    <t>CFM8130I&lt;ChlNa&gt;</t>
  </si>
  <si>
    <t>CFM8130LV&lt;ChlNa&gt;</t>
  </si>
  <si>
    <t>CFM8130P&lt;ChlNa&gt;</t>
  </si>
  <si>
    <t>CFM8885A&lt;ChlNa&gt;</t>
  </si>
  <si>
    <t>CFM8885APV&lt;ChlNa&gt;</t>
  </si>
  <si>
    <t>CFM8885B&lt;ChlNa&gt;</t>
  </si>
  <si>
    <t>CFM8885C&lt;ChlNa&gt;</t>
  </si>
  <si>
    <t>CFM8885E&lt;ChlNa&gt;</t>
  </si>
  <si>
    <t>CFM8885F&lt;ChlNa&gt;</t>
  </si>
  <si>
    <t>CFM9767CLASICO&lt;ChlNa&gt;</t>
  </si>
  <si>
    <t>CFM9767PATRIMON&lt;ChlNa&gt;</t>
  </si>
  <si>
    <t>CFM9768CLASICO&lt;ChlNa&gt;</t>
  </si>
  <si>
    <t>CFM9768IPA&lt;ChlNa&gt;</t>
  </si>
  <si>
    <t>CFM9768PATRIMON&lt;ChlNa&gt;</t>
  </si>
  <si>
    <t>CFM8062A&lt;ChlNa&gt;</t>
  </si>
  <si>
    <t>CFM8062B&lt;ChlNa&gt;</t>
  </si>
  <si>
    <t>CFM8062BPLUS&lt;ChlNa&gt;</t>
  </si>
  <si>
    <t>CFM8062L&lt;ChlNa&gt;</t>
  </si>
  <si>
    <t>CFM8062M&lt;ChlNa&gt;</t>
  </si>
  <si>
    <t>CFM8881A&lt;ChlNa&gt;</t>
  </si>
  <si>
    <t>CFM8881APV1&lt;ChlNa&gt;</t>
  </si>
  <si>
    <t>CFM8881B&lt;ChlNa&gt;</t>
  </si>
  <si>
    <t>CFM8881D&lt;ChlNa&gt;</t>
  </si>
  <si>
    <t>CFM8881G&lt;ChlNa&gt;</t>
  </si>
  <si>
    <t>CFM8881H&lt;ChlNa&gt;</t>
  </si>
  <si>
    <t>CFM8881I-APV&lt;ChlNa&gt;</t>
  </si>
  <si>
    <t>CFM8881J&lt;ChlNa&gt;</t>
  </si>
  <si>
    <t>CFM8881S&lt;ChlNa&gt;</t>
  </si>
  <si>
    <t>CFM8881V&lt;ChlNa&gt;</t>
  </si>
  <si>
    <t>CFM9712A&lt;ChlNa&gt;</t>
  </si>
  <si>
    <t>CFM9712B&lt;ChlNa&gt;</t>
  </si>
  <si>
    <t>CFM9712FO&lt;ChlNa&gt;</t>
  </si>
  <si>
    <t>CFM9712GP&lt;ChlNa&gt;</t>
  </si>
  <si>
    <t>CFM9712S&lt;ChlNa&gt;</t>
  </si>
  <si>
    <t>CFM8986A&lt;ChlNa&gt;</t>
  </si>
  <si>
    <t>CFM8986B&lt;ChlNa&gt;</t>
  </si>
  <si>
    <t>CFM8986D&lt;ChlNa&gt;</t>
  </si>
  <si>
    <t>CFM8986G&lt;ChlNa&gt;</t>
  </si>
  <si>
    <t>CFM8986H&lt;ChlNa&gt;</t>
  </si>
  <si>
    <t>CFM8986I-APV&lt;ChlNa&gt;</t>
  </si>
  <si>
    <t>CFM8986S&lt;ChlNa&gt;</t>
  </si>
  <si>
    <t>CFM8986V&lt;ChlNa&gt;</t>
  </si>
  <si>
    <t>CFM9067A&lt;ChlNa&gt;</t>
  </si>
  <si>
    <t>CFM9067B&lt;ChlNa&gt;</t>
  </si>
  <si>
    <t>CFM9067BPLUS&lt;ChlNa&gt;</t>
  </si>
  <si>
    <t>CFM9067L&lt;ChlNa&gt;</t>
  </si>
  <si>
    <t>CFM9043A&lt;ChlNa&gt;</t>
  </si>
  <si>
    <t>CFM9043B&lt;ChlNa&gt;</t>
  </si>
  <si>
    <t>CFM9043BPLUS&lt;ChlNa&gt;</t>
  </si>
  <si>
    <t>CFM9043L&lt;ChlNa&gt;</t>
  </si>
  <si>
    <t>CFM8952A&lt;ChlNa&gt;</t>
  </si>
  <si>
    <t>CFM8952B&lt;ChlNa&gt;</t>
  </si>
  <si>
    <t>CFM8952C&lt;ChlNa&gt;</t>
  </si>
  <si>
    <t>CFM8952V&lt;ChlNa&gt;</t>
  </si>
  <si>
    <t>CFM8966A&lt;ChlNa&gt;</t>
  </si>
  <si>
    <t>CFM8966VIVIENDA&lt;ChlNa&gt;</t>
  </si>
  <si>
    <t>CFM8945B&lt;ChlNa&gt;</t>
  </si>
  <si>
    <t>CFM8945F&lt;ChlNa&gt;</t>
  </si>
  <si>
    <t>CFM8945I&lt;ChlNa&gt;</t>
  </si>
  <si>
    <t>CFM8945IM&lt;ChlNa&gt;</t>
  </si>
  <si>
    <t>CFM8606A&lt;ChlNa&gt;</t>
  </si>
  <si>
    <t>CFM8606APV&lt;ChlNa&gt;</t>
  </si>
  <si>
    <t>CFM8606F&lt;ChlNa&gt;</t>
  </si>
  <si>
    <t>CFM8606I&lt;ChlNa&gt;</t>
  </si>
  <si>
    <t>CFM8606LV&lt;ChlNa&gt;</t>
  </si>
  <si>
    <t>CFM8606P&lt;ChlNa&gt;</t>
  </si>
  <si>
    <t>CFM9564A&lt;ChlNa&gt;</t>
  </si>
  <si>
    <t>CFM9564AC&lt;ChlNa&gt;</t>
  </si>
  <si>
    <t>CFM9564AC-APV&lt;ChlNa&gt;</t>
  </si>
  <si>
    <t>CFM9564B&lt;ChlNa&gt;</t>
  </si>
  <si>
    <t>CFM9564C&lt;ChlNa&gt;</t>
  </si>
  <si>
    <t>CFM9564D&lt;ChlNa&gt;</t>
  </si>
  <si>
    <t>CFM9564E&lt;ChlNa&gt;</t>
  </si>
  <si>
    <t>CFM9564F&lt;ChlNa&gt;</t>
  </si>
  <si>
    <t>CFM9564H&lt;ChlNa&gt;</t>
  </si>
  <si>
    <t>CFM9564I&lt;ChlNa&gt;</t>
  </si>
  <si>
    <t>CFM9564J&lt;ChlNa&gt;</t>
  </si>
  <si>
    <t>CFM9564M&lt;ChlNa&gt;</t>
  </si>
  <si>
    <t>CFM9473A&lt;ChlNa&gt;</t>
  </si>
  <si>
    <t>CFM9473AC&lt;ChlNa&gt;</t>
  </si>
  <si>
    <t>CFM9473AC-APV&lt;ChlNa&gt;</t>
  </si>
  <si>
    <t>CFM9473B&lt;ChlNa&gt;</t>
  </si>
  <si>
    <t>CFM9473C&lt;ChlNa&gt;</t>
  </si>
  <si>
    <t>CFM9473D&lt;ChlNa&gt;</t>
  </si>
  <si>
    <t>CFM9473E&lt;ChlNa&gt;</t>
  </si>
  <si>
    <t>CFM9473F&lt;ChlNa&gt;</t>
  </si>
  <si>
    <t>CFM9473H&lt;ChlNa&gt;</t>
  </si>
  <si>
    <t>CFM9473I&lt;ChlNa&gt;</t>
  </si>
  <si>
    <t>CFM9473J&lt;ChlNa&gt;</t>
  </si>
  <si>
    <t>CFM9473M&lt;ChlNa&gt;</t>
  </si>
  <si>
    <t>CFM9474A&lt;ChlNa&gt;</t>
  </si>
  <si>
    <t>CFM9474B&lt;ChlNa&gt;</t>
  </si>
  <si>
    <t>CFM9474C&lt;ChlNa&gt;</t>
  </si>
  <si>
    <t>CFM9474D&lt;ChlNa&gt;</t>
  </si>
  <si>
    <t>CFM9474E&lt;ChlNa&gt;</t>
  </si>
  <si>
    <t>CFM9474F&lt;ChlNa&gt;</t>
  </si>
  <si>
    <t>CFM9474H&lt;ChlNa&gt;</t>
  </si>
  <si>
    <t>CFM9474I&lt;ChlNa&gt;</t>
  </si>
  <si>
    <t>CFM9474J&lt;ChlNa&gt;</t>
  </si>
  <si>
    <t>CFM9474M&lt;ChlNa&gt;</t>
  </si>
  <si>
    <t>CFM8924APV&lt;ChlNa&gt;</t>
  </si>
  <si>
    <t>CFM8924CLASICA&lt;ChlNa&gt;</t>
  </si>
  <si>
    <t>CFM8924D&lt;ChlNa&gt;</t>
  </si>
  <si>
    <t>CFM8924E&lt;ChlNa&gt;</t>
  </si>
  <si>
    <t>CFM8924G&lt;ChlNa&gt;</t>
  </si>
  <si>
    <t>CFM8924INSTITUC&lt;ChlNa&gt;</t>
  </si>
  <si>
    <t>CFM8924K&lt;ChlNa&gt;</t>
  </si>
  <si>
    <t>CFM8924LARGOPLA&lt;ChlNa&gt;</t>
  </si>
  <si>
    <t>CFM8924LIQUIDEZ&lt;ChlNa&gt;</t>
  </si>
  <si>
    <t>CFM8924PATRIMON&lt;ChlNa&gt;</t>
  </si>
  <si>
    <t>CFM9570A&lt;ChlNa&gt;</t>
  </si>
  <si>
    <t>CFM9570APV&lt;ChlNa&gt;</t>
  </si>
  <si>
    <t>CFM8991APV&lt;ChlNa&gt;</t>
  </si>
  <si>
    <t>CFM8991GLOBA&lt;ChlNa&gt;</t>
  </si>
  <si>
    <t>CFM8991INVER&lt;ChlNa&gt;</t>
  </si>
  <si>
    <t>CFM8991PATRI&lt;ChlNa&gt;</t>
  </si>
  <si>
    <t>CFM8991PERSO&lt;ChlNa&gt;</t>
  </si>
  <si>
    <t>CFM9065UNICA&lt;ChlNa&gt;</t>
  </si>
  <si>
    <t>CFM8555A&lt;ChlNa&gt;</t>
  </si>
  <si>
    <t>CFM8555B&lt;ChlNa&gt;</t>
  </si>
  <si>
    <t>CFM8555BPLUS&lt;ChlNa&gt;</t>
  </si>
  <si>
    <t>CFM8555L&lt;ChlNa&gt;</t>
  </si>
  <si>
    <t>CFM8907A&lt;ChlNa&gt;</t>
  </si>
  <si>
    <t>CFM8907APV&lt;ChlNa&gt;</t>
  </si>
  <si>
    <t>CFM8907F&lt;ChlNa&gt;</t>
  </si>
  <si>
    <t>CFM9033A&lt;ChlNa&gt;</t>
  </si>
  <si>
    <t>CFM9033B&lt;ChlNa&gt;</t>
  </si>
  <si>
    <t>CFM9033C&lt;ChlNa&gt;</t>
  </si>
  <si>
    <t>CFM9033G&lt;ChlNa&gt;</t>
  </si>
  <si>
    <t>CFM9033I&lt;ChlNa&gt;</t>
  </si>
  <si>
    <t>CFM9033LP180&lt;ChlNa&gt;</t>
  </si>
  <si>
    <t>CFM9033LP3&lt;ChlNa&gt;</t>
  </si>
  <si>
    <t>CFM9033LPI&lt;ChlNa&gt;</t>
  </si>
  <si>
    <t>CFM9033O&lt;ChlNa&gt;</t>
  </si>
  <si>
    <t>CFM9033PLAN1&lt;ChlNa&gt;</t>
  </si>
  <si>
    <t>CFM9033PLAN2&lt;ChlNa&gt;</t>
  </si>
  <si>
    <t>CFM9033PLAN3&lt;ChlNa&gt;</t>
  </si>
  <si>
    <t>CFM9033PLAN4&lt;ChlNa&gt;</t>
  </si>
  <si>
    <t>CFM9569A&lt;ChlNa&gt;</t>
  </si>
  <si>
    <t>CFM9569APV&lt;ChlNa&gt;</t>
  </si>
  <si>
    <t>CFM9630UNICA&lt;ChlNa&gt;</t>
  </si>
  <si>
    <t>CFM8245A&lt;ChlNa&gt;</t>
  </si>
  <si>
    <t>CFM8245APV&lt;ChlNa&gt;</t>
  </si>
  <si>
    <t>CFM8245APV-AP&lt;ChlNa&gt;</t>
  </si>
  <si>
    <t>CFM8245F&lt;ChlNa&gt;</t>
  </si>
  <si>
    <t>CFM8245I&lt;ChlNa&gt;</t>
  </si>
  <si>
    <t>CFM8245LV&lt;ChlNa&gt;</t>
  </si>
  <si>
    <t>CFM8245P&lt;ChlNa&gt;</t>
  </si>
  <si>
    <t>CFM8438A&lt;ChlNa&gt;</t>
  </si>
  <si>
    <t>CFM8438B&lt;ChlNa&gt;</t>
  </si>
  <si>
    <t>CFM8438C&lt;ChlNa&gt;</t>
  </si>
  <si>
    <t>CFM8438G&lt;ChlNa&gt;</t>
  </si>
  <si>
    <t>CFM8438LP180&lt;ChlNa&gt;</t>
  </si>
  <si>
    <t>CFM8438LP3&lt;ChlNa&gt;</t>
  </si>
  <si>
    <t>CFM8438LPI&lt;ChlNa&gt;</t>
  </si>
  <si>
    <t>CFM8438O&lt;ChlNa&gt;</t>
  </si>
  <si>
    <t>CFM8438PLAN1&lt;ChlNa&gt;</t>
  </si>
  <si>
    <t>CFM8438PLAN2&lt;ChlNa&gt;</t>
  </si>
  <si>
    <t>CFM8438PLAN3&lt;ChlNa&gt;</t>
  </si>
  <si>
    <t>CFM8438PLAN4&lt;ChlNa&gt;</t>
  </si>
  <si>
    <t>CFM8089A&lt;ChlNa&gt;</t>
  </si>
  <si>
    <t>CFM8089B&lt;ChlNa&gt;</t>
  </si>
  <si>
    <t>CFM8089C&lt;ChlNa&gt;</t>
  </si>
  <si>
    <t>CFM8089G&lt;ChlNa&gt;</t>
  </si>
  <si>
    <t>CFM8089I&lt;ChlNa&gt;</t>
  </si>
  <si>
    <t>CFM8089LP180&lt;ChlNa&gt;</t>
  </si>
  <si>
    <t>CFM8089LP3&lt;ChlNa&gt;</t>
  </si>
  <si>
    <t>CFM8089LPI&lt;ChlNa&gt;</t>
  </si>
  <si>
    <t>CFM8089O&lt;ChlNa&gt;</t>
  </si>
  <si>
    <t>CFM8089PLAN1&lt;ChlNa&gt;</t>
  </si>
  <si>
    <t>CFM8089PLAN2&lt;ChlNa&gt;</t>
  </si>
  <si>
    <t>CFM8089PLAN3&lt;ChlNa&gt;</t>
  </si>
  <si>
    <t>CFM8089PLAN4&lt;ChlNa&gt;</t>
  </si>
  <si>
    <t>CFM8788A&lt;ChlNa&gt;</t>
  </si>
  <si>
    <t>CFM8788APV&lt;ChlNa&gt;</t>
  </si>
  <si>
    <t>CFM8788APV-AP&lt;ChlNa&gt;</t>
  </si>
  <si>
    <t>CFM8788F&lt;ChlNa&gt;</t>
  </si>
  <si>
    <t>CFM8788I&lt;ChlNa&gt;</t>
  </si>
  <si>
    <t>CFM8788P&lt;ChlNa&gt;</t>
  </si>
  <si>
    <t>CFM8788X&lt;ChlNa&gt;</t>
  </si>
  <si>
    <t>CFM8316A&lt;ChlNa&gt;</t>
  </si>
  <si>
    <t>CFM8316APV&lt;ChlNa&gt;</t>
  </si>
  <si>
    <t>CFM8316B&lt;ChlNa&gt;</t>
  </si>
  <si>
    <t>CFM8316BE&lt;ChlNa&gt;</t>
  </si>
  <si>
    <t>CFM8316C&lt;ChlNa&gt;</t>
  </si>
  <si>
    <t>CFM8316F&lt;ChlNa&gt;</t>
  </si>
  <si>
    <t>CFM8316I&lt;ChlNa&gt;</t>
  </si>
  <si>
    <t>CFM8316IPA&lt;ChlNa&gt;</t>
  </si>
  <si>
    <t>CFM8316VIVIENDA&lt;ChlNa&gt;</t>
  </si>
  <si>
    <t>CFM9038A&lt;ChlNa&gt;</t>
  </si>
  <si>
    <t>CFM9038B&lt;ChlNa&gt;</t>
  </si>
  <si>
    <t>CFM9038L&lt;ChlNa&gt;</t>
  </si>
  <si>
    <t>CFM9259A&lt;ChlNa&gt;</t>
  </si>
  <si>
    <t>CFM9259B&lt;ChlNa&gt;</t>
  </si>
  <si>
    <t>CFM9259C&lt;ChlNa&gt;</t>
  </si>
  <si>
    <t>CFM9259D&lt;ChlNa&gt;</t>
  </si>
  <si>
    <t>CFM9259E-APV&lt;ChlNa&gt;</t>
  </si>
  <si>
    <t>CFM9259H-APV&lt;ChlNa&gt;</t>
  </si>
  <si>
    <t>CFM9259I&lt;ChlNa&gt;</t>
  </si>
  <si>
    <t>CFM9259P&lt;ChlNa&gt;</t>
  </si>
  <si>
    <t>CFM9260A&lt;ChlNa&gt;</t>
  </si>
  <si>
    <t>CFM9260B&lt;ChlNa&gt;</t>
  </si>
  <si>
    <t>CFM9260C&lt;ChlNa&gt;</t>
  </si>
  <si>
    <t>CFM9260D&lt;ChlNa&gt;</t>
  </si>
  <si>
    <t>CFM9260E-APV&lt;ChlNa&gt;</t>
  </si>
  <si>
    <t>CFM9260H-APV&lt;ChlNa&gt;</t>
  </si>
  <si>
    <t>CFM9260I&lt;ChlNa&gt;</t>
  </si>
  <si>
    <t>CFM9260P&lt;ChlNa&gt;</t>
  </si>
  <si>
    <t>CFM8036APV&lt;ChlNa&gt;</t>
  </si>
  <si>
    <t>CFM8036BCI&lt;ChlNa&gt;</t>
  </si>
  <si>
    <t>CFM8036CLASI&lt;ChlNa&gt;</t>
  </si>
  <si>
    <t>CFM8036FAMIL&lt;ChlNa&gt;</t>
  </si>
  <si>
    <t>CFM8950A&lt;ChlNa&gt;</t>
  </si>
  <si>
    <t>CFM8950B&lt;ChlNa&gt;</t>
  </si>
  <si>
    <t>CFM8950B-APV&lt;ChlNa&gt;</t>
  </si>
  <si>
    <t>CFM8950C&lt;ChlNa&gt;</t>
  </si>
  <si>
    <t>CFM8950C-APV&lt;ChlNa&gt;</t>
  </si>
  <si>
    <t>CFM8950F&lt;ChlNa&gt;</t>
  </si>
  <si>
    <t>CFM8950F-APV&lt;ChlNa&gt;</t>
  </si>
  <si>
    <t>CFM8950I&lt;ChlNa&gt;</t>
  </si>
  <si>
    <t>CFM8950I-APV&lt;ChlNa&gt;</t>
  </si>
  <si>
    <t>CFM9003A&lt;ChlNa&gt;</t>
  </si>
  <si>
    <t>CFM9003AC&lt;ChlNa&gt;</t>
  </si>
  <si>
    <t>CFM9003AC-APV&lt;ChlNa&gt;</t>
  </si>
  <si>
    <t>CFM9003B&lt;ChlNa&gt;</t>
  </si>
  <si>
    <t>CFM9003C&lt;ChlNa&gt;</t>
  </si>
  <si>
    <t>CFM9003D&lt;ChlNa&gt;</t>
  </si>
  <si>
    <t>CFM9003E&lt;ChlNa&gt;</t>
  </si>
  <si>
    <t>CFM9003F&lt;ChlNa&gt;</t>
  </si>
  <si>
    <t>CFM9003H&lt;ChlNa&gt;</t>
  </si>
  <si>
    <t>CFM9003I&lt;ChlNa&gt;</t>
  </si>
  <si>
    <t>CFM9003M&lt;ChlNa&gt;</t>
  </si>
  <si>
    <t>CFM9003SURA&lt;ChlNa&gt;</t>
  </si>
  <si>
    <t>CFM9328A&lt;ChlNa&gt;</t>
  </si>
  <si>
    <t>CFM9328AC&lt;ChlNa&gt;</t>
  </si>
  <si>
    <t>CFM9328AC-APV&lt;ChlNa&gt;</t>
  </si>
  <si>
    <t>CFM9328B&lt;ChlNa&gt;</t>
  </si>
  <si>
    <t>CFM9328C&lt;ChlNa&gt;</t>
  </si>
  <si>
    <t>CFM9328D&lt;ChlNa&gt;</t>
  </si>
  <si>
    <t>CFM9328E&lt;ChlNa&gt;</t>
  </si>
  <si>
    <t>CFM9328F&lt;ChlNa&gt;</t>
  </si>
  <si>
    <t>CFM9328H&lt;ChlNa&gt;</t>
  </si>
  <si>
    <t>CFM9328I&lt;ChlNa&gt;</t>
  </si>
  <si>
    <t>CFM9328M&lt;ChlNa&gt;</t>
  </si>
  <si>
    <t>CFM9021APV&lt;ChlNa&gt;</t>
  </si>
  <si>
    <t>CFM9021E&lt;ChlNa&gt;</t>
  </si>
  <si>
    <t>CFM9021PERSO&lt;ChlNa&gt;</t>
  </si>
  <si>
    <t>CFM8956A&lt;ChlNa&gt;</t>
  </si>
  <si>
    <t>CFM8956AC&lt;ChlNa&gt;</t>
  </si>
  <si>
    <t>CFM8956AC-APV&lt;ChlNa&gt;</t>
  </si>
  <si>
    <t>CFM8956B&lt;ChlNa&gt;</t>
  </si>
  <si>
    <t>CFM8956C&lt;ChlNa&gt;</t>
  </si>
  <si>
    <t>CFM8956D&lt;ChlNa&gt;</t>
  </si>
  <si>
    <t>CFM8956E&lt;ChlNa&gt;</t>
  </si>
  <si>
    <t>CFM8956F&lt;ChlNa&gt;</t>
  </si>
  <si>
    <t>CFM8956H&lt;ChlNa&gt;</t>
  </si>
  <si>
    <t>CFM8956I&lt;ChlNa&gt;</t>
  </si>
  <si>
    <t>CFM8956M&lt;ChlNa&gt;</t>
  </si>
  <si>
    <t>CFM8956SURA&lt;ChlNa&gt;</t>
  </si>
  <si>
    <t>CFM9106A&lt;ChlNa&gt;</t>
  </si>
  <si>
    <t>CFM9106AC&lt;ChlNa&gt;</t>
  </si>
  <si>
    <t>CFM9106AC-APV&lt;ChlNa&gt;</t>
  </si>
  <si>
    <t>CFM9106B&lt;ChlNa&gt;</t>
  </si>
  <si>
    <t>CFM9106C&lt;ChlNa&gt;</t>
  </si>
  <si>
    <t>CFM9106D&lt;ChlNa&gt;</t>
  </si>
  <si>
    <t>CFM9106E&lt;ChlNa&gt;</t>
  </si>
  <si>
    <t>CFM9106F&lt;ChlNa&gt;</t>
  </si>
  <si>
    <t>CFM9106H&lt;ChlNa&gt;</t>
  </si>
  <si>
    <t>CFM9106I&lt;ChlNa&gt;</t>
  </si>
  <si>
    <t>CFM9106M&lt;ChlNa&gt;</t>
  </si>
  <si>
    <t>CFM9106SURA&lt;ChlNa&gt;</t>
  </si>
  <si>
    <t>CFM9834APV&lt;ChlNa&gt;</t>
  </si>
  <si>
    <t>CFM9834F1&lt;ChlNa&gt;</t>
  </si>
  <si>
    <t>CFM9834F2&lt;ChlNa&gt;</t>
  </si>
  <si>
    <t>CFM9834F3&lt;ChlNa&gt;</t>
  </si>
  <si>
    <t>CFM9834F4&lt;ChlNa&gt;</t>
  </si>
  <si>
    <t>CFM9834F5&lt;ChlNa&gt;</t>
  </si>
  <si>
    <t>CFM9834IT&lt;ChlNa&gt;</t>
  </si>
  <si>
    <t>CFM8619A&lt;ChlNa&gt;</t>
  </si>
  <si>
    <t>CFM8619B&lt;ChlNa&gt;</t>
  </si>
  <si>
    <t>CFM8619C&lt;ChlNa&gt;</t>
  </si>
  <si>
    <t>CFM8619G&lt;ChlNa&gt;</t>
  </si>
  <si>
    <t>CFM8619LP180&lt;ChlNa&gt;</t>
  </si>
  <si>
    <t>CFM8619LP3&lt;ChlNa&gt;</t>
  </si>
  <si>
    <t>CFM8619LPI&lt;ChlNa&gt;</t>
  </si>
  <si>
    <t>CFM8619O&lt;ChlNa&gt;</t>
  </si>
  <si>
    <t>CFM8619PLAN1&lt;ChlNa&gt;</t>
  </si>
  <si>
    <t>CFM8619PLAN2&lt;ChlNa&gt;</t>
  </si>
  <si>
    <t>CFM8619PLAN3&lt;ChlNa&gt;</t>
  </si>
  <si>
    <t>CFM8619PLAN4&lt;ChlNa&gt;</t>
  </si>
  <si>
    <t>CFM8357B&lt;ChlNa&gt;</t>
  </si>
  <si>
    <t>CFM8357BCH&lt;ChlNa&gt;</t>
  </si>
  <si>
    <t>CFM8357D&lt;ChlNa&gt;</t>
  </si>
  <si>
    <t>CFM8357E&lt;ChlNa&gt;</t>
  </si>
  <si>
    <t>CFM8357IT&lt;ChlNa&gt;</t>
  </si>
  <si>
    <t>CFM8357L&lt;ChlNa&gt;</t>
  </si>
  <si>
    <t>CFM8357M&lt;ChlNa&gt;</t>
  </si>
  <si>
    <t>CFM9074A&lt;ChlNa&gt;</t>
  </si>
  <si>
    <t>CFM9074APER&lt;ChlNa&gt;</t>
  </si>
  <si>
    <t>CFM9074APV&lt;ChlNa&gt;</t>
  </si>
  <si>
    <t>CFM9074B&lt;ChlNa&gt;</t>
  </si>
  <si>
    <t>CFM9074BE&lt;ChlNa&gt;</t>
  </si>
  <si>
    <t>CFM9074C&lt;ChlNa&gt;</t>
  </si>
  <si>
    <t>CFM9074I&lt;ChlNa&gt;</t>
  </si>
  <si>
    <t>CFM9074VIVIENDA&lt;ChlNa&gt;</t>
  </si>
  <si>
    <t>CFM9154VIVIENDA&lt;ChlNa&gt;</t>
  </si>
  <si>
    <t>CFM8906APV&lt;ChlNa&gt;</t>
  </si>
  <si>
    <t>CFM8906CORPO&lt;ChlNa&gt;</t>
  </si>
  <si>
    <t>CFM8906EJECU&lt;ChlNa&gt;</t>
  </si>
  <si>
    <t>CFM8906G&lt;ChlNa&gt;</t>
  </si>
  <si>
    <t>CFM8906III&lt;ChlNa&gt;</t>
  </si>
  <si>
    <t>CFM8906INVER&lt;ChlNa&gt;</t>
  </si>
  <si>
    <t>CFM8906UNIVE&lt;ChlNa&gt;</t>
  </si>
  <si>
    <t>CFM9843APV&lt;ChlNa&gt;</t>
  </si>
  <si>
    <t>CFM9843CLASICA&lt;ChlNa&gt;</t>
  </si>
  <si>
    <t>CFM9843INSTITUC&lt;ChlNa&gt;</t>
  </si>
  <si>
    <t>CFM9843K&lt;ChlNa&gt;</t>
  </si>
  <si>
    <t>CFM9843LIQUIDEZ&lt;ChlNa&gt;</t>
  </si>
  <si>
    <t>CFM9209A&lt;ChlNa&gt;</t>
  </si>
  <si>
    <t>CFM9209ADC&lt;ChlNa&gt;</t>
  </si>
  <si>
    <t>CFM9209B&lt;ChlNa&gt;</t>
  </si>
  <si>
    <t>CFM9209B-APV&lt;ChlNa&gt;</t>
  </si>
  <si>
    <t>CFM9209C&lt;ChlNa&gt;</t>
  </si>
  <si>
    <t>CFM9209F&lt;ChlNa&gt;</t>
  </si>
  <si>
    <t>CFM9209I&lt;ChlNa&gt;</t>
  </si>
  <si>
    <t>CFM8897A&lt;ChlNa&gt;</t>
  </si>
  <si>
    <t>CFM8897B&lt;ChlNa&gt;</t>
  </si>
  <si>
    <t>CFM8897B-APV&lt;ChlNa&gt;</t>
  </si>
  <si>
    <t>CFM8897D&lt;ChlNa&gt;</t>
  </si>
  <si>
    <t>CFM8897D-APV&lt;ChlNa&gt;</t>
  </si>
  <si>
    <t>CFM8897I&lt;ChlNa&gt;</t>
  </si>
  <si>
    <t>CFM8897I-APV&lt;ChlNa&gt;</t>
  </si>
  <si>
    <t>CFM9084A&lt;ChlNa&gt;</t>
  </si>
  <si>
    <t>CFM9084AC&lt;ChlNa&gt;</t>
  </si>
  <si>
    <t>CFM9084AC-APV&lt;ChlNa&gt;</t>
  </si>
  <si>
    <t>CFM9084B&lt;ChlNa&gt;</t>
  </si>
  <si>
    <t>CFM9084C&lt;ChlNa&gt;</t>
  </si>
  <si>
    <t>CFM9084D&lt;ChlNa&gt;</t>
  </si>
  <si>
    <t>CFM9084E&lt;ChlNa&gt;</t>
  </si>
  <si>
    <t>CFM9084F&lt;ChlNa&gt;</t>
  </si>
  <si>
    <t>CFM9084H&lt;ChlNa&gt;</t>
  </si>
  <si>
    <t>CFM9084I&lt;ChlNa&gt;</t>
  </si>
  <si>
    <t>CFM9084M&lt;ChlNa&gt;</t>
  </si>
  <si>
    <t>CFM9084SURA&lt;ChlNa&gt;</t>
  </si>
  <si>
    <t>CFM9145A&lt;ChlNa&gt;</t>
  </si>
  <si>
    <t>CFM9145AC&lt;ChlNa&gt;</t>
  </si>
  <si>
    <t>CFM9145AC-APV&lt;ChlNa&gt;</t>
  </si>
  <si>
    <t>CFM9145B&lt;ChlNa&gt;</t>
  </si>
  <si>
    <t>CFM9145C&lt;ChlNa&gt;</t>
  </si>
  <si>
    <t>CFM9145D&lt;ChlNa&gt;</t>
  </si>
  <si>
    <t>CFM9145E&lt;ChlNa&gt;</t>
  </si>
  <si>
    <t>CFM9145F&lt;ChlNa&gt;</t>
  </si>
  <si>
    <t>CFM9145H&lt;ChlNa&gt;</t>
  </si>
  <si>
    <t>CFM9145I&lt;ChlNa&gt;</t>
  </si>
  <si>
    <t>CFM9145M&lt;ChlNa&gt;</t>
  </si>
  <si>
    <t>CFM9145SURA&lt;ChlNa&gt;</t>
  </si>
  <si>
    <t>CFM8028B&lt;ChlNa&gt;</t>
  </si>
  <si>
    <t>CFM8028BCH&lt;ChlNa&gt;</t>
  </si>
  <si>
    <t>CFM8028BPLUS&lt;ChlNa&gt;</t>
  </si>
  <si>
    <t>CFM8028D&lt;ChlNa&gt;</t>
  </si>
  <si>
    <t>CFM8028E&lt;ChlNa&gt;</t>
  </si>
  <si>
    <t>CFM8028L&lt;ChlNa&gt;</t>
  </si>
  <si>
    <t>CFM8028M&lt;ChlNa&gt;</t>
  </si>
  <si>
    <t>CFM8028P1&lt;ChlNa&gt;</t>
  </si>
  <si>
    <t>CFM8766A&lt;ChlNa&gt;</t>
  </si>
  <si>
    <t>CFM8766ALTOP&lt;ChlNa&gt;</t>
  </si>
  <si>
    <t>CFM8766APV&lt;ChlNa&gt;</t>
  </si>
  <si>
    <t>CFM8766BCI&lt;ChlNa&gt;</t>
  </si>
  <si>
    <t>CFM8766BPRIV&lt;ChlNa&gt;</t>
  </si>
  <si>
    <t>CFM8766CLASI&lt;ChlNa&gt;</t>
  </si>
  <si>
    <t>CFM8766FAMIL&lt;ChlNa&gt;</t>
  </si>
  <si>
    <t>CFM9651A&lt;ChlNa&gt;</t>
  </si>
  <si>
    <t>CFM9651APV&lt;ChlNa&gt;</t>
  </si>
  <si>
    <t>CFM9651B&lt;ChlNa&gt;</t>
  </si>
  <si>
    <t>CFM9651FO&lt;ChlNa&gt;</t>
  </si>
  <si>
    <t>CFM9651GP&lt;ChlNa&gt;</t>
  </si>
  <si>
    <t>CFM8859A&lt;ChlNa&gt;</t>
  </si>
  <si>
    <t>CFM8859AC&lt;ChlNa&gt;</t>
  </si>
  <si>
    <t>CFM8859AC-APV&lt;ChlNa&gt;</t>
  </si>
  <si>
    <t>CFM8859B&lt;ChlNa&gt;</t>
  </si>
  <si>
    <t>CFM8859C&lt;ChlNa&gt;</t>
  </si>
  <si>
    <t>CFM8859D&lt;ChlNa&gt;</t>
  </si>
  <si>
    <t>CFM8859E&lt;ChlNa&gt;</t>
  </si>
  <si>
    <t>CFM8859F&lt;ChlNa&gt;</t>
  </si>
  <si>
    <t>CFM8859H&lt;ChlNa&gt;</t>
  </si>
  <si>
    <t>CFM8859I&lt;ChlNa&gt;</t>
  </si>
  <si>
    <t>CFM8859M&lt;ChlNa&gt;</t>
  </si>
  <si>
    <t>CFM8900ALTO&lt;ChlNa&gt;</t>
  </si>
  <si>
    <t>CFM8900APV&lt;ChlNa&gt;</t>
  </si>
  <si>
    <t>CFM8900EJECU&lt;ChlNa&gt;</t>
  </si>
  <si>
    <t>CFM8900II&lt;ChlNa&gt;</t>
  </si>
  <si>
    <t>CFM8900III&lt;ChlNa&gt;</t>
  </si>
  <si>
    <t>CFM8900INVER&lt;ChlNa&gt;</t>
  </si>
  <si>
    <t>CFM8900UNIVE&lt;ChlNa&gt;</t>
  </si>
  <si>
    <t>CFM8577ALTO&lt;ChlNa&gt;</t>
  </si>
  <si>
    <t>CFM8577APV&lt;ChlNa&gt;</t>
  </si>
  <si>
    <t>CFM8577EJECU&lt;ChlNa&gt;</t>
  </si>
  <si>
    <t>CFM8577II&lt;ChlNa&gt;</t>
  </si>
  <si>
    <t>CFM8577III&lt;ChlNa&gt;</t>
  </si>
  <si>
    <t>CFM8577INVER&lt;ChlNa&gt;</t>
  </si>
  <si>
    <t>CFM8577UNIVE&lt;ChlNa&gt;</t>
  </si>
  <si>
    <t>CFM8076AM&lt;ChlNa&gt;</t>
  </si>
  <si>
    <t>CFM8076APV&lt;ChlNa&gt;</t>
  </si>
  <si>
    <t>CFM8076EJECU&lt;ChlNa&gt;</t>
  </si>
  <si>
    <t>CFM8076G&lt;ChlNa&gt;</t>
  </si>
  <si>
    <t>CFM8076I&lt;ChlNa&gt;</t>
  </si>
  <si>
    <t>CFM8076III&lt;ChlNa&gt;</t>
  </si>
  <si>
    <t>CFM8076INVER&lt;ChlNa&gt;</t>
  </si>
  <si>
    <t>CFM8076UNIVE&lt;ChlNa&gt;</t>
  </si>
  <si>
    <t>CFM8372APV&lt;ChlNa&gt;</t>
  </si>
  <si>
    <t>CFM8372GLOBA&lt;ChlNa&gt;</t>
  </si>
  <si>
    <t>CFM8372III&lt;ChlNa&gt;</t>
  </si>
  <si>
    <t>CFM8372PATRI&lt;ChlNa&gt;</t>
  </si>
  <si>
    <t>CFM8159ALTO&lt;ChlNa&gt;</t>
  </si>
  <si>
    <t>CFM8159AM&lt;ChlNa&gt;</t>
  </si>
  <si>
    <t>CFM8159APV&lt;ChlNa&gt;</t>
  </si>
  <si>
    <t>CFM8159EJECU&lt;ChlNa&gt;</t>
  </si>
  <si>
    <t>CFM8159G&lt;ChlNa&gt;</t>
  </si>
  <si>
    <t>CFM8159III&lt;ChlNa&gt;</t>
  </si>
  <si>
    <t>CFM8159INVER&lt;ChlNa&gt;</t>
  </si>
  <si>
    <t>CFM8159UNIVE&lt;ChlNa&gt;</t>
  </si>
  <si>
    <t>CFM8576ALTO&lt;ChlNa&gt;</t>
  </si>
  <si>
    <t>CFM8576APV&lt;ChlNa&gt;</t>
  </si>
  <si>
    <t>CFM8576EJECU&lt;ChlNa&gt;</t>
  </si>
  <si>
    <t>CFM8576II&lt;ChlNa&gt;</t>
  </si>
  <si>
    <t>CFM8576III&lt;ChlNa&gt;</t>
  </si>
  <si>
    <t>CFM8576INVER&lt;ChlNa&gt;</t>
  </si>
  <si>
    <t>CFM8576UNIVE&lt;ChlNa&gt;</t>
  </si>
  <si>
    <t>CFM8287AM&lt;ChlNa&gt;</t>
  </si>
  <si>
    <t>CFM8287APV&lt;ChlNa&gt;</t>
  </si>
  <si>
    <t>CFM8287EJECU&lt;ChlNa&gt;</t>
  </si>
  <si>
    <t>CFM8287G&lt;ChlNa&gt;</t>
  </si>
  <si>
    <t>CFM8287III&lt;ChlNa&gt;</t>
  </si>
  <si>
    <t>CFM8287INVER&lt;ChlNa&gt;</t>
  </si>
  <si>
    <t>CFM8287UNIVE&lt;ChlNa&gt;</t>
  </si>
  <si>
    <t>CFM8578ALTO&lt;ChlNa&gt;</t>
  </si>
  <si>
    <t>CFM8578APV&lt;ChlNa&gt;</t>
  </si>
  <si>
    <t>CFM8578EJECU&lt;ChlNa&gt;</t>
  </si>
  <si>
    <t>CFM8578II&lt;ChlNa&gt;</t>
  </si>
  <si>
    <t>CFM8578III&lt;ChlNa&gt;</t>
  </si>
  <si>
    <t>CFM8578INVER&lt;ChlNa&gt;</t>
  </si>
  <si>
    <t>CFM8578UNIVE&lt;ChlNa&gt;</t>
  </si>
  <si>
    <t>CFM9490AM&lt;ChlNa&gt;</t>
  </si>
  <si>
    <t>CFM9490EJECU&lt;ChlNa&gt;</t>
  </si>
  <si>
    <t>CFM9490INVER&lt;ChlNa&gt;</t>
  </si>
  <si>
    <t>CFM9490UNIVE&lt;ChlNa&gt;</t>
  </si>
  <si>
    <t>CFM8387APV&lt;ChlNa&gt;</t>
  </si>
  <si>
    <t>CFM8387EJECU&lt;ChlNa&gt;</t>
  </si>
  <si>
    <t>CFM8387II&lt;ChlNa&gt;</t>
  </si>
  <si>
    <t>CFM8387III&lt;ChlNa&gt;</t>
  </si>
  <si>
    <t>CFM8387INVER&lt;ChlNa&gt;</t>
  </si>
  <si>
    <t>CFM8387UNIVE&lt;ChlNa&gt;</t>
  </si>
  <si>
    <t>CFM9405APV&lt;ChlNa&gt;</t>
  </si>
  <si>
    <t>CFM9405EJECU&lt;ChlNa&gt;</t>
  </si>
  <si>
    <t>CFM9405INVER&lt;ChlNa&gt;</t>
  </si>
  <si>
    <t>CFM9405UNIVE&lt;ChlNa&gt;</t>
  </si>
  <si>
    <t>CFM8090ALTO&lt;ChlNa&gt;</t>
  </si>
  <si>
    <t>CFM8090AM&lt;ChlNa&gt;</t>
  </si>
  <si>
    <t>CFM8090APV&lt;ChlNa&gt;</t>
  </si>
  <si>
    <t>CFM8090EJECU&lt;ChlNa&gt;</t>
  </si>
  <si>
    <t>CFM8090G&lt;ChlNa&gt;</t>
  </si>
  <si>
    <t>CFM8090I&lt;ChlNa&gt;</t>
  </si>
  <si>
    <t>CFM8090II&lt;ChlNa&gt;</t>
  </si>
  <si>
    <t>CFM8090III&lt;ChlNa&gt;</t>
  </si>
  <si>
    <t>CFM8090INVER&lt;ChlNa&gt;</t>
  </si>
  <si>
    <t>CFM8090UNIVE&lt;ChlNa&gt;</t>
  </si>
  <si>
    <t>CFM8077AM&lt;ChlNa&gt;</t>
  </si>
  <si>
    <t>CFM8077APV&lt;ChlNa&gt;</t>
  </si>
  <si>
    <t>CFM8077CORPO&lt;ChlNa&gt;</t>
  </si>
  <si>
    <t>CFM8077EJECU&lt;ChlNa&gt;</t>
  </si>
  <si>
    <t>CFM8077G&lt;ChlNa&gt;</t>
  </si>
  <si>
    <t>CFM8077I&lt;ChlNa&gt;</t>
  </si>
  <si>
    <t>CFM8077II&lt;ChlNa&gt;</t>
  </si>
  <si>
    <t>CFM8077III&lt;ChlNa&gt;</t>
  </si>
  <si>
    <t>CFM8077INVER&lt;ChlNa&gt;</t>
  </si>
  <si>
    <t>CFM8077UNIVE&lt;ChlNa&gt;</t>
  </si>
  <si>
    <t>CFM8160ALTO&lt;ChlNa&gt;</t>
  </si>
  <si>
    <t>CFM8160APV&lt;ChlNa&gt;</t>
  </si>
  <si>
    <t>CFM8160EJECU&lt;ChlNa&gt;</t>
  </si>
  <si>
    <t>CFM8160G&lt;ChlNa&gt;</t>
  </si>
  <si>
    <t>CFM8160III&lt;ChlNa&gt;</t>
  </si>
  <si>
    <t>CFM8160INVER&lt;ChlNa&gt;</t>
  </si>
  <si>
    <t>CFM8160UNIVE&lt;ChlNa&gt;</t>
  </si>
  <si>
    <t>CFM8057AM&lt;ChlNa&gt;</t>
  </si>
  <si>
    <t>CFM8057APV&lt;ChlNa&gt;</t>
  </si>
  <si>
    <t>CFM8057CORPO&lt;ChlNa&gt;</t>
  </si>
  <si>
    <t>CFM8057EJECU&lt;ChlNa&gt;</t>
  </si>
  <si>
    <t>CFM8057G&lt;ChlNa&gt;</t>
  </si>
  <si>
    <t>CFM8057INVER&lt;ChlNa&gt;</t>
  </si>
  <si>
    <t>CFM8057P&lt;ChlNa&gt;</t>
  </si>
  <si>
    <t>CFM8057UNIVE&lt;ChlNa&gt;</t>
  </si>
  <si>
    <t>CFM8230UNICA&lt;ChlNa&gt;</t>
  </si>
  <si>
    <t>CFM8059APV&lt;ChlNa&gt;</t>
  </si>
  <si>
    <t>CFM8059CORPO&lt;ChlNa&gt;</t>
  </si>
  <si>
    <t>CFM8059EJECU&lt;ChlNa&gt;</t>
  </si>
  <si>
    <t>CFM8059INVER&lt;ChlNa&gt;</t>
  </si>
  <si>
    <t>CFM8059P&lt;ChlNa&gt;</t>
  </si>
  <si>
    <t>CFM8059UNIVE&lt;ChlNa&gt;</t>
  </si>
  <si>
    <t>CFM8058ALTO&lt;ChlNa&gt;</t>
  </si>
  <si>
    <t>CFM8058AM&lt;ChlNa&gt;</t>
  </si>
  <si>
    <t>CFM8058APV&lt;ChlNa&gt;</t>
  </si>
  <si>
    <t>CFM8058EJECU&lt;ChlNa&gt;</t>
  </si>
  <si>
    <t>CFM8058G&lt;ChlNa&gt;</t>
  </si>
  <si>
    <t>CFM8058I&lt;ChlNa&gt;</t>
  </si>
  <si>
    <t>CFM8058II&lt;ChlNa&gt;</t>
  </si>
  <si>
    <t>CFM8058III&lt;ChlNa&gt;</t>
  </si>
  <si>
    <t>CFM8058INVER&lt;ChlNa&gt;</t>
  </si>
  <si>
    <t>CFM8058UNIVE&lt;ChlNa&gt;</t>
  </si>
  <si>
    <t>CFM8488ALTO&lt;ChlNa&gt;</t>
  </si>
  <si>
    <t>CFM8488AM&lt;ChlNa&gt;</t>
  </si>
  <si>
    <t>CFM8488APV&lt;ChlNa&gt;</t>
  </si>
  <si>
    <t>CFM8488EJECU&lt;ChlNa&gt;</t>
  </si>
  <si>
    <t>CFM8488G&lt;ChlNa&gt;</t>
  </si>
  <si>
    <t>CFM8488I&lt;ChlNa&gt;</t>
  </si>
  <si>
    <t>CFM8488II&lt;ChlNa&gt;</t>
  </si>
  <si>
    <t>CFM8488III&lt;ChlNa&gt;</t>
  </si>
  <si>
    <t>CFM8488INVER&lt;ChlNa&gt;</t>
  </si>
  <si>
    <t>CFM8488UNIVE&lt;ChlNa&gt;</t>
  </si>
  <si>
    <t>CFM8082AM&lt;ChlNa&gt;</t>
  </si>
  <si>
    <t>CFM8082APV&lt;ChlNa&gt;</t>
  </si>
  <si>
    <t>CFM8082EJECU&lt;ChlNa&gt;</t>
  </si>
  <si>
    <t>CFM8082G&lt;ChlNa&gt;</t>
  </si>
  <si>
    <t>CFM8082I&lt;ChlNa&gt;</t>
  </si>
  <si>
    <t>CFM8082III&lt;ChlNa&gt;</t>
  </si>
  <si>
    <t>CFM8082INVER&lt;ChlNa&gt;</t>
  </si>
  <si>
    <t>CFM8082UNIVE&lt;ChlNa&gt;</t>
  </si>
  <si>
    <t>CFM8074APV&lt;ChlNa&gt;</t>
  </si>
  <si>
    <t>CFM8074EJECU&lt;ChlNa&gt;</t>
  </si>
  <si>
    <t>CFM8074III&lt;ChlNa&gt;</t>
  </si>
  <si>
    <t>CFM8074INVER&lt;ChlNa&gt;</t>
  </si>
  <si>
    <t>CFM8074UNIVE&lt;ChlNa&gt;</t>
  </si>
  <si>
    <t>CFM8280AM&lt;ChlNa&gt;</t>
  </si>
  <si>
    <t>CFM8280APV&lt;ChlNa&gt;</t>
  </si>
  <si>
    <t>CFM8280EJECU&lt;ChlNa&gt;</t>
  </si>
  <si>
    <t>CFM8280G&lt;ChlNa&gt;</t>
  </si>
  <si>
    <t>CFM8280INVER&lt;ChlNa&gt;</t>
  </si>
  <si>
    <t>CFM8280UNIVE&lt;ChlNa&gt;</t>
  </si>
  <si>
    <t>CFM9521UNICA&lt;ChlNa&gt;</t>
  </si>
  <si>
    <t>CFM8529AHORRO&lt;ChlNa&gt;</t>
  </si>
  <si>
    <t>CFM8529APV&lt;ChlNa&gt;</t>
  </si>
  <si>
    <t>CFM8529CLASICA&lt;ChlNa&gt;</t>
  </si>
  <si>
    <t>CFM8529CONVENIO&lt;ChlNa&gt;</t>
  </si>
  <si>
    <t>CFM8529FAMILIA&lt;ChlNa&gt;</t>
  </si>
  <si>
    <t>CFM8529FONDO&lt;ChlNa&gt;</t>
  </si>
  <si>
    <t>CFM8529PREMIUM&lt;ChlNa&gt;</t>
  </si>
  <si>
    <t>CFM8529WEB&lt;ChlNa&gt;</t>
  </si>
  <si>
    <t>CFM8413A&lt;ChlNa&gt;</t>
  </si>
  <si>
    <t>CFM8413APV&lt;ChlNa&gt;</t>
  </si>
  <si>
    <t>CFM8413F&lt;ChlNa&gt;</t>
  </si>
  <si>
    <t>CFM8822A&lt;ChlNa&gt;</t>
  </si>
  <si>
    <t>CFM8822APV&lt;ChlNa&gt;</t>
  </si>
  <si>
    <t>CFM8822B&lt;ChlNa&gt;</t>
  </si>
  <si>
    <t>CFM8822C&lt;ChlNa&gt;</t>
  </si>
  <si>
    <t>CFM8822E&lt;ChlNa&gt;</t>
  </si>
  <si>
    <t>CFM8822F&lt;ChlNa&gt;</t>
  </si>
  <si>
    <t>CFM8049A&lt;ChlNa&gt;</t>
  </si>
  <si>
    <t>CFM8049AFP&lt;ChlNa&gt;</t>
  </si>
  <si>
    <t>CFM8049B&lt;ChlNa&gt;</t>
  </si>
  <si>
    <t>CFM8049F&lt;ChlNa&gt;</t>
  </si>
  <si>
    <t>CFM9158A&lt;ChlNa&gt;</t>
  </si>
  <si>
    <t>CFM9158APV&lt;ChlNa&gt;</t>
  </si>
  <si>
    <t>CFM9158F&lt;ChlNa&gt;</t>
  </si>
  <si>
    <t>CFM9158V&lt;ChlNa&gt;</t>
  </si>
  <si>
    <t>CFM8238UNICA&lt;ChlNa&gt;</t>
  </si>
  <si>
    <t>CFM8604A&lt;ChlNa&gt;</t>
  </si>
  <si>
    <t>CFM8604APV&lt;ChlNa&gt;</t>
  </si>
  <si>
    <t>CFM8604B&lt;ChlNa&gt;</t>
  </si>
  <si>
    <t>CFM8604C&lt;ChlNa&gt;</t>
  </si>
  <si>
    <t>CFM8604E&lt;ChlNa&gt;</t>
  </si>
  <si>
    <t>CFM8604F&lt;ChlNa&gt;</t>
  </si>
  <si>
    <t>CFM8050A&lt;ChlNa&gt;</t>
  </si>
  <si>
    <t>CFM8050APV&lt;ChlNa&gt;</t>
  </si>
  <si>
    <t>CFM8050F&lt;ChlNa&gt;</t>
  </si>
  <si>
    <t>CFM8392A&lt;ChlNa&gt;</t>
  </si>
  <si>
    <t>CFM8392APV&lt;ChlNa&gt;</t>
  </si>
  <si>
    <t>CFM8392F&lt;ChlNa&gt;</t>
  </si>
  <si>
    <t>CFM8820A&lt;ChlNa&gt;</t>
  </si>
  <si>
    <t>CFM8820APV1&lt;ChlNa&gt;</t>
  </si>
  <si>
    <t>CFM8820B&lt;ChlNa&gt;</t>
  </si>
  <si>
    <t>CFM8820G&lt;ChlNa&gt;</t>
  </si>
  <si>
    <t>CFM8820H&lt;ChlNa&gt;</t>
  </si>
  <si>
    <t>CFM8820I-APV&lt;ChlNa&gt;</t>
  </si>
  <si>
    <t>CFM8820J&lt;ChlNa&gt;</t>
  </si>
  <si>
    <t>CFM8820S&lt;ChlNa&gt;</t>
  </si>
  <si>
    <t>CFM8820V&lt;ChlNa&gt;</t>
  </si>
  <si>
    <t>CFM8048A&lt;ChlNa&gt;</t>
  </si>
  <si>
    <t>CFM8048B&lt;ChlNa&gt;</t>
  </si>
  <si>
    <t>CFM8048I&lt;ChlNa&gt;</t>
  </si>
  <si>
    <t>CFM8048S&lt;ChlNa&gt;</t>
  </si>
  <si>
    <t>CFM8806A&lt;ChlNa&gt;</t>
  </si>
  <si>
    <t>CFM8806APV1&lt;ChlNa&gt;</t>
  </si>
  <si>
    <t>CFM8806B&lt;ChlNa&gt;</t>
  </si>
  <si>
    <t>CFM8806D&lt;ChlNa&gt;</t>
  </si>
  <si>
    <t>CFM8806G&lt;ChlNa&gt;</t>
  </si>
  <si>
    <t>CFM8806H&lt;ChlNa&gt;</t>
  </si>
  <si>
    <t>CFM8806I-APV&lt;ChlNa&gt;</t>
  </si>
  <si>
    <t>CFM8806J&lt;ChlNa&gt;</t>
  </si>
  <si>
    <t>CFM8806S&lt;ChlNa&gt;</t>
  </si>
  <si>
    <t>CFM8806V&lt;ChlNa&gt;</t>
  </si>
  <si>
    <t>CFM8384A&lt;ChlNa&gt;</t>
  </si>
  <si>
    <t>CFM8384B&lt;ChlNa&gt;</t>
  </si>
  <si>
    <t>CFM8384C&lt;ChlNa&gt;</t>
  </si>
  <si>
    <t>CFM8384S&lt;ChlNa&gt;</t>
  </si>
  <si>
    <t>CFM8323A&lt;ChlNa&gt;</t>
  </si>
  <si>
    <t>CFM8323APV1&lt;ChlNa&gt;</t>
  </si>
  <si>
    <t>CFM8323B&lt;ChlNa&gt;</t>
  </si>
  <si>
    <t>CFM8323G&lt;ChlNa&gt;</t>
  </si>
  <si>
    <t>CFM8323H&lt;ChlNa&gt;</t>
  </si>
  <si>
    <t>CFM8323I-APV&lt;ChlNa&gt;</t>
  </si>
  <si>
    <t>CFM8323J&lt;ChlNa&gt;</t>
  </si>
  <si>
    <t>CFM8323S&lt;ChlNa&gt;</t>
  </si>
  <si>
    <t>CFM8323V&lt;ChlNa&gt;</t>
  </si>
  <si>
    <t>CFM8435A&lt;ChlNa&gt;</t>
  </si>
  <si>
    <t>CFM8435B&lt;ChlNa&gt;</t>
  </si>
  <si>
    <t>CFM8435D&lt;ChlNa&gt;</t>
  </si>
  <si>
    <t>CFM8435G&lt;ChlNa&gt;</t>
  </si>
  <si>
    <t>CFM8435H&lt;ChlNa&gt;</t>
  </si>
  <si>
    <t>CFM8435I-APV&lt;ChlNa&gt;</t>
  </si>
  <si>
    <t>CFM8435J&lt;ChlNa&gt;</t>
  </si>
  <si>
    <t>CFM8435S&lt;ChlNa&gt;</t>
  </si>
  <si>
    <t>CFM8435V&lt;ChlNa&gt;</t>
  </si>
  <si>
    <t>CFM8055A&lt;ChlNa&gt;</t>
  </si>
  <si>
    <t>CFM8055APV1&lt;ChlNa&gt;</t>
  </si>
  <si>
    <t>CFM8055B&lt;ChlNa&gt;</t>
  </si>
  <si>
    <t>CFM8055G&lt;ChlNa&gt;</t>
  </si>
  <si>
    <t>CFM8055I-APV&lt;ChlNa&gt;</t>
  </si>
  <si>
    <t>CFM8055S&lt;ChlNa&gt;</t>
  </si>
  <si>
    <t>CFM8055V&lt;ChlNa&gt;</t>
  </si>
  <si>
    <t>CFM8294A&lt;ChlNa&gt;</t>
  </si>
  <si>
    <t>CFM8294APV1&lt;ChlNa&gt;</t>
  </si>
  <si>
    <t>CFM8294F&lt;ChlNa&gt;</t>
  </si>
  <si>
    <t>CFM8294H&lt;ChlNa&gt;</t>
  </si>
  <si>
    <t>CFM8294I-APV&lt;ChlNa&gt;</t>
  </si>
  <si>
    <t>CFM8294J&lt;ChlNa&gt;</t>
  </si>
  <si>
    <t>CFM8294S&lt;ChlNa&gt;</t>
  </si>
  <si>
    <t>CFM8294V&lt;ChlNa&gt;</t>
  </si>
  <si>
    <t>CFM8118A&lt;ChlNa&gt;</t>
  </si>
  <si>
    <t>CFM8118APV1&lt;ChlNa&gt;</t>
  </si>
  <si>
    <t>CFM8118B&lt;ChlNa&gt;</t>
  </si>
  <si>
    <t>CFM8118G&lt;ChlNa&gt;</t>
  </si>
  <si>
    <t>CFM8118H&lt;ChlNa&gt;</t>
  </si>
  <si>
    <t>CFM8118I-APV&lt;ChlNa&gt;</t>
  </si>
  <si>
    <t>CFM8118J&lt;ChlNa&gt;</t>
  </si>
  <si>
    <t>CFM8118S&lt;ChlNa&gt;</t>
  </si>
  <si>
    <t>CFM8118V&lt;ChlNa&gt;</t>
  </si>
  <si>
    <t>CFM8336A&lt;ChlNa&gt;</t>
  </si>
  <si>
    <t>CFM8336B&lt;ChlNa&gt;</t>
  </si>
  <si>
    <t>CFM8336D&lt;ChlNa&gt;</t>
  </si>
  <si>
    <t>CFM8336H&lt;ChlNa&gt;</t>
  </si>
  <si>
    <t>CFM8336I-APV&lt;ChlNa&gt;</t>
  </si>
  <si>
    <t>CFM8336J&lt;ChlNa&gt;</t>
  </si>
  <si>
    <t>CFM8336N&lt;ChlNa&gt;</t>
  </si>
  <si>
    <t>CFM8336S&lt;ChlNa&gt;</t>
  </si>
  <si>
    <t>CFM8336V&lt;ChlNa&gt;</t>
  </si>
  <si>
    <t>CFM8253A&lt;ChlNa&gt;</t>
  </si>
  <si>
    <t>CFM8253B&lt;ChlNa&gt;</t>
  </si>
  <si>
    <t>CFM8253C&lt;ChlNa&gt;</t>
  </si>
  <si>
    <t>CFM8253D&lt;ChlNa&gt;</t>
  </si>
  <si>
    <t>CFM8253E&lt;ChlNa&gt;</t>
  </si>
  <si>
    <t>CFM8253I&lt;ChlNa&gt;</t>
  </si>
  <si>
    <t>CFM8253L&lt;ChlNa&gt;</t>
  </si>
  <si>
    <t>CFM8253S&lt;ChlNa&gt;</t>
  </si>
  <si>
    <t>CFM8490A&lt;ChlNa&gt;</t>
  </si>
  <si>
    <t>CFM8490APV1&lt;ChlNa&gt;</t>
  </si>
  <si>
    <t>CFM8490F&lt;ChlNa&gt;</t>
  </si>
  <si>
    <t>CFM8490G&lt;ChlNa&gt;</t>
  </si>
  <si>
    <t>CFM8490H&lt;ChlNa&gt;</t>
  </si>
  <si>
    <t>CFM8490I-APV&lt;ChlNa&gt;</t>
  </si>
  <si>
    <t>CFM8490J&lt;ChlNa&gt;</t>
  </si>
  <si>
    <t>CFM8490S&lt;ChlNa&gt;</t>
  </si>
  <si>
    <t>CFM8490V&lt;ChlNa&gt;</t>
  </si>
  <si>
    <t>CFM8795A&lt;ChlNa&gt;</t>
  </si>
  <si>
    <t>CFM8795APV1&lt;ChlNa&gt;</t>
  </si>
  <si>
    <t>CFM8795B&lt;ChlNa&gt;</t>
  </si>
  <si>
    <t>CFM8795D&lt;ChlNa&gt;</t>
  </si>
  <si>
    <t>CFM8795F&lt;ChlNa&gt;</t>
  </si>
  <si>
    <t>CFM8795G&lt;ChlNa&gt;</t>
  </si>
  <si>
    <t>CFM8795H&lt;ChlNa&gt;</t>
  </si>
  <si>
    <t>CFM8795I&lt;ChlNa&gt;</t>
  </si>
  <si>
    <t>CFM8795J&lt;ChlNa&gt;</t>
  </si>
  <si>
    <t>CFM8795S&lt;ChlNa&gt;</t>
  </si>
  <si>
    <t>CFM8795V&lt;ChlNa&gt;</t>
  </si>
  <si>
    <t>CFM8306A&lt;ChlNa&gt;</t>
  </si>
  <si>
    <t>CFM8306B&lt;ChlNa&gt;</t>
  </si>
  <si>
    <t>CFM8306D&lt;ChlNa&gt;</t>
  </si>
  <si>
    <t>CFM8306G&lt;ChlNa&gt;</t>
  </si>
  <si>
    <t>CFM8306H&lt;ChlNa&gt;</t>
  </si>
  <si>
    <t>CFM8306I-APV&lt;ChlNa&gt;</t>
  </si>
  <si>
    <t>CFM8306J&lt;ChlNa&gt;</t>
  </si>
  <si>
    <t>CFM8306S&lt;ChlNa&gt;</t>
  </si>
  <si>
    <t>CFM8306V&lt;ChlNa&gt;</t>
  </si>
  <si>
    <t>CFM8430A&lt;ChlNa&gt;</t>
  </si>
  <si>
    <t>CFM8430ALPAT&lt;ChlNa&gt;</t>
  </si>
  <si>
    <t>CFM8430APV&lt;ChlNa&gt;</t>
  </si>
  <si>
    <t>CFM8430BCI&lt;ChlNa&gt;</t>
  </si>
  <si>
    <t>CFM8430BPRIV&lt;ChlNa&gt;</t>
  </si>
  <si>
    <t>CFM8430CLASI&lt;ChlNa&gt;</t>
  </si>
  <si>
    <t>CFM8430FAMIL&lt;ChlNa&gt;</t>
  </si>
  <si>
    <t>CFM8430GAMMA&lt;ChlNa&gt;</t>
  </si>
  <si>
    <t>CFM8996APV&lt;ChlNa&gt;</t>
  </si>
  <si>
    <t>CFM8996III&lt;ChlNa&gt;</t>
  </si>
  <si>
    <t>CFM8996PERMA&lt;ChlNa&gt;</t>
  </si>
  <si>
    <t>CFM8995APV&lt;ChlNa&gt;</t>
  </si>
  <si>
    <t>CFM8995III&lt;ChlNa&gt;</t>
  </si>
  <si>
    <t>CFM8995PERMA&lt;ChlNa&gt;</t>
  </si>
  <si>
    <t>CFM8997APV&lt;ChlNa&gt;</t>
  </si>
  <si>
    <t>CFM8997III&lt;ChlNa&gt;</t>
  </si>
  <si>
    <t>CFM8997PERMA&lt;ChlNa&gt;</t>
  </si>
  <si>
    <t>CFM9034AM&lt;ChlNa&gt;</t>
  </si>
  <si>
    <t>CFM9034APV&lt;ChlNa&gt;</t>
  </si>
  <si>
    <t>CFM9034G&lt;ChlNa&gt;</t>
  </si>
  <si>
    <t>CFM9034GLOBA&lt;ChlNa&gt;</t>
  </si>
  <si>
    <t>CFM9034III&lt;ChlNa&gt;</t>
  </si>
  <si>
    <t>CFM9034PATRI&lt;ChlNa&gt;</t>
  </si>
  <si>
    <t>CFM8948A&lt;ChlNa&gt;</t>
  </si>
  <si>
    <t>CFM8948B-APV/AP&lt;ChlNa&gt;</t>
  </si>
  <si>
    <t>CFM8948D&lt;ChlNa&gt;</t>
  </si>
  <si>
    <t>CFM8948Z&lt;ChlNa&gt;</t>
  </si>
  <si>
    <t>CFM8319A&lt;ChlNa&gt;</t>
  </si>
  <si>
    <t>CFM8319B&lt;ChlNa&gt;</t>
  </si>
  <si>
    <t>CFM8319BE&lt;ChlNa&gt;</t>
  </si>
  <si>
    <t>CFM8319C&lt;ChlNa&gt;</t>
  </si>
  <si>
    <t>CFM8319F&lt;ChlNa&gt;</t>
  </si>
  <si>
    <t>CFM8319I&lt;ChlNa&gt;</t>
  </si>
  <si>
    <t>CFM8319VIVIENDA&lt;ChlNa&gt;</t>
  </si>
  <si>
    <t>CFM9730A&lt;ChlNa&gt;</t>
  </si>
  <si>
    <t>CFM8679A&lt;ChlNa&gt;</t>
  </si>
  <si>
    <t>CFM8679AC&lt;ChlNa&gt;</t>
  </si>
  <si>
    <t>CFM8679AC-APV&lt;ChlNa&gt;</t>
  </si>
  <si>
    <t>CFM8679B&lt;ChlNa&gt;</t>
  </si>
  <si>
    <t>CFM8679C&lt;ChlNa&gt;</t>
  </si>
  <si>
    <t>CFM8679D&lt;ChlNa&gt;</t>
  </si>
  <si>
    <t>CFM8679E&lt;ChlNa&gt;</t>
  </si>
  <si>
    <t>CFM8679F&lt;ChlNa&gt;</t>
  </si>
  <si>
    <t>CFM8679H&lt;ChlNa&gt;</t>
  </si>
  <si>
    <t>CFM8679I&lt;ChlNa&gt;</t>
  </si>
  <si>
    <t>CFM8679M&lt;ChlNa&gt;</t>
  </si>
  <si>
    <t>CFM8812A&lt;ChlNa&gt;</t>
  </si>
  <si>
    <t>CFM8812AC&lt;ChlNa&gt;</t>
  </si>
  <si>
    <t>CFM8812AC-APV&lt;ChlNa&gt;</t>
  </si>
  <si>
    <t>CFM8812B&lt;ChlNa&gt;</t>
  </si>
  <si>
    <t>CFM8812C&lt;ChlNa&gt;</t>
  </si>
  <si>
    <t>CFM8812D&lt;ChlNa&gt;</t>
  </si>
  <si>
    <t>CFM8812E&lt;ChlNa&gt;</t>
  </si>
  <si>
    <t>CFM8812F&lt;ChlNa&gt;</t>
  </si>
  <si>
    <t>CFM8812H&lt;ChlNa&gt;</t>
  </si>
  <si>
    <t>CFM8812I&lt;ChlNa&gt;</t>
  </si>
  <si>
    <t>CFM8812M&lt;ChlNa&gt;</t>
  </si>
  <si>
    <t>CFM8678A&lt;ChlNa&gt;</t>
  </si>
  <si>
    <t>CFM8678AC&lt;ChlNa&gt;</t>
  </si>
  <si>
    <t>CFM8678AC-APV&lt;ChlNa&gt;</t>
  </si>
  <si>
    <t>CFM8678C&lt;ChlNa&gt;</t>
  </si>
  <si>
    <t>CFM8678D&lt;ChlNa&gt;</t>
  </si>
  <si>
    <t>CFM8678E&lt;ChlNa&gt;</t>
  </si>
  <si>
    <t>CFM8678F&lt;ChlNa&gt;</t>
  </si>
  <si>
    <t>CFM8678FI&lt;ChlNa&gt;</t>
  </si>
  <si>
    <t>CFM8678FI-A&lt;ChlNa&gt;</t>
  </si>
  <si>
    <t>CFM8678H&lt;ChlNa&gt;</t>
  </si>
  <si>
    <t>CFM8678I&lt;ChlNa&gt;</t>
  </si>
  <si>
    <t>CFM8678M&lt;ChlNa&gt;</t>
  </si>
  <si>
    <t>CFM8678SURA&lt;ChlNa&gt;</t>
  </si>
  <si>
    <t>CFM8676A&lt;ChlNa&gt;</t>
  </si>
  <si>
    <t>CFM8676AC&lt;ChlNa&gt;</t>
  </si>
  <si>
    <t>CFM8676AC-APV&lt;ChlNa&gt;</t>
  </si>
  <si>
    <t>CFM8676B&lt;ChlNa&gt;</t>
  </si>
  <si>
    <t>CFM8676C&lt;ChlNa&gt;</t>
  </si>
  <si>
    <t>CFM8676D&lt;ChlNa&gt;</t>
  </si>
  <si>
    <t>CFM8676E&lt;ChlNa&gt;</t>
  </si>
  <si>
    <t>CFM8676F&lt;ChlNa&gt;</t>
  </si>
  <si>
    <t>CFM8676H&lt;ChlNa&gt;</t>
  </si>
  <si>
    <t>CFM8676I&lt;ChlNa&gt;</t>
  </si>
  <si>
    <t>CFM8676M&lt;ChlNa&gt;</t>
  </si>
  <si>
    <t>CFM8676SURA&lt;ChlNa&gt;</t>
  </si>
  <si>
    <t>CFM8776A&lt;ChlNa&gt;</t>
  </si>
  <si>
    <t>CFM8776AC&lt;ChlNa&gt;</t>
  </si>
  <si>
    <t>CFM8776AC-APV&lt;ChlNa&gt;</t>
  </si>
  <si>
    <t>CFM8776B&lt;ChlNa&gt;</t>
  </si>
  <si>
    <t>CFM8776C&lt;ChlNa&gt;</t>
  </si>
  <si>
    <t>CFM8776D&lt;ChlNa&gt;</t>
  </si>
  <si>
    <t>CFM8776E&lt;ChlNa&gt;</t>
  </si>
  <si>
    <t>CFM8776F&lt;ChlNa&gt;</t>
  </si>
  <si>
    <t>CFM8776H&lt;ChlNa&gt;</t>
  </si>
  <si>
    <t>CFM8776I&lt;ChlNa&gt;</t>
  </si>
  <si>
    <t>CFM8776M&lt;ChlNa&gt;</t>
  </si>
  <si>
    <t>CFM8916A&lt;ChlNa&gt;</t>
  </si>
  <si>
    <t>CFM8916AC&lt;ChlNa&gt;</t>
  </si>
  <si>
    <t>CFM8916AC-APV&lt;ChlNa&gt;</t>
  </si>
  <si>
    <t>CFM8916B&lt;ChlNa&gt;</t>
  </si>
  <si>
    <t>CFM8916C&lt;ChlNa&gt;</t>
  </si>
  <si>
    <t>CFM8916D&lt;ChlNa&gt;</t>
  </si>
  <si>
    <t>CFM8916E&lt;ChlNa&gt;</t>
  </si>
  <si>
    <t>CFM8916F&lt;ChlNa&gt;</t>
  </si>
  <si>
    <t>CFM8916H&lt;ChlNa&gt;</t>
  </si>
  <si>
    <t>CFM8916I&lt;ChlNa&gt;</t>
  </si>
  <si>
    <t>CFM8916M&lt;ChlNa&gt;</t>
  </si>
  <si>
    <t>CFM8685A&lt;ChlNa&gt;</t>
  </si>
  <si>
    <t>CFM8685AC&lt;ChlNa&gt;</t>
  </si>
  <si>
    <t>CFM8685AC-APV&lt;ChlNa&gt;</t>
  </si>
  <si>
    <t>CFM8685B&lt;ChlNa&gt;</t>
  </si>
  <si>
    <t>CFM8685C&lt;ChlNa&gt;</t>
  </si>
  <si>
    <t>CFM8685D&lt;ChlNa&gt;</t>
  </si>
  <si>
    <t>CFM8685E&lt;ChlNa&gt;</t>
  </si>
  <si>
    <t>CFM8685F&lt;ChlNa&gt;</t>
  </si>
  <si>
    <t>CFM8685H&lt;ChlNa&gt;</t>
  </si>
  <si>
    <t>CFM8685I&lt;ChlNa&gt;</t>
  </si>
  <si>
    <t>CFM8685M&lt;ChlNa&gt;</t>
  </si>
  <si>
    <t>CFM8684A&lt;ChlNa&gt;</t>
  </si>
  <si>
    <t>CFM8684AC&lt;ChlNa&gt;</t>
  </si>
  <si>
    <t>CFM8684AC-APV&lt;ChlNa&gt;</t>
  </si>
  <si>
    <t>CFM8684B&lt;ChlNa&gt;</t>
  </si>
  <si>
    <t>CFM8684C&lt;ChlNa&gt;</t>
  </si>
  <si>
    <t>CFM8684D&lt;ChlNa&gt;</t>
  </si>
  <si>
    <t>CFM8684E&lt;ChlNa&gt;</t>
  </si>
  <si>
    <t>CFM8684F&lt;ChlNa&gt;</t>
  </si>
  <si>
    <t>CFM8684H&lt;ChlNa&gt;</t>
  </si>
  <si>
    <t>CFM8684I&lt;ChlNa&gt;</t>
  </si>
  <si>
    <t>CFM8684M&lt;ChlNa&gt;</t>
  </si>
  <si>
    <t>CFM8915A&lt;ChlNa&gt;</t>
  </si>
  <si>
    <t>CFM8915AC&lt;ChlNa&gt;</t>
  </si>
  <si>
    <t>CFM8915AC-APV&lt;ChlNa&gt;</t>
  </si>
  <si>
    <t>CFM8915B&lt;ChlNa&gt;</t>
  </si>
  <si>
    <t>CFM8915C&lt;ChlNa&gt;</t>
  </si>
  <si>
    <t>CFM8915D&lt;ChlNa&gt;</t>
  </si>
  <si>
    <t>CFM8915E&lt;ChlNa&gt;</t>
  </si>
  <si>
    <t>CFM8915F&lt;ChlNa&gt;</t>
  </si>
  <si>
    <t>CFM8915H&lt;ChlNa&gt;</t>
  </si>
  <si>
    <t>CFM8915I&lt;ChlNa&gt;</t>
  </si>
  <si>
    <t>CFM8915M&lt;ChlNa&gt;</t>
  </si>
  <si>
    <t>CFM8707A&lt;ChlNa&gt;</t>
  </si>
  <si>
    <t>CFM8707AC&lt;ChlNa&gt;</t>
  </si>
  <si>
    <t>CFM8707AC-APV&lt;ChlNa&gt;</t>
  </si>
  <si>
    <t>CFM8707B&lt;ChlNa&gt;</t>
  </si>
  <si>
    <t>CFM8707C&lt;ChlNa&gt;</t>
  </si>
  <si>
    <t>CFM8707D&lt;ChlNa&gt;</t>
  </si>
  <si>
    <t>CFM8707E&lt;ChlNa&gt;</t>
  </si>
  <si>
    <t>CFM8707F&lt;ChlNa&gt;</t>
  </si>
  <si>
    <t>CFM8707H&lt;ChlNa&gt;</t>
  </si>
  <si>
    <t>CFM8707I&lt;ChlNa&gt;</t>
  </si>
  <si>
    <t>CFM8707M&lt;ChlNa&gt;</t>
  </si>
  <si>
    <t>CFM8773A&lt;ChlNa&gt;</t>
  </si>
  <si>
    <t>CFM8773AC&lt;ChlNa&gt;</t>
  </si>
  <si>
    <t>CFM8773AC-APV&lt;ChlNa&gt;</t>
  </si>
  <si>
    <t>CFM8773B&lt;ChlNa&gt;</t>
  </si>
  <si>
    <t>CFM8773C&lt;ChlNa&gt;</t>
  </si>
  <si>
    <t>CFM8773D&lt;ChlNa&gt;</t>
  </si>
  <si>
    <t>CFM8773E&lt;ChlNa&gt;</t>
  </si>
  <si>
    <t>CFM8773F&lt;ChlNa&gt;</t>
  </si>
  <si>
    <t>CFM8773H&lt;ChlNa&gt;</t>
  </si>
  <si>
    <t>CFM8773I&lt;ChlNa&gt;</t>
  </si>
  <si>
    <t>CFM8773M&lt;ChlNa&gt;</t>
  </si>
  <si>
    <t>CFM8774A&lt;ChlNa&gt;</t>
  </si>
  <si>
    <t>CFM8774AC&lt;ChlNa&gt;</t>
  </si>
  <si>
    <t>CFM8774AC-APV&lt;ChlNa&gt;</t>
  </si>
  <si>
    <t>CFM8774B&lt;ChlNa&gt;</t>
  </si>
  <si>
    <t>CFM8774C&lt;ChlNa&gt;</t>
  </si>
  <si>
    <t>CFM8774D&lt;ChlNa&gt;</t>
  </si>
  <si>
    <t>CFM8774E&lt;ChlNa&gt;</t>
  </si>
  <si>
    <t>CFM8774F&lt;ChlNa&gt;</t>
  </si>
  <si>
    <t>CFM8774H&lt;ChlNa&gt;</t>
  </si>
  <si>
    <t>CFM8774I&lt;ChlNa&gt;</t>
  </si>
  <si>
    <t>CFM8774M&lt;ChlNa&gt;</t>
  </si>
  <si>
    <t>CFM8775A&lt;ChlNa&gt;</t>
  </si>
  <si>
    <t>CFM8775AC&lt;ChlNa&gt;</t>
  </si>
  <si>
    <t>CFM8775AC-APV&lt;ChlNa&gt;</t>
  </si>
  <si>
    <t>CFM8775B&lt;ChlNa&gt;</t>
  </si>
  <si>
    <t>CFM8775C&lt;ChlNa&gt;</t>
  </si>
  <si>
    <t>CFM8775D&lt;ChlNa&gt;</t>
  </si>
  <si>
    <t>CFM8775E&lt;ChlNa&gt;</t>
  </si>
  <si>
    <t>CFM8775F&lt;ChlNa&gt;</t>
  </si>
  <si>
    <t>CFM8775H&lt;ChlNa&gt;</t>
  </si>
  <si>
    <t>CFM8775I&lt;ChlNa&gt;</t>
  </si>
  <si>
    <t>CFM8775M&lt;ChlNa&gt;</t>
  </si>
  <si>
    <t>CFM8209CORP&lt;ChlNa&gt;</t>
  </si>
  <si>
    <t>CFM8209EJECU&lt;ChlNa&gt;</t>
  </si>
  <si>
    <t>CFM8209INVER&lt;ChlNa&gt;</t>
  </si>
  <si>
    <t>CFM8300L&lt;ChlNa&gt;</t>
  </si>
  <si>
    <t>CFM8300M&lt;ChlNa&gt;</t>
  </si>
  <si>
    <t>CFM8078A&lt;ChlNa&gt;</t>
  </si>
  <si>
    <t>CFM8078B&lt;ChlNa&gt;</t>
  </si>
  <si>
    <t>CFM8078BCH&lt;ChlNa&gt;</t>
  </si>
  <si>
    <t>CFM8078BPLUS&lt;ChlNa&gt;</t>
  </si>
  <si>
    <t>CFM8078E&lt;ChlNa&gt;</t>
  </si>
  <si>
    <t>CFM8078L&lt;ChlNa&gt;</t>
  </si>
  <si>
    <t>CFM8078M&lt;ChlNa&gt;</t>
  </si>
  <si>
    <t>CFM8189A&lt;ChlNa&gt;</t>
  </si>
  <si>
    <t>CFM8189B&lt;ChlNa&gt;</t>
  </si>
  <si>
    <t>CFM8189E&lt;ChlNa&gt;</t>
  </si>
  <si>
    <t>CFM8189L&lt;ChlNa&gt;</t>
  </si>
  <si>
    <t>CFM8189M&lt;ChlNa&gt;</t>
  </si>
  <si>
    <t>CFM8113A&lt;ChlNa&gt;</t>
  </si>
  <si>
    <t>CFM8113B&lt;ChlNa&gt;</t>
  </si>
  <si>
    <t>CFM8113C&lt;ChlNa&gt;</t>
  </si>
  <si>
    <t>CFM8113G&lt;ChlNa&gt;</t>
  </si>
  <si>
    <t>CFM8113LP180&lt;ChlNa&gt;</t>
  </si>
  <si>
    <t>CFM8113LP3&lt;ChlNa&gt;</t>
  </si>
  <si>
    <t>CFM8113LPI&lt;ChlNa&gt;</t>
  </si>
  <si>
    <t>CFM8113O&lt;ChlNa&gt;</t>
  </si>
  <si>
    <t>CFM8113PLAN1&lt;ChlNa&gt;</t>
  </si>
  <si>
    <t>CFM8113PLAN2&lt;ChlNa&gt;</t>
  </si>
  <si>
    <t>CFM8113PLAN3&lt;ChlNa&gt;</t>
  </si>
  <si>
    <t>CFM8113PLAN4&lt;ChlNa&gt;</t>
  </si>
  <si>
    <t>CFM8127A&lt;ChlNa&gt;</t>
  </si>
  <si>
    <t>CFM8127B&lt;ChlNa&gt;</t>
  </si>
  <si>
    <t>CFM8127BPLUS&lt;ChlNa&gt;</t>
  </si>
  <si>
    <t>CFM8127L&lt;ChlNa&gt;</t>
  </si>
  <si>
    <t>CFM8127M&lt;ChlNa&gt;</t>
  </si>
  <si>
    <t>CFM8127P1&lt;ChlNa&gt;</t>
  </si>
  <si>
    <t>CFM8890A&lt;ChlNa&gt;</t>
  </si>
  <si>
    <t>CFM8890B-APV/AP&lt;ChlNa&gt;</t>
  </si>
  <si>
    <t>CFM8890CUI&lt;ChlNa&gt;</t>
  </si>
  <si>
    <t>CFM8890D&lt;ChlNa&gt;</t>
  </si>
  <si>
    <t>CFM8890Z&lt;ChlNa&gt;</t>
  </si>
  <si>
    <t>CFM8011100&lt;ChlNa&gt;</t>
  </si>
  <si>
    <t>CFM8011B&lt;ChlNa&gt;</t>
  </si>
  <si>
    <t>CFM8011C&lt;ChlNa&gt;</t>
  </si>
  <si>
    <t>CFM8011Cash&lt;ChlNa&gt;</t>
  </si>
  <si>
    <t>CFM8011G&lt;ChlNa&gt;</t>
  </si>
  <si>
    <t>CFM8011I&lt;ChlNa&gt;</t>
  </si>
  <si>
    <t>CFM8011LP180&lt;ChlNa&gt;</t>
  </si>
  <si>
    <t>CFM8011LP3&lt;ChlNa&gt;</t>
  </si>
  <si>
    <t>CFM8011LPI&lt;ChlNa&gt;</t>
  </si>
  <si>
    <t>CFM8011PLAN1&lt;ChlNa&gt;</t>
  </si>
  <si>
    <t>CFM8011PLAN2&lt;ChlNa&gt;</t>
  </si>
  <si>
    <t>CFM8011PLAN3&lt;ChlNa&gt;</t>
  </si>
  <si>
    <t>CFM8011PLAN4&lt;ChlNa&gt;</t>
  </si>
  <si>
    <t>CFM8448A&lt;ChlNa&gt;</t>
  </si>
  <si>
    <t>CFM8448B&lt;ChlNa&gt;</t>
  </si>
  <si>
    <t>CFM8448BPLUS&lt;ChlNa&gt;</t>
  </si>
  <si>
    <t>CFM8448L&lt;ChlNa&gt;</t>
  </si>
  <si>
    <t>CFM8452A&lt;ChlNa&gt;</t>
  </si>
  <si>
    <t>CFM8452B&lt;ChlNa&gt;</t>
  </si>
  <si>
    <t>CFM8452BCH&lt;ChlNa&gt;</t>
  </si>
  <si>
    <t>CFM8452BPLUS&lt;ChlNa&gt;</t>
  </si>
  <si>
    <t>CFM8347A&lt;ChlNa&gt;</t>
  </si>
  <si>
    <t>CFM8347B&lt;ChlNa&gt;</t>
  </si>
  <si>
    <t>CFM8347C&lt;ChlNa&gt;</t>
  </si>
  <si>
    <t>CFM8347D&lt;ChlNa&gt;</t>
  </si>
  <si>
    <t>CFM8347H-APV&lt;ChlNa&gt;</t>
  </si>
  <si>
    <t>CFM8347I&lt;ChlNa&gt;</t>
  </si>
  <si>
    <t>CFM8347P&lt;ChlNa&gt;</t>
  </si>
  <si>
    <t>CFM8395A&lt;ChlNa&gt;</t>
  </si>
  <si>
    <t>CFM8395B&lt;ChlNa&gt;</t>
  </si>
  <si>
    <t>CFM8395C&lt;ChlNa&gt;</t>
  </si>
  <si>
    <t>CFM8395D&lt;ChlNa&gt;</t>
  </si>
  <si>
    <t>CFM8395E-APV&lt;ChlNa&gt;</t>
  </si>
  <si>
    <t>CFM8395H-APV&lt;ChlNa&gt;</t>
  </si>
  <si>
    <t>CFM8395I&lt;ChlNa&gt;</t>
  </si>
  <si>
    <t>CFM8395P&lt;ChlNa&gt;</t>
  </si>
  <si>
    <t>CFM8345UNICA&lt;ChlNa&gt;</t>
  </si>
  <si>
    <t>CFM8622A&lt;ChlNa&gt;</t>
  </si>
  <si>
    <t>CFM8622B&lt;ChlNa&gt;</t>
  </si>
  <si>
    <t>CFM8622C&lt;ChlNa&gt;</t>
  </si>
  <si>
    <t>CFM8622D&lt;ChlNa&gt;</t>
  </si>
  <si>
    <t>CFM8622E-APV&lt;ChlNa&gt;</t>
  </si>
  <si>
    <t>CFM8622H-APV&lt;ChlNa&gt;</t>
  </si>
  <si>
    <t>CFM8622I&lt;ChlNa&gt;</t>
  </si>
  <si>
    <t>CFM8622P&lt;ChlNa&gt;</t>
  </si>
  <si>
    <t>CFM8348A&lt;ChlNa&gt;</t>
  </si>
  <si>
    <t>CFM8348B&lt;ChlNa&gt;</t>
  </si>
  <si>
    <t>CFM8348C&lt;ChlNa&gt;</t>
  </si>
  <si>
    <t>CFM8348D&lt;ChlNa&gt;</t>
  </si>
  <si>
    <t>CFM8348I&lt;ChlNa&gt;</t>
  </si>
  <si>
    <t>CFM9261A&lt;ChlNa&gt;</t>
  </si>
  <si>
    <t>CFM9261C&lt;ChlNa&gt;</t>
  </si>
  <si>
    <t>CFM9261D&lt;ChlNa&gt;</t>
  </si>
  <si>
    <t>CFM9261E-APV&lt;ChlNa&gt;</t>
  </si>
  <si>
    <t>CFM9261I&lt;ChlNa&gt;</t>
  </si>
  <si>
    <t>CFM8393A&lt;ChlNa&gt;</t>
  </si>
  <si>
    <t>CFM8393B&lt;ChlNa&gt;</t>
  </si>
  <si>
    <t>CFM8393C&lt;ChlNa&gt;</t>
  </si>
  <si>
    <t>CFM8393D&lt;ChlNa&gt;</t>
  </si>
  <si>
    <t>CFM8393E-APV&lt;ChlNa&gt;</t>
  </si>
  <si>
    <t>CFM8393H-APV&lt;ChlNa&gt;</t>
  </si>
  <si>
    <t>CFM8393I&lt;ChlNa&gt;</t>
  </si>
  <si>
    <t>CFM8393P&lt;ChlNa&gt;</t>
  </si>
  <si>
    <t>CFM8494A&lt;ChlNa&gt;</t>
  </si>
  <si>
    <t>CFM8494B&lt;ChlNa&gt;</t>
  </si>
  <si>
    <t>CFM8494C&lt;ChlNa&gt;</t>
  </si>
  <si>
    <t>CFM8494D&lt;ChlNa&gt;</t>
  </si>
  <si>
    <t>CFM8494E-APV&lt;ChlNa&gt;</t>
  </si>
  <si>
    <t>CFM8494H-APV&lt;ChlNa&gt;</t>
  </si>
  <si>
    <t>CFM8494I&lt;ChlNa&gt;</t>
  </si>
  <si>
    <t>CFM8494P&lt;ChlNa&gt;</t>
  </si>
  <si>
    <t>CFM8471A&lt;ChlNa&gt;</t>
  </si>
  <si>
    <t>CFM8471B&lt;ChlNa&gt;</t>
  </si>
  <si>
    <t>CFM8471C&lt;ChlNa&gt;</t>
  </si>
  <si>
    <t>CFM8471D&lt;ChlNa&gt;</t>
  </si>
  <si>
    <t>CFM8471E-APV&lt;ChlNa&gt;</t>
  </si>
  <si>
    <t>CFM8471H-APV&lt;ChlNa&gt;</t>
  </si>
  <si>
    <t>CFM8471I&lt;ChlNa&gt;</t>
  </si>
  <si>
    <t>CFM8471P&lt;ChlNa&gt;</t>
  </si>
  <si>
    <t>CFM8495A&lt;ChlNa&gt;</t>
  </si>
  <si>
    <t>CFM8495B&lt;ChlNa&gt;</t>
  </si>
  <si>
    <t>CFM8495C&lt;ChlNa&gt;</t>
  </si>
  <si>
    <t>CFM8495D&lt;ChlNa&gt;</t>
  </si>
  <si>
    <t>CFM8495E-APV&lt;ChlNa&gt;</t>
  </si>
  <si>
    <t>CFM8495H-APV&lt;ChlNa&gt;</t>
  </si>
  <si>
    <t>CFM8495I&lt;ChlNa&gt;</t>
  </si>
  <si>
    <t>CFM8495P&lt;ChlNa&gt;</t>
  </si>
  <si>
    <t>CFM8346A&lt;ChlNa&gt;</t>
  </si>
  <si>
    <t>CFM8346B&lt;ChlNa&gt;</t>
  </si>
  <si>
    <t>CFM8346C&lt;ChlNa&gt;</t>
  </si>
  <si>
    <t>CFM8346D&lt;ChlNa&gt;</t>
  </si>
  <si>
    <t>CFM8346E-APV&lt;ChlNa&gt;</t>
  </si>
  <si>
    <t>CFM8346H-APV&lt;ChlNa&gt;</t>
  </si>
  <si>
    <t>CFM8346I&lt;ChlNa&gt;</t>
  </si>
  <si>
    <t>CFM8346P&lt;ChlNa&gt;</t>
  </si>
  <si>
    <t>CFM8621A&lt;ChlNa&gt;</t>
  </si>
  <si>
    <t>CFM8621B&lt;ChlNa&gt;</t>
  </si>
  <si>
    <t>CFM8621C&lt;ChlNa&gt;</t>
  </si>
  <si>
    <t>CFM8621D&lt;ChlNa&gt;</t>
  </si>
  <si>
    <t>CFM8621E-APV&lt;ChlNa&gt;</t>
  </si>
  <si>
    <t>CFM8621H-APV&lt;ChlNa&gt;</t>
  </si>
  <si>
    <t>CFM8621I&lt;ChlNa&gt;</t>
  </si>
  <si>
    <t>CFM8621P&lt;ChlNa&gt;</t>
  </si>
  <si>
    <t>CFM9048A&lt;ChlNa&gt;</t>
  </si>
  <si>
    <t>CFM9048B&lt;ChlNa&gt;</t>
  </si>
  <si>
    <t>CFM9048C&lt;ChlNa&gt;</t>
  </si>
  <si>
    <t>CFM9048D&lt;ChlNa&gt;</t>
  </si>
  <si>
    <t>CFM9048E-APV&lt;ChlNa&gt;</t>
  </si>
  <si>
    <t>CFM9048H-APV&lt;ChlNa&gt;</t>
  </si>
  <si>
    <t>CFM9048I&lt;ChlNa&gt;</t>
  </si>
  <si>
    <t>CFM9048P&lt;ChlNa&gt;</t>
  </si>
  <si>
    <t>CFM9426A&lt;ChlNa&gt;</t>
  </si>
  <si>
    <t>CFM9426B&lt;ChlNa&gt;</t>
  </si>
  <si>
    <t>CFM9426C&lt;ChlNa&gt;</t>
  </si>
  <si>
    <t>CFM9426D&lt;ChlNa&gt;</t>
  </si>
  <si>
    <t>CFM9426E-APV&lt;ChlNa&gt;</t>
  </si>
  <si>
    <t>CFM9426H-APV&lt;ChlNa&gt;</t>
  </si>
  <si>
    <t>CFM9426I&lt;ChlNa&gt;</t>
  </si>
  <si>
    <t>CFM9426P&lt;ChlNa&gt;</t>
  </si>
  <si>
    <t>-</t>
  </si>
  <si>
    <t>Acciones Emergentes</t>
  </si>
  <si>
    <t>Acciones Estrategica</t>
  </si>
  <si>
    <t>Acciones Europa</t>
  </si>
  <si>
    <t>Acciones Mid Cap</t>
  </si>
  <si>
    <t>Acciones Nacionales</t>
  </si>
  <si>
    <t>Activa</t>
  </si>
  <si>
    <t>Activo 2025</t>
  </si>
  <si>
    <t>Activo 2035</t>
  </si>
  <si>
    <t>Activo 2045</t>
  </si>
  <si>
    <t>Activo 2055</t>
  </si>
  <si>
    <t>Ahorro</t>
  </si>
  <si>
    <t>Ahorro A Plazo</t>
  </si>
  <si>
    <t>Ahorro Corto Plazo</t>
  </si>
  <si>
    <t>Ahorro Mp</t>
  </si>
  <si>
    <t>Ahorro Plus</t>
  </si>
  <si>
    <t>Alianza</t>
  </si>
  <si>
    <t>America Latina</t>
  </si>
  <si>
    <t>Andes</t>
  </si>
  <si>
    <t>Asia</t>
  </si>
  <si>
    <t>Asia Emergente</t>
  </si>
  <si>
    <t>Asia Fund</t>
  </si>
  <si>
    <t>Asiatico Accionario</t>
  </si>
  <si>
    <t>Balance I</t>
  </si>
  <si>
    <t>Balanceado Conservad</t>
  </si>
  <si>
    <t>Balanceado Moderado</t>
  </si>
  <si>
    <t>Banchile Global Hy</t>
  </si>
  <si>
    <t>Banchile Inversionista Calif</t>
  </si>
  <si>
    <t>Banchile-Acciones</t>
  </si>
  <si>
    <t>Bancoestado Acciones Naciona</t>
  </si>
  <si>
    <t>Bancoestado Bnp Paribas Renta Emergente</t>
  </si>
  <si>
    <t>Bancoestado Perfil Dinamico A</t>
  </si>
  <si>
    <t>Bancoestado Perfil Moderado E</t>
  </si>
  <si>
    <t>Bancoestado Perfil Tradicional C</t>
  </si>
  <si>
    <t>Bandesarrollo Permanencia</t>
  </si>
  <si>
    <t>Bandesarrollo Proximidad</t>
  </si>
  <si>
    <t>Bandesarrollo Us$</t>
  </si>
  <si>
    <t>Banking Agresivo</t>
  </si>
  <si>
    <t>Banking Conservador</t>
  </si>
  <si>
    <t>Banking Moderado</t>
  </si>
  <si>
    <t>Bbva Acciones Nacionales</t>
  </si>
  <si>
    <t>Bbva Activa D</t>
  </si>
  <si>
    <t>Bbva Administración Activa Mixta</t>
  </si>
  <si>
    <t>Bbva Administracion Activa Total</t>
  </si>
  <si>
    <t>Bbva Andino</t>
  </si>
  <si>
    <t>Bbva Asia - Pacifico</t>
  </si>
  <si>
    <t>Bbva Bonos Latam</t>
  </si>
  <si>
    <t>Bbva Europa</t>
  </si>
  <si>
    <t>Bbva Excelencia</t>
  </si>
  <si>
    <t>Bbva Familia</t>
  </si>
  <si>
    <t>Bbva Futuro</t>
  </si>
  <si>
    <t>Bbva Ganancia</t>
  </si>
  <si>
    <t>Bbva Latam</t>
  </si>
  <si>
    <t>Bbva Liquidez Dolar</t>
  </si>
  <si>
    <t>Bbva Monetario I</t>
  </si>
  <si>
    <t>Bbva Renta Maxima</t>
  </si>
  <si>
    <t>Bbva Renta Optima</t>
  </si>
  <si>
    <t>Bbva Usa</t>
  </si>
  <si>
    <t>Bbva Valor Plus</t>
  </si>
  <si>
    <t>Bci B. Latino</t>
  </si>
  <si>
    <t>Bci Competitivo</t>
  </si>
  <si>
    <t>Bci Conveniencia</t>
  </si>
  <si>
    <t>Bci De Negocios</t>
  </si>
  <si>
    <t>Bci De Personas</t>
  </si>
  <si>
    <t>Bci Deposito Efectivo</t>
  </si>
  <si>
    <t>Bci Divisa</t>
  </si>
  <si>
    <t>Bci Eficaz</t>
  </si>
  <si>
    <t>Bci Eficiente</t>
  </si>
  <si>
    <t>Bci Express</t>
  </si>
  <si>
    <t>Bci Gran Valor</t>
  </si>
  <si>
    <t>Bci Monetario</t>
  </si>
  <si>
    <t>Bci Negocios Uf</t>
  </si>
  <si>
    <t>Bci Top Picks</t>
  </si>
  <si>
    <t>Bci Usa</t>
  </si>
  <si>
    <t>Best Coupon Europe</t>
  </si>
  <si>
    <t>Best Coupon Usa</t>
  </si>
  <si>
    <t>Bestado Bnp Par Mas Renta Bicentenario</t>
  </si>
  <si>
    <t>Bi Dinamico</t>
  </si>
  <si>
    <t>Bi Liquidez</t>
  </si>
  <si>
    <t>Bi Mas Ahorro</t>
  </si>
  <si>
    <t>Bi Renta A Plazo</t>
  </si>
  <si>
    <t>Bice Acciones</t>
  </si>
  <si>
    <t>Bice Beneficio</t>
  </si>
  <si>
    <t>Bice Best Asia</t>
  </si>
  <si>
    <t>Bice Best Europa</t>
  </si>
  <si>
    <t>Bice Best Latinoamerica</t>
  </si>
  <si>
    <t>Bice Best Mercados Emergente</t>
  </si>
  <si>
    <t>Bice Best Norteamerica</t>
  </si>
  <si>
    <t>Bice Brasil</t>
  </si>
  <si>
    <t>Bice Chile Activo</t>
  </si>
  <si>
    <t>Bice Chile Mid Cap</t>
  </si>
  <si>
    <t>Bice Colombia</t>
  </si>
  <si>
    <t>Bice Commodities</t>
  </si>
  <si>
    <t>Bice Dinamico</t>
  </si>
  <si>
    <t>Bice Emprendedor</t>
  </si>
  <si>
    <t>Bice Extra</t>
  </si>
  <si>
    <t>Bice Extra Dólar</t>
  </si>
  <si>
    <t>Bice Index</t>
  </si>
  <si>
    <t>Bice India</t>
  </si>
  <si>
    <t>Bice Japon</t>
  </si>
  <si>
    <t>Bice Manager</t>
  </si>
  <si>
    <t>Bice Manager Dolar</t>
  </si>
  <si>
    <t>Bice Master</t>
  </si>
  <si>
    <t>Bice México</t>
  </si>
  <si>
    <t>Bice Peru</t>
  </si>
  <si>
    <t>Bice Target</t>
  </si>
  <si>
    <t>Bice Tendencias</t>
  </si>
  <si>
    <t>Bice Valores</t>
  </si>
  <si>
    <t>Bice Vanguardia</t>
  </si>
  <si>
    <t>Bnp Paribas Acc Des</t>
  </si>
  <si>
    <t>Bonos High Yield G</t>
  </si>
  <si>
    <t>Bonos Latam</t>
  </si>
  <si>
    <t>Bonos Uf 5 Años</t>
  </si>
  <si>
    <t>Bonos Uf Plus Ii</t>
  </si>
  <si>
    <t>Bonos Uf Plus Iii</t>
  </si>
  <si>
    <t>Booster A Emerg Iii</t>
  </si>
  <si>
    <t>Booster Ae Iii</t>
  </si>
  <si>
    <t>Booster Brasil Ii</t>
  </si>
  <si>
    <t>Booster Brasil Iii</t>
  </si>
  <si>
    <t>Btg Investment Grade</t>
  </si>
  <si>
    <t>Capital Efectivo</t>
  </si>
  <si>
    <t>Capital Empresarial</t>
  </si>
  <si>
    <t>Capital Financiero</t>
  </si>
  <si>
    <t>Capitales</t>
  </si>
  <si>
    <t>Cartera Equilibrada</t>
  </si>
  <si>
    <t>Cartera Prudente</t>
  </si>
  <si>
    <t>Cash</t>
  </si>
  <si>
    <t>Celfin Acciones Asia Emergen</t>
  </si>
  <si>
    <t>Celfin Acciones Chilenas</t>
  </si>
  <si>
    <t>Celfin Acciones Latinoameric</t>
  </si>
  <si>
    <t>Celfin Acciones Usa</t>
  </si>
  <si>
    <t>Celfin Brasil</t>
  </si>
  <si>
    <t>Celfin Money Market</t>
  </si>
  <si>
    <t>Celfin Money Market Dolar</t>
  </si>
  <si>
    <t>Celfin Renta A Plazo</t>
  </si>
  <si>
    <t>Celfin Renta Chilena</t>
  </si>
  <si>
    <t>Celfin Renta Internacional</t>
  </si>
  <si>
    <t>Celfin Renta Nominal</t>
  </si>
  <si>
    <t>Chile Accion</t>
  </si>
  <si>
    <t>Chile Blue Chip Inde</t>
  </si>
  <si>
    <t>Chile Equities</t>
  </si>
  <si>
    <t>Chile Mid Cap</t>
  </si>
  <si>
    <t>Chin Dia</t>
  </si>
  <si>
    <t>Clooney</t>
  </si>
  <si>
    <t>Cobertura Global</t>
  </si>
  <si>
    <t>Compass Acc Chilenas</t>
  </si>
  <si>
    <t>Compromiso Bancoestado</t>
  </si>
  <si>
    <t>Conservador America</t>
  </si>
  <si>
    <t>Conservadora Dólar</t>
  </si>
  <si>
    <t>Consorcio Acciones</t>
  </si>
  <si>
    <t>Consorcio Balanceado</t>
  </si>
  <si>
    <t>Consorcio Renta Lp</t>
  </si>
  <si>
    <t>Conveniencia Bancoestado</t>
  </si>
  <si>
    <t>Corp Eficiencia</t>
  </si>
  <si>
    <t>Corporate Bonds</t>
  </si>
  <si>
    <t>Corporate Dollar Fund</t>
  </si>
  <si>
    <t>Corto Plazo</t>
  </si>
  <si>
    <t>Crecimiento</t>
  </si>
  <si>
    <t>Cuenta Activa Dólar</t>
  </si>
  <si>
    <t>Dcl I.G.</t>
  </si>
  <si>
    <t>Deposito Mensual</t>
  </si>
  <si>
    <t>Deposito Total</t>
  </si>
  <si>
    <t>Deposito Xxi</t>
  </si>
  <si>
    <t>Deuda 360</t>
  </si>
  <si>
    <t>Deuda Chilena</t>
  </si>
  <si>
    <t>Deuda Corporativa</t>
  </si>
  <si>
    <t>Deuda Dolar</t>
  </si>
  <si>
    <t>Deuda Internacional</t>
  </si>
  <si>
    <t>Banchile Administradora General De Fondos S.A.</t>
  </si>
  <si>
    <t>Credicorp Capital Asset Management S.A. Administradora General De Fondos</t>
  </si>
  <si>
    <t>Santander Asset Management S.A. Administradora General De Fondos</t>
  </si>
  <si>
    <t>Larrainvial Asset Management Administradora General De Fondos S.A.</t>
  </si>
  <si>
    <t>Bbva Asset Management Administradora General De Fondos S.A.</t>
  </si>
  <si>
    <t>Administradora General De Fondos Security S.A.</t>
  </si>
  <si>
    <t>Bancoestado S.A. Administradora General De Fondos</t>
  </si>
  <si>
    <t>Itau Chile Administradora General De Fondos S.A.</t>
  </si>
  <si>
    <t>Bci Asset Management Administradora General De Fondos S.A.</t>
  </si>
  <si>
    <t>Principal Administradora General De Fondos S.A.</t>
  </si>
  <si>
    <t>Administradora General De Fondos Sura S.A.</t>
  </si>
  <si>
    <t>Scotia Administradora General De Fondos Chile S.A.</t>
  </si>
  <si>
    <t>Banco Internacional Administradora General De Fondos S.A.</t>
  </si>
  <si>
    <t>Bice Inversiones Administradora General De Fondos S.A.</t>
  </si>
  <si>
    <t>Btg Pactual Chile S.A. Administradora General De Fondos</t>
  </si>
  <si>
    <t>Toesca S.A. Administradora De Fondos De Inversion</t>
  </si>
  <si>
    <t>Fintual Administradora General De Fondos S.A.</t>
  </si>
  <si>
    <t>Compass Group Chile S.A. Administradora General De Fondos</t>
  </si>
  <si>
    <t>Corpbanca Administradora General De Fondos S.A.</t>
  </si>
  <si>
    <t>Deuda Latam Dolar</t>
  </si>
  <si>
    <t>Dinamico Plus</t>
  </si>
  <si>
    <t>Disponible</t>
  </si>
  <si>
    <t>Dividendo Local</t>
  </si>
  <si>
    <t>Dolar Cash</t>
  </si>
  <si>
    <t>Dolar Disponible</t>
  </si>
  <si>
    <t>Dollar Fund</t>
  </si>
  <si>
    <t>E.T.F.Gestion</t>
  </si>
  <si>
    <t>Ea Agresivo</t>
  </si>
  <si>
    <t>Ea Conservador</t>
  </si>
  <si>
    <t>Ea Moderado</t>
  </si>
  <si>
    <t>Ea Small Cap Global</t>
  </si>
  <si>
    <t>Eai Deuda Corp Chile</t>
  </si>
  <si>
    <t>Eai Renta Chilena</t>
  </si>
  <si>
    <t>Emergente Global</t>
  </si>
  <si>
    <t>Emerging Fund</t>
  </si>
  <si>
    <t>Emerging Market</t>
  </si>
  <si>
    <t>Emerging Markets</t>
  </si>
  <si>
    <t>Enfoque</t>
  </si>
  <si>
    <t>Esg Acciones Chilena</t>
  </si>
  <si>
    <t>Esg Latam</t>
  </si>
  <si>
    <t>Estados Unidos</t>
  </si>
  <si>
    <t>Estrategia Agresiva</t>
  </si>
  <si>
    <t>Estrategia Cons</t>
  </si>
  <si>
    <t>Estrategia Conservad</t>
  </si>
  <si>
    <t>Estrategia Defensiva</t>
  </si>
  <si>
    <t>Estrategia Moderada</t>
  </si>
  <si>
    <t>Estrategico</t>
  </si>
  <si>
    <t>Estructurado 108</t>
  </si>
  <si>
    <t>Etf It Now Dividendo</t>
  </si>
  <si>
    <t>Etf Msci Scch</t>
  </si>
  <si>
    <t>Euroamerica Asia</t>
  </si>
  <si>
    <t>Euroamerica Balanceglobal</t>
  </si>
  <si>
    <t>Euroamerica Capital</t>
  </si>
  <si>
    <t>Euroamerica Chile 18</t>
  </si>
  <si>
    <t>Euroamerica Dolar</t>
  </si>
  <si>
    <t>Euroamerica Europa</t>
  </si>
  <si>
    <t>Euroamerica Money Market</t>
  </si>
  <si>
    <t>Euroamerica Patrimonio Equil</t>
  </si>
  <si>
    <t>Euroamerica Proyecciën A</t>
  </si>
  <si>
    <t>Euroamerica Proyecciën C</t>
  </si>
  <si>
    <t>Euroamerica Proyecciën E</t>
  </si>
  <si>
    <t>Euroamerica Rendimiento Real</t>
  </si>
  <si>
    <t>Euroamerica Retorno Global</t>
  </si>
  <si>
    <t>Euroamerica Retorno Total</t>
  </si>
  <si>
    <t>Euroamerica Simultaneas</t>
  </si>
  <si>
    <t>Euroamerica Usa</t>
  </si>
  <si>
    <t>Europa</t>
  </si>
  <si>
    <t>Europa Emergente</t>
  </si>
  <si>
    <t>Europa Estratégico</t>
  </si>
  <si>
    <t>Europa Garantizado</t>
  </si>
  <si>
    <t>Europe Fund</t>
  </si>
  <si>
    <t>Extra Gestion</t>
  </si>
  <si>
    <t>Extra Largo Plazo</t>
  </si>
  <si>
    <t>F.M.Bci Est. Ah 7 Ii</t>
  </si>
  <si>
    <t>Fixed Income Brl</t>
  </si>
  <si>
    <t>Fm Acciones Brasil</t>
  </si>
  <si>
    <t>Fm Bci Act. Dolar</t>
  </si>
  <si>
    <t>Fm Bci Ah. Dolar</t>
  </si>
  <si>
    <t>Fm Bci Est Estra Dp</t>
  </si>
  <si>
    <t>Fm Bci Est. A. 7</t>
  </si>
  <si>
    <t>Fm Bci Estr. D. G.</t>
  </si>
  <si>
    <t>Fm Bci Estruc 120</t>
  </si>
  <si>
    <t>Fm Bci Estruc 120 Ii</t>
  </si>
  <si>
    <t>Fm Bci Estruc Uf Mas</t>
  </si>
  <si>
    <t>Fm Bci Estruc. G.F.I</t>
  </si>
  <si>
    <t>Fm Bci Gd Chile</t>
  </si>
  <si>
    <t>Fm Bci Ggd Ahorro</t>
  </si>
  <si>
    <t>Fm Bci Neg Dolar</t>
  </si>
  <si>
    <t>Fm Bci Port. Est. 20</t>
  </si>
  <si>
    <t>Fm Bci Ret. Dolar Ig</t>
  </si>
  <si>
    <t>Fm Bci Us St Hy</t>
  </si>
  <si>
    <t>Fm Booster Brasil</t>
  </si>
  <si>
    <t>Fm Cc Argentina Liq</t>
  </si>
  <si>
    <t>Fm Cc Deuda Latam Ig</t>
  </si>
  <si>
    <t>Fm Cc Macro 2.0</t>
  </si>
  <si>
    <t>Fm Cc Macro Clp 1.5</t>
  </si>
  <si>
    <t>Fm Etf It Now Ipsa</t>
  </si>
  <si>
    <t>Fm Lv Ahorro Arg</t>
  </si>
  <si>
    <t>Fm Lv Europa</t>
  </si>
  <si>
    <t>Fm Pb Strategy</t>
  </si>
  <si>
    <t>Fm Pref Activo</t>
  </si>
  <si>
    <t>Fm Pref Ahorro</t>
  </si>
  <si>
    <t>Fm Pref Balanceado</t>
  </si>
  <si>
    <t>Fm Pref Conservador</t>
  </si>
  <si>
    <t>Fmbaj Ii</t>
  </si>
  <si>
    <t>Fmcodagre</t>
  </si>
  <si>
    <t>Fmcodbal</t>
  </si>
  <si>
    <t>Fmcodcon</t>
  </si>
  <si>
    <t>Fmcodcrec</t>
  </si>
  <si>
    <t>Fmcodmod</t>
  </si>
  <si>
    <t>Fmlv Ahorro Dólar</t>
  </si>
  <si>
    <t>Fondo Cartera Audaz</t>
  </si>
  <si>
    <t>Fondo Cartera Defen</t>
  </si>
  <si>
    <t>Fondo Deuda Med P Uf</t>
  </si>
  <si>
    <t>Fondo Mutuo Arries</t>
  </si>
  <si>
    <t>Fondo Mutuo Conserv</t>
  </si>
  <si>
    <t>Fondo Mutuo Itaú Di</t>
  </si>
  <si>
    <t>Frontera</t>
  </si>
  <si>
    <t>Ga Agresiva</t>
  </si>
  <si>
    <t>Ga Equilibrio</t>
  </si>
  <si>
    <t>Ga Prudente</t>
  </si>
  <si>
    <t>Ga Retorno</t>
  </si>
  <si>
    <t>Gestion Activa</t>
  </si>
  <si>
    <t>Gestión Agresiva</t>
  </si>
  <si>
    <t>Gestión Conservadora</t>
  </si>
  <si>
    <t>Gestion Estrategica A</t>
  </si>
  <si>
    <t>Gestion Estrategica B</t>
  </si>
  <si>
    <t>Gestion Estrategica C</t>
  </si>
  <si>
    <t>Gestion Estrategica D</t>
  </si>
  <si>
    <t>Gestion Global D.2</t>
  </si>
  <si>
    <t>Gestion Global D.5</t>
  </si>
  <si>
    <t>Gestion Global D.8</t>
  </si>
  <si>
    <t>Gestionado Agresivo</t>
  </si>
  <si>
    <t>Gestionado Conservad</t>
  </si>
  <si>
    <t>Gestionado Moderado</t>
  </si>
  <si>
    <t>Global Debt</t>
  </si>
  <si>
    <t>Global Desarrollado</t>
  </si>
  <si>
    <t>Global Dollar Fund</t>
  </si>
  <si>
    <t>Global Emergente</t>
  </si>
  <si>
    <t>Global Fund</t>
  </si>
  <si>
    <t>Global Income</t>
  </si>
  <si>
    <t>Global Pharma</t>
  </si>
  <si>
    <t>Global Titan</t>
  </si>
  <si>
    <t>Gran Ahorro</t>
  </si>
  <si>
    <t>High Yield Latam</t>
  </si>
  <si>
    <t>Hipotecario Y Corpor</t>
  </si>
  <si>
    <t>Horizonte</t>
  </si>
  <si>
    <t>Ig Latam</t>
  </si>
  <si>
    <t>Im Trust Globales I</t>
  </si>
  <si>
    <t>Im Trust Liquidez</t>
  </si>
  <si>
    <t>Im Trust Renta Estrategica</t>
  </si>
  <si>
    <t>Im Trust Renta Internacional</t>
  </si>
  <si>
    <t>Index Acc Brasil</t>
  </si>
  <si>
    <t>Index Fund Chile</t>
  </si>
  <si>
    <t>Index Fund Us</t>
  </si>
  <si>
    <t>Indice Bonos Brasil</t>
  </si>
  <si>
    <t>Indice Chile</t>
  </si>
  <si>
    <t>Inversion Brasil</t>
  </si>
  <si>
    <t>Inversion China</t>
  </si>
  <si>
    <t>Inversion Dollar 30</t>
  </si>
  <si>
    <t>Inversiones Alternat</t>
  </si>
  <si>
    <t>Itau Brasil Activo</t>
  </si>
  <si>
    <t>Itau Cash Dollar</t>
  </si>
  <si>
    <t>Itau Corporate</t>
  </si>
  <si>
    <t>Itau D. Corp. Chile</t>
  </si>
  <si>
    <t>Itau Deuda Uf Plus</t>
  </si>
  <si>
    <t>Itau Emerging Equities</t>
  </si>
  <si>
    <t>Itau Gestionado Acci</t>
  </si>
  <si>
    <t>Itau National Equity</t>
  </si>
  <si>
    <t>Itau Select</t>
  </si>
  <si>
    <t>Itau Top Dividend</t>
  </si>
  <si>
    <t>Itau Value</t>
  </si>
  <si>
    <t>Japón Accionario</t>
  </si>
  <si>
    <t>Larrain Vial Ahorro Capital</t>
  </si>
  <si>
    <t>Larrain Vial Ahorro Estrateg</t>
  </si>
  <si>
    <t>Latam Corporate Bond</t>
  </si>
  <si>
    <t>Latam Corporate Debt</t>
  </si>
  <si>
    <t>Latam Loc Curr Debt</t>
  </si>
  <si>
    <t>Latam Mid Cap</t>
  </si>
  <si>
    <t>Latam Pacific</t>
  </si>
  <si>
    <t>Latinoamericano</t>
  </si>
  <si>
    <t>Life Time 201</t>
  </si>
  <si>
    <t>Life Time 202</t>
  </si>
  <si>
    <t>Life Time 203</t>
  </si>
  <si>
    <t>Life Time 204</t>
  </si>
  <si>
    <t>Lifetime 2050</t>
  </si>
  <si>
    <t>Lifetime 2060</t>
  </si>
  <si>
    <t>Linked Debt</t>
  </si>
  <si>
    <t>Liquidez 2000</t>
  </si>
  <si>
    <t>Mas Patrimonio</t>
  </si>
  <si>
    <t>Mediano Plazo</t>
  </si>
  <si>
    <t>Mercado Monetario</t>
  </si>
  <si>
    <t>Mercados Desarrollados</t>
  </si>
  <si>
    <t>Mi Futuro Decidido</t>
  </si>
  <si>
    <t>Mi Futuro Moderado</t>
  </si>
  <si>
    <t>Mid Cap</t>
  </si>
  <si>
    <t>Mid Term</t>
  </si>
  <si>
    <t>Mid Term Global</t>
  </si>
  <si>
    <t>Mid Term Uf</t>
  </si>
  <si>
    <t>Mix Conservador</t>
  </si>
  <si>
    <t>Mix Moderado</t>
  </si>
  <si>
    <t>Monetario Nominal</t>
  </si>
  <si>
    <t>Monetario Xii</t>
  </si>
  <si>
    <t>Money</t>
  </si>
  <si>
    <t>Money Market</t>
  </si>
  <si>
    <t>Multiact Conservador</t>
  </si>
  <si>
    <t>Multiactivo Agresivo</t>
  </si>
  <si>
    <t>Multiactivo Moderado</t>
  </si>
  <si>
    <t>Mundo Activo</t>
  </si>
  <si>
    <t>Norris</t>
  </si>
  <si>
    <t>Oportunidad Energia</t>
  </si>
  <si>
    <t>Oportunidad Europa</t>
  </si>
  <si>
    <t>Oportunidades Sector</t>
  </si>
  <si>
    <t>Optimo</t>
  </si>
  <si>
    <t>Permanencia</t>
  </si>
  <si>
    <t>Pitt</t>
  </si>
  <si>
    <t>Plus Viii</t>
  </si>
  <si>
    <t>Portfolio Lider</t>
  </si>
  <si>
    <t>Principal Asia</t>
  </si>
  <si>
    <t>Progresion</t>
  </si>
  <si>
    <t>Proteccion</t>
  </si>
  <si>
    <t>Proteccion Bancoestado</t>
  </si>
  <si>
    <t>Quant Global</t>
  </si>
  <si>
    <t>Refugio Nominal</t>
  </si>
  <si>
    <t>Refugio Uf</t>
  </si>
  <si>
    <t>Rendimiento</t>
  </si>
  <si>
    <t>Renta Activa</t>
  </si>
  <si>
    <t>Renta Alianza Pacifi</t>
  </si>
  <si>
    <t>Renta Chilena</t>
  </si>
  <si>
    <t>Renta Corporativa</t>
  </si>
  <si>
    <t>Renta Corto Plazo</t>
  </si>
  <si>
    <t>Renta Dinamica Globa</t>
  </si>
  <si>
    <t>Renta Emergente</t>
  </si>
  <si>
    <t>Renta Futura</t>
  </si>
  <si>
    <t>Renta Global</t>
  </si>
  <si>
    <t>Renta Internacional</t>
  </si>
  <si>
    <t>Renta Local</t>
  </si>
  <si>
    <t>Renta Local Uf</t>
  </si>
  <si>
    <t>Renta Nominal Chile</t>
  </si>
  <si>
    <t>Retorno L.P. Uf</t>
  </si>
  <si>
    <t>Retorno Nominal</t>
  </si>
  <si>
    <t>Rv Internacional</t>
  </si>
  <si>
    <t>S. Acciones Andinas</t>
  </si>
  <si>
    <t>Santa D</t>
  </si>
  <si>
    <t>Santander A</t>
  </si>
  <si>
    <t>Santander Acciones Chilenas</t>
  </si>
  <si>
    <t>Santander Acciones Selectas</t>
  </si>
  <si>
    <t>Santander Asiatico</t>
  </si>
  <si>
    <t>Santander B</t>
  </si>
  <si>
    <t>Santander Bonos Y Letras</t>
  </si>
  <si>
    <t>Santander C</t>
  </si>
  <si>
    <t>Santander Deuda Dolar</t>
  </si>
  <si>
    <t>Santander E</t>
  </si>
  <si>
    <t>Santander F</t>
  </si>
  <si>
    <t>Santander Global Desarrollad</t>
  </si>
  <si>
    <t>Santander Hiper Deposito</t>
  </si>
  <si>
    <t>Santander Latinoamericano</t>
  </si>
  <si>
    <t>Santander Money Market</t>
  </si>
  <si>
    <t>Santander Money Market Dolar</t>
  </si>
  <si>
    <t>Santander Money Market Plus</t>
  </si>
  <si>
    <t>Santander Multinacional Emer</t>
  </si>
  <si>
    <t>Santander Norteamericano</t>
  </si>
  <si>
    <t>Santander Rentabilidad</t>
  </si>
  <si>
    <t>Santander Retail &amp; Consumo</t>
  </si>
  <si>
    <t>Santander Super Interes</t>
  </si>
  <si>
    <t>Sb Latam Asia</t>
  </si>
  <si>
    <t>Scotia Acciones Nacionales</t>
  </si>
  <si>
    <t>Scotia Activo</t>
  </si>
  <si>
    <t>Scotia Asia</t>
  </si>
  <si>
    <t>Scotia Clipper</t>
  </si>
  <si>
    <t>Scotia Confianza</t>
  </si>
  <si>
    <t>Scotia Dolar</t>
  </si>
  <si>
    <t>Scotia Global - Retail</t>
  </si>
  <si>
    <t>Scotia Leader</t>
  </si>
  <si>
    <t>Scotia Mixto</t>
  </si>
  <si>
    <t>Security Asia Emergente</t>
  </si>
  <si>
    <t>Security Check</t>
  </si>
  <si>
    <t>Security Corporativo</t>
  </si>
  <si>
    <t>Security Dolar Money Market</t>
  </si>
  <si>
    <t>Security Emerging Market</t>
  </si>
  <si>
    <t>Security Equity Fund</t>
  </si>
  <si>
    <t>Security First</t>
  </si>
  <si>
    <t>Security Global</t>
  </si>
  <si>
    <t>Security Gold</t>
  </si>
  <si>
    <t>Security Income</t>
  </si>
  <si>
    <t>Security Plus</t>
  </si>
  <si>
    <t>Security Selectivo</t>
  </si>
  <si>
    <t>Security Small Cap Latam</t>
  </si>
  <si>
    <t>Security Value</t>
  </si>
  <si>
    <t>Selección Bursatil</t>
  </si>
  <si>
    <t>Select Dinamico</t>
  </si>
  <si>
    <t>Select Equilibrio</t>
  </si>
  <si>
    <t>Select Prudente</t>
  </si>
  <si>
    <t>Selecta Chile</t>
  </si>
  <si>
    <t>Small Cap Latam</t>
  </si>
  <si>
    <t>Solvente Bancoestado</t>
  </si>
  <si>
    <t>Streep</t>
  </si>
  <si>
    <t>Sura Acciones Chile</t>
  </si>
  <si>
    <t>Sura Acciones Chile Calificado</t>
  </si>
  <si>
    <t>Sura Renta Deposito</t>
  </si>
  <si>
    <t>Sura Renta Fija Chile</t>
  </si>
  <si>
    <t>Sura Renta Internacional</t>
  </si>
  <si>
    <t>Sura Seleccion Acciones</t>
  </si>
  <si>
    <t>Sura Seleccion Acciones Chile</t>
  </si>
  <si>
    <t>Sura Seleccion Acciones Latam</t>
  </si>
  <si>
    <t>Sura Seleccion Acciones Usa</t>
  </si>
  <si>
    <t>Sura Seleccion Global</t>
  </si>
  <si>
    <t>Sura Solucion 2020</t>
  </si>
  <si>
    <t>Sura Solucion 2030</t>
  </si>
  <si>
    <t>Sura Solucion 2040</t>
  </si>
  <si>
    <t>Tesoreria</t>
  </si>
  <si>
    <t>U.S. Dollar Fund</t>
  </si>
  <si>
    <t>U.S. Fund</t>
  </si>
  <si>
    <t>Us Mid Cap</t>
  </si>
  <si>
    <t>Usa</t>
  </si>
  <si>
    <t>Utilidades</t>
  </si>
  <si>
    <t>Ventaja Local</t>
  </si>
  <si>
    <t>Vision</t>
  </si>
  <si>
    <t>Visión Dinámica A</t>
  </si>
  <si>
    <t>Visión Dinámica E</t>
  </si>
  <si>
    <t>Zurich Balanceado</t>
  </si>
  <si>
    <t>Zurich Bursatil 90</t>
  </si>
  <si>
    <t>Zurich Cash</t>
  </si>
  <si>
    <t>Zurich Cash Plus</t>
  </si>
  <si>
    <t>Zurich Creciente</t>
  </si>
  <si>
    <t>Zurich Dinamico</t>
  </si>
  <si>
    <t>Zurich Equilibrio 30</t>
  </si>
  <si>
    <t>Zurich Mundo Emergente</t>
  </si>
  <si>
    <t>Zurich Mundo Europeo</t>
  </si>
  <si>
    <t>Zurich Mundo Latam</t>
  </si>
  <si>
    <t>Zurich Patrimonio</t>
  </si>
  <si>
    <t>Zurich Select Global</t>
  </si>
  <si>
    <t>Zurich Usa</t>
  </si>
  <si>
    <t>Zurich Valor</t>
  </si>
  <si>
    <t>CFMBCHBAII</t>
  </si>
  <si>
    <t>CFMIMTACEA</t>
  </si>
  <si>
    <t>CFMIMTACEB</t>
  </si>
  <si>
    <t>CFMIMTACED</t>
  </si>
  <si>
    <t>CFMIMTACEE</t>
  </si>
  <si>
    <t>CFMIMTACEF</t>
  </si>
  <si>
    <t>CFMIMTACEI</t>
  </si>
  <si>
    <t>CFMSTDAEAM</t>
  </si>
  <si>
    <t>CFMSTDAEUG</t>
  </si>
  <si>
    <t>CFMSTDAEU3</t>
  </si>
  <si>
    <t>CFMSTDMIDI</t>
  </si>
  <si>
    <t>CFMLVACNAA</t>
  </si>
  <si>
    <t>CFMLVAESVA</t>
  </si>
  <si>
    <t>CFMLVACNAF</t>
  </si>
  <si>
    <t>CFMLVACNAI</t>
  </si>
  <si>
    <t>CFMLVACNAL</t>
  </si>
  <si>
    <t>CFMLVAESP</t>
  </si>
  <si>
    <t>CFMLVACNAX</t>
  </si>
  <si>
    <t>CFMBBVAEA</t>
  </si>
  <si>
    <t>CFMBBVAEPV</t>
  </si>
  <si>
    <t>CFMBBVAEE</t>
  </si>
  <si>
    <t>CFMBBVAEL</t>
  </si>
  <si>
    <t>CFMBBVAER</t>
  </si>
  <si>
    <t>CFMBBVAEP</t>
  </si>
  <si>
    <t>CFMBBVACES</t>
  </si>
  <si>
    <t>CFMSECA25B</t>
  </si>
  <si>
    <t>CFMSECA25J</t>
  </si>
  <si>
    <t>CFMSECA35B</t>
  </si>
  <si>
    <t>CFMSECA35J</t>
  </si>
  <si>
    <t>CFMSECA45B</t>
  </si>
  <si>
    <t>CFMSECA45J</t>
  </si>
  <si>
    <t>CFMSECA55B</t>
  </si>
  <si>
    <t>CFMSECA55J</t>
  </si>
  <si>
    <t>CFMBCHAHOR</t>
  </si>
  <si>
    <t>CFMBCHAROB</t>
  </si>
  <si>
    <t>CFMBCHAHBH</t>
  </si>
  <si>
    <t>CFMBCHAHOD</t>
  </si>
  <si>
    <t>CFMBCHAHOE</t>
  </si>
  <si>
    <t>CFMLVAPLAZ</t>
  </si>
  <si>
    <t>CFMLVAZOVP</t>
  </si>
  <si>
    <t>CFMLVAPLAF</t>
  </si>
  <si>
    <t>CFMLVCAZOI</t>
  </si>
  <si>
    <t>CFMLVAHORL</t>
  </si>
  <si>
    <t>CFMLVAZOP</t>
  </si>
  <si>
    <t>CFMESTACPA</t>
  </si>
  <si>
    <t>CFMESTACPI</t>
  </si>
  <si>
    <t>CFMESTACPV</t>
  </si>
  <si>
    <t>CFMSTDAMAM</t>
  </si>
  <si>
    <t>CFMSTDAMPE</t>
  </si>
  <si>
    <t>CFMSTDAMPG</t>
  </si>
  <si>
    <t>CFMSTDAMPI</t>
  </si>
  <si>
    <t>CFMSTDAMPU</t>
  </si>
  <si>
    <t>CFMITAAPD1</t>
  </si>
  <si>
    <t>CFMITAAPD4</t>
  </si>
  <si>
    <t>CFMITAAPD5</t>
  </si>
  <si>
    <t>CFMITAMPIT</t>
  </si>
  <si>
    <t>CFMBCHAZAB</t>
  </si>
  <si>
    <t>CFMBCHALBH</t>
  </si>
  <si>
    <t>CFMBCHALID</t>
  </si>
  <si>
    <t>CFMBCHALIE</t>
  </si>
  <si>
    <t>CFMBCHALIA</t>
  </si>
  <si>
    <t>CFMBCIALTP</t>
  </si>
  <si>
    <t>CFMBCIALTV</t>
  </si>
  <si>
    <t>CFMBCIALTB</t>
  </si>
  <si>
    <t>CFMBCIALCL</t>
  </si>
  <si>
    <t>CFMBCIALTF</t>
  </si>
  <si>
    <t>CFMPRIANDA</t>
  </si>
  <si>
    <t>CFMBANAESB</t>
  </si>
  <si>
    <t>CFMPRILAEC</t>
  </si>
  <si>
    <t>CFMPRILAEG</t>
  </si>
  <si>
    <t>CFMPRIANDF</t>
  </si>
  <si>
    <t>CFMPRIANDE</t>
  </si>
  <si>
    <t>CFMPRILTPI</t>
  </si>
  <si>
    <t>CFMPRILATO</t>
  </si>
  <si>
    <t>CFMPRIAES1</t>
  </si>
  <si>
    <t>CFMPRIAES2</t>
  </si>
  <si>
    <t>CFMPRIAES3</t>
  </si>
  <si>
    <t>CFMPRIAES4</t>
  </si>
  <si>
    <t>CFMBCIAIAP</t>
  </si>
  <si>
    <t>CFMBCIASAV</t>
  </si>
  <si>
    <t>CFMBCIAIAB</t>
  </si>
  <si>
    <t>CFMBCIAIAC</t>
  </si>
  <si>
    <t>CFMBCIAIAF</t>
  </si>
  <si>
    <t>CFMLVASIAA</t>
  </si>
  <si>
    <t>CFMLVASAPV</t>
  </si>
  <si>
    <t>CFMLVASIAF</t>
  </si>
  <si>
    <t>CFMLVASII</t>
  </si>
  <si>
    <t>CFMLVASIAL</t>
  </si>
  <si>
    <t>CFMLVASIP</t>
  </si>
  <si>
    <t>CFMSURASEA</t>
  </si>
  <si>
    <t>CFMSURASAC</t>
  </si>
  <si>
    <t>CFMSURASAP</t>
  </si>
  <si>
    <t>CFMSURASEB</t>
  </si>
  <si>
    <t>CFMSURASEC</t>
  </si>
  <si>
    <t>CFMSURASED</t>
  </si>
  <si>
    <t>CFMSURASEE</t>
  </si>
  <si>
    <t>CFMSURASEF</t>
  </si>
  <si>
    <t>CFMSURASEH</t>
  </si>
  <si>
    <t>CFMSURASEI</t>
  </si>
  <si>
    <t>CFMSURATEM</t>
  </si>
  <si>
    <t>CFMBCHASFU</t>
  </si>
  <si>
    <t>CFMBCHANDB</t>
  </si>
  <si>
    <t>CFMBCHASBH</t>
  </si>
  <si>
    <t>CFMBCHASFE</t>
  </si>
  <si>
    <t>CFMBCHASFC</t>
  </si>
  <si>
    <t>CFMBCHAACC</t>
  </si>
  <si>
    <t>CFMBCHAIOB</t>
  </si>
  <si>
    <t>CFMBCHABCH</t>
  </si>
  <si>
    <t>CFMBCHASAE</t>
  </si>
  <si>
    <t>CFMBCHASAC</t>
  </si>
  <si>
    <t>CFMBCHASAV</t>
  </si>
  <si>
    <t>CFMBCHBALI</t>
  </si>
  <si>
    <t>CFMBCHBEIB</t>
  </si>
  <si>
    <t>CFMBCHMOBP</t>
  </si>
  <si>
    <t>CFMBCHBAIC</t>
  </si>
  <si>
    <t>CFMLVBADA</t>
  </si>
  <si>
    <t>CFMCNSOAPV</t>
  </si>
  <si>
    <t>CFMCNSBCOF</t>
  </si>
  <si>
    <t>CFMCNSBCOL</t>
  </si>
  <si>
    <t>CFMLVBADP</t>
  </si>
  <si>
    <t>CFMLVBDOA</t>
  </si>
  <si>
    <t>CFMCNSMAPV</t>
  </si>
  <si>
    <t>CFMCNSBMOF</t>
  </si>
  <si>
    <t>CFMCNSBMOL</t>
  </si>
  <si>
    <t>CFMLVBDOP</t>
  </si>
  <si>
    <t>CFMBCHINCI</t>
  </si>
  <si>
    <t>CFMBCHINAD</t>
  </si>
  <si>
    <t>CFMBCHIAIB</t>
  </si>
  <si>
    <t>CFMBCHINP1</t>
  </si>
  <si>
    <t>CFMBCHINP2</t>
  </si>
  <si>
    <t>CFMBCHACCI</t>
  </si>
  <si>
    <t>CFMBCHBESB</t>
  </si>
  <si>
    <t>CFMBCHACBH</t>
  </si>
  <si>
    <t>CFMBCHACCC</t>
  </si>
  <si>
    <t>CFMESTAESV</t>
  </si>
  <si>
    <t>CFMESTAESC</t>
  </si>
  <si>
    <t>CFMESTAESR</t>
  </si>
  <si>
    <t>CFMESTAESI</t>
  </si>
  <si>
    <t>CFMESTAESP</t>
  </si>
  <si>
    <t>CFMESTBTEV</t>
  </si>
  <si>
    <t>CFMESTBTEC</t>
  </si>
  <si>
    <t>CFMESTBTER</t>
  </si>
  <si>
    <t>CFMESTBTEP</t>
  </si>
  <si>
    <t>CFMESTPAAV</t>
  </si>
  <si>
    <t>CFMESTPAAC</t>
  </si>
  <si>
    <t>CFMESTPAAR</t>
  </si>
  <si>
    <t>CFMESTPAAP</t>
  </si>
  <si>
    <t>CFMESTPMEV</t>
  </si>
  <si>
    <t>CFMESTPMEC</t>
  </si>
  <si>
    <t>CFMESTPMER</t>
  </si>
  <si>
    <t>CFMESTPMEP</t>
  </si>
  <si>
    <t>CFMESTPMCV</t>
  </si>
  <si>
    <t>CFMESTPMCC</t>
  </si>
  <si>
    <t>CFMESTPMCR</t>
  </si>
  <si>
    <t>CFMESTPMCP</t>
  </si>
  <si>
    <t>CFMBNSPIAA</t>
  </si>
  <si>
    <t>CFMBNSPROA</t>
  </si>
  <si>
    <t>CFMBNSPROC</t>
  </si>
  <si>
    <t>CFMBNSPROL</t>
  </si>
  <si>
    <t>CFMBNSPROP</t>
  </si>
  <si>
    <t>CFMBNSPROW</t>
  </si>
  <si>
    <t>CFMBDEBS$A</t>
  </si>
  <si>
    <t>CFMBDEBS$B</t>
  </si>
  <si>
    <t>CFMSTDBAGV</t>
  </si>
  <si>
    <t>CFMSTDBAGE</t>
  </si>
  <si>
    <t>CFMSTDBCOV</t>
  </si>
  <si>
    <t>CFMSTDBCOE</t>
  </si>
  <si>
    <t>CFMSTDBMOV</t>
  </si>
  <si>
    <t>CFMSTDBMOE</t>
  </si>
  <si>
    <t>CFMBBVACCV</t>
  </si>
  <si>
    <t>CFMBBVACCE</t>
  </si>
  <si>
    <t>CFMBBVACCG</t>
  </si>
  <si>
    <t>CFMBBVACCI</t>
  </si>
  <si>
    <t>CFMBBVACCP</t>
  </si>
  <si>
    <t>CFMBBVBANS</t>
  </si>
  <si>
    <t>CFMBBVACAA</t>
  </si>
  <si>
    <t>CFMBBVACPV</t>
  </si>
  <si>
    <t>CFMBBVACAE</t>
  </si>
  <si>
    <t>CFMBBVACAL</t>
  </si>
  <si>
    <t>CFMBBVACAR</t>
  </si>
  <si>
    <t>CFMBBVACAP</t>
  </si>
  <si>
    <t>CFMBBVACAV</t>
  </si>
  <si>
    <t>CFMBBVR50A</t>
  </si>
  <si>
    <t>CFMBBVR50P</t>
  </si>
  <si>
    <t>CFMBBVR50E</t>
  </si>
  <si>
    <t>CFMBBVR50G</t>
  </si>
  <si>
    <t>CFMBBVR50I</t>
  </si>
  <si>
    <t>CFMBBVR50T</t>
  </si>
  <si>
    <t>CFMBBVAACS</t>
  </si>
  <si>
    <t>CFMBBVAONA</t>
  </si>
  <si>
    <t>CFMBBVAOAP</t>
  </si>
  <si>
    <t>CFMBBVAONE</t>
  </si>
  <si>
    <t>CFMBBVAONG</t>
  </si>
  <si>
    <t>CFMBBVAONI</t>
  </si>
  <si>
    <t>CFMBBVAONP</t>
  </si>
  <si>
    <t>CFMBBVACAS</t>
  </si>
  <si>
    <t>CFMBBVANDV</t>
  </si>
  <si>
    <t>CFMBBVANDL</t>
  </si>
  <si>
    <t>CFMBBVANDR</t>
  </si>
  <si>
    <t>CFMBBVANDP</t>
  </si>
  <si>
    <t>CFMBBVANDS</t>
  </si>
  <si>
    <t>CFMBBVACOA</t>
  </si>
  <si>
    <t>CFMBBVACOG</t>
  </si>
  <si>
    <t>CFMBBVACOI</t>
  </si>
  <si>
    <t>CFMBBVACOP</t>
  </si>
  <si>
    <t>CFMBBVACOS</t>
  </si>
  <si>
    <t>CFMBBVMUNA</t>
  </si>
  <si>
    <t>CFMBBVMUNE</t>
  </si>
  <si>
    <t>CFMBBVBAMT</t>
  </si>
  <si>
    <t>CFMBBVMUNS</t>
  </si>
  <si>
    <t>CFMBBVEPAA</t>
  </si>
  <si>
    <t>CFMBBVEPAG</t>
  </si>
  <si>
    <t>CFMBBVEPAI</t>
  </si>
  <si>
    <t>CFMBBVEPAP</t>
  </si>
  <si>
    <t>CFMBBVEPAS</t>
  </si>
  <si>
    <t>CFMBBVEXCA</t>
  </si>
  <si>
    <t>CFMBBVEXCB</t>
  </si>
  <si>
    <t>CFMBBVEXCE</t>
  </si>
  <si>
    <t>CFMBBVEIAG</t>
  </si>
  <si>
    <t>CFMBBVMOMV</t>
  </si>
  <si>
    <t>CFMBBVBIAV</t>
  </si>
  <si>
    <t>CFMBBVFAME</t>
  </si>
  <si>
    <t>CFMBBVBIAL</t>
  </si>
  <si>
    <t>CFMBBVBIAI</t>
  </si>
  <si>
    <t>CFMBBVBIAP</t>
  </si>
  <si>
    <t>CFMBBVFAMV</t>
  </si>
  <si>
    <t>CFMBBVFROA</t>
  </si>
  <si>
    <t>CFMBBVFROV</t>
  </si>
  <si>
    <t>CFMBBVFROE</t>
  </si>
  <si>
    <t>CFMBBVFROG</t>
  </si>
  <si>
    <t>CFMBBVFROI</t>
  </si>
  <si>
    <t>CFMBBVFROP</t>
  </si>
  <si>
    <t>CFMBBVFTRV</t>
  </si>
  <si>
    <t>CFMBBVGIAA</t>
  </si>
  <si>
    <t>CFMBBVGIAE</t>
  </si>
  <si>
    <t>CFMBBVGIAL</t>
  </si>
  <si>
    <t>CFMBBVGIAR</t>
  </si>
  <si>
    <t>CFMBBVGIAP</t>
  </si>
  <si>
    <t>CFMBBVLAMA</t>
  </si>
  <si>
    <t>CFMBBVLAMG</t>
  </si>
  <si>
    <t>CFMBBVLISI</t>
  </si>
  <si>
    <t>CFMBBVLIVI</t>
  </si>
  <si>
    <t>CFMBBVLPAP</t>
  </si>
  <si>
    <t>CFMBBVLPEP</t>
  </si>
  <si>
    <t>CFMBBVLQDA</t>
  </si>
  <si>
    <t>CFMBBVLQDE</t>
  </si>
  <si>
    <t>CFMBBVLARU</t>
  </si>
  <si>
    <t>CFMBBVMONI</t>
  </si>
  <si>
    <t>CFMBBVRMXA</t>
  </si>
  <si>
    <t>CFMBBVRMXB</t>
  </si>
  <si>
    <t>CFMBBVRMXE</t>
  </si>
  <si>
    <t>CFMBBVRMXV</t>
  </si>
  <si>
    <t>CFMBBVRTAA</t>
  </si>
  <si>
    <t>CFMBBVRTAV</t>
  </si>
  <si>
    <t>CFMBBVRTAE</t>
  </si>
  <si>
    <t>CFMBBVRTAL</t>
  </si>
  <si>
    <t>CFMBBVRTAR</t>
  </si>
  <si>
    <t>CFMBBVRTAP</t>
  </si>
  <si>
    <t>CFMBBVREAV</t>
  </si>
  <si>
    <t>CFMBBVUSAA</t>
  </si>
  <si>
    <t>CFMBBVUSAG</t>
  </si>
  <si>
    <t>CFMBBVUSAI</t>
  </si>
  <si>
    <t>CFMBBVUSAP</t>
  </si>
  <si>
    <t>CFMBBVUSAS</t>
  </si>
  <si>
    <t>CFMBBVVPLU</t>
  </si>
  <si>
    <t>CFMBBVVPLV</t>
  </si>
  <si>
    <t>CFMBBVVPLE</t>
  </si>
  <si>
    <t>CFMBBVVPLG</t>
  </si>
  <si>
    <t>CFMBBVVPLI</t>
  </si>
  <si>
    <t>CFMBBVVPLP</t>
  </si>
  <si>
    <t>CFMBBVVPSV</t>
  </si>
  <si>
    <t>CFMBCIBLAT</t>
  </si>
  <si>
    <t>CFMBCICPAP</t>
  </si>
  <si>
    <t>CFMBCICOMV</t>
  </si>
  <si>
    <t>CFMBCICOME</t>
  </si>
  <si>
    <t>CFMBCICOMG</t>
  </si>
  <si>
    <t>CFMBCICVAV</t>
  </si>
  <si>
    <t>CFMBCICVAC</t>
  </si>
  <si>
    <t>CFMBCICVAF</t>
  </si>
  <si>
    <t>CFMBCICIAG</t>
  </si>
  <si>
    <t>CFMBCIBOSV</t>
  </si>
  <si>
    <t>CFMBCINGB1</t>
  </si>
  <si>
    <t>CFMBCINGCS</t>
  </si>
  <si>
    <t>CFMBCIBOSF</t>
  </si>
  <si>
    <t>CFMBCIPESA</t>
  </si>
  <si>
    <t>CFMBCIPEAV</t>
  </si>
  <si>
    <t>CFMBCIDPSV</t>
  </si>
  <si>
    <t>CFMBCIDPSB</t>
  </si>
  <si>
    <t>CFMBCIPECL</t>
  </si>
  <si>
    <t>CFMBCIDPSF</t>
  </si>
  <si>
    <t>CFMBCIEFEA</t>
  </si>
  <si>
    <t>CFMBCIEFAP</t>
  </si>
  <si>
    <t>CFMBCIDEFV</t>
  </si>
  <si>
    <t>CFMBCIDECV</t>
  </si>
  <si>
    <t>CFMBCIEFCL</t>
  </si>
  <si>
    <t>CFMBCIEFFA</t>
  </si>
  <si>
    <t>CFMBCIEFEG</t>
  </si>
  <si>
    <t>CFMBCIEFEI</t>
  </si>
  <si>
    <t>CFMBCIDSAA</t>
  </si>
  <si>
    <t>CFMBCIDSAC</t>
  </si>
  <si>
    <t>CFMBCIEFCZ</t>
  </si>
  <si>
    <t>CMFBCIFIC</t>
  </si>
  <si>
    <t>CFMBCIEFSS</t>
  </si>
  <si>
    <t>CFMBCIEFIP</t>
  </si>
  <si>
    <t>CFMBCIEXPA</t>
  </si>
  <si>
    <t>CFMBCIEXCL</t>
  </si>
  <si>
    <t>CFMBCIGVRP</t>
  </si>
  <si>
    <t>CFMBCIGVCL</t>
  </si>
  <si>
    <t>CFMBCIGVRB</t>
  </si>
  <si>
    <t>CFMBCIGVRC</t>
  </si>
  <si>
    <t>CFMBCIGVRF</t>
  </si>
  <si>
    <t>CFMBCIMOAP</t>
  </si>
  <si>
    <t>CFMBCIMOCL</t>
  </si>
  <si>
    <t>CFMBCINGBC</t>
  </si>
  <si>
    <t>CFMBCIFUFC</t>
  </si>
  <si>
    <t>CFMBCIFUFF</t>
  </si>
  <si>
    <t>CFMBCITOPP</t>
  </si>
  <si>
    <t>CFMBCITPIA</t>
  </si>
  <si>
    <t>CFMBCIUSAP</t>
  </si>
  <si>
    <t>CFMBCIUSAB</t>
  </si>
  <si>
    <t>CFMBCIUSAC</t>
  </si>
  <si>
    <t>CFMESTMRBA</t>
  </si>
  <si>
    <t>CFMESTMRBV</t>
  </si>
  <si>
    <t>CFMESTMRBB</t>
  </si>
  <si>
    <t>CFMESTMRBC</t>
  </si>
  <si>
    <t>CFMESTMRBF</t>
  </si>
  <si>
    <t>CFMESTPRBI</t>
  </si>
  <si>
    <t>CFMBIDINSA</t>
  </si>
  <si>
    <t>CFMBIDINSB</t>
  </si>
  <si>
    <t>CFMBIDINSC</t>
  </si>
  <si>
    <t>CFMBIDINSD</t>
  </si>
  <si>
    <t>CFMBIDINSI</t>
  </si>
  <si>
    <t>CFMBILIQSA</t>
  </si>
  <si>
    <t>CFMBILIQSB</t>
  </si>
  <si>
    <t>CFMBILIQSC</t>
  </si>
  <si>
    <t>CFMBILIQSD</t>
  </si>
  <si>
    <t>CFMBILIQSG</t>
  </si>
  <si>
    <t>CFMBILIQSI</t>
  </si>
  <si>
    <t>CFMBIMASSA</t>
  </si>
  <si>
    <t>CFMBIMASSB</t>
  </si>
  <si>
    <t>CFMBIMASSC</t>
  </si>
  <si>
    <t>CFMBIMASSD</t>
  </si>
  <si>
    <t>CFMBIREPSA</t>
  </si>
  <si>
    <t>CFMBIREPSB</t>
  </si>
  <si>
    <t>CFMBIREPSC</t>
  </si>
  <si>
    <t>CFMBIREPSD</t>
  </si>
  <si>
    <t>CFMBIREPSI</t>
  </si>
  <si>
    <t>CFMBICACCB</t>
  </si>
  <si>
    <t>CFMBICACII</t>
  </si>
  <si>
    <t>CFMBICACCF</t>
  </si>
  <si>
    <t>CFMBICBNFB</t>
  </si>
  <si>
    <t>CFMBICBNFC</t>
  </si>
  <si>
    <t>CFMBICBNFE</t>
  </si>
  <si>
    <t>CFMBICBNFI</t>
  </si>
  <si>
    <t>CFMBICBNFF</t>
  </si>
  <si>
    <t>CFMBICBASB</t>
  </si>
  <si>
    <t>CFMBICBASA</t>
  </si>
  <si>
    <t>CFMBICBASD</t>
  </si>
  <si>
    <t>CFMBICBAAG</t>
  </si>
  <si>
    <t>CFMBICBASI</t>
  </si>
  <si>
    <t>CFMBICBASF</t>
  </si>
  <si>
    <t>CFMBICBASC</t>
  </si>
  <si>
    <t>CFMBICBASJ</t>
  </si>
  <si>
    <t>CFMBICBEUB</t>
  </si>
  <si>
    <t>CFMBICBEUA</t>
  </si>
  <si>
    <t>CFMBICBEUD</t>
  </si>
  <si>
    <t>CFMBICBPAG</t>
  </si>
  <si>
    <t>CFMBICBEUI</t>
  </si>
  <si>
    <t>CFMBICBEUF</t>
  </si>
  <si>
    <t>CFMBICBEUC</t>
  </si>
  <si>
    <t>CFMBICBEUJ</t>
  </si>
  <si>
    <t>CFMBICBLTB</t>
  </si>
  <si>
    <t>CFMBICBLTA</t>
  </si>
  <si>
    <t>CFMBICBLTD</t>
  </si>
  <si>
    <t>CFMBICBLAG</t>
  </si>
  <si>
    <t>CFMBICBLTI</t>
  </si>
  <si>
    <t>CFMBICBLTF</t>
  </si>
  <si>
    <t>CFMBICBLTC</t>
  </si>
  <si>
    <t>CFMBICBMEB</t>
  </si>
  <si>
    <t>CFMBICBMEM</t>
  </si>
  <si>
    <t>CFMBICBMED</t>
  </si>
  <si>
    <t>CFMBICBMEG</t>
  </si>
  <si>
    <t>CFMBICBMEI</t>
  </si>
  <si>
    <t>CFMBICBMEF</t>
  </si>
  <si>
    <t>CFMBICBMEC</t>
  </si>
  <si>
    <t>CFMBICBMEJ</t>
  </si>
  <si>
    <t>CFMBICBNAB</t>
  </si>
  <si>
    <t>CFMBICBNAA</t>
  </si>
  <si>
    <t>CFMBICBNAD</t>
  </si>
  <si>
    <t>CFMBICBNAG</t>
  </si>
  <si>
    <t>CFMBICBNAI</t>
  </si>
  <si>
    <t>CFMBICBNAF</t>
  </si>
  <si>
    <t>CFMBICBNAC</t>
  </si>
  <si>
    <t>CFMBICBNAJ</t>
  </si>
  <si>
    <t>CFMBICBRAB</t>
  </si>
  <si>
    <t>CFMBICBRAS</t>
  </si>
  <si>
    <t>CFMBICBRAI</t>
  </si>
  <si>
    <t>CFMBICBRAF</t>
  </si>
  <si>
    <t>CFMBICBRAC</t>
  </si>
  <si>
    <t>CFMBICBRAJ</t>
  </si>
  <si>
    <t>CFMBICCHAA</t>
  </si>
  <si>
    <t>CFMBICCHAD</t>
  </si>
  <si>
    <t>CFMBICCHAI</t>
  </si>
  <si>
    <t>CFMBICCHAF</t>
  </si>
  <si>
    <t>CFMBICCHAC</t>
  </si>
  <si>
    <t>CFMBICCMCB</t>
  </si>
  <si>
    <t>CFMBICCMCA</t>
  </si>
  <si>
    <t>CFMBICCMCI</t>
  </si>
  <si>
    <t>CFMBICCMCF</t>
  </si>
  <si>
    <t>CFMBICCMCC</t>
  </si>
  <si>
    <t>CFMBICCMCJ</t>
  </si>
  <si>
    <t>CFMBICBIAB</t>
  </si>
  <si>
    <t>CFMBICCOLA</t>
  </si>
  <si>
    <t>CFMBICBIAD</t>
  </si>
  <si>
    <t>CFMBICBIAE</t>
  </si>
  <si>
    <t>CFMBICBIAG</t>
  </si>
  <si>
    <t>CFMBICCOLI</t>
  </si>
  <si>
    <t>CFMBICCOLF</t>
  </si>
  <si>
    <t>CFMBICCOLC</t>
  </si>
  <si>
    <t>CFMBICCMDA</t>
  </si>
  <si>
    <t>CFMBICCMDI</t>
  </si>
  <si>
    <t>CFMBICCMDF</t>
  </si>
  <si>
    <t>CFMBICCMDC</t>
  </si>
  <si>
    <t>CFMBICDINB</t>
  </si>
  <si>
    <t>CFMBICDINA</t>
  </si>
  <si>
    <t>CFMBICDIND</t>
  </si>
  <si>
    <t>CFMBICDINE</t>
  </si>
  <si>
    <t>CFMBICDCOG</t>
  </si>
  <si>
    <t>CFMBICDINI</t>
  </si>
  <si>
    <t>CFMBICDINF</t>
  </si>
  <si>
    <t>CFMBICDINC</t>
  </si>
  <si>
    <t>CFMBICEMPA</t>
  </si>
  <si>
    <t>CFMBICEORD</t>
  </si>
  <si>
    <t>CFMBICEORE</t>
  </si>
  <si>
    <t>CFMBICEORG</t>
  </si>
  <si>
    <t>CFMBICEMPI</t>
  </si>
  <si>
    <t>CFMBICEMPF</t>
  </si>
  <si>
    <t>CFMBICEMPC</t>
  </si>
  <si>
    <t>CFMBICEXTB</t>
  </si>
  <si>
    <t>CFMBICEXTA</t>
  </si>
  <si>
    <t>CFMBICEXTD</t>
  </si>
  <si>
    <t>CFMBICEXTE</t>
  </si>
  <si>
    <t>CFMBICBRAG</t>
  </si>
  <si>
    <t>CFMBICEXTI</t>
  </si>
  <si>
    <t>CFMBICEXTF</t>
  </si>
  <si>
    <t>CFMBICEXTC</t>
  </si>
  <si>
    <t>CFMBICEXDO</t>
  </si>
  <si>
    <t>CFMBICEXDI</t>
  </si>
  <si>
    <t>CFMBICEXDC</t>
  </si>
  <si>
    <t>CFMBICEBLX</t>
  </si>
  <si>
    <t>CFMBICINDB</t>
  </si>
  <si>
    <t>CFMBICEIND</t>
  </si>
  <si>
    <t>CFMBICINDD</t>
  </si>
  <si>
    <t>CFMBICBEXG</t>
  </si>
  <si>
    <t>CFMBICLIQX</t>
  </si>
  <si>
    <t>CFMBICINDF</t>
  </si>
  <si>
    <t>CFMBICEINA</t>
  </si>
  <si>
    <t>CFMBICEINI</t>
  </si>
  <si>
    <t>CFMBICEINF</t>
  </si>
  <si>
    <t>CFMBICEINC</t>
  </si>
  <si>
    <t>CFMBICJAPB</t>
  </si>
  <si>
    <t>CFMBICJAPA</t>
  </si>
  <si>
    <t>CFMBICJAPD</t>
  </si>
  <si>
    <t>CFMBICJAPG</t>
  </si>
  <si>
    <t>CFMBICJAPI</t>
  </si>
  <si>
    <t>CFMBICJAPF</t>
  </si>
  <si>
    <t>CFMBICJAPC</t>
  </si>
  <si>
    <t>CFMBICEMGA</t>
  </si>
  <si>
    <t>CFMBICEMGI</t>
  </si>
  <si>
    <t>CFMBICMDOL</t>
  </si>
  <si>
    <t>CFMBICMDOI</t>
  </si>
  <si>
    <t>CFMBICMDOC</t>
  </si>
  <si>
    <t>CFMBICMSTB</t>
  </si>
  <si>
    <t>CFMBICMSTA</t>
  </si>
  <si>
    <t>CFMBICMSTD</t>
  </si>
  <si>
    <t>CFMBICMSTE</t>
  </si>
  <si>
    <t>CFMBICMERG</t>
  </si>
  <si>
    <t>CFMBICMSTI</t>
  </si>
  <si>
    <t>CFMBICMSTF</t>
  </si>
  <si>
    <t>CFMBICMSTC</t>
  </si>
  <si>
    <t>CFMBICMEXB</t>
  </si>
  <si>
    <t>CFMBICMEXA</t>
  </si>
  <si>
    <t>CFMBICMEXD</t>
  </si>
  <si>
    <t>CFMBICMEXI</t>
  </si>
  <si>
    <t>CFMBICMEXF</t>
  </si>
  <si>
    <t>CFMBICMEXC</t>
  </si>
  <si>
    <t>CFMBICBRUB</t>
  </si>
  <si>
    <t>CFMBICPERA</t>
  </si>
  <si>
    <t>CFMBICBRUD</t>
  </si>
  <si>
    <t>CFMBICBRUE</t>
  </si>
  <si>
    <t>CFMBICBRUG</t>
  </si>
  <si>
    <t>CFMBICPERI</t>
  </si>
  <si>
    <t>CFMBICBRUF</t>
  </si>
  <si>
    <t>CFMBICPERC</t>
  </si>
  <si>
    <t>CFMBICTRGB</t>
  </si>
  <si>
    <t>CFMBICTRGA</t>
  </si>
  <si>
    <t>CFMBICTRGD</t>
  </si>
  <si>
    <t>CFMBICTRGE</t>
  </si>
  <si>
    <t>CFMBICTETG</t>
  </si>
  <si>
    <t>CFMBICTGRI</t>
  </si>
  <si>
    <t>CFMBICTRGF</t>
  </si>
  <si>
    <t>CFMBICTRGC</t>
  </si>
  <si>
    <t>CFMBICTENB</t>
  </si>
  <si>
    <t>CFMBICTENA</t>
  </si>
  <si>
    <t>CFMBICTEND</t>
  </si>
  <si>
    <t>CFMBICTENE</t>
  </si>
  <si>
    <t>CFMBICBASG</t>
  </si>
  <si>
    <t>CFMBICTENI</t>
  </si>
  <si>
    <t>CFMBICTENF</t>
  </si>
  <si>
    <t>CFMBICTENC</t>
  </si>
  <si>
    <t>CFMBICVLRB</t>
  </si>
  <si>
    <t>CFMBICVLRA</t>
  </si>
  <si>
    <t>CFMBICVLRD</t>
  </si>
  <si>
    <t>CFMBICVLRE</t>
  </si>
  <si>
    <t>CFMBICVLRI</t>
  </si>
  <si>
    <t>CFMBICVLRF</t>
  </si>
  <si>
    <t>CFMBICVLRC</t>
  </si>
  <si>
    <t>CFMBICVNGB</t>
  </si>
  <si>
    <t>CFMBICVNGA</t>
  </si>
  <si>
    <t>CFMBICVAND</t>
  </si>
  <si>
    <t>CFMBICBVAG</t>
  </si>
  <si>
    <t>CFMBICVNGI</t>
  </si>
  <si>
    <t>CFMBICVNGF</t>
  </si>
  <si>
    <t>CFMBICVNGC</t>
  </si>
  <si>
    <t>CFMESTBESV</t>
  </si>
  <si>
    <t>CFMESTBESC</t>
  </si>
  <si>
    <t>CFMESTBESR</t>
  </si>
  <si>
    <t>CFMESTBESP</t>
  </si>
  <si>
    <t>CFMLVBHYGA</t>
  </si>
  <si>
    <t>CFMLVHYAPV</t>
  </si>
  <si>
    <t>CFMLVBHYGF</t>
  </si>
  <si>
    <t>CFMLVBHYGI</t>
  </si>
  <si>
    <t>CFMLVBHYGL</t>
  </si>
  <si>
    <t>CFMLVBHYGO</t>
  </si>
  <si>
    <t>CFMLVBHGP</t>
  </si>
  <si>
    <t>CFMLVBOLTA</t>
  </si>
  <si>
    <t>CFMLVBLAPV</t>
  </si>
  <si>
    <t>CFMLVBOLTF</t>
  </si>
  <si>
    <t>CFMLVBOLTI</t>
  </si>
  <si>
    <t>CFMLVBONLL</t>
  </si>
  <si>
    <t>CFMLVBOLAQ</t>
  </si>
  <si>
    <t>CFMBCHEUFB</t>
  </si>
  <si>
    <t>CFMBCHDEBH</t>
  </si>
  <si>
    <t>CFMBCHDEBP</t>
  </si>
  <si>
    <t>CFMBCHDESD</t>
  </si>
  <si>
    <t>CFMBCHDESE</t>
  </si>
  <si>
    <t>CFMBCHDESA</t>
  </si>
  <si>
    <t>CFMBCHBUF2</t>
  </si>
  <si>
    <t>CFMBCHAEM3</t>
  </si>
  <si>
    <t>CFMBCHAEU3</t>
  </si>
  <si>
    <t>CFMBTGRIGA</t>
  </si>
  <si>
    <t>CFMBTGRTGP</t>
  </si>
  <si>
    <t>CFMBTGRIGI</t>
  </si>
  <si>
    <t>CFMBCHCAEF</t>
  </si>
  <si>
    <t>CFMBCHCEIT</t>
  </si>
  <si>
    <t>CFMBCHCEFP</t>
  </si>
  <si>
    <t>CFMBCHCAPE</t>
  </si>
  <si>
    <t>CFMBCHCAPP</t>
  </si>
  <si>
    <t>CFMBCHCFIN</t>
  </si>
  <si>
    <t>CFMBCHCROB</t>
  </si>
  <si>
    <t>CFMBCHCFCH</t>
  </si>
  <si>
    <t>CFMBCHCFBL</t>
  </si>
  <si>
    <t>CFMBCHCFIT</t>
  </si>
  <si>
    <t>CFMBCHCFIP</t>
  </si>
  <si>
    <t>CFMPRICAPA</t>
  </si>
  <si>
    <t>CFMPRICAPB</t>
  </si>
  <si>
    <t>CFMPRICAPC</t>
  </si>
  <si>
    <t>CFMPRICAPG</t>
  </si>
  <si>
    <t>CFMPRICAPF</t>
  </si>
  <si>
    <t>CFMPRICAPE</t>
  </si>
  <si>
    <t>CFMPRICAPI</t>
  </si>
  <si>
    <t>CFMPRICAPO</t>
  </si>
  <si>
    <t>CFMPRICAN1</t>
  </si>
  <si>
    <t>CFMPRICAN2</t>
  </si>
  <si>
    <t>CFMPRICAN3</t>
  </si>
  <si>
    <t>CFMPRICAN4</t>
  </si>
  <si>
    <t>CFMPRICEQA</t>
  </si>
  <si>
    <t>CFMPRICEQC</t>
  </si>
  <si>
    <t>CFMPRICEQG</t>
  </si>
  <si>
    <t>CFMPRICE80</t>
  </si>
  <si>
    <t>CFMPRICEP3</t>
  </si>
  <si>
    <t>CFMPRICEPI</t>
  </si>
  <si>
    <t>CFMPRICPRA</t>
  </si>
  <si>
    <t>CFMPRICPRC</t>
  </si>
  <si>
    <t>CFMPRICPRG</t>
  </si>
  <si>
    <t>CFMPRICP80</t>
  </si>
  <si>
    <t>CFMPRICPP3</t>
  </si>
  <si>
    <t>CFMPRICRPI</t>
  </si>
  <si>
    <t>CFMLVCHSA</t>
  </si>
  <si>
    <t>CFMLVCSHV</t>
  </si>
  <si>
    <t>CFMLVCHSF</t>
  </si>
  <si>
    <t>CFMLVCASHI</t>
  </si>
  <si>
    <t>CFMLVCASHL</t>
  </si>
  <si>
    <t>CFMLVCHSP</t>
  </si>
  <si>
    <t>CFMCFNAASA</t>
  </si>
  <si>
    <t>CFMBTGAADC</t>
  </si>
  <si>
    <t>CFMCFNAASB</t>
  </si>
  <si>
    <t>CFMCFNAEAB</t>
  </si>
  <si>
    <t>CFMCFNAASC</t>
  </si>
  <si>
    <t>CFMCFNAASI</t>
  </si>
  <si>
    <t>CFMCFNAEAI</t>
  </si>
  <si>
    <t>CFMCFNACHA</t>
  </si>
  <si>
    <t>CFMCFNACHB</t>
  </si>
  <si>
    <t>CFMCFNCHBV</t>
  </si>
  <si>
    <t>CFMCFNACHC</t>
  </si>
  <si>
    <t>CFMBTGACHD</t>
  </si>
  <si>
    <t>CFMBTGACDV</t>
  </si>
  <si>
    <t>CFMCFNACHI</t>
  </si>
  <si>
    <t>CFMCFNCHIV</t>
  </si>
  <si>
    <t>CFMCFNAEMB</t>
  </si>
  <si>
    <t>CFMCFNALAB</t>
  </si>
  <si>
    <t>CFMBTGACLD</t>
  </si>
  <si>
    <t>CFMBTGALDV</t>
  </si>
  <si>
    <t>CFMBTGACLI</t>
  </si>
  <si>
    <t>CFMCFNALAI</t>
  </si>
  <si>
    <t>CFMBTGACLX</t>
  </si>
  <si>
    <t>CFMCFNAINA</t>
  </si>
  <si>
    <t>CFMBTGACDC</t>
  </si>
  <si>
    <t>CFMCFNAINB</t>
  </si>
  <si>
    <t>CFMCFNAUAB</t>
  </si>
  <si>
    <t>CFMCFNAINC</t>
  </si>
  <si>
    <t>CFMCFNAINI</t>
  </si>
  <si>
    <t>CFMCFNAUAI</t>
  </si>
  <si>
    <t>CFMCFNRETA</t>
  </si>
  <si>
    <t>CFMCFNRETB</t>
  </si>
  <si>
    <t>CFMCFNBRAB</t>
  </si>
  <si>
    <t>CFMCFNRETC</t>
  </si>
  <si>
    <t>CFMCFNRETI</t>
  </si>
  <si>
    <t>CFMCFNBRAI</t>
  </si>
  <si>
    <t>CFMCFNMMKA</t>
  </si>
  <si>
    <t>CFMCFNMMAA</t>
  </si>
  <si>
    <t>CFMBTGMMKD</t>
  </si>
  <si>
    <t>CFMBTGMMDV</t>
  </si>
  <si>
    <t>CFMBTGMOMF</t>
  </si>
  <si>
    <t>CFMCFNMMKI</t>
  </si>
  <si>
    <t>CFMCFNMMAI</t>
  </si>
  <si>
    <t>CFMCFNRINA</t>
  </si>
  <si>
    <t>CFMCFNRINB</t>
  </si>
  <si>
    <t>CFMBTGMMDF</t>
  </si>
  <si>
    <t>CFMCFNRINI</t>
  </si>
  <si>
    <t>CFMCFNREPA</t>
  </si>
  <si>
    <t>CFMCFNREPB</t>
  </si>
  <si>
    <t>CFMCFNRPBV</t>
  </si>
  <si>
    <t>CFMCFNREPI</t>
  </si>
  <si>
    <t>CFMCFNRPIV</t>
  </si>
  <si>
    <t>CFMCFNRCHA</t>
  </si>
  <si>
    <t>CFMCFNRCHB</t>
  </si>
  <si>
    <t>CFMCFNRCAB</t>
  </si>
  <si>
    <t>CFMCFNRCHI</t>
  </si>
  <si>
    <t>CFMCFNRCAI</t>
  </si>
  <si>
    <t>CFMCFNREMA</t>
  </si>
  <si>
    <t>CFMCFNREMB</t>
  </si>
  <si>
    <t>CFMCFNRIAB</t>
  </si>
  <si>
    <t>CFMCFNREMI</t>
  </si>
  <si>
    <t>CFMCFNRIAI</t>
  </si>
  <si>
    <t>CFMCFNRNOA</t>
  </si>
  <si>
    <t>CFMCFNRNOB</t>
  </si>
  <si>
    <t>CFMCFNRNAB</t>
  </si>
  <si>
    <t>CFMBTGRNOD</t>
  </si>
  <si>
    <t>CFMBTGRNDV</t>
  </si>
  <si>
    <t>CFMCFNRNOI</t>
  </si>
  <si>
    <t>CFMCFNRNAI</t>
  </si>
  <si>
    <t>CFMCFNCLAB</t>
  </si>
  <si>
    <t>CFMCFNCABA</t>
  </si>
  <si>
    <t>CFMBTGCHAE</t>
  </si>
  <si>
    <t>CFMBTGCHEV</t>
  </si>
  <si>
    <t>CFMBTGCHAF</t>
  </si>
  <si>
    <t>CFMBTGCHFV</t>
  </si>
  <si>
    <t>CFMCHAG-E</t>
  </si>
  <si>
    <t>CFMCHAI-E</t>
  </si>
  <si>
    <t>CFMCFNCAIA</t>
  </si>
  <si>
    <t>CFMCHAX-E</t>
  </si>
  <si>
    <t>CFMBCHCBCA</t>
  </si>
  <si>
    <t>CFMBCHCBCB</t>
  </si>
  <si>
    <t>CFMBCHCBCH</t>
  </si>
  <si>
    <t>CFMBCHCBCE</t>
  </si>
  <si>
    <t>CFMBCHCBCC</t>
  </si>
  <si>
    <t>CFMBCHCBCP</t>
  </si>
  <si>
    <t>CFMTOEEQUB</t>
  </si>
  <si>
    <t>CFMTOEEQUI</t>
  </si>
  <si>
    <t>CFMBBVCMCV</t>
  </si>
  <si>
    <t>CFMBBVCMCE</t>
  </si>
  <si>
    <t>CFMBBVCMCL</t>
  </si>
  <si>
    <t>CFMBBVCMCR</t>
  </si>
  <si>
    <t>CFMBBVCMCP</t>
  </si>
  <si>
    <t>CFMBBVCMCS</t>
  </si>
  <si>
    <t>CFMBCICIAV</t>
  </si>
  <si>
    <t>CFMBCICHAP</t>
  </si>
  <si>
    <t>CFMBCICDAB</t>
  </si>
  <si>
    <t>CFMBCICHIC</t>
  </si>
  <si>
    <t>CFMBCICDAF</t>
  </si>
  <si>
    <t>CFMFTLCCA</t>
  </si>
  <si>
    <t>CFMBCHCDGB</t>
  </si>
  <si>
    <t>CFMBCHCDBC</t>
  </si>
  <si>
    <t>CFMBCHCDGD</t>
  </si>
  <si>
    <t>CFMBCHCDGE</t>
  </si>
  <si>
    <t>CFMBCHCDGA</t>
  </si>
  <si>
    <t>CFMCGACHA</t>
  </si>
  <si>
    <t>CFMCGACHB</t>
  </si>
  <si>
    <t>CFMESTCOMA</t>
  </si>
  <si>
    <t>CFMESTCOMV</t>
  </si>
  <si>
    <t>CFMESTCOMB</t>
  </si>
  <si>
    <t>CFMESTCOMC</t>
  </si>
  <si>
    <t>CFMESTCOMF</t>
  </si>
  <si>
    <t>CFMESTCOMI</t>
  </si>
  <si>
    <t>CFMBBVBCAA</t>
  </si>
  <si>
    <t>CFMBBVBCAI</t>
  </si>
  <si>
    <t>CFMBBVBCAP</t>
  </si>
  <si>
    <t>CFMLVCACA</t>
  </si>
  <si>
    <t>CFMCNSAAPV</t>
  </si>
  <si>
    <t>CFMCNSACHF</t>
  </si>
  <si>
    <t>CFMCNSACHL</t>
  </si>
  <si>
    <t>CFMLVCACP</t>
  </si>
  <si>
    <t>CFMLVCDOA</t>
  </si>
  <si>
    <t>CFMCNSCAPV</t>
  </si>
  <si>
    <t>CFMCNSBCRF</t>
  </si>
  <si>
    <t>CFMCNSBCRL</t>
  </si>
  <si>
    <t>CFMLVCDOP</t>
  </si>
  <si>
    <t>CFMLVCLPA</t>
  </si>
  <si>
    <t>CFMCNSPAPV</t>
  </si>
  <si>
    <t>CFMCNSRLPF</t>
  </si>
  <si>
    <t>CFMCNSALPL</t>
  </si>
  <si>
    <t>CFMLVCLPP</t>
  </si>
  <si>
    <t>CFMESTCONA</t>
  </si>
  <si>
    <t>CFMESTCONB</t>
  </si>
  <si>
    <t>CFMESTCONC</t>
  </si>
  <si>
    <t>CFMESTCONI</t>
  </si>
  <si>
    <t>CFMCOREIAV</t>
  </si>
  <si>
    <t>CFMCOREFM1</t>
  </si>
  <si>
    <t>CFMCOREIA2</t>
  </si>
  <si>
    <t>CFMCOREIA3</t>
  </si>
  <si>
    <t>CFMCOREIA4</t>
  </si>
  <si>
    <t>CFMCOREFM5</t>
  </si>
  <si>
    <t>CFMBCILCAP</t>
  </si>
  <si>
    <t>CFMBCILCBC</t>
  </si>
  <si>
    <t>CFMBCILCBP</t>
  </si>
  <si>
    <t>CFMBCICDSC</t>
  </si>
  <si>
    <t>CFMBCICDST</t>
  </si>
  <si>
    <t>CFMBCHCDFU</t>
  </si>
  <si>
    <t>CFMSTDOVE3</t>
  </si>
  <si>
    <t>CFMSTDCPLE</t>
  </si>
  <si>
    <t>CFMSTDRCPG</t>
  </si>
  <si>
    <t>CFMSTDCPLR</t>
  </si>
  <si>
    <t>CFMSTDCPLN</t>
  </si>
  <si>
    <t>CFMBCHCREC</t>
  </si>
  <si>
    <t>CFMBCHCTOB</t>
  </si>
  <si>
    <t>CFMBCHCRBH</t>
  </si>
  <si>
    <t>CFMBCHCREE</t>
  </si>
  <si>
    <t>CFMSECBLCA</t>
  </si>
  <si>
    <t>CFMSECBLCB</t>
  </si>
  <si>
    <t>CFMSECBLND</t>
  </si>
  <si>
    <t>CFMSECCREH</t>
  </si>
  <si>
    <t>CFMSECCREI</t>
  </si>
  <si>
    <t>CFMSECCREJ</t>
  </si>
  <si>
    <t>CFMSECCRES</t>
  </si>
  <si>
    <t>CFMSECLIGA</t>
  </si>
  <si>
    <t>CFMSECLIGB</t>
  </si>
  <si>
    <t>CFMSECLIGD</t>
  </si>
  <si>
    <t>CFMSECLIGG</t>
  </si>
  <si>
    <t>CFMSECLIGH</t>
  </si>
  <si>
    <t>CFMSECLIGS</t>
  </si>
  <si>
    <t>CFMSECLIGV</t>
  </si>
  <si>
    <t>CFMBCIDALV</t>
  </si>
  <si>
    <t>CFMBCIDLCV</t>
  </si>
  <si>
    <t>CFMBCIDALC</t>
  </si>
  <si>
    <t>CFMBCIDALF</t>
  </si>
  <si>
    <t>CFMPRIDETA</t>
  </si>
  <si>
    <t>CFMPRIDMPB</t>
  </si>
  <si>
    <t>CFMPRIDETC</t>
  </si>
  <si>
    <t>CFMPRIDETG</t>
  </si>
  <si>
    <t>CFMPRIDETF</t>
  </si>
  <si>
    <t>CFMPRIDETE</t>
  </si>
  <si>
    <t>CFMPRIDMPI</t>
  </si>
  <si>
    <t>CFMPRIDMPO</t>
  </si>
  <si>
    <t>CFMPRIDMN1</t>
  </si>
  <si>
    <t>CFMPRIDMN2</t>
  </si>
  <si>
    <t>CFMPRIDMN3</t>
  </si>
  <si>
    <t>CFMPRIDMN4</t>
  </si>
  <si>
    <t>CFMBCHDXIB</t>
  </si>
  <si>
    <t>CFMBCHXXBH</t>
  </si>
  <si>
    <t>CFMBCHXXID</t>
  </si>
  <si>
    <t>CFMBCHXXIE</t>
  </si>
  <si>
    <t>CFMBCHDXXI</t>
  </si>
  <si>
    <t>CFMBCHXXIV</t>
  </si>
  <si>
    <t>CFMIMTDEUA</t>
  </si>
  <si>
    <t>CFMIMTDEUB</t>
  </si>
  <si>
    <t>CFMIMTDEUD</t>
  </si>
  <si>
    <t>CFMIMTDEUE</t>
  </si>
  <si>
    <t>CFMIMTDEUF</t>
  </si>
  <si>
    <t>CFMIMTDEUI</t>
  </si>
  <si>
    <t>CFMCGDCHA</t>
  </si>
  <si>
    <t>CFMCGDCHB</t>
  </si>
  <si>
    <t>CFMSECDCLA</t>
  </si>
  <si>
    <t>CFMSECDVAB</t>
  </si>
  <si>
    <t>CFMSECDCLD</t>
  </si>
  <si>
    <t>CFMSECDCFO</t>
  </si>
  <si>
    <t>CFMSECDCGP</t>
  </si>
  <si>
    <t>CFMSECDCLH</t>
  </si>
  <si>
    <t>CFMSECDCLJ</t>
  </si>
  <si>
    <t>CFMSECDCLS</t>
  </si>
  <si>
    <t>CFMBCHDEUD</t>
  </si>
  <si>
    <t>CFMSECDEIA</t>
  </si>
  <si>
    <t>CFMSECDEII</t>
  </si>
  <si>
    <t>CFM9519UNICA</t>
  </si>
  <si>
    <t>CFM8982A</t>
  </si>
  <si>
    <t>CFM8982B</t>
  </si>
  <si>
    <t>CFM8982D</t>
  </si>
  <si>
    <t>CFM8982E</t>
  </si>
  <si>
    <t>CFM8982F</t>
  </si>
  <si>
    <t>CFM8982I</t>
  </si>
  <si>
    <t>CFM8982IM</t>
  </si>
  <si>
    <t>CFM9254ALTO</t>
  </si>
  <si>
    <t>CFM9254AM</t>
  </si>
  <si>
    <t>CFM9254APV</t>
  </si>
  <si>
    <t>CFM9254EJECU</t>
  </si>
  <si>
    <t>CFM9254G</t>
  </si>
  <si>
    <t>CFM9254III</t>
  </si>
  <si>
    <t>CFM9254INVER</t>
  </si>
  <si>
    <t>CFM9254UNIVE</t>
  </si>
  <si>
    <t>CFM9537APV</t>
  </si>
  <si>
    <t>CFM9537EJECU</t>
  </si>
  <si>
    <t>CFM9537G</t>
  </si>
  <si>
    <t>CFM9537INSTI</t>
  </si>
  <si>
    <t>CFM9537INVER</t>
  </si>
  <si>
    <t>CFM9537UNIVE</t>
  </si>
  <si>
    <t>CFM8872A</t>
  </si>
  <si>
    <t>CFM8872APV</t>
  </si>
  <si>
    <t>CFM8872F</t>
  </si>
  <si>
    <t>CFM8872I</t>
  </si>
  <si>
    <t>CFM8872LV</t>
  </si>
  <si>
    <t>CFM8872O</t>
  </si>
  <si>
    <t>CFM8872P</t>
  </si>
  <si>
    <t>CFM8872X</t>
  </si>
  <si>
    <t>CFM8886A</t>
  </si>
  <si>
    <t>CFM8886APV</t>
  </si>
  <si>
    <t>CFM8886E</t>
  </si>
  <si>
    <t>CFM8886GLOBA</t>
  </si>
  <si>
    <t>CFM8886INVER</t>
  </si>
  <si>
    <t>CFM8886PATRI</t>
  </si>
  <si>
    <t>CFM8886PERSO</t>
  </si>
  <si>
    <t>CFM9607B</t>
  </si>
  <si>
    <t>CFM9607J</t>
  </si>
  <si>
    <t>CFM9608B</t>
  </si>
  <si>
    <t>CFM9608J</t>
  </si>
  <si>
    <t>CFM9609B</t>
  </si>
  <si>
    <t>CFM9609J</t>
  </si>
  <si>
    <t>CFM9610B</t>
  </si>
  <si>
    <t>CFM9610J</t>
  </si>
  <si>
    <t>CFM8035A</t>
  </si>
  <si>
    <t>CFM8035B</t>
  </si>
  <si>
    <t>CFM8035BCH</t>
  </si>
  <si>
    <t>CFM8035D</t>
  </si>
  <si>
    <t>CFM8035E</t>
  </si>
  <si>
    <t>CFM8755A</t>
  </si>
  <si>
    <t>CFM8755APV</t>
  </si>
  <si>
    <t>CFM8755F</t>
  </si>
  <si>
    <t>CFM8755I</t>
  </si>
  <si>
    <t>CFM8755LV</t>
  </si>
  <si>
    <t>CFM8755P</t>
  </si>
  <si>
    <t>CFM9291A</t>
  </si>
  <si>
    <t>CFM9291APV</t>
  </si>
  <si>
    <t>CFM9291B</t>
  </si>
  <si>
    <t>CFM9291BE</t>
  </si>
  <si>
    <t>CFM9291C</t>
  </si>
  <si>
    <t>CFM9291I</t>
  </si>
  <si>
    <t>CFM9291VIVIENDA</t>
  </si>
  <si>
    <t>CFM9222AM</t>
  </si>
  <si>
    <t>CFM9222APV</t>
  </si>
  <si>
    <t>CFM9222EJECU</t>
  </si>
  <si>
    <t>CFM9222G</t>
  </si>
  <si>
    <t>CFM9222INVER</t>
  </si>
  <si>
    <t>CFM9222UNIVE</t>
  </si>
  <si>
    <t>CFM9539D1</t>
  </si>
  <si>
    <t>CFM9539D4</t>
  </si>
  <si>
    <t>CFM9539D5</t>
  </si>
  <si>
    <t>CFM9539IT</t>
  </si>
  <si>
    <t>CFM8135B</t>
  </si>
  <si>
    <t>CFM8135BCH</t>
  </si>
  <si>
    <t>CFM8135D</t>
  </si>
  <si>
    <t>CFM8135E</t>
  </si>
  <si>
    <t>CFM8135L</t>
  </si>
  <si>
    <t>CFM8135M</t>
  </si>
  <si>
    <t>CFM8434ALPAT</t>
  </si>
  <si>
    <t>CFM8434APV</t>
  </si>
  <si>
    <t>CFM8434BCI</t>
  </si>
  <si>
    <t>CFM8434BPRIV</t>
  </si>
  <si>
    <t>CFM8434CLASI</t>
  </si>
  <si>
    <t>CFM8434FAMIL</t>
  </si>
  <si>
    <t>CFM8098A</t>
  </si>
  <si>
    <t>CFM8098B</t>
  </si>
  <si>
    <t>CFM8098C</t>
  </si>
  <si>
    <t>CFM8098G</t>
  </si>
  <si>
    <t>CFM8098LP180</t>
  </si>
  <si>
    <t>CFM8098LP3</t>
  </si>
  <si>
    <t>CFM8098LPI</t>
  </si>
  <si>
    <t>CFM8098O</t>
  </si>
  <si>
    <t>CFM8098PLAN1</t>
  </si>
  <si>
    <t>CFM8098PLAN2</t>
  </si>
  <si>
    <t>CFM8098PLAN3</t>
  </si>
  <si>
    <t>CFM8098PLAN4</t>
  </si>
  <si>
    <t>CFM8514ALPAT</t>
  </si>
  <si>
    <t>CFM8514APV</t>
  </si>
  <si>
    <t>CFM8514BPRIV</t>
  </si>
  <si>
    <t>CFM8514CLASI</t>
  </si>
  <si>
    <t>CFM8514FAMIL</t>
  </si>
  <si>
    <t>CFM9023A</t>
  </si>
  <si>
    <t>CFM9023APV</t>
  </si>
  <si>
    <t>CFM9023F</t>
  </si>
  <si>
    <t>CFM9023I</t>
  </si>
  <si>
    <t>CFM9023LV</t>
  </si>
  <si>
    <t>CFM9023P</t>
  </si>
  <si>
    <t>CFM8980A</t>
  </si>
  <si>
    <t>CFM8980AC</t>
  </si>
  <si>
    <t>CFM8980AC-APV</t>
  </si>
  <si>
    <t>CFM8980B</t>
  </si>
  <si>
    <t>CFM8980C</t>
  </si>
  <si>
    <t>CFM8980D</t>
  </si>
  <si>
    <t>CFM8980E</t>
  </si>
  <si>
    <t>CFM8980F</t>
  </si>
  <si>
    <t>CFM8980H</t>
  </si>
  <si>
    <t>CFM8980I</t>
  </si>
  <si>
    <t>CFM8980M</t>
  </si>
  <si>
    <t>CFM8131A</t>
  </si>
  <si>
    <t>CFM8131B</t>
  </si>
  <si>
    <t>CFM8131BCH</t>
  </si>
  <si>
    <t>CFM8131E</t>
  </si>
  <si>
    <t>CFM8131L</t>
  </si>
  <si>
    <t>CFM8131M</t>
  </si>
  <si>
    <t>CFM8517A</t>
  </si>
  <si>
    <t>CFM8517B</t>
  </si>
  <si>
    <t>CFM8517BCH</t>
  </si>
  <si>
    <t>CFM8517E</t>
  </si>
  <si>
    <t>CFM8517L</t>
  </si>
  <si>
    <t>CFM8517m</t>
  </si>
  <si>
    <t>CFM8517V</t>
  </si>
  <si>
    <t>CFM8525A</t>
  </si>
  <si>
    <t>CFM8525B</t>
  </si>
  <si>
    <t>CFM8525BPLUS</t>
  </si>
  <si>
    <t>CFM8525L</t>
  </si>
  <si>
    <t>CFM8525M</t>
  </si>
  <si>
    <t>CFM8193A</t>
  </si>
  <si>
    <t>CFM8193APV</t>
  </si>
  <si>
    <t>CFM8193F</t>
  </si>
  <si>
    <t>CFM8193LV</t>
  </si>
  <si>
    <t>CFM8193P</t>
  </si>
  <si>
    <t>CFM8302A</t>
  </si>
  <si>
    <t>CFM8302APV</t>
  </si>
  <si>
    <t>CFM8302F</t>
  </si>
  <si>
    <t>CFM8302LV</t>
  </si>
  <si>
    <t>CFM8302P</t>
  </si>
  <si>
    <t>CFM9859BCH</t>
  </si>
  <si>
    <t>CFM8380A</t>
  </si>
  <si>
    <t>CFM8380ADC</t>
  </si>
  <si>
    <t>CFM8380B</t>
  </si>
  <si>
    <t>CFM8380L</t>
  </si>
  <si>
    <t>CFM8380P1</t>
  </si>
  <si>
    <t>CFM8380P2</t>
  </si>
  <si>
    <t>CFM8043A</t>
  </si>
  <si>
    <t>CFM8043B</t>
  </si>
  <si>
    <t>CFM8043BCH</t>
  </si>
  <si>
    <t>CFM8043BPLUS</t>
  </si>
  <si>
    <t>CFM8043L</t>
  </si>
  <si>
    <t>CFM8043M</t>
  </si>
  <si>
    <t>CFM8536APV</t>
  </si>
  <si>
    <t>CFM8536BE</t>
  </si>
  <si>
    <t>CFM8536CLASI</t>
  </si>
  <si>
    <t>CFM8536CRECI</t>
  </si>
  <si>
    <t>CFM8536I</t>
  </si>
  <si>
    <t>CFM8536PATRI</t>
  </si>
  <si>
    <t>CFM8536VIVIENDA</t>
  </si>
  <si>
    <t>CFM8753APV</t>
  </si>
  <si>
    <t>CFM8753BE</t>
  </si>
  <si>
    <t>CFM8753CLASI</t>
  </si>
  <si>
    <t>CFM8753CRECI</t>
  </si>
  <si>
    <t>CFM8753PATRI</t>
  </si>
  <si>
    <t>CFM8844APV</t>
  </si>
  <si>
    <t>CFM8844CLASI</t>
  </si>
  <si>
    <t>CFM8844CRECI</t>
  </si>
  <si>
    <t>CFM8844G</t>
  </si>
  <si>
    <t>CFM8844IPA</t>
  </si>
  <si>
    <t>CFM8844PATRI</t>
  </si>
  <si>
    <t>CFM8846APV</t>
  </si>
  <si>
    <t>CFM8846CLASI</t>
  </si>
  <si>
    <t>CFM8846CRECI</t>
  </si>
  <si>
    <t>CFM8846G</t>
  </si>
  <si>
    <t>CFM8846IPA</t>
  </si>
  <si>
    <t>CFM8846PATRI</t>
  </si>
  <si>
    <t>CFM8846VIVIENDA</t>
  </si>
  <si>
    <t>CFM8845APV</t>
  </si>
  <si>
    <t>CFM8845CLASI</t>
  </si>
  <si>
    <t>CFM8845CRECI</t>
  </si>
  <si>
    <t>CFM8845G</t>
  </si>
  <si>
    <t>CFM8845IPA</t>
  </si>
  <si>
    <t>CFM8845PATRI</t>
  </si>
  <si>
    <t>CFM8188A</t>
  </si>
  <si>
    <t>CFM8188APV</t>
  </si>
  <si>
    <t>CFM8188F</t>
  </si>
  <si>
    <t>CFM8188V</t>
  </si>
  <si>
    <t>CFM8187AHORRO</t>
  </si>
  <si>
    <t>CFM8187CLASICA</t>
  </si>
  <si>
    <t>CFM8187FAMILIA</t>
  </si>
  <si>
    <t>CFM8187LIQUIDEZ</t>
  </si>
  <si>
    <t>CFM8187PREMIUM</t>
  </si>
  <si>
    <t>CFM8187WEB</t>
  </si>
  <si>
    <t>CFM8367A</t>
  </si>
  <si>
    <t>CFM8367B</t>
  </si>
  <si>
    <t>CFM8908ALTO</t>
  </si>
  <si>
    <t>CFM8908APV</t>
  </si>
  <si>
    <t>CFM8908EJECU</t>
  </si>
  <si>
    <t>CFM8910ALTO</t>
  </si>
  <si>
    <t>CFM8910APV</t>
  </si>
  <si>
    <t>CFM8910EJECU</t>
  </si>
  <si>
    <t>CFM8911ALTO</t>
  </si>
  <si>
    <t>CFM8911APV</t>
  </si>
  <si>
    <t>CFM8911EJECU</t>
  </si>
  <si>
    <t>CFM8289APV</t>
  </si>
  <si>
    <t>CFM8289E</t>
  </si>
  <si>
    <t>CFM8289GLOBA</t>
  </si>
  <si>
    <t>CFM8289INVER</t>
  </si>
  <si>
    <t>CFM8289PATRI</t>
  </si>
  <si>
    <t>CFM8289PERSO</t>
  </si>
  <si>
    <t>CFM8741A</t>
  </si>
  <si>
    <t>CFM8741APV</t>
  </si>
  <si>
    <t>CFM8741E</t>
  </si>
  <si>
    <t>CFM8741GLOBA</t>
  </si>
  <si>
    <t>CFM8741INVER</t>
  </si>
  <si>
    <t>CFM8741PATRI</t>
  </si>
  <si>
    <t>CFM8741V</t>
  </si>
  <si>
    <t>CFM8116A</t>
  </si>
  <si>
    <t>CFM8116APV</t>
  </si>
  <si>
    <t>CFM8116E</t>
  </si>
  <si>
    <t>CFM8116GLOBA</t>
  </si>
  <si>
    <t>CFM8116INVER</t>
  </si>
  <si>
    <t>CFM8116PATRI</t>
  </si>
  <si>
    <t>CFM8116PERSO</t>
  </si>
  <si>
    <t>CFM8740A</t>
  </si>
  <si>
    <t>CFM8740APV</t>
  </si>
  <si>
    <t>CFM8740E</t>
  </si>
  <si>
    <t>CFM8740GLOBA</t>
  </si>
  <si>
    <t>CFM8740INVER</t>
  </si>
  <si>
    <t>CFM8740PATRI</t>
  </si>
  <si>
    <t>CFM8740PERSO</t>
  </si>
  <si>
    <t>CFM8858APV</t>
  </si>
  <si>
    <t>CFM8858GLOBA</t>
  </si>
  <si>
    <t>CFM8858INVER</t>
  </si>
  <si>
    <t>CFM8858PATRI</t>
  </si>
  <si>
    <t>CFM8858PERSO</t>
  </si>
  <si>
    <t>CFM8481APV</t>
  </si>
  <si>
    <t>CFM8481GLOBA</t>
  </si>
  <si>
    <t>CFM8481INVER</t>
  </si>
  <si>
    <t>CFM8481PATRI</t>
  </si>
  <si>
    <t>CFM8481PERSO</t>
  </si>
  <si>
    <t>CFM8244A</t>
  </si>
  <si>
    <t>CFM8244E</t>
  </si>
  <si>
    <t>CFM8244INSTI</t>
  </si>
  <si>
    <t>CFM8244USD</t>
  </si>
  <si>
    <t>CFM8484APV</t>
  </si>
  <si>
    <t>CFM8484GLOBA</t>
  </si>
  <si>
    <t>CFM8484INVER</t>
  </si>
  <si>
    <t>CFM8484PATRI</t>
  </si>
  <si>
    <t>CFM8484PERSO</t>
  </si>
  <si>
    <t>CFM8111A</t>
  </si>
  <si>
    <t>CFM8111B</t>
  </si>
  <si>
    <t>CFM8111E</t>
  </si>
  <si>
    <t>CFM8111GLOBA</t>
  </si>
  <si>
    <t>CFM8111V</t>
  </si>
  <si>
    <t>CFM8106APV</t>
  </si>
  <si>
    <t>CFM8106E</t>
  </si>
  <si>
    <t>CFM8106GLOBA</t>
  </si>
  <si>
    <t>CFM8106INVER</t>
  </si>
  <si>
    <t>CFM8106PATRI</t>
  </si>
  <si>
    <t>CFM8106V</t>
  </si>
  <si>
    <t>CFM8105A</t>
  </si>
  <si>
    <t>CFM8105APV</t>
  </si>
  <si>
    <t>CFM8105E</t>
  </si>
  <si>
    <t>CFM8105GLOBA</t>
  </si>
  <si>
    <t>CFM8105INVER</t>
  </si>
  <si>
    <t>CFM8105PATRI</t>
  </si>
  <si>
    <t>CFM8105V</t>
  </si>
  <si>
    <t>CFM8104A</t>
  </si>
  <si>
    <t>CFM8104E</t>
  </si>
  <si>
    <t>CFM8104GLOBA</t>
  </si>
  <si>
    <t>CFM8104INVER</t>
  </si>
  <si>
    <t>CFM8104PATRI</t>
  </si>
  <si>
    <t>CFM8482APV</t>
  </si>
  <si>
    <t>CFM8482GLOBA</t>
  </si>
  <si>
    <t>CFM8482INSTI</t>
  </si>
  <si>
    <t>CFM8482INVER</t>
  </si>
  <si>
    <t>CFM8482PATRI</t>
  </si>
  <si>
    <t>CFM8482PERSO</t>
  </si>
  <si>
    <t>CFM8325A</t>
  </si>
  <si>
    <t>CFM8325E</t>
  </si>
  <si>
    <t>CFM8325USD</t>
  </si>
  <si>
    <t>CFM8757UNICA</t>
  </si>
  <si>
    <t>CFM8117A</t>
  </si>
  <si>
    <t>CFM8117B</t>
  </si>
  <si>
    <t>CFM8117E</t>
  </si>
  <si>
    <t>CFM8117V</t>
  </si>
  <si>
    <t>CFM8609A</t>
  </si>
  <si>
    <t>CFM8609APV</t>
  </si>
  <si>
    <t>CFM8609E</t>
  </si>
  <si>
    <t>CFM8609GLOBA</t>
  </si>
  <si>
    <t>CFM8609INVER</t>
  </si>
  <si>
    <t>CFM8609PATRI</t>
  </si>
  <si>
    <t>CFM8609V</t>
  </si>
  <si>
    <t>CFM8480APV</t>
  </si>
  <si>
    <t>CFM8480GLOBA</t>
  </si>
  <si>
    <t>CFM8480INVER</t>
  </si>
  <si>
    <t>CFM8480PAT</t>
  </si>
  <si>
    <t>CFM8480PERSO</t>
  </si>
  <si>
    <t>CFM8304A</t>
  </si>
  <si>
    <t>CFM8304APV</t>
  </si>
  <si>
    <t>CFM8304E</t>
  </si>
  <si>
    <t>CFM8304GLOBA</t>
  </si>
  <si>
    <t>CFM8304INVER</t>
  </si>
  <si>
    <t>CFM8304PATRI</t>
  </si>
  <si>
    <t>CFM8304PERSO</t>
  </si>
  <si>
    <t>CFM8970UNICA</t>
  </si>
  <si>
    <t>CFM8107AP</t>
  </si>
  <si>
    <t>CFM8107APV</t>
  </si>
  <si>
    <t>CFM8107CLASS</t>
  </si>
  <si>
    <t>CFM8107E</t>
  </si>
  <si>
    <t>CFM8107GAMMA</t>
  </si>
  <si>
    <t>CFM8045APV</t>
  </si>
  <si>
    <t>CFM8045CLASI</t>
  </si>
  <si>
    <t>CFM8045FAMIL</t>
  </si>
  <si>
    <t>CFM8045GAMMA</t>
  </si>
  <si>
    <t>CFM8327AP</t>
  </si>
  <si>
    <t>CFM8327APV</t>
  </si>
  <si>
    <t>CFM8327BCI</t>
  </si>
  <si>
    <t>CFM8327BP</t>
  </si>
  <si>
    <t>CFM8327CLASI</t>
  </si>
  <si>
    <t>CFM8327FAMIL</t>
  </si>
  <si>
    <t>CFM8064A</t>
  </si>
  <si>
    <t>CFM8064ALPAT</t>
  </si>
  <si>
    <t>CFM8064APV</t>
  </si>
  <si>
    <t>CFM8064BCI</t>
  </si>
  <si>
    <t>CFM8064BPRIV</t>
  </si>
  <si>
    <t>CFM8064CLASI</t>
  </si>
  <si>
    <t>CFM8064FAMIL</t>
  </si>
  <si>
    <t>CFM8037A</t>
  </si>
  <si>
    <t>CFM8037ALPAT</t>
  </si>
  <si>
    <t>CFM8037APV</t>
  </si>
  <si>
    <t>CFM8037APVC</t>
  </si>
  <si>
    <t>CFM8037CLASI</t>
  </si>
  <si>
    <t>CFM8037FAMIL</t>
  </si>
  <si>
    <t>CFM8037GAMMA</t>
  </si>
  <si>
    <t>CFM8037I</t>
  </si>
  <si>
    <t>CFM8702ALTOP</t>
  </si>
  <si>
    <t>CFM8702CLASI</t>
  </si>
  <si>
    <t>CFM8976UNICA</t>
  </si>
  <si>
    <t>CFM8730AP</t>
  </si>
  <si>
    <t>CFM8730CLASS</t>
  </si>
  <si>
    <t>CFM8730E</t>
  </si>
  <si>
    <t>CFM8608A</t>
  </si>
  <si>
    <t>CFM8608CLASI</t>
  </si>
  <si>
    <t>CFM8108ALPAT</t>
  </si>
  <si>
    <t>CFM8108APV</t>
  </si>
  <si>
    <t>CFM8108BCI</t>
  </si>
  <si>
    <t>CFM8108BPRIV</t>
  </si>
  <si>
    <t>CFM8108CLASI</t>
  </si>
  <si>
    <t>CFM8108FAMIL</t>
  </si>
  <si>
    <t>CFM8731APV</t>
  </si>
  <si>
    <t>CFM8731CLASI</t>
  </si>
  <si>
    <t>CFM8941AP</t>
  </si>
  <si>
    <t>CFM8941APV</t>
  </si>
  <si>
    <t>CFM8941BCI</t>
  </si>
  <si>
    <t>CFM8941BP</t>
  </si>
  <si>
    <t>CFM8941CLASI</t>
  </si>
  <si>
    <t>CFM8941FAMIL</t>
  </si>
  <si>
    <t>CFM8787A</t>
  </si>
  <si>
    <t>CFM8787ADC</t>
  </si>
  <si>
    <t>CFM8787ALTOP</t>
  </si>
  <si>
    <t>CFM8787APV</t>
  </si>
  <si>
    <t>CFM8787BPRIV</t>
  </si>
  <si>
    <t>CFM8515ALPAT</t>
  </si>
  <si>
    <t>CFM8515BPRIV</t>
  </si>
  <si>
    <t>CFM8515CLASI</t>
  </si>
  <si>
    <t>CFM9864UNICA</t>
  </si>
  <si>
    <t>CFM9884UNICA</t>
  </si>
  <si>
    <t>CFM8807A</t>
  </si>
  <si>
    <t>CFM8807APV</t>
  </si>
  <si>
    <t>CFM8807B</t>
  </si>
  <si>
    <t>CFM8807BE</t>
  </si>
  <si>
    <t>CFM8807C</t>
  </si>
  <si>
    <t>CFM8807F</t>
  </si>
  <si>
    <t>CFM8807I</t>
  </si>
  <si>
    <t>CFM8807VIVIENDA</t>
  </si>
  <si>
    <t>CFM9693A</t>
  </si>
  <si>
    <t>CFM9693B</t>
  </si>
  <si>
    <t>CFM9693C</t>
  </si>
  <si>
    <t>CFM9693D</t>
  </si>
  <si>
    <t>CFM9693I</t>
  </si>
  <si>
    <t>CFM9690A</t>
  </si>
  <si>
    <t>CFM9690B</t>
  </si>
  <si>
    <t>CFM9690C</t>
  </si>
  <si>
    <t>CFM9690D</t>
  </si>
  <si>
    <t>CFM9690G</t>
  </si>
  <si>
    <t>CFM9690I</t>
  </si>
  <si>
    <t>CFM9692A</t>
  </si>
  <si>
    <t>CFM9692B</t>
  </si>
  <si>
    <t>CFM9692C</t>
  </si>
  <si>
    <t>CFM9692D</t>
  </si>
  <si>
    <t>CFM9692I</t>
  </si>
  <si>
    <t>CFM9691A</t>
  </si>
  <si>
    <t>CFM9691B</t>
  </si>
  <si>
    <t>CFM9691C</t>
  </si>
  <si>
    <t>CFM9691D</t>
  </si>
  <si>
    <t>CFM9691I</t>
  </si>
  <si>
    <t>CFM8046APV</t>
  </si>
  <si>
    <t>CFM8046CLASICA</t>
  </si>
  <si>
    <t>CFM8046INSTITUC</t>
  </si>
  <si>
    <t>CFM8046K</t>
  </si>
  <si>
    <t>CFM8046LARGOPLA</t>
  </si>
  <si>
    <t>CFM8046LIQUIDEZ</t>
  </si>
  <si>
    <t>CFM8046PATRIMON</t>
  </si>
  <si>
    <t>CFM8029APV</t>
  </si>
  <si>
    <t>CFM8029CLASICA</t>
  </si>
  <si>
    <t>CFM8029E</t>
  </si>
  <si>
    <t>CFM8029INSTITUC</t>
  </si>
  <si>
    <t>CFM8029K</t>
  </si>
  <si>
    <t>CFM8029LARGOPLA</t>
  </si>
  <si>
    <t>CFM8029LIQUIDEZ</t>
  </si>
  <si>
    <t>CFM8178APV</t>
  </si>
  <si>
    <t>CFM8178CLASICA</t>
  </si>
  <si>
    <t>CFM8178D</t>
  </si>
  <si>
    <t>CFM8178G</t>
  </si>
  <si>
    <t>CFM8178INSTITUC</t>
  </si>
  <si>
    <t>CFM8178K</t>
  </si>
  <si>
    <t>CFM8178LARGOPLA</t>
  </si>
  <si>
    <t>CFM8178LIQUIDEZ</t>
  </si>
  <si>
    <t>CFM8178PATRIMON</t>
  </si>
  <si>
    <t>CFM8114APV</t>
  </si>
  <si>
    <t>CFM8114CLASICA</t>
  </si>
  <si>
    <t>CFM8114D</t>
  </si>
  <si>
    <t>CFM8114G</t>
  </si>
  <si>
    <t>CFM8114INSTITUC</t>
  </si>
  <si>
    <t>CFM8114K</t>
  </si>
  <si>
    <t>CFM8114LARGOPLA</t>
  </si>
  <si>
    <t>CFM8114LIQUIDEZ</t>
  </si>
  <si>
    <t>CFM8114PATRIMON</t>
  </si>
  <si>
    <t>CFM8537APV</t>
  </si>
  <si>
    <t>CFM8537CLASICA</t>
  </si>
  <si>
    <t>CFM8537D</t>
  </si>
  <si>
    <t>CFM8537G</t>
  </si>
  <si>
    <t>CFM8537INSTITUC</t>
  </si>
  <si>
    <t>CFM8537K</t>
  </si>
  <si>
    <t>CFM8537LARGOPLA</t>
  </si>
  <si>
    <t>CFM8537LIQUIDEZ</t>
  </si>
  <si>
    <t>CFM8475APV</t>
  </si>
  <si>
    <t>CFM8475CLASICA</t>
  </si>
  <si>
    <t>CFM8475D</t>
  </si>
  <si>
    <t>CFM8475G</t>
  </si>
  <si>
    <t>CFM8475INSTITUC</t>
  </si>
  <si>
    <t>CFM8475K</t>
  </si>
  <si>
    <t>CFM8475LARGOPLA</t>
  </si>
  <si>
    <t>CFM8475LIQUIDEZ</t>
  </si>
  <si>
    <t>CFM8475PATRIMON</t>
  </si>
  <si>
    <t>CFM8183APV</t>
  </si>
  <si>
    <t>CFM8183CLASICA</t>
  </si>
  <si>
    <t>CFM8183D</t>
  </si>
  <si>
    <t>CFM8183G</t>
  </si>
  <si>
    <t>CFM8183INSTITUC</t>
  </si>
  <si>
    <t>CFM8183K</t>
  </si>
  <si>
    <t>CFM8183LARGOPLA</t>
  </si>
  <si>
    <t>CFM8183LIQUIDEZ</t>
  </si>
  <si>
    <t>CFM8183PATRIMON</t>
  </si>
  <si>
    <t>CFM8725APV</t>
  </si>
  <si>
    <t>CFM8725CLASICA</t>
  </si>
  <si>
    <t>CFM8725D</t>
  </si>
  <si>
    <t>CFM8725G</t>
  </si>
  <si>
    <t>CFM8725INSTITUC</t>
  </si>
  <si>
    <t>CFM8725LARGOPLA</t>
  </si>
  <si>
    <t>CFM8725LIQUIDEZ</t>
  </si>
  <si>
    <t>CFM8725PATRIMON</t>
  </si>
  <si>
    <t>CFM8819APV</t>
  </si>
  <si>
    <t>CFM8819CLASICA</t>
  </si>
  <si>
    <t>CFM8819D</t>
  </si>
  <si>
    <t>CFM8819G</t>
  </si>
  <si>
    <t>CFM8819INSTITUC</t>
  </si>
  <si>
    <t>CFM8819K</t>
  </si>
  <si>
    <t>CFM8819LARGOPLA</t>
  </si>
  <si>
    <t>CFM8819LIQUIDEZ</t>
  </si>
  <si>
    <t>CFM8819PATRIMON</t>
  </si>
  <si>
    <t>CFM8553APV</t>
  </si>
  <si>
    <t>CFM8553CLASICA</t>
  </si>
  <si>
    <t>CFM8553INSTITUC</t>
  </si>
  <si>
    <t>CFM8553K</t>
  </si>
  <si>
    <t>CFM8553LARGOPLA</t>
  </si>
  <si>
    <t>CFM8553LIQUIDEZ</t>
  </si>
  <si>
    <t>CFM8553PATRIMON</t>
  </si>
  <si>
    <t>CFM8935APV</t>
  </si>
  <si>
    <t>CFM8935CLASICA</t>
  </si>
  <si>
    <t>CFM8935D</t>
  </si>
  <si>
    <t>CFM8935E</t>
  </si>
  <si>
    <t>CFM8935G</t>
  </si>
  <si>
    <t>CFM8935INSTITUC</t>
  </si>
  <si>
    <t>CFM8935K</t>
  </si>
  <si>
    <t>CFM8935LARGOPLA</t>
  </si>
  <si>
    <t>CFM8935LIQUIDEZ</t>
  </si>
  <si>
    <t>CFM8749APV</t>
  </si>
  <si>
    <t>CFM8749CLASICA</t>
  </si>
  <si>
    <t>CFM8749D</t>
  </si>
  <si>
    <t>CFM8749G</t>
  </si>
  <si>
    <t>CFM8749INSTITUC</t>
  </si>
  <si>
    <t>CFM8749K</t>
  </si>
  <si>
    <t>CFM8749LARGOPLA</t>
  </si>
  <si>
    <t>CFM8749LIQUIDEZ</t>
  </si>
  <si>
    <t>CFM8785APV</t>
  </si>
  <si>
    <t>CFM8785CLASICA</t>
  </si>
  <si>
    <t>CFM8785D</t>
  </si>
  <si>
    <t>CFM8785E</t>
  </si>
  <si>
    <t>CFM8785G</t>
  </si>
  <si>
    <t>CFM8785INSTITUC</t>
  </si>
  <si>
    <t>CFM8785LARGOPLA</t>
  </si>
  <si>
    <t>CFM8785LIQUIDEZ</t>
  </si>
  <si>
    <t>CFM8687APV</t>
  </si>
  <si>
    <t>CFM8687CLASICA</t>
  </si>
  <si>
    <t>CFM8687D</t>
  </si>
  <si>
    <t>CFM8687E</t>
  </si>
  <si>
    <t>CFM8687G</t>
  </si>
  <si>
    <t>CFM8687INSTITUC</t>
  </si>
  <si>
    <t>CFM8687LARGOPLA</t>
  </si>
  <si>
    <t>CFM8687LIQUIDEZ</t>
  </si>
  <si>
    <t>CFM8141APV</t>
  </si>
  <si>
    <t>CFM8141CLASICA</t>
  </si>
  <si>
    <t>CFM8141D</t>
  </si>
  <si>
    <t>CFM8141E</t>
  </si>
  <si>
    <t>CFM8141G</t>
  </si>
  <si>
    <t>CFM8141INSTITUC</t>
  </si>
  <si>
    <t>CFM8141K</t>
  </si>
  <si>
    <t>CFM8141LARGOPLA</t>
  </si>
  <si>
    <t>CFM8141LIQUIDEZ</t>
  </si>
  <si>
    <t>CFM8750APV</t>
  </si>
  <si>
    <t>CFM8750CLASICA</t>
  </si>
  <si>
    <t>CFM8750INSTITUC</t>
  </si>
  <si>
    <t>CFM8750K</t>
  </si>
  <si>
    <t>CFM8750LIQUIDEZ</t>
  </si>
  <si>
    <t>CFM8750X</t>
  </si>
  <si>
    <t>CFM8063APV</t>
  </si>
  <si>
    <t>CFM8063CLASICA</t>
  </si>
  <si>
    <t>CFM8063D</t>
  </si>
  <si>
    <t>CFM8063G</t>
  </si>
  <si>
    <t>CFM8063INVER</t>
  </si>
  <si>
    <t>CFM8063LARGOPLA</t>
  </si>
  <si>
    <t>CFM9223APV</t>
  </si>
  <si>
    <t>CFM9223CLASICA</t>
  </si>
  <si>
    <t>CFM9223D</t>
  </si>
  <si>
    <t>CFM9223G</t>
  </si>
  <si>
    <t>CFM9223INSTITUC</t>
  </si>
  <si>
    <t>CFM9223K</t>
  </si>
  <si>
    <t>CFM9223LARGOPLA</t>
  </si>
  <si>
    <t>CFM9223LIQUIDEZ</t>
  </si>
  <si>
    <t>CFM9007APV</t>
  </si>
  <si>
    <t>CFM9007CLASICA</t>
  </si>
  <si>
    <t>CFM9007D</t>
  </si>
  <si>
    <t>CFM9007G</t>
  </si>
  <si>
    <t>CFM9007INSTITUC</t>
  </si>
  <si>
    <t>CFM9007K</t>
  </si>
  <si>
    <t>CFM9007LARGOPLA</t>
  </si>
  <si>
    <t>CFM9007LIQUIDEZ</t>
  </si>
  <si>
    <t>CFM8100CLASICA</t>
  </si>
  <si>
    <t>CFM8100INSTITUC</t>
  </si>
  <si>
    <t>CFM8100K</t>
  </si>
  <si>
    <t>CFM8100X</t>
  </si>
  <si>
    <t>CFM8506APV</t>
  </si>
  <si>
    <t>CFM8506CLASICA</t>
  </si>
  <si>
    <t>CFM8506INSTITUC</t>
  </si>
  <si>
    <t>CFM8506K</t>
  </si>
  <si>
    <t>CFM8506LIQUIDEZ</t>
  </si>
  <si>
    <t>CFM8295APV</t>
  </si>
  <si>
    <t>CFM8295CLASICA</t>
  </si>
  <si>
    <t>CFM8295D</t>
  </si>
  <si>
    <t>CFM8295E</t>
  </si>
  <si>
    <t>CFM8295G</t>
  </si>
  <si>
    <t>CFM8295INSTITUC</t>
  </si>
  <si>
    <t>CFM8295LARGOPLA</t>
  </si>
  <si>
    <t>CFM8295LIQUIDEZ</t>
  </si>
  <si>
    <t>CFM8801APV</t>
  </si>
  <si>
    <t>CFM8801CLASICA</t>
  </si>
  <si>
    <t>CFM8801D</t>
  </si>
  <si>
    <t>CFM8801INSTITUC</t>
  </si>
  <si>
    <t>CFM8801K</t>
  </si>
  <si>
    <t>CFM8801LARGOPLA</t>
  </si>
  <si>
    <t>CFM8801LIQUIDEZ</t>
  </si>
  <si>
    <t>CFM8937APV</t>
  </si>
  <si>
    <t>CFM8937CLASICA</t>
  </si>
  <si>
    <t>CFM8937D</t>
  </si>
  <si>
    <t>CFM8937E</t>
  </si>
  <si>
    <t>CFM8937G</t>
  </si>
  <si>
    <t>CFM8937INSTITUC</t>
  </si>
  <si>
    <t>CFM8937K</t>
  </si>
  <si>
    <t>CFM8937LARGOPLA</t>
  </si>
  <si>
    <t>CFM8937LIQUIDEZ</t>
  </si>
  <si>
    <t>CFM8937PATRIMON</t>
  </si>
  <si>
    <t>CFM8032APV</t>
  </si>
  <si>
    <t>CFM8032CLASICA</t>
  </si>
  <si>
    <t>CFM8032D</t>
  </si>
  <si>
    <t>CFM8032E</t>
  </si>
  <si>
    <t>CFM8032G</t>
  </si>
  <si>
    <t>CFM8032INSTITUC</t>
  </si>
  <si>
    <t>CFM8032LARGOPLA</t>
  </si>
  <si>
    <t>CFM8032LIQUIDEZ</t>
  </si>
  <si>
    <t>CFM8944APV</t>
  </si>
  <si>
    <t>CFM8944CLASICA</t>
  </si>
  <si>
    <t>CFM8944D</t>
  </si>
  <si>
    <t>CFM8944E</t>
  </si>
  <si>
    <t>CFM8944G</t>
  </si>
  <si>
    <t>CFM8944INSTITUC</t>
  </si>
  <si>
    <t>CFM8944LARGOPLA</t>
  </si>
  <si>
    <t>CFM8944LIQUIDEZ</t>
  </si>
  <si>
    <t>CFM8902APV</t>
  </si>
  <si>
    <t>CFM8902CLASICA</t>
  </si>
  <si>
    <t>CFM8902D</t>
  </si>
  <si>
    <t>CFM8902E</t>
  </si>
  <si>
    <t>CFM8902INSTITUC</t>
  </si>
  <si>
    <t>CFM8902K</t>
  </si>
  <si>
    <t>CFM8902LARGOPLA</t>
  </si>
  <si>
    <t>CFM8902LIQUIDEZ</t>
  </si>
  <si>
    <t>CFM8142APV</t>
  </si>
  <si>
    <t>CFM8142CLASICA</t>
  </si>
  <si>
    <t>CFM8142D</t>
  </si>
  <si>
    <t>CFM8142G</t>
  </si>
  <si>
    <t>CFM8142INSTITUC</t>
  </si>
  <si>
    <t>CFM8142K</t>
  </si>
  <si>
    <t>CFM8142LARGOPLA</t>
  </si>
  <si>
    <t>CFM8142LIQUIDEZ</t>
  </si>
  <si>
    <t>CFM8142PATRIMON</t>
  </si>
  <si>
    <t>CFM8744APV</t>
  </si>
  <si>
    <t>CFM8744BE</t>
  </si>
  <si>
    <t>CFM8744CLASI</t>
  </si>
  <si>
    <t>CFM8744CRECI</t>
  </si>
  <si>
    <t>CFM8744PATRI</t>
  </si>
  <si>
    <t>CFM8172A</t>
  </si>
  <si>
    <t>CFM8172APV</t>
  </si>
  <si>
    <t>CFM8172F</t>
  </si>
  <si>
    <t>CFM8172I</t>
  </si>
  <si>
    <t>CFM8172LV</t>
  </si>
  <si>
    <t>CFM8172O</t>
  </si>
  <si>
    <t>CFM8172P</t>
  </si>
  <si>
    <t>CFM8502A</t>
  </si>
  <si>
    <t>CFM8502APV</t>
  </si>
  <si>
    <t>CFM8502F</t>
  </si>
  <si>
    <t>CFM8502I</t>
  </si>
  <si>
    <t>CFM8502LV</t>
  </si>
  <si>
    <t>CFM8502P</t>
  </si>
  <si>
    <t>CFM8502Q</t>
  </si>
  <si>
    <t>CFM8934B</t>
  </si>
  <si>
    <t>CFM8934BCH</t>
  </si>
  <si>
    <t>CFM8934BPLUS</t>
  </si>
  <si>
    <t>CFM8934D</t>
  </si>
  <si>
    <t>CFM8934E</t>
  </si>
  <si>
    <t>CFM8934L</t>
  </si>
  <si>
    <t>CFM8934M</t>
  </si>
  <si>
    <t>CFM9484UNICA</t>
  </si>
  <si>
    <t>CFM9733A</t>
  </si>
  <si>
    <t>CFM9733BCH</t>
  </si>
  <si>
    <t>CFM9673UNICA</t>
  </si>
  <si>
    <t>CFM9672UNICA</t>
  </si>
  <si>
    <t>CFM9714UNICA</t>
  </si>
  <si>
    <t>CFM9839UNICA</t>
  </si>
  <si>
    <t>CFM9449A</t>
  </si>
  <si>
    <t>CFM9449BTGP</t>
  </si>
  <si>
    <t>CFM9449I</t>
  </si>
  <si>
    <t>CFM8931A</t>
  </si>
  <si>
    <t>CFM8931IT</t>
  </si>
  <si>
    <t>CFM8931P</t>
  </si>
  <si>
    <t>CFM9022A</t>
  </si>
  <si>
    <t>CFM9022P</t>
  </si>
  <si>
    <t>CFM8026A</t>
  </si>
  <si>
    <t>CFM8026B</t>
  </si>
  <si>
    <t>CFM8026BCH</t>
  </si>
  <si>
    <t>CFM8026BPLUS</t>
  </si>
  <si>
    <t>CFM8026IT</t>
  </si>
  <si>
    <t>CFM8026P</t>
  </si>
  <si>
    <t>CFM8038A</t>
  </si>
  <si>
    <t>CFM8038B</t>
  </si>
  <si>
    <t>CFM8038C</t>
  </si>
  <si>
    <t>CFM8038G</t>
  </si>
  <si>
    <t>CFM8038LP180</t>
  </si>
  <si>
    <t>CFM8038LP3</t>
  </si>
  <si>
    <t>CFM8038LPI</t>
  </si>
  <si>
    <t>CFM8038O</t>
  </si>
  <si>
    <t>CFM8038PLAN1</t>
  </si>
  <si>
    <t>CFM8038PLAN2</t>
  </si>
  <si>
    <t>CFM8038PLAN3</t>
  </si>
  <si>
    <t>CFM8038PLAN4</t>
  </si>
  <si>
    <t>CFM9594A</t>
  </si>
  <si>
    <t>CFM9594B</t>
  </si>
  <si>
    <t>CFM9594C</t>
  </si>
  <si>
    <t>CFM9594G</t>
  </si>
  <si>
    <t>CFM9594K</t>
  </si>
  <si>
    <t>CFM9594LP180</t>
  </si>
  <si>
    <t>CFM9594LP3</t>
  </si>
  <si>
    <t>CFM9594LPI</t>
  </si>
  <si>
    <t>CFM9594PLAN1</t>
  </si>
  <si>
    <t>CFM9594PLAN2</t>
  </si>
  <si>
    <t>CFM9594PLAN3</t>
  </si>
  <si>
    <t>CFM9594PLAN4</t>
  </si>
  <si>
    <t>CFM9595A</t>
  </si>
  <si>
    <t>CFM9595B</t>
  </si>
  <si>
    <t>CFM9595C</t>
  </si>
  <si>
    <t>CFM9595G</t>
  </si>
  <si>
    <t>CFM9595K</t>
  </si>
  <si>
    <t>CFM9595LP180</t>
  </si>
  <si>
    <t>CFM9595LP3</t>
  </si>
  <si>
    <t>CFM9595LPI</t>
  </si>
  <si>
    <t>CFM9595PLAN1</t>
  </si>
  <si>
    <t>CFM9595PLAN2</t>
  </si>
  <si>
    <t>CFM9595PLAN3</t>
  </si>
  <si>
    <t>CFM9595PLAN4</t>
  </si>
  <si>
    <t>CFM8177A</t>
  </si>
  <si>
    <t>CFM8177APV</t>
  </si>
  <si>
    <t>CFM8177F</t>
  </si>
  <si>
    <t>CFM8177I</t>
  </si>
  <si>
    <t>CFM8177LV</t>
  </si>
  <si>
    <t>CFM8177P</t>
  </si>
  <si>
    <t>CFM8373A</t>
  </si>
  <si>
    <t>CFM8373ADC</t>
  </si>
  <si>
    <t>CFM8373B</t>
  </si>
  <si>
    <t>CFM8373B-APV</t>
  </si>
  <si>
    <t>CFM8373C</t>
  </si>
  <si>
    <t>CFM8373F</t>
  </si>
  <si>
    <t>CFM8373F-APV</t>
  </si>
  <si>
    <t>CFM8373I</t>
  </si>
  <si>
    <t>CFM8373I-APV</t>
  </si>
  <si>
    <t>CFM8204A</t>
  </si>
  <si>
    <t>CFM8204B</t>
  </si>
  <si>
    <t>CFM8204B-APV</t>
  </si>
  <si>
    <t>CFM8204C</t>
  </si>
  <si>
    <t>CFM8204D</t>
  </si>
  <si>
    <t>CFM8204D-APV</t>
  </si>
  <si>
    <t>CFM8204F</t>
  </si>
  <si>
    <t>CFM8204F-APV</t>
  </si>
  <si>
    <t>CFM8204I</t>
  </si>
  <si>
    <t>CFM8204I-APV</t>
  </si>
  <si>
    <t>CFM8206B</t>
  </si>
  <si>
    <t>CFM8206B-APV</t>
  </si>
  <si>
    <t>CFM8206D</t>
  </si>
  <si>
    <t>CFM8206D-APV</t>
  </si>
  <si>
    <t>CFM8206I</t>
  </si>
  <si>
    <t>CFM8206I-APV</t>
  </si>
  <si>
    <t>CFM8206X</t>
  </si>
  <si>
    <t>CFM8205A</t>
  </si>
  <si>
    <t>CFM8205ADC</t>
  </si>
  <si>
    <t>CFM8205B</t>
  </si>
  <si>
    <t>CFM8205B-APV</t>
  </si>
  <si>
    <t>CFM8205C</t>
  </si>
  <si>
    <t>CFM8205F</t>
  </si>
  <si>
    <t>CFM8205F-APV</t>
  </si>
  <si>
    <t>CFM8205I</t>
  </si>
  <si>
    <t>CFM8205I-APV</t>
  </si>
  <si>
    <t>CFM8575A</t>
  </si>
  <si>
    <t>CFM8575B</t>
  </si>
  <si>
    <t>CFM8575B-APV</t>
  </si>
  <si>
    <t>CFM8575C</t>
  </si>
  <si>
    <t>CFM8575I</t>
  </si>
  <si>
    <t>CFM8575I-APV</t>
  </si>
  <si>
    <t>CFM8202A</t>
  </si>
  <si>
    <t>CFM8202A-APV</t>
  </si>
  <si>
    <t>CFM8202D</t>
  </si>
  <si>
    <t>CFM8202D-APV</t>
  </si>
  <si>
    <t>CFM8202F</t>
  </si>
  <si>
    <t>CFM8202I</t>
  </si>
  <si>
    <t>CFM8202I-APV</t>
  </si>
  <si>
    <t>CFM8618A</t>
  </si>
  <si>
    <t>CFM8618B</t>
  </si>
  <si>
    <t>CFM8618F</t>
  </si>
  <si>
    <t>CFM8618I</t>
  </si>
  <si>
    <t>CFM8932A</t>
  </si>
  <si>
    <t>CFM8932B</t>
  </si>
  <si>
    <t>CFM8932B-APV</t>
  </si>
  <si>
    <t>CFM8932I</t>
  </si>
  <si>
    <t>CFM8932I-APV</t>
  </si>
  <si>
    <t>CFM8203A</t>
  </si>
  <si>
    <t>CFM8203B</t>
  </si>
  <si>
    <t>CFM8203B-APV</t>
  </si>
  <si>
    <t>CFM8203I</t>
  </si>
  <si>
    <t>CFM8203I-APV</t>
  </si>
  <si>
    <t>CFM8207A</t>
  </si>
  <si>
    <t>CFM8207B</t>
  </si>
  <si>
    <t>CFM8207B-APV</t>
  </si>
  <si>
    <t>CFM8207I</t>
  </si>
  <si>
    <t>CFM8207I-APV</t>
  </si>
  <si>
    <t>CFM8358A</t>
  </si>
  <si>
    <t>CFM8358B</t>
  </si>
  <si>
    <t>CFM8358B-APV</t>
  </si>
  <si>
    <t>CFM8358D</t>
  </si>
  <si>
    <t>CFM8358D-APV</t>
  </si>
  <si>
    <t>CFM8358I</t>
  </si>
  <si>
    <t>CFM8358I-APV</t>
  </si>
  <si>
    <t>CFM8898B</t>
  </si>
  <si>
    <t>CFM8898B-APV</t>
  </si>
  <si>
    <t>CFM8898E</t>
  </si>
  <si>
    <t>CFM8898E-APV</t>
  </si>
  <si>
    <t>CFM8898F</t>
  </si>
  <si>
    <t>CFM8898F-APV</t>
  </si>
  <si>
    <t>CFM8898G</t>
  </si>
  <si>
    <t>CFM8898I</t>
  </si>
  <si>
    <t>CFM8898I-APV</t>
  </si>
  <si>
    <t>CFM8898X</t>
  </si>
  <si>
    <t>CFM9489A</t>
  </si>
  <si>
    <t>CFM9489B</t>
  </si>
  <si>
    <t>CFM9489BCH</t>
  </si>
  <si>
    <t>CFM9489E</t>
  </si>
  <si>
    <t>CFM9489L</t>
  </si>
  <si>
    <t>CFM9489M</t>
  </si>
  <si>
    <t>CFM9489P</t>
  </si>
  <si>
    <t>CFM9414A</t>
  </si>
  <si>
    <t>CFM9414B</t>
  </si>
  <si>
    <t>CFM9414G</t>
  </si>
  <si>
    <t>CFM9414I</t>
  </si>
  <si>
    <t>CFM8857APV</t>
  </si>
  <si>
    <t>CFM8857E</t>
  </si>
  <si>
    <t>CFM8857GLOBA</t>
  </si>
  <si>
    <t>CFM8857INVER</t>
  </si>
  <si>
    <t>CFM8857PATRI</t>
  </si>
  <si>
    <t>CFM8857PERSO</t>
  </si>
  <si>
    <t>CFM8777ALTOP</t>
  </si>
  <si>
    <t>CFM8777APV</t>
  </si>
  <si>
    <t>CFM8777BPRIV</t>
  </si>
  <si>
    <t>CFM8777CLASI</t>
  </si>
  <si>
    <t>CFM8777FAMIL</t>
  </si>
  <si>
    <t>CFM9568A</t>
  </si>
  <si>
    <t>CFM9568APV</t>
  </si>
  <si>
    <t>CFM9561B</t>
  </si>
  <si>
    <t>CFM9561BCH</t>
  </si>
  <si>
    <t>CFM9561D</t>
  </si>
  <si>
    <t>CFM9561E</t>
  </si>
  <si>
    <t>CFM9561L</t>
  </si>
  <si>
    <t>CFM9561M</t>
  </si>
  <si>
    <t>CFM9362A</t>
  </si>
  <si>
    <t>CFM9362B</t>
  </si>
  <si>
    <t>CFM8317A</t>
  </si>
  <si>
    <t>CFM8317APV</t>
  </si>
  <si>
    <t>CFM8317B</t>
  </si>
  <si>
    <t>CFM8317BE</t>
  </si>
  <si>
    <t>CFM8317C</t>
  </si>
  <si>
    <t>CFM8317F</t>
  </si>
  <si>
    <t>CFM8317I</t>
  </si>
  <si>
    <t>CFM8317VIVIENDA</t>
  </si>
  <si>
    <t>CFM9079A</t>
  </si>
  <si>
    <t>CFM9079APV</t>
  </si>
  <si>
    <t>CFM9079INVER</t>
  </si>
  <si>
    <t>CFM9079PERSO</t>
  </si>
  <si>
    <t>CFM9853A</t>
  </si>
  <si>
    <t>CFM9853APV</t>
  </si>
  <si>
    <t>CFM9853F</t>
  </si>
  <si>
    <t>CFM9853O</t>
  </si>
  <si>
    <t>CFM8170A</t>
  </si>
  <si>
    <t>CFM8170APV</t>
  </si>
  <si>
    <t>CFM8170F</t>
  </si>
  <si>
    <t>CFM8170LV</t>
  </si>
  <si>
    <t>CFM8170P</t>
  </si>
  <si>
    <t>CFM8303A</t>
  </si>
  <si>
    <t>CFM8303APV</t>
  </si>
  <si>
    <t>CFM8303F</t>
  </si>
  <si>
    <t>CFM8303LV</t>
  </si>
  <si>
    <t>CFM8303P</t>
  </si>
  <si>
    <t>CFM8375A</t>
  </si>
  <si>
    <t>CFM8375APV</t>
  </si>
  <si>
    <t>CFM8375F</t>
  </si>
  <si>
    <t>CFM8375LV</t>
  </si>
  <si>
    <t>CFM8375P</t>
  </si>
  <si>
    <t>CFM8320A</t>
  </si>
  <si>
    <t>CFM8320B</t>
  </si>
  <si>
    <t>CFM8320BE</t>
  </si>
  <si>
    <t>CFM8320C</t>
  </si>
  <si>
    <t>CFM8320I</t>
  </si>
  <si>
    <t>CFM8092APV</t>
  </si>
  <si>
    <t>CFM8092M1</t>
  </si>
  <si>
    <t>CFM8092M2</t>
  </si>
  <si>
    <t>CFM8092M3</t>
  </si>
  <si>
    <t>CFM8092M4</t>
  </si>
  <si>
    <t>CFM8092M5</t>
  </si>
  <si>
    <t>CFM8967ALPAT</t>
  </si>
  <si>
    <t>CFM8967BCI</t>
  </si>
  <si>
    <t>CFM8967BPRIV</t>
  </si>
  <si>
    <t>CFM8967CLASI</t>
  </si>
  <si>
    <t>CFM8967INSTI</t>
  </si>
  <si>
    <t>CFM8248A</t>
  </si>
  <si>
    <t>CFM8248BPLUS</t>
  </si>
  <si>
    <t>CFM8615APV</t>
  </si>
  <si>
    <t>CFM8615EJECU</t>
  </si>
  <si>
    <t>CFM8615G</t>
  </si>
  <si>
    <t>CFM8615INVER</t>
  </si>
  <si>
    <t>CFM8615UNIVE</t>
  </si>
  <si>
    <t>CFM8274A</t>
  </si>
  <si>
    <t>CFM8274B</t>
  </si>
  <si>
    <t>CFM8274BCH</t>
  </si>
  <si>
    <t>CFM8274BPLUS</t>
  </si>
  <si>
    <t>CFM8274L</t>
  </si>
  <si>
    <t>CFM8274M</t>
  </si>
  <si>
    <t>CFM8274P1</t>
  </si>
  <si>
    <t>CFM8492A</t>
  </si>
  <si>
    <t>CFM8492B</t>
  </si>
  <si>
    <t>CFM8492D</t>
  </si>
  <si>
    <t>CFM8492H</t>
  </si>
  <si>
    <t>CFM8492I-APV</t>
  </si>
  <si>
    <t>CFM8492J</t>
  </si>
  <si>
    <t>CFM8492S</t>
  </si>
  <si>
    <t>CFM9816A</t>
  </si>
  <si>
    <t>CFM9816APV</t>
  </si>
  <si>
    <t>CFM9816APV-AP-A</t>
  </si>
  <si>
    <t>CFM9816F</t>
  </si>
  <si>
    <t>CFM9816O</t>
  </si>
  <si>
    <t>CFM9073A</t>
  </si>
  <si>
    <t>CFM9073B</t>
  </si>
  <si>
    <t>CFM9073D</t>
  </si>
  <si>
    <t>CFM9073G</t>
  </si>
  <si>
    <t>CFM9073H</t>
  </si>
  <si>
    <t>CFM9073I-APV</t>
  </si>
  <si>
    <t>CFM9073S</t>
  </si>
  <si>
    <t>CFM9073V</t>
  </si>
  <si>
    <t>CFM8174ALPAT</t>
  </si>
  <si>
    <t>CFM8174APV</t>
  </si>
  <si>
    <t>CFM8174APVC</t>
  </si>
  <si>
    <t>CFM8174BCI</t>
  </si>
  <si>
    <t>CFM8174BPRIV</t>
  </si>
  <si>
    <t>CFM8174CLASI</t>
  </si>
  <si>
    <t>CFM8174FAMIL</t>
  </si>
  <si>
    <t>CFM8174I</t>
  </si>
  <si>
    <t>CFM8422A</t>
  </si>
  <si>
    <t>CFM8422B</t>
  </si>
  <si>
    <t>CFM8422C</t>
  </si>
  <si>
    <t>CFM8422G</t>
  </si>
  <si>
    <t>CFM8422LP180</t>
  </si>
  <si>
    <t>CFM8422LP3</t>
  </si>
  <si>
    <t>CFM8422LPI</t>
  </si>
  <si>
    <t>CFM8422O</t>
  </si>
  <si>
    <t>CFM8422PLAN1</t>
  </si>
  <si>
    <t>CFM8422PLAN2</t>
  </si>
  <si>
    <t>CFM8422PLAN3</t>
  </si>
  <si>
    <t>CFM8422PLAN4</t>
  </si>
  <si>
    <t>CFM8152B</t>
  </si>
  <si>
    <t>CFM8152BCH</t>
  </si>
  <si>
    <t>CFM8152D</t>
  </si>
  <si>
    <t>CFM8152E</t>
  </si>
  <si>
    <t>CFM8152L</t>
  </si>
  <si>
    <t>CFM8152M</t>
  </si>
  <si>
    <t>CFM8152V</t>
  </si>
  <si>
    <t>CFM9056A</t>
  </si>
  <si>
    <t>CFM9056B</t>
  </si>
  <si>
    <t>CFM9056D</t>
  </si>
  <si>
    <t>CFM9056E</t>
  </si>
  <si>
    <t>CFM9056F</t>
  </si>
  <si>
    <t>CFM9056I</t>
  </si>
  <si>
    <t>CFM9056IM</t>
  </si>
  <si>
    <t>CFM9072A</t>
  </si>
  <si>
    <t>CFM9072B</t>
  </si>
  <si>
    <t>CFM9072CG</t>
  </si>
  <si>
    <t>CFM8940A</t>
  </si>
  <si>
    <t>CFM8940B</t>
  </si>
  <si>
    <t>CFM8940D</t>
  </si>
  <si>
    <t>CFM8940FO</t>
  </si>
  <si>
    <t>CFM8940GP</t>
  </si>
  <si>
    <t>CFM8940H</t>
  </si>
  <si>
    <t>CFM8940I-APV</t>
  </si>
  <si>
    <t>CFM8940J</t>
  </si>
  <si>
    <t>CFM8940S</t>
  </si>
  <si>
    <t>CFM8957A</t>
  </si>
  <si>
    <t>CFM8957BCH</t>
  </si>
  <si>
    <t>CFM8957UNICA</t>
  </si>
  <si>
    <t>CFM9655A</t>
  </si>
  <si>
    <t>CFM9655APV</t>
  </si>
  <si>
    <t>CFM9655B</t>
  </si>
  <si>
    <t>CFM9655FO</t>
  </si>
  <si>
    <t>CFM9655GP</t>
  </si>
  <si>
    <t>CFM9352CORPO</t>
  </si>
  <si>
    <t>CFM9352EJECU</t>
  </si>
  <si>
    <t>CFM9352INVER</t>
  </si>
  <si>
    <t>CFM9352UNIVE</t>
  </si>
  <si>
    <t>CFM9717F1</t>
  </si>
  <si>
    <t>CFM9717F2</t>
  </si>
  <si>
    <t>CFM9717F3</t>
  </si>
  <si>
    <t>CFM9717IT</t>
  </si>
  <si>
    <t>CFM8052A</t>
  </si>
  <si>
    <t>CFM8052B</t>
  </si>
  <si>
    <t>CFM8052BPLUS</t>
  </si>
  <si>
    <t>CFM8052E</t>
  </si>
  <si>
    <t>CFM8918A</t>
  </si>
  <si>
    <t>CFM8918B-APV/AP</t>
  </si>
  <si>
    <t>CFM8918CUI</t>
  </si>
  <si>
    <t>CFM8918D</t>
  </si>
  <si>
    <t>CFM8918Z</t>
  </si>
  <si>
    <t>CFM8257ALPAT</t>
  </si>
  <si>
    <t>CFM8257BCI</t>
  </si>
  <si>
    <t>CFM8257CLASI</t>
  </si>
  <si>
    <t>CFM8257GAMMA</t>
  </si>
  <si>
    <t>CFM9104A</t>
  </si>
  <si>
    <t>CFM9104B</t>
  </si>
  <si>
    <t>CFM9104C</t>
  </si>
  <si>
    <t>CFM9104I</t>
  </si>
  <si>
    <t>CFM8249BCH</t>
  </si>
  <si>
    <t>CFM8249L</t>
  </si>
  <si>
    <t>CFM8249M</t>
  </si>
  <si>
    <t>CFM8249P</t>
  </si>
  <si>
    <t>CFM8813ALTOP</t>
  </si>
  <si>
    <t>CFM8813APV</t>
  </si>
  <si>
    <t>CFM8813APVC</t>
  </si>
  <si>
    <t>CFM8813BPRIV</t>
  </si>
  <si>
    <t>CFM8813CLASI</t>
  </si>
  <si>
    <t>CFM8813FAMIL</t>
  </si>
  <si>
    <t>CFM9576A</t>
  </si>
  <si>
    <t>CFM9576B-APV/AP</t>
  </si>
  <si>
    <t>CFM9576CUI</t>
  </si>
  <si>
    <t>CFM9576D</t>
  </si>
  <si>
    <t>CFM9575A</t>
  </si>
  <si>
    <t>CFM9575B-APV/AP</t>
  </si>
  <si>
    <t>CFM9575CUI</t>
  </si>
  <si>
    <t>CFM9575D</t>
  </si>
  <si>
    <t>CFM9577A</t>
  </si>
  <si>
    <t>CFM9577B-APV/AP</t>
  </si>
  <si>
    <t>CFM9577CUI</t>
  </si>
  <si>
    <t>CFM9577D</t>
  </si>
  <si>
    <t>CFM9004A</t>
  </si>
  <si>
    <t>CFM9004B-APV/AP</t>
  </si>
  <si>
    <t>CFM9004D</t>
  </si>
  <si>
    <t>CFM9004Z</t>
  </si>
  <si>
    <t>CFM9054A</t>
  </si>
  <si>
    <t>CFM9054B-APV/AP</t>
  </si>
  <si>
    <t>CFM9054CUI</t>
  </si>
  <si>
    <t>CFM9054D</t>
  </si>
  <si>
    <t>CFM9054Z</t>
  </si>
  <si>
    <t>CFM9025A</t>
  </si>
  <si>
    <t>CFM9025B-APV/AP</t>
  </si>
  <si>
    <t>CFM9025CUI</t>
  </si>
  <si>
    <t>CFM9025D</t>
  </si>
  <si>
    <t>CFM9025E</t>
  </si>
  <si>
    <t>CFM9025Z</t>
  </si>
  <si>
    <t>CFM8625ALTOP</t>
  </si>
  <si>
    <t>CFM8625APV</t>
  </si>
  <si>
    <t>CFM8625BPRIV</t>
  </si>
  <si>
    <t>CFM8625CLASI</t>
  </si>
  <si>
    <t>CFM8625FAMIL</t>
  </si>
  <si>
    <t>CFM8054A</t>
  </si>
  <si>
    <t>CFM8054B</t>
  </si>
  <si>
    <t>CFM8054BCH</t>
  </si>
  <si>
    <t>CFM8054BPLUS</t>
  </si>
  <si>
    <t>CFM8054E</t>
  </si>
  <si>
    <t>CFM8054L</t>
  </si>
  <si>
    <t>CFM8054M</t>
  </si>
  <si>
    <t>CFM8299L</t>
  </si>
  <si>
    <t>CFM8299M</t>
  </si>
  <si>
    <t>CFM8133APV</t>
  </si>
  <si>
    <t>CFM8133F1</t>
  </si>
  <si>
    <t>CFM8133F2</t>
  </si>
  <si>
    <t>CFM8133F3</t>
  </si>
  <si>
    <t>CFM8133F4</t>
  </si>
  <si>
    <t>CFM8133F5</t>
  </si>
  <si>
    <t>CFM8133IT</t>
  </si>
  <si>
    <t>CFM8723A</t>
  </si>
  <si>
    <t>CFM8723APV</t>
  </si>
  <si>
    <t>CFM8723F</t>
  </si>
  <si>
    <t>CFM8723I</t>
  </si>
  <si>
    <t>CFM8723LV</t>
  </si>
  <si>
    <t>CFM8723O</t>
  </si>
  <si>
    <t>CFM8723P</t>
  </si>
  <si>
    <t>CFM9548B</t>
  </si>
  <si>
    <t>CFM9548B-APV</t>
  </si>
  <si>
    <t>CFM9625A</t>
  </si>
  <si>
    <t>CFM9625B-APV/AP</t>
  </si>
  <si>
    <t>CFM9625Z</t>
  </si>
  <si>
    <t>CFM8712ALTOP</t>
  </si>
  <si>
    <t>CFM8712APV</t>
  </si>
  <si>
    <t>CFM8712BPRIV</t>
  </si>
  <si>
    <t>CFM8712CLASI</t>
  </si>
  <si>
    <t>CFM8712FAMIL</t>
  </si>
  <si>
    <t>CFM8437A</t>
  </si>
  <si>
    <t>CFM8437APV</t>
  </si>
  <si>
    <t>CFM8437F</t>
  </si>
  <si>
    <t>CFM8437I</t>
  </si>
  <si>
    <t>CFM8437LV</t>
  </si>
  <si>
    <t>CFM8437P</t>
  </si>
  <si>
    <t>CFM9042A</t>
  </si>
  <si>
    <t>CFM9042B</t>
  </si>
  <si>
    <t>CFM9042L</t>
  </si>
  <si>
    <t>CFM9042M</t>
  </si>
  <si>
    <t>CFM9193A</t>
  </si>
  <si>
    <t>CFM9193APV</t>
  </si>
  <si>
    <t>CFM9193APV-AP-A</t>
  </si>
  <si>
    <t>CFM9193F</t>
  </si>
  <si>
    <t>CFM9193O</t>
  </si>
  <si>
    <t>CFM9193Q</t>
  </si>
  <si>
    <t>CFM9193X</t>
  </si>
  <si>
    <t>CFM9041A</t>
  </si>
  <si>
    <t>CFM9041B</t>
  </si>
  <si>
    <t>CFM9041L</t>
  </si>
  <si>
    <t>CFM9041M</t>
  </si>
  <si>
    <t>CFM9192A</t>
  </si>
  <si>
    <t>CFM9192APV</t>
  </si>
  <si>
    <t>CFM9192APV-AP-A</t>
  </si>
  <si>
    <t>CFM9192F</t>
  </si>
  <si>
    <t>CFM9192O</t>
  </si>
  <si>
    <t>CFM9192Q</t>
  </si>
  <si>
    <t>CFM9192X</t>
  </si>
  <si>
    <t>CFM9191A</t>
  </si>
  <si>
    <t>CFM9191APV</t>
  </si>
  <si>
    <t>CFM9191APV-AP-A</t>
  </si>
  <si>
    <t>CFM9191F</t>
  </si>
  <si>
    <t>CFM9191O</t>
  </si>
  <si>
    <t>CFM9191Q</t>
  </si>
  <si>
    <t>CFM9191X</t>
  </si>
  <si>
    <t>CFM9190A</t>
  </si>
  <si>
    <t>CFM9190APV</t>
  </si>
  <si>
    <t>CFM9190APV-AP-A</t>
  </si>
  <si>
    <t>CFM9190F</t>
  </si>
  <si>
    <t>CFM9190O</t>
  </si>
  <si>
    <t>CFM9190X</t>
  </si>
  <si>
    <t>CFM8125B</t>
  </si>
  <si>
    <t>CFM8125BCH</t>
  </si>
  <si>
    <t>CFM8125BPLUS</t>
  </si>
  <si>
    <t>CFM8125D</t>
  </si>
  <si>
    <t>CFM8125E</t>
  </si>
  <si>
    <t>CFM8125L</t>
  </si>
  <si>
    <t>CFM8125M</t>
  </si>
  <si>
    <t>CFM9728UNICA</t>
  </si>
  <si>
    <t>CFM9685UNICA</t>
  </si>
  <si>
    <t>CFM9533UNICA</t>
  </si>
  <si>
    <t>CFM8457A</t>
  </si>
  <si>
    <t>CFM8457B-APV/AP</t>
  </si>
  <si>
    <t>CFM8457CUI</t>
  </si>
  <si>
    <t>CFM8457D</t>
  </si>
  <si>
    <t>CFM8457Z</t>
  </si>
  <si>
    <t>CFM8277A</t>
  </si>
  <si>
    <t>CFM8277B-APV/AP</t>
  </si>
  <si>
    <t>CFM8277CUI</t>
  </si>
  <si>
    <t>CFM8277D</t>
  </si>
  <si>
    <t>CFM8277Z</t>
  </si>
  <si>
    <t>CFM8247A</t>
  </si>
  <si>
    <t>CFM8247B-APV/AP</t>
  </si>
  <si>
    <t>CFM8247CUI</t>
  </si>
  <si>
    <t>CFM8247D</t>
  </si>
  <si>
    <t>CFM8247EA-AM</t>
  </si>
  <si>
    <t>CFM8247Z</t>
  </si>
  <si>
    <t>CFM8381A</t>
  </si>
  <si>
    <t>CFM8381B-APV/AP</t>
  </si>
  <si>
    <t>CFM8381CUI</t>
  </si>
  <si>
    <t>CFM8381D</t>
  </si>
  <si>
    <t>CFM8381E</t>
  </si>
  <si>
    <t>CFM8381Z</t>
  </si>
  <si>
    <t>CFM8629A</t>
  </si>
  <si>
    <t>CFM8629B-APV</t>
  </si>
  <si>
    <t>CFM8629D</t>
  </si>
  <si>
    <t>CFM8629E</t>
  </si>
  <si>
    <t>CFM8629Z</t>
  </si>
  <si>
    <t>CFM8456A</t>
  </si>
  <si>
    <t>CFM8456B-APV/AP</t>
  </si>
  <si>
    <t>CFM8456CUI</t>
  </si>
  <si>
    <t>CFM8456D</t>
  </si>
  <si>
    <t>CFM8456Z</t>
  </si>
  <si>
    <t>CFM8459A</t>
  </si>
  <si>
    <t>CFM8459B-APV/AP</t>
  </si>
  <si>
    <t>CFM8459CUI</t>
  </si>
  <si>
    <t>CFM8459D</t>
  </si>
  <si>
    <t>CFM8459E</t>
  </si>
  <si>
    <t>CFM8459Z</t>
  </si>
  <si>
    <t>CFM8363A</t>
  </si>
  <si>
    <t>CFM8363B-APV/AP</t>
  </si>
  <si>
    <t>CFM8363CUI</t>
  </si>
  <si>
    <t>CFM8363D</t>
  </si>
  <si>
    <t>CFM8363Z</t>
  </si>
  <si>
    <t>CFM8694A</t>
  </si>
  <si>
    <t>CFM8694B-APV/AP</t>
  </si>
  <si>
    <t>CFM8694CUI</t>
  </si>
  <si>
    <t>CFM8694D</t>
  </si>
  <si>
    <t>CFM8694H-APV/AP</t>
  </si>
  <si>
    <t>CFM8694I-APV/AP</t>
  </si>
  <si>
    <t>CFM8694Z</t>
  </si>
  <si>
    <t>CFM8695A</t>
  </si>
  <si>
    <t>CFM8695B-APV/AP</t>
  </si>
  <si>
    <t>CFM8695CUI</t>
  </si>
  <si>
    <t>CFM8695D</t>
  </si>
  <si>
    <t>CFM8695H-APV/AP</t>
  </si>
  <si>
    <t>CFM8695I-APV/AP</t>
  </si>
  <si>
    <t>CFM8695Z</t>
  </si>
  <si>
    <t>CFM8696A</t>
  </si>
  <si>
    <t>CFM8696B-APV/AP</t>
  </si>
  <si>
    <t>CFM8696CUI</t>
  </si>
  <si>
    <t>CFM8696D</t>
  </si>
  <si>
    <t>CFM8696E</t>
  </si>
  <si>
    <t>CFM8696H-APV/AP</t>
  </si>
  <si>
    <t>CFM8696I-APV/AP</t>
  </si>
  <si>
    <t>CFM8696Z</t>
  </si>
  <si>
    <t>CFM8853A</t>
  </si>
  <si>
    <t>CFM8853B-APV/AP</t>
  </si>
  <si>
    <t>CFM8853CUI</t>
  </si>
  <si>
    <t>CFM8853D</t>
  </si>
  <si>
    <t>CFM8853E</t>
  </si>
  <si>
    <t>CFM8853Z</t>
  </si>
  <si>
    <t>CFM8805A</t>
  </si>
  <si>
    <t>CFM8805B-APV/AP</t>
  </si>
  <si>
    <t>CFM8805CUI</t>
  </si>
  <si>
    <t>CFM8805D</t>
  </si>
  <si>
    <t>CFM8805Z</t>
  </si>
  <si>
    <t>CFM8411A</t>
  </si>
  <si>
    <t>CFM8411B-APV/AP</t>
  </si>
  <si>
    <t>CFM8411CUI</t>
  </si>
  <si>
    <t>CFM8411D</t>
  </si>
  <si>
    <t>CFM8411EZ</t>
  </si>
  <si>
    <t>CFM8411Z</t>
  </si>
  <si>
    <t>CFM8455A</t>
  </si>
  <si>
    <t>CFM8455B-APV/AP</t>
  </si>
  <si>
    <t>CFM8455D</t>
  </si>
  <si>
    <t>CFM8455E</t>
  </si>
  <si>
    <t>CFM8455Z</t>
  </si>
  <si>
    <t>CFM8458A</t>
  </si>
  <si>
    <t>CFM8458B-APV/AP</t>
  </si>
  <si>
    <t>CFM8458CUI</t>
  </si>
  <si>
    <t>CFM8458D</t>
  </si>
  <si>
    <t>CFM8458Z</t>
  </si>
  <si>
    <t>CFM8097A</t>
  </si>
  <si>
    <t>CFM8097B</t>
  </si>
  <si>
    <t>CFM8097C</t>
  </si>
  <si>
    <t>CFM8097G</t>
  </si>
  <si>
    <t>CFM8097LP180</t>
  </si>
  <si>
    <t>CFM8097LP3</t>
  </si>
  <si>
    <t>CFM8097LPI</t>
  </si>
  <si>
    <t>CFM8097O</t>
  </si>
  <si>
    <t>CFM8097PLAN1</t>
  </si>
  <si>
    <t>CFM8097PLAN2</t>
  </si>
  <si>
    <t>CFM8097PLAN3</t>
  </si>
  <si>
    <t>CFM8097PLAN4</t>
  </si>
  <si>
    <t>CFM8513ALPAT</t>
  </si>
  <si>
    <t>CFM8513APV</t>
  </si>
  <si>
    <t>CFM8513BPRIV</t>
  </si>
  <si>
    <t>CFM8513CLASI</t>
  </si>
  <si>
    <t>CFM8513FAMIL</t>
  </si>
  <si>
    <t>CFM8610A</t>
  </si>
  <si>
    <t>CFM8610B</t>
  </si>
  <si>
    <t>CFM8610C</t>
  </si>
  <si>
    <t>CFM8610G</t>
  </si>
  <si>
    <t>CFM8610LP180</t>
  </si>
  <si>
    <t>CFM8610LP3</t>
  </si>
  <si>
    <t>CFM8610LPI</t>
  </si>
  <si>
    <t>CFM8610O</t>
  </si>
  <si>
    <t>CFM8610PLAN1</t>
  </si>
  <si>
    <t>CFM8610PLAN2</t>
  </si>
  <si>
    <t>CFM8610PLAN3</t>
  </si>
  <si>
    <t>CFM8610PLAN4</t>
  </si>
  <si>
    <t>CFM9187A</t>
  </si>
  <si>
    <t>CFM9187B</t>
  </si>
  <si>
    <t>CFM9187D</t>
  </si>
  <si>
    <t>CFM9187H</t>
  </si>
  <si>
    <t>CFM9187I-APV</t>
  </si>
  <si>
    <t>CFM9187J</t>
  </si>
  <si>
    <t>CFM9187S</t>
  </si>
  <si>
    <t>CFM9187V</t>
  </si>
  <si>
    <t>CFM9166UNICA</t>
  </si>
  <si>
    <t>CFM8129A</t>
  </si>
  <si>
    <t>CFM8129B</t>
  </si>
  <si>
    <t>CFM8129BCH</t>
  </si>
  <si>
    <t>CFM8129BPLUS</t>
  </si>
  <si>
    <t>CFM8129E</t>
  </si>
  <si>
    <t>CFM8129L</t>
  </si>
  <si>
    <t>CFM8129M</t>
  </si>
  <si>
    <t>CFM8933APV</t>
  </si>
  <si>
    <t>CFM8933CLASICA</t>
  </si>
  <si>
    <t>CFM8933D</t>
  </si>
  <si>
    <t>CFM8933E</t>
  </si>
  <si>
    <t>CFM8933G</t>
  </si>
  <si>
    <t>CFM8933INSTITUC</t>
  </si>
  <si>
    <t>CFM8933K</t>
  </si>
  <si>
    <t>CFM8933LARGOPLA</t>
  </si>
  <si>
    <t>CFM8933LIQUIDEZ</t>
  </si>
  <si>
    <t>CFM9238APV</t>
  </si>
  <si>
    <t>CFM9238CLASICA</t>
  </si>
  <si>
    <t>CFM9238D</t>
  </si>
  <si>
    <t>CFM9238G</t>
  </si>
  <si>
    <t>CFM9238INSTITUC</t>
  </si>
  <si>
    <t>CFM9238K</t>
  </si>
  <si>
    <t>CFM9238LARGOPLA</t>
  </si>
  <si>
    <t>CFM9238LIQUIDEZ</t>
  </si>
  <si>
    <t>CFM9699CLASI</t>
  </si>
  <si>
    <t>CFM8661A</t>
  </si>
  <si>
    <t>CFM8661B</t>
  </si>
  <si>
    <t>CFM8661D</t>
  </si>
  <si>
    <t>CFM8661G</t>
  </si>
  <si>
    <t>CFM8661H</t>
  </si>
  <si>
    <t>CFM8661I</t>
  </si>
  <si>
    <t>CFM8661S</t>
  </si>
  <si>
    <t>CFM9748A</t>
  </si>
  <si>
    <t>CFM9748APV</t>
  </si>
  <si>
    <t>CFM9748F</t>
  </si>
  <si>
    <t>CFM9748LV</t>
  </si>
  <si>
    <t>CFM9748Q</t>
  </si>
  <si>
    <t>CFM9372ADC</t>
  </si>
  <si>
    <t>CFM9372ALPAT</t>
  </si>
  <si>
    <t>CFM9372BPRIV</t>
  </si>
  <si>
    <t>CFM9371ADC</t>
  </si>
  <si>
    <t>CFM9371BCI</t>
  </si>
  <si>
    <t>CFM9371BPRIV</t>
  </si>
  <si>
    <t>CFM9371CLASI</t>
  </si>
  <si>
    <t>CFM9371I</t>
  </si>
  <si>
    <t>CFM9727INVER</t>
  </si>
  <si>
    <t>CFM9675CLASI</t>
  </si>
  <si>
    <t>CFM9586INVER</t>
  </si>
  <si>
    <t>CFM9440UNICA</t>
  </si>
  <si>
    <t>CFM9457UNICA</t>
  </si>
  <si>
    <t>CFM9632CLASI</t>
  </si>
  <si>
    <t>CFM9587INVER</t>
  </si>
  <si>
    <t>CFM9511ALPAT</t>
  </si>
  <si>
    <t>CFM9511APV</t>
  </si>
  <si>
    <t>CFM9511BPRIV</t>
  </si>
  <si>
    <t>CFM9511CLASI</t>
  </si>
  <si>
    <t>CFM9228ALPAT</t>
  </si>
  <si>
    <t>CFM9228APV</t>
  </si>
  <si>
    <t>CFM9228BPRIV</t>
  </si>
  <si>
    <t>CFM9228CLASI</t>
  </si>
  <si>
    <t>CFM9228FAMIL</t>
  </si>
  <si>
    <t>CFM9231A</t>
  </si>
  <si>
    <t>CFM9231ADC</t>
  </si>
  <si>
    <t>CFM9231ALPAT</t>
  </si>
  <si>
    <t>CFM9231BCI</t>
  </si>
  <si>
    <t>CFM9231BPRIV</t>
  </si>
  <si>
    <t>CFM9231CLASI</t>
  </si>
  <si>
    <t>CFM9231INSTI</t>
  </si>
  <si>
    <t>CFM9412UNICA</t>
  </si>
  <si>
    <t>CFM9875CLASI</t>
  </si>
  <si>
    <t>CFM9445ADC</t>
  </si>
  <si>
    <t>CFM9445ALPAT</t>
  </si>
  <si>
    <t>CFM9445BCI</t>
  </si>
  <si>
    <t>CFM9445BPRIV</t>
  </si>
  <si>
    <t>CFM9445CLASI</t>
  </si>
  <si>
    <t>CFM9445I</t>
  </si>
  <si>
    <t>CFM9456BCI</t>
  </si>
  <si>
    <t>CFM9456BPRIV</t>
  </si>
  <si>
    <t>CFM9456CLASI</t>
  </si>
  <si>
    <t>CFM9456I</t>
  </si>
  <si>
    <t>CFM9585UNICA</t>
  </si>
  <si>
    <t>CFM9535B</t>
  </si>
  <si>
    <t>CFM9535I</t>
  </si>
  <si>
    <t>CFM9535IM</t>
  </si>
  <si>
    <t>CFM9535U</t>
  </si>
  <si>
    <t>CFM9365A</t>
  </si>
  <si>
    <t>CFM9365B</t>
  </si>
  <si>
    <t>CFM9365I</t>
  </si>
  <si>
    <t>CFM9365IM</t>
  </si>
  <si>
    <t>CFM9365U</t>
  </si>
  <si>
    <t>CFM9107I</t>
  </si>
  <si>
    <t>CFM9310B</t>
  </si>
  <si>
    <t>CFM9310D</t>
  </si>
  <si>
    <t>CFM9310E</t>
  </si>
  <si>
    <t>CFM9310F</t>
  </si>
  <si>
    <t>CFM9310I</t>
  </si>
  <si>
    <t>CFM9310IM</t>
  </si>
  <si>
    <t>CFM9019UNICA</t>
  </si>
  <si>
    <t>CFM9557A</t>
  </si>
  <si>
    <t>CFM9557APV</t>
  </si>
  <si>
    <t>CFM9557F</t>
  </si>
  <si>
    <t>CFM9557LV</t>
  </si>
  <si>
    <t>CFM9557Q</t>
  </si>
  <si>
    <t>CFM9027A</t>
  </si>
  <si>
    <t>CFM9027APV</t>
  </si>
  <si>
    <t>CFM9027F</t>
  </si>
  <si>
    <t>CFM9027I</t>
  </si>
  <si>
    <t>CFM9027LV</t>
  </si>
  <si>
    <t>CFM9027P</t>
  </si>
  <si>
    <t>CFM9226ADC</t>
  </si>
  <si>
    <t>CFM9226ALPAT</t>
  </si>
  <si>
    <t>CFM9226APV</t>
  </si>
  <si>
    <t>CFM9226BPRIV</t>
  </si>
  <si>
    <t>CFM9226INSTI</t>
  </si>
  <si>
    <t>CFM9060APV</t>
  </si>
  <si>
    <t>CFM9060INVER</t>
  </si>
  <si>
    <t>CFM9061APV</t>
  </si>
  <si>
    <t>CFM9061INVER</t>
  </si>
  <si>
    <t>CFM9062APV</t>
  </si>
  <si>
    <t>CFM9062INVER</t>
  </si>
  <si>
    <t>CFM9063APV</t>
  </si>
  <si>
    <t>CFM9063INVER</t>
  </si>
  <si>
    <t>CFM9547UNICA</t>
  </si>
  <si>
    <t>CFM9428A</t>
  </si>
  <si>
    <t>CFM9428APV</t>
  </si>
  <si>
    <t>CFM9428F</t>
  </si>
  <si>
    <t>CFM9428P</t>
  </si>
  <si>
    <t>CFM9429A</t>
  </si>
  <si>
    <t>CFM9429APV</t>
  </si>
  <si>
    <t>CFM9429F</t>
  </si>
  <si>
    <t>CFM9429P</t>
  </si>
  <si>
    <t>CFM9430A</t>
  </si>
  <si>
    <t>CFM9430APV</t>
  </si>
  <si>
    <t>CFM9430F</t>
  </si>
  <si>
    <t>CFM9430P</t>
  </si>
  <si>
    <t>CFM9431A</t>
  </si>
  <si>
    <t>CFM9431APV</t>
  </si>
  <si>
    <t>CFM9431F</t>
  </si>
  <si>
    <t>CFM9431P</t>
  </si>
  <si>
    <t>CFM9432A</t>
  </si>
  <si>
    <t>CFM9432APV</t>
  </si>
  <si>
    <t>CFM9432F</t>
  </si>
  <si>
    <t>CFM9432P</t>
  </si>
  <si>
    <t>CFM9221A</t>
  </si>
  <si>
    <t>CFM9221APV</t>
  </si>
  <si>
    <t>CFM9221F</t>
  </si>
  <si>
    <t>CFM9221I</t>
  </si>
  <si>
    <t>CFM9593A</t>
  </si>
  <si>
    <t>CFM9593B</t>
  </si>
  <si>
    <t>CFM9593C</t>
  </si>
  <si>
    <t>CFM9593G</t>
  </si>
  <si>
    <t>CFM9593K</t>
  </si>
  <si>
    <t>CFM9593LP180</t>
  </si>
  <si>
    <t>CFM9593LP3</t>
  </si>
  <si>
    <t>CFM9593LPI</t>
  </si>
  <si>
    <t>CFM9593PLAN1</t>
  </si>
  <si>
    <t>CFM9593PLAN2</t>
  </si>
  <si>
    <t>CFM9593PLAN3</t>
  </si>
  <si>
    <t>CFM9593PLAN4</t>
  </si>
  <si>
    <t>CFM9596A</t>
  </si>
  <si>
    <t>CFM9596B</t>
  </si>
  <si>
    <t>CFM9596C</t>
  </si>
  <si>
    <t>CFM9596G</t>
  </si>
  <si>
    <t>CFM9596K</t>
  </si>
  <si>
    <t>CFM9596LP180</t>
  </si>
  <si>
    <t>CFM9596LP3</t>
  </si>
  <si>
    <t>CFM9596LPI</t>
  </si>
  <si>
    <t>CFM9596PLAN1</t>
  </si>
  <si>
    <t>CFM9596PLAN2</t>
  </si>
  <si>
    <t>CFM9596PLAN3</t>
  </si>
  <si>
    <t>CFM9596PLAN4</t>
  </si>
  <si>
    <t>CFM9597A</t>
  </si>
  <si>
    <t>CFM9597B</t>
  </si>
  <si>
    <t>CFM9597C</t>
  </si>
  <si>
    <t>CFM9597G</t>
  </si>
  <si>
    <t>CFM9597I</t>
  </si>
  <si>
    <t>CFM9597LP180</t>
  </si>
  <si>
    <t>CFM9597LP3</t>
  </si>
  <si>
    <t>CFM9597LPI</t>
  </si>
  <si>
    <t>CFM9597O</t>
  </si>
  <si>
    <t>CFM9597PLAN1</t>
  </si>
  <si>
    <t>CFM9597PLAN2</t>
  </si>
  <si>
    <t>CFM9597PLAN3</t>
  </si>
  <si>
    <t>CFM9597PLAN4</t>
  </si>
  <si>
    <t>CFM9811A</t>
  </si>
  <si>
    <t>CFM9811B</t>
  </si>
  <si>
    <t>CFM9810A</t>
  </si>
  <si>
    <t>CFM9810B</t>
  </si>
  <si>
    <t>CFM8959APV</t>
  </si>
  <si>
    <t>CFM8959D1</t>
  </si>
  <si>
    <t>CFM8959F1</t>
  </si>
  <si>
    <t>CFM8959F2</t>
  </si>
  <si>
    <t>CFM8959F3</t>
  </si>
  <si>
    <t>CFM8959F4</t>
  </si>
  <si>
    <t>CFM8959F5</t>
  </si>
  <si>
    <t>CFM8959IT</t>
  </si>
  <si>
    <t>CFM8959S</t>
  </si>
  <si>
    <t>CFM8588ALPAT</t>
  </si>
  <si>
    <t>CFM8588APV</t>
  </si>
  <si>
    <t>CFM8588CLASI</t>
  </si>
  <si>
    <t>CFM8588FAMIL</t>
  </si>
  <si>
    <t>CFM9648APV</t>
  </si>
  <si>
    <t>CFM9648EJECU</t>
  </si>
  <si>
    <t>CFM9648G</t>
  </si>
  <si>
    <t>CFM9646APV</t>
  </si>
  <si>
    <t>CFM9646EJECU</t>
  </si>
  <si>
    <t>CFM9646G</t>
  </si>
  <si>
    <t>CFM9649ALTO</t>
  </si>
  <si>
    <t>CFM9649APV</t>
  </si>
  <si>
    <t>CFM9649EJECU</t>
  </si>
  <si>
    <t>CFM9649G</t>
  </si>
  <si>
    <t>CFM9647ALTO</t>
  </si>
  <si>
    <t>CFM9647APV</t>
  </si>
  <si>
    <t>CFM9647EJECU</t>
  </si>
  <si>
    <t>CFM9647G</t>
  </si>
  <si>
    <t>CFM9006A</t>
  </si>
  <si>
    <t>CFM9006ADC</t>
  </si>
  <si>
    <t>CFM9006B</t>
  </si>
  <si>
    <t>CFM9006B-APV</t>
  </si>
  <si>
    <t>CFM9006C</t>
  </si>
  <si>
    <t>CFM9006F</t>
  </si>
  <si>
    <t>CFM9006F-APV</t>
  </si>
  <si>
    <t>CFM9006I</t>
  </si>
  <si>
    <t>CFM9006I-APV</t>
  </si>
  <si>
    <t>CFM9873A</t>
  </si>
  <si>
    <t>CFM9873ADC</t>
  </si>
  <si>
    <t>CFM9873B-APV</t>
  </si>
  <si>
    <t>CFM9872A</t>
  </si>
  <si>
    <t>CFM9872ADC</t>
  </si>
  <si>
    <t>CFM9872B-APV</t>
  </si>
  <si>
    <t>CFM9872I</t>
  </si>
  <si>
    <t>CFM8824A</t>
  </si>
  <si>
    <t>CFM8824B</t>
  </si>
  <si>
    <t>CFM8824C</t>
  </si>
  <si>
    <t>CFM8824G</t>
  </si>
  <si>
    <t>CFM8824LP180</t>
  </si>
  <si>
    <t>CFM8824LP3</t>
  </si>
  <si>
    <t>CFM8824LPI</t>
  </si>
  <si>
    <t>CFM8824PLAN1</t>
  </si>
  <si>
    <t>CFM8824PLAN2</t>
  </si>
  <si>
    <t>CFM8824PLAN3</t>
  </si>
  <si>
    <t>CFM8824PLAN4</t>
  </si>
  <si>
    <t>CFM8825A</t>
  </si>
  <si>
    <t>CFM8825B</t>
  </si>
  <si>
    <t>CFM8825C</t>
  </si>
  <si>
    <t>CFM8825G</t>
  </si>
  <si>
    <t>CFM8825LP180</t>
  </si>
  <si>
    <t>CFM8825LP3</t>
  </si>
  <si>
    <t>CFM8825LPI</t>
  </si>
  <si>
    <t>CFM8825PLAN1</t>
  </si>
  <si>
    <t>CFM8825PLAN2</t>
  </si>
  <si>
    <t>CFM8825PLAN3</t>
  </si>
  <si>
    <t>CFM8825PLAN4</t>
  </si>
  <si>
    <t>CFM8826A</t>
  </si>
  <si>
    <t>CFM8826B</t>
  </si>
  <si>
    <t>CFM8826C</t>
  </si>
  <si>
    <t>CFM8826G</t>
  </si>
  <si>
    <t>CFM8826LP180</t>
  </si>
  <si>
    <t>CFM8826LP3</t>
  </si>
  <si>
    <t>CFM8826LPI</t>
  </si>
  <si>
    <t>CFM8826O</t>
  </si>
  <si>
    <t>CFM8826PLAN1</t>
  </si>
  <si>
    <t>CFM8826PLAN2</t>
  </si>
  <si>
    <t>CFM8826PLAN3</t>
  </si>
  <si>
    <t>CFM8826PLAN4</t>
  </si>
  <si>
    <t>CFM8827A</t>
  </si>
  <si>
    <t>CFM8827B</t>
  </si>
  <si>
    <t>CFM8827C</t>
  </si>
  <si>
    <t>CFM8827G</t>
  </si>
  <si>
    <t>CFM8827LP180</t>
  </si>
  <si>
    <t>CFM8827LP3</t>
  </si>
  <si>
    <t>CFM8827LPI</t>
  </si>
  <si>
    <t>CFM8827PLAN1</t>
  </si>
  <si>
    <t>CFM8827PLAN2</t>
  </si>
  <si>
    <t>CFM8827PLAN3</t>
  </si>
  <si>
    <t>CFM8827PLAN4</t>
  </si>
  <si>
    <t>CFM8638ALTOP</t>
  </si>
  <si>
    <t>CFM8638APV</t>
  </si>
  <si>
    <t>CFM8638APVC</t>
  </si>
  <si>
    <t>CFM8638BPRIV</t>
  </si>
  <si>
    <t>CFM8638CLASI</t>
  </si>
  <si>
    <t>CFM8638FAMIL</t>
  </si>
  <si>
    <t>CFM8639ALTOP</t>
  </si>
  <si>
    <t>CFM8639APV</t>
  </si>
  <si>
    <t>CFM8639APVC</t>
  </si>
  <si>
    <t>CFM8639BPRIV</t>
  </si>
  <si>
    <t>CFM8639CLASI</t>
  </si>
  <si>
    <t>CFM8639FAMIL</t>
  </si>
  <si>
    <t>CFM8640ALTOP</t>
  </si>
  <si>
    <t>CFM8640APV</t>
  </si>
  <si>
    <t>CFM8640APVC</t>
  </si>
  <si>
    <t>CFM8640BPRIV</t>
  </si>
  <si>
    <t>CFM8640CLASI</t>
  </si>
  <si>
    <t>CFM8640FAMIL</t>
  </si>
  <si>
    <t>CFM8993APV</t>
  </si>
  <si>
    <t>CFM8993F1</t>
  </si>
  <si>
    <t>CFM8993F2</t>
  </si>
  <si>
    <t>CFM8993F3</t>
  </si>
  <si>
    <t>CFM8993F4</t>
  </si>
  <si>
    <t>CFM8993F5</t>
  </si>
  <si>
    <t>CFM8993IT</t>
  </si>
  <si>
    <t>CFM8993S</t>
  </si>
  <si>
    <t>CFM8993S-APV</t>
  </si>
  <si>
    <t>CFM8993S2</t>
  </si>
  <si>
    <t>CFM8994APV</t>
  </si>
  <si>
    <t>CFM8994F1</t>
  </si>
  <si>
    <t>CFM8994F2</t>
  </si>
  <si>
    <t>CFM8994F3</t>
  </si>
  <si>
    <t>CFM8994F4</t>
  </si>
  <si>
    <t>CFM8994F5</t>
  </si>
  <si>
    <t>CFM8994IT</t>
  </si>
  <si>
    <t>CFM8994S</t>
  </si>
  <si>
    <t>CFM8994S-APV</t>
  </si>
  <si>
    <t>CFM8994S2</t>
  </si>
  <si>
    <t>CFM8992APV</t>
  </si>
  <si>
    <t>CFM8992F1</t>
  </si>
  <si>
    <t>CFM8992F2</t>
  </si>
  <si>
    <t>CFM8992F3</t>
  </si>
  <si>
    <t>CFM8992F4</t>
  </si>
  <si>
    <t>CFM8992F5</t>
  </si>
  <si>
    <t>CFM8992IT</t>
  </si>
  <si>
    <t>CFM8992S</t>
  </si>
  <si>
    <t>CFM8992S-APV</t>
  </si>
  <si>
    <t>CFM8992S2</t>
  </si>
  <si>
    <t>CFM9094A</t>
  </si>
  <si>
    <t>CFM9094I</t>
  </si>
  <si>
    <t>CFM9005A</t>
  </si>
  <si>
    <t>CFM9005ADC</t>
  </si>
  <si>
    <t>CFM9005B</t>
  </si>
  <si>
    <t>CFM9005B-APV</t>
  </si>
  <si>
    <t>CFM9005C</t>
  </si>
  <si>
    <t>CFM9005F</t>
  </si>
  <si>
    <t>CFM9005F-APV</t>
  </si>
  <si>
    <t>CFM9005I</t>
  </si>
  <si>
    <t>CFM9005I-APV</t>
  </si>
  <si>
    <t>CFM8301L</t>
  </si>
  <si>
    <t>CFM8301M</t>
  </si>
  <si>
    <t>CFM9024A</t>
  </si>
  <si>
    <t>CFM9024ADC</t>
  </si>
  <si>
    <t>CFM9024B</t>
  </si>
  <si>
    <t>CFM9024B-APV</t>
  </si>
  <si>
    <t>CFM9024C</t>
  </si>
  <si>
    <t>CFM9024F</t>
  </si>
  <si>
    <t>CFM9024F-APV</t>
  </si>
  <si>
    <t>CFM9024I</t>
  </si>
  <si>
    <t>CFM9024I-APV</t>
  </si>
  <si>
    <t>CFM8088A</t>
  </si>
  <si>
    <t>CFM8088B</t>
  </si>
  <si>
    <t>CFM8088E</t>
  </si>
  <si>
    <t>CFM8088L</t>
  </si>
  <si>
    <t>CFM8088M</t>
  </si>
  <si>
    <t>CFM9450A</t>
  </si>
  <si>
    <t>CFM9450B</t>
  </si>
  <si>
    <t>CFM9450C</t>
  </si>
  <si>
    <t>CFM9450K</t>
  </si>
  <si>
    <t>CFM9450LP180</t>
  </si>
  <si>
    <t>CFM9450LP3</t>
  </si>
  <si>
    <t>CFM9450PLAN1</t>
  </si>
  <si>
    <t>CFM9450PLAN2</t>
  </si>
  <si>
    <t>CFM9450PLAN3</t>
  </si>
  <si>
    <t>CFM9450PLAN4</t>
  </si>
  <si>
    <t>CFM9253UNICA</t>
  </si>
  <si>
    <t>CFM8710ALTOP</t>
  </si>
  <si>
    <t>CFM8710APV</t>
  </si>
  <si>
    <t>CFM8710BPRIV</t>
  </si>
  <si>
    <t>CFM8710CLASI</t>
  </si>
  <si>
    <t>CFM8710FAMIL</t>
  </si>
  <si>
    <t>CFM8460A</t>
  </si>
  <si>
    <t>CFM8460ALPAT</t>
  </si>
  <si>
    <t>CFM8460APV</t>
  </si>
  <si>
    <t>CFM8460APVC</t>
  </si>
  <si>
    <t>CFM8460BCI</t>
  </si>
  <si>
    <t>CFM8460BPRIV</t>
  </si>
  <si>
    <t>CFM8460CLASI</t>
  </si>
  <si>
    <t>CFM8460FAMIL</t>
  </si>
  <si>
    <t>CFM8946A</t>
  </si>
  <si>
    <t>CFM8946B-APV/AP</t>
  </si>
  <si>
    <t>CFM8946C</t>
  </si>
  <si>
    <t>CFM8946D</t>
  </si>
  <si>
    <t>CFM8946Z</t>
  </si>
  <si>
    <t>CFM8315A</t>
  </si>
  <si>
    <t>CFM8315APV</t>
  </si>
  <si>
    <t>CFM8315F</t>
  </si>
  <si>
    <t>CFM8315I</t>
  </si>
  <si>
    <t>CFM8315LV</t>
  </si>
  <si>
    <t>CFM8315P</t>
  </si>
  <si>
    <t>CFM8023B</t>
  </si>
  <si>
    <t>CFM8023BCH</t>
  </si>
  <si>
    <t>CFM8023BPLUS</t>
  </si>
  <si>
    <t>CFM8023D</t>
  </si>
  <si>
    <t>CFM8023E</t>
  </si>
  <si>
    <t>CFM8023L</t>
  </si>
  <si>
    <t>CFM8023M</t>
  </si>
  <si>
    <t>CFM8023V</t>
  </si>
  <si>
    <t>CFM9345A</t>
  </si>
  <si>
    <t>CFM9345B</t>
  </si>
  <si>
    <t>CFM8427A</t>
  </si>
  <si>
    <t>CFM8427B</t>
  </si>
  <si>
    <t>CFM8427D</t>
  </si>
  <si>
    <t>CFM8427E</t>
  </si>
  <si>
    <t>CFM8427F</t>
  </si>
  <si>
    <t>CFM8427I</t>
  </si>
  <si>
    <t>CFM8401A</t>
  </si>
  <si>
    <t>CFM8401B</t>
  </si>
  <si>
    <t>CFM8401F</t>
  </si>
  <si>
    <t>CFM8401I</t>
  </si>
  <si>
    <t>CFM8401IM</t>
  </si>
  <si>
    <t>CFM8421A</t>
  </si>
  <si>
    <t>CFM8421B</t>
  </si>
  <si>
    <t>CFM8421D</t>
  </si>
  <si>
    <t>CFM8421I</t>
  </si>
  <si>
    <t>CFM8442A</t>
  </si>
  <si>
    <t>CFM8442B</t>
  </si>
  <si>
    <t>CFM8442D</t>
  </si>
  <si>
    <t>CFM8442E</t>
  </si>
  <si>
    <t>CFM8442I</t>
  </si>
  <si>
    <t>CFM9757IT</t>
  </si>
  <si>
    <t>CFM9757R</t>
  </si>
  <si>
    <t>CFM8912A</t>
  </si>
  <si>
    <t>CFM8912B</t>
  </si>
  <si>
    <t>CFM8912D</t>
  </si>
  <si>
    <t>CFM8912F</t>
  </si>
  <si>
    <t>CFM8912G</t>
  </si>
  <si>
    <t>CFM8912H</t>
  </si>
  <si>
    <t>CFM8912I-APV</t>
  </si>
  <si>
    <t>CFM8912S</t>
  </si>
  <si>
    <t>CFM8912V</t>
  </si>
  <si>
    <t>CFM8987107A</t>
  </si>
  <si>
    <t>CFM8987A</t>
  </si>
  <si>
    <t>CFM8987APV1</t>
  </si>
  <si>
    <t>CFM8987B</t>
  </si>
  <si>
    <t>CFM8987D</t>
  </si>
  <si>
    <t>CFM8987G</t>
  </si>
  <si>
    <t>CFM8987H</t>
  </si>
  <si>
    <t>CFM8987I-APV</t>
  </si>
  <si>
    <t>CFM8987J</t>
  </si>
  <si>
    <t>CFM8987S</t>
  </si>
  <si>
    <t>CFM8987V</t>
  </si>
  <si>
    <t>CFM9761IT</t>
  </si>
  <si>
    <t>CFM9761R</t>
  </si>
  <si>
    <t>CFM8929B</t>
  </si>
  <si>
    <t>CFM8929I</t>
  </si>
  <si>
    <t>CFM8533A</t>
  </si>
  <si>
    <t>CFM8533B</t>
  </si>
  <si>
    <t>CFM8533BCH</t>
  </si>
  <si>
    <t>CFM8533BPLUS</t>
  </si>
  <si>
    <t>CFM8533E</t>
  </si>
  <si>
    <t>CFM8533L</t>
  </si>
  <si>
    <t>CFM8533M</t>
  </si>
  <si>
    <t>CFM8534A</t>
  </si>
  <si>
    <t>CFM8534B</t>
  </si>
  <si>
    <t>CFM8534BPLUS</t>
  </si>
  <si>
    <t>CFM8534E</t>
  </si>
  <si>
    <t>CFM8534L</t>
  </si>
  <si>
    <t>CFM8534M</t>
  </si>
  <si>
    <t>CFM8377L</t>
  </si>
  <si>
    <t>CFM9294A</t>
  </si>
  <si>
    <t>CFM9294B</t>
  </si>
  <si>
    <t>CFM9294BCH</t>
  </si>
  <si>
    <t>CFM9294E</t>
  </si>
  <si>
    <t>CFM9294L</t>
  </si>
  <si>
    <t>CFM9294M</t>
  </si>
  <si>
    <t>CFM8799APV</t>
  </si>
  <si>
    <t>CFM8799F1</t>
  </si>
  <si>
    <t>CFM8799F2</t>
  </si>
  <si>
    <t>CFM8799F3</t>
  </si>
  <si>
    <t>CFM8799F4</t>
  </si>
  <si>
    <t>CFM8799F5</t>
  </si>
  <si>
    <t>CFM8799IT</t>
  </si>
  <si>
    <t>CFM8333M1</t>
  </si>
  <si>
    <t>CFM8333M2</t>
  </si>
  <si>
    <t>CFM8333M3</t>
  </si>
  <si>
    <t>CFM8333M4</t>
  </si>
  <si>
    <t>CFM8333M5</t>
  </si>
  <si>
    <t>CFM8234B</t>
  </si>
  <si>
    <t>CFM8234C</t>
  </si>
  <si>
    <t>CFM8234M1</t>
  </si>
  <si>
    <t>CFM9248I</t>
  </si>
  <si>
    <t>CFM9248IT</t>
  </si>
  <si>
    <t>CFM9248U</t>
  </si>
  <si>
    <t>CFM9201APV</t>
  </si>
  <si>
    <t>CFM9201F1</t>
  </si>
  <si>
    <t>CFM9201F2</t>
  </si>
  <si>
    <t>CFM9201F3</t>
  </si>
  <si>
    <t>CFM9201F4</t>
  </si>
  <si>
    <t>CFM9201F5</t>
  </si>
  <si>
    <t>CFM9201IT</t>
  </si>
  <si>
    <t>CFM8379APV</t>
  </si>
  <si>
    <t>CFM8379F1</t>
  </si>
  <si>
    <t>CFM8379F2</t>
  </si>
  <si>
    <t>CFM8379F3</t>
  </si>
  <si>
    <t>CFM8379F4</t>
  </si>
  <si>
    <t>CFM8379F5</t>
  </si>
  <si>
    <t>CFM8379IT</t>
  </si>
  <si>
    <t>CFM8379S</t>
  </si>
  <si>
    <t>CFM8971APV</t>
  </si>
  <si>
    <t>CFM8971F1</t>
  </si>
  <si>
    <t>CFM8971F2</t>
  </si>
  <si>
    <t>CFM8971F3</t>
  </si>
  <si>
    <t>CFM8971F4</t>
  </si>
  <si>
    <t>CFM8971F5</t>
  </si>
  <si>
    <t>CFM8971IT</t>
  </si>
  <si>
    <t>CFM8971S</t>
  </si>
  <si>
    <t>CFM8971S-APV</t>
  </si>
  <si>
    <t>CFM8305APV</t>
  </si>
  <si>
    <t>CFM8305F1</t>
  </si>
  <si>
    <t>CFM8305F2</t>
  </si>
  <si>
    <t>CFM8305F3</t>
  </si>
  <si>
    <t>CFM8305F4</t>
  </si>
  <si>
    <t>CFM8305F5</t>
  </si>
  <si>
    <t>CFM8305IT</t>
  </si>
  <si>
    <t>CFM8305S</t>
  </si>
  <si>
    <t>CFM8338APV</t>
  </si>
  <si>
    <t>CFM8338M1</t>
  </si>
  <si>
    <t>CFM8338M2</t>
  </si>
  <si>
    <t>CFM8338M3</t>
  </si>
  <si>
    <t>CFM8338M4</t>
  </si>
  <si>
    <t>CFM8338M5</t>
  </si>
  <si>
    <t>CFM8338M6</t>
  </si>
  <si>
    <t>CFM8338S</t>
  </si>
  <si>
    <t>CFM8479APV</t>
  </si>
  <si>
    <t>CFM8479F1</t>
  </si>
  <si>
    <t>CFM8479F2</t>
  </si>
  <si>
    <t>CFM8479F3</t>
  </si>
  <si>
    <t>CFM8479F4</t>
  </si>
  <si>
    <t>CFM8479F5</t>
  </si>
  <si>
    <t>CFM8479IT</t>
  </si>
  <si>
    <t>CFM8479S</t>
  </si>
  <si>
    <t>CFM8352APV</t>
  </si>
  <si>
    <t>CFM8352F1</t>
  </si>
  <si>
    <t>CFM8352F2</t>
  </si>
  <si>
    <t>CFM8352F3</t>
  </si>
  <si>
    <t>CFM8352F4</t>
  </si>
  <si>
    <t>CFM8352F5</t>
  </si>
  <si>
    <t>CFM8352IT</t>
  </si>
  <si>
    <t>CFM8352S</t>
  </si>
  <si>
    <t>CFM9255A</t>
  </si>
  <si>
    <t>CFM9255B</t>
  </si>
  <si>
    <t>CFM9255BCH</t>
  </si>
  <si>
    <t>CFM9255E</t>
  </si>
  <si>
    <t>CFM9255L</t>
  </si>
  <si>
    <t>CFM9255M</t>
  </si>
  <si>
    <t>CFM8263A</t>
  </si>
  <si>
    <t>CFM8263APV</t>
  </si>
  <si>
    <t>CFM8263F</t>
  </si>
  <si>
    <t>CFM8263I</t>
  </si>
  <si>
    <t>CFM8263LV</t>
  </si>
  <si>
    <t>CFM8263P</t>
  </si>
  <si>
    <t>CFM8263X</t>
  </si>
  <si>
    <t>CFM8240A</t>
  </si>
  <si>
    <t>CFM8240APV</t>
  </si>
  <si>
    <t>CFM8240F</t>
  </si>
  <si>
    <t>CFM8240I</t>
  </si>
  <si>
    <t>CFM8240LV</t>
  </si>
  <si>
    <t>CFM8240P</t>
  </si>
  <si>
    <t>CFM8254F1</t>
  </si>
  <si>
    <t>CFM8254F2</t>
  </si>
  <si>
    <t>CFM8254F3</t>
  </si>
  <si>
    <t>CFM8254F4</t>
  </si>
  <si>
    <t>CFM8254IT</t>
  </si>
  <si>
    <t>CFM9102A</t>
  </si>
  <si>
    <t>CFM9102I</t>
  </si>
  <si>
    <t>CFM9162A</t>
  </si>
  <si>
    <t>CFM9162C</t>
  </si>
  <si>
    <t>CFM9162D</t>
  </si>
  <si>
    <t>CFM9162Z</t>
  </si>
  <si>
    <t>CFM8811A</t>
  </si>
  <si>
    <t>CFM8811B</t>
  </si>
  <si>
    <t>CFM8811BCH</t>
  </si>
  <si>
    <t>CFM8811BPLUS</t>
  </si>
  <si>
    <t>CFM8811E</t>
  </si>
  <si>
    <t>CFM8811L</t>
  </si>
  <si>
    <t>CFM8811M</t>
  </si>
  <si>
    <t>CFM8979APV</t>
  </si>
  <si>
    <t>CFM8979F1</t>
  </si>
  <si>
    <t>CFM8979F2</t>
  </si>
  <si>
    <t>CFM8979F3</t>
  </si>
  <si>
    <t>CFM8979F4</t>
  </si>
  <si>
    <t>CFM8979F5</t>
  </si>
  <si>
    <t>CFM8979IT</t>
  </si>
  <si>
    <t>CFM8979S</t>
  </si>
  <si>
    <t>CFM8705A</t>
  </si>
  <si>
    <t>CFM8705APV</t>
  </si>
  <si>
    <t>CFM8705F</t>
  </si>
  <si>
    <t>CFM8705I</t>
  </si>
  <si>
    <t>CFM8705LV</t>
  </si>
  <si>
    <t>CFM8705P</t>
  </si>
  <si>
    <t>CFM8250A</t>
  </si>
  <si>
    <t>CFM8250B</t>
  </si>
  <si>
    <t>CFM8250C</t>
  </si>
  <si>
    <t>CFM8250G</t>
  </si>
  <si>
    <t>CFM8250LP180</t>
  </si>
  <si>
    <t>CFM8250LP3</t>
  </si>
  <si>
    <t>CFM8250LPI</t>
  </si>
  <si>
    <t>CFM8250O</t>
  </si>
  <si>
    <t>CFM8250PLAN1</t>
  </si>
  <si>
    <t>CFM8250PLAN2</t>
  </si>
  <si>
    <t>CFM8250PLAN3</t>
  </si>
  <si>
    <t>CFM8250PLAN4</t>
  </si>
  <si>
    <t>CFM8251A</t>
  </si>
  <si>
    <t>CFM8251B</t>
  </si>
  <si>
    <t>CFM8251C</t>
  </si>
  <si>
    <t>CFM8251G</t>
  </si>
  <si>
    <t>CFM8251LP180</t>
  </si>
  <si>
    <t>CFM8251LP3</t>
  </si>
  <si>
    <t>CFM8251LPI</t>
  </si>
  <si>
    <t>CFM8251P</t>
  </si>
  <si>
    <t>CFM8251PLAN1</t>
  </si>
  <si>
    <t>CFM8251PLAN2</t>
  </si>
  <si>
    <t>CFM8251PLAN3</t>
  </si>
  <si>
    <t>CFM8251PLAN4</t>
  </si>
  <si>
    <t>CFM8252A</t>
  </si>
  <si>
    <t>CFM8252B</t>
  </si>
  <si>
    <t>CFM8252C</t>
  </si>
  <si>
    <t>CFM8252G</t>
  </si>
  <si>
    <t>CFM8252LP180</t>
  </si>
  <si>
    <t>CFM8252LP3</t>
  </si>
  <si>
    <t>CFM8252LPI</t>
  </si>
  <si>
    <t>CFM8252P</t>
  </si>
  <si>
    <t>CFM8252PLAN1</t>
  </si>
  <si>
    <t>CFM8252PLAN2</t>
  </si>
  <si>
    <t>CFM8252PLAN3</t>
  </si>
  <si>
    <t>CFM8252PLAN4</t>
  </si>
  <si>
    <t>CFM8600A</t>
  </si>
  <si>
    <t>CFM8600B</t>
  </si>
  <si>
    <t>CFM8600C</t>
  </si>
  <si>
    <t>CFM8600G</t>
  </si>
  <si>
    <t>CFM8600LP180</t>
  </si>
  <si>
    <t>CFM8600LP3</t>
  </si>
  <si>
    <t>CFM8600LPI</t>
  </si>
  <si>
    <t>CFM8600P</t>
  </si>
  <si>
    <t>CFM8600PLAN1</t>
  </si>
  <si>
    <t>CFM8600PLAN2</t>
  </si>
  <si>
    <t>CFM8600PLAN3</t>
  </si>
  <si>
    <t>CFM8600PLAN4</t>
  </si>
  <si>
    <t>CFM9687A</t>
  </si>
  <si>
    <t>CFM9687B</t>
  </si>
  <si>
    <t>CFM9687C</t>
  </si>
  <si>
    <t>CFM9687G</t>
  </si>
  <si>
    <t>CFM9687LP180</t>
  </si>
  <si>
    <t>CFM9687LP3</t>
  </si>
  <si>
    <t>CFM9687LPI</t>
  </si>
  <si>
    <t>CFM9687P</t>
  </si>
  <si>
    <t>CFM9687PLAN1</t>
  </si>
  <si>
    <t>CFM9687PLAN2</t>
  </si>
  <si>
    <t>CFM9687PLAN3</t>
  </si>
  <si>
    <t>CFM9687PLAN4</t>
  </si>
  <si>
    <t>CFM9688A</t>
  </si>
  <si>
    <t>CFM9688B</t>
  </si>
  <si>
    <t>CFM9688C</t>
  </si>
  <si>
    <t>CFM9688LP180</t>
  </si>
  <si>
    <t>CFM9688LP3</t>
  </si>
  <si>
    <t>CFM9688LPI</t>
  </si>
  <si>
    <t>CFM9688P</t>
  </si>
  <si>
    <t>CFM9688PLAN2</t>
  </si>
  <si>
    <t>CFM9688PLAN3</t>
  </si>
  <si>
    <t>CFM9688PLAN4</t>
  </si>
  <si>
    <t>CFM8823A</t>
  </si>
  <si>
    <t>CFM8823B</t>
  </si>
  <si>
    <t>CFM8823D</t>
  </si>
  <si>
    <t>CFM8823G</t>
  </si>
  <si>
    <t>CFM8823H</t>
  </si>
  <si>
    <t>CFM8823I</t>
  </si>
  <si>
    <t>CFM8823S</t>
  </si>
  <si>
    <t>CFM8115A</t>
  </si>
  <si>
    <t>CFM8115B</t>
  </si>
  <si>
    <t>CFM8115BPLUS</t>
  </si>
  <si>
    <t>CFM8115E</t>
  </si>
  <si>
    <t>CFM8115L</t>
  </si>
  <si>
    <t>CFM8115M</t>
  </si>
  <si>
    <t>CFM8620APV</t>
  </si>
  <si>
    <t>CFM8620F1</t>
  </si>
  <si>
    <t>CFM8620F2</t>
  </si>
  <si>
    <t>CFM8620F3</t>
  </si>
  <si>
    <t>CFM8620F4</t>
  </si>
  <si>
    <t>CFM8620F5</t>
  </si>
  <si>
    <t>CFM8620FE</t>
  </si>
  <si>
    <t>CFM8620IT</t>
  </si>
  <si>
    <t>CFM8292A</t>
  </si>
  <si>
    <t>CFM8292APV</t>
  </si>
  <si>
    <t>CFM8292F</t>
  </si>
  <si>
    <t>CFM8130A</t>
  </si>
  <si>
    <t>CFM8130APV</t>
  </si>
  <si>
    <t>CFM8130F</t>
  </si>
  <si>
    <t>CFM8130I</t>
  </si>
  <si>
    <t>CFM8130LV</t>
  </si>
  <si>
    <t>CFM8130P</t>
  </si>
  <si>
    <t>CFM8885A</t>
  </si>
  <si>
    <t>CFM8885APV</t>
  </si>
  <si>
    <t>CFM8885B</t>
  </si>
  <si>
    <t>CFM8885C</t>
  </si>
  <si>
    <t>CFM8885E</t>
  </si>
  <si>
    <t>CFM8885F</t>
  </si>
  <si>
    <t>CFM9767CLASICO</t>
  </si>
  <si>
    <t>CFM9767PATRIMON</t>
  </si>
  <si>
    <t>CFM9768CLASICO</t>
  </si>
  <si>
    <t>CFM9768IPA</t>
  </si>
  <si>
    <t>CFM9768PATRIMON</t>
  </si>
  <si>
    <t>CFM8062A</t>
  </si>
  <si>
    <t>CFM8062B</t>
  </si>
  <si>
    <t>CFM8062BPLUS</t>
  </si>
  <si>
    <t>CFM8062L</t>
  </si>
  <si>
    <t>CFM8062M</t>
  </si>
  <si>
    <t>CFM8881A</t>
  </si>
  <si>
    <t>CFM8881APV1</t>
  </si>
  <si>
    <t>CFM8881B</t>
  </si>
  <si>
    <t>CFM8881D</t>
  </si>
  <si>
    <t>CFM8881G</t>
  </si>
  <si>
    <t>CFM8881H</t>
  </si>
  <si>
    <t>CFM8881I-APV</t>
  </si>
  <si>
    <t>CFM8881J</t>
  </si>
  <si>
    <t>CFM8881S</t>
  </si>
  <si>
    <t>CFM8881V</t>
  </si>
  <si>
    <t>CFM9712A</t>
  </si>
  <si>
    <t>CFM9712B</t>
  </si>
  <si>
    <t>CFM9712FO</t>
  </si>
  <si>
    <t>CFM9712GP</t>
  </si>
  <si>
    <t>CFM9712S</t>
  </si>
  <si>
    <t>CFM8986A</t>
  </si>
  <si>
    <t>CFM8986B</t>
  </si>
  <si>
    <t>CFM8986D</t>
  </si>
  <si>
    <t>CFM8986G</t>
  </si>
  <si>
    <t>CFM8986H</t>
  </si>
  <si>
    <t>CFM8986I-APV</t>
  </si>
  <si>
    <t>CFM8986S</t>
  </si>
  <si>
    <t>CFM8986V</t>
  </si>
  <si>
    <t>CFM9067A</t>
  </si>
  <si>
    <t>CFM9067B</t>
  </si>
  <si>
    <t>CFM9067BPLUS</t>
  </si>
  <si>
    <t>CFM9067L</t>
  </si>
  <si>
    <t>CFM9043A</t>
  </si>
  <si>
    <t>CFM9043B</t>
  </si>
  <si>
    <t>CFM9043BPLUS</t>
  </si>
  <si>
    <t>CFM9043L</t>
  </si>
  <si>
    <t>CFM8952A</t>
  </si>
  <si>
    <t>CFM8952B</t>
  </si>
  <si>
    <t>CFM8952C</t>
  </si>
  <si>
    <t>CFM8952V</t>
  </si>
  <si>
    <t>CFM8966A</t>
  </si>
  <si>
    <t>CFM8966VIVIENDA</t>
  </si>
  <si>
    <t>CFM8945B</t>
  </si>
  <si>
    <t>CFM8945F</t>
  </si>
  <si>
    <t>CFM8945I</t>
  </si>
  <si>
    <t>CFM8945IM</t>
  </si>
  <si>
    <t>CFM8606A</t>
  </si>
  <si>
    <t>CFM8606APV</t>
  </si>
  <si>
    <t>CFM8606F</t>
  </si>
  <si>
    <t>CFM8606I</t>
  </si>
  <si>
    <t>CFM8606LV</t>
  </si>
  <si>
    <t>CFM8606P</t>
  </si>
  <si>
    <t>CFM9564A</t>
  </si>
  <si>
    <t>CFM9564AC</t>
  </si>
  <si>
    <t>CFM9564AC-APV</t>
  </si>
  <si>
    <t>CFM9564B</t>
  </si>
  <si>
    <t>CFM9564C</t>
  </si>
  <si>
    <t>CFM9564D</t>
  </si>
  <si>
    <t>CFM9564E</t>
  </si>
  <si>
    <t>CFM9564F</t>
  </si>
  <si>
    <t>CFM9564H</t>
  </si>
  <si>
    <t>CFM9564I</t>
  </si>
  <si>
    <t>CFM9564J</t>
  </si>
  <si>
    <t>CFM9564M</t>
  </si>
  <si>
    <t>CFM9473A</t>
  </si>
  <si>
    <t>CFM9473AC</t>
  </si>
  <si>
    <t>CFM9473AC-APV</t>
  </si>
  <si>
    <t>CFM9473B</t>
  </si>
  <si>
    <t>CFM9473C</t>
  </si>
  <si>
    <t>CFM9473D</t>
  </si>
  <si>
    <t>CFM9473E</t>
  </si>
  <si>
    <t>CFM9473F</t>
  </si>
  <si>
    <t>CFM9473H</t>
  </si>
  <si>
    <t>CFM9473I</t>
  </si>
  <si>
    <t>CFM9473J</t>
  </si>
  <si>
    <t>CFM9473M</t>
  </si>
  <si>
    <t>CFM9474A</t>
  </si>
  <si>
    <t>CFM9474B</t>
  </si>
  <si>
    <t>CFM9474C</t>
  </si>
  <si>
    <t>CFM9474D</t>
  </si>
  <si>
    <t>CFM9474E</t>
  </si>
  <si>
    <t>CFM9474F</t>
  </si>
  <si>
    <t>CFM9474H</t>
  </si>
  <si>
    <t>CFM9474I</t>
  </si>
  <si>
    <t>CFM9474J</t>
  </si>
  <si>
    <t>CFM9474M</t>
  </si>
  <si>
    <t>CFM8924APV</t>
  </si>
  <si>
    <t>CFM8924CLASICA</t>
  </si>
  <si>
    <t>CFM8924D</t>
  </si>
  <si>
    <t>CFM8924E</t>
  </si>
  <si>
    <t>CFM8924G</t>
  </si>
  <si>
    <t>CFM8924INSTITUC</t>
  </si>
  <si>
    <t>CFM8924K</t>
  </si>
  <si>
    <t>CFM8924LARGOPLA</t>
  </si>
  <si>
    <t>CFM8924LIQUIDEZ</t>
  </si>
  <si>
    <t>CFM8924PATRIMON</t>
  </si>
  <si>
    <t>CFM9570A</t>
  </si>
  <si>
    <t>CFM9570APV</t>
  </si>
  <si>
    <t>CFM8991APV</t>
  </si>
  <si>
    <t>CFM8991GLOBA</t>
  </si>
  <si>
    <t>CFM8991INVER</t>
  </si>
  <si>
    <t>CFM8991PATRI</t>
  </si>
  <si>
    <t>CFM8991PERSO</t>
  </si>
  <si>
    <t>CFM9065UNICA</t>
  </si>
  <si>
    <t>CFM8555A</t>
  </si>
  <si>
    <t>CFM8555B</t>
  </si>
  <si>
    <t>CFM8555BPLUS</t>
  </si>
  <si>
    <t>CFM8555L</t>
  </si>
  <si>
    <t>CFM8907A</t>
  </si>
  <si>
    <t>CFM8907APV</t>
  </si>
  <si>
    <t>CFM8907F</t>
  </si>
  <si>
    <t>CFM9033A</t>
  </si>
  <si>
    <t>CFM9033B</t>
  </si>
  <si>
    <t>CFM9033C</t>
  </si>
  <si>
    <t>CFM9033G</t>
  </si>
  <si>
    <t>CFM9033I</t>
  </si>
  <si>
    <t>CFM9033LP180</t>
  </si>
  <si>
    <t>CFM9033LP3</t>
  </si>
  <si>
    <t>CFM9033LPI</t>
  </si>
  <si>
    <t>CFM9033O</t>
  </si>
  <si>
    <t>CFM9033PLAN1</t>
  </si>
  <si>
    <t>CFM9033PLAN2</t>
  </si>
  <si>
    <t>CFM9033PLAN3</t>
  </si>
  <si>
    <t>CFM9033PLAN4</t>
  </si>
  <si>
    <t>CFM9569A</t>
  </si>
  <si>
    <t>CFM9569APV</t>
  </si>
  <si>
    <t>CFM9630UNICA</t>
  </si>
  <si>
    <t>CFM8245A</t>
  </si>
  <si>
    <t>CFM8245APV</t>
  </si>
  <si>
    <t>CFM8245APV-AP</t>
  </si>
  <si>
    <t>CFM8245F</t>
  </si>
  <si>
    <t>CFM8245I</t>
  </si>
  <si>
    <t>CFM8245LV</t>
  </si>
  <si>
    <t>CFM8245P</t>
  </si>
  <si>
    <t>CFM8438A</t>
  </si>
  <si>
    <t>CFM8438B</t>
  </si>
  <si>
    <t>CFM8438C</t>
  </si>
  <si>
    <t>CFM8438G</t>
  </si>
  <si>
    <t>CFM8438LP180</t>
  </si>
  <si>
    <t>CFM8438LP3</t>
  </si>
  <si>
    <t>CFM8438LPI</t>
  </si>
  <si>
    <t>CFM8438O</t>
  </si>
  <si>
    <t>CFM8438PLAN1</t>
  </si>
  <si>
    <t>CFM8438PLAN2</t>
  </si>
  <si>
    <t>CFM8438PLAN3</t>
  </si>
  <si>
    <t>CFM8438PLAN4</t>
  </si>
  <si>
    <t>CFM8089A</t>
  </si>
  <si>
    <t>CFM8089B</t>
  </si>
  <si>
    <t>CFM8089C</t>
  </si>
  <si>
    <t>CFM8089G</t>
  </si>
  <si>
    <t>CFM8089I</t>
  </si>
  <si>
    <t>CFM8089LP180</t>
  </si>
  <si>
    <t>CFM8089LP3</t>
  </si>
  <si>
    <t>CFM8089LPI</t>
  </si>
  <si>
    <t>CFM8089O</t>
  </si>
  <si>
    <t>CFM8089PLAN1</t>
  </si>
  <si>
    <t>CFM8089PLAN2</t>
  </si>
  <si>
    <t>CFM8089PLAN3</t>
  </si>
  <si>
    <t>CFM8089PLAN4</t>
  </si>
  <si>
    <t>CFM8788A</t>
  </si>
  <si>
    <t>CFM8788APV</t>
  </si>
  <si>
    <t>CFM8788APV-AP</t>
  </si>
  <si>
    <t>CFM8788F</t>
  </si>
  <si>
    <t>CFM8788I</t>
  </si>
  <si>
    <t>CFM8788P</t>
  </si>
  <si>
    <t>CFM8788X</t>
  </si>
  <si>
    <t>CFM8316A</t>
  </si>
  <si>
    <t>CFM8316APV</t>
  </si>
  <si>
    <t>CFM8316B</t>
  </si>
  <si>
    <t>CFM8316BE</t>
  </si>
  <si>
    <t>CFM8316C</t>
  </si>
  <si>
    <t>CFM8316F</t>
  </si>
  <si>
    <t>CFM8316I</t>
  </si>
  <si>
    <t>CFM8316IPA</t>
  </si>
  <si>
    <t>CFM8316VIVIENDA</t>
  </si>
  <si>
    <t>CFM9038A</t>
  </si>
  <si>
    <t>CFM9038B</t>
  </si>
  <si>
    <t>CFM9038L</t>
  </si>
  <si>
    <t>CFM9259A</t>
  </si>
  <si>
    <t>CFM9259B</t>
  </si>
  <si>
    <t>CFM9259C</t>
  </si>
  <si>
    <t>CFM9259D</t>
  </si>
  <si>
    <t>CFM9259E-APV</t>
  </si>
  <si>
    <t>CFM9259H-APV</t>
  </si>
  <si>
    <t>CFM9259I</t>
  </si>
  <si>
    <t>CFM9259P</t>
  </si>
  <si>
    <t>CFM9260A</t>
  </si>
  <si>
    <t>CFM9260B</t>
  </si>
  <si>
    <t>CFM9260C</t>
  </si>
  <si>
    <t>CFM9260D</t>
  </si>
  <si>
    <t>CFM9260E-APV</t>
  </si>
  <si>
    <t>CFM9260H-APV</t>
  </si>
  <si>
    <t>CFM9260I</t>
  </si>
  <si>
    <t>CFM9260P</t>
  </si>
  <si>
    <t>CFM8036APV</t>
  </si>
  <si>
    <t>CFM8036BCI</t>
  </si>
  <si>
    <t>CFM8036CLASI</t>
  </si>
  <si>
    <t>CFM8036FAMIL</t>
  </si>
  <si>
    <t>CFM8950A</t>
  </si>
  <si>
    <t>CFM8950B</t>
  </si>
  <si>
    <t>CFM8950B-APV</t>
  </si>
  <si>
    <t>CFM8950C</t>
  </si>
  <si>
    <t>CFM8950C-APV</t>
  </si>
  <si>
    <t>CFM8950F</t>
  </si>
  <si>
    <t>CFM8950F-APV</t>
  </si>
  <si>
    <t>CFM8950I</t>
  </si>
  <si>
    <t>CFM8950I-APV</t>
  </si>
  <si>
    <t>CFM9003A</t>
  </si>
  <si>
    <t>CFM9003AC</t>
  </si>
  <si>
    <t>CFM9003AC-APV</t>
  </si>
  <si>
    <t>CFM9003B</t>
  </si>
  <si>
    <t>CFM9003C</t>
  </si>
  <si>
    <t>CFM9003D</t>
  </si>
  <si>
    <t>CFM9003E</t>
  </si>
  <si>
    <t>CFM9003F</t>
  </si>
  <si>
    <t>CFM9003H</t>
  </si>
  <si>
    <t>CFM9003I</t>
  </si>
  <si>
    <t>CFM9003M</t>
  </si>
  <si>
    <t>CFM9003SURA</t>
  </si>
  <si>
    <t>CFM9328A</t>
  </si>
  <si>
    <t>CFM9328AC</t>
  </si>
  <si>
    <t>CFM9328AC-APV</t>
  </si>
  <si>
    <t>CFM9328B</t>
  </si>
  <si>
    <t>CFM9328C</t>
  </si>
  <si>
    <t>CFM9328D</t>
  </si>
  <si>
    <t>CFM9328E</t>
  </si>
  <si>
    <t>CFM9328F</t>
  </si>
  <si>
    <t>CFM9328H</t>
  </si>
  <si>
    <t>CFM9328I</t>
  </si>
  <si>
    <t>CFM9328M</t>
  </si>
  <si>
    <t>CFM9021APV</t>
  </si>
  <si>
    <t>CFM9021E</t>
  </si>
  <si>
    <t>CFM9021PERSO</t>
  </si>
  <si>
    <t>CFM8956A</t>
  </si>
  <si>
    <t>CFM8956AC</t>
  </si>
  <si>
    <t>CFM8956AC-APV</t>
  </si>
  <si>
    <t>CFM8956B</t>
  </si>
  <si>
    <t>CFM8956C</t>
  </si>
  <si>
    <t>CFM8956D</t>
  </si>
  <si>
    <t>CFM8956E</t>
  </si>
  <si>
    <t>CFM8956F</t>
  </si>
  <si>
    <t>CFM8956H</t>
  </si>
  <si>
    <t>CFM8956I</t>
  </si>
  <si>
    <t>CFM8956M</t>
  </si>
  <si>
    <t>CFM8956SURA</t>
  </si>
  <si>
    <t>CFM9106A</t>
  </si>
  <si>
    <t>CFM9106AC</t>
  </si>
  <si>
    <t>CFM9106AC-APV</t>
  </si>
  <si>
    <t>CFM9106B</t>
  </si>
  <si>
    <t>CFM9106C</t>
  </si>
  <si>
    <t>CFM9106D</t>
  </si>
  <si>
    <t>CFM9106E</t>
  </si>
  <si>
    <t>CFM9106F</t>
  </si>
  <si>
    <t>CFM9106H</t>
  </si>
  <si>
    <t>CFM9106I</t>
  </si>
  <si>
    <t>CFM9106M</t>
  </si>
  <si>
    <t>CFM9106SURA</t>
  </si>
  <si>
    <t>CFM9834APV</t>
  </si>
  <si>
    <t>CFM9834F1</t>
  </si>
  <si>
    <t>CFM9834F2</t>
  </si>
  <si>
    <t>CFM9834F3</t>
  </si>
  <si>
    <t>CFM9834F4</t>
  </si>
  <si>
    <t>CFM9834F5</t>
  </si>
  <si>
    <t>CFM9834IT</t>
  </si>
  <si>
    <t>CFM8619A</t>
  </si>
  <si>
    <t>CFM8619B</t>
  </si>
  <si>
    <t>CFM8619C</t>
  </si>
  <si>
    <t>CFM8619G</t>
  </si>
  <si>
    <t>CFM8619LP180</t>
  </si>
  <si>
    <t>CFM8619LP3</t>
  </si>
  <si>
    <t>CFM8619LPI</t>
  </si>
  <si>
    <t>CFM8619O</t>
  </si>
  <si>
    <t>CFM8619PLAN1</t>
  </si>
  <si>
    <t>CFM8619PLAN2</t>
  </si>
  <si>
    <t>CFM8619PLAN3</t>
  </si>
  <si>
    <t>CFM8619PLAN4</t>
  </si>
  <si>
    <t>CFM8357B</t>
  </si>
  <si>
    <t>CFM8357BCH</t>
  </si>
  <si>
    <t>CFM8357D</t>
  </si>
  <si>
    <t>CFM8357E</t>
  </si>
  <si>
    <t>CFM8357IT</t>
  </si>
  <si>
    <t>CFM8357L</t>
  </si>
  <si>
    <t>CFM8357M</t>
  </si>
  <si>
    <t>CFM9074A</t>
  </si>
  <si>
    <t>CFM9074APER</t>
  </si>
  <si>
    <t>CFM9074APV</t>
  </si>
  <si>
    <t>CFM9074B</t>
  </si>
  <si>
    <t>CFM9074BE</t>
  </si>
  <si>
    <t>CFM9074C</t>
  </si>
  <si>
    <t>CFM9074I</t>
  </si>
  <si>
    <t>CFM9074VIVIENDA</t>
  </si>
  <si>
    <t>CFM9154VIVIENDA</t>
  </si>
  <si>
    <t>CFM8906APV</t>
  </si>
  <si>
    <t>CFM8906CORPO</t>
  </si>
  <si>
    <t>CFM8906EJECU</t>
  </si>
  <si>
    <t>CFM8906G</t>
  </si>
  <si>
    <t>CFM8906III</t>
  </si>
  <si>
    <t>CFM8906INVER</t>
  </si>
  <si>
    <t>CFM8906UNIVE</t>
  </si>
  <si>
    <t>CFM9843APV</t>
  </si>
  <si>
    <t>CFM9843CLASICA</t>
  </si>
  <si>
    <t>CFM9843INSTITUC</t>
  </si>
  <si>
    <t>CFM9843K</t>
  </si>
  <si>
    <t>CFM9843LIQUIDEZ</t>
  </si>
  <si>
    <t>CFM9209A</t>
  </si>
  <si>
    <t>CFM9209ADC</t>
  </si>
  <si>
    <t>CFM9209B</t>
  </si>
  <si>
    <t>CFM9209B-APV</t>
  </si>
  <si>
    <t>CFM9209C</t>
  </si>
  <si>
    <t>CFM9209F</t>
  </si>
  <si>
    <t>CFM9209I</t>
  </si>
  <si>
    <t>CFM8897A</t>
  </si>
  <si>
    <t>CFM8897B</t>
  </si>
  <si>
    <t>CFM8897B-APV</t>
  </si>
  <si>
    <t>CFM8897D</t>
  </si>
  <si>
    <t>CFM8897D-APV</t>
  </si>
  <si>
    <t>CFM8897I</t>
  </si>
  <si>
    <t>CFM8897I-APV</t>
  </si>
  <si>
    <t>CFM9084A</t>
  </si>
  <si>
    <t>CFM9084AC</t>
  </si>
  <si>
    <t>CFM9084AC-APV</t>
  </si>
  <si>
    <t>CFM9084B</t>
  </si>
  <si>
    <t>CFM9084C</t>
  </si>
  <si>
    <t>CFM9084D</t>
  </si>
  <si>
    <t>CFM9084E</t>
  </si>
  <si>
    <t>CFM9084F</t>
  </si>
  <si>
    <t>CFM9084H</t>
  </si>
  <si>
    <t>CFM9084I</t>
  </si>
  <si>
    <t>CFM9084M</t>
  </si>
  <si>
    <t>CFM9084SURA</t>
  </si>
  <si>
    <t>CFM9145A</t>
  </si>
  <si>
    <t>CFM9145AC</t>
  </si>
  <si>
    <t>CFM9145AC-APV</t>
  </si>
  <si>
    <t>CFM9145B</t>
  </si>
  <si>
    <t>CFM9145C</t>
  </si>
  <si>
    <t>CFM9145D</t>
  </si>
  <si>
    <t>CFM9145E</t>
  </si>
  <si>
    <t>CFM9145F</t>
  </si>
  <si>
    <t>CFM9145H</t>
  </si>
  <si>
    <t>CFM9145I</t>
  </si>
  <si>
    <t>CFM9145M</t>
  </si>
  <si>
    <t>CFM9145SURA</t>
  </si>
  <si>
    <t>CFM8028B</t>
  </si>
  <si>
    <t>CFM8028BCH</t>
  </si>
  <si>
    <t>CFM8028BPLUS</t>
  </si>
  <si>
    <t>CFM8028D</t>
  </si>
  <si>
    <t>CFM8028E</t>
  </si>
  <si>
    <t>CFM8028L</t>
  </si>
  <si>
    <t>CFM8028M</t>
  </si>
  <si>
    <t>CFM8028P1</t>
  </si>
  <si>
    <t>CFM8766A</t>
  </si>
  <si>
    <t>CFM8766ALTOP</t>
  </si>
  <si>
    <t>CFM8766APV</t>
  </si>
  <si>
    <t>CFM8766BCI</t>
  </si>
  <si>
    <t>CFM8766BPRIV</t>
  </si>
  <si>
    <t>CFM8766CLASI</t>
  </si>
  <si>
    <t>CFM8766FAMIL</t>
  </si>
  <si>
    <t>CFM9651A</t>
  </si>
  <si>
    <t>CFM9651APV</t>
  </si>
  <si>
    <t>CFM9651B</t>
  </si>
  <si>
    <t>CFM9651FO</t>
  </si>
  <si>
    <t>CFM9651GP</t>
  </si>
  <si>
    <t>CFM8859A</t>
  </si>
  <si>
    <t>CFM8859AC</t>
  </si>
  <si>
    <t>CFM8859AC-APV</t>
  </si>
  <si>
    <t>CFM8859B</t>
  </si>
  <si>
    <t>CFM8859C</t>
  </si>
  <si>
    <t>CFM8859D</t>
  </si>
  <si>
    <t>CFM8859E</t>
  </si>
  <si>
    <t>CFM8859F</t>
  </si>
  <si>
    <t>CFM8859H</t>
  </si>
  <si>
    <t>CFM8859I</t>
  </si>
  <si>
    <t>CFM8859M</t>
  </si>
  <si>
    <t>CFM8900ALTO</t>
  </si>
  <si>
    <t>CFM8900APV</t>
  </si>
  <si>
    <t>CFM8900EJECU</t>
  </si>
  <si>
    <t>CFM8900II</t>
  </si>
  <si>
    <t>CFM8900III</t>
  </si>
  <si>
    <t>CFM8900INVER</t>
  </si>
  <si>
    <t>CFM8900UNIVE</t>
  </si>
  <si>
    <t>CFM8577ALTO</t>
  </si>
  <si>
    <t>CFM8577APV</t>
  </si>
  <si>
    <t>CFM8577EJECU</t>
  </si>
  <si>
    <t>CFM8577II</t>
  </si>
  <si>
    <t>CFM8577III</t>
  </si>
  <si>
    <t>CFM8577INVER</t>
  </si>
  <si>
    <t>CFM8577UNIVE</t>
  </si>
  <si>
    <t>CFM8076AM</t>
  </si>
  <si>
    <t>CFM8076APV</t>
  </si>
  <si>
    <t>CFM8076EJECU</t>
  </si>
  <si>
    <t>CFM8076G</t>
  </si>
  <si>
    <t>CFM8076I</t>
  </si>
  <si>
    <t>CFM8076III</t>
  </si>
  <si>
    <t>CFM8076INVER</t>
  </si>
  <si>
    <t>CFM8076UNIVE</t>
  </si>
  <si>
    <t>CFM8372APV</t>
  </si>
  <si>
    <t>CFM8372GLOBA</t>
  </si>
  <si>
    <t>CFM8372III</t>
  </si>
  <si>
    <t>CFM8372PATRI</t>
  </si>
  <si>
    <t>CFM8159ALTO</t>
  </si>
  <si>
    <t>CFM8159AM</t>
  </si>
  <si>
    <t>CFM8159APV</t>
  </si>
  <si>
    <t>CFM8159EJECU</t>
  </si>
  <si>
    <t>CFM8159G</t>
  </si>
  <si>
    <t>CFM8159III</t>
  </si>
  <si>
    <t>CFM8159INVER</t>
  </si>
  <si>
    <t>CFM8159UNIVE</t>
  </si>
  <si>
    <t>CFM8576ALTO</t>
  </si>
  <si>
    <t>CFM8576APV</t>
  </si>
  <si>
    <t>CFM8576EJECU</t>
  </si>
  <si>
    <t>CFM8576II</t>
  </si>
  <si>
    <t>CFM8576III</t>
  </si>
  <si>
    <t>CFM8576INVER</t>
  </si>
  <si>
    <t>CFM8576UNIVE</t>
  </si>
  <si>
    <t>CFM8287AM</t>
  </si>
  <si>
    <t>CFM8287APV</t>
  </si>
  <si>
    <t>CFM8287EJECU</t>
  </si>
  <si>
    <t>CFM8287G</t>
  </si>
  <si>
    <t>CFM8287III</t>
  </si>
  <si>
    <t>CFM8287INVER</t>
  </si>
  <si>
    <t>CFM8287UNIVE</t>
  </si>
  <si>
    <t>CFM8578ALTO</t>
  </si>
  <si>
    <t>CFM8578APV</t>
  </si>
  <si>
    <t>CFM8578EJECU</t>
  </si>
  <si>
    <t>CFM8578II</t>
  </si>
  <si>
    <t>CFM8578III</t>
  </si>
  <si>
    <t>CFM8578INVER</t>
  </si>
  <si>
    <t>CFM8578UNIVE</t>
  </si>
  <si>
    <t>CFM9490AM</t>
  </si>
  <si>
    <t>CFM9490EJECU</t>
  </si>
  <si>
    <t>CFM9490INVER</t>
  </si>
  <si>
    <t>CFM9490UNIVE</t>
  </si>
  <si>
    <t>CFM8387APV</t>
  </si>
  <si>
    <t>CFM8387EJECU</t>
  </si>
  <si>
    <t>CFM8387II</t>
  </si>
  <si>
    <t>CFM8387III</t>
  </si>
  <si>
    <t>CFM8387INVER</t>
  </si>
  <si>
    <t>CFM8387UNIVE</t>
  </si>
  <si>
    <t>CFM9405APV</t>
  </si>
  <si>
    <t>CFM9405EJECU</t>
  </si>
  <si>
    <t>CFM9405INVER</t>
  </si>
  <si>
    <t>CFM9405UNIVE</t>
  </si>
  <si>
    <t>CFM8090ALTO</t>
  </si>
  <si>
    <t>CFM8090AM</t>
  </si>
  <si>
    <t>CFM8090APV</t>
  </si>
  <si>
    <t>CFM8090EJECU</t>
  </si>
  <si>
    <t>CFM8090G</t>
  </si>
  <si>
    <t>CFM8090I</t>
  </si>
  <si>
    <t>CFM8090II</t>
  </si>
  <si>
    <t>CFM8090III</t>
  </si>
  <si>
    <t>CFM8090INVER</t>
  </si>
  <si>
    <t>CFM8090UNIVE</t>
  </si>
  <si>
    <t>CFM8077AM</t>
  </si>
  <si>
    <t>CFM8077APV</t>
  </si>
  <si>
    <t>CFM8077CORPO</t>
  </si>
  <si>
    <t>CFM8077EJECU</t>
  </si>
  <si>
    <t>CFM8077G</t>
  </si>
  <si>
    <t>CFM8077I</t>
  </si>
  <si>
    <t>CFM8077II</t>
  </si>
  <si>
    <t>CFM8077III</t>
  </si>
  <si>
    <t>CFM8077INVER</t>
  </si>
  <si>
    <t>CFM8077UNIVE</t>
  </si>
  <si>
    <t>CFM8160ALTO</t>
  </si>
  <si>
    <t>CFM8160APV</t>
  </si>
  <si>
    <t>CFM8160EJECU</t>
  </si>
  <si>
    <t>CFM8160G</t>
  </si>
  <si>
    <t>CFM8160III</t>
  </si>
  <si>
    <t>CFM8160INVER</t>
  </si>
  <si>
    <t>CFM8160UNIVE</t>
  </si>
  <si>
    <t>CFM8057AM</t>
  </si>
  <si>
    <t>CFM8057APV</t>
  </si>
  <si>
    <t>CFM8057CORPO</t>
  </si>
  <si>
    <t>CFM8057EJECU</t>
  </si>
  <si>
    <t>CFM8057G</t>
  </si>
  <si>
    <t>CFM8057INVER</t>
  </si>
  <si>
    <t>CFM8057P</t>
  </si>
  <si>
    <t>CFM8057UNIVE</t>
  </si>
  <si>
    <t>CFM8230UNICA</t>
  </si>
  <si>
    <t>CFM8059APV</t>
  </si>
  <si>
    <t>CFM8059CORPO</t>
  </si>
  <si>
    <t>CFM8059EJECU</t>
  </si>
  <si>
    <t>CFM8059INVER</t>
  </si>
  <si>
    <t>CFM8059P</t>
  </si>
  <si>
    <t>CFM8059UNIVE</t>
  </si>
  <si>
    <t>CFM8058ALTO</t>
  </si>
  <si>
    <t>CFM8058AM</t>
  </si>
  <si>
    <t>CFM8058APV</t>
  </si>
  <si>
    <t>CFM8058EJECU</t>
  </si>
  <si>
    <t>CFM8058G</t>
  </si>
  <si>
    <t>CFM8058I</t>
  </si>
  <si>
    <t>CFM8058II</t>
  </si>
  <si>
    <t>CFM8058III</t>
  </si>
  <si>
    <t>CFM8058INVER</t>
  </si>
  <si>
    <t>CFM8058UNIVE</t>
  </si>
  <si>
    <t>CFM8488ALTO</t>
  </si>
  <si>
    <t>CFM8488AM</t>
  </si>
  <si>
    <t>CFM8488APV</t>
  </si>
  <si>
    <t>CFM8488EJECU</t>
  </si>
  <si>
    <t>CFM8488G</t>
  </si>
  <si>
    <t>CFM8488I</t>
  </si>
  <si>
    <t>CFM8488II</t>
  </si>
  <si>
    <t>CFM8488III</t>
  </si>
  <si>
    <t>CFM8488INVER</t>
  </si>
  <si>
    <t>CFM8488UNIVE</t>
  </si>
  <si>
    <t>CFM8082AM</t>
  </si>
  <si>
    <t>CFM8082APV</t>
  </si>
  <si>
    <t>CFM8082EJECU</t>
  </si>
  <si>
    <t>CFM8082G</t>
  </si>
  <si>
    <t>CFM8082I</t>
  </si>
  <si>
    <t>CFM8082III</t>
  </si>
  <si>
    <t>CFM8082INVER</t>
  </si>
  <si>
    <t>CFM8082UNIVE</t>
  </si>
  <si>
    <t>CFM8074APV</t>
  </si>
  <si>
    <t>CFM8074EJECU</t>
  </si>
  <si>
    <t>CFM8074III</t>
  </si>
  <si>
    <t>CFM8074INVER</t>
  </si>
  <si>
    <t>CFM8074UNIVE</t>
  </si>
  <si>
    <t>CFM8280AM</t>
  </si>
  <si>
    <t>CFM8280APV</t>
  </si>
  <si>
    <t>CFM8280EJECU</t>
  </si>
  <si>
    <t>CFM8280G</t>
  </si>
  <si>
    <t>CFM8280INVER</t>
  </si>
  <si>
    <t>CFM8280UNIVE</t>
  </si>
  <si>
    <t>CFM9521UNICA</t>
  </si>
  <si>
    <t>CFM8529AHORRO</t>
  </si>
  <si>
    <t>CFM8529APV</t>
  </si>
  <si>
    <t>CFM8529CLASICA</t>
  </si>
  <si>
    <t>CFM8529CONVENIO</t>
  </si>
  <si>
    <t>CFM8529FAMILIA</t>
  </si>
  <si>
    <t>CFM8529FONDO</t>
  </si>
  <si>
    <t>CFM8529PREMIUM</t>
  </si>
  <si>
    <t>CFM8529WEB</t>
  </si>
  <si>
    <t>CFM8413A</t>
  </si>
  <si>
    <t>CFM8413APV</t>
  </si>
  <si>
    <t>CFM8413F</t>
  </si>
  <si>
    <t>CFM8822A</t>
  </si>
  <si>
    <t>CFM8822APV</t>
  </si>
  <si>
    <t>CFM8822B</t>
  </si>
  <si>
    <t>CFM8822C</t>
  </si>
  <si>
    <t>CFM8822E</t>
  </si>
  <si>
    <t>CFM8822F</t>
  </si>
  <si>
    <t>CFM8049A</t>
  </si>
  <si>
    <t>CFM8049AFP</t>
  </si>
  <si>
    <t>CFM8049B</t>
  </si>
  <si>
    <t>CFM8049F</t>
  </si>
  <si>
    <t>CFM9158A</t>
  </si>
  <si>
    <t>CFM9158APV</t>
  </si>
  <si>
    <t>CFM9158F</t>
  </si>
  <si>
    <t>CFM9158V</t>
  </si>
  <si>
    <t>CFM8238UNICA</t>
  </si>
  <si>
    <t>CFM8604A</t>
  </si>
  <si>
    <t>CFM8604APV</t>
  </si>
  <si>
    <t>CFM8604B</t>
  </si>
  <si>
    <t>CFM8604C</t>
  </si>
  <si>
    <t>CFM8604E</t>
  </si>
  <si>
    <t>CFM8604F</t>
  </si>
  <si>
    <t>CFM8050A</t>
  </si>
  <si>
    <t>CFM8050APV</t>
  </si>
  <si>
    <t>CFM8050F</t>
  </si>
  <si>
    <t>CFM8392A</t>
  </si>
  <si>
    <t>CFM8392APV</t>
  </si>
  <si>
    <t>CFM8392F</t>
  </si>
  <si>
    <t>CFM8820A</t>
  </si>
  <si>
    <t>CFM8820APV1</t>
  </si>
  <si>
    <t>CFM8820B</t>
  </si>
  <si>
    <t>CFM8820G</t>
  </si>
  <si>
    <t>CFM8820H</t>
  </si>
  <si>
    <t>CFM8820I-APV</t>
  </si>
  <si>
    <t>CFM8820J</t>
  </si>
  <si>
    <t>CFM8820S</t>
  </si>
  <si>
    <t>CFM8820V</t>
  </si>
  <si>
    <t>CFM8048A</t>
  </si>
  <si>
    <t>CFM8048B</t>
  </si>
  <si>
    <t>CFM8048I</t>
  </si>
  <si>
    <t>CFM8048S</t>
  </si>
  <si>
    <t>CFM8806A</t>
  </si>
  <si>
    <t>CFM8806APV1</t>
  </si>
  <si>
    <t>CFM8806B</t>
  </si>
  <si>
    <t>CFM8806D</t>
  </si>
  <si>
    <t>CFM8806G</t>
  </si>
  <si>
    <t>CFM8806H</t>
  </si>
  <si>
    <t>CFM8806I-APV</t>
  </si>
  <si>
    <t>CFM8806J</t>
  </si>
  <si>
    <t>CFM8806S</t>
  </si>
  <si>
    <t>CFM8806V</t>
  </si>
  <si>
    <t>CFM8384A</t>
  </si>
  <si>
    <t>CFM8384B</t>
  </si>
  <si>
    <t>CFM8384C</t>
  </si>
  <si>
    <t>CFM8384S</t>
  </si>
  <si>
    <t>CFM8323A</t>
  </si>
  <si>
    <t>CFM8323APV1</t>
  </si>
  <si>
    <t>CFM8323B</t>
  </si>
  <si>
    <t>CFM8323G</t>
  </si>
  <si>
    <t>CFM8323H</t>
  </si>
  <si>
    <t>CFM8323I-APV</t>
  </si>
  <si>
    <t>CFM8323J</t>
  </si>
  <si>
    <t>CFM8323S</t>
  </si>
  <si>
    <t>CFM8323V</t>
  </si>
  <si>
    <t>CFM8435A</t>
  </si>
  <si>
    <t>CFM8435B</t>
  </si>
  <si>
    <t>CFM8435D</t>
  </si>
  <si>
    <t>CFM8435G</t>
  </si>
  <si>
    <t>CFM8435H</t>
  </si>
  <si>
    <t>CFM8435I-APV</t>
  </si>
  <si>
    <t>CFM8435J</t>
  </si>
  <si>
    <t>CFM8435S</t>
  </si>
  <si>
    <t>CFM8435V</t>
  </si>
  <si>
    <t>CFM8055A</t>
  </si>
  <si>
    <t>CFM8055APV1</t>
  </si>
  <si>
    <t>CFM8055B</t>
  </si>
  <si>
    <t>CFM8055G</t>
  </si>
  <si>
    <t>CFM8055I-APV</t>
  </si>
  <si>
    <t>CFM8055S</t>
  </si>
  <si>
    <t>CFM8055V</t>
  </si>
  <si>
    <t>CFM8294A</t>
  </si>
  <si>
    <t>CFM8294APV1</t>
  </si>
  <si>
    <t>CFM8294F</t>
  </si>
  <si>
    <t>CFM8294H</t>
  </si>
  <si>
    <t>CFM8294I-APV</t>
  </si>
  <si>
    <t>CFM8294J</t>
  </si>
  <si>
    <t>CFM8294S</t>
  </si>
  <si>
    <t>CFM8294V</t>
  </si>
  <si>
    <t>CFM8118A</t>
  </si>
  <si>
    <t>CFM8118APV1</t>
  </si>
  <si>
    <t>CFM8118B</t>
  </si>
  <si>
    <t>CFM8118G</t>
  </si>
  <si>
    <t>CFM8118H</t>
  </si>
  <si>
    <t>CFM8118I-APV</t>
  </si>
  <si>
    <t>CFM8118J</t>
  </si>
  <si>
    <t>CFM8118S</t>
  </si>
  <si>
    <t>CFM8118V</t>
  </si>
  <si>
    <t>CFM8336A</t>
  </si>
  <si>
    <t>CFM8336B</t>
  </si>
  <si>
    <t>CFM8336D</t>
  </si>
  <si>
    <t>CFM8336H</t>
  </si>
  <si>
    <t>CFM8336I-APV</t>
  </si>
  <si>
    <t>CFM8336J</t>
  </si>
  <si>
    <t>CFM8336N</t>
  </si>
  <si>
    <t>CFM8336S</t>
  </si>
  <si>
    <t>CFM8336V</t>
  </si>
  <si>
    <t>CFM8253A</t>
  </si>
  <si>
    <t>CFM8253B</t>
  </si>
  <si>
    <t>CFM8253C</t>
  </si>
  <si>
    <t>CFM8253D</t>
  </si>
  <si>
    <t>CFM8253E</t>
  </si>
  <si>
    <t>CFM8253I</t>
  </si>
  <si>
    <t>CFM8253L</t>
  </si>
  <si>
    <t>CFM8253S</t>
  </si>
  <si>
    <t>CFM8490A</t>
  </si>
  <si>
    <t>CFM8490APV1</t>
  </si>
  <si>
    <t>CFM8490F</t>
  </si>
  <si>
    <t>CFM8490G</t>
  </si>
  <si>
    <t>CFM8490H</t>
  </si>
  <si>
    <t>CFM8490I-APV</t>
  </si>
  <si>
    <t>CFM8490J</t>
  </si>
  <si>
    <t>CFM8490S</t>
  </si>
  <si>
    <t>CFM8490V</t>
  </si>
  <si>
    <t>CFM8795A</t>
  </si>
  <si>
    <t>CFM8795APV1</t>
  </si>
  <si>
    <t>CFM8795B</t>
  </si>
  <si>
    <t>CFM8795D</t>
  </si>
  <si>
    <t>CFM8795F</t>
  </si>
  <si>
    <t>CFM8795G</t>
  </si>
  <si>
    <t>CFM8795H</t>
  </si>
  <si>
    <t>CFM8795I</t>
  </si>
  <si>
    <t>CFM8795J</t>
  </si>
  <si>
    <t>CFM8795S</t>
  </si>
  <si>
    <t>CFM8795V</t>
  </si>
  <si>
    <t>CFM8306A</t>
  </si>
  <si>
    <t>CFM8306B</t>
  </si>
  <si>
    <t>CFM8306D</t>
  </si>
  <si>
    <t>CFM8306G</t>
  </si>
  <si>
    <t>CFM8306H</t>
  </si>
  <si>
    <t>CFM8306I-APV</t>
  </si>
  <si>
    <t>CFM8306J</t>
  </si>
  <si>
    <t>CFM8306S</t>
  </si>
  <si>
    <t>CFM8306V</t>
  </si>
  <si>
    <t>CFM8430A</t>
  </si>
  <si>
    <t>CFM8430ALPAT</t>
  </si>
  <si>
    <t>CFM8430APV</t>
  </si>
  <si>
    <t>CFM8430BCI</t>
  </si>
  <si>
    <t>CFM8430BPRIV</t>
  </si>
  <si>
    <t>CFM8430CLASI</t>
  </si>
  <si>
    <t>CFM8430FAMIL</t>
  </si>
  <si>
    <t>CFM8430GAMMA</t>
  </si>
  <si>
    <t>CFM8996APV</t>
  </si>
  <si>
    <t>CFM8996III</t>
  </si>
  <si>
    <t>CFM8996PERMA</t>
  </si>
  <si>
    <t>CFM8995APV</t>
  </si>
  <si>
    <t>CFM8995III</t>
  </si>
  <si>
    <t>CFM8995PERMA</t>
  </si>
  <si>
    <t>CFM8997APV</t>
  </si>
  <si>
    <t>CFM8997III</t>
  </si>
  <si>
    <t>CFM8997PERMA</t>
  </si>
  <si>
    <t>CFM9034AM</t>
  </si>
  <si>
    <t>CFM9034APV</t>
  </si>
  <si>
    <t>CFM9034G</t>
  </si>
  <si>
    <t>CFM9034GLOBA</t>
  </si>
  <si>
    <t>CFM9034III</t>
  </si>
  <si>
    <t>CFM9034PATRI</t>
  </si>
  <si>
    <t>CFM8948A</t>
  </si>
  <si>
    <t>CFM8948B-APV/AP</t>
  </si>
  <si>
    <t>CFM8948D</t>
  </si>
  <si>
    <t>CFM8948Z</t>
  </si>
  <si>
    <t>CFM8319A</t>
  </si>
  <si>
    <t>CFM8319B</t>
  </si>
  <si>
    <t>CFM8319BE</t>
  </si>
  <si>
    <t>CFM8319C</t>
  </si>
  <si>
    <t>CFM8319F</t>
  </si>
  <si>
    <t>CFM8319I</t>
  </si>
  <si>
    <t>CFM8319VIVIENDA</t>
  </si>
  <si>
    <t>CFM9730A</t>
  </si>
  <si>
    <t>CFM8679A</t>
  </si>
  <si>
    <t>CFM8679AC</t>
  </si>
  <si>
    <t>CFM8679AC-APV</t>
  </si>
  <si>
    <t>CFM8679B</t>
  </si>
  <si>
    <t>CFM8679C</t>
  </si>
  <si>
    <t>CFM8679D</t>
  </si>
  <si>
    <t>CFM8679E</t>
  </si>
  <si>
    <t>CFM8679F</t>
  </si>
  <si>
    <t>CFM8679H</t>
  </si>
  <si>
    <t>CFM8679I</t>
  </si>
  <si>
    <t>CFM8679M</t>
  </si>
  <si>
    <t>CFM8812A</t>
  </si>
  <si>
    <t>CFM8812AC</t>
  </si>
  <si>
    <t>CFM8812AC-APV</t>
  </si>
  <si>
    <t>CFM8812B</t>
  </si>
  <si>
    <t>CFM8812C</t>
  </si>
  <si>
    <t>CFM8812D</t>
  </si>
  <si>
    <t>CFM8812E</t>
  </si>
  <si>
    <t>CFM8812F</t>
  </si>
  <si>
    <t>CFM8812H</t>
  </si>
  <si>
    <t>CFM8812I</t>
  </si>
  <si>
    <t>CFM8812M</t>
  </si>
  <si>
    <t>CFM8678A</t>
  </si>
  <si>
    <t>CFM8678AC</t>
  </si>
  <si>
    <t>CFM8678AC-APV</t>
  </si>
  <si>
    <t>CFM8678C</t>
  </si>
  <si>
    <t>CFM8678D</t>
  </si>
  <si>
    <t>CFM8678E</t>
  </si>
  <si>
    <t>CFM8678F</t>
  </si>
  <si>
    <t>CFM8678FI</t>
  </si>
  <si>
    <t>CFM8678FI-A</t>
  </si>
  <si>
    <t>CFM8678H</t>
  </si>
  <si>
    <t>CFM8678I</t>
  </si>
  <si>
    <t>CFM8678M</t>
  </si>
  <si>
    <t>CFM8678SURA</t>
  </si>
  <si>
    <t>CFM8676A</t>
  </si>
  <si>
    <t>CFM8676AC</t>
  </si>
  <si>
    <t>CFM8676AC-APV</t>
  </si>
  <si>
    <t>CFM8676B</t>
  </si>
  <si>
    <t>CFM8676C</t>
  </si>
  <si>
    <t>CFM8676D</t>
  </si>
  <si>
    <t>CFM8676E</t>
  </si>
  <si>
    <t>CFM8676F</t>
  </si>
  <si>
    <t>CFM8676H</t>
  </si>
  <si>
    <t>CFM8676I</t>
  </si>
  <si>
    <t>CFM8676M</t>
  </si>
  <si>
    <t>CFM8676SURA</t>
  </si>
  <si>
    <t>CFM8776A</t>
  </si>
  <si>
    <t>CFM8776AC</t>
  </si>
  <si>
    <t>CFM8776AC-APV</t>
  </si>
  <si>
    <t>CFM8776B</t>
  </si>
  <si>
    <t>CFM8776C</t>
  </si>
  <si>
    <t>CFM8776D</t>
  </si>
  <si>
    <t>CFM8776E</t>
  </si>
  <si>
    <t>CFM8776F</t>
  </si>
  <si>
    <t>CFM8776H</t>
  </si>
  <si>
    <t>CFM8776I</t>
  </si>
  <si>
    <t>CFM8776M</t>
  </si>
  <si>
    <t>CFM8916A</t>
  </si>
  <si>
    <t>CFM8916AC</t>
  </si>
  <si>
    <t>CFM8916AC-APV</t>
  </si>
  <si>
    <t>CFM8916B</t>
  </si>
  <si>
    <t>CFM8916C</t>
  </si>
  <si>
    <t>CFM8916D</t>
  </si>
  <si>
    <t>CFM8916E</t>
  </si>
  <si>
    <t>CFM8916F</t>
  </si>
  <si>
    <t>CFM8916H</t>
  </si>
  <si>
    <t>CFM8916I</t>
  </si>
  <si>
    <t>CFM8916M</t>
  </si>
  <si>
    <t>CFM8685A</t>
  </si>
  <si>
    <t>CFM8685AC</t>
  </si>
  <si>
    <t>CFM8685AC-APV</t>
  </si>
  <si>
    <t>CFM8685B</t>
  </si>
  <si>
    <t>CFM8685C</t>
  </si>
  <si>
    <t>CFM8685D</t>
  </si>
  <si>
    <t>CFM8685E</t>
  </si>
  <si>
    <t>CFM8685F</t>
  </si>
  <si>
    <t>CFM8685H</t>
  </si>
  <si>
    <t>CFM8685I</t>
  </si>
  <si>
    <t>CFM8685M</t>
  </si>
  <si>
    <t>CFM8684A</t>
  </si>
  <si>
    <t>CFM8684AC</t>
  </si>
  <si>
    <t>CFM8684AC-APV</t>
  </si>
  <si>
    <t>CFM8684B</t>
  </si>
  <si>
    <t>CFM8684C</t>
  </si>
  <si>
    <t>CFM8684D</t>
  </si>
  <si>
    <t>CFM8684E</t>
  </si>
  <si>
    <t>CFM8684F</t>
  </si>
  <si>
    <t>CFM8684H</t>
  </si>
  <si>
    <t>CFM8684I</t>
  </si>
  <si>
    <t>CFM8684M</t>
  </si>
  <si>
    <t>CFM8915A</t>
  </si>
  <si>
    <t>CFM8915AC</t>
  </si>
  <si>
    <t>CFM8915AC-APV</t>
  </si>
  <si>
    <t>CFM8915B</t>
  </si>
  <si>
    <t>CFM8915C</t>
  </si>
  <si>
    <t>CFM8915D</t>
  </si>
  <si>
    <t>CFM8915E</t>
  </si>
  <si>
    <t>CFM8915F</t>
  </si>
  <si>
    <t>CFM8915H</t>
  </si>
  <si>
    <t>CFM8915I</t>
  </si>
  <si>
    <t>CFM8915M</t>
  </si>
  <si>
    <t>CFM8707A</t>
  </si>
  <si>
    <t>CFM8707AC</t>
  </si>
  <si>
    <t>CFM8707AC-APV</t>
  </si>
  <si>
    <t>CFM8707B</t>
  </si>
  <si>
    <t>CFM8707C</t>
  </si>
  <si>
    <t>CFM8707D</t>
  </si>
  <si>
    <t>CFM8707E</t>
  </si>
  <si>
    <t>CFM8707F</t>
  </si>
  <si>
    <t>CFM8707H</t>
  </si>
  <si>
    <t>CFM8707I</t>
  </si>
  <si>
    <t>CFM8707M</t>
  </si>
  <si>
    <t>CFM8773A</t>
  </si>
  <si>
    <t>CFM8773AC</t>
  </si>
  <si>
    <t>CFM8773AC-APV</t>
  </si>
  <si>
    <t>CFM8773B</t>
  </si>
  <si>
    <t>CFM8773C</t>
  </si>
  <si>
    <t>CFM8773D</t>
  </si>
  <si>
    <t>CFM8773E</t>
  </si>
  <si>
    <t>CFM8773F</t>
  </si>
  <si>
    <t>CFM8773H</t>
  </si>
  <si>
    <t>CFM8773I</t>
  </si>
  <si>
    <t>CFM8773M</t>
  </si>
  <si>
    <t>CFM8774A</t>
  </si>
  <si>
    <t>CFM8774AC</t>
  </si>
  <si>
    <t>CFM8774AC-APV</t>
  </si>
  <si>
    <t>CFM8774B</t>
  </si>
  <si>
    <t>CFM8774C</t>
  </si>
  <si>
    <t>CFM8774D</t>
  </si>
  <si>
    <t>CFM8774E</t>
  </si>
  <si>
    <t>CFM8774F</t>
  </si>
  <si>
    <t>CFM8774H</t>
  </si>
  <si>
    <t>CFM8774I</t>
  </si>
  <si>
    <t>CFM8774M</t>
  </si>
  <si>
    <t>CFM8775A</t>
  </si>
  <si>
    <t>CFM8775AC</t>
  </si>
  <si>
    <t>CFM8775AC-APV</t>
  </si>
  <si>
    <t>CFM8775B</t>
  </si>
  <si>
    <t>CFM8775C</t>
  </si>
  <si>
    <t>CFM8775D</t>
  </si>
  <si>
    <t>CFM8775E</t>
  </si>
  <si>
    <t>CFM8775F</t>
  </si>
  <si>
    <t>CFM8775H</t>
  </si>
  <si>
    <t>CFM8775I</t>
  </si>
  <si>
    <t>CFM8775M</t>
  </si>
  <si>
    <t>CFM8209CORP</t>
  </si>
  <si>
    <t>CFM8209EJECU</t>
  </si>
  <si>
    <t>CFM8209INVER</t>
  </si>
  <si>
    <t>CFM8300L</t>
  </si>
  <si>
    <t>CFM8300M</t>
  </si>
  <si>
    <t>CFM8078A</t>
  </si>
  <si>
    <t>CFM8078B</t>
  </si>
  <si>
    <t>CFM8078BCH</t>
  </si>
  <si>
    <t>CFM8078BPLUS</t>
  </si>
  <si>
    <t>CFM8078E</t>
  </si>
  <si>
    <t>CFM8078L</t>
  </si>
  <si>
    <t>CFM8078M</t>
  </si>
  <si>
    <t>CFM8189A</t>
  </si>
  <si>
    <t>CFM8189B</t>
  </si>
  <si>
    <t>CFM8189E</t>
  </si>
  <si>
    <t>CFM8189L</t>
  </si>
  <si>
    <t>CFM8189M</t>
  </si>
  <si>
    <t>CFM8113A</t>
  </si>
  <si>
    <t>CFM8113B</t>
  </si>
  <si>
    <t>CFM8113C</t>
  </si>
  <si>
    <t>CFM8113G</t>
  </si>
  <si>
    <t>CFM8113LP180</t>
  </si>
  <si>
    <t>CFM8113LP3</t>
  </si>
  <si>
    <t>CFM8113LPI</t>
  </si>
  <si>
    <t>CFM8113O</t>
  </si>
  <si>
    <t>CFM8113PLAN1</t>
  </si>
  <si>
    <t>CFM8113PLAN2</t>
  </si>
  <si>
    <t>CFM8113PLAN3</t>
  </si>
  <si>
    <t>CFM8113PLAN4</t>
  </si>
  <si>
    <t>CFM8127A</t>
  </si>
  <si>
    <t>CFM8127B</t>
  </si>
  <si>
    <t>CFM8127BPLUS</t>
  </si>
  <si>
    <t>CFM8127L</t>
  </si>
  <si>
    <t>CFM8127M</t>
  </si>
  <si>
    <t>CFM8127P1</t>
  </si>
  <si>
    <t>CFM8890A</t>
  </si>
  <si>
    <t>CFM8890B-APV/AP</t>
  </si>
  <si>
    <t>CFM8890CUI</t>
  </si>
  <si>
    <t>CFM8890D</t>
  </si>
  <si>
    <t>CFM8890Z</t>
  </si>
  <si>
    <t>CFM8011100</t>
  </si>
  <si>
    <t>CFM8011B</t>
  </si>
  <si>
    <t>CFM8011C</t>
  </si>
  <si>
    <t>CFM8011Cash</t>
  </si>
  <si>
    <t>CFM8011G</t>
  </si>
  <si>
    <t>CFM8011I</t>
  </si>
  <si>
    <t>CFM8011LP180</t>
  </si>
  <si>
    <t>CFM8011LP3</t>
  </si>
  <si>
    <t>CFM8011LPI</t>
  </si>
  <si>
    <t>CFM8011PLAN1</t>
  </si>
  <si>
    <t>CFM8011PLAN2</t>
  </si>
  <si>
    <t>CFM8011PLAN3</t>
  </si>
  <si>
    <t>CFM8011PLAN4</t>
  </si>
  <si>
    <t>CFM8448A</t>
  </si>
  <si>
    <t>CFM8448B</t>
  </si>
  <si>
    <t>CFM8448BPLUS</t>
  </si>
  <si>
    <t>CFM8448L</t>
  </si>
  <si>
    <t>CFM8452A</t>
  </si>
  <si>
    <t>CFM8452B</t>
  </si>
  <si>
    <t>CFM8452BCH</t>
  </si>
  <si>
    <t>CFM8452BPLUS</t>
  </si>
  <si>
    <t>CFM8347A</t>
  </si>
  <si>
    <t>CFM8347B</t>
  </si>
  <si>
    <t>CFM8347C</t>
  </si>
  <si>
    <t>CFM8347D</t>
  </si>
  <si>
    <t>CFM8347H-APV</t>
  </si>
  <si>
    <t>CFM8347I</t>
  </si>
  <si>
    <t>CFM8347P</t>
  </si>
  <si>
    <t>CFM8395A</t>
  </si>
  <si>
    <t>CFM8395B</t>
  </si>
  <si>
    <t>CFM8395C</t>
  </si>
  <si>
    <t>CFM8395D</t>
  </si>
  <si>
    <t>CFM8395E-APV</t>
  </si>
  <si>
    <t>CFM8395H-APV</t>
  </si>
  <si>
    <t>CFM8395I</t>
  </si>
  <si>
    <t>CFM8395P</t>
  </si>
  <si>
    <t>CFM8345UNICA</t>
  </si>
  <si>
    <t>CFM8622A</t>
  </si>
  <si>
    <t>CFM8622B</t>
  </si>
  <si>
    <t>CFM8622C</t>
  </si>
  <si>
    <t>CFM8622D</t>
  </si>
  <si>
    <t>CFM8622E-APV</t>
  </si>
  <si>
    <t>CFM8622H-APV</t>
  </si>
  <si>
    <t>CFM8622I</t>
  </si>
  <si>
    <t>CFM8622P</t>
  </si>
  <si>
    <t>CFM8348A</t>
  </si>
  <si>
    <t>CFM8348B</t>
  </si>
  <si>
    <t>CFM8348C</t>
  </si>
  <si>
    <t>CFM8348D</t>
  </si>
  <si>
    <t>CFM8348I</t>
  </si>
  <si>
    <t>CFM9261A</t>
  </si>
  <si>
    <t>CFM9261C</t>
  </si>
  <si>
    <t>CFM9261D</t>
  </si>
  <si>
    <t>CFM9261E-APV</t>
  </si>
  <si>
    <t>CFM9261I</t>
  </si>
  <si>
    <t>CFM8393A</t>
  </si>
  <si>
    <t>CFM8393B</t>
  </si>
  <si>
    <t>CFM8393C</t>
  </si>
  <si>
    <t>CFM8393D</t>
  </si>
  <si>
    <t>CFM8393E-APV</t>
  </si>
  <si>
    <t>CFM8393H-APV</t>
  </si>
  <si>
    <t>CFM8393I</t>
  </si>
  <si>
    <t>CFM8393P</t>
  </si>
  <si>
    <t>CFM8494A</t>
  </si>
  <si>
    <t>CFM8494B</t>
  </si>
  <si>
    <t>CFM8494C</t>
  </si>
  <si>
    <t>CFM8494D</t>
  </si>
  <si>
    <t>CFM8494E-APV</t>
  </si>
  <si>
    <t>CFM8494H-APV</t>
  </si>
  <si>
    <t>CFM8494I</t>
  </si>
  <si>
    <t>CFM8494P</t>
  </si>
  <si>
    <t>CFM8471A</t>
  </si>
  <si>
    <t>CFM8471B</t>
  </si>
  <si>
    <t>CFM8471C</t>
  </si>
  <si>
    <t>CFM8471D</t>
  </si>
  <si>
    <t>CFM8471E-APV</t>
  </si>
  <si>
    <t>CFM8471H-APV</t>
  </si>
  <si>
    <t>CFM8471I</t>
  </si>
  <si>
    <t>CFM8471P</t>
  </si>
  <si>
    <t>CFM8495A</t>
  </si>
  <si>
    <t>CFM8495B</t>
  </si>
  <si>
    <t>CFM8495C</t>
  </si>
  <si>
    <t>CFM8495D</t>
  </si>
  <si>
    <t>CFM8495E-APV</t>
  </si>
  <si>
    <t>CFM8495H-APV</t>
  </si>
  <si>
    <t>CFM8495I</t>
  </si>
  <si>
    <t>CFM8495P</t>
  </si>
  <si>
    <t>CFM8346A</t>
  </si>
  <si>
    <t>CFM8346B</t>
  </si>
  <si>
    <t>CFM8346C</t>
  </si>
  <si>
    <t>CFM8346D</t>
  </si>
  <si>
    <t>CFM8346E-APV</t>
  </si>
  <si>
    <t>CFM8346H-APV</t>
  </si>
  <si>
    <t>CFM8346I</t>
  </si>
  <si>
    <t>CFM8346P</t>
  </si>
  <si>
    <t>CFM8621A</t>
  </si>
  <si>
    <t>CFM8621B</t>
  </si>
  <si>
    <t>CFM8621C</t>
  </si>
  <si>
    <t>CFM8621D</t>
  </si>
  <si>
    <t>CFM8621E-APV</t>
  </si>
  <si>
    <t>CFM8621H-APV</t>
  </si>
  <si>
    <t>CFM8621I</t>
  </si>
  <si>
    <t>CFM8621P</t>
  </si>
  <si>
    <t>CFM9048A</t>
  </si>
  <si>
    <t>CFM9048B</t>
  </si>
  <si>
    <t>CFM9048C</t>
  </si>
  <si>
    <t>CFM9048D</t>
  </si>
  <si>
    <t>CFM9048E-APV</t>
  </si>
  <si>
    <t>CFM9048H-APV</t>
  </si>
  <si>
    <t>CFM9048I</t>
  </si>
  <si>
    <t>CFM9048P</t>
  </si>
  <si>
    <t>CFM9426A</t>
  </si>
  <si>
    <t>CFM9426B</t>
  </si>
  <si>
    <t>CFM9426C</t>
  </si>
  <si>
    <t>CFM9426D</t>
  </si>
  <si>
    <t>CFM9426E-APV</t>
  </si>
  <si>
    <t>CFM9426H-APV</t>
  </si>
  <si>
    <t>CFM9426I</t>
  </si>
  <si>
    <t>CFM9426P</t>
  </si>
  <si>
    <t>Euroamerica Administradora General De Fondos S.A.</t>
  </si>
  <si>
    <t>Fm dirigido a Inversionistas Calificados</t>
  </si>
  <si>
    <t>Fm de Inversión em Instrumentos de Capitalización</t>
  </si>
  <si>
    <t>Fm de Libre Inversión</t>
  </si>
  <si>
    <t>Fm Mixto</t>
  </si>
  <si>
    <t>Fm de Inv. en Inst. de Deuda de Mediano y Largo Plazo</t>
  </si>
  <si>
    <t>Fm de Inv. en Inst. de Deuda de C/P con Duración &lt;= 365 días</t>
  </si>
  <si>
    <t>Fm de Inv. en Inst. de Deuda de C/P con Duración &lt;= 90 días</t>
  </si>
  <si>
    <t>Fm Estructurado</t>
  </si>
  <si>
    <t>Inversionistas calificados accionario internacional</t>
  </si>
  <si>
    <t>Accionario nacional large CAP</t>
  </si>
  <si>
    <t>Accionario Europa desarrollado</t>
  </si>
  <si>
    <t>Accionario nacional otros</t>
  </si>
  <si>
    <t>Fondos de deuda &gt; 365 dias nacional, inversión en pesos</t>
  </si>
  <si>
    <t>Balanceado conservador</t>
  </si>
  <si>
    <t>Balanceado moderado</t>
  </si>
  <si>
    <t>Balanceado agresivo</t>
  </si>
  <si>
    <t>Fondos de deuda &gt; 365 dias nacional, inversión en UF &lt; 3 años</t>
  </si>
  <si>
    <t>Fondos de deuda &lt; 365 dias nacional en pesos</t>
  </si>
  <si>
    <t>Fondos de deuda &lt; 365 dias nacional en UF</t>
  </si>
  <si>
    <t>Fondos de deuda &gt; 365 dias orig flex</t>
  </si>
  <si>
    <t>Accionario America Latina</t>
  </si>
  <si>
    <t>Accionario Asia emergente</t>
  </si>
  <si>
    <t>Accionario Asia Pacifico</t>
  </si>
  <si>
    <t>Inversionistas calificados accionario nacional</t>
  </si>
  <si>
    <t>Fondos de deuda &gt; 365 dias internacional, mercados emergentes</t>
  </si>
  <si>
    <t>Fondos de deuda &lt; 90 dias nacional</t>
  </si>
  <si>
    <t>Fondos de deuda &lt; 90 dias internacional, dolar</t>
  </si>
  <si>
    <t>Accionario países MILA</t>
  </si>
  <si>
    <t>Fondos de deuda &gt; 365 dias nacional, inversion en UF &gt; 5 años</t>
  </si>
  <si>
    <t>Accionario EEUU</t>
  </si>
  <si>
    <t>Fondos de deuda &gt; 365 dias nacional, inversion UF &gt; 3 años y =&lt;5</t>
  </si>
  <si>
    <t>Accionario emergente</t>
  </si>
  <si>
    <t>Accionario Brasil</t>
  </si>
  <si>
    <t>Accionario pais</t>
  </si>
  <si>
    <t>Accionario sectorial</t>
  </si>
  <si>
    <t>Accionario desarrollado</t>
  </si>
  <si>
    <t>Fondos de deuda &gt; 365 dias internacional, mercados internacionales</t>
  </si>
  <si>
    <t>Estructurado no accionario</t>
  </si>
  <si>
    <t>Fondos de deuda &lt; 365 dias internacional</t>
  </si>
  <si>
    <t>UNICA</t>
  </si>
  <si>
    <t>A</t>
  </si>
  <si>
    <t>B</t>
  </si>
  <si>
    <t>D</t>
  </si>
  <si>
    <t>E</t>
  </si>
  <si>
    <t>F</t>
  </si>
  <si>
    <t>I</t>
  </si>
  <si>
    <t>IM</t>
  </si>
  <si>
    <t>ALTO</t>
  </si>
  <si>
    <t>AM</t>
  </si>
  <si>
    <t>APV</t>
  </si>
  <si>
    <t>EJECU</t>
  </si>
  <si>
    <t>G</t>
  </si>
  <si>
    <t>III</t>
  </si>
  <si>
    <t>INVER</t>
  </si>
  <si>
    <t>UNIVE</t>
  </si>
  <si>
    <t>INSTI</t>
  </si>
  <si>
    <t>LV</t>
  </si>
  <si>
    <t>O</t>
  </si>
  <si>
    <t>P</t>
  </si>
  <si>
    <t>X</t>
  </si>
  <si>
    <t>GLOBA</t>
  </si>
  <si>
    <t>PATRI</t>
  </si>
  <si>
    <t>PERSO</t>
  </si>
  <si>
    <t>J</t>
  </si>
  <si>
    <t>BCH</t>
  </si>
  <si>
    <t>BE</t>
  </si>
  <si>
    <t>C</t>
  </si>
  <si>
    <t>VIVIENDA</t>
  </si>
  <si>
    <t>D1</t>
  </si>
  <si>
    <t>D4</t>
  </si>
  <si>
    <t>D5</t>
  </si>
  <si>
    <t>IT</t>
  </si>
  <si>
    <t>L</t>
  </si>
  <si>
    <t>M</t>
  </si>
  <si>
    <t>ALPAT</t>
  </si>
  <si>
    <t>BCI</t>
  </si>
  <si>
    <t>BPRIV</t>
  </si>
  <si>
    <t>CLASI</t>
  </si>
  <si>
    <t>FAMIL</t>
  </si>
  <si>
    <t>LP180</t>
  </si>
  <si>
    <t>LP3</t>
  </si>
  <si>
    <t>LPI</t>
  </si>
  <si>
    <t>PLAN1</t>
  </si>
  <si>
    <t>PLAN2</t>
  </si>
  <si>
    <t>PLAN3</t>
  </si>
  <si>
    <t>PLAN4</t>
  </si>
  <si>
    <t>AC</t>
  </si>
  <si>
    <t>AC-APV</t>
  </si>
  <si>
    <t>H</t>
  </si>
  <si>
    <t>V</t>
  </si>
  <si>
    <t>BPLUS</t>
  </si>
  <si>
    <t>ADC</t>
  </si>
  <si>
    <t>P1</t>
  </si>
  <si>
    <t>P2</t>
  </si>
  <si>
    <t>CRECI</t>
  </si>
  <si>
    <t>IPA</t>
  </si>
  <si>
    <t>AHORRO</t>
  </si>
  <si>
    <t>CLASICA</t>
  </si>
  <si>
    <t>FAMILIA</t>
  </si>
  <si>
    <t>LIQUIDEZ</t>
  </si>
  <si>
    <t>PREMIUM</t>
  </si>
  <si>
    <t>WEB</t>
  </si>
  <si>
    <t>USD</t>
  </si>
  <si>
    <t>PAT</t>
  </si>
  <si>
    <t>AP</t>
  </si>
  <si>
    <t>CLASS</t>
  </si>
  <si>
    <t>GAMMA</t>
  </si>
  <si>
    <t>BP</t>
  </si>
  <si>
    <t>APVC</t>
  </si>
  <si>
    <t>ALTOP</t>
  </si>
  <si>
    <t>INSTITUCIO</t>
  </si>
  <si>
    <t>K</t>
  </si>
  <si>
    <t>LARGOPLAZO</t>
  </si>
  <si>
    <t>PATRIMONIA</t>
  </si>
  <si>
    <t>Q</t>
  </si>
  <si>
    <t>BTGP</t>
  </si>
  <si>
    <t>B-APV</t>
  </si>
  <si>
    <t>F-APV</t>
  </si>
  <si>
    <t>I-APV</t>
  </si>
  <si>
    <t>D-APV</t>
  </si>
  <si>
    <t>A-APV</t>
  </si>
  <si>
    <t>E-APV</t>
  </si>
  <si>
    <t>M1</t>
  </si>
  <si>
    <t>M2</t>
  </si>
  <si>
    <t>M3</t>
  </si>
  <si>
    <t>M4</t>
  </si>
  <si>
    <t>M5</t>
  </si>
  <si>
    <t>S</t>
  </si>
  <si>
    <t>APV-AP-APVC</t>
  </si>
  <si>
    <t>CG</t>
  </si>
  <si>
    <t>FO</t>
  </si>
  <si>
    <t>GP</t>
  </si>
  <si>
    <t>CORPO</t>
  </si>
  <si>
    <t>F1</t>
  </si>
  <si>
    <t>F2</t>
  </si>
  <si>
    <t>F3</t>
  </si>
  <si>
    <t>B-APV/APVC</t>
  </si>
  <si>
    <t>CUI</t>
  </si>
  <si>
    <t>Z</t>
  </si>
  <si>
    <t>F4</t>
  </si>
  <si>
    <t>F5</t>
  </si>
  <si>
    <t>EA-AM</t>
  </si>
  <si>
    <t>H-APV/APVC</t>
  </si>
  <si>
    <t>I-APV/APVC</t>
  </si>
  <si>
    <t>EZ</t>
  </si>
  <si>
    <t>U</t>
  </si>
  <si>
    <t>S-APV</t>
  </si>
  <si>
    <t>S2</t>
  </si>
  <si>
    <t>R</t>
  </si>
  <si>
    <t>107A</t>
  </si>
  <si>
    <t>APV1</t>
  </si>
  <si>
    <t>M6</t>
  </si>
  <si>
    <t>FE</t>
  </si>
  <si>
    <t>CLASICO</t>
  </si>
  <si>
    <t>APV-AP</t>
  </si>
  <si>
    <t>H-APV</t>
  </si>
  <si>
    <t>C-APV</t>
  </si>
  <si>
    <t>SURA</t>
  </si>
  <si>
    <t>Aper</t>
  </si>
  <si>
    <t>II</t>
  </si>
  <si>
    <t>CONVENIOS</t>
  </si>
  <si>
    <t>FONDO</t>
  </si>
  <si>
    <t>AFP</t>
  </si>
  <si>
    <t>N</t>
  </si>
  <si>
    <t>PERMA</t>
  </si>
  <si>
    <t>FI</t>
  </si>
  <si>
    <t>FI-A</t>
  </si>
  <si>
    <t>CORP</t>
  </si>
  <si>
    <t>Peso Chile</t>
  </si>
  <si>
    <t>Dollar US</t>
  </si>
  <si>
    <t>CFMSECDEIB</t>
  </si>
  <si>
    <t>CFMSECDEIF</t>
  </si>
  <si>
    <t>CFMSECDEIG</t>
  </si>
  <si>
    <t>CFMITADPIT</t>
  </si>
  <si>
    <t>CFMBCHDISP</t>
  </si>
  <si>
    <t>CFMBCHDLEB</t>
  </si>
  <si>
    <t>CFMBCHDIPL</t>
  </si>
  <si>
    <t>CFMEURDLCA</t>
  </si>
  <si>
    <t>CFMEADCCUI</t>
  </si>
  <si>
    <t>CFMEURDLCD</t>
  </si>
  <si>
    <t>CFMBCIDCAP</t>
  </si>
  <si>
    <t>CFMBCIDCCL</t>
  </si>
  <si>
    <t>CFMBCIDSHG</t>
  </si>
  <si>
    <t>CFMESTDDIA</t>
  </si>
  <si>
    <t>CFMESTDDIB</t>
  </si>
  <si>
    <t>CFMESTDDIC</t>
  </si>
  <si>
    <t>CFMESTDDII</t>
  </si>
  <si>
    <t>CFMBCHLCIH</t>
  </si>
  <si>
    <t>Valor Cuota vs                     Máximo</t>
  </si>
  <si>
    <t>ADMINISTRADORA</t>
  </si>
  <si>
    <t>CUOTAS Y PATRIMONIO</t>
  </si>
  <si>
    <t>Seleccione el periodo:</t>
  </si>
  <si>
    <t>Escriba el número acompañado del periodo (D=Días, W=Semanas, M=Meses, Q=Trimestres, Y=Años)</t>
  </si>
  <si>
    <t>EN EL MES</t>
  </si>
  <si>
    <t>EN EL AÑO</t>
  </si>
  <si>
    <t>DESDE EL INICIO</t>
  </si>
  <si>
    <t>ESTADÍSTICAS</t>
  </si>
  <si>
    <t>RIESGOS</t>
  </si>
  <si>
    <t>Focus Administradora General De Fondos S.A.</t>
  </si>
  <si>
    <t>Larrain Vial Administradora General De Fondos S.A.</t>
  </si>
  <si>
    <t>Zurich Administradora General De Fondos S.A.</t>
  </si>
  <si>
    <t>Inversionistas calificados títulos de deuda</t>
  </si>
  <si>
    <t>Accionario europa emergente</t>
  </si>
  <si>
    <t>CFMBCHLCIP</t>
  </si>
  <si>
    <t>CFMBCIETFP</t>
  </si>
  <si>
    <t>CFMBCIETPV</t>
  </si>
  <si>
    <t>CFMBCIEGFP</t>
  </si>
  <si>
    <t>CFMBCIGLEB</t>
  </si>
  <si>
    <t>CFMBCIETFC</t>
  </si>
  <si>
    <t>CFMBCIGLEF</t>
  </si>
  <si>
    <t>CFMEURAGRA</t>
  </si>
  <si>
    <t>CFMEURAGRB</t>
  </si>
  <si>
    <t>CFMEAAGCUI</t>
  </si>
  <si>
    <t>CFMEURAGRD</t>
  </si>
  <si>
    <t>CFMEURCONA</t>
  </si>
  <si>
    <t>CFMEURCONB</t>
  </si>
  <si>
    <t>CFMEACOCUI</t>
  </si>
  <si>
    <t>CFMEURCOND</t>
  </si>
  <si>
    <t>CFMEURMODA</t>
  </si>
  <si>
    <t>CFMEURMODB</t>
  </si>
  <si>
    <t>CFMEAMOCUI</t>
  </si>
  <si>
    <t>CFMEURMODD</t>
  </si>
  <si>
    <t>CFMEURBGPA</t>
  </si>
  <si>
    <t>CFMEURBGPD</t>
  </si>
  <si>
    <t>CFMEURDCCA</t>
  </si>
  <si>
    <t>CFMEADPCUI</t>
  </si>
  <si>
    <t>CFMEURELED</t>
  </si>
  <si>
    <t>CFMEURRCHA</t>
  </si>
  <si>
    <t>CFMEARCCUI</t>
  </si>
  <si>
    <t>CFMEURRCHD</t>
  </si>
  <si>
    <t>CFMBCIEGLP</t>
  </si>
  <si>
    <t>CFMBCIEGAP</t>
  </si>
  <si>
    <t>CFMBCIEALB</t>
  </si>
  <si>
    <t>CFMBCIEGLA</t>
  </si>
  <si>
    <t>CFMBCIEALF</t>
  </si>
  <si>
    <t>CFMBCHEMFU</t>
  </si>
  <si>
    <t>CFMBCHEMDB</t>
  </si>
  <si>
    <t>CFMBCHEMBH</t>
  </si>
  <si>
    <t>CFMBCHEMBP</t>
  </si>
  <si>
    <t>CFMBCHEMFE</t>
  </si>
  <si>
    <t>CFMBCHEMFC</t>
  </si>
  <si>
    <t>CFMBCHEMKA</t>
  </si>
  <si>
    <t>CFMBCHEMMC</t>
  </si>
  <si>
    <t>CFMCORACAV</t>
  </si>
  <si>
    <t>CFMCORALF1</t>
  </si>
  <si>
    <t>CFMCORALF2</t>
  </si>
  <si>
    <t>CFMCORALF3</t>
  </si>
  <si>
    <t>CFMCORALF4</t>
  </si>
  <si>
    <t>CFMCORALF5</t>
  </si>
  <si>
    <t>CFMITAALIT</t>
  </si>
  <si>
    <t>CFMLVENFQA</t>
  </si>
  <si>
    <t>CFMLVEFAPV</t>
  </si>
  <si>
    <t>CFMLVENFQF</t>
  </si>
  <si>
    <t>CFMLVENFQI</t>
  </si>
  <si>
    <t>CFMLVENFOL</t>
  </si>
  <si>
    <t>CFMLVEUEO</t>
  </si>
  <si>
    <t>CFMLVEUEP</t>
  </si>
  <si>
    <t>CFMBTGESGB</t>
  </si>
  <si>
    <t>CFMBTGESBV</t>
  </si>
  <si>
    <t>CFMEURESGA</t>
  </si>
  <si>
    <t>CFMBCIEUAA</t>
  </si>
  <si>
    <t>CFMBCIEUAP</t>
  </si>
  <si>
    <t>CFMBCIEOSB</t>
  </si>
  <si>
    <t>CFMBCIEUNC</t>
  </si>
  <si>
    <t>CFMBCIEOSF</t>
  </si>
  <si>
    <t>CFMLVEEUUA</t>
  </si>
  <si>
    <t>CFMLVEUAPV</t>
  </si>
  <si>
    <t>CFMLVEEUUF</t>
  </si>
  <si>
    <t>CFMLVEOSI</t>
  </si>
  <si>
    <t>CFMLVEEUUL</t>
  </si>
  <si>
    <t>CFMLVEOSP</t>
  </si>
  <si>
    <t>CFMBCHDEEA</t>
  </si>
  <si>
    <t>CFMVAB</t>
  </si>
  <si>
    <t>CFMBCHDEEC</t>
  </si>
  <si>
    <t>CFMLVESAGA</t>
  </si>
  <si>
    <t>CFMLVEAGAP</t>
  </si>
  <si>
    <t>CFMLVEAGAA</t>
  </si>
  <si>
    <t>CFMLVESAGO</t>
  </si>
  <si>
    <t>CFMLVESAGQ</t>
  </si>
  <si>
    <t>CFMLVESAGX</t>
  </si>
  <si>
    <t>CFMBCHINVE</t>
  </si>
  <si>
    <t>CFMNSB</t>
  </si>
  <si>
    <t>CFMBCHECSC</t>
  </si>
  <si>
    <t>CFMLVESCOA</t>
  </si>
  <si>
    <t>CFMLVECOAP</t>
  </si>
  <si>
    <t>CFMLVECOAA</t>
  </si>
  <si>
    <t>CFMLVESCOO</t>
  </si>
  <si>
    <t>CFMLVESCOQ</t>
  </si>
  <si>
    <t>CFMLVESCOX</t>
  </si>
  <si>
    <t>CFMLVESDEA</t>
  </si>
  <si>
    <t>CFMLVEDEAP</t>
  </si>
  <si>
    <t>CFMLVEDEAA</t>
  </si>
  <si>
    <t>CFMLVESDEO</t>
  </si>
  <si>
    <t>CFMLVESDEQ</t>
  </si>
  <si>
    <t>CFMLVESDEX</t>
  </si>
  <si>
    <t>CFMLVESMOA</t>
  </si>
  <si>
    <t>CFMLVEMOAP</t>
  </si>
  <si>
    <t>CFMLVEMOAA</t>
  </si>
  <si>
    <t>CFMLVESMOO</t>
  </si>
  <si>
    <t>CFMLVESMOX</t>
  </si>
  <si>
    <t>CFMBCHECOB</t>
  </si>
  <si>
    <t>CFMBCHESBH</t>
  </si>
  <si>
    <t>CFMBCHESBP</t>
  </si>
  <si>
    <t>CFMBCHESTD</t>
  </si>
  <si>
    <t>CFMBCHESTE</t>
  </si>
  <si>
    <t>CFMBCHESTR</t>
  </si>
  <si>
    <t>CFMBICE108</t>
  </si>
  <si>
    <t>CFMDIVO</t>
  </si>
  <si>
    <t>CFMEASCCHI</t>
  </si>
  <si>
    <t>CFMEURASIA</t>
  </si>
  <si>
    <t>CFMEAASCUI</t>
  </si>
  <si>
    <t>CFMEURASID</t>
  </si>
  <si>
    <t>CFMEURMEMA</t>
  </si>
  <si>
    <t>CFMEAMECUI</t>
  </si>
  <si>
    <t>CFMEURMEMD</t>
  </si>
  <si>
    <t>CFMEURACLA</t>
  </si>
  <si>
    <t>CFMEAALCUI</t>
  </si>
  <si>
    <t>CFMEURACLD</t>
  </si>
  <si>
    <t>CFMEURCHCA</t>
  </si>
  <si>
    <t>CFMEACHCUI</t>
  </si>
  <si>
    <t>CFMEURC18D</t>
  </si>
  <si>
    <t>CFMEURCHCE</t>
  </si>
  <si>
    <t>CFMEUREARA</t>
  </si>
  <si>
    <t>CFMEURDOLD</t>
  </si>
  <si>
    <t>CFMEURDOLE</t>
  </si>
  <si>
    <t>CFMEURERPA</t>
  </si>
  <si>
    <t>CFMEAEUCUI</t>
  </si>
  <si>
    <t>CFMEURERPD</t>
  </si>
  <si>
    <t>CFMEUREETA</t>
  </si>
  <si>
    <t>CFMEAMMCUI</t>
  </si>
  <si>
    <t>CFMEUREETD</t>
  </si>
  <si>
    <t>CFMEURRPLA</t>
  </si>
  <si>
    <t>CFMEARPCUI</t>
  </si>
  <si>
    <t>CFMEURRPLD</t>
  </si>
  <si>
    <t>CFMEURPRAA</t>
  </si>
  <si>
    <t>CFMEAPACUI</t>
  </si>
  <si>
    <t>CFMEURPRAD</t>
  </si>
  <si>
    <t>CFMEURPRCA</t>
  </si>
  <si>
    <t>CFMEAPCCUI</t>
  </si>
  <si>
    <t>CFMEURPRCD</t>
  </si>
  <si>
    <t>CFMEURPREA</t>
  </si>
  <si>
    <t>CFMEAPECUI</t>
  </si>
  <si>
    <t>CFMEURPRED</t>
  </si>
  <si>
    <t>CFMEURRUFA</t>
  </si>
  <si>
    <t>CFMEAUFCUI</t>
  </si>
  <si>
    <t>CFMEURRUFD</t>
  </si>
  <si>
    <t>CFMEURGECA</t>
  </si>
  <si>
    <t>CFMEAGCCUI</t>
  </si>
  <si>
    <t>CFMEURGECD</t>
  </si>
  <si>
    <t>CFMEURRNOA</t>
  </si>
  <si>
    <t>CFMEARNCUI</t>
  </si>
  <si>
    <t>CFMEURRNOD</t>
  </si>
  <si>
    <t>CFMEUREXPA</t>
  </si>
  <si>
    <t>CFMEUREXPD</t>
  </si>
  <si>
    <t>CFMZEXPE-E</t>
  </si>
  <si>
    <t>CFMEURUSAA</t>
  </si>
  <si>
    <t>CFMEAUSCUI</t>
  </si>
  <si>
    <t>CFMEURUSAD</t>
  </si>
  <si>
    <t>CFMPRIEURA</t>
  </si>
  <si>
    <t>CFMPRIEQUB</t>
  </si>
  <si>
    <t>CFMPRIEURC</t>
  </si>
  <si>
    <t>CFMPRIEURG</t>
  </si>
  <si>
    <t>CFMPRIEURF</t>
  </si>
  <si>
    <t>CFMPRIEURE</t>
  </si>
  <si>
    <t>CFMPRIEUPI</t>
  </si>
  <si>
    <t>CFMPRIEURO</t>
  </si>
  <si>
    <t>CFMPRIEQN1</t>
  </si>
  <si>
    <t>CFMPRIEQN2</t>
  </si>
  <si>
    <t>CFMPRIEQN3</t>
  </si>
  <si>
    <t>CFMPRIEQN4</t>
  </si>
  <si>
    <t>CFMBCIEPAP</t>
  </si>
  <si>
    <t>CFMBCIEUAV</t>
  </si>
  <si>
    <t>CFMBCIEPAB</t>
  </si>
  <si>
    <t>CFMBCIEUCL</t>
  </si>
  <si>
    <t>CFMBCIEPAF</t>
  </si>
  <si>
    <t>CFMPRIEUEA</t>
  </si>
  <si>
    <t>CFMPRIEUEB</t>
  </si>
  <si>
    <t>CFMPRIEUEC</t>
  </si>
  <si>
    <t>CFMPRIEUEG</t>
  </si>
  <si>
    <t>CFMPRIEUEF</t>
  </si>
  <si>
    <t>CFMPRIEUEE</t>
  </si>
  <si>
    <t>CFMPRIEEPI</t>
  </si>
  <si>
    <t>CFMPRIEUEO</t>
  </si>
  <si>
    <t>CFMPRIEUN1</t>
  </si>
  <si>
    <t>CFMPRIEUN2</t>
  </si>
  <si>
    <t>CFMPRIEUN3</t>
  </si>
  <si>
    <t>CFMPRIEUN4</t>
  </si>
  <si>
    <t>CFMSECEUEA</t>
  </si>
  <si>
    <t>CFMSECEUEB</t>
  </si>
  <si>
    <t>CFMSECEUED</t>
  </si>
  <si>
    <t>CFMSECEUEH</t>
  </si>
  <si>
    <t>CFMSECEUEI</t>
  </si>
  <si>
    <t>CFMSECEUEJ</t>
  </si>
  <si>
    <t>CFMSECEUES</t>
  </si>
  <si>
    <t>CFMSECEUEV</t>
  </si>
  <si>
    <t>CFMBCHEUDA</t>
  </si>
  <si>
    <t>CFMBCHEUDB</t>
  </si>
  <si>
    <t>CFMBCHEUBH</t>
  </si>
  <si>
    <t>CFMBCHEDBP</t>
  </si>
  <si>
    <t>CFMBCHEUDE</t>
  </si>
  <si>
    <t>CFMBCHEUDC</t>
  </si>
  <si>
    <t>CFMBICEXGB</t>
  </si>
  <si>
    <t>CFMBICEXGA</t>
  </si>
  <si>
    <t>CFMBICEXGD</t>
  </si>
  <si>
    <t>CFMBICEXGE</t>
  </si>
  <si>
    <t>CFMBICEXGG</t>
  </si>
  <si>
    <t>CFMBICEXGI</t>
  </si>
  <si>
    <t>CFMBICEXGF</t>
  </si>
  <si>
    <t>CFMBICEXGC</t>
  </si>
  <si>
    <t>CFMBICELPB</t>
  </si>
  <si>
    <t>CFMBICELPA</t>
  </si>
  <si>
    <t>CFMBICELPD</t>
  </si>
  <si>
    <t>CFMBICELPG</t>
  </si>
  <si>
    <t>CFMBICELPI</t>
  </si>
  <si>
    <t>CFMBICELPF</t>
  </si>
  <si>
    <t>CFMBICELPC</t>
  </si>
  <si>
    <t>CFMSECFIBA</t>
  </si>
  <si>
    <t>CFMSECFIBD</t>
  </si>
  <si>
    <t>CFMSECFIBG</t>
  </si>
  <si>
    <t>CFMSECFIBH</t>
  </si>
  <si>
    <t>CFMSECFRLI</t>
  </si>
  <si>
    <t>CFMSECFIBS</t>
  </si>
  <si>
    <t>CFMLVBR-F</t>
  </si>
  <si>
    <t>CFMBCIEA7C</t>
  </si>
  <si>
    <t>CFMBCI1202</t>
  </si>
  <si>
    <t>CFMBCIEUMC</t>
  </si>
  <si>
    <t>CFMBCIEGFI</t>
  </si>
  <si>
    <t>CFMBCIDCH3</t>
  </si>
  <si>
    <t>CFMBCIDCH2</t>
  </si>
  <si>
    <t>CFMBCIDCH4</t>
  </si>
  <si>
    <t>CFMBCIDCH1</t>
  </si>
  <si>
    <t>CFMBCINDAP</t>
  </si>
  <si>
    <t>CFMBCINDBC</t>
  </si>
  <si>
    <t>CFMBCINDBP</t>
  </si>
  <si>
    <t>CFMBCINDCL</t>
  </si>
  <si>
    <t>CFMBCINGDO</t>
  </si>
  <si>
    <t>CFMBCIRDAD</t>
  </si>
  <si>
    <t>CFMBCIRDAP</t>
  </si>
  <si>
    <t>CFMBCIRDBC</t>
  </si>
  <si>
    <t>CFMBCIRDBP</t>
  </si>
  <si>
    <t>CFMBCIRDCL</t>
  </si>
  <si>
    <t>CFMBCIRDSI</t>
  </si>
  <si>
    <t>CFMBCIUSBC</t>
  </si>
  <si>
    <t>CFMBCIUSSP</t>
  </si>
  <si>
    <t>CFMBCIUSSC</t>
  </si>
  <si>
    <t>CFMBCIUSSI</t>
  </si>
  <si>
    <t>CFMBCHBOBR</t>
  </si>
  <si>
    <t>CFMCCARGLB</t>
  </si>
  <si>
    <t>CFMCCARGLI</t>
  </si>
  <si>
    <t>CFMCCARGLU</t>
  </si>
  <si>
    <t>CFMCCCLIGA</t>
  </si>
  <si>
    <t>CFMCCCLIGB</t>
  </si>
  <si>
    <t>CFMCCCLIGI</t>
  </si>
  <si>
    <t>CFMCCCLIIM</t>
  </si>
  <si>
    <t>CFMCCCLIGU</t>
  </si>
  <si>
    <t>CFMIMTM15B</t>
  </si>
  <si>
    <t>CFMIMTM15D</t>
  </si>
  <si>
    <t>CFMIMTM15E</t>
  </si>
  <si>
    <t>CFMIMTM15F</t>
  </si>
  <si>
    <t>CFMIMTM15I</t>
  </si>
  <si>
    <t>CFMIMTM15M</t>
  </si>
  <si>
    <t>CFMITNIPSA</t>
  </si>
  <si>
    <t>CFMLVAAA-E</t>
  </si>
  <si>
    <t>CFMLAAAP-E</t>
  </si>
  <si>
    <t>CFMLVAAF-E</t>
  </si>
  <si>
    <t>CFMLVAAL-E</t>
  </si>
  <si>
    <t>CFMLVAAQ-E</t>
  </si>
  <si>
    <t>CFMLVEUROA</t>
  </si>
  <si>
    <t>CFMLVEURAP</t>
  </si>
  <si>
    <t>CFMLVEUROF</t>
  </si>
  <si>
    <t>CFMLVEUROI</t>
  </si>
  <si>
    <t>CFMLVEUROL</t>
  </si>
  <si>
    <t>CFMLVFPAP</t>
  </si>
  <si>
    <t>CFMBCIPAPV</t>
  </si>
  <si>
    <t>CFMBCIPAIN</t>
  </si>
  <si>
    <t>CFMBCIPAHV</t>
  </si>
  <si>
    <t>CFMBCIPAIV</t>
  </si>
  <si>
    <t>CFMBCIPBPV</t>
  </si>
  <si>
    <t>CFMBCIPBIN</t>
  </si>
  <si>
    <t>CFMBCICNPV</t>
  </si>
  <si>
    <t>CFMBCICNIV</t>
  </si>
  <si>
    <t>CFMBCHBAJ2</t>
  </si>
  <si>
    <t>CFMDIAGREA</t>
  </si>
  <si>
    <t>CFMDIAGAPV</t>
  </si>
  <si>
    <t>CFMDIAGREF</t>
  </si>
  <si>
    <t>CFMDIAGREP</t>
  </si>
  <si>
    <t>CFMDIBALAA</t>
  </si>
  <si>
    <t>CFMDIBAAPV</t>
  </si>
  <si>
    <t>CFMDIBALAF</t>
  </si>
  <si>
    <t>CFMDIBALAP</t>
  </si>
  <si>
    <t>CFMDICONSA</t>
  </si>
  <si>
    <t>CFMDICOAPV</t>
  </si>
  <si>
    <t>CFMDICONSF</t>
  </si>
  <si>
    <t>CFMDICONSP</t>
  </si>
  <si>
    <t>CFMDICRECA</t>
  </si>
  <si>
    <t>CFMDICRAPV</t>
  </si>
  <si>
    <t>CFMDICRECF</t>
  </si>
  <si>
    <t>CFMDICRECP</t>
  </si>
  <si>
    <t>CFMDIMODEA</t>
  </si>
  <si>
    <t>CFMDIMOAPV</t>
  </si>
  <si>
    <t>CFMDIMODEF</t>
  </si>
  <si>
    <t>CFMDIMODEP</t>
  </si>
  <si>
    <t>CFMLVAHDOA</t>
  </si>
  <si>
    <t>CFMPRICAUA</t>
  </si>
  <si>
    <t>CFMPRICAUC</t>
  </si>
  <si>
    <t>CFMPRICAUG</t>
  </si>
  <si>
    <t>CFMPRICA80</t>
  </si>
  <si>
    <t>CFMPRICAP3</t>
  </si>
  <si>
    <t>CFMPRICUPI</t>
  </si>
  <si>
    <t>CFMPRICDEA</t>
  </si>
  <si>
    <t>CFMPRICDEC</t>
  </si>
  <si>
    <t>CFMPRICDEG</t>
  </si>
  <si>
    <t>CFMPRICD80</t>
  </si>
  <si>
    <t>CFMPRICDP3</t>
  </si>
  <si>
    <t>CFMPRICDPI</t>
  </si>
  <si>
    <t>CFMPRIDUFA</t>
  </si>
  <si>
    <t>CFMPRIDUFC</t>
  </si>
  <si>
    <t>CFMPRIDUFG</t>
  </si>
  <si>
    <t>CFMPRIDUFI</t>
  </si>
  <si>
    <t>CFMPRIDU80</t>
  </si>
  <si>
    <t>CFMPRIDUP3</t>
  </si>
  <si>
    <t>CFMPRIDUPI</t>
  </si>
  <si>
    <t>CFMPRIDUFO</t>
  </si>
  <si>
    <t>CFMITAFDAP</t>
  </si>
  <si>
    <t>CFMITAFDD1</t>
  </si>
  <si>
    <t>CFMITAFDF1</t>
  </si>
  <si>
    <t>CFMITAFDF2</t>
  </si>
  <si>
    <t>CFMITAFDF3</t>
  </si>
  <si>
    <t>CFMITAFDF4</t>
  </si>
  <si>
    <t>CFMITAFDF5</t>
  </si>
  <si>
    <t>CFMITAFDIT</t>
  </si>
  <si>
    <t>CFMITAFDIS</t>
  </si>
  <si>
    <t>CFMBCIFRAP</t>
  </si>
  <si>
    <t>CFMBCIFRAV</t>
  </si>
  <si>
    <t>CFMBCIFRAC</t>
  </si>
  <si>
    <t>CFMBCIFRAF</t>
  </si>
  <si>
    <t>CFMSTDGAAV</t>
  </si>
  <si>
    <t>CFMSTDGAAE</t>
  </si>
  <si>
    <t>CFMSTDGAAG</t>
  </si>
  <si>
    <t>CFMSTDAEQV</t>
  </si>
  <si>
    <t>CFMSTDAEQE</t>
  </si>
  <si>
    <t>CFMSTDAEQG</t>
  </si>
  <si>
    <t>CFMSTDAPRP</t>
  </si>
  <si>
    <t>CFMSTDAPRV</t>
  </si>
  <si>
    <t>CFMSTDAPRE</t>
  </si>
  <si>
    <t>CFMSTDAPRG</t>
  </si>
  <si>
    <t>CFMSTDGARP</t>
  </si>
  <si>
    <t>CFMSTDGARV</t>
  </si>
  <si>
    <t>CFMSTDGARE</t>
  </si>
  <si>
    <t>CFMSTDGARG</t>
  </si>
  <si>
    <t>CFMCFNGACA</t>
  </si>
  <si>
    <t>CFMBTGGADC</t>
  </si>
  <si>
    <t>CFMCFNGACB</t>
  </si>
  <si>
    <t>CFMCFNGABA</t>
  </si>
  <si>
    <t>CFMCFNGACC</t>
  </si>
  <si>
    <t>CFMBTGGACF</t>
  </si>
  <si>
    <t>CFMBTGGAFV</t>
  </si>
  <si>
    <t>CFMCFNGACI</t>
  </si>
  <si>
    <t>CFMCFNGAIA</t>
  </si>
  <si>
    <t>CFMPRIGEAA</t>
  </si>
  <si>
    <t>CFMBANGEAB</t>
  </si>
  <si>
    <t>CFMPRIGEAC</t>
  </si>
  <si>
    <t>CFMPRIGEAG</t>
  </si>
  <si>
    <t>CFMPRIGEAF</t>
  </si>
  <si>
    <t>CFMPRIGEAE</t>
  </si>
  <si>
    <t>CFMPRIGAPI</t>
  </si>
  <si>
    <t>CFMPRIGEA1</t>
  </si>
  <si>
    <t>CFMPRIGEA2</t>
  </si>
  <si>
    <t>CFMPRIGEA3</t>
  </si>
  <si>
    <t>CFMPRIGEA4</t>
  </si>
  <si>
    <t>CFMPRIGEBA</t>
  </si>
  <si>
    <t>CFMPRIGEAB</t>
  </si>
  <si>
    <t>CFMPRIGEBC</t>
  </si>
  <si>
    <t>CFMPRIGEBG</t>
  </si>
  <si>
    <t>CFMPRIGEBF</t>
  </si>
  <si>
    <t>CFMPRIGEBE</t>
  </si>
  <si>
    <t>CFMPRIGBPI</t>
  </si>
  <si>
    <t>CFMPRIGEN1</t>
  </si>
  <si>
    <t>CFMPRIGEN2</t>
  </si>
  <si>
    <t>CFMPRIGEN3</t>
  </si>
  <si>
    <t>CFMPRIGEN4</t>
  </si>
  <si>
    <t>CFMPRIGECA</t>
  </si>
  <si>
    <t>CFMPRIGECB</t>
  </si>
  <si>
    <t>CFMPRIGECC</t>
  </si>
  <si>
    <t>CFMPRIGECG</t>
  </si>
  <si>
    <t>CFMPRIGECF</t>
  </si>
  <si>
    <t>CFMPRIGECE</t>
  </si>
  <si>
    <t>CFMPRIGCPI</t>
  </si>
  <si>
    <t>CFMPRIGECO</t>
  </si>
  <si>
    <t>CFMPRIGCN1</t>
  </si>
  <si>
    <t>CFMPRIGCN2</t>
  </si>
  <si>
    <t>CFMPRIGCN3</t>
  </si>
  <si>
    <t>CFMPRIGCN4</t>
  </si>
  <si>
    <t>CFMPRIGEDA</t>
  </si>
  <si>
    <t>CFMPRIGEDB</t>
  </si>
  <si>
    <t>CFMPRIGEDC</t>
  </si>
  <si>
    <t>CFMPRIGEDG</t>
  </si>
  <si>
    <t>CFMPRIGEDF</t>
  </si>
  <si>
    <t>CFMPRIGEDE</t>
  </si>
  <si>
    <t>CFMPRIGDPI</t>
  </si>
  <si>
    <t>CFMPRIGDN1</t>
  </si>
  <si>
    <t>CFMPRIGDN2</t>
  </si>
  <si>
    <t>CFMPRIGDN3</t>
  </si>
  <si>
    <t>CFMPRIGDN4</t>
  </si>
  <si>
    <t>CFMBCIG20A</t>
  </si>
  <si>
    <t>CFMBCIGP20</t>
  </si>
  <si>
    <t>CFMBCIG20P</t>
  </si>
  <si>
    <t>CFMBCIG20B</t>
  </si>
  <si>
    <t>CFMBCIG20C</t>
  </si>
  <si>
    <t>CFMBCIG20F</t>
  </si>
  <si>
    <t>CFMBCIG50A</t>
  </si>
  <si>
    <t>CFMBCIGP50</t>
  </si>
  <si>
    <t>CFMBCIG50P</t>
  </si>
  <si>
    <t>CFMBCIG50B</t>
  </si>
  <si>
    <t>CFMBCIG50C</t>
  </si>
  <si>
    <t>CFMBCIG50F</t>
  </si>
  <si>
    <t>CFMBCIG80A</t>
  </si>
  <si>
    <t>CFMBCIGP80</t>
  </si>
  <si>
    <t>CFMBCIG80P</t>
  </si>
  <si>
    <t>CFMBCIG80B</t>
  </si>
  <si>
    <t>CFMBCIG80C</t>
  </si>
  <si>
    <t>CFMBCIG80F</t>
  </si>
  <si>
    <t>CFMITAGAGV</t>
  </si>
  <si>
    <t>CFMITAGAF1</t>
  </si>
  <si>
    <t>CFMITAGAF2</t>
  </si>
  <si>
    <t>CFMITAGAF3</t>
  </si>
  <si>
    <t>CFMITAGAF4</t>
  </si>
  <si>
    <t>CFMITAGAF5</t>
  </si>
  <si>
    <t>CFMITAGAIT</t>
  </si>
  <si>
    <t>CFMITAGAGS</t>
  </si>
  <si>
    <t>CFMITAGASV</t>
  </si>
  <si>
    <t>CFMITAGAS2</t>
  </si>
  <si>
    <t>CFMITAGCPV</t>
  </si>
  <si>
    <t>CFMITAGCF1</t>
  </si>
  <si>
    <t>CFMITAGCF2</t>
  </si>
  <si>
    <t>CFMITAGCF3</t>
  </si>
  <si>
    <t>CFMITAGCF4</t>
  </si>
  <si>
    <t>CFMITAGCF5</t>
  </si>
  <si>
    <t>CFMITAGCIT</t>
  </si>
  <si>
    <t>CFMITAGCOS</t>
  </si>
  <si>
    <t>CFMITAGCSA</t>
  </si>
  <si>
    <t>CFMITAGGS2</t>
  </si>
  <si>
    <t>CFMITAGMPV</t>
  </si>
  <si>
    <t>CFMITAGMF1</t>
  </si>
  <si>
    <t>CFMITAGMF2</t>
  </si>
  <si>
    <t>CFMITAGMF3</t>
  </si>
  <si>
    <t>CFMITAGMF4</t>
  </si>
  <si>
    <t>CFMITAGMF5</t>
  </si>
  <si>
    <t>CFMITAGMIT</t>
  </si>
  <si>
    <t>CFMITAGMOS</t>
  </si>
  <si>
    <t>CFMITAGMSA</t>
  </si>
  <si>
    <t>CFMITAGMS2</t>
  </si>
  <si>
    <t>CFMCFNGDEA</t>
  </si>
  <si>
    <t>CFMBTGGDDC</t>
  </si>
  <si>
    <t>CFMCFNGDEB</t>
  </si>
  <si>
    <t>CFMCFNGDBA</t>
  </si>
  <si>
    <t>CFMCFNGDEC</t>
  </si>
  <si>
    <t>CFMCFNGDEI</t>
  </si>
  <si>
    <t>CFMCFNGDIA</t>
  </si>
  <si>
    <t>CFMBCHGDFU</t>
  </si>
  <si>
    <t>CFMBCHGLDC</t>
  </si>
  <si>
    <t>CFMCFNGEMA</t>
  </si>
  <si>
    <t>CFMBTGGEDC</t>
  </si>
  <si>
    <t>CFMCFNGEMB</t>
  </si>
  <si>
    <t>CFMCFNGEBV</t>
  </si>
  <si>
    <t>CFMCFNGEMC</t>
  </si>
  <si>
    <t>CFMCFNGEMI</t>
  </si>
  <si>
    <t>CFMCFNGEIV</t>
  </si>
  <si>
    <t>CFMBCHGMCA</t>
  </si>
  <si>
    <t>CFMBCHGNDB</t>
  </si>
  <si>
    <t>CFMBCHGMCE</t>
  </si>
  <si>
    <t>CFMBCHGMCC</t>
  </si>
  <si>
    <t>CFMPRIGLIA</t>
  </si>
  <si>
    <t>CFMPRIGLIC</t>
  </si>
  <si>
    <t>CFMPRIGL80</t>
  </si>
  <si>
    <t>CFMPRIGLP3</t>
  </si>
  <si>
    <t>CFMBCIGANA</t>
  </si>
  <si>
    <t>CFMBCIGTAP</t>
  </si>
  <si>
    <t>CFMBCIGANB</t>
  </si>
  <si>
    <t>CFMBCIGTIC</t>
  </si>
  <si>
    <t>CFMBCIGANF</t>
  </si>
  <si>
    <t>CFMBCIGAHA</t>
  </si>
  <si>
    <t>CFMBCIGROV</t>
  </si>
  <si>
    <t>CFMBCIGAHV</t>
  </si>
  <si>
    <t>CFMBCIGABC</t>
  </si>
  <si>
    <t>CFMBCIGABP</t>
  </si>
  <si>
    <t>CFMBCIGACL</t>
  </si>
  <si>
    <t>CFMBCIGAHF</t>
  </si>
  <si>
    <t>CFMEURHYSA</t>
  </si>
  <si>
    <t>CFMEURHYSC</t>
  </si>
  <si>
    <t>CFMEURHYSD</t>
  </si>
  <si>
    <t>CFMLVHYCOA</t>
  </si>
  <si>
    <t>CFMLVHIAPV</t>
  </si>
  <si>
    <t>CFMLVHYCOF</t>
  </si>
  <si>
    <t>CFMLVHYCOI</t>
  </si>
  <si>
    <t>CFMLVHICOL</t>
  </si>
  <si>
    <t>CFMLVHORP</t>
  </si>
  <si>
    <t>CFMBCHHTEB</t>
  </si>
  <si>
    <t>CFMBCHHOBH</t>
  </si>
  <si>
    <t>CFMBCHHORD</t>
  </si>
  <si>
    <t>CFMBCHHORE</t>
  </si>
  <si>
    <t>CFMBCHHORI</t>
  </si>
  <si>
    <t>CFMBCHHORV</t>
  </si>
  <si>
    <t>CFMIGLAA-E</t>
  </si>
  <si>
    <t>CFMIMTAAGA</t>
  </si>
  <si>
    <t>CFMIMTAAGB</t>
  </si>
  <si>
    <t>CFMIMTGLID</t>
  </si>
  <si>
    <t>CFMIMTGLII</t>
  </si>
  <si>
    <t>CFMIMTLIQZ</t>
  </si>
  <si>
    <t>CFMIMTIEZF</t>
  </si>
  <si>
    <t>CFMIMTIEZI</t>
  </si>
  <si>
    <t>CFMIMTRCAA</t>
  </si>
  <si>
    <t>CFMCCCRESB</t>
  </si>
  <si>
    <t>CFMCCCRESD</t>
  </si>
  <si>
    <t>CFMCCCRESI</t>
  </si>
  <si>
    <t>CFMIMTIRIA</t>
  </si>
  <si>
    <t>CFMIMTIRIB</t>
  </si>
  <si>
    <t>CFMIMTIRID</t>
  </si>
  <si>
    <t>CFMIMTIRII</t>
  </si>
  <si>
    <t>CFMITAABIT</t>
  </si>
  <si>
    <t>CFMSECCLSA</t>
  </si>
  <si>
    <t>CFMSECCLSB</t>
  </si>
  <si>
    <t>CFMSECCLSD</t>
  </si>
  <si>
    <t>CFMSECIFCF</t>
  </si>
  <si>
    <t>CFMSECIFCG</t>
  </si>
  <si>
    <t>CFMSECIFCH</t>
  </si>
  <si>
    <t>CFMSECIFCS</t>
  </si>
  <si>
    <t>CFMSECIFCV</t>
  </si>
  <si>
    <t>CFMSECIF1A</t>
  </si>
  <si>
    <t>CFMSECIFUA</t>
  </si>
  <si>
    <t>CFMSECIFU1</t>
  </si>
  <si>
    <t>CFMSECIFUB</t>
  </si>
  <si>
    <t>CFMSECUSAD</t>
  </si>
  <si>
    <t>CFMSECIFUG</t>
  </si>
  <si>
    <t>CFMSECIFUH</t>
  </si>
  <si>
    <t>CFMSECUSAJ</t>
  </si>
  <si>
    <t>CFMSECIFUS</t>
  </si>
  <si>
    <t>CFMSECIFUV</t>
  </si>
  <si>
    <t>CFMITABBIT</t>
  </si>
  <si>
    <t>CFMIMTICHB</t>
  </si>
  <si>
    <t>CFMBCHINBR</t>
  </si>
  <si>
    <t>CFMBCHIBRB</t>
  </si>
  <si>
    <t>CFMBCHBRBH</t>
  </si>
  <si>
    <t>CFMBCHBRBP</t>
  </si>
  <si>
    <t>CFMBCHIBRE</t>
  </si>
  <si>
    <t>CFMBCHIBRC</t>
  </si>
  <si>
    <t>CFMBCHINCH</t>
  </si>
  <si>
    <t>CFMBCHICHB</t>
  </si>
  <si>
    <t>CFMBCHCHBP</t>
  </si>
  <si>
    <t>CFMBCHICHE</t>
  </si>
  <si>
    <t>CFMBCHICHC</t>
  </si>
  <si>
    <t>CFMBCHIALA</t>
  </si>
  <si>
    <t>CFMBCHIALB</t>
  </si>
  <si>
    <t>CFMBCHIACH</t>
  </si>
  <si>
    <t>CFMBCHIALE</t>
  </si>
  <si>
    <t>CFMBCHIALC</t>
  </si>
  <si>
    <t>CFMITABAAP</t>
  </si>
  <si>
    <t>CFMITABAF1</t>
  </si>
  <si>
    <t>CFMITABAF2</t>
  </si>
  <si>
    <t>CFMITABAF3</t>
  </si>
  <si>
    <t>CFMITABAF4</t>
  </si>
  <si>
    <t>CFMITABAF5</t>
  </si>
  <si>
    <t>CFMITABAIT</t>
  </si>
  <si>
    <t>CFMITACDM1</t>
  </si>
  <si>
    <t>CFMITACDM2</t>
  </si>
  <si>
    <t>CFMITACDM3</t>
  </si>
  <si>
    <t>CFMITACDM4</t>
  </si>
  <si>
    <t>CFMITACDM5</t>
  </si>
  <si>
    <t>CFMBOTCRPB</t>
  </si>
  <si>
    <t>CFMBOTCRPC</t>
  </si>
  <si>
    <t>CFMITACNM1</t>
  </si>
  <si>
    <t>CFMITADCCI</t>
  </si>
  <si>
    <t>CFMITADCIT</t>
  </si>
  <si>
    <t>CFMITADCCU</t>
  </si>
  <si>
    <t>CFMITAUPAP</t>
  </si>
  <si>
    <t>CFMITAUPF1</t>
  </si>
  <si>
    <t>CFMITAUPF2</t>
  </si>
  <si>
    <t>CFMITAUPF3</t>
  </si>
  <si>
    <t>CFMITAUPF4</t>
  </si>
  <si>
    <t>CFMITAUPF5</t>
  </si>
  <si>
    <t>CFMITADUIT</t>
  </si>
  <si>
    <t>CFMITAEEAP</t>
  </si>
  <si>
    <t>CFMITAEEF1</t>
  </si>
  <si>
    <t>CFMITAEEF2</t>
  </si>
  <si>
    <t>CFMITAEEF3</t>
  </si>
  <si>
    <t>CFMITAEEF4</t>
  </si>
  <si>
    <t>CFMITAEEF5</t>
  </si>
  <si>
    <t>CFMITAEEIT</t>
  </si>
  <si>
    <t>CFMITEMES</t>
  </si>
  <si>
    <t>CFMITAGAPV</t>
  </si>
  <si>
    <t>CFMITAGEF1</t>
  </si>
  <si>
    <t>CFMITAGEF2</t>
  </si>
  <si>
    <t>CFMITAGEF3</t>
  </si>
  <si>
    <t>CFMITAGEF4</t>
  </si>
  <si>
    <t>CFMITAGEF5</t>
  </si>
  <si>
    <t>CFMITAGEIT</t>
  </si>
  <si>
    <t>CFMITAGESS</t>
  </si>
  <si>
    <t>CFMITAGASA</t>
  </si>
  <si>
    <t>CFMITANEAP</t>
  </si>
  <si>
    <t>CFMITANEF1</t>
  </si>
  <si>
    <t>CFMITANEF2</t>
  </si>
  <si>
    <t>CFMITANEF3</t>
  </si>
  <si>
    <t>CFMITANEF4</t>
  </si>
  <si>
    <t>CFMITANEF5</t>
  </si>
  <si>
    <t>CFMITANEIT</t>
  </si>
  <si>
    <t>CFMITANEQS</t>
  </si>
  <si>
    <t>CFMITASAPV</t>
  </si>
  <si>
    <t>CFMITASEM1</t>
  </si>
  <si>
    <t>CFMITASEM2</t>
  </si>
  <si>
    <t>CFMITASEM3</t>
  </si>
  <si>
    <t>CFMITASEM4</t>
  </si>
  <si>
    <t>CFMITASEM5</t>
  </si>
  <si>
    <t>CFMITASEM6</t>
  </si>
  <si>
    <t>CFMITASELS</t>
  </si>
  <si>
    <t>CFMITATUAP</t>
  </si>
  <si>
    <t>CFMITATUF1</t>
  </si>
  <si>
    <t>CFMITATUF2</t>
  </si>
  <si>
    <t>CFMITATUF3</t>
  </si>
  <si>
    <t>CFMITATUF4</t>
  </si>
  <si>
    <t>CFMITATUF5</t>
  </si>
  <si>
    <t>CFMITATUIT</t>
  </si>
  <si>
    <t>CFMITTUSAS</t>
  </si>
  <si>
    <t>CFMITAVAPV</t>
  </si>
  <si>
    <t>CFMITAVAF1</t>
  </si>
  <si>
    <t>CFMITAVAF2</t>
  </si>
  <si>
    <t>CFMITAVAF3</t>
  </si>
  <si>
    <t>CFMITAVAF4</t>
  </si>
  <si>
    <t>CFMITAVAF5</t>
  </si>
  <si>
    <t>CFMITAVAIT</t>
  </si>
  <si>
    <t>CFMITAIUES</t>
  </si>
  <si>
    <t>CFMBCHJACA</t>
  </si>
  <si>
    <t>CFMBCHJACB</t>
  </si>
  <si>
    <t>CFMBCHJABH</t>
  </si>
  <si>
    <t>CFMBCHJACE</t>
  </si>
  <si>
    <t>CFMBCHJACC</t>
  </si>
  <si>
    <t>CFMLVAHCAP</t>
  </si>
  <si>
    <t>CFMLVAALVP</t>
  </si>
  <si>
    <t>CFMLVAHCAF</t>
  </si>
  <si>
    <t>CFMLVAHCAI</t>
  </si>
  <si>
    <t>CFMLVACAPL</t>
  </si>
  <si>
    <t>CFMLVAHCPP</t>
  </si>
  <si>
    <t>CFMLVAHCAX</t>
  </si>
  <si>
    <t>CFMLVAHEST</t>
  </si>
  <si>
    <t>CFMLVACOVA</t>
  </si>
  <si>
    <t>CFMLVAHESF</t>
  </si>
  <si>
    <t>CFMLVAHESI</t>
  </si>
  <si>
    <t>CFMLVESTRL</t>
  </si>
  <si>
    <t>CFMLVACOP</t>
  </si>
  <si>
    <t>CFMITALCF1</t>
  </si>
  <si>
    <t>CFMITALCF2</t>
  </si>
  <si>
    <t>CFMITALCF3</t>
  </si>
  <si>
    <t>CFMITALCF4</t>
  </si>
  <si>
    <t>CFMITALCIT</t>
  </si>
  <si>
    <t>CFMBCHLTMC</t>
  </si>
  <si>
    <t>CFMBCHLMCB</t>
  </si>
  <si>
    <t>CFMBCHLTBH</t>
  </si>
  <si>
    <t>CFMBCHLABP</t>
  </si>
  <si>
    <t>CFMBCHLMCE</t>
  </si>
  <si>
    <t>CFMBCHLMCC</t>
  </si>
  <si>
    <t>CFMITALPAP</t>
  </si>
  <si>
    <t>CFMITALPF1</t>
  </si>
  <si>
    <t>CFMITALPF2</t>
  </si>
  <si>
    <t>CFMITALPF3</t>
  </si>
  <si>
    <t>CFMITALPF4</t>
  </si>
  <si>
    <t>CFMITALPF5</t>
  </si>
  <si>
    <t>CFMITALPIT</t>
  </si>
  <si>
    <t>CFMITALPAS</t>
  </si>
  <si>
    <t>CFMLVLATIN</t>
  </si>
  <si>
    <t>CFMLVLTAPV</t>
  </si>
  <si>
    <t>CFMLVLATIF</t>
  </si>
  <si>
    <t>CFMLVLATNI</t>
  </si>
  <si>
    <t>CFMLVLATIL</t>
  </si>
  <si>
    <t>CFMLVLNOP</t>
  </si>
  <si>
    <t>CFMPRILT1A</t>
  </si>
  <si>
    <t>CFMPRIDCPB</t>
  </si>
  <si>
    <t>CFMPRILT1C</t>
  </si>
  <si>
    <t>CFMPRILT1G</t>
  </si>
  <si>
    <t>CFMPRILT1F</t>
  </si>
  <si>
    <t>CFMPRILT1E</t>
  </si>
  <si>
    <t>CFMPRICPPI</t>
  </si>
  <si>
    <t>CFMPRIDCPO</t>
  </si>
  <si>
    <t>CFMPRIDCN1</t>
  </si>
  <si>
    <t>CFMPRIDCN2</t>
  </si>
  <si>
    <t>CFMPRIDCN3</t>
  </si>
  <si>
    <t>CFMPRIDCN4</t>
  </si>
  <si>
    <t>CFMPRILT2A</t>
  </si>
  <si>
    <t>CFMPRILT2B</t>
  </si>
  <si>
    <t>CFMPRILT2C</t>
  </si>
  <si>
    <t>CFMPRILT2G</t>
  </si>
  <si>
    <t>CFMPRILT2F</t>
  </si>
  <si>
    <t>CFMPRILT2E</t>
  </si>
  <si>
    <t>CFMPRIL2PI</t>
  </si>
  <si>
    <t>CFMPRIL2N1</t>
  </si>
  <si>
    <t>CFMPRIL2N2</t>
  </si>
  <si>
    <t>CFMPRIL2N3</t>
  </si>
  <si>
    <t>CFMPRIL2N4</t>
  </si>
  <si>
    <t>CFMPRILT3A</t>
  </si>
  <si>
    <t>CFMPRILT3B</t>
  </si>
  <si>
    <t>CFMPRILT3C</t>
  </si>
  <si>
    <t>CFMPRILT3G</t>
  </si>
  <si>
    <t>CFMPRILT3F</t>
  </si>
  <si>
    <t>CFMPRILT3E</t>
  </si>
  <si>
    <t>CFMPRIL3PI</t>
  </si>
  <si>
    <t>CFMPRIL3N1</t>
  </si>
  <si>
    <t>CFMPRIL3N2</t>
  </si>
  <si>
    <t>CFMPRIL3N3</t>
  </si>
  <si>
    <t>CFMPRIL3N4</t>
  </si>
  <si>
    <t>CFMPRILT4A</t>
  </si>
  <si>
    <t>CFMPRILT4B</t>
  </si>
  <si>
    <t>CFMPRILT4C</t>
  </si>
  <si>
    <t>CFMPRILT4G</t>
  </si>
  <si>
    <t>CFMPRILT4F</t>
  </si>
  <si>
    <t>CFMPRILT4E</t>
  </si>
  <si>
    <t>CFMPRIL4PI</t>
  </si>
  <si>
    <t>CFMPRIL4N1</t>
  </si>
  <si>
    <t>CFMPRIL4N2</t>
  </si>
  <si>
    <t>CFMPRIL4N3</t>
  </si>
  <si>
    <t>CFMPRIL4N4</t>
  </si>
  <si>
    <t>CFMPRI50A</t>
  </si>
  <si>
    <t>CFMPRI50B</t>
  </si>
  <si>
    <t>CFMPRI50C</t>
  </si>
  <si>
    <t>CFMPRI50G</t>
  </si>
  <si>
    <t>CFMPRI50P1</t>
  </si>
  <si>
    <t>CFMPRI50P3</t>
  </si>
  <si>
    <t>CFMPRI50PI</t>
  </si>
  <si>
    <t>CFMPRI50P</t>
  </si>
  <si>
    <t>CFMPRI50N1</t>
  </si>
  <si>
    <t>CFMPRI50N2</t>
  </si>
  <si>
    <t>CFMPRI50N3</t>
  </si>
  <si>
    <t>CFMPRI50N4</t>
  </si>
  <si>
    <t>CFMPRI60A</t>
  </si>
  <si>
    <t>CFMPRI60B</t>
  </si>
  <si>
    <t>CFMPRI60C</t>
  </si>
  <si>
    <t>CFMPRI60P1</t>
  </si>
  <si>
    <t>CFMPRI60P3</t>
  </si>
  <si>
    <t>CFMPRI60PI</t>
  </si>
  <si>
    <t>CFMPRI60P</t>
  </si>
  <si>
    <t>CFMPRI60N2</t>
  </si>
  <si>
    <t>CFMPRI60N3</t>
  </si>
  <si>
    <t>CFMPRI60N4</t>
  </si>
  <si>
    <t>CFMSECDEMA</t>
  </si>
  <si>
    <t>CFMSECDEMB</t>
  </si>
  <si>
    <t>CFMSECDEMD</t>
  </si>
  <si>
    <t>CFMSECLEDG</t>
  </si>
  <si>
    <t>CFMSECLEDH</t>
  </si>
  <si>
    <t>CFMSECLEDI</t>
  </si>
  <si>
    <t>CFMSECILDS</t>
  </si>
  <si>
    <t>CFMBCHLIQ2</t>
  </si>
  <si>
    <t>CFMBCHLIQB</t>
  </si>
  <si>
    <t>CFMBCHLQBL</t>
  </si>
  <si>
    <t>CFMBCHLIQE</t>
  </si>
  <si>
    <t>CFMCORMIOV</t>
  </si>
  <si>
    <t>CFMCORMPF1</t>
  </si>
  <si>
    <t>CFMCORMPF2</t>
  </si>
  <si>
    <t>CFMCORMPF3</t>
  </si>
  <si>
    <t>CFMCORMPF4</t>
  </si>
  <si>
    <t>CFMCORMPF5</t>
  </si>
  <si>
    <t>CFMCORMPTE</t>
  </si>
  <si>
    <t>CFMITAAPIT</t>
  </si>
  <si>
    <t>CFMBNSMPLA</t>
  </si>
  <si>
    <t>CFMLVMMONA</t>
  </si>
  <si>
    <t>CFMLVMIOAP</t>
  </si>
  <si>
    <t>CFMLVMMONF</t>
  </si>
  <si>
    <t>CFMLVMMONI</t>
  </si>
  <si>
    <t>CFMLVMEMOL</t>
  </si>
  <si>
    <t>CFMLVMIOP</t>
  </si>
  <si>
    <t>CFMBNSMADA</t>
  </si>
  <si>
    <t>CFMBNSMADB</t>
  </si>
  <si>
    <t>CFMBNSMADC</t>
  </si>
  <si>
    <t>CFMBNSMADE</t>
  </si>
  <si>
    <t>CFMBCHMCAP</t>
  </si>
  <si>
    <t>CFMBCHMAPB</t>
  </si>
  <si>
    <t>CFMBCHMICC</t>
  </si>
  <si>
    <t>CFMSECMRMA</t>
  </si>
  <si>
    <t>CFMSECMTM1</t>
  </si>
  <si>
    <t>CFMSECMRMB</t>
  </si>
  <si>
    <t>CFMSECMITD</t>
  </si>
  <si>
    <t>CFMSECMITG</t>
  </si>
  <si>
    <t>CFMSECMITH</t>
  </si>
  <si>
    <t>CFMSECMITJ</t>
  </si>
  <si>
    <t>CFMSECMTMS</t>
  </si>
  <si>
    <t>CFMSECMITV</t>
  </si>
  <si>
    <t>CFMSECMTGA</t>
  </si>
  <si>
    <t>CFMSECMTGB</t>
  </si>
  <si>
    <t>CFMSECMTGF</t>
  </si>
  <si>
    <t>CFMSECMTGG</t>
  </si>
  <si>
    <t>CFMSECMTGS</t>
  </si>
  <si>
    <t>CFMSECRDCA</t>
  </si>
  <si>
    <t>CFMSECRDCB</t>
  </si>
  <si>
    <t>CFMSECMTUD</t>
  </si>
  <si>
    <t>CFMSECMTUG</t>
  </si>
  <si>
    <t>CFMSECMTUH</t>
  </si>
  <si>
    <t>CFMSECMTUI</t>
  </si>
  <si>
    <t>CFMSECMTUS</t>
  </si>
  <si>
    <t>CFMSECMTUV</t>
  </si>
  <si>
    <t>CFMBCHMCSA</t>
  </si>
  <si>
    <t>CFMBCHMCSB</t>
  </si>
  <si>
    <t>CFMBCHEMPL</t>
  </si>
  <si>
    <t>CFMBCHIN10</t>
  </si>
  <si>
    <t>CFMDOB</t>
  </si>
  <si>
    <t>CFMBCHEBPL</t>
  </si>
  <si>
    <t>CFMBBVMONA</t>
  </si>
  <si>
    <t>CFMBBVMPGB</t>
  </si>
  <si>
    <t>CFMBBVMALC</t>
  </si>
  <si>
    <t>CFMBBVMONV</t>
  </si>
  <si>
    <t>CFMBBVMOII</t>
  </si>
  <si>
    <t>CFMCCMONMB</t>
  </si>
  <si>
    <t>CFMCCMONMF</t>
  </si>
  <si>
    <t>CFMCCMONMI</t>
  </si>
  <si>
    <t>CFMLVMMAKA</t>
  </si>
  <si>
    <t>CFMLVMETVA</t>
  </si>
  <si>
    <t>CFMLVMETF</t>
  </si>
  <si>
    <t>CFMLVMMAKI</t>
  </si>
  <si>
    <t>CFMLVMONEL</t>
  </si>
  <si>
    <t>CFMLVMETP</t>
  </si>
  <si>
    <t>CFMSURAMCA</t>
  </si>
  <si>
    <t>CFMSUMACAC</t>
  </si>
  <si>
    <t>CFMSUMACAP</t>
  </si>
  <si>
    <t>CFMSURAMCB</t>
  </si>
  <si>
    <t>CFMSURAMCC</t>
  </si>
  <si>
    <t>CFMSURAMCD</t>
  </si>
  <si>
    <t>CFMSURAMCE</t>
  </si>
  <si>
    <t>CFMSURAMCF</t>
  </si>
  <si>
    <t>CFMSURAMCH</t>
  </si>
  <si>
    <t>CFMSURAMCI</t>
  </si>
  <si>
    <t>CFMSURAMCJ</t>
  </si>
  <si>
    <t>CFMSURAMCM</t>
  </si>
  <si>
    <t>CFMSURAMAA</t>
  </si>
  <si>
    <t>CFMSURMAAC</t>
  </si>
  <si>
    <t>CFMSURMAAP</t>
  </si>
  <si>
    <t>CFMSURAMAB</t>
  </si>
  <si>
    <t>CFMSURAMAC</t>
  </si>
  <si>
    <t>CFMSURAMAD</t>
  </si>
  <si>
    <t>CFMSURAMAE</t>
  </si>
  <si>
    <t>CFMSURAMAF</t>
  </si>
  <si>
    <t>CFMSURAMAH</t>
  </si>
  <si>
    <t>CFMSURAMAI</t>
  </si>
  <si>
    <t>CFMSURAMAJ</t>
  </si>
  <si>
    <t>CFMSURAMAM</t>
  </si>
  <si>
    <t>CFMSURAMMA</t>
  </si>
  <si>
    <t>CFMSURAMMB</t>
  </si>
  <si>
    <t>CFMSURAMMC</t>
  </si>
  <si>
    <t>CFMSURAMMD</t>
  </si>
  <si>
    <t>CFMSURAMME</t>
  </si>
  <si>
    <t>CFMSURAMMF</t>
  </si>
  <si>
    <t>CFMSURAMMH</t>
  </si>
  <si>
    <t>CFMSURAMMI</t>
  </si>
  <si>
    <t>CFMSURAMMJ</t>
  </si>
  <si>
    <t>CFMSURAMMM</t>
  </si>
  <si>
    <t>CFMBICMUAB</t>
  </si>
  <si>
    <t>CFMBICMUAA</t>
  </si>
  <si>
    <t>CFMBICMUAD</t>
  </si>
  <si>
    <t>CFMBICMUAE</t>
  </si>
  <si>
    <t>CFMBICMUAI</t>
  </si>
  <si>
    <t>CFMBICMUAF</t>
  </si>
  <si>
    <t>CFMBICMUAC</t>
  </si>
  <si>
    <t>CFMBICMUAJ</t>
  </si>
  <si>
    <t>CFMFTLRNA</t>
  </si>
  <si>
    <t>CFMBBVOPAU</t>
  </si>
  <si>
    <t>CFMBCHOSEA</t>
  </si>
  <si>
    <t>CFMBCHEESB</t>
  </si>
  <si>
    <t>CFMBCHPABP</t>
  </si>
  <si>
    <t>CFMBNSOPTI</t>
  </si>
  <si>
    <t>CFMPRIPERA</t>
  </si>
  <si>
    <t>CFMPRIPERB</t>
  </si>
  <si>
    <t>CFMBANPIC</t>
  </si>
  <si>
    <t>CFMPRIPERG</t>
  </si>
  <si>
    <t>CFMPRIPELI</t>
  </si>
  <si>
    <t>CFMPRIPE18</t>
  </si>
  <si>
    <t>CFMPRIPEP3</t>
  </si>
  <si>
    <t>CFMPRIPEPI</t>
  </si>
  <si>
    <t>CFMPRIPERO</t>
  </si>
  <si>
    <t>CFMPRIPEN1</t>
  </si>
  <si>
    <t>CFMPRIPEN2</t>
  </si>
  <si>
    <t>CFMPRIPEN3</t>
  </si>
  <si>
    <t>CFMPRIPEN4</t>
  </si>
  <si>
    <t>CFMFTLMPA</t>
  </si>
  <si>
    <t>CFMLVPOLID</t>
  </si>
  <si>
    <t>CFMLVPERVA</t>
  </si>
  <si>
    <t>CFMLVPERF</t>
  </si>
  <si>
    <t>CFMLVLIDEI</t>
  </si>
  <si>
    <t>CFMLVLIDEL</t>
  </si>
  <si>
    <t>CFMLVPERP</t>
  </si>
  <si>
    <t>CFMPRIASIA</t>
  </si>
  <si>
    <t>CFMPRIASIB</t>
  </si>
  <si>
    <t>CFMPRIASIC</t>
  </si>
  <si>
    <t>CFMPRIASIG</t>
  </si>
  <si>
    <t>CFMPRIASIF</t>
  </si>
  <si>
    <t>CFMPRIASIE</t>
  </si>
  <si>
    <t>CFMPRIASPI</t>
  </si>
  <si>
    <t>CFMPRIASIO</t>
  </si>
  <si>
    <t>CFMPRIASN1</t>
  </si>
  <si>
    <t>CFMPRIASN2</t>
  </si>
  <si>
    <t>CFMPRIASN3</t>
  </si>
  <si>
    <t>CFMPRIASN4</t>
  </si>
  <si>
    <t>CFMPRIPRGA</t>
  </si>
  <si>
    <t>CFMPRIPRGB</t>
  </si>
  <si>
    <t>CFMPRIPRGC</t>
  </si>
  <si>
    <t>CFMPRIPRGG</t>
  </si>
  <si>
    <t>CFMPRIPRGF</t>
  </si>
  <si>
    <t>CFMPRIPRGE</t>
  </si>
  <si>
    <t>CFMPRIPRPI</t>
  </si>
  <si>
    <t>CFMPRIPRGO</t>
  </si>
  <si>
    <t>CFMPRIPRN1</t>
  </si>
  <si>
    <t>CFMPRIPRN2</t>
  </si>
  <si>
    <t>CFMPRIPRN3</t>
  </si>
  <si>
    <t>CFMPRIPRN4</t>
  </si>
  <si>
    <t>CFMLVPROTA</t>
  </si>
  <si>
    <t>CFMLVPTAPV</t>
  </si>
  <si>
    <t>CFMLVPROTF</t>
  </si>
  <si>
    <t>CFMLVPONI</t>
  </si>
  <si>
    <t>CFMLVPONP</t>
  </si>
  <si>
    <t>CFMLVPROTX</t>
  </si>
  <si>
    <t>CFMESTPROA</t>
  </si>
  <si>
    <t>CFMESTPTAV</t>
  </si>
  <si>
    <t>CFMESTPROB</t>
  </si>
  <si>
    <t>CFMESTPROC</t>
  </si>
  <si>
    <t>CFMESTPROF</t>
  </si>
  <si>
    <t>CFMESTPROI</t>
  </si>
  <si>
    <t>CFMBCHQGSA</t>
  </si>
  <si>
    <t>CFMBCHQGSB</t>
  </si>
  <si>
    <t>CFMZURRNOA</t>
  </si>
  <si>
    <t>CFMZURRNOB</t>
  </si>
  <si>
    <t>CFMZURRNOC</t>
  </si>
  <si>
    <t>CFMZURRNOD</t>
  </si>
  <si>
    <t>CFMZURRNOE</t>
  </si>
  <si>
    <t>CFMZURRNOH</t>
  </si>
  <si>
    <t>CFMZURRNOI</t>
  </si>
  <si>
    <t>CFMZURRUFA</t>
  </si>
  <si>
    <t>CFMZURRUFB</t>
  </si>
  <si>
    <t>CFMZURRUFC</t>
  </si>
  <si>
    <t>CFMZURRUFD</t>
  </si>
  <si>
    <t>CFMZURRUFE</t>
  </si>
  <si>
    <t>CFMZURRUFH</t>
  </si>
  <si>
    <t>CFMZURRUFI</t>
  </si>
  <si>
    <t>CFMBCIRTOV</t>
  </si>
  <si>
    <t>CFMBCIRCLA</t>
  </si>
  <si>
    <t>CFMBCIRFAM</t>
  </si>
  <si>
    <t>CFMCFNRACA</t>
  </si>
  <si>
    <t>CFMCFNRACB</t>
  </si>
  <si>
    <t>CFMCFNRABV</t>
  </si>
  <si>
    <t>CFMCFNRACC</t>
  </si>
  <si>
    <t>CFMCFNRACV</t>
  </si>
  <si>
    <t>CFMCFNRACI</t>
  </si>
  <si>
    <t>CFMCELAPVI</t>
  </si>
  <si>
    <t>CFMSURRACA</t>
  </si>
  <si>
    <t>CFMSURRAAC</t>
  </si>
  <si>
    <t>CFMSURRAAP</t>
  </si>
  <si>
    <t>CFMSURRACB</t>
  </si>
  <si>
    <t>CFMSURRACC</t>
  </si>
  <si>
    <t>CFMSURRACD</t>
  </si>
  <si>
    <t>CFMSURRACE</t>
  </si>
  <si>
    <t>CFMSURRACF</t>
  </si>
  <si>
    <t>CFMSURRACH</t>
  </si>
  <si>
    <t>CFMSURRACI</t>
  </si>
  <si>
    <t>CFMSURACTM</t>
  </si>
  <si>
    <t>CFMSURRALA</t>
  </si>
  <si>
    <t>CFMSRAPSAC</t>
  </si>
  <si>
    <t>CFMSRAPACA</t>
  </si>
  <si>
    <t>CFMSURRALB</t>
  </si>
  <si>
    <t>CFMSURRALC</t>
  </si>
  <si>
    <t>CFMSURRALD</t>
  </si>
  <si>
    <t>CFMSURRALE</t>
  </si>
  <si>
    <t>CFMSURRALF</t>
  </si>
  <si>
    <t>CFMSURRALH</t>
  </si>
  <si>
    <t>CFMSURRALI</t>
  </si>
  <si>
    <t>CFMSURRALM</t>
  </si>
  <si>
    <t>CFMBBVRCHV</t>
  </si>
  <si>
    <t>CFMBBVRCHE</t>
  </si>
  <si>
    <t>CFMBBVRCHP</t>
  </si>
  <si>
    <t>CFMSURCLPA</t>
  </si>
  <si>
    <t>CFMSURCLAC</t>
  </si>
  <si>
    <t>CFMSURCLAP</t>
  </si>
  <si>
    <t>CFMSURCLPB</t>
  </si>
  <si>
    <t>CFMSURCLPC</t>
  </si>
  <si>
    <t>CFMSURCLPD</t>
  </si>
  <si>
    <t>CFMSURCLPE</t>
  </si>
  <si>
    <t>CFMSURCLPF</t>
  </si>
  <si>
    <t>CFMSURCLPH</t>
  </si>
  <si>
    <t>CFMSURCLPI</t>
  </si>
  <si>
    <t>CFMSURRVAM</t>
  </si>
  <si>
    <t>CFMSURRVAS</t>
  </si>
  <si>
    <t>CFMSURCPLA</t>
  </si>
  <si>
    <t>CFMSURCPAC</t>
  </si>
  <si>
    <t>CFMSURCPAP</t>
  </si>
  <si>
    <t>CFMSURCPLB</t>
  </si>
  <si>
    <t>CFMSURCPLC</t>
  </si>
  <si>
    <t>CFMSURCPLD</t>
  </si>
  <si>
    <t>CFMSURCPLE</t>
  </si>
  <si>
    <t>CFMSURCPLF</t>
  </si>
  <si>
    <t>CFMSURCPLH</t>
  </si>
  <si>
    <t>CFMSURCPLI</t>
  </si>
  <si>
    <t>CFMSURRCPM</t>
  </si>
  <si>
    <t>CFMSURRCPS</t>
  </si>
  <si>
    <t>CFMPRIREMA</t>
  </si>
  <si>
    <t>CFMPRIREMB</t>
  </si>
  <si>
    <t>CFMPRIREMC</t>
  </si>
  <si>
    <t>CFMPRIREMG</t>
  </si>
  <si>
    <t>CFMPRIREMF</t>
  </si>
  <si>
    <t>CFMPRIREME</t>
  </si>
  <si>
    <t>CFMPRIREPI</t>
  </si>
  <si>
    <t>CFMPRIREMO</t>
  </si>
  <si>
    <t>CFMPRIREN1</t>
  </si>
  <si>
    <t>CFMPRIREN2</t>
  </si>
  <si>
    <t>CFMPRIREN3</t>
  </si>
  <si>
    <t>CFMPRIREN4</t>
  </si>
  <si>
    <t>CFMBCHRRAB</t>
  </si>
  <si>
    <t>CFMBCHRFBH</t>
  </si>
  <si>
    <t>CFMBCHRFUD</t>
  </si>
  <si>
    <t>CFMBCHRFUE</t>
  </si>
  <si>
    <t>CFMBCHRFIT</t>
  </si>
  <si>
    <t>CFMBCHRFUT</t>
  </si>
  <si>
    <t>CFMESTRTFA</t>
  </si>
  <si>
    <t>CFMESTRTFB</t>
  </si>
  <si>
    <t>CFMESTRTFC</t>
  </si>
  <si>
    <t>CFMESTRTFI</t>
  </si>
  <si>
    <t>CFMSTDRGLV</t>
  </si>
  <si>
    <t>CFMSTDDLDC</t>
  </si>
  <si>
    <t>CFMSTDSARE</t>
  </si>
  <si>
    <t>CFMSTDDLAG</t>
  </si>
  <si>
    <t>CFMSTDDLA3</t>
  </si>
  <si>
    <t>CFMSTDSARR</t>
  </si>
  <si>
    <t>CFMSTDSARI</t>
  </si>
  <si>
    <t>CFMBTGRINA</t>
  </si>
  <si>
    <t>CFMBTGRIDC</t>
  </si>
  <si>
    <t>CFMBTGRINB</t>
  </si>
  <si>
    <t>CFMBTGRIBV</t>
  </si>
  <si>
    <t>CFMBTGRINC</t>
  </si>
  <si>
    <t>CFMBTGRINF</t>
  </si>
  <si>
    <t>CFMBTGRINI</t>
  </si>
  <si>
    <t>CFMCFNRLOA</t>
  </si>
  <si>
    <t>CFMCFNRLOB</t>
  </si>
  <si>
    <t>CFMCFNRLBA</t>
  </si>
  <si>
    <t>CFMBTGRLOD</t>
  </si>
  <si>
    <t>CFMBTGRLDV</t>
  </si>
  <si>
    <t>CFMCFNRLOI</t>
  </si>
  <si>
    <t>CFMCFNRLIA</t>
  </si>
  <si>
    <t>CFMSURRLOA</t>
  </si>
  <si>
    <t>CFMSURRLAC</t>
  </si>
  <si>
    <t>CFMSURRLAP</t>
  </si>
  <si>
    <t>CFMSURRLOB</t>
  </si>
  <si>
    <t>CFMSURRLOC</t>
  </si>
  <si>
    <t>CFMSURRLOD</t>
  </si>
  <si>
    <t>CFMSURRLOE</t>
  </si>
  <si>
    <t>CFMSURRLOF</t>
  </si>
  <si>
    <t>CFMSURRLOH</t>
  </si>
  <si>
    <t>CFMSURRLOI</t>
  </si>
  <si>
    <t>CFMSURRLUM</t>
  </si>
  <si>
    <t>CFMSURRLUS</t>
  </si>
  <si>
    <t>CFMSURNOMA</t>
  </si>
  <si>
    <t>CFMSURNOAC</t>
  </si>
  <si>
    <t>CFMSURNOAP</t>
  </si>
  <si>
    <t>CFMSURNOMB</t>
  </si>
  <si>
    <t>CFMSURNOMC</t>
  </si>
  <si>
    <t>CFMSURNOMD</t>
  </si>
  <si>
    <t>CFMSURNOME</t>
  </si>
  <si>
    <t>CFMSURNOMF</t>
  </si>
  <si>
    <t>CFMSURNOMH</t>
  </si>
  <si>
    <t>CFMSURNOMI</t>
  </si>
  <si>
    <t>CFMSURRNCM</t>
  </si>
  <si>
    <t>CFMSURRNCS</t>
  </si>
  <si>
    <t>CFMBCHRUFB</t>
  </si>
  <si>
    <t>CFMBCHRLBH</t>
  </si>
  <si>
    <t>CFMBCHRLBP</t>
  </si>
  <si>
    <t>CFMBCHRUFD</t>
  </si>
  <si>
    <t>CFMBCHRUFA</t>
  </si>
  <si>
    <t>CFMBCHRUFP</t>
  </si>
  <si>
    <t>CFMBCIRENA</t>
  </si>
  <si>
    <t>CFMBCIRTNA</t>
  </si>
  <si>
    <t>CFMBCIRTNV</t>
  </si>
  <si>
    <t>CFMBCIRALB</t>
  </si>
  <si>
    <t>CFMBCIRTNC</t>
  </si>
  <si>
    <t>CFMBCIRALF</t>
  </si>
  <si>
    <t>CFMSECRVIA</t>
  </si>
  <si>
    <t>CFMSECRVII</t>
  </si>
  <si>
    <t>CFMSECRVIB</t>
  </si>
  <si>
    <t>CFMSECRVIF</t>
  </si>
  <si>
    <t>CFMSECRVIG</t>
  </si>
  <si>
    <t>CFMSURAPAA</t>
  </si>
  <si>
    <t>CFMSURAPAC</t>
  </si>
  <si>
    <t>CFMSURAPAP</t>
  </si>
  <si>
    <t>CFMSURAPAB</t>
  </si>
  <si>
    <t>CFMSURAPCC</t>
  </si>
  <si>
    <t>CFMSURAPAD</t>
  </si>
  <si>
    <t>CFMSURAPAE</t>
  </si>
  <si>
    <t>CFMSURAPAF</t>
  </si>
  <si>
    <t>CFMSURAPAH</t>
  </si>
  <si>
    <t>CFMSURAPAI</t>
  </si>
  <si>
    <t>CFMSURALPM</t>
  </si>
  <si>
    <t>CFMSTDSADP</t>
  </si>
  <si>
    <t>CFMSTDSRDV</t>
  </si>
  <si>
    <t>CFMSTDSTDE</t>
  </si>
  <si>
    <t>CFMSTDSTD2</t>
  </si>
  <si>
    <t>CFMSTDSTD3</t>
  </si>
  <si>
    <t>CFMSTDSRDR</t>
  </si>
  <si>
    <t>CFMSTDSRDN</t>
  </si>
  <si>
    <t>CFMSTDSAAP</t>
  </si>
  <si>
    <t>CFMSTDSAAV</t>
  </si>
  <si>
    <t>CFMSTDSTAE</t>
  </si>
  <si>
    <t>CFMSTDSTA2</t>
  </si>
  <si>
    <t>CFMSTDSTA3</t>
  </si>
  <si>
    <t>CFMSTDSAAI</t>
  </si>
  <si>
    <t>CFMSTDSTAU</t>
  </si>
  <si>
    <t>CFMSTDACHM</t>
  </si>
  <si>
    <t>CFMSTDACHV</t>
  </si>
  <si>
    <t>CFMSTDACHE</t>
  </si>
  <si>
    <t>CFMSTDACCG</t>
  </si>
  <si>
    <t>CFMSTDACCI</t>
  </si>
  <si>
    <t>CFMSTDACC3</t>
  </si>
  <si>
    <t>CFMSTDACHU</t>
  </si>
  <si>
    <t>CFMSTDASEV</t>
  </si>
  <si>
    <t>CFMSTDASC3</t>
  </si>
  <si>
    <t>CFMSTDACAM</t>
  </si>
  <si>
    <t>CFMSTDACOV</t>
  </si>
  <si>
    <t>CFMSTDAASE</t>
  </si>
  <si>
    <t>CFMSTDAAEG</t>
  </si>
  <si>
    <t>CFMSTDAAE3</t>
  </si>
  <si>
    <t>CFMSTDLACC</t>
  </si>
  <si>
    <t>CFMSTDLATC</t>
  </si>
  <si>
    <t>CFMSTDSABP</t>
  </si>
  <si>
    <t>CFMSTDSABV</t>
  </si>
  <si>
    <t>CFMSTDSTBE</t>
  </si>
  <si>
    <t>CFMSTDSTB2</t>
  </si>
  <si>
    <t>CFMSTDSTB3</t>
  </si>
  <si>
    <t>CFMSTDSABI</t>
  </si>
  <si>
    <t>CFMSTDSTBU</t>
  </si>
  <si>
    <t>CFMSTDBLHA</t>
  </si>
  <si>
    <t>CFMSTDBASV</t>
  </si>
  <si>
    <t>CFMSTDBLHC</t>
  </si>
  <si>
    <t>CFMSTDBNAG</t>
  </si>
  <si>
    <t>CFMSTDBNA3</t>
  </si>
  <si>
    <t>CFMSTDBLHB</t>
  </si>
  <si>
    <t>CFMSTDBLHF</t>
  </si>
  <si>
    <t>CFMSTDSACP</t>
  </si>
  <si>
    <t>CFMSTDSACV</t>
  </si>
  <si>
    <t>CFMSTDSTCE</t>
  </si>
  <si>
    <t>CFMSTDSTC2</t>
  </si>
  <si>
    <t>CFMSTDSTC3</t>
  </si>
  <si>
    <t>CFMSTDSACI</t>
  </si>
  <si>
    <t>CFMSTDSACU</t>
  </si>
  <si>
    <t>CFMSTDDDAM</t>
  </si>
  <si>
    <t>CFMSTDDDEJ</t>
  </si>
  <si>
    <t>CFMSTDDDIN</t>
  </si>
  <si>
    <t>CFMSTDDDUN</t>
  </si>
  <si>
    <t>CFMSTDGPRV</t>
  </si>
  <si>
    <t>CFMSTDGPRB</t>
  </si>
  <si>
    <t>CFMSTDSTE2</t>
  </si>
  <si>
    <t>CFMSTDSTE3</t>
  </si>
  <si>
    <t>CFMSTDGPRR</t>
  </si>
  <si>
    <t>CFMSTDGPRU</t>
  </si>
  <si>
    <t>CFMSTDFAPV</t>
  </si>
  <si>
    <t>CFMSTDFEJE</t>
  </si>
  <si>
    <t>CFMSTDFINV</t>
  </si>
  <si>
    <t>CFMSTDFUNI</t>
  </si>
  <si>
    <t>CFMSTDAGDA</t>
  </si>
  <si>
    <t>CFMSTDGDAM</t>
  </si>
  <si>
    <t>CFMSTDGDOV</t>
  </si>
  <si>
    <t>CFMSTDAGLE</t>
  </si>
  <si>
    <t>CFMSTDAGLG</t>
  </si>
  <si>
    <t>CFMSTDAGDI</t>
  </si>
  <si>
    <t>CFMSTDAGD2</t>
  </si>
  <si>
    <t>CFMSTDAGLD</t>
  </si>
  <si>
    <t>CFMSTDAGLI</t>
  </si>
  <si>
    <t>CFMSTDGDOU</t>
  </si>
  <si>
    <t>CFMSTDRUAM</t>
  </si>
  <si>
    <t>CFMSTDHTOV</t>
  </si>
  <si>
    <t>CFMSTDHDPB</t>
  </si>
  <si>
    <t>CFMSTDRLUG</t>
  </si>
  <si>
    <t>CFMSTDRLUI</t>
  </si>
  <si>
    <t>CFMSTDRLU2</t>
  </si>
  <si>
    <t>CFMSTDRLU3</t>
  </si>
  <si>
    <t>CFMSTDHDPS</t>
  </si>
  <si>
    <t>CFMSTDHDPC</t>
  </si>
  <si>
    <t>CFMSTDLNOV</t>
  </si>
  <si>
    <t>CFMSTDLATB</t>
  </si>
  <si>
    <t>CFMSTDMMAM</t>
  </si>
  <si>
    <t>CFMSTDMOMA</t>
  </si>
  <si>
    <t>CFMSTDMMCO</t>
  </si>
  <si>
    <t>CFMSTDMMKB</t>
  </si>
  <si>
    <t>CFMSTDMMKG</t>
  </si>
  <si>
    <t>CFMSTDMMKT</t>
  </si>
  <si>
    <t>CFMSTDMOMP</t>
  </si>
  <si>
    <t>CFMSTDMMKC</t>
  </si>
  <si>
    <t>CFMSTDMMUS</t>
  </si>
  <si>
    <t>CFMSTDMONA</t>
  </si>
  <si>
    <t>CFMSTDDMOC</t>
  </si>
  <si>
    <t>CFMSTDMMPB</t>
  </si>
  <si>
    <t>CFMSTDEXTV</t>
  </si>
  <si>
    <t>CFMSTDMONP</t>
  </si>
  <si>
    <t>CFMSTDMMPC</t>
  </si>
  <si>
    <t>CFMSTDAGEA</t>
  </si>
  <si>
    <t>CFMSTDAGAM</t>
  </si>
  <si>
    <t>CFMSTDMEMV</t>
  </si>
  <si>
    <t>CFMSTDAGEE</t>
  </si>
  <si>
    <t>CFMSTDGEMG</t>
  </si>
  <si>
    <t>CFMSTDGEMI</t>
  </si>
  <si>
    <t>CFMSTDGEM2</t>
  </si>
  <si>
    <t>CFMSTDGEM3</t>
  </si>
  <si>
    <t>CFMSTDAGEI</t>
  </si>
  <si>
    <t>CFMSTDAGEU</t>
  </si>
  <si>
    <t>CFMSTDUSAA</t>
  </si>
  <si>
    <t>CFMSTDNORV</t>
  </si>
  <si>
    <t>CFMSTDAUSE</t>
  </si>
  <si>
    <t>CFMSTDACUG</t>
  </si>
  <si>
    <t>CFMSTDACUI</t>
  </si>
  <si>
    <t>CFMSTDACU2</t>
  </si>
  <si>
    <t>CFMSTDACU3</t>
  </si>
  <si>
    <t>CFMSTDAUSI</t>
  </si>
  <si>
    <t>CFMSTDAUSU</t>
  </si>
  <si>
    <t>CFMSTDLPAM</t>
  </si>
  <si>
    <t>CFMSTDRADV</t>
  </si>
  <si>
    <t>CFMSTDRLPE</t>
  </si>
  <si>
    <t>CFMSTDRLAG</t>
  </si>
  <si>
    <t>CFMSTDRLAI</t>
  </si>
  <si>
    <t>CFMSTDRLA3</t>
  </si>
  <si>
    <t>CFMSTDSADR</t>
  </si>
  <si>
    <t>CFMSTDRTBL</t>
  </si>
  <si>
    <t>CFMSTDAILV</t>
  </si>
  <si>
    <t>CFMSTDARCE</t>
  </si>
  <si>
    <t>CFMSTDARC3</t>
  </si>
  <si>
    <t>CFMSTDAILI</t>
  </si>
  <si>
    <t>CFMSTDAILU</t>
  </si>
  <si>
    <t>CFMSTDRMAM</t>
  </si>
  <si>
    <t>CFMSTDSESV</t>
  </si>
  <si>
    <t>CFMSTDRMEE</t>
  </si>
  <si>
    <t>CFMSTDRMEG</t>
  </si>
  <si>
    <t>CFMSTDSESR</t>
  </si>
  <si>
    <t>CFMSTDSUIN</t>
  </si>
  <si>
    <t>CFMBCHSBLE</t>
  </si>
  <si>
    <t>CFMBNSSACA</t>
  </si>
  <si>
    <t>CFMBNSASIA</t>
  </si>
  <si>
    <t>CFMBNSASIB</t>
  </si>
  <si>
    <t>CFMBNSASIC</t>
  </si>
  <si>
    <t>CFMBNSASIE</t>
  </si>
  <si>
    <t>CFMBNSCLIA</t>
  </si>
  <si>
    <t>CFMBNSCLIB</t>
  </si>
  <si>
    <t>CFMBNSCONA</t>
  </si>
  <si>
    <t>CFMBNSCONF</t>
  </si>
  <si>
    <t>CFMBNSCONV</t>
  </si>
  <si>
    <t>CFMBNSDOLA</t>
  </si>
  <si>
    <t>CFMBNSGRTL</t>
  </si>
  <si>
    <t>CFMBNSGILB</t>
  </si>
  <si>
    <t>CFMBNSGILC</t>
  </si>
  <si>
    <t>CFMBNSGILE</t>
  </si>
  <si>
    <t>CFMBNSLEAA</t>
  </si>
  <si>
    <t>CFMBNSMXTA</t>
  </si>
  <si>
    <t>CFMSECAEMA</t>
  </si>
  <si>
    <t>CFMSECAEM1</t>
  </si>
  <si>
    <t>CFMSECASEB</t>
  </si>
  <si>
    <t>CFMSECAEMG</t>
  </si>
  <si>
    <t>CFMSECAEMH</t>
  </si>
  <si>
    <t>CFMSECAEMJ</t>
  </si>
  <si>
    <t>CFMSECAEMS</t>
  </si>
  <si>
    <t>CFMSECAEMV</t>
  </si>
  <si>
    <t>CFMSECCHKA</t>
  </si>
  <si>
    <t>CFMSECCCKB</t>
  </si>
  <si>
    <t>CFMSECCCKI</t>
  </si>
  <si>
    <t>CFMSECCHKS</t>
  </si>
  <si>
    <t>CFMSECCORA</t>
  </si>
  <si>
    <t>CFMSECCOR1</t>
  </si>
  <si>
    <t>CFMSECCORB</t>
  </si>
  <si>
    <t>CFMSECCORD</t>
  </si>
  <si>
    <t>CFMSECCORG</t>
  </si>
  <si>
    <t>CFMSECCORH</t>
  </si>
  <si>
    <t>CFMSECCORJ</t>
  </si>
  <si>
    <t>CFMSECCORS</t>
  </si>
  <si>
    <t>CFMSECCORV</t>
  </si>
  <si>
    <t>CFMSECDMMA</t>
  </si>
  <si>
    <t>CFMSECDMMB</t>
  </si>
  <si>
    <t>CFMSECDMMC</t>
  </si>
  <si>
    <t>CFMSECDMMS</t>
  </si>
  <si>
    <t>CFMSECEMKT</t>
  </si>
  <si>
    <t>CFMSECEMK1</t>
  </si>
  <si>
    <t>CFMSECSGMB</t>
  </si>
  <si>
    <t>CFMSECEMKG</t>
  </si>
  <si>
    <t>CFMSECEMKH</t>
  </si>
  <si>
    <t>CFMSECEMKJ</t>
  </si>
  <si>
    <t>CFMSECEMKS</t>
  </si>
  <si>
    <t>CFMSECEMKV</t>
  </si>
  <si>
    <t>CFMSECEQFA</t>
  </si>
  <si>
    <t>CFMSECEQFB</t>
  </si>
  <si>
    <t>CFMSECEQFD</t>
  </si>
  <si>
    <t>CFMSECEQFG</t>
  </si>
  <si>
    <t>CFMSECRETH</t>
  </si>
  <si>
    <t>CFMSECRETI</t>
  </si>
  <si>
    <t>CFMSECRETJ</t>
  </si>
  <si>
    <t>CFMSECRETS</t>
  </si>
  <si>
    <t>CFMSECEQFV</t>
  </si>
  <si>
    <t>CFMSECFIRA</t>
  </si>
  <si>
    <t>CFMSECFIR1</t>
  </si>
  <si>
    <t>CFMSECFSTB</t>
  </si>
  <si>
    <t>CFMSECFIRG</t>
  </si>
  <si>
    <t>CFMSECFISS</t>
  </si>
  <si>
    <t>CFMSECFIRV</t>
  </si>
  <si>
    <t>CFMSECGLOA</t>
  </si>
  <si>
    <t>CFMSECGLO1</t>
  </si>
  <si>
    <t>CFMCRSGBLF</t>
  </si>
  <si>
    <t>CFMSECGLOH</t>
  </si>
  <si>
    <t>CFMSECGLOI</t>
  </si>
  <si>
    <t>CFMSECGLOJ</t>
  </si>
  <si>
    <t>CFMSECGLOS</t>
  </si>
  <si>
    <t>CFMSECGLOV</t>
  </si>
  <si>
    <t>CFMSECGOLD</t>
  </si>
  <si>
    <t>CFMSECGLD1</t>
  </si>
  <si>
    <t>CFMSECGLDB</t>
  </si>
  <si>
    <t>CFMSECGLDG</t>
  </si>
  <si>
    <t>CFMSECGLDH</t>
  </si>
  <si>
    <t>CFMSECGLDJ</t>
  </si>
  <si>
    <t>CFMSECGLDS</t>
  </si>
  <si>
    <t>CFMSECGLDV</t>
  </si>
  <si>
    <t>CFMSECINCA</t>
  </si>
  <si>
    <t>CFMSECINCB</t>
  </si>
  <si>
    <t>CFMSECINCD</t>
  </si>
  <si>
    <t>CFMSECINCH</t>
  </si>
  <si>
    <t>CFMSECEQUI</t>
  </si>
  <si>
    <t>CFMSECEQUJ</t>
  </si>
  <si>
    <t>CFMSECINCN</t>
  </si>
  <si>
    <t>CFMSECEQUS</t>
  </si>
  <si>
    <t>CFMSECINCV</t>
  </si>
  <si>
    <t>CFMSECPLUA</t>
  </si>
  <si>
    <t>CFMSECPLUB</t>
  </si>
  <si>
    <t>CFMSECPLUC</t>
  </si>
  <si>
    <t>CFMSECPLUD</t>
  </si>
  <si>
    <t>CFMSECPLUE</t>
  </si>
  <si>
    <t>CFMSECPLUI</t>
  </si>
  <si>
    <t>CFMSECPLUL</t>
  </si>
  <si>
    <t>CFMSECPLUS</t>
  </si>
  <si>
    <t>CFMCRSSLCA</t>
  </si>
  <si>
    <t>CFMSECSEL1</t>
  </si>
  <si>
    <t>CFMSECSLCF</t>
  </si>
  <si>
    <t>CFMSECSLCG</t>
  </si>
  <si>
    <t>CFMSECSLCH</t>
  </si>
  <si>
    <t>CFMSECSELP</t>
  </si>
  <si>
    <t>CFMSECSLCJ</t>
  </si>
  <si>
    <t>CFMSECSELS</t>
  </si>
  <si>
    <t>CFMSECSLCV</t>
  </si>
  <si>
    <t>CFMSECLATA</t>
  </si>
  <si>
    <t>CFMSECLAT1</t>
  </si>
  <si>
    <t>CFMSECLATB</t>
  </si>
  <si>
    <t>CFMSECWORD</t>
  </si>
  <si>
    <t>CFMSECSCLF</t>
  </si>
  <si>
    <t>CFMSECILSG</t>
  </si>
  <si>
    <t>CFMSECILSH</t>
  </si>
  <si>
    <t>CFMSECLATI</t>
  </si>
  <si>
    <t>CFMSECLATJ</t>
  </si>
  <si>
    <t>CFMSECSCLS</t>
  </si>
  <si>
    <t>CFMSECILSV</t>
  </si>
  <si>
    <t>CFMSECPROA</t>
  </si>
  <si>
    <t>CFMSECVALB</t>
  </si>
  <si>
    <t>CFMSECVALD</t>
  </si>
  <si>
    <t>CFMSECVALG</t>
  </si>
  <si>
    <t>CFMSECVALH</t>
  </si>
  <si>
    <t>CFMSECPRI</t>
  </si>
  <si>
    <t>CFMSECPROJ</t>
  </si>
  <si>
    <t>CFMSECPROS</t>
  </si>
  <si>
    <t>CFMSECVALV</t>
  </si>
  <si>
    <t>CFMBCISBLP</t>
  </si>
  <si>
    <t>CFMBCISBAV</t>
  </si>
  <si>
    <t>CFMBCISBBC</t>
  </si>
  <si>
    <t>CFMBCISBLB</t>
  </si>
  <si>
    <t>CFMBCISBLC</t>
  </si>
  <si>
    <t>CFMBCISBLF</t>
  </si>
  <si>
    <t>CFMBCISBGA</t>
  </si>
  <si>
    <t>CFMSTDSDIV</t>
  </si>
  <si>
    <t>CFMSTDSDI3</t>
  </si>
  <si>
    <t>CFMSTDSDIP</t>
  </si>
  <si>
    <t>CFMSTDSEQV</t>
  </si>
  <si>
    <t>CFMSTDSEQ3</t>
  </si>
  <si>
    <t>CFMSTDSEQP</t>
  </si>
  <si>
    <t>CFMSTDSPRV</t>
  </si>
  <si>
    <t>CFMSTDSPR3</t>
  </si>
  <si>
    <t>CFMSTDSPRP</t>
  </si>
  <si>
    <t>CFMSTDRSAM</t>
  </si>
  <si>
    <t>CFMSTDSLEV</t>
  </si>
  <si>
    <t>CFMSTDRSEG</t>
  </si>
  <si>
    <t>CFMSTDRSGL</t>
  </si>
  <si>
    <t>CFMSTDRSE3</t>
  </si>
  <si>
    <t>CFMSTDRSPA</t>
  </si>
  <si>
    <t>CFMEURSCLA</t>
  </si>
  <si>
    <t>CFMEURSCLD</t>
  </si>
  <si>
    <t>CFMESTSLVA</t>
  </si>
  <si>
    <t>CFMESTSLVB</t>
  </si>
  <si>
    <t>CFMESTSLVC</t>
  </si>
  <si>
    <t>CFMESTASOF</t>
  </si>
  <si>
    <t>CFMESTSLVI</t>
  </si>
  <si>
    <t>CFMSUCMCSA</t>
  </si>
  <si>
    <t>CFMSUCMCAC</t>
  </si>
  <si>
    <t>CFMSURAMAP</t>
  </si>
  <si>
    <t>CFMSUCMCSB</t>
  </si>
  <si>
    <t>CFMSUCMCSC</t>
  </si>
  <si>
    <t>CFMSUCMCSD</t>
  </si>
  <si>
    <t>CFMSUCMCSE</t>
  </si>
  <si>
    <t>CFMSUCMCSF</t>
  </si>
  <si>
    <t>CFMSUCMCSH</t>
  </si>
  <si>
    <t>CFMSUCMCSI</t>
  </si>
  <si>
    <t>CFMSURCAPM</t>
  </si>
  <si>
    <t>CFMSURCHCA</t>
  </si>
  <si>
    <t>CFMSURCHAC</t>
  </si>
  <si>
    <t>CFMSURCHAP</t>
  </si>
  <si>
    <t>CFMSURCHCB</t>
  </si>
  <si>
    <t>CFMSURCHCC</t>
  </si>
  <si>
    <t>CFMSURCHCD</t>
  </si>
  <si>
    <t>CFMSURCHCE</t>
  </si>
  <si>
    <t>CFMSURCHCF</t>
  </si>
  <si>
    <t>CFMSURCHCH</t>
  </si>
  <si>
    <t>CFMSURCHCI</t>
  </si>
  <si>
    <t>CFMSURACCM</t>
  </si>
  <si>
    <t>CFMSURRDCA</t>
  </si>
  <si>
    <t>CFMSURRDAC</t>
  </si>
  <si>
    <t>CFMSURRDAP</t>
  </si>
  <si>
    <t>CFMSURRDCC</t>
  </si>
  <si>
    <t>CFMSURRDCD</t>
  </si>
  <si>
    <t>CFMSURRDCE</t>
  </si>
  <si>
    <t>CFMSURRDCF</t>
  </si>
  <si>
    <t>CFMSURDCFI</t>
  </si>
  <si>
    <t>CFMSURDFIA</t>
  </si>
  <si>
    <t>CFMSURRDCH</t>
  </si>
  <si>
    <t>CFMSURRDCI</t>
  </si>
  <si>
    <t>CFMSURRDCM</t>
  </si>
  <si>
    <t>CFMSURRDCS</t>
  </si>
  <si>
    <t>CFMSURRBCA</t>
  </si>
  <si>
    <t>CFMSURRBAC</t>
  </si>
  <si>
    <t>CFMSURRBAP</t>
  </si>
  <si>
    <t>CFMSURRBCB</t>
  </si>
  <si>
    <t>CFMSURRBCC</t>
  </si>
  <si>
    <t>CFMSURRBCD</t>
  </si>
  <si>
    <t>CFMSURRBCE</t>
  </si>
  <si>
    <t>CFMSURRBCF</t>
  </si>
  <si>
    <t>CFMSURRBCH</t>
  </si>
  <si>
    <t>CFMSURRBCI</t>
  </si>
  <si>
    <t>CFMSURARBM</t>
  </si>
  <si>
    <t>CFMSURARBS</t>
  </si>
  <si>
    <t>CFMSURRINA</t>
  </si>
  <si>
    <t>CFMSURRIAC</t>
  </si>
  <si>
    <t>CFMSURRIAP</t>
  </si>
  <si>
    <t>CFMSURRINB</t>
  </si>
  <si>
    <t>CFMSURRINC</t>
  </si>
  <si>
    <t>CFMSURRIND</t>
  </si>
  <si>
    <t>CFMSURRINE</t>
  </si>
  <si>
    <t>CFMSURRINF</t>
  </si>
  <si>
    <t>CFMSURRINH</t>
  </si>
  <si>
    <t>CFMSURRINI</t>
  </si>
  <si>
    <t>CFMSURIIOM</t>
  </si>
  <si>
    <t>CFMSURAEMA</t>
  </si>
  <si>
    <t>CFMSURAEAC</t>
  </si>
  <si>
    <t>CFMSURAEAP</t>
  </si>
  <si>
    <t>CFMSURAEMB</t>
  </si>
  <si>
    <t>CFMSURAEMC</t>
  </si>
  <si>
    <t>CFMSURAEMD</t>
  </si>
  <si>
    <t>CFMSURAEME</t>
  </si>
  <si>
    <t>CFMSURAEMF</t>
  </si>
  <si>
    <t>CFMSURAEMH</t>
  </si>
  <si>
    <t>CFMSURAEMI</t>
  </si>
  <si>
    <t>CFMSUREESM</t>
  </si>
  <si>
    <t>CFMSURSCCA</t>
  </si>
  <si>
    <t>CFMSURSCAC</t>
  </si>
  <si>
    <t>CFMSURSCAP</t>
  </si>
  <si>
    <t>CFMSURSCCB</t>
  </si>
  <si>
    <t>CFMSURSCCC</t>
  </si>
  <si>
    <t>CFMSURSCCD</t>
  </si>
  <si>
    <t>CFMSURSCCE</t>
  </si>
  <si>
    <t>CFMSURSCCF</t>
  </si>
  <si>
    <t>CFMSURSCCH</t>
  </si>
  <si>
    <t>CFMSURSCCI</t>
  </si>
  <si>
    <t>CFMSURIONM</t>
  </si>
  <si>
    <t>CFMSURSALA</t>
  </si>
  <si>
    <t>CFMSURSAAC</t>
  </si>
  <si>
    <t>CFMSURSAAP</t>
  </si>
  <si>
    <t>CFMSURSALB</t>
  </si>
  <si>
    <t>CFMSURSALC</t>
  </si>
  <si>
    <t>CFMSURSALD</t>
  </si>
  <si>
    <t>CFMSURSALE</t>
  </si>
  <si>
    <t>CFMSURSALF</t>
  </si>
  <si>
    <t>CFMSURSALH</t>
  </si>
  <si>
    <t>CFMSURSALI</t>
  </si>
  <si>
    <t>CFMSURLIOM</t>
  </si>
  <si>
    <t>CFMSURAUSA</t>
  </si>
  <si>
    <t>CFMSURAUAC</t>
  </si>
  <si>
    <t>CFMSURAUAP</t>
  </si>
  <si>
    <t>CFMSURAUSB</t>
  </si>
  <si>
    <t>CFMSURAUSC</t>
  </si>
  <si>
    <t>CFMSURAUSD</t>
  </si>
  <si>
    <t>CFMSURAUSE</t>
  </si>
  <si>
    <t>CFMSURAUSF</t>
  </si>
  <si>
    <t>CFMSURAUSH</t>
  </si>
  <si>
    <t>CFMSURAUSI</t>
  </si>
  <si>
    <t>CFMSURUSAM</t>
  </si>
  <si>
    <t>CFMSURSGLA</t>
  </si>
  <si>
    <t>CFMSURSGAC</t>
  </si>
  <si>
    <t>CFMSURSGAP</t>
  </si>
  <si>
    <t>CFMSURSGLB</t>
  </si>
  <si>
    <t>CFMSURSGLC</t>
  </si>
  <si>
    <t>CFMSURSGLD</t>
  </si>
  <si>
    <t>CFMSURSGLE</t>
  </si>
  <si>
    <t>CFMSURSGLF</t>
  </si>
  <si>
    <t>CFMSURSGLH</t>
  </si>
  <si>
    <t>CFMSURSGLI</t>
  </si>
  <si>
    <t>CFMSURSALM</t>
  </si>
  <si>
    <t>CFMSURECOA</t>
  </si>
  <si>
    <t>CFMSURECAC</t>
  </si>
  <si>
    <t>CFMSURECAP</t>
  </si>
  <si>
    <t>CFMSURECOB</t>
  </si>
  <si>
    <t>CFMSURECOC</t>
  </si>
  <si>
    <t>CFMSURECOD</t>
  </si>
  <si>
    <t>CFMSURECOE</t>
  </si>
  <si>
    <t>CFMSURECOF</t>
  </si>
  <si>
    <t>CFMSURECOH</t>
  </si>
  <si>
    <t>CFMSURECOI</t>
  </si>
  <si>
    <t>CFMSUREADM</t>
  </si>
  <si>
    <t>CFMSUREEQA</t>
  </si>
  <si>
    <t>CFMSUREEAC</t>
  </si>
  <si>
    <t>CFMSUREEAP</t>
  </si>
  <si>
    <t>CFMSUREEQB</t>
  </si>
  <si>
    <t>CFMSUREEQC</t>
  </si>
  <si>
    <t>CFMSUREEQD</t>
  </si>
  <si>
    <t>CFMSUREEQE</t>
  </si>
  <si>
    <t>CFMSUREEQF</t>
  </si>
  <si>
    <t>CFMSUREEQH</t>
  </si>
  <si>
    <t>CFMSUREEQI</t>
  </si>
  <si>
    <t>CFMSURERAM</t>
  </si>
  <si>
    <t>CFMSUREACA</t>
  </si>
  <si>
    <t>CFMSUREAAC</t>
  </si>
  <si>
    <t>CFMSUREAAP</t>
  </si>
  <si>
    <t>CFMSUREACB</t>
  </si>
  <si>
    <t>CFMSUREACC</t>
  </si>
  <si>
    <t>CFMSUREACD</t>
  </si>
  <si>
    <t>CFMSUREACE</t>
  </si>
  <si>
    <t>CFMSUREACF</t>
  </si>
  <si>
    <t>CFMSUREACH</t>
  </si>
  <si>
    <t>CFMSUREACI</t>
  </si>
  <si>
    <t>CFMSUREVAM</t>
  </si>
  <si>
    <t>CFMSTDTSRC</t>
  </si>
  <si>
    <t>CFMSTDTSRA</t>
  </si>
  <si>
    <t>CFMSTDTSRI</t>
  </si>
  <si>
    <t>CFMBCHUSDF</t>
  </si>
  <si>
    <t>CFMBCHUSDC</t>
  </si>
  <si>
    <t>CFMBCHIUSA</t>
  </si>
  <si>
    <t>CFMBCHUNDB</t>
  </si>
  <si>
    <t>CFMBCHIUBH</t>
  </si>
  <si>
    <t>CFMBCHIUBP</t>
  </si>
  <si>
    <t>CFMBCHIUSE</t>
  </si>
  <si>
    <t>CFMBCHIUSC</t>
  </si>
  <si>
    <t>CFMBCHUMCA</t>
  </si>
  <si>
    <t>CFMBCHUMCB</t>
  </si>
  <si>
    <t>CFMBCHUMCE</t>
  </si>
  <si>
    <t>CFMBCHUMCC</t>
  </si>
  <si>
    <t>CFMPRIUSAA</t>
  </si>
  <si>
    <t>CFMPRIUSAB</t>
  </si>
  <si>
    <t>CFMPRIUSAC</t>
  </si>
  <si>
    <t>CFMPRIUSAG</t>
  </si>
  <si>
    <t>CFMPRIUSAF</t>
  </si>
  <si>
    <t>CFMPRIUSAE</t>
  </si>
  <si>
    <t>CFMPRIUSPI</t>
  </si>
  <si>
    <t>CFMPRIUSAO</t>
  </si>
  <si>
    <t>CFMPRIUSN1</t>
  </si>
  <si>
    <t>CFMPRIUSN2</t>
  </si>
  <si>
    <t>CFMPRIUSN3</t>
  </si>
  <si>
    <t>CFMPRIUSN4</t>
  </si>
  <si>
    <t>CFMBCHUTGL</t>
  </si>
  <si>
    <t>CFMBCHUESB</t>
  </si>
  <si>
    <t>CFMBCHUTBP</t>
  </si>
  <si>
    <t>CFMBCHUTGE</t>
  </si>
  <si>
    <t>CFMEURVLOA</t>
  </si>
  <si>
    <t>CFMEAVLCUI</t>
  </si>
  <si>
    <t>CFMEURVLOD</t>
  </si>
  <si>
    <t>CFMPRIV100</t>
  </si>
  <si>
    <t>CFMPRIVISB</t>
  </si>
  <si>
    <t>CFMPRIVISC</t>
  </si>
  <si>
    <t>CFMPRIVCHS</t>
  </si>
  <si>
    <t>CFMPRIVISG</t>
  </si>
  <si>
    <t>CFMPRIVISF</t>
  </si>
  <si>
    <t>CFMPRIVISE</t>
  </si>
  <si>
    <t>CFMPRIVIPI</t>
  </si>
  <si>
    <t>CFMPRIVIN1</t>
  </si>
  <si>
    <t>CFMPRIVIN2</t>
  </si>
  <si>
    <t>CFMPRIVIN3</t>
  </si>
  <si>
    <t>CFMPRIVIN4</t>
  </si>
  <si>
    <t>CFMBCHVDIA</t>
  </si>
  <si>
    <t>CFMBCHVAAB</t>
  </si>
  <si>
    <t>CFMBCHPBLP</t>
  </si>
  <si>
    <t>CFMBCHVDEA</t>
  </si>
  <si>
    <t>CFMBCHVAEB</t>
  </si>
  <si>
    <t>CFMBCHADBH</t>
  </si>
  <si>
    <t>CFMBCHPDPL</t>
  </si>
  <si>
    <t>CFMZURZDOA</t>
  </si>
  <si>
    <t>CFMZURZDOB</t>
  </si>
  <si>
    <t>CFMZURZDOC</t>
  </si>
  <si>
    <t>CFMZURZDOD</t>
  </si>
  <si>
    <t>CFMZURZDOH</t>
  </si>
  <si>
    <t>CFMZURZDOI</t>
  </si>
  <si>
    <t>CFMZURB90A</t>
  </si>
  <si>
    <t>CFMZURB90B</t>
  </si>
  <si>
    <t>CFMZURB90C</t>
  </si>
  <si>
    <t>CFMZURB90D</t>
  </si>
  <si>
    <t>CFMZURB90E</t>
  </si>
  <si>
    <t>CFMZURB90H</t>
  </si>
  <si>
    <t>CFMZURB90I</t>
  </si>
  <si>
    <t>CFMZURZSHU</t>
  </si>
  <si>
    <t>CFMZURCUSA</t>
  </si>
  <si>
    <t>CFMZURCUSB</t>
  </si>
  <si>
    <t>CFMZURCUSC</t>
  </si>
  <si>
    <t>CFMZURCUSD</t>
  </si>
  <si>
    <t>CFMZURCUSE</t>
  </si>
  <si>
    <t>CFMZURCUSH</t>
  </si>
  <si>
    <t>CFMZURCUSI</t>
  </si>
  <si>
    <t>CFMZURZTEA</t>
  </si>
  <si>
    <t>CFMZURZTEB</t>
  </si>
  <si>
    <t>CFMZURZTEC</t>
  </si>
  <si>
    <t>CFMZURZTED</t>
  </si>
  <si>
    <t>CFMZURZTEI</t>
  </si>
  <si>
    <t>CFMZURDINA</t>
  </si>
  <si>
    <t>CFMZURDINC</t>
  </si>
  <si>
    <t>CFMZURDIND</t>
  </si>
  <si>
    <t>CFMZURDINE</t>
  </si>
  <si>
    <t>CFMZURDINI</t>
  </si>
  <si>
    <t>CFMZURE30A</t>
  </si>
  <si>
    <t>CFMZURE30B</t>
  </si>
  <si>
    <t>CFMZURE30C</t>
  </si>
  <si>
    <t>CFMZURE30D</t>
  </si>
  <si>
    <t>CFMZURE30E</t>
  </si>
  <si>
    <t>CFMZURE30H</t>
  </si>
  <si>
    <t>CFMZURE30I</t>
  </si>
  <si>
    <t>CFMZURMTEA</t>
  </si>
  <si>
    <t>CFMZURMTEB</t>
  </si>
  <si>
    <t>CFMZURMTEC</t>
  </si>
  <si>
    <t>CFMZURMTED</t>
  </si>
  <si>
    <t>CFMZURMTEE</t>
  </si>
  <si>
    <t>CFMZURMTEH</t>
  </si>
  <si>
    <t>CFMZURMTEI</t>
  </si>
  <si>
    <t>CFMZURETOA</t>
  </si>
  <si>
    <t>CFMZURETOB</t>
  </si>
  <si>
    <t>CFMZURETOC</t>
  </si>
  <si>
    <t>CFMZURETOD</t>
  </si>
  <si>
    <t>CFMZURETOE</t>
  </si>
  <si>
    <t>CFMZURETOH</t>
  </si>
  <si>
    <t>CFMZURMEOI</t>
  </si>
  <si>
    <t>CFMZURMAMA</t>
  </si>
  <si>
    <t>CFMZURMAMB</t>
  </si>
  <si>
    <t>CFMZURMAMC</t>
  </si>
  <si>
    <t>CFMZURMAMD</t>
  </si>
  <si>
    <t>CFMZURMAME</t>
  </si>
  <si>
    <t>CFMZURMAMH</t>
  </si>
  <si>
    <t>CFMZURMAMI</t>
  </si>
  <si>
    <t>CFMZURZIOA</t>
  </si>
  <si>
    <t>CFMZURZIOB</t>
  </si>
  <si>
    <t>CFMZURZIOC</t>
  </si>
  <si>
    <t>CFMZURZIOD</t>
  </si>
  <si>
    <t>CFMZURZIOE</t>
  </si>
  <si>
    <t>CFMZURZIOH</t>
  </si>
  <si>
    <t>CFMZURZIOI</t>
  </si>
  <si>
    <t>CFMZURSALA</t>
  </si>
  <si>
    <t>CFMZURSALB</t>
  </si>
  <si>
    <t>CFMZURSALC</t>
  </si>
  <si>
    <t>CFMZURSALD</t>
  </si>
  <si>
    <t>CFMZURSALE</t>
  </si>
  <si>
    <t>CFMZURSALH</t>
  </si>
  <si>
    <t>CFMZURSALI</t>
  </si>
  <si>
    <t>CFMZURZG3A</t>
  </si>
  <si>
    <t>CFMZURZSAB</t>
  </si>
  <si>
    <t>CFMZURZSAC</t>
  </si>
  <si>
    <t>CFMZURZG3D</t>
  </si>
  <si>
    <t>CFMZURZSAI</t>
  </si>
  <si>
    <t>CFMZURVARA</t>
  </si>
  <si>
    <t>CFMZURVARB</t>
  </si>
  <si>
    <t>CFMZURVARC</t>
  </si>
  <si>
    <t>CFMZURVALD</t>
  </si>
  <si>
    <t>CFMZURVARE</t>
  </si>
  <si>
    <t>CFMZURVARH</t>
  </si>
  <si>
    <t>CFMZURVALI</t>
  </si>
  <si>
    <t>CFMZURVARP</t>
  </si>
  <si>
    <t>FECHA:</t>
  </si>
  <si>
    <t>FECHA PERSONALIZADA:</t>
  </si>
  <si>
    <t>INGRESE UNA FECHA PERSONALIZADA. SI DESEA TRABAJAR CON LA FECHA SUGERIDA, DEJE ESTA CELDA EN BLANCO.</t>
  </si>
  <si>
    <t>NOMBRE</t>
  </si>
  <si>
    <t>DATOS GENERALES</t>
  </si>
  <si>
    <t>DIGITE UNA FECHA PERSONALIZADA. SI DESEA TRABAJAR CON LE FACHA SUGERIDA, DEJE ESTA CELDA EN BLANCO.</t>
  </si>
  <si>
    <t>CLASE</t>
  </si>
  <si>
    <t>PERFIL DE RIESGO Y RETORNO</t>
  </si>
  <si>
    <t>DJSCLCP&lt;XSGO&gt;</t>
  </si>
  <si>
    <t>SPCLXIGPA&lt;XSGO&gt;</t>
  </si>
  <si>
    <t>SPCLXIN10&lt;XSGO&gt;</t>
  </si>
  <si>
    <t>SP IPSA&lt;XSGO&gt;</t>
  </si>
  <si>
    <t>SPMILA&lt;XSGO&gt;</t>
  </si>
  <si>
    <t>SPCLX MSCP&lt;XSGO&gt;</t>
  </si>
  <si>
    <t>SPCLCRCP&lt;XSGO&gt;</t>
  </si>
  <si>
    <t>SPCLFBCP&lt;XSGO&gt;</t>
  </si>
  <si>
    <t>SPCLFECP&lt;XSGO&gt;</t>
  </si>
  <si>
    <t>SPCLITCP&lt;XSGO&gt;</t>
  </si>
  <si>
    <t>SPCLNRCP&lt;XSGO&gt;</t>
  </si>
  <si>
    <t>SPCLUTCP&lt;XSGO&gt;</t>
  </si>
  <si>
    <t>SPCLX DISCRET&lt;XSGO&gt;</t>
  </si>
  <si>
    <t>SPCLX ENERGY&lt;XSGO&gt;</t>
  </si>
  <si>
    <t>SPCLX FINANCLS&lt;XSGO&gt;</t>
  </si>
  <si>
    <t>SPCLX HLTHCR&lt;XSGO&gt;</t>
  </si>
  <si>
    <t>SPCLX INDS&lt;XSGO&gt;</t>
  </si>
  <si>
    <t>SPCLX IT&lt;XSGO&gt;</t>
  </si>
  <si>
    <t>SPCLX MATERLS&lt;XSGO&gt;</t>
  </si>
  <si>
    <t>SPCLX RE&lt;XSGO&gt;</t>
  </si>
  <si>
    <t>SPCLX STAPLES&lt;XSGO&gt;</t>
  </si>
  <si>
    <t>SPCLX TELECOS&lt;XSGO&gt;</t>
  </si>
  <si>
    <t>SPCLX UTILS&lt;XSGO&gt;</t>
  </si>
  <si>
    <t>SPCLXBCP&lt;XSGO&gt;</t>
  </si>
  <si>
    <t>SPCLXDCP&lt;XSGO&gt;</t>
  </si>
  <si>
    <t>SPCLXIGL&lt;XSGO&gt;</t>
  </si>
  <si>
    <t>SPCLXIGM&lt;XSGO&gt;</t>
  </si>
  <si>
    <t>SPCLXIGS&lt;XSGO&gt;</t>
  </si>
  <si>
    <t>SPCLXRCP&lt;XSGO&gt;</t>
  </si>
  <si>
    <t>DJSCLCP</t>
  </si>
  <si>
    <t>SPCLXIGPA</t>
  </si>
  <si>
    <t>SPCLXIN10</t>
  </si>
  <si>
    <t>SP IPSA</t>
  </si>
  <si>
    <t>SPMILA</t>
  </si>
  <si>
    <t>SPCLX MSCP</t>
  </si>
  <si>
    <t>SPCLCRCP</t>
  </si>
  <si>
    <t>SPCLFBCP</t>
  </si>
  <si>
    <t>SPCLFECP</t>
  </si>
  <si>
    <t>SPCLITCP</t>
  </si>
  <si>
    <t>SPCLNRCP</t>
  </si>
  <si>
    <t>SPCLUTCP</t>
  </si>
  <si>
    <t>SPCLX DISCRET</t>
  </si>
  <si>
    <t>SPCLX ENERGY</t>
  </si>
  <si>
    <t>SPCLX FINANCLS</t>
  </si>
  <si>
    <t>SPCLX HLTHCR</t>
  </si>
  <si>
    <t>SPCLX INDS</t>
  </si>
  <si>
    <t>SPCLX IT</t>
  </si>
  <si>
    <t>SPCLX MATERLS</t>
  </si>
  <si>
    <t>SPCLX RE</t>
  </si>
  <si>
    <t>SPCLX STAPLES</t>
  </si>
  <si>
    <t>SPCLX TELECOS</t>
  </si>
  <si>
    <t>SPCLX UTILS</t>
  </si>
  <si>
    <t>SPCLXBCP</t>
  </si>
  <si>
    <t>SPCLXDCP</t>
  </si>
  <si>
    <t>SPCLXIGL</t>
  </si>
  <si>
    <t>SPCLXIGM</t>
  </si>
  <si>
    <t>SPCLXIGS</t>
  </si>
  <si>
    <t>SPCLXRCP</t>
  </si>
  <si>
    <t>Djsi Chile</t>
  </si>
  <si>
    <t>Igpa</t>
  </si>
  <si>
    <t>Inter-10</t>
  </si>
  <si>
    <t>Ipsa</t>
  </si>
  <si>
    <t>S&amp;P Mila Pacific Alliance Select</t>
  </si>
  <si>
    <t>S&amp;P/Clx Igpa Midsmallcap</t>
  </si>
  <si>
    <t>Spclcrcp</t>
  </si>
  <si>
    <t>Spclfbcp</t>
  </si>
  <si>
    <t>Spclfecp</t>
  </si>
  <si>
    <t>Spclitcp</t>
  </si>
  <si>
    <t>Spclnrcp</t>
  </si>
  <si>
    <t>Spclutcp</t>
  </si>
  <si>
    <t>Spclx Discret</t>
  </si>
  <si>
    <t>Spclx Energy</t>
  </si>
  <si>
    <t>Spclx Financls</t>
  </si>
  <si>
    <t>Spclx Hlthcr</t>
  </si>
  <si>
    <t>Spclx Inds</t>
  </si>
  <si>
    <t>Spclx It</t>
  </si>
  <si>
    <t>Spclx Materls</t>
  </si>
  <si>
    <t>Spclx Re</t>
  </si>
  <si>
    <t>Spclx Staples</t>
  </si>
  <si>
    <t>Spclx Telecos</t>
  </si>
  <si>
    <t>Spclx Utils</t>
  </si>
  <si>
    <t>Spclxbcp</t>
  </si>
  <si>
    <t>Spclxdcp</t>
  </si>
  <si>
    <t>Spclxigl</t>
  </si>
  <si>
    <t>Spclxigm</t>
  </si>
  <si>
    <t>Spclxigs</t>
  </si>
  <si>
    <t>Spclxrcp</t>
  </si>
  <si>
    <t>SELECCIONE ÍNDICE:</t>
  </si>
  <si>
    <t>VOLATILIDAD</t>
  </si>
  <si>
    <t>SHARPE</t>
  </si>
  <si>
    <t>INFORATIO</t>
  </si>
  <si>
    <t>MEJOR R MES</t>
  </si>
  <si>
    <t>PEOR R MES</t>
  </si>
  <si>
    <t>RENTABILIDAD ACUMULADA - GRÁFICO BASE 100</t>
  </si>
  <si>
    <t>IGPA</t>
  </si>
  <si>
    <t>IPSA</t>
  </si>
  <si>
    <t>SELECCIONE UN PERIODO O DIGITE UNA FECHA, POR EJEMPLO: 05/07/2018</t>
  </si>
  <si>
    <t>PERIODO:</t>
  </si>
  <si>
    <t>PLANILLA AUXILIAR - NO MODIFIQUE LOS DATOS</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</si>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</sst>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 &quot;$&quot;* #,##0_ ;_ &quot;$&quot;* \-#,##0_ ;_ &quot;$&quot;* &quot;-&quot;_ ;_ @_ "/>
    <numFmt numFmtId="164" formatCode="_-&quot;R$&quot;\ * #,##0.00_-;\-&quot;R$&quot;\ * #,##0.00_-;_-&quot;R$&quot;\ * &quot;-&quot;??_-;_-@_-"/>
    <numFmt numFmtId="165" formatCode="_-* #,##0.00_-;\-* #,##0.00_-;_-* &quot;-&quot;??_-;_-@_-"/>
    <numFmt numFmtId="166" formatCode="_-* #,##0_-;\-* #,##0_-;_-* &quot;-&quot;??_-;_-@_-"/>
    <numFmt numFmtId="167" formatCode="mmmm/yyyy"/>
    <numFmt numFmtId="168" formatCode="#,##0.00%"/>
    <numFmt numFmtId="169" formatCode="#,##0.00%;[Red]\-#,##0.00%"/>
    <numFmt numFmtId="170" formatCode="0.00%;[Red]\-0.00%"/>
    <numFmt numFmtId="171" formatCode="000&quot;.&quot;000&quot;.&quot;000&quot;/&quot;0000&quot;-&quot;00"/>
    <numFmt numFmtId="172" formatCode="0.0"/>
    <numFmt numFmtId="173" formatCode="#,##0.00_ ;[Red]\-#,##0.00\ "/>
    <numFmt numFmtId="174" formatCode="dd\-mm\-yyyy"/>
    <numFmt numFmtId="175" formatCode="_ &quot;$&quot;* #,##0.00_ ;_ &quot;$&quot;* \-#,##0.00_ ;_ &quot;$&quot;* &quot;-&quot;_ ;_ @_ "/>
  </numFmts>
  <fonts count="29" x14ac:knownFonts="1">
    <font>
      <sz val="11"/>
      <color theme="1"/>
      <name val="Calibri"/>
      <family val="2"/>
      <scheme val="minor"/>
    </font>
    <font>
      <sz val="11"/>
      <color theme="1"/>
      <name val="Calibri"/>
      <family val="2"/>
      <scheme val="minor"/>
    </font>
    <font>
      <b/>
      <sz val="10"/>
      <color rgb="FF006B66"/>
      <name val="Calibri"/>
      <family val="2"/>
      <scheme val="minor"/>
    </font>
    <font>
      <b/>
      <sz val="12"/>
      <color rgb="FF006B66"/>
      <name val="Calibri"/>
      <family val="2"/>
      <scheme val="minor"/>
    </font>
    <font>
      <b/>
      <sz val="11"/>
      <color rgb="FFFA7D00"/>
      <name val="Calibri"/>
      <family val="2"/>
      <scheme val="minor"/>
    </font>
    <font>
      <b/>
      <sz val="10"/>
      <color rgb="FFFF0000"/>
      <name val="Calibri"/>
      <family val="2"/>
      <scheme val="minor"/>
    </font>
    <font>
      <sz val="10"/>
      <color theme="1"/>
      <name val="Calibri"/>
      <family val="2"/>
      <scheme val="minor"/>
    </font>
    <font>
      <b/>
      <sz val="10"/>
      <color theme="1"/>
      <name val="Calibri"/>
      <family val="2"/>
      <scheme val="minor"/>
    </font>
    <font>
      <sz val="10"/>
      <color theme="1" tint="0.249977111117893"/>
      <name val="Calibri"/>
      <family val="2"/>
      <scheme val="minor"/>
    </font>
    <font>
      <b/>
      <sz val="11"/>
      <color rgb="FF006B66"/>
      <name val="Calibri"/>
      <family val="2"/>
      <scheme val="minor"/>
    </font>
    <font>
      <sz val="10"/>
      <color rgb="FFC00000"/>
      <name val="Calibri"/>
      <family val="2"/>
      <scheme val="minor"/>
    </font>
    <font>
      <sz val="11"/>
      <color rgb="FFC00000"/>
      <name val="Calibri"/>
      <family val="2"/>
      <scheme val="minor"/>
    </font>
    <font>
      <sz val="10"/>
      <color rgb="FF006B66"/>
      <name val="Calibri"/>
      <family val="2"/>
      <scheme val="minor"/>
    </font>
    <font>
      <b/>
      <sz val="10"/>
      <color rgb="FFC59C00"/>
      <name val="Calibri"/>
      <family val="2"/>
      <scheme val="minor"/>
    </font>
    <font>
      <b/>
      <sz val="10"/>
      <name val="Calibri"/>
      <family val="2"/>
      <scheme val="minor"/>
    </font>
    <font>
      <b/>
      <sz val="14"/>
      <color rgb="FFC59C00"/>
      <name val="Calibri"/>
      <family val="2"/>
      <scheme val="minor"/>
    </font>
    <font>
      <sz val="14"/>
      <color theme="1"/>
      <name val="Calibri"/>
      <family val="2"/>
      <scheme val="minor"/>
    </font>
    <font>
      <b/>
      <sz val="9"/>
      <color rgb="FF006B66"/>
      <name val="Calibri"/>
      <family val="2"/>
      <scheme val="minor"/>
    </font>
    <font>
      <sz val="9"/>
      <color theme="1"/>
      <name val="Calibri"/>
      <family val="2"/>
      <scheme val="minor"/>
    </font>
    <font>
      <b/>
      <sz val="9"/>
      <color theme="1"/>
      <name val="Calibri"/>
      <family val="2"/>
      <scheme val="minor"/>
    </font>
    <font>
      <b/>
      <sz val="11"/>
      <color theme="0"/>
      <name val="Calibri"/>
      <family val="2"/>
      <scheme val="minor"/>
    </font>
    <font>
      <b/>
      <sz val="11"/>
      <color theme="1"/>
      <name val="Calibri"/>
      <family val="2"/>
      <scheme val="minor"/>
    </font>
    <font>
      <b/>
      <sz val="12"/>
      <color theme="0"/>
      <name val="Calibri"/>
      <family val="2"/>
      <scheme val="minor"/>
    </font>
    <font>
      <b/>
      <sz val="12"/>
      <name val="Calibri"/>
      <family val="2"/>
      <scheme val="minor"/>
    </font>
    <font>
      <sz val="9"/>
      <color theme="0" tint="-0.249977111117893"/>
      <name val="Calibri"/>
      <family val="2"/>
      <scheme val="minor"/>
    </font>
    <font>
      <b/>
      <sz val="8"/>
      <color rgb="FF006B66"/>
      <name val="Calibri"/>
      <family val="2"/>
      <scheme val="minor"/>
    </font>
    <font>
      <sz val="8"/>
      <color theme="0" tint="-0.249977111117893"/>
      <name val="Calibri"/>
      <family val="2"/>
      <scheme val="minor"/>
    </font>
    <font>
      <b/>
      <sz val="9"/>
      <color rgb="FFC59C00"/>
      <name val="Calibri"/>
      <family val="2"/>
      <scheme val="minor"/>
    </font>
    <font>
      <i/>
      <sz val="9"/>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rgb="FFF2F2F2"/>
      </patternFill>
    </fill>
    <fill>
      <patternFill patternType="solid">
        <fgColor rgb="FFDAE2DD"/>
        <bgColor indexed="64"/>
      </patternFill>
    </fill>
    <fill>
      <patternFill patternType="solid">
        <fgColor rgb="FF006B66"/>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4">
    <border>
      <left/>
      <right/>
      <top/>
      <bottom/>
      <diagonal/>
    </border>
    <border>
      <left/>
      <right/>
      <top/>
      <bottom style="thick">
        <color rgb="FF006B66"/>
      </bottom>
      <diagonal/>
    </border>
    <border>
      <left style="thin">
        <color rgb="FF7F7F7F"/>
      </left>
      <right style="thin">
        <color rgb="FF7F7F7F"/>
      </right>
      <top style="thin">
        <color rgb="FF7F7F7F"/>
      </top>
      <bottom style="thin">
        <color rgb="FF7F7F7F"/>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bottom style="thin">
        <color rgb="FF006B66"/>
      </bottom>
      <diagonal/>
    </border>
    <border>
      <left/>
      <right/>
      <top style="thin">
        <color rgb="FF006B66"/>
      </top>
      <bottom style="thin">
        <color rgb="FF006B66"/>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ck">
        <color rgb="FF006B66"/>
      </top>
      <bottom/>
      <diagonal/>
    </border>
    <border>
      <left/>
      <right/>
      <top style="medium">
        <color rgb="FFC59C00"/>
      </top>
      <bottom style="medium">
        <color rgb="FFC59C00"/>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rgb="FFC59C00"/>
      </left>
      <right style="thin">
        <color rgb="FFC59C00"/>
      </right>
      <top style="medium">
        <color rgb="FFC59C00"/>
      </top>
      <bottom style="medium">
        <color rgb="FFC59C00"/>
      </bottom>
      <diagonal/>
    </border>
    <border>
      <left style="thin">
        <color rgb="FFC59C00"/>
      </left>
      <right style="thin">
        <color rgb="FFC59C00"/>
      </right>
      <top style="medium">
        <color rgb="FFC59C00"/>
      </top>
      <bottom style="medium">
        <color rgb="FFC59C00"/>
      </bottom>
      <diagonal/>
    </border>
    <border>
      <left style="thin">
        <color rgb="FFC59C00"/>
      </left>
      <right style="medium">
        <color rgb="FFC59C00"/>
      </right>
      <top style="medium">
        <color rgb="FFC59C00"/>
      </top>
      <bottom style="medium">
        <color rgb="FFC59C00"/>
      </bottom>
      <diagonal/>
    </border>
    <border>
      <left style="medium">
        <color rgb="FFC59C00"/>
      </left>
      <right style="medium">
        <color rgb="FFC59C00"/>
      </right>
      <top style="medium">
        <color rgb="FFC59C00"/>
      </top>
      <bottom/>
      <diagonal/>
    </border>
    <border>
      <left style="medium">
        <color rgb="FFC59C00"/>
      </left>
      <right style="medium">
        <color rgb="FFC59C00"/>
      </right>
      <top/>
      <bottom/>
      <diagonal/>
    </border>
    <border>
      <left style="medium">
        <color rgb="FFC59C00"/>
      </left>
      <right style="medium">
        <color rgb="FFC59C00"/>
      </right>
      <top/>
      <bottom style="medium">
        <color rgb="FFC59C00"/>
      </bottom>
      <diagonal/>
    </border>
    <border>
      <left/>
      <right/>
      <top style="thick">
        <color rgb="FF006B66"/>
      </top>
      <bottom style="thick">
        <color rgb="FF006B66"/>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4" fillId="3" borderId="2" applyNumberFormat="0" applyAlignment="0" applyProtection="0"/>
    <xf numFmtId="42" fontId="1" fillId="0" borderId="0" applyFont="0" applyFill="0" applyBorder="0" applyAlignment="0" applyProtection="0"/>
  </cellStyleXfs>
  <cellXfs count="182">
    <xf numFmtId="0" fontId="0" fillId="0" borderId="0" xfId="0"/>
    <xf numFmtId="0" fontId="2" fillId="0" borderId="0" xfId="0" applyFont="1" applyAlignment="1">
      <alignment vertical="top" shrinkToFit="1"/>
    </xf>
    <xf numFmtId="0" fontId="5" fillId="0" borderId="0" xfId="0" applyFont="1" applyAlignment="1">
      <alignment horizontal="center"/>
    </xf>
    <xf numFmtId="0" fontId="6" fillId="0" borderId="0" xfId="0" applyFont="1" applyAlignment="1">
      <alignment vertical="center"/>
    </xf>
    <xf numFmtId="0" fontId="6" fillId="0" borderId="0" xfId="0" applyFont="1" applyAlignment="1">
      <alignment horizontal="center" vertical="center"/>
    </xf>
    <xf numFmtId="14" fontId="6" fillId="0" borderId="0" xfId="0" applyNumberFormat="1" applyFont="1" applyAlignment="1">
      <alignment horizontal="center" vertical="center"/>
    </xf>
    <xf numFmtId="169" fontId="6" fillId="0" borderId="0" xfId="3" applyNumberFormat="1" applyFont="1" applyAlignment="1">
      <alignment horizontal="center" vertical="center"/>
    </xf>
    <xf numFmtId="169" fontId="6" fillId="0" borderId="0" xfId="1" applyNumberFormat="1" applyFont="1" applyAlignment="1">
      <alignment horizontal="center" vertical="center"/>
    </xf>
    <xf numFmtId="169" fontId="6" fillId="0" borderId="0" xfId="0" applyNumberFormat="1" applyFont="1" applyAlignment="1">
      <alignment horizontal="center" vertical="center"/>
    </xf>
    <xf numFmtId="168" fontId="6" fillId="0" borderId="0" xfId="0" applyNumberFormat="1" applyFont="1" applyAlignment="1">
      <alignment horizontal="center" vertical="center"/>
    </xf>
    <xf numFmtId="168" fontId="6" fillId="0" borderId="0" xfId="2" applyNumberFormat="1" applyFont="1" applyAlignment="1">
      <alignment horizontal="center" vertical="center"/>
    </xf>
    <xf numFmtId="1" fontId="6" fillId="0" borderId="0" xfId="0" applyNumberFormat="1" applyFont="1" applyAlignment="1">
      <alignment horizontal="center" vertical="center"/>
    </xf>
    <xf numFmtId="1" fontId="6" fillId="0" borderId="0" xfId="1" applyNumberFormat="1" applyFont="1" applyAlignment="1">
      <alignment horizontal="center" vertical="center"/>
    </xf>
    <xf numFmtId="0" fontId="6" fillId="0" borderId="0" xfId="0" applyFont="1" applyFill="1" applyAlignment="1">
      <alignment vertical="center"/>
    </xf>
    <xf numFmtId="0" fontId="7" fillId="0" borderId="0" xfId="0" applyFont="1" applyAlignment="1">
      <alignment horizontal="right" vertical="center"/>
    </xf>
    <xf numFmtId="10" fontId="6" fillId="0" borderId="0" xfId="3" applyNumberFormat="1" applyFont="1" applyAlignment="1">
      <alignment horizontal="center" vertical="center"/>
    </xf>
    <xf numFmtId="49" fontId="8" fillId="0" borderId="0" xfId="0" applyNumberFormat="1" applyFont="1" applyAlignment="1">
      <alignment horizontal="center"/>
    </xf>
    <xf numFmtId="0" fontId="8" fillId="0" borderId="0" xfId="0" applyFont="1" applyAlignment="1">
      <alignment horizontal="center"/>
    </xf>
    <xf numFmtId="0" fontId="8" fillId="0" borderId="0" xfId="0" quotePrefix="1" applyFont="1" applyAlignment="1">
      <alignment horizontal="center"/>
    </xf>
    <xf numFmtId="0" fontId="6" fillId="0" borderId="0" xfId="0" applyFont="1"/>
    <xf numFmtId="0" fontId="8" fillId="0" borderId="0" xfId="0" applyFont="1" applyAlignment="1">
      <alignment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169" fontId="8" fillId="0" borderId="0" xfId="3" applyNumberFormat="1" applyFont="1" applyAlignment="1">
      <alignment horizontal="center" vertical="center"/>
    </xf>
    <xf numFmtId="1" fontId="8" fillId="0" borderId="0" xfId="0" applyNumberFormat="1" applyFont="1" applyAlignment="1">
      <alignment horizontal="center" vertical="center"/>
    </xf>
    <xf numFmtId="1" fontId="8" fillId="0" borderId="0" xfId="1" applyNumberFormat="1" applyFont="1" applyAlignment="1">
      <alignment horizontal="center" vertical="center"/>
    </xf>
    <xf numFmtId="169" fontId="8" fillId="0" borderId="0" xfId="0" applyNumberFormat="1" applyFont="1" applyAlignment="1">
      <alignment horizontal="center" vertical="center"/>
    </xf>
    <xf numFmtId="10" fontId="6" fillId="0" borderId="0" xfId="0" applyNumberFormat="1" applyFont="1" applyAlignment="1">
      <alignment horizontal="center" vertical="center"/>
    </xf>
    <xf numFmtId="2" fontId="6" fillId="0" borderId="0" xfId="0" applyNumberFormat="1" applyFont="1" applyAlignment="1">
      <alignment horizontal="center" vertical="center"/>
    </xf>
    <xf numFmtId="10" fontId="8" fillId="0" borderId="0" xfId="1" applyNumberFormat="1" applyFont="1" applyAlignment="1">
      <alignment horizontal="center" vertical="center"/>
    </xf>
    <xf numFmtId="2" fontId="8" fillId="0" borderId="0" xfId="1" applyNumberFormat="1" applyFont="1" applyAlignment="1">
      <alignment horizontal="center" vertical="center"/>
    </xf>
    <xf numFmtId="0" fontId="6" fillId="0" borderId="0" xfId="0" applyFont="1" applyBorder="1" applyAlignment="1">
      <alignment vertical="center"/>
    </xf>
    <xf numFmtId="0" fontId="10" fillId="0" borderId="0" xfId="0" applyFont="1" applyFill="1" applyAlignment="1">
      <alignment horizontal="centerContinuous" vertical="center"/>
    </xf>
    <xf numFmtId="0" fontId="6" fillId="0" borderId="0" xfId="0" applyFont="1" applyFill="1" applyAlignment="1">
      <alignment horizontal="centerContinuous" vertical="center"/>
    </xf>
    <xf numFmtId="0" fontId="6" fillId="0" borderId="0" xfId="0" applyFont="1" applyAlignment="1">
      <alignment horizontal="center"/>
    </xf>
    <xf numFmtId="0" fontId="7" fillId="0" borderId="0" xfId="0" applyFont="1"/>
    <xf numFmtId="0" fontId="7" fillId="0" borderId="0" xfId="0" applyFont="1" applyAlignment="1">
      <alignment horizontal="center"/>
    </xf>
    <xf numFmtId="0" fontId="6" fillId="0" borderId="0" xfId="0" applyFont="1" applyBorder="1"/>
    <xf numFmtId="14" fontId="6" fillId="0" borderId="0" xfId="0" applyNumberFormat="1" applyFont="1" applyAlignment="1">
      <alignment horizontal="center"/>
    </xf>
    <xf numFmtId="0" fontId="6" fillId="0" borderId="1" xfId="0" applyFont="1" applyBorder="1"/>
    <xf numFmtId="0" fontId="6" fillId="0" borderId="5" xfId="0" applyFont="1" applyBorder="1"/>
    <xf numFmtId="0" fontId="3" fillId="0" borderId="1" xfId="0" applyFont="1" applyBorder="1"/>
    <xf numFmtId="0" fontId="12" fillId="0" borderId="1" xfId="0" applyFont="1" applyBorder="1"/>
    <xf numFmtId="0" fontId="5" fillId="0" borderId="0" xfId="0" applyFont="1"/>
    <xf numFmtId="14" fontId="6" fillId="0" borderId="0" xfId="0" applyNumberFormat="1" applyFont="1" applyAlignment="1">
      <alignment horizontal="left"/>
    </xf>
    <xf numFmtId="172" fontId="6" fillId="0" borderId="0" xfId="0" applyNumberFormat="1" applyFont="1" applyAlignment="1">
      <alignment horizontal="center"/>
    </xf>
    <xf numFmtId="172" fontId="7" fillId="0" borderId="0" xfId="0" applyNumberFormat="1" applyFont="1" applyAlignment="1">
      <alignment horizontal="center"/>
    </xf>
    <xf numFmtId="172" fontId="6" fillId="0" borderId="0" xfId="0" applyNumberFormat="1" applyFont="1" applyAlignment="1">
      <alignment horizontal="left"/>
    </xf>
    <xf numFmtId="172" fontId="2" fillId="0" borderId="0" xfId="0" applyNumberFormat="1" applyFont="1" applyAlignment="1">
      <alignment horizontal="left"/>
    </xf>
    <xf numFmtId="0" fontId="6" fillId="0" borderId="0" xfId="0" applyFont="1" applyFill="1" applyBorder="1" applyAlignment="1"/>
    <xf numFmtId="0" fontId="6" fillId="0" borderId="0" xfId="0" applyFont="1" applyFill="1" applyAlignment="1"/>
    <xf numFmtId="0" fontId="2" fillId="0" borderId="1" xfId="0" applyFont="1" applyBorder="1" applyAlignment="1"/>
    <xf numFmtId="0" fontId="6" fillId="0" borderId="5" xfId="0" applyFont="1" applyFill="1" applyBorder="1" applyAlignment="1"/>
    <xf numFmtId="0" fontId="9" fillId="0" borderId="1" xfId="0" applyFont="1" applyBorder="1" applyAlignment="1">
      <alignment horizontal="right"/>
    </xf>
    <xf numFmtId="0" fontId="2" fillId="0" borderId="0" xfId="0" applyFont="1" applyAlignment="1">
      <alignment horizontal="left"/>
    </xf>
    <xf numFmtId="0" fontId="14" fillId="0" borderId="0" xfId="0" applyFont="1" applyAlignment="1">
      <alignment horizontal="left"/>
    </xf>
    <xf numFmtId="171" fontId="10" fillId="0" borderId="0" xfId="0" applyNumberFormat="1" applyFont="1" applyAlignment="1">
      <alignment horizontal="left" vertical="center"/>
    </xf>
    <xf numFmtId="0" fontId="9" fillId="4" borderId="3" xfId="0" applyFont="1" applyFill="1" applyBorder="1" applyAlignment="1">
      <alignment horizontal="center" vertical="center" wrapText="1"/>
    </xf>
    <xf numFmtId="171" fontId="9" fillId="4" borderId="3" xfId="0" applyNumberFormat="1" applyFont="1" applyFill="1" applyBorder="1" applyAlignment="1">
      <alignment horizontal="center" vertical="center" wrapText="1"/>
    </xf>
    <xf numFmtId="0" fontId="0" fillId="0" borderId="0" xfId="0" applyFont="1"/>
    <xf numFmtId="0" fontId="9" fillId="4" borderId="4" xfId="0" applyFont="1" applyFill="1" applyBorder="1" applyAlignment="1">
      <alignment horizontal="center" vertical="center" wrapText="1"/>
    </xf>
    <xf numFmtId="0" fontId="0" fillId="0" borderId="0" xfId="0" applyFont="1" applyBorder="1"/>
    <xf numFmtId="170" fontId="8" fillId="0" borderId="0" xfId="3" applyNumberFormat="1" applyFont="1" applyAlignment="1">
      <alignment horizontal="center" vertical="center"/>
    </xf>
    <xf numFmtId="173" fontId="8" fillId="0" borderId="0" xfId="1" applyNumberFormat="1" applyFont="1" applyAlignment="1">
      <alignment horizontal="center" vertical="center"/>
    </xf>
    <xf numFmtId="4" fontId="8" fillId="0" borderId="0" xfId="1" applyNumberFormat="1" applyFont="1" applyAlignment="1">
      <alignment horizontal="center" vertical="center"/>
    </xf>
    <xf numFmtId="0" fontId="9" fillId="0" borderId="0" xfId="0" applyFont="1" applyAlignment="1"/>
    <xf numFmtId="3" fontId="6" fillId="0" borderId="0" xfId="0" applyNumberFormat="1" applyFont="1" applyFill="1" applyBorder="1" applyAlignment="1"/>
    <xf numFmtId="3" fontId="6" fillId="0" borderId="0" xfId="0" applyNumberFormat="1" applyFont="1" applyFill="1" applyAlignment="1"/>
    <xf numFmtId="3" fontId="6" fillId="0" borderId="5" xfId="0" applyNumberFormat="1" applyFont="1" applyFill="1" applyBorder="1" applyAlignment="1"/>
    <xf numFmtId="14" fontId="6" fillId="0" borderId="0" xfId="0" applyNumberFormat="1" applyFont="1" applyAlignment="1">
      <alignment horizontal="center"/>
    </xf>
    <xf numFmtId="14" fontId="6" fillId="0" borderId="0" xfId="0" applyNumberFormat="1" applyFont="1" applyAlignment="1">
      <alignment horizontal="center"/>
    </xf>
    <xf numFmtId="14" fontId="6" fillId="0" borderId="0" xfId="0" applyNumberFormat="1" applyFont="1" applyAlignment="1">
      <alignment horizontal="center"/>
    </xf>
    <xf numFmtId="174" fontId="6" fillId="0" borderId="0" xfId="0" applyNumberFormat="1" applyFont="1" applyAlignment="1">
      <alignment horizontal="center"/>
    </xf>
    <xf numFmtId="0" fontId="15" fillId="6" borderId="12" xfId="0" applyFont="1" applyFill="1" applyBorder="1" applyAlignment="1">
      <alignment vertical="center"/>
    </xf>
    <xf numFmtId="0" fontId="16" fillId="6" borderId="12" xfId="0" applyFont="1" applyFill="1" applyBorder="1" applyAlignment="1">
      <alignment vertical="center"/>
    </xf>
    <xf numFmtId="0" fontId="0" fillId="0" borderId="0" xfId="0" applyAlignment="1">
      <alignment vertical="center"/>
    </xf>
    <xf numFmtId="0" fontId="17" fillId="0" borderId="1" xfId="0" applyFont="1" applyBorder="1" applyAlignment="1">
      <alignment vertical="center"/>
    </xf>
    <xf numFmtId="0" fontId="17" fillId="0" borderId="1" xfId="0" applyFont="1" applyFill="1" applyBorder="1" applyAlignment="1">
      <alignment horizontal="left" vertical="center"/>
    </xf>
    <xf numFmtId="0" fontId="17" fillId="0" borderId="1" xfId="0" applyFont="1" applyFill="1" applyBorder="1" applyAlignment="1">
      <alignment horizontal="centerContinuous" vertical="center"/>
    </xf>
    <xf numFmtId="0" fontId="18" fillId="0" borderId="1" xfId="0" applyFont="1" applyBorder="1"/>
    <xf numFmtId="0" fontId="17" fillId="0" borderId="1" xfId="0" applyFont="1" applyBorder="1" applyAlignment="1">
      <alignment horizontal="left" vertical="center"/>
    </xf>
    <xf numFmtId="171" fontId="6" fillId="0" borderId="0" xfId="0" applyNumberFormat="1" applyFont="1" applyAlignment="1">
      <alignment horizontal="left" vertical="center"/>
    </xf>
    <xf numFmtId="171" fontId="8" fillId="0" borderId="0" xfId="0" applyNumberFormat="1" applyFont="1" applyAlignment="1">
      <alignment horizontal="left" vertical="center"/>
    </xf>
    <xf numFmtId="0" fontId="0" fillId="0" borderId="0" xfId="0" applyAlignment="1">
      <alignment horizontal="left"/>
    </xf>
    <xf numFmtId="0" fontId="6" fillId="0" borderId="0" xfId="0" applyFont="1" applyAlignment="1">
      <alignment horizontal="left" vertical="center"/>
    </xf>
    <xf numFmtId="0" fontId="8" fillId="0" borderId="0" xfId="0" applyFont="1" applyAlignment="1">
      <alignment horizontal="left" vertical="center"/>
    </xf>
    <xf numFmtId="42" fontId="6" fillId="0" borderId="0" xfId="5" applyFont="1" applyAlignment="1">
      <alignment vertical="center"/>
    </xf>
    <xf numFmtId="42" fontId="6" fillId="0" borderId="0" xfId="5" applyFont="1" applyFill="1" applyAlignment="1">
      <alignment horizontal="centerContinuous" vertical="center"/>
    </xf>
    <xf numFmtId="42" fontId="9" fillId="4" borderId="4" xfId="5" applyFont="1" applyFill="1" applyBorder="1" applyAlignment="1">
      <alignment horizontal="center" vertical="center" wrapText="1"/>
    </xf>
    <xf numFmtId="42" fontId="0" fillId="0" borderId="0" xfId="5" applyFont="1"/>
    <xf numFmtId="175" fontId="6" fillId="0" borderId="0" xfId="5" applyNumberFormat="1" applyFont="1" applyAlignment="1">
      <alignment horizontal="right" vertical="center"/>
    </xf>
    <xf numFmtId="175" fontId="6" fillId="0" borderId="0" xfId="5" applyNumberFormat="1" applyFont="1" applyAlignment="1">
      <alignment vertical="center"/>
    </xf>
    <xf numFmtId="175" fontId="6" fillId="0" borderId="0" xfId="5" applyNumberFormat="1" applyFont="1" applyFill="1" applyAlignment="1">
      <alignment horizontal="centerContinuous" vertical="center"/>
    </xf>
    <xf numFmtId="175" fontId="9" fillId="4" borderId="4" xfId="5" applyNumberFormat="1" applyFont="1" applyFill="1" applyBorder="1" applyAlignment="1">
      <alignment horizontal="center" vertical="center" wrapText="1"/>
    </xf>
    <xf numFmtId="175" fontId="8" fillId="0" borderId="0" xfId="5" applyNumberFormat="1" applyFont="1" applyAlignment="1">
      <alignment horizontal="right" vertical="center"/>
    </xf>
    <xf numFmtId="175" fontId="0" fillId="0" borderId="0" xfId="5" applyNumberFormat="1" applyFont="1"/>
    <xf numFmtId="42" fontId="6" fillId="0" borderId="0" xfId="5" applyFont="1" applyAlignment="1">
      <alignment horizontal="center" vertical="center"/>
    </xf>
    <xf numFmtId="42" fontId="10" fillId="0" borderId="0" xfId="5" applyFont="1" applyFill="1" applyAlignment="1">
      <alignment horizontal="centerContinuous" vertical="center"/>
    </xf>
    <xf numFmtId="42" fontId="8" fillId="0" borderId="0" xfId="5" applyFont="1" applyAlignment="1">
      <alignment horizontal="center" vertical="center"/>
    </xf>
    <xf numFmtId="42" fontId="8" fillId="0" borderId="0" xfId="5" applyFont="1" applyAlignment="1">
      <alignment vertical="center"/>
    </xf>
    <xf numFmtId="0" fontId="7" fillId="0" borderId="0" xfId="0" applyFont="1" applyFill="1" applyBorder="1" applyAlignment="1">
      <alignment horizontal="center" vertical="center"/>
    </xf>
    <xf numFmtId="0" fontId="17" fillId="0" borderId="1" xfId="0" applyFont="1" applyBorder="1" applyAlignment="1">
      <alignment horizontal="center" vertical="center"/>
    </xf>
    <xf numFmtId="0" fontId="21" fillId="6" borderId="13" xfId="0" applyFont="1" applyFill="1" applyBorder="1"/>
    <xf numFmtId="0" fontId="21" fillId="6" borderId="14" xfId="0" applyFont="1" applyFill="1" applyBorder="1" applyAlignment="1">
      <alignment horizontal="right" vertical="center"/>
    </xf>
    <xf numFmtId="0" fontId="22" fillId="7" borderId="15" xfId="0" applyFont="1" applyFill="1" applyBorder="1" applyAlignment="1">
      <alignment horizontal="center"/>
    </xf>
    <xf numFmtId="2" fontId="6" fillId="0" borderId="0" xfId="3" applyNumberFormat="1" applyFont="1" applyAlignment="1">
      <alignment horizontal="center" vertical="center"/>
    </xf>
    <xf numFmtId="2" fontId="6" fillId="0" borderId="0" xfId="0" applyNumberFormat="1" applyFont="1" applyFill="1" applyAlignment="1">
      <alignment horizontal="centerContinuous" vertical="center"/>
    </xf>
    <xf numFmtId="2" fontId="9" fillId="4" borderId="3" xfId="0" applyNumberFormat="1" applyFont="1" applyFill="1" applyBorder="1" applyAlignment="1">
      <alignment horizontal="center" vertical="center" wrapText="1"/>
    </xf>
    <xf numFmtId="2" fontId="8" fillId="0" borderId="0" xfId="3" applyNumberFormat="1" applyFont="1" applyAlignment="1">
      <alignment horizontal="center" vertical="center"/>
    </xf>
    <xf numFmtId="2" fontId="0" fillId="0" borderId="0" xfId="0" applyNumberFormat="1"/>
    <xf numFmtId="0" fontId="9" fillId="0" borderId="0" xfId="0" applyFont="1" applyAlignment="1">
      <alignment horizontal="right"/>
    </xf>
    <xf numFmtId="14" fontId="23" fillId="0" borderId="0" xfId="0" applyNumberFormat="1" applyFont="1" applyFill="1" applyAlignment="1">
      <alignment horizontal="center"/>
    </xf>
    <xf numFmtId="0" fontId="10" fillId="6" borderId="16" xfId="0" applyFont="1" applyFill="1" applyBorder="1" applyAlignment="1">
      <alignment vertical="center"/>
    </xf>
    <xf numFmtId="0" fontId="24" fillId="0" borderId="0" xfId="0" applyFont="1" applyAlignment="1">
      <alignment vertical="center"/>
    </xf>
    <xf numFmtId="0" fontId="18" fillId="0" borderId="0" xfId="0" applyFont="1"/>
    <xf numFmtId="0" fontId="18" fillId="0" borderId="0" xfId="0" applyFont="1" applyFill="1" applyBorder="1" applyAlignment="1"/>
    <xf numFmtId="0" fontId="18" fillId="0" borderId="0" xfId="0" applyNumberFormat="1" applyFont="1" applyBorder="1" applyAlignment="1"/>
    <xf numFmtId="0" fontId="18" fillId="0" borderId="0" xfId="0" applyFont="1" applyBorder="1" applyAlignment="1">
      <alignment horizontal="left"/>
    </xf>
    <xf numFmtId="0" fontId="18" fillId="0" borderId="0" xfId="0" applyFont="1" applyFill="1" applyAlignment="1"/>
    <xf numFmtId="0" fontId="18" fillId="0" borderId="5" xfId="0" applyFont="1" applyBorder="1"/>
    <xf numFmtId="0" fontId="18" fillId="0" borderId="5" xfId="0" applyFont="1" applyFill="1" applyBorder="1" applyAlignment="1"/>
    <xf numFmtId="0" fontId="18" fillId="0" borderId="5" xfId="0" applyFont="1" applyBorder="1" applyAlignment="1"/>
    <xf numFmtId="0" fontId="18" fillId="0" borderId="5" xfId="0" applyFont="1" applyBorder="1" applyAlignment="1">
      <alignment horizontal="left"/>
    </xf>
    <xf numFmtId="0" fontId="19" fillId="0" borderId="0" xfId="0" applyFont="1" applyFill="1" applyBorder="1" applyAlignment="1">
      <alignment horizontal="center" vertical="center"/>
    </xf>
    <xf numFmtId="0" fontId="19" fillId="0" borderId="0" xfId="0" applyFont="1" applyFill="1" applyAlignment="1">
      <alignment horizontal="center"/>
    </xf>
    <xf numFmtId="0" fontId="19" fillId="0" borderId="5" xfId="0" applyFont="1" applyFill="1" applyBorder="1" applyAlignment="1">
      <alignment horizontal="center"/>
    </xf>
    <xf numFmtId="0" fontId="18" fillId="4" borderId="9" xfId="0" applyFont="1" applyFill="1" applyBorder="1" applyAlignment="1">
      <alignment vertical="center"/>
    </xf>
    <xf numFmtId="0" fontId="18" fillId="4" borderId="10" xfId="0" applyFont="1" applyFill="1" applyBorder="1" applyAlignment="1">
      <alignment vertical="center"/>
    </xf>
    <xf numFmtId="0" fontId="17" fillId="4" borderId="3" xfId="0" applyFont="1" applyFill="1" applyBorder="1" applyAlignment="1">
      <alignment horizontal="centerContinuous" vertical="center"/>
    </xf>
    <xf numFmtId="0" fontId="2" fillId="4" borderId="3" xfId="0" applyFont="1" applyFill="1" applyBorder="1" applyAlignment="1">
      <alignment horizontal="center" vertical="center" wrapText="1"/>
    </xf>
    <xf numFmtId="0" fontId="27" fillId="0" borderId="23" xfId="0" applyFont="1" applyBorder="1" applyAlignment="1">
      <alignment vertical="center"/>
    </xf>
    <xf numFmtId="0" fontId="19" fillId="9" borderId="23" xfId="0" applyFont="1" applyFill="1" applyBorder="1" applyAlignment="1">
      <alignment vertical="center"/>
    </xf>
    <xf numFmtId="0" fontId="19" fillId="2" borderId="0" xfId="0" applyFont="1" applyFill="1" applyAlignment="1">
      <alignment vertical="center"/>
    </xf>
    <xf numFmtId="0" fontId="28" fillId="2" borderId="0" xfId="0" applyFont="1" applyFill="1" applyAlignment="1">
      <alignment vertical="center"/>
    </xf>
    <xf numFmtId="0" fontId="19" fillId="0" borderId="0" xfId="0" applyFont="1" applyFill="1" applyAlignment="1">
      <alignment vertical="center"/>
    </xf>
    <xf numFmtId="0" fontId="28" fillId="0" borderId="0" xfId="0" applyFont="1" applyFill="1" applyAlignment="1">
      <alignment vertical="center"/>
    </xf>
    <xf numFmtId="0" fontId="19" fillId="0" borderId="0" xfId="0" applyFont="1" applyFill="1" applyBorder="1" applyAlignment="1">
      <alignment vertical="center"/>
    </xf>
    <xf numFmtId="0" fontId="19" fillId="0" borderId="5" xfId="0" applyFont="1" applyFill="1" applyBorder="1" applyAlignment="1">
      <alignment vertical="center"/>
    </xf>
    <xf numFmtId="0" fontId="27" fillId="0" borderId="6" xfId="0" applyFont="1" applyFill="1" applyBorder="1" applyAlignment="1">
      <alignment vertical="center"/>
    </xf>
    <xf numFmtId="0" fontId="19" fillId="0" borderId="6" xfId="0" applyFont="1" applyFill="1" applyBorder="1" applyAlignment="1">
      <alignment vertical="center"/>
    </xf>
    <xf numFmtId="0" fontId="17" fillId="4" borderId="8" xfId="0" applyFont="1" applyFill="1" applyBorder="1" applyAlignment="1">
      <alignment vertical="center"/>
    </xf>
    <xf numFmtId="0" fontId="26" fillId="0" borderId="0" xfId="0" applyFont="1" applyAlignment="1">
      <alignment horizontal="left" vertical="top" wrapText="1"/>
    </xf>
    <xf numFmtId="14" fontId="11" fillId="8" borderId="18" xfId="0" applyNumberFormat="1" applyFont="1" applyFill="1" applyBorder="1" applyAlignment="1">
      <alignment horizontal="center" vertical="center"/>
    </xf>
    <xf numFmtId="14" fontId="11" fillId="8" borderId="19" xfId="0" applyNumberFormat="1" applyFont="1" applyFill="1" applyBorder="1" applyAlignment="1">
      <alignment horizontal="center" vertical="center"/>
    </xf>
    <xf numFmtId="15" fontId="25" fillId="6" borderId="17" xfId="0" applyNumberFormat="1" applyFont="1" applyFill="1" applyBorder="1" applyAlignment="1">
      <alignment horizontal="center" vertical="center"/>
    </xf>
    <xf numFmtId="15" fontId="25" fillId="6" borderId="18" xfId="0" applyNumberFormat="1" applyFont="1" applyFill="1" applyBorder="1" applyAlignment="1">
      <alignment horizontal="center" vertical="center"/>
    </xf>
    <xf numFmtId="0" fontId="26" fillId="0" borderId="0" xfId="0" applyFont="1" applyAlignment="1">
      <alignment horizontal="left" wrapText="1"/>
    </xf>
    <xf numFmtId="0" fontId="19" fillId="6" borderId="20" xfId="0" applyFont="1" applyFill="1" applyBorder="1" applyAlignment="1">
      <alignment horizontal="center" vertical="center" textRotation="90"/>
    </xf>
    <xf numFmtId="0" fontId="19" fillId="6" borderId="21" xfId="0" applyFont="1" applyFill="1" applyBorder="1" applyAlignment="1">
      <alignment horizontal="center" vertical="center" textRotation="90"/>
    </xf>
    <xf numFmtId="0" fontId="19" fillId="6" borderId="22" xfId="0" applyFont="1" applyFill="1" applyBorder="1" applyAlignment="1">
      <alignment horizontal="center" vertical="center" textRotation="90"/>
    </xf>
    <xf numFmtId="0" fontId="7" fillId="0" borderId="0" xfId="0" applyFont="1" applyFill="1" applyBorder="1" applyAlignment="1">
      <alignment horizontal="center" vertical="center"/>
    </xf>
    <xf numFmtId="3" fontId="18" fillId="0" borderId="11" xfId="0" applyNumberFormat="1" applyFont="1" applyFill="1" applyBorder="1" applyAlignment="1">
      <alignment horizontal="left"/>
    </xf>
    <xf numFmtId="3" fontId="18" fillId="0" borderId="0" xfId="0" applyNumberFormat="1" applyFont="1" applyFill="1" applyBorder="1" applyAlignment="1">
      <alignment horizontal="left"/>
    </xf>
    <xf numFmtId="174" fontId="18" fillId="0" borderId="11" xfId="0" applyNumberFormat="1" applyFont="1" applyBorder="1" applyAlignment="1">
      <alignment horizontal="center"/>
    </xf>
    <xf numFmtId="174" fontId="18" fillId="0" borderId="0" xfId="0" applyNumberFormat="1" applyFont="1" applyBorder="1" applyAlignment="1">
      <alignment horizontal="center"/>
    </xf>
    <xf numFmtId="0" fontId="17" fillId="0" borderId="23" xfId="0" applyFont="1" applyBorder="1" applyAlignment="1">
      <alignment horizontal="center" vertical="center"/>
    </xf>
    <xf numFmtId="14" fontId="13" fillId="5" borderId="1" xfId="4" applyNumberFormat="1" applyFont="1" applyFill="1" applyBorder="1" applyAlignment="1">
      <alignment horizontal="center" vertical="center" wrapText="1"/>
    </xf>
    <xf numFmtId="0" fontId="13" fillId="5" borderId="1" xfId="4" applyFont="1" applyFill="1" applyBorder="1" applyAlignment="1">
      <alignment horizontal="center" vertical="center" wrapText="1"/>
    </xf>
    <xf numFmtId="169" fontId="6" fillId="0" borderId="6" xfId="3" applyNumberFormat="1" applyFont="1" applyFill="1" applyBorder="1" applyAlignment="1">
      <alignment horizontal="center" vertical="center"/>
    </xf>
    <xf numFmtId="169" fontId="18" fillId="2" borderId="0" xfId="3" applyNumberFormat="1" applyFont="1" applyFill="1" applyAlignment="1">
      <alignment horizontal="center" vertical="center"/>
    </xf>
    <xf numFmtId="169" fontId="18" fillId="0" borderId="0" xfId="3" applyNumberFormat="1" applyFont="1" applyFill="1" applyAlignment="1">
      <alignment horizontal="center" vertical="center"/>
    </xf>
    <xf numFmtId="0" fontId="17" fillId="4" borderId="3" xfId="0" applyFont="1" applyFill="1" applyBorder="1" applyAlignment="1">
      <alignment horizontal="center" vertical="center"/>
    </xf>
    <xf numFmtId="169" fontId="18" fillId="0" borderId="6" xfId="3" applyNumberFormat="1" applyFont="1" applyFill="1" applyBorder="1" applyAlignment="1">
      <alignment horizontal="center" vertical="center"/>
    </xf>
    <xf numFmtId="0" fontId="27" fillId="4" borderId="3" xfId="0" applyFont="1" applyFill="1" applyBorder="1" applyAlignment="1">
      <alignment horizontal="center" vertical="center"/>
    </xf>
    <xf numFmtId="173" fontId="18" fillId="2" borderId="0" xfId="3" applyNumberFormat="1" applyFont="1" applyFill="1" applyAlignment="1">
      <alignment horizontal="center" vertical="center"/>
    </xf>
    <xf numFmtId="173" fontId="18" fillId="0" borderId="0" xfId="3" applyNumberFormat="1" applyFont="1" applyFill="1" applyAlignment="1">
      <alignment horizontal="center" vertical="center"/>
    </xf>
    <xf numFmtId="169" fontId="18" fillId="0" borderId="0" xfId="3" applyNumberFormat="1" applyFont="1" applyFill="1" applyBorder="1" applyAlignment="1">
      <alignment horizontal="center" vertical="center"/>
    </xf>
    <xf numFmtId="0" fontId="17" fillId="0" borderId="1" xfId="0" applyFont="1" applyBorder="1" applyAlignment="1">
      <alignment horizontal="center" vertical="center"/>
    </xf>
    <xf numFmtId="166" fontId="18" fillId="0" borderId="0" xfId="1" applyNumberFormat="1" applyFont="1" applyFill="1" applyBorder="1" applyAlignment="1">
      <alignment horizontal="right" vertical="center"/>
    </xf>
    <xf numFmtId="166" fontId="18" fillId="0" borderId="5" xfId="1" applyNumberFormat="1" applyFont="1" applyFill="1" applyBorder="1" applyAlignment="1">
      <alignment horizontal="right" vertical="center"/>
    </xf>
    <xf numFmtId="169" fontId="18" fillId="0" borderId="5" xfId="3" applyNumberFormat="1" applyFont="1" applyFill="1" applyBorder="1" applyAlignment="1">
      <alignment horizontal="center" vertical="center"/>
    </xf>
    <xf numFmtId="169" fontId="18" fillId="2" borderId="7" xfId="3" applyNumberFormat="1" applyFont="1" applyFill="1" applyBorder="1" applyAlignment="1">
      <alignment horizontal="center" vertical="center"/>
    </xf>
    <xf numFmtId="3" fontId="18" fillId="0" borderId="5" xfId="0" applyNumberFormat="1" applyFont="1" applyFill="1" applyBorder="1" applyAlignment="1">
      <alignment horizontal="left"/>
    </xf>
    <xf numFmtId="174" fontId="18" fillId="0" borderId="5" xfId="0" applyNumberFormat="1" applyFont="1" applyBorder="1" applyAlignment="1">
      <alignment horizontal="center"/>
    </xf>
    <xf numFmtId="174" fontId="2" fillId="8" borderId="18" xfId="0" applyNumberFormat="1" applyFont="1" applyFill="1" applyBorder="1" applyAlignment="1">
      <alignment horizontal="center" vertical="center"/>
    </xf>
    <xf numFmtId="15" fontId="2" fillId="8" borderId="19" xfId="0" applyNumberFormat="1" applyFont="1" applyFill="1" applyBorder="1" applyAlignment="1">
      <alignment horizontal="center" vertical="center"/>
    </xf>
    <xf numFmtId="166" fontId="18" fillId="0" borderId="11" xfId="1" applyNumberFormat="1" applyFont="1" applyFill="1" applyBorder="1" applyAlignment="1">
      <alignment horizontal="right" vertical="top" wrapText="1"/>
    </xf>
    <xf numFmtId="173" fontId="18" fillId="0" borderId="5" xfId="3" applyNumberFormat="1" applyFont="1" applyFill="1" applyBorder="1" applyAlignment="1">
      <alignment horizontal="center" vertical="center"/>
    </xf>
    <xf numFmtId="0" fontId="19" fillId="9" borderId="23" xfId="0" applyFont="1" applyFill="1" applyBorder="1" applyAlignment="1">
      <alignment horizontal="center" vertical="center"/>
    </xf>
    <xf numFmtId="0" fontId="9" fillId="0" borderId="1" xfId="0" applyFont="1" applyBorder="1" applyAlignment="1">
      <alignment horizontal="center" vertical="center"/>
    </xf>
    <xf numFmtId="0" fontId="20" fillId="7" borderId="3" xfId="0" applyFont="1" applyFill="1" applyBorder="1" applyAlignment="1">
      <alignment horizontal="center" vertical="center"/>
    </xf>
    <xf numFmtId="167" fontId="20" fillId="7" borderId="3" xfId="0" applyNumberFormat="1" applyFont="1" applyFill="1" applyBorder="1" applyAlignment="1">
      <alignment horizontal="center" vertical="center"/>
    </xf>
  </cellXfs>
  <cellStyles count="6">
    <cellStyle name="Cálculo" xfId="4" builtinId="22"/>
    <cellStyle name="Millares" xfId="1" builtinId="3"/>
    <cellStyle name="Moneda" xfId="2" builtinId="4"/>
    <cellStyle name="Moneda [0]" xfId="5" builtinId="7"/>
    <cellStyle name="Normal" xfId="0" builtinId="0"/>
    <cellStyle name="Porcentaje" xfId="3" builtinId="5"/>
  </cellStyles>
  <dxfs count="11">
    <dxf>
      <fill>
        <patternFill>
          <bgColor theme="2"/>
        </patternFill>
      </fill>
      <border>
        <left style="thin">
          <color theme="0"/>
        </left>
        <right style="thin">
          <color theme="0"/>
        </right>
        <top style="thin">
          <color theme="0"/>
        </top>
        <bottom style="thin">
          <color theme="0"/>
        </bottom>
        <vertical/>
        <horizontal/>
      </border>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
      <fill>
        <patternFill>
          <bgColor theme="2"/>
        </patternFill>
      </fill>
    </dxf>
  </dxfs>
  <tableStyles count="0" defaultTableStyle="TableStyleMedium2" defaultPivotStyle="PivotStyleLight16"/>
  <colors>
    <mruColors>
      <color rgb="FFC59C00"/>
      <color rgb="FF006B66"/>
      <color rgb="FFDAE2DD"/>
      <color rgb="FF004384"/>
      <color rgb="FF10A640"/>
      <color rgb="FF4472C4"/>
      <color rgb="FF0075EA"/>
      <color rgb="FF8FC7FF"/>
      <color rgb="FFFFC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rtdsrv.5811d648224542c1961188bd48d0ea9d">
      <tp t="e">
        <v>#N/A</v>
        <stp/>
        <stp>8197128e-5ad5-48ce-8690-377ebf15bf66</stp>
        <stp>1</stp>
        <tr r="K21" s="13"/>
      </tp>
    </main>
    <main first="rtdsrv.5811d648224542c1961188bd48d0ea9d">
      <tp t="e">
        <v>#N/A</v>
        <stp/>
        <stp>be0b7431-75d5-49ac-8c57-91afb41cfebc</stp>
        <stp>1</stp>
        <tr r="E9" s="14"/>
      </tp>
      <tp t="e">
        <v>#N/A</v>
        <stp/>
        <stp>9ebe75aa-675e-46b1-b19e-65f7ff1a41ec</stp>
        <stp>1</stp>
        <tr r="O27" s="13"/>
      </tp>
    </main>
    <main first="rtdsrv.5811d648224542c1961188bd48d0ea9d">
      <tp t="e">
        <v>#N/A</v>
        <stp/>
        <stp>869ff454-ceae-4e65-b43e-9adc1c4b7d5e</stp>
        <stp>1</stp>
        <tr r="W33" s="13"/>
      </tp>
      <tp t="e">
        <v>#N/A</v>
        <stp/>
        <stp>2071eb40-dd80-42d7-982a-65288f2b3a28</stp>
        <stp>1</stp>
        <tr r="AA23" s="13"/>
      </tp>
      <tp t="e">
        <v>#N/A</v>
        <stp/>
        <stp>e6bbf0d4-03c9-4c53-8a2c-d79346987ae5</stp>
        <stp>1</stp>
        <tr r="R12" s="13"/>
      </tp>
    </main>
    <main first="rtdsrv.5811d648224542c1961188bd48d0ea9d">
      <tp t="e">
        <v>#N/A</v>
        <stp/>
        <stp>04765b07-964c-49ac-8d95-0778664d71f9</stp>
        <stp>1</stp>
        <tr r="AH6" s="4"/>
      </tp>
      <tp t="e">
        <v>#N/A</v>
        <stp/>
        <stp>03857005-27f4-4d09-82c8-41ffd4e974c4</stp>
        <stp>1</stp>
        <tr r="G25" s="13"/>
      </tp>
    </main>
    <main first="rtdsrv.5811d648224542c1961188bd48d0ea9d">
      <tp t="e">
        <v>#N/A</v>
        <stp/>
        <stp>6622c4d2-2746-4c6b-9035-7bc93d5e57bc</stp>
        <stp>1</stp>
        <tr r="U31" s="13"/>
      </tp>
    </main>
    <main first="rtdsrv.5811d648224542c1961188bd48d0ea9d">
      <tp t="e">
        <v>#N/A</v>
        <stp/>
        <stp>7b4431ae-f3e2-448b-b84b-bb1b847c7c72</stp>
        <stp>1</stp>
        <tr r="W6" s="4"/>
      </tp>
    </main>
    <main first="rtdsrv.5811d648224542c1961188bd48d0ea9d">
      <tp t="e">
        <v>#N/A</v>
        <stp/>
        <stp>24f9fc09-be14-491e-998d-bad66d94738a</stp>
        <stp>1</stp>
        <tr r="S33" s="13"/>
      </tp>
      <tp t="e">
        <v>#N/A</v>
        <stp/>
        <stp>540aa66a-a837-4c8b-bd95-07d5925f96e3</stp>
        <stp>1</stp>
        <tr r="M11" s="13"/>
      </tp>
    </main>
    <main first="rtdsrv.5811d648224542c1961188bd48d0ea9d">
      <tp t="e">
        <v>#N/A</v>
        <stp/>
        <stp>56eaa3b6-190b-4255-a463-219cc8ae49fa</stp>
        <stp>1</stp>
        <tr r="M16" s="13"/>
      </tp>
    </main>
    <main first="rtdsrv.5811d648224542c1961188bd48d0ea9d">
      <tp t="e">
        <v>#N/A</v>
        <stp/>
        <stp>c8399c32-bd7d-4c33-9f1b-26120ee42773</stp>
        <stp>1</stp>
        <tr r="AQ6" s="4"/>
      </tp>
      <tp t="e">
        <v>#N/A</v>
        <stp/>
        <stp>4300db45-4947-4060-a369-b4d6771301a6</stp>
        <stp>1</stp>
        <tr r="G23" s="13"/>
      </tp>
      <tp t="e">
        <v>#N/A</v>
        <stp/>
        <stp>edb8d360-cf7d-40f3-860d-70adbe30da30</stp>
        <stp>1</stp>
        <tr r="AC6" s="4"/>
      </tp>
      <tp t="e">
        <v>#N/A</v>
        <stp/>
        <stp>2e528364-166e-4957-b2d9-191eea9d6389</stp>
        <stp>1</stp>
        <tr r="D7" s="14"/>
      </tp>
      <tp t="e">
        <v>#N/A</v>
        <stp/>
        <stp>45ba0bb5-5dda-49d6-89c8-b7481e1bcf18</stp>
        <stp>1</stp>
        <tr r="Q31" s="13"/>
      </tp>
    </main>
    <main first="rtdsrv.5811d648224542c1961188bd48d0ea9d">
      <tp t="e">
        <v>#N/A</v>
        <stp/>
        <stp>45a8bff1-fbd3-4596-b669-d5183afe4664</stp>
        <stp>1</stp>
        <tr r="W31" s="13"/>
      </tp>
      <tp t="e">
        <v>#N/A</v>
        <stp/>
        <stp>9c2b8ae8-326f-4495-bb44-2c5ed4c887e3</stp>
        <stp>1</stp>
        <tr r="N6" s="4"/>
      </tp>
    </main>
    <main first="rtdsrv.5811d648224542c1961188bd48d0ea9d">
      <tp t="e">
        <v>#N/A</v>
        <stp/>
        <stp>0685bdf2-cc9e-4409-a8f3-5450a2b60589</stp>
        <stp>1</stp>
        <tr r="W27" s="13"/>
      </tp>
      <tp t="e">
        <v>#N/A</v>
        <stp/>
        <stp>fad7f908-56c6-4806-b6f1-9853ebcf5b37</stp>
        <stp>1</stp>
        <tr r="F9" s="14"/>
      </tp>
      <tp t="e">
        <v>#N/A</v>
        <stp/>
        <stp>52928889-606b-4261-8c10-67f8269caa48</stp>
        <stp>1</stp>
        <tr r="AA31" s="13"/>
      </tp>
      <tp t="e">
        <v>#N/A</v>
        <stp/>
        <stp>2bdf32ad-b15f-43e4-a803-3db80891e9e8</stp>
        <stp>1</stp>
        <tr r="D9" s="14"/>
      </tp>
    </main>
    <main first="rtdsrv.5811d648224542c1961188bd48d0ea9d">
      <tp t="e">
        <v>#N/A</v>
        <stp/>
        <stp>63c5b8ac-e5cf-471e-8000-7e07286a9208</stp>
        <stp>1</stp>
        <tr r="AI6" s="4"/>
      </tp>
    </main>
    <main first="rtdsrv.5811d648224542c1961188bd48d0ea9d">
      <tp t="e">
        <v>#N/A</v>
        <stp/>
        <stp>a8a0abe8-6333-4adf-9474-83e73a2ce30c</stp>
        <stp>1</stp>
        <tr r="AC13" s="13"/>
      </tp>
      <tp t="e">
        <v>#N/A</v>
        <stp/>
        <stp>251419cd-cbc6-41c6-b263-282eb636c06f</stp>
        <stp>1</stp>
        <tr r="R15" s="13"/>
      </tp>
      <tp t="e">
        <v>#N/A</v>
        <stp/>
        <stp>07fd108a-3010-4ec2-9724-532405d971b0</stp>
        <stp>1</stp>
        <tr r="S31" s="13"/>
      </tp>
      <tp t="e">
        <v>#N/A</v>
        <stp/>
        <stp>c812e12e-8581-455d-9312-06bd8170f9ab</stp>
        <stp>1</stp>
        <tr r="H12" s="13"/>
      </tp>
    </main>
    <main first="rtdsrv.5811d648224542c1961188bd48d0ea9d">
      <tp t="e">
        <v>#N/A</v>
        <stp/>
        <stp>a7f2aafb-1eff-4ced-8faa-cab36ee80c53</stp>
        <stp>1</stp>
        <tr r="AA21" s="13"/>
      </tp>
    </main>
    <main first="rtdsrv.5811d648224542c1961188bd48d0ea9d">
      <tp t="e">
        <v>#N/A</v>
        <stp/>
        <stp>69b8ea09-6ed2-4267-bdf3-2c6d1aab4a6f</stp>
        <stp>1</stp>
        <tr r="I21" s="13"/>
      </tp>
      <tp t="e">
        <v>#N/A</v>
        <stp/>
        <stp>0c6b881a-6a3c-4feb-aefc-5eb27bfcb953</stp>
        <stp>1</stp>
        <tr r="O21" s="13"/>
      </tp>
    </main>
    <main first="rtdsrv.5811d648224542c1961188bd48d0ea9d">
      <tp t="e">
        <v>#N/A</v>
        <stp/>
        <stp>47f90528-1722-4041-a291-14d11cf6d9f3</stp>
        <stp>1</stp>
        <tr r="C6" s="4"/>
      </tp>
      <tp t="e">
        <v>#N/A</v>
        <stp/>
        <stp>1fd1493a-00d0-45d0-95b2-e6686187c7ea</stp>
        <stp>1</stp>
        <tr r="AC15" s="13"/>
      </tp>
    </main>
    <main first="rtdsrv.5811d648224542c1961188bd48d0ea9d">
      <tp t="e">
        <v>#N/A</v>
        <stp/>
        <stp>a84a117f-d49c-4d9f-8c0d-5ab24c4e587c</stp>
        <stp>1</stp>
        <tr r="AR6" s="4"/>
      </tp>
    </main>
    <main first="rtdsrv.5811d648224542c1961188bd48d0ea9d">
      <tp t="e">
        <v>#N/A</v>
        <stp/>
        <stp>bc654d7c-bc80-4026-88c2-73d5ef475252</stp>
        <stp>1</stp>
        <tr r="R14" s="13"/>
      </tp>
    </main>
    <main first="rtdsrv.5811d648224542c1961188bd48d0ea9d">
      <tp t="e">
        <v>#N/A</v>
        <stp/>
        <stp>ee69a114-2cd0-4751-8901-6db0efcff5af</stp>
        <stp>1</stp>
        <tr r="AC25" s="13"/>
      </tp>
      <tp t="e">
        <v>#N/A</v>
        <stp/>
        <stp>7984a1d1-c7ee-4892-8c67-79b452558ba6</stp>
        <stp>1</stp>
        <tr r="BC6" s="4"/>
      </tp>
    </main>
    <main first="rtdsrv.5811d648224542c1961188bd48d0ea9d">
      <tp t="e">
        <v>#N/A</v>
        <stp/>
        <stp>2ff98847-38dc-4a75-900c-4c5a2c5b494f</stp>
        <stp>1</stp>
        <tr r="I31" s="13"/>
      </tp>
      <tp t="e">
        <v>#N/A</v>
        <stp/>
        <stp>1173347a-48bf-47c7-acf0-e14adc44a5bd</stp>
        <stp>1</stp>
        <tr r="H13" s="13"/>
      </tp>
      <tp t="e">
        <v>#N/A</v>
        <stp/>
        <stp>984b2876-826d-4c2c-b7c4-73c3a05747d0</stp>
        <stp>1</stp>
        <tr r="M25" s="13"/>
      </tp>
    </main>
    <main first="rtdsrv.5811d648224542c1961188bd48d0ea9d">
      <tp t="e">
        <v>#N/A</v>
        <stp/>
        <stp>289633c8-4caa-48c3-a64e-c1e65d1980ba</stp>
        <stp>1</stp>
        <tr r="Q33" s="13"/>
      </tp>
    </main>
    <main first="rtdsrv.5811d648224542c1961188bd48d0ea9d">
      <tp t="e">
        <v>#N/A</v>
        <stp/>
        <stp>13044138-d991-461b-9b50-01c7834632ec</stp>
        <stp>1</stp>
        <tr r="O14" s="13"/>
      </tp>
      <tp t="e">
        <v>#N/A</v>
        <stp/>
        <stp>c2994edd-5776-4fdd-b168-b5dce3501a7e</stp>
        <stp>1</stp>
        <tr r="Z6" s="4"/>
      </tp>
      <tp t="e">
        <v>#N/A</v>
        <stp/>
        <stp>de670758-b4cc-49f0-9e5a-6be168614764</stp>
        <stp>1</stp>
        <tr r="O25" s="13"/>
      </tp>
    </main>
    <main first="rtdsrv.5811d648224542c1961188bd48d0ea9d">
      <tp t="e">
        <v>#N/A</v>
        <stp/>
        <stp>30cf25ec-c680-49c6-85c5-1611caf6f99b</stp>
        <stp>1</stp>
        <tr r="AC12" s="13"/>
      </tp>
      <tp t="e">
        <v>#N/A</v>
        <stp/>
        <stp>cddc4070-13f3-403e-a797-f506bb334618</stp>
        <stp>1</stp>
        <tr r="M13" s="13"/>
      </tp>
    </main>
    <main first="rtdsrv.5811d648224542c1961188bd48d0ea9d">
      <tp t="e">
        <v>#N/A</v>
        <stp/>
        <stp>c0a4cbb5-1b8b-4fe2-ad0f-bf4ff0583c19</stp>
        <stp>1</stp>
        <tr r="AX6" s="4"/>
      </tp>
      <tp t="e">
        <v>#N/A</v>
        <stp/>
        <stp>e0f6999c-edc3-42d1-8c55-60bb89de3bcb</stp>
        <stp>1</stp>
        <tr r="H9" s="14"/>
      </tp>
    </main>
    <main first="rtdsrv.5811d648224542c1961188bd48d0ea9d">
      <tp t="e">
        <v>#N/A</v>
        <stp/>
        <stp>8d8f1adb-45a9-4bc1-8e81-8314b5ba1093</stp>
        <stp>1</stp>
        <tr r="K23" s="13"/>
      </tp>
    </main>
    <main first="rtdsrv.5811d648224542c1961188bd48d0ea9d">
      <tp t="e">
        <v>#N/A</v>
        <stp/>
        <stp>7fa57b30-3803-4115-935d-e536e2832eea</stp>
        <stp>1</stp>
        <tr r="O12" s="13"/>
      </tp>
      <tp t="e">
        <v>#N/A</v>
        <stp/>
        <stp>af800eea-58cd-4a00-9ac3-8c2b8c8ee904</stp>
        <stp>1</stp>
        <tr r="G6" s="4"/>
      </tp>
      <tp t="e">
        <v>#N/A</v>
        <stp/>
        <stp>2c74dbff-d996-439e-9def-5dd8060b9efb</stp>
        <stp>1</stp>
        <tr r="O29" s="13"/>
      </tp>
      <tp t="e">
        <v>#N/A</v>
        <stp/>
        <stp>6366350d-e562-4863-ad18-f22a0a0c2a2f</stp>
        <stp>1</stp>
        <tr r="G7" s="14"/>
      </tp>
      <tp t="e">
        <v>#N/A</v>
        <stp/>
        <stp>115c6c31-c4fd-43fa-84b2-0f6bb823e177</stp>
        <stp>1</stp>
        <tr r="B3" s="15"/>
      </tp>
      <tp t="e">
        <v>#N/A</v>
        <stp/>
        <stp>c73b1471-0b14-4f2b-9d74-e0a70bf1c6db</stp>
        <stp>1</stp>
        <tr r="Z15" s="13"/>
      </tp>
    </main>
    <main first="rtdsrv.5811d648224542c1961188bd48d0ea9d">
      <tp t="e">
        <v>#N/A</v>
        <stp/>
        <stp>331babd0-258e-4886-8fed-6e88ca1291e9</stp>
        <stp>1</stp>
        <tr r="V6" s="4"/>
      </tp>
    </main>
    <main first="rtdsrv.5811d648224542c1961188bd48d0ea9d">
      <tp t="e">
        <v>#N/A</v>
        <stp/>
        <stp>1805271a-8945-4e01-86ac-10159c9f51d7</stp>
        <stp>1</stp>
        <tr r="AC29" s="13"/>
      </tp>
    </main>
    <main first="rtdsrv.5811d648224542c1961188bd48d0ea9d">
      <tp t="e">
        <v>#N/A</v>
        <stp/>
        <stp>0442539b-9299-409a-bdd7-b2f3f0d43f4f</stp>
        <stp>1</stp>
        <tr r="M12" s="13"/>
      </tp>
      <tp t="e">
        <v>#N/A</v>
        <stp/>
        <stp>22da9c01-03d6-462e-8567-0be1e0c39a2b</stp>
        <stp>1</stp>
        <tr r="H6" s="4"/>
      </tp>
      <tp t="e">
        <v>#N/A</v>
        <stp/>
        <stp>8a501c31-3735-494d-9dde-9e2efac9f4e4</stp>
        <stp>1</stp>
        <tr r="AV6" s="4"/>
      </tp>
    </main>
    <main first="rtdsrv.5811d648224542c1961188bd48d0ea9d">
      <tp t="e">
        <v>#N/A</v>
        <stp/>
        <stp>7933f0f5-4442-4a09-907c-d4ec8e25ba3f</stp>
        <stp>1</stp>
        <tr r="B6" s="4"/>
      </tp>
    </main>
    <main first="rtdsrv.5811d648224542c1961188bd48d0ea9d">
      <tp t="e">
        <v>#N/A</v>
        <stp/>
        <stp>35db1b8f-829a-4982-a927-6740fe983c37</stp>
        <stp>1</stp>
        <tr r="M27" s="13"/>
      </tp>
    </main>
    <main first="rtdsrv.5811d648224542c1961188bd48d0ea9d">
      <tp t="e">
        <v>#N/A</v>
        <stp/>
        <stp>f402a86e-010e-4d34-8166-3d8f48bbc55e</stp>
        <stp>1</stp>
        <tr r="R16" s="13"/>
      </tp>
      <tp t="e">
        <v>#N/A</v>
        <stp/>
        <stp>a3121aa5-dfb6-4ad5-85fe-88b57aac3400</stp>
        <stp>1</stp>
        <tr r="L6" s="4"/>
      </tp>
    </main>
    <main first="rtdsrv.5811d648224542c1961188bd48d0ea9d">
      <tp t="e">
        <v>#N/A</v>
        <stp/>
        <stp>72e65e0e-c434-46d8-ba61-80498c37cf6a</stp>
        <stp>1</stp>
        <tr r="J6" s="4"/>
      </tp>
      <tp t="e">
        <v>#N/A</v>
        <stp/>
        <stp>7810cd00-4adb-4bcd-a44a-3cc05d0862b4</stp>
        <stp>1</stp>
        <tr r="M23" s="13"/>
      </tp>
    </main>
    <main first="rtdsrv.5811d648224542c1961188bd48d0ea9d">
      <tp t="e">
        <v>#N/A</v>
        <stp/>
        <stp>c83f81d8-5e24-4519-a92f-1d675680503d</stp>
        <stp>1</stp>
        <tr r="X6" s="4"/>
      </tp>
    </main>
    <main first="rtdsrv.5811d648224542c1961188bd48d0ea9d">
      <tp t="e">
        <v>#N/A</v>
        <stp/>
        <stp>e862f435-a176-4ecd-8f6e-4bff8d35ef9e</stp>
        <stp>1</stp>
        <tr r="AC5" s="13"/>
      </tp>
      <tp t="e">
        <v>#N/A</v>
        <stp/>
        <stp>f7b933da-563d-448b-8338-66242e30a7a8</stp>
        <stp>1</stp>
        <tr r="AM6" s="4"/>
      </tp>
      <tp t="e">
        <v>#N/A</v>
        <stp/>
        <stp>846f42d4-1b89-4712-92ee-1196b6c08639</stp>
        <stp>1</stp>
        <tr r="Q23" s="13"/>
      </tp>
      <tp t="e">
        <v>#N/A</v>
        <stp/>
        <stp>3713b0a2-924a-4536-bf17-bb2c7c9b2b28</stp>
        <stp>1</stp>
        <tr r="U14" s="13"/>
      </tp>
    </main>
    <main first="rtdsrv.5811d648224542c1961188bd48d0ea9d">
      <tp t="e">
        <v>#N/A</v>
        <stp/>
        <stp>7f5642f4-f0c5-496e-b78b-708dd54da0ca</stp>
        <stp>1</stp>
        <tr r="E6" s="4"/>
      </tp>
      <tp t="e">
        <v>#N/A</v>
        <stp/>
        <stp>611b76c0-ea62-431a-ae88-fdb89d0f07c3</stp>
        <stp>1</stp>
        <tr r="E7" s="14"/>
      </tp>
    </main>
    <main first="rtdsrv.5811d648224542c1961188bd48d0ea9d">
      <tp t="e">
        <v>#N/A</v>
        <stp/>
        <stp>8c9cf2f3-20fa-44e2-a9d7-3c89ec9eceec</stp>
        <stp>1</stp>
        <tr r="Z16" s="13"/>
      </tp>
    </main>
    <main first="rtdsrv.5811d648224542c1961188bd48d0ea9d">
      <tp t="e">
        <v>#N/A</v>
        <stp/>
        <stp>4e1fe2b1-c1b8-4bfe-9c45-894098f41e26</stp>
        <stp>1</stp>
        <tr r="O11" s="13"/>
      </tp>
    </main>
    <main first="rtdsrv.5811d648224542c1961188bd48d0ea9d">
      <tp t="e">
        <v>#N/A</v>
        <stp/>
        <stp>fc61d529-7c83-4b99-8f18-6146ef649824</stp>
        <stp>1</stp>
        <tr r="U27" s="13"/>
      </tp>
    </main>
    <main first="rtdsrv.5811d648224542c1961188bd48d0ea9d">
      <tp t="e">
        <v>#N/A</v>
        <stp/>
        <stp>ca50b328-6ca3-4300-9a51-8e480e948cf2</stp>
        <stp>1</stp>
        <tr r="Y23" s="13"/>
      </tp>
      <tp t="e">
        <v>#N/A</v>
        <stp/>
        <stp>69b932f0-475b-46ab-a30c-af7310206825</stp>
        <stp>1</stp>
        <tr r="O13" s="13"/>
      </tp>
    </main>
    <main first="rtdsrv.5811d648224542c1961188bd48d0ea9d">
      <tp t="e">
        <v>#N/A</v>
        <stp/>
        <stp>05ec1ac6-ab49-469b-9c7a-41b42f727645</stp>
        <stp>1</stp>
        <tr r="AL6" s="4"/>
      </tp>
      <tp t="e">
        <v>#N/A</v>
        <stp/>
        <stp>0b45e27b-f38c-4cfe-800c-6dea42f14dd9</stp>
        <stp>1</stp>
        <tr r="Q29" s="13"/>
      </tp>
    </main>
    <main first="rtdsrv.5811d648224542c1961188bd48d0ea9d">
      <tp t="e">
        <v>#N/A</v>
        <stp/>
        <stp>bc051b92-f92a-4e85-9b53-fac7b6154d16</stp>
        <stp>1</stp>
        <tr r="I25" s="13"/>
      </tp>
      <tp t="e">
        <v>#N/A</v>
        <stp/>
        <stp>6cd87be3-f7b7-4495-ad6e-d36bb83a459b</stp>
        <stp>1</stp>
        <tr r="Q25" s="13"/>
      </tp>
    </main>
    <main first="rtdsrv.5811d648224542c1961188bd48d0ea9d">
      <tp t="e">
        <v>#N/A</v>
        <stp/>
        <stp>60c2f695-e29d-4b6e-acca-efad03522f56</stp>
        <stp>1</stp>
        <tr r="I6" s="4"/>
      </tp>
      <tp t="e">
        <v>#N/A</v>
        <stp/>
        <stp>9e801a72-6da7-4e90-a304-5e835cf13ac8</stp>
        <stp>1</stp>
        <tr r="AB6" s="4"/>
      </tp>
    </main>
    <main first="rtdsrv.5811d648224542c1961188bd48d0ea9d">
      <tp t="e">
        <v>#N/A</v>
        <stp/>
        <stp>1ba19538-00da-4ef2-a960-e42ba9839b0e</stp>
        <stp>1</stp>
        <tr r="I33" s="13"/>
      </tp>
      <tp t="e">
        <v>#N/A</v>
        <stp/>
        <stp>2968e481-c0c5-4af7-908c-aa858dfbff68</stp>
        <stp>1</stp>
        <tr r="Y25" s="13"/>
      </tp>
      <tp t="e">
        <v>#N/A</v>
        <stp/>
        <stp>b7b27407-a978-45e3-b639-5239c8adab7e</stp>
        <stp>1</stp>
        <tr r="AF6" s="4"/>
      </tp>
      <tp t="e">
        <v>#N/A</v>
        <stp/>
        <stp>7788abbe-8244-4923-8fa0-06d49cab6a8c</stp>
        <stp>1</stp>
        <tr r="AC21" s="13"/>
      </tp>
      <tp t="e">
        <v>#N/A</v>
        <stp/>
        <stp>484f175b-d531-4420-8aa6-53fc576e5bdc</stp>
        <stp>1</stp>
        <tr r="K31" s="13"/>
      </tp>
    </main>
    <main first="rtdsrv.5811d648224542c1961188bd48d0ea9d">
      <tp t="e">
        <v>#N/A</v>
        <stp/>
        <stp>5939cc2b-d3b9-4775-bc3c-e9f8411943a3</stp>
        <stp>1</stp>
        <tr r="U29" s="13"/>
      </tp>
    </main>
    <main first="rtdsrv.5811d648224542c1961188bd48d0ea9d">
      <tp t="e">
        <v>#N/A</v>
        <stp/>
        <stp>8130ed24-2f9c-4455-a346-91cf6f031f5c</stp>
        <stp>1</stp>
        <tr r="AA6" s="4"/>
      </tp>
    </main>
    <main first="rtdsrv.5811d648224542c1961188bd48d0ea9d">
      <tp t="e">
        <v>#N/A</v>
        <stp/>
        <stp>0323e0fa-af68-4488-baba-2f9882064e4b</stp>
        <stp>1</stp>
        <tr r="AA29" s="13"/>
      </tp>
      <tp t="e">
        <v>#N/A</v>
        <stp/>
        <stp>73cf25cc-a2e3-4291-b5d8-6e28ba12d36d</stp>
        <stp>1</stp>
        <tr r="Z13" s="13"/>
      </tp>
      <tp t="e">
        <v>#N/A</v>
        <stp/>
        <stp>2ccd43a3-1e88-43ef-be19-a9ef0cf1f927</stp>
        <stp>1</stp>
        <tr r="H14" s="13"/>
      </tp>
      <tp t="e">
        <v>#N/A</v>
        <stp/>
        <stp>5750d580-444b-4774-9ed9-e2a09e5d48e0</stp>
        <stp>1</stp>
        <tr r="U21" s="13"/>
      </tp>
    </main>
    <main first="rtdsrv.5811d648224542c1961188bd48d0ea9d">
      <tp t="e">
        <v>#N/A</v>
        <stp/>
        <stp>a0076bf8-1474-46e2-b60f-f47d91bd85a3</stp>
        <stp>1</stp>
        <tr r="O6" s="4"/>
      </tp>
    </main>
    <main first="rtdsrv.5811d648224542c1961188bd48d0ea9d">
      <tp t="e">
        <v>#N/A</v>
        <stp/>
        <stp>0f941527-7c79-47ec-9238-3c327e9f0c91</stp>
        <stp>1</stp>
        <tr r="M31" s="13"/>
      </tp>
      <tp t="e">
        <v>#N/A</v>
        <stp/>
        <stp>4085b726-6da7-4881-9caa-dac6b513a3b9</stp>
        <stp>1</stp>
        <tr r="AD6" s="4"/>
      </tp>
    </main>
    <main first="rtdsrv.5811d648224542c1961188bd48d0ea9d">
      <tp t="e">
        <v>#N/A</v>
        <stp/>
        <stp>0fd86354-a28c-4be6-b5ea-21ebec31a3b8</stp>
        <stp>1</stp>
        <tr r="G31" s="13"/>
      </tp>
      <tp t="e">
        <v>#N/A</v>
        <stp/>
        <stp>6a034ee6-9770-43b0-bb39-80d2e598a656</stp>
        <stp>1</stp>
        <tr r="AE6" s="4"/>
      </tp>
    </main>
    <main first="rtdsrv.5811d648224542c1961188bd48d0ea9d">
      <tp t="e">
        <v>#N/A</v>
        <stp/>
        <stp>1efc18b6-7c2f-47b3-b07c-6ffba6d61f7f</stp>
        <stp>1</stp>
        <tr r="O23" s="13"/>
      </tp>
      <tp t="e">
        <v>#N/A</v>
        <stp/>
        <stp>ff4db214-a19e-43f1-8fe6-fdf8ec1932dc</stp>
        <stp>1</stp>
        <tr r="Y21" s="13"/>
      </tp>
      <tp t="e">
        <v>#N/A</v>
        <stp/>
        <stp>aecae54f-13d4-41c2-bd2a-cbffa03cce05</stp>
        <stp>1</stp>
        <tr r="W29" s="13"/>
      </tp>
    </main>
    <main first="rtdsrv.5811d648224542c1961188bd48d0ea9d">
      <tp t="e">
        <v>#N/A</v>
        <stp/>
        <stp>a192f8ce-cc50-4f81-a449-603c0c121d14</stp>
        <stp>1</stp>
        <tr r="AT6" s="4"/>
      </tp>
      <tp t="e">
        <v>#N/A</v>
        <stp/>
        <stp>f168ed4e-818e-4e60-ae38-1d743b17e56c</stp>
        <stp>1</stp>
        <tr r="H15" s="13"/>
      </tp>
      <tp t="e">
        <v>#N/A</v>
        <stp/>
        <stp>dedafe8d-5c26-47d7-9347-0438f93aff0a</stp>
        <stp>1</stp>
        <tr r="Y31" s="13"/>
      </tp>
      <tp t="e">
        <v>#N/A</v>
        <stp/>
        <stp>b15f28e4-7deb-40a5-b2bf-387fee44a026</stp>
        <stp>1</stp>
        <tr r="W21" s="13"/>
      </tp>
      <tp t="e">
        <v>#N/A</v>
        <stp/>
        <stp>211f25d8-c3f0-4b9a-86f3-d88f9f4f5a9c</stp>
        <stp>1</stp>
        <tr r="AC14" s="13"/>
      </tp>
    </main>
    <main first="rtdsrv.5811d648224542c1961188bd48d0ea9d">
      <tp t="e">
        <v>#N/A</v>
        <stp/>
        <stp>5ba38e85-5975-431e-bb5b-60b638bf6e91</stp>
        <stp>1</stp>
        <tr r="G27" s="13"/>
      </tp>
    </main>
    <main first="rtdsrv.5811d648224542c1961188bd48d0ea9d">
      <tp t="e">
        <v>#N/A</v>
        <stp/>
        <stp>e4c5cd76-e9a0-465f-844c-142bd218aff7</stp>
        <stp>1</stp>
        <tr r="R6" s="4"/>
      </tp>
      <tp t="e">
        <v>#N/A</v>
        <stp/>
        <stp>129ae4f3-d927-447f-a24f-51067a0de15f</stp>
        <stp>1</stp>
        <tr r="M6" s="4"/>
      </tp>
      <tp t="e">
        <v>#N/A</v>
        <stp/>
        <stp>8146ac8a-32d1-4936-9a76-23b68ec05734</stp>
        <stp>1</stp>
        <tr r="AC31" s="13"/>
      </tp>
    </main>
    <main first="rtdsrv.5811d648224542c1961188bd48d0ea9d">
      <tp t="e">
        <v>#N/A</v>
        <stp/>
        <stp>1c2a3e4f-53d8-4ff7-ac2c-509fe9faa4fb</stp>
        <stp>1</stp>
        <tr r="I23" s="13"/>
      </tp>
      <tp t="e">
        <v>#N/A</v>
        <stp/>
        <stp>24d3ff73-f3a5-4a1d-89d3-9ba315c12288</stp>
        <stp>1</stp>
        <tr r="C7" s="14"/>
      </tp>
    </main>
    <main first="rtdsrv.5811d648224542c1961188bd48d0ea9d">
      <tp t="e">
        <v>#N/A</v>
        <stp/>
        <stp>ef1c0e3d-fd58-4d8a-a295-936127572cd3</stp>
        <stp>1</stp>
        <tr r="BG6" s="4"/>
      </tp>
    </main>
    <main first="rtdsrv.5811d648224542c1961188bd48d0ea9d">
      <tp t="e">
        <v>#N/A</v>
        <stp/>
        <stp>11198398-d919-4cf3-b065-44620568f0c9</stp>
        <stp>1</stp>
        <tr r="H11" s="13"/>
      </tp>
    </main>
    <main first="rtdsrv.5811d648224542c1961188bd48d0ea9d">
      <tp t="e">
        <v>#N/A</v>
        <stp/>
        <stp>be107f39-82d6-4cb8-843f-75356d26b846</stp>
        <stp>1</stp>
        <tr r="BF6" s="4"/>
      </tp>
      <tp t="e">
        <v>#N/A</v>
        <stp/>
        <stp>fe6322c1-ca3c-4936-9b10-1a8c289b1563</stp>
        <stp>1</stp>
        <tr r="S23" s="13"/>
      </tp>
      <tp t="e">
        <v>#N/A</v>
        <stp/>
        <stp>4edf2341-2537-478b-8c30-3519485f2377</stp>
        <stp>1</stp>
        <tr r="F6" s="4"/>
      </tp>
    </main>
    <main first="rtdsrv.5811d648224542c1961188bd48d0ea9d">
      <tp t="e">
        <v>#N/A</v>
        <stp/>
        <stp>22feed80-c390-4c1e-9331-70ba471f6735</stp>
        <stp>1</stp>
        <tr r="AU6" s="4"/>
      </tp>
    </main>
    <main first="rtdsrv.5811d648224542c1961188bd48d0ea9d">
      <tp t="e">
        <v>#N/A</v>
        <stp/>
        <stp>8b443a1f-d717-4d49-bb43-0983918c8aa1</stp>
        <stp>1</stp>
        <tr r="Q6" s="4"/>
      </tp>
    </main>
    <main first="rtdsrv.5811d648224542c1961188bd48d0ea9d">
      <tp t="e">
        <v>#N/A</v>
        <stp/>
        <stp>12f2576a-9c78-4abf-8584-2c190a647f44</stp>
        <stp>1</stp>
        <tr r="O33" s="13"/>
      </tp>
    </main>
    <main first="rtdsrv.5811d648224542c1961188bd48d0ea9d">
      <tp t="e">
        <v>#N/A</v>
        <stp/>
        <stp>0bc8730d-3526-48b3-a00e-37b54a2cc2fe</stp>
        <stp>1</stp>
        <tr r="I27" s="13"/>
      </tp>
      <tp t="e">
        <v>#N/A</v>
        <stp/>
        <stp>9dde98e7-8ae8-44a3-a1ea-7771bd11985f</stp>
        <stp>1</stp>
        <tr r="Q27" s="13"/>
      </tp>
      <tp t="e">
        <v>#N/A</v>
        <stp/>
        <stp>54c55640-15e2-4f92-ab58-616b75e6b9a7</stp>
        <stp>1</stp>
        <tr r="M14" s="13"/>
      </tp>
    </main>
    <main first="rtdsrv.5811d648224542c1961188bd48d0ea9d">
      <tp t="e">
        <v>#N/A</v>
        <stp/>
        <stp>c498e20e-6d6f-48e3-a51a-3c2c6a62eb3f</stp>
        <stp>1</stp>
        <tr r="U6" s="4"/>
      </tp>
      <tp t="e">
        <v>#N/A</v>
        <stp/>
        <stp>e96e29ab-c749-4733-a2f4-4aab88615fb3</stp>
        <stp>1</stp>
        <tr r="S6" s="4"/>
      </tp>
      <tp t="e">
        <v>#N/A</v>
        <stp/>
        <stp>dede54cd-5183-46bb-b369-fccb74084ee2</stp>
        <stp>1</stp>
        <tr r="Y27" s="13"/>
      </tp>
      <tp t="e">
        <v>#N/A</v>
        <stp/>
        <stp>f13992db-ff7d-45f2-90f9-3d72677a3d86</stp>
        <stp>1</stp>
        <tr r="AS6" s="4"/>
      </tp>
      <tp t="e">
        <v>#N/A</v>
        <stp/>
        <stp>3a09a7a7-2425-4bf9-980e-a67e5f901497</stp>
        <stp>1</stp>
        <tr r="R13" s="13"/>
      </tp>
      <tp t="e">
        <v>#N/A</v>
        <stp/>
        <stp>e9042d19-617d-434c-839a-469456e76797</stp>
        <stp>1</stp>
        <tr r="S29" s="13"/>
      </tp>
    </main>
    <main first="rtdsrv.5811d648224542c1961188bd48d0ea9d">
      <tp t="e">
        <v>#N/A</v>
        <stp/>
        <stp>b135123a-f845-4769-ae59-e7e80b007258</stp>
        <stp>1</stp>
        <tr r="O15" s="13"/>
      </tp>
      <tp t="e">
        <v>#N/A</v>
        <stp/>
        <stp>b220c1bf-f59c-4730-96fc-3ff2f9bcfce6</stp>
        <stp>1</stp>
        <tr r="K33" s="13"/>
      </tp>
      <tp t="e">
        <v>#N/A</v>
        <stp/>
        <stp>0a419476-4f72-45d7-b60e-379fb03db2cc</stp>
        <stp>1</stp>
        <tr r="AC23" s="13"/>
      </tp>
    </main>
    <main first="rtdsrv.5811d648224542c1961188bd48d0ea9d">
      <tp t="e">
        <v>#N/A</v>
        <stp/>
        <stp>122778ab-30e2-427c-9a95-59b8b506df02</stp>
        <stp>1</stp>
        <tr r="AK6" s="4"/>
      </tp>
    </main>
    <main first="rtdsrv.5811d648224542c1961188bd48d0ea9d">
      <tp t="e">
        <v>#N/A</v>
        <stp/>
        <stp>d137221e-1e65-445e-af74-5c8e3ac14c4b</stp>
        <stp>1</stp>
        <tr r="O31" s="13"/>
      </tp>
    </main>
    <main first="rtdsrv.5811d648224542c1961188bd48d0ea9d">
      <tp t="e">
        <v>#N/A</v>
        <stp/>
        <stp>79fb9299-8521-4b03-a17a-3f489434500a</stp>
        <stp>1</stp>
        <tr r="S27" s="13"/>
      </tp>
      <tp t="e">
        <v>#N/A</v>
        <stp/>
        <stp>fd079987-c71a-4adc-a04f-8c60752dccab</stp>
        <stp>1</stp>
        <tr r="AC11" s="13"/>
      </tp>
      <tp t="e">
        <v>#N/A</v>
        <stp/>
        <stp>28d2c8dd-1380-433e-ae34-4a5079492682</stp>
        <stp>1</stp>
        <tr r="A3" s="15"/>
      </tp>
    </main>
    <main first="rtdsrv.5811d648224542c1961188bd48d0ea9d">
      <tp t="e">
        <v>#N/A</v>
        <stp/>
        <stp>5f6ebdcf-e419-434b-a767-52440127a0bd</stp>
        <stp>1</stp>
        <tr r="AC27" s="13"/>
      </tp>
    </main>
    <main first="rtdsrv.5811d648224542c1961188bd48d0ea9d">
      <tp t="e">
        <v>#N/A</v>
        <stp/>
        <stp>1fd76f58-3782-436f-8621-004cb1dc1074</stp>
        <stp>1</stp>
        <tr r="U12" s="13"/>
      </tp>
    </main>
    <main first="rtdsrv.5811d648224542c1961188bd48d0ea9d">
      <tp t="e">
        <v>#N/A</v>
        <stp/>
        <stp>7b0c884a-8af5-4359-90a6-0e460653e55c</stp>
        <stp>1</stp>
        <tr r="F7" s="14"/>
      </tp>
    </main>
    <main first="rtdsrv.5811d648224542c1961188bd48d0ea9d">
      <tp t="e">
        <v>#N/A</v>
        <stp/>
        <stp>b8b984de-7fb3-44e2-b9fd-0b22b33094bb</stp>
        <stp>1</stp>
        <tr r="AA33" s="13"/>
      </tp>
      <tp t="e">
        <v>#N/A</v>
        <stp/>
        <stp>55a89965-b9f1-4565-a493-9b86a4f6e1d7</stp>
        <stp>1</stp>
        <tr r="BB6" s="4"/>
      </tp>
      <tp t="e">
        <v>#N/A</v>
        <stp/>
        <stp>896a5283-c4ed-45ff-bc21-0b91e73a3648</stp>
        <stp>1</stp>
        <tr r="AC16" s="13"/>
      </tp>
      <tp t="e">
        <v>#N/A</v>
        <stp/>
        <stp>937bf2f6-ac83-4a36-8be8-d5d9587efcea</stp>
        <stp>1</stp>
        <tr r="Y33" s="13"/>
      </tp>
      <tp t="e">
        <v>#N/A</v>
        <stp/>
        <stp>71d0e03f-9997-471c-b98f-2ac14fcaa7fb</stp>
        <stp>1</stp>
        <tr r="G29" s="13"/>
      </tp>
      <tp t="e">
        <v>#N/A</v>
        <stp/>
        <stp>c36fc29a-cbbe-495a-a79f-9929bc287b04</stp>
        <stp>1</stp>
        <tr r="AG6" s="4"/>
      </tp>
    </main>
    <main first="rtdsrv.5811d648224542c1961188bd48d0ea9d">
      <tp t="e">
        <v>#N/A</v>
        <stp/>
        <stp>3dd5e8b6-54fd-4878-ac90-0a54bd4598a5</stp>
        <stp>1</stp>
        <tr r="M33" s="13"/>
      </tp>
    </main>
    <main first="rtdsrv.5811d648224542c1961188bd48d0ea9d">
      <tp t="e">
        <v>#N/A</v>
        <stp/>
        <stp>c20f37bb-b157-4203-80de-a52d3e8abb97</stp>
        <stp>1</stp>
        <tr r="U25" s="13"/>
      </tp>
      <tp t="e">
        <v>#N/A</v>
        <stp/>
        <stp>470bb062-002b-4e90-8b7d-b38bd1c5246a</stp>
        <stp>1</stp>
        <tr r="Z14" s="13"/>
      </tp>
    </main>
    <main first="rtdsrv.5811d648224542c1961188bd48d0ea9d">
      <tp t="e">
        <v>#N/A</v>
        <stp/>
        <stp>81e6b873-5fb1-42d7-849e-708ac0d46231</stp>
        <stp>1</stp>
        <tr r="I29" s="13"/>
      </tp>
    </main>
    <main first="rtdsrv.5811d648224542c1961188bd48d0ea9d">
      <tp t="e">
        <v>#N/A</v>
        <stp/>
        <stp>e07cbda9-bf2c-4b08-b3e9-c4ba584276e2</stp>
        <stp>1</stp>
        <tr r="U11" s="13"/>
      </tp>
    </main>
    <main first="rtdsrv.5811d648224542c1961188bd48d0ea9d">
      <tp t="e">
        <v>#N/A</v>
        <stp/>
        <stp>13b4dc92-8f9b-4d01-b369-98934db67625</stp>
        <stp>1</stp>
        <tr r="K27" s="13"/>
      </tp>
    </main>
    <main first="rtdsrv.5811d648224542c1961188bd48d0ea9d">
      <tp t="e">
        <v>#N/A</v>
        <stp/>
        <stp>20554e1d-c799-4b2e-976d-81c11999d8a1</stp>
        <stp>1</stp>
        <tr r="AA27" s="13"/>
      </tp>
    </main>
    <main first="rtdsrv.5811d648224542c1961188bd48d0ea9d">
      <tp t="e">
        <v>#N/A</v>
        <stp/>
        <stp>88ed59b8-42a6-41d1-a024-dec43c12802a</stp>
        <stp>1</stp>
        <tr r="K29" s="13"/>
      </tp>
    </main>
    <main first="rtdsrv.5811d648224542c1961188bd48d0ea9d">
      <tp t="e">
        <v>#N/A</v>
        <stp/>
        <stp>403481f8-6aba-4a38-b7c3-9afeb40470d6</stp>
        <stp>1</stp>
        <tr r="G9" s="14"/>
      </tp>
    </main>
    <main first="rtdsrv.5811d648224542c1961188bd48d0ea9d">
      <tp t="e">
        <v>#N/A</v>
        <stp/>
        <stp>da145cc0-10bc-4c48-94b2-0c2b0a86a95c</stp>
        <stp>1</stp>
        <tr r="A9" s="14"/>
      </tp>
    </main>
    <main first="rtdsrv.5811d648224542c1961188bd48d0ea9d">
      <tp t="e">
        <v>#N/A</v>
        <stp/>
        <stp>b4d8d867-cd7b-421f-b773-51d12af4182f</stp>
        <stp>1</stp>
        <tr r="K25" s="13"/>
      </tp>
    </main>
    <main first="rtdsrv.5811d648224542c1961188bd48d0ea9d">
      <tp t="e">
        <v>#N/A</v>
        <stp/>
        <stp>8e2a9870-ec0f-4cc1-8031-b0823f25c666</stp>
        <stp>1</stp>
        <tr r="U33" s="13"/>
      </tp>
      <tp t="e">
        <v>#N/A</v>
        <stp/>
        <stp>408e1198-645d-42de-a73d-e11fe3424ffd</stp>
        <stp>1</stp>
        <tr r="S25" s="13"/>
      </tp>
      <tp t="e">
        <v>#N/A</v>
        <stp/>
        <stp>ebcbb333-ba15-4e2d-981e-6242d88da17a</stp>
        <stp>1</stp>
        <tr r="M15" s="13"/>
      </tp>
      <tp t="e">
        <v>#N/A</v>
        <stp/>
        <stp>e9e76dc1-ce39-4499-8338-8b32312dde4d</stp>
        <stp>1</stp>
        <tr r="Y6" s="4"/>
      </tp>
      <tp t="e">
        <v>#N/A</v>
        <stp/>
        <stp>655ec5a2-0de9-48c7-baee-acd5a44ece53</stp>
        <stp>1</stp>
        <tr r="AJ6" s="4"/>
      </tp>
      <tp t="e">
        <v>#N/A</v>
        <stp/>
        <stp>e329c75c-5ad8-481b-a8a5-5ef1586cee59</stp>
        <stp>1</stp>
        <tr r="AO6" s="4"/>
      </tp>
      <tp t="e">
        <v>#N/A</v>
        <stp/>
        <stp>4ef714d4-ad45-4f7c-9428-4bac4a34d733</stp>
        <stp>1</stp>
        <tr r="S21" s="13"/>
      </tp>
    </main>
    <main first="rtdsrv.5811d648224542c1961188bd48d0ea9d">
      <tp t="e">
        <v>#N/A</v>
        <stp/>
        <stp>6a8ae626-e0e7-43eb-8f07-cc34b6663867</stp>
        <stp>1</stp>
        <tr r="M29" s="13"/>
      </tp>
    </main>
    <main first="rtdsrv.5811d648224542c1961188bd48d0ea9d">
      <tp t="e">
        <v>#N/A</v>
        <stp/>
        <stp>31fc0a50-be56-4856-b8d3-a6f811d06348</stp>
        <stp>1</stp>
        <tr r="O16" s="13"/>
      </tp>
    </main>
    <main first="rtdsrv.5811d648224542c1961188bd48d0ea9d">
      <tp t="e">
        <v>#N/A</v>
        <stp/>
        <stp>75035978-ee52-4e83-b8d9-da9e5fd3c31c</stp>
        <stp>1</stp>
        <tr r="U13" s="13"/>
      </tp>
      <tp t="e">
        <v>#N/A</v>
        <stp/>
        <stp>74d4b5c0-32a9-4f8a-9131-ce1af954ceac</stp>
        <stp>1</stp>
        <tr r="C9" s="14"/>
      </tp>
      <tp t="e">
        <v>#N/A</v>
        <stp/>
        <stp>ca2aa26e-affd-41f5-9465-e23a30ada80c</stp>
        <stp>1</stp>
        <tr r="R11" s="13"/>
      </tp>
      <tp t="e">
        <v>#N/A</v>
        <stp/>
        <stp>2736e5e9-f4cf-46eb-bab7-366ea647db5f</stp>
        <stp>1</stp>
        <tr r="Z11" s="13"/>
      </tp>
      <tp t="e">
        <v>#N/A</v>
        <stp/>
        <stp>a1c57181-a371-4414-87ce-452fb2bf6673</stp>
        <stp>1</stp>
        <tr r="W25" s="13"/>
      </tp>
      <tp t="e">
        <v>#N/A</v>
        <stp/>
        <stp>91087cac-cafe-44a6-9339-3e805e359679</stp>
        <stp>1</stp>
        <tr r="AA25" s="13"/>
      </tp>
      <tp t="e">
        <v>#N/A</v>
        <stp/>
        <stp>145f16d6-7efb-4267-a082-ebd9a10ae281</stp>
        <stp>1</stp>
        <tr r="AC33" s="13"/>
      </tp>
      <tp t="e">
        <v>#N/A</v>
        <stp/>
        <stp>a85f4316-35fc-4e25-a81c-5a2cd0cdc5c9</stp>
        <stp>1</stp>
        <tr r="H16" s="13"/>
      </tp>
      <tp t="e">
        <v>#N/A</v>
        <stp/>
        <stp>63b6bd23-1a1a-4ddf-b2bf-b40cc10e1a99</stp>
        <stp>1</stp>
        <tr r="I9" s="14"/>
      </tp>
    </main>
    <main first="rtdsrv.5811d648224542c1961188bd48d0ea9d">
      <tp t="e">
        <v>#N/A</v>
        <stp/>
        <stp>8d420df3-944b-4533-9f6c-52548e2bdedb</stp>
        <stp>1</stp>
        <tr r="W23" s="13"/>
      </tp>
    </main>
    <main first="rtdsrv.5811d648224542c1961188bd48d0ea9d">
      <tp t="e">
        <v>#N/A</v>
        <stp/>
        <stp>27229064-9bcf-4369-95a9-4a7ae92fe27e</stp>
        <stp>1</stp>
        <tr r="Q21" s="13"/>
      </tp>
      <tp t="e">
        <v>#N/A</v>
        <stp/>
        <stp>7ddc58b1-fe9a-4b24-a5b1-42d2957b7415</stp>
        <stp>1</stp>
        <tr r="M21" s="13"/>
      </tp>
    </main>
    <main first="rtdsrv.5811d648224542c1961188bd48d0ea9d">
      <tp t="e">
        <v>#N/A</v>
        <stp/>
        <stp>4488c591-4d59-4ecd-954f-b5bb18264ef9</stp>
        <stp>1</stp>
        <tr r="AY6" s="4"/>
      </tp>
    </main>
    <main first="rtdsrv.5811d648224542c1961188bd48d0ea9d">
      <tp t="e">
        <v>#N/A</v>
        <stp/>
        <stp>256b7f1e-fe16-48b3-99ae-a68875619663</stp>
        <stp>1</stp>
        <tr r="G33" s="13"/>
      </tp>
      <tp t="e">
        <v>#N/A</v>
        <stp/>
        <stp>369cf727-a445-41ff-96c8-c17be7ff25ca</stp>
        <stp>1</stp>
        <tr r="G21" s="13"/>
      </tp>
    </main>
    <main first="rtdsrv.5811d648224542c1961188bd48d0ea9d">
      <tp t="e">
        <v>#N/A</v>
        <stp/>
        <stp>b3a111a7-41f2-4442-95b2-c61b00478a85</stp>
        <stp>1</stp>
        <tr r="B7" s="14"/>
      </tp>
    </main>
    <main first="rtdsrv.5811d648224542c1961188bd48d0ea9d">
      <tp t="e">
        <v>#N/A</v>
        <stp/>
        <stp>ab1a6be3-1499-44ea-a8cf-bc119a038952</stp>
        <stp>1</stp>
        <tr r="U15" s="13"/>
      </tp>
      <tp t="e">
        <v>#N/A</v>
        <stp/>
        <stp>8292621a-7613-4664-92da-b4cc1dda047a</stp>
        <stp>1</stp>
        <tr r="U16" s="13"/>
      </tp>
      <tp t="e">
        <v>#N/A</v>
        <stp/>
        <stp>4f94c30d-bade-4b24-87b0-29d6f8638d5e</stp>
        <stp>1</stp>
        <tr r="U23" s="13"/>
      </tp>
      <tp t="e">
        <v>#N/A</v>
        <stp/>
        <stp>d2b473f8-1148-4704-afaf-03a288ee5ff7</stp>
        <stp>1</stp>
        <tr r="AZ6" s="4"/>
      </tp>
      <tp t="e">
        <v>#N/A</v>
        <stp/>
        <stp>3bc03be2-0d3b-4e1a-bed8-f8c6f1e918c7</stp>
        <stp>1</stp>
        <tr r="BE6" s="4"/>
      </tp>
      <tp t="e">
        <v>#N/A</v>
        <stp/>
        <stp>9d2d80f2-a3e1-40d4-9816-241b80ffced0</stp>
        <stp>1</stp>
        <tr r="D6" s="4"/>
      </tp>
      <tp t="e">
        <v>#N/A</v>
        <stp/>
        <stp>92052953-a6fc-4b96-9768-79dde41a1e40</stp>
        <stp>1</stp>
        <tr r="Z12" s="13"/>
      </tp>
    </main>
    <main first="rtdsrv.5811d648224542c1961188bd48d0ea9d">
      <tp t="e">
        <v>#N/A</v>
        <stp/>
        <stp>d846810d-7387-47f2-8b62-41b8e14d0127</stp>
        <stp>1</stp>
        <tr r="Y29" s="13"/>
      </tp>
    </main>
    <main first="rtdsrv.5811d648224542c1961188bd48d0ea9d">
      <tp t="e">
        <v>#N/A</v>
        <stp/>
        <stp>a6364349-7a1e-4f09-b69b-2c4bf1bc4504</stp>
        <stp>1</stp>
        <tr r="BD6" s="4"/>
      </tp>
    </main>
    <main first="rtdsrv.5811d648224542c1961188bd48d0ea9d">
      <tp t="e">
        <v>#N/A</v>
        <stp/>
        <stp>88879375-4b71-45d5-842f-5e1495470b84</stp>
        <stp>1</stp>
        <tr r="BA6" s="4"/>
      </tp>
    </main>
    <main first="rtdsrv.5811d648224542c1961188bd48d0ea9d">
      <tp t="e">
        <v>#N/A</v>
        <stp/>
        <stp>82ee45bd-eed4-4f35-89a6-91f2abbea4ec</stp>
        <stp>1</stp>
        <tr r="AP6" s="4"/>
      </tp>
      <tp t="e">
        <v>#N/A</v>
        <stp/>
        <stp>59aca39f-0df1-442d-8b42-90dd4ca16ab5</stp>
        <stp>1</stp>
        <tr r="C3" s="15"/>
      </tp>
    </main>
  </volType>
</volTypes>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volatileDependencies" Target="volatileDependencies.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9792552944634375E-2"/>
          <c:y val="0.1063262562218406"/>
          <c:w val="0.91718206147610726"/>
          <c:h val="0.72117363233290299"/>
        </c:manualLayout>
      </c:layout>
      <c:lineChart>
        <c:grouping val="standard"/>
        <c:varyColors val="0"/>
        <c:ser>
          <c:idx val="0"/>
          <c:order val="0"/>
          <c:tx>
            <c:strRef>
              <c:f>'Base Gráfico'!$B$7</c:f>
              <c:strCache>
                <c:ptCount val="1"/>
              </c:strCache>
            </c:strRef>
          </c:tx>
          <c:spPr>
            <a:ln w="19050" cap="rnd">
              <a:solidFill>
                <a:srgbClr val="7030A0"/>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Gráfico'!$B$9:$B$10000</c:f>
              <c:numCache>
                <c:formatCode>0.0</c:formatCode>
                <c:ptCount val="9992"/>
                <c:pt idx="0">
                  <c:v>100</c:v>
                </c:pt>
                <c:pt idx="1">
                  <c:v>99.147125874878796</c:v>
                </c:pt>
                <c:pt idx="2">
                  <c:v>99.282766942051197</c:v>
                </c:pt>
                <c:pt idx="3">
                  <c:v>99.450996896834098</c:v>
                </c:pt>
                <c:pt idx="4">
                  <c:v>99.518154427874805</c:v>
                </c:pt>
                <c:pt idx="5">
                  <c:v>99.711967029259498</c:v>
                </c:pt>
                <c:pt idx="6">
                  <c:v>99.468148618238004</c:v>
                </c:pt>
                <c:pt idx="7">
                  <c:v>99.718806748394897</c:v>
                </c:pt>
                <c:pt idx="8">
                  <c:v>99.934156139031998</c:v>
                </c:pt>
                <c:pt idx="9">
                  <c:v>99.980954866739907</c:v>
                </c:pt>
                <c:pt idx="10">
                  <c:v>99.860609113704399</c:v>
                </c:pt>
                <c:pt idx="11">
                  <c:v>99.849439833778902</c:v>
                </c:pt>
                <c:pt idx="12">
                  <c:v>99.542768782470404</c:v>
                </c:pt>
                <c:pt idx="13">
                  <c:v>99.349868966033696</c:v>
                </c:pt>
                <c:pt idx="14">
                  <c:v>99.348795827128896</c:v>
                </c:pt>
                <c:pt idx="15">
                  <c:v>99.174848631955697</c:v>
                </c:pt>
                <c:pt idx="16">
                  <c:v>98.563708314439296</c:v>
                </c:pt>
                <c:pt idx="17">
                  <c:v>97.919720076024504</c:v>
                </c:pt>
                <c:pt idx="18">
                  <c:v>97.877466770354701</c:v>
                </c:pt>
                <c:pt idx="19">
                  <c:v>98.139849252416795</c:v>
                </c:pt>
                <c:pt idx="20">
                  <c:v>98.307277436600998</c:v>
                </c:pt>
                <c:pt idx="21">
                  <c:v>98.357400428154506</c:v>
                </c:pt>
                <c:pt idx="22">
                  <c:v>97.823927002842495</c:v>
                </c:pt>
                <c:pt idx="23">
                  <c:v>97.433859483920997</c:v>
                </c:pt>
                <c:pt idx="24">
                  <c:v>96.057515562395594</c:v>
                </c:pt>
                <c:pt idx="25">
                  <c:v>94.210260984953507</c:v>
                </c:pt>
                <c:pt idx="26">
                  <c:v>94.431173429475194</c:v>
                </c:pt>
                <c:pt idx="27">
                  <c:v>94.574505326105296</c:v>
                </c:pt>
                <c:pt idx="28">
                  <c:v>96.024747818475603</c:v>
                </c:pt>
                <c:pt idx="29">
                  <c:v>95.974698836449505</c:v>
                </c:pt>
                <c:pt idx="30">
                  <c:v>94.958152513485402</c:v>
                </c:pt>
                <c:pt idx="31">
                  <c:v>95.544709313777304</c:v>
                </c:pt>
                <c:pt idx="32">
                  <c:v>94.394187139230795</c:v>
                </c:pt>
                <c:pt idx="33">
                  <c:v>94.383628438459695</c:v>
                </c:pt>
                <c:pt idx="34">
                  <c:v>94.224476992734694</c:v>
                </c:pt>
                <c:pt idx="35">
                  <c:v>94.549360569566502</c:v>
                </c:pt>
                <c:pt idx="36">
                  <c:v>93.910392648074804</c:v>
                </c:pt>
                <c:pt idx="37">
                  <c:v>93.900426023872598</c:v>
                </c:pt>
                <c:pt idx="38">
                  <c:v>92.998884428874604</c:v>
                </c:pt>
                <c:pt idx="39">
                  <c:v>91.646328421426006</c:v>
                </c:pt>
                <c:pt idx="40">
                  <c:v>91.076793825835907</c:v>
                </c:pt>
                <c:pt idx="41">
                  <c:v>90.771121903904699</c:v>
                </c:pt>
                <c:pt idx="42">
                  <c:v>90.323092544800602</c:v>
                </c:pt>
                <c:pt idx="43">
                  <c:v>91.420969234546604</c:v>
                </c:pt>
                <c:pt idx="44">
                  <c:v>93.2394895905163</c:v>
                </c:pt>
                <c:pt idx="45">
                  <c:v>93.036721829325003</c:v>
                </c:pt>
                <c:pt idx="46">
                  <c:v>92.364375584875205</c:v>
                </c:pt>
                <c:pt idx="47">
                  <c:v>92.695846014656098</c:v>
                </c:pt>
                <c:pt idx="48">
                  <c:v>93.802505175117403</c:v>
                </c:pt>
                <c:pt idx="49">
                  <c:v>94.090766342123999</c:v>
                </c:pt>
                <c:pt idx="50">
                  <c:v>94.588079917593902</c:v>
                </c:pt>
                <c:pt idx="51">
                  <c:v>94.885826646466697</c:v>
                </c:pt>
                <c:pt idx="52">
                  <c:v>95.885504951351294</c:v>
                </c:pt>
                <c:pt idx="53">
                  <c:v>96.9211704172194</c:v>
                </c:pt>
                <c:pt idx="54">
                  <c:v>97.471641377196605</c:v>
                </c:pt>
                <c:pt idx="55">
                  <c:v>98.082905044080704</c:v>
                </c:pt>
                <c:pt idx="56">
                  <c:v>98.582142868661293</c:v>
                </c:pt>
                <c:pt idx="57">
                  <c:v>98.571183282532701</c:v>
                </c:pt>
                <c:pt idx="58">
                  <c:v>98.5602298639715</c:v>
                </c:pt>
                <c:pt idx="59">
                  <c:v>98.549276445293799</c:v>
                </c:pt>
                <c:pt idx="60">
                  <c:v>98.4464647965506</c:v>
                </c:pt>
                <c:pt idx="61">
                  <c:v>97.678208297002101</c:v>
                </c:pt>
                <c:pt idx="62">
                  <c:v>97.215740901418002</c:v>
                </c:pt>
                <c:pt idx="63">
                  <c:v>97.831198444706402</c:v>
                </c:pt>
                <c:pt idx="64">
                  <c:v>100.49432235467199</c:v>
                </c:pt>
                <c:pt idx="65">
                  <c:v>99.136739862966394</c:v>
                </c:pt>
                <c:pt idx="66">
                  <c:v>98.925411659874996</c:v>
                </c:pt>
                <c:pt idx="67">
                  <c:v>98.720608635107098</c:v>
                </c:pt>
                <c:pt idx="68">
                  <c:v>98.427283979020999</c:v>
                </c:pt>
                <c:pt idx="69">
                  <c:v>99.193597726873094</c:v>
                </c:pt>
                <c:pt idx="70">
                  <c:v>99.396235971129499</c:v>
                </c:pt>
                <c:pt idx="71">
                  <c:v>99.358928972855196</c:v>
                </c:pt>
                <c:pt idx="72">
                  <c:v>99.422669728053705</c:v>
                </c:pt>
                <c:pt idx="73">
                  <c:v>99.6567497112555</c:v>
                </c:pt>
                <c:pt idx="74">
                  <c:v>100.733700190671</c:v>
                </c:pt>
                <c:pt idx="75">
                  <c:v>101.067409410374</c:v>
                </c:pt>
                <c:pt idx="76">
                  <c:v>101.23671867162901</c:v>
                </c:pt>
                <c:pt idx="77">
                  <c:v>101.156116065802</c:v>
                </c:pt>
                <c:pt idx="78">
                  <c:v>101.879165043589</c:v>
                </c:pt>
                <c:pt idx="79">
                  <c:v>101.989149454632</c:v>
                </c:pt>
                <c:pt idx="80">
                  <c:v>98.060184101341306</c:v>
                </c:pt>
                <c:pt idx="81">
                  <c:v>97.945919469231697</c:v>
                </c:pt>
                <c:pt idx="82">
                  <c:v>97.510946634458406</c:v>
                </c:pt>
                <c:pt idx="83">
                  <c:v>97.743805459351293</c:v>
                </c:pt>
                <c:pt idx="84">
                  <c:v>97.678269971627699</c:v>
                </c:pt>
                <c:pt idx="85">
                  <c:v>97.714380481746005</c:v>
                </c:pt>
                <c:pt idx="86">
                  <c:v>96.347226083744303</c:v>
                </c:pt>
                <c:pt idx="87">
                  <c:v>93.105137523380094</c:v>
                </c:pt>
                <c:pt idx="88">
                  <c:v>93.095053717377596</c:v>
                </c:pt>
                <c:pt idx="89">
                  <c:v>93.085080925840899</c:v>
                </c:pt>
                <c:pt idx="90">
                  <c:v>94.166034090332701</c:v>
                </c:pt>
                <c:pt idx="91">
                  <c:v>92.682684643426896</c:v>
                </c:pt>
                <c:pt idx="92">
                  <c:v>89.958996222820105</c:v>
                </c:pt>
                <c:pt idx="93">
                  <c:v>90.514135954086697</c:v>
                </c:pt>
                <c:pt idx="94">
                  <c:v>91.809858767548604</c:v>
                </c:pt>
                <c:pt idx="95">
                  <c:v>90.450888596125907</c:v>
                </c:pt>
                <c:pt idx="96">
                  <c:v>87.744666437502005</c:v>
                </c:pt>
                <c:pt idx="97">
                  <c:v>86.960689068771899</c:v>
                </c:pt>
                <c:pt idx="98">
                  <c:v>87.567320968955798</c:v>
                </c:pt>
                <c:pt idx="99">
                  <c:v>93.998420882155202</c:v>
                </c:pt>
                <c:pt idx="100">
                  <c:v>94.342263247701297</c:v>
                </c:pt>
                <c:pt idx="101">
                  <c:v>93.672945228638099</c:v>
                </c:pt>
                <c:pt idx="102">
                  <c:v>93.690016773063704</c:v>
                </c:pt>
                <c:pt idx="103">
                  <c:v>93.193578977719895</c:v>
                </c:pt>
                <c:pt idx="104">
                  <c:v>92.519814216298997</c:v>
                </c:pt>
                <c:pt idx="105">
                  <c:v>91.660507424501702</c:v>
                </c:pt>
                <c:pt idx="106">
                  <c:v>89.588374722399706</c:v>
                </c:pt>
                <c:pt idx="107">
                  <c:v>89.608974056900493</c:v>
                </c:pt>
                <c:pt idx="108">
                  <c:v>88.151022232719697</c:v>
                </c:pt>
                <c:pt idx="109">
                  <c:v>88.068594057112904</c:v>
                </c:pt>
                <c:pt idx="110">
                  <c:v>87.564107719459599</c:v>
                </c:pt>
                <c:pt idx="111">
                  <c:v>86.952578851720304</c:v>
                </c:pt>
                <c:pt idx="112">
                  <c:v>88.445839415537193</c:v>
                </c:pt>
                <c:pt idx="113">
                  <c:v>91.0483248054516</c:v>
                </c:pt>
                <c:pt idx="114">
                  <c:v>91.472609422635301</c:v>
                </c:pt>
                <c:pt idx="115">
                  <c:v>90.910740986466394</c:v>
                </c:pt>
                <c:pt idx="116">
                  <c:v>91.461884200223693</c:v>
                </c:pt>
                <c:pt idx="117">
                  <c:v>91.875283240922698</c:v>
                </c:pt>
                <c:pt idx="118">
                  <c:v>92.081535620032795</c:v>
                </c:pt>
                <c:pt idx="119">
                  <c:v>93.357991271303007</c:v>
                </c:pt>
                <c:pt idx="120">
                  <c:v>93.515650190296597</c:v>
                </c:pt>
                <c:pt idx="121">
                  <c:v>92.286819706903799</c:v>
                </c:pt>
                <c:pt idx="122">
                  <c:v>90.788625170825995</c:v>
                </c:pt>
                <c:pt idx="123">
                  <c:v>90.859267319901804</c:v>
                </c:pt>
                <c:pt idx="124">
                  <c:v>90.752175450092196</c:v>
                </c:pt>
                <c:pt idx="125">
                  <c:v>90.407198271015702</c:v>
                </c:pt>
                <c:pt idx="126">
                  <c:v>90.017766000935794</c:v>
                </c:pt>
                <c:pt idx="127">
                  <c:v>90.007854884024695</c:v>
                </c:pt>
                <c:pt idx="128">
                  <c:v>89.334053117665505</c:v>
                </c:pt>
                <c:pt idx="129">
                  <c:v>88.824305931921103</c:v>
                </c:pt>
                <c:pt idx="130">
                  <c:v>89.799659753218293</c:v>
                </c:pt>
                <c:pt idx="131">
                  <c:v>89.789871985558406</c:v>
                </c:pt>
                <c:pt idx="132">
                  <c:v>89.780084218015006</c:v>
                </c:pt>
                <c:pt idx="133">
                  <c:v>91.266011665458805</c:v>
                </c:pt>
                <c:pt idx="134">
                  <c:v>92.2627234195825</c:v>
                </c:pt>
                <c:pt idx="135">
                  <c:v>93.007537382887705</c:v>
                </c:pt>
                <c:pt idx="136">
                  <c:v>94.055032047443106</c:v>
                </c:pt>
                <c:pt idx="137">
                  <c:v>94.123102363431798</c:v>
                </c:pt>
                <c:pt idx="138">
                  <c:v>93.979930820758497</c:v>
                </c:pt>
                <c:pt idx="139">
                  <c:v>94.900776582653606</c:v>
                </c:pt>
                <c:pt idx="140">
                  <c:v>95.400409125024495</c:v>
                </c:pt>
                <c:pt idx="141">
                  <c:v>94.735858556814506</c:v>
                </c:pt>
                <c:pt idx="142">
                  <c:v>94.004958395496899</c:v>
                </c:pt>
                <c:pt idx="143">
                  <c:v>93.967398531036494</c:v>
                </c:pt>
                <c:pt idx="144">
                  <c:v>93.857013234635801</c:v>
                </c:pt>
                <c:pt idx="145">
                  <c:v>92.974541442817994</c:v>
                </c:pt>
                <c:pt idx="146">
                  <c:v>91.162842303630896</c:v>
                </c:pt>
                <c:pt idx="147">
                  <c:v>90.169578162603997</c:v>
                </c:pt>
                <c:pt idx="148">
                  <c:v>89.326979034813107</c:v>
                </c:pt>
                <c:pt idx="149">
                  <c:v>89.651332209585206</c:v>
                </c:pt>
                <c:pt idx="150">
                  <c:v>87.483264582580901</c:v>
                </c:pt>
                <c:pt idx="151">
                  <c:v>87.8563283993863</c:v>
                </c:pt>
                <c:pt idx="152">
                  <c:v>87.397086588083795</c:v>
                </c:pt>
                <c:pt idx="153">
                  <c:v>87.017916980548804</c:v>
                </c:pt>
                <c:pt idx="154">
                  <c:v>87.324168644146994</c:v>
                </c:pt>
                <c:pt idx="155">
                  <c:v>87.7769037793623</c:v>
                </c:pt>
                <c:pt idx="156">
                  <c:v>89.116686965921005</c:v>
                </c:pt>
                <c:pt idx="157">
                  <c:v>89.305479250382604</c:v>
                </c:pt>
                <c:pt idx="158">
                  <c:v>89.693807544070296</c:v>
                </c:pt>
                <c:pt idx="159">
                  <c:v>88.965436043450595</c:v>
                </c:pt>
                <c:pt idx="160">
                  <c:v>88.066275090212002</c:v>
                </c:pt>
                <c:pt idx="161">
                  <c:v>88.652868895209394</c:v>
                </c:pt>
                <c:pt idx="162">
                  <c:v>89.218838695786005</c:v>
                </c:pt>
                <c:pt idx="163">
                  <c:v>88.655052178073703</c:v>
                </c:pt>
                <c:pt idx="164">
                  <c:v>88.647978095221305</c:v>
                </c:pt>
                <c:pt idx="165">
                  <c:v>88.220270534628099</c:v>
                </c:pt>
                <c:pt idx="166">
                  <c:v>87.029043088085004</c:v>
                </c:pt>
                <c:pt idx="167">
                  <c:v>86.198667876771694</c:v>
                </c:pt>
                <c:pt idx="168">
                  <c:v>86.270901231910102</c:v>
                </c:pt>
                <c:pt idx="169">
                  <c:v>86.368655559141203</c:v>
                </c:pt>
                <c:pt idx="170">
                  <c:v>84.425595573615297</c:v>
                </c:pt>
                <c:pt idx="171">
                  <c:v>83.547718543559299</c:v>
                </c:pt>
                <c:pt idx="172">
                  <c:v>82.313688886934003</c:v>
                </c:pt>
                <c:pt idx="173">
                  <c:v>80.908943787100696</c:v>
                </c:pt>
                <c:pt idx="174">
                  <c:v>79.261151209240793</c:v>
                </c:pt>
                <c:pt idx="175">
                  <c:v>80.885945308487905</c:v>
                </c:pt>
                <c:pt idx="176">
                  <c:v>81.942105261841803</c:v>
                </c:pt>
                <c:pt idx="177">
                  <c:v>82.542434012517305</c:v>
                </c:pt>
                <c:pt idx="178">
                  <c:v>81.683195062913001</c:v>
                </c:pt>
                <c:pt idx="179">
                  <c:v>80.350714155472801</c:v>
                </c:pt>
                <c:pt idx="180">
                  <c:v>77.456655669724597</c:v>
                </c:pt>
                <c:pt idx="181">
                  <c:v>77.737559050437994</c:v>
                </c:pt>
                <c:pt idx="182">
                  <c:v>76.425184080377207</c:v>
                </c:pt>
                <c:pt idx="183">
                  <c:v>71.063689195201704</c:v>
                </c:pt>
                <c:pt idx="184">
                  <c:v>71.403516540769502</c:v>
                </c:pt>
                <c:pt idx="185">
                  <c:v>64.818476690328694</c:v>
                </c:pt>
                <c:pt idx="186">
                  <c:v>62.830449714325397</c:v>
                </c:pt>
                <c:pt idx="187">
                  <c:v>57.311702963081203</c:v>
                </c:pt>
                <c:pt idx="188">
                  <c:v>58.516350814374199</c:v>
                </c:pt>
                <c:pt idx="189">
                  <c:v>60.096905683924</c:v>
                </c:pt>
                <c:pt idx="190">
                  <c:v>57.220375134900699</c:v>
                </c:pt>
                <c:pt idx="191">
                  <c:v>57.527305219729897</c:v>
                </c:pt>
                <c:pt idx="192">
                  <c:v>58.778252234042199</c:v>
                </c:pt>
                <c:pt idx="193">
                  <c:v>61.983261992223603</c:v>
                </c:pt>
                <c:pt idx="194">
                  <c:v>61.6017302453984</c:v>
                </c:pt>
                <c:pt idx="195">
                  <c:v>63.807234387611999</c:v>
                </c:pt>
                <c:pt idx="196">
                  <c:v>66.912133846897603</c:v>
                </c:pt>
                <c:pt idx="197">
                  <c:v>66.126441922620899</c:v>
                </c:pt>
                <c:pt idx="198">
                  <c:v>68.836968971998402</c:v>
                </c:pt>
                <c:pt idx="199">
                  <c:v>70.318727212725193</c:v>
                </c:pt>
                <c:pt idx="200">
                  <c:v>71.888340998790198</c:v>
                </c:pt>
                <c:pt idx="201">
                  <c:v>71.447946961736307</c:v>
                </c:pt>
                <c:pt idx="202">
                  <c:v>71.751558950287304</c:v>
                </c:pt>
                <c:pt idx="203">
                  <c:v>73.060566484229597</c:v>
                </c:pt>
                <c:pt idx="204">
                  <c:v>73.052320582908607</c:v>
                </c:pt>
                <c:pt idx="205">
                  <c:v>72.700571526656901</c:v>
                </c:pt>
                <c:pt idx="206">
                  <c:v>73.983755882829399</c:v>
                </c:pt>
                <c:pt idx="207">
                  <c:v>72.778330930857905</c:v>
                </c:pt>
                <c:pt idx="208">
                  <c:v>71.713943578652106</c:v>
                </c:pt>
                <c:pt idx="209">
                  <c:v>72.198613849817804</c:v>
                </c:pt>
                <c:pt idx="210">
                  <c:v>70.698895949753904</c:v>
                </c:pt>
                <c:pt idx="211">
                  <c:v>68.848403452895596</c:v>
                </c:pt>
                <c:pt idx="212">
                  <c:v>69.493168791988893</c:v>
                </c:pt>
                <c:pt idx="213">
                  <c:v>70.892936747171902</c:v>
                </c:pt>
                <c:pt idx="214">
                  <c:v>69.743234845460407</c:v>
                </c:pt>
                <c:pt idx="215">
                  <c:v>72.253553631948293</c:v>
                </c:pt>
                <c:pt idx="216">
                  <c:v>73.916055614827201</c:v>
                </c:pt>
                <c:pt idx="217">
                  <c:v>76.011723365052603</c:v>
                </c:pt>
                <c:pt idx="218">
                  <c:v>75.314731928752707</c:v>
                </c:pt>
                <c:pt idx="219">
                  <c:v>75.306208491441794</c:v>
                </c:pt>
                <c:pt idx="220">
                  <c:v>72.973432532511694</c:v>
                </c:pt>
                <c:pt idx="221">
                  <c:v>74.359249681001501</c:v>
                </c:pt>
                <c:pt idx="222">
                  <c:v>74.911749737104401</c:v>
                </c:pt>
                <c:pt idx="223">
                  <c:v>75.704139528796105</c:v>
                </c:pt>
                <c:pt idx="224">
                  <c:v>72.186198741896106</c:v>
                </c:pt>
                <c:pt idx="225">
                  <c:v>72.297977885464206</c:v>
                </c:pt>
                <c:pt idx="226">
                  <c:v>70.959051976678893</c:v>
                </c:pt>
                <c:pt idx="227">
                  <c:v>68.720231186249293</c:v>
                </c:pt>
                <c:pt idx="228">
                  <c:v>69.599064173409701</c:v>
                </c:pt>
                <c:pt idx="229">
                  <c:v>69.154692121315705</c:v>
                </c:pt>
                <c:pt idx="230">
                  <c:v>71.7531933286227</c:v>
                </c:pt>
                <c:pt idx="231">
                  <c:v>71.246492870734102</c:v>
                </c:pt>
                <c:pt idx="232">
                  <c:v>71.721332202199804</c:v>
                </c:pt>
                <c:pt idx="233">
                  <c:v>71.713030793704107</c:v>
                </c:pt>
                <c:pt idx="234">
                  <c:v>70.915361651568702</c:v>
                </c:pt>
                <c:pt idx="235">
                  <c:v>71.202660693903496</c:v>
                </c:pt>
                <c:pt idx="236">
                  <c:v>70.941042977618096</c:v>
                </c:pt>
                <c:pt idx="237">
                  <c:v>71.631614082376501</c:v>
                </c:pt>
                <c:pt idx="238">
                  <c:v>69.649137825355893</c:v>
                </c:pt>
                <c:pt idx="239">
                  <c:v>69.163604108965998</c:v>
                </c:pt>
                <c:pt idx="240">
                  <c:v>69.641989732859699</c:v>
                </c:pt>
                <c:pt idx="241">
                  <c:v>70.872466929489704</c:v>
                </c:pt>
                <c:pt idx="242">
                  <c:v>72.090448840986895</c:v>
                </c:pt>
                <c:pt idx="243">
                  <c:v>72.815551584819303</c:v>
                </c:pt>
                <c:pt idx="244">
                  <c:v>75.3682593611302</c:v>
                </c:pt>
                <c:pt idx="245">
                  <c:v>76.694480291102096</c:v>
                </c:pt>
                <c:pt idx="246">
                  <c:v>76.246728467987893</c:v>
                </c:pt>
                <c:pt idx="247">
                  <c:v>75.109762382460801</c:v>
                </c:pt>
                <c:pt idx="248">
                  <c:v>72.888284504646407</c:v>
                </c:pt>
                <c:pt idx="249">
                  <c:v>73.343030233634593</c:v>
                </c:pt>
                <c:pt idx="250">
                  <c:v>71.463408797630095</c:v>
                </c:pt>
                <c:pt idx="251">
                  <c:v>72.105071901460207</c:v>
                </c:pt>
                <c:pt idx="252">
                  <c:v>73.206285189953604</c:v>
                </c:pt>
                <c:pt idx="253">
                  <c:v>73.120606760145193</c:v>
                </c:pt>
                <c:pt idx="254">
                  <c:v>73.702118573710294</c:v>
                </c:pt>
                <c:pt idx="255">
                  <c:v>72.726931273937197</c:v>
                </c:pt>
                <c:pt idx="256">
                  <c:v>73.174331551650496</c:v>
                </c:pt>
                <c:pt idx="257">
                  <c:v>73.153713714680606</c:v>
                </c:pt>
                <c:pt idx="258">
                  <c:v>73.100056765368194</c:v>
                </c:pt>
                <c:pt idx="260">
                  <c:v>75.820285237859906</c:v>
                </c:pt>
                <c:pt idx="261">
                  <c:v>75.1517443195917</c:v>
                </c:pt>
                <c:pt idx="262">
                  <c:v>76.531776385498205</c:v>
                </c:pt>
              </c:numCache>
            </c:numRef>
          </c:val>
          <c:smooth val="0"/>
          <c:extLst>
            <c:ext xmlns:c16="http://schemas.microsoft.com/office/drawing/2014/chart" uri="{C3380CC4-5D6E-409C-BE32-E72D297353CC}">
              <c16:uniqueId val="{00000000-C924-42BD-B272-A587C3CEBA06}"/>
            </c:ext>
          </c:extLst>
        </c:ser>
        <c:ser>
          <c:idx val="1"/>
          <c:order val="1"/>
          <c:tx>
            <c:strRef>
              <c:f>'Base Gráfico'!$C$7</c:f>
              <c:strCache>
                <c:ptCount val="1"/>
              </c:strCache>
            </c:strRef>
          </c:tx>
          <c:spPr>
            <a:ln w="19050" cap="rnd">
              <a:solidFill>
                <a:schemeClr val="bg1">
                  <a:lumMod val="65000"/>
                </a:schemeClr>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Gráfico'!$C$9:$C$10000</c:f>
              <c:numCache>
                <c:formatCode>0.0</c:formatCode>
                <c:ptCount val="9992"/>
                <c:pt idx="0">
                  <c:v>100</c:v>
                </c:pt>
                <c:pt idx="1">
                  <c:v>100.978748339578</c:v>
                </c:pt>
                <c:pt idx="2">
                  <c:v>100.929367014905</c:v>
                </c:pt>
                <c:pt idx="3">
                  <c:v>100.819312837441</c:v>
                </c:pt>
                <c:pt idx="4">
                  <c:v>101.194761604653</c:v>
                </c:pt>
                <c:pt idx="5">
                  <c:v>101.023575924337</c:v>
                </c:pt>
                <c:pt idx="6">
                  <c:v>101.145620525233</c:v>
                </c:pt>
                <c:pt idx="7">
                  <c:v>100.28372967254801</c:v>
                </c:pt>
                <c:pt idx="8">
                  <c:v>99.966933513758704</c:v>
                </c:pt>
                <c:pt idx="9">
                  <c:v>99.829818981699603</c:v>
                </c:pt>
                <c:pt idx="10">
                  <c:v>99.606784002506203</c:v>
                </c:pt>
                <c:pt idx="11">
                  <c:v>99.597206952166701</c:v>
                </c:pt>
                <c:pt idx="12">
                  <c:v>100.10808853432501</c:v>
                </c:pt>
                <c:pt idx="13">
                  <c:v>100.261801830959</c:v>
                </c:pt>
                <c:pt idx="14">
                  <c:v>100.211677929852</c:v>
                </c:pt>
                <c:pt idx="15">
                  <c:v>100.103021543124</c:v>
                </c:pt>
                <c:pt idx="16">
                  <c:v>100.38843293255201</c:v>
                </c:pt>
                <c:pt idx="17">
                  <c:v>101.16406481037799</c:v>
                </c:pt>
                <c:pt idx="18">
                  <c:v>101.59585109516</c:v>
                </c:pt>
                <c:pt idx="19">
                  <c:v>101.734614583314</c:v>
                </c:pt>
                <c:pt idx="20">
                  <c:v>101.860579550266</c:v>
                </c:pt>
                <c:pt idx="21">
                  <c:v>101.821408649907</c:v>
                </c:pt>
                <c:pt idx="22">
                  <c:v>99.867635772447102</c:v>
                </c:pt>
                <c:pt idx="23">
                  <c:v>100.515664647333</c:v>
                </c:pt>
                <c:pt idx="24">
                  <c:v>101.48890918598001</c:v>
                </c:pt>
                <c:pt idx="25">
                  <c:v>102.353879546397</c:v>
                </c:pt>
                <c:pt idx="26">
                  <c:v>99.871621660073302</c:v>
                </c:pt>
                <c:pt idx="27">
                  <c:v>99.939993281965101</c:v>
                </c:pt>
                <c:pt idx="28">
                  <c:v>98.755540383746805</c:v>
                </c:pt>
                <c:pt idx="29">
                  <c:v>100.282561206957</c:v>
                </c:pt>
                <c:pt idx="30">
                  <c:v>99.352145849028602</c:v>
                </c:pt>
                <c:pt idx="31">
                  <c:v>97.1382746982854</c:v>
                </c:pt>
                <c:pt idx="32">
                  <c:v>97.119743051123805</c:v>
                </c:pt>
                <c:pt idx="33">
                  <c:v>97.110089559108005</c:v>
                </c:pt>
                <c:pt idx="34">
                  <c:v>94.7595188455889</c:v>
                </c:pt>
                <c:pt idx="35">
                  <c:v>95.285929008852705</c:v>
                </c:pt>
                <c:pt idx="36">
                  <c:v>96.314298918470698</c:v>
                </c:pt>
                <c:pt idx="37">
                  <c:v>95.373181725502903</c:v>
                </c:pt>
                <c:pt idx="38">
                  <c:v>97.104847843875206</c:v>
                </c:pt>
                <c:pt idx="39">
                  <c:v>97.748683346668301</c:v>
                </c:pt>
                <c:pt idx="40">
                  <c:v>97.097159995115405</c:v>
                </c:pt>
                <c:pt idx="41">
                  <c:v>97.524840269703404</c:v>
                </c:pt>
                <c:pt idx="42">
                  <c:v>98.301848097820795</c:v>
                </c:pt>
                <c:pt idx="43">
                  <c:v>97.157843768131002</c:v>
                </c:pt>
                <c:pt idx="44">
                  <c:v>97.282771312282406</c:v>
                </c:pt>
                <c:pt idx="45">
                  <c:v>98.525494610425099</c:v>
                </c:pt>
                <c:pt idx="46">
                  <c:v>98.649745099828607</c:v>
                </c:pt>
                <c:pt idx="47">
                  <c:v>98.561094592441805</c:v>
                </c:pt>
                <c:pt idx="48">
                  <c:v>98.785592883941703</c:v>
                </c:pt>
                <c:pt idx="49">
                  <c:v>98.975637818453805</c:v>
                </c:pt>
                <c:pt idx="50">
                  <c:v>99.497843689401606</c:v>
                </c:pt>
                <c:pt idx="51">
                  <c:v>99.813809910090598</c:v>
                </c:pt>
                <c:pt idx="52">
                  <c:v>99.459338923683404</c:v>
                </c:pt>
                <c:pt idx="53">
                  <c:v>100.594224852975</c:v>
                </c:pt>
                <c:pt idx="54">
                  <c:v>100.254583552247</c:v>
                </c:pt>
                <c:pt idx="55">
                  <c:v>100.579690013779</c:v>
                </c:pt>
                <c:pt idx="56">
                  <c:v>101.87562764075101</c:v>
                </c:pt>
                <c:pt idx="57">
                  <c:v>101.865493658232</c:v>
                </c:pt>
                <c:pt idx="58">
                  <c:v>101.85535967559601</c:v>
                </c:pt>
                <c:pt idx="59">
                  <c:v>101.84523661329899</c:v>
                </c:pt>
                <c:pt idx="60">
                  <c:v>101.527140945895</c:v>
                </c:pt>
                <c:pt idx="61">
                  <c:v>100.778700465336</c:v>
                </c:pt>
                <c:pt idx="62">
                  <c:v>100.59818890004</c:v>
                </c:pt>
                <c:pt idx="63">
                  <c:v>99.4157671666471</c:v>
                </c:pt>
                <c:pt idx="64">
                  <c:v>99.439234762103297</c:v>
                </c:pt>
                <c:pt idx="65">
                  <c:v>100.10937712271701</c:v>
                </c:pt>
                <c:pt idx="66">
                  <c:v>100.529304026975</c:v>
                </c:pt>
                <c:pt idx="67">
                  <c:v>99.477248116978402</c:v>
                </c:pt>
                <c:pt idx="68">
                  <c:v>96.383707963046604</c:v>
                </c:pt>
                <c:pt idx="69">
                  <c:v>95.578558676876099</c:v>
                </c:pt>
                <c:pt idx="70">
                  <c:v>96.229317611781894</c:v>
                </c:pt>
                <c:pt idx="71">
                  <c:v>97.199231477221502</c:v>
                </c:pt>
                <c:pt idx="72">
                  <c:v>97.000832559075207</c:v>
                </c:pt>
                <c:pt idx="73">
                  <c:v>97.263748254510602</c:v>
                </c:pt>
                <c:pt idx="74">
                  <c:v>97.201524727628595</c:v>
                </c:pt>
                <c:pt idx="75">
                  <c:v>98.609099966939496</c:v>
                </c:pt>
                <c:pt idx="76">
                  <c:v>98.908718588529197</c:v>
                </c:pt>
                <c:pt idx="77">
                  <c:v>100.22596160357401</c:v>
                </c:pt>
                <c:pt idx="78">
                  <c:v>100.06201604229901</c:v>
                </c:pt>
                <c:pt idx="79">
                  <c:v>99.268234725808696</c:v>
                </c:pt>
                <c:pt idx="80">
                  <c:v>100.185523955384</c:v>
                </c:pt>
                <c:pt idx="81">
                  <c:v>101.32067197049</c:v>
                </c:pt>
                <c:pt idx="82">
                  <c:v>100.90390101552499</c:v>
                </c:pt>
                <c:pt idx="83">
                  <c:v>100.32103321200699</c:v>
                </c:pt>
                <c:pt idx="84">
                  <c:v>101.17910198064099</c:v>
                </c:pt>
                <c:pt idx="85">
                  <c:v>101.707772633643</c:v>
                </c:pt>
                <c:pt idx="86">
                  <c:v>102.45826611923999</c:v>
                </c:pt>
                <c:pt idx="87">
                  <c:v>103.86318774044</c:v>
                </c:pt>
                <c:pt idx="88">
                  <c:v>103.852857193444</c:v>
                </c:pt>
                <c:pt idx="89">
                  <c:v>103.842526646447</c:v>
                </c:pt>
                <c:pt idx="90">
                  <c:v>104.114659024286</c:v>
                </c:pt>
                <c:pt idx="91">
                  <c:v>106.109513844131</c:v>
                </c:pt>
                <c:pt idx="92">
                  <c:v>105.776555730146</c:v>
                </c:pt>
                <c:pt idx="93">
                  <c:v>105.28111536707701</c:v>
                </c:pt>
                <c:pt idx="94">
                  <c:v>106.925921897637</c:v>
                </c:pt>
                <c:pt idx="95">
                  <c:v>108.31063015468</c:v>
                </c:pt>
                <c:pt idx="96">
                  <c:v>112.18451973004299</c:v>
                </c:pt>
                <c:pt idx="97">
                  <c:v>113.461772826733</c:v>
                </c:pt>
                <c:pt idx="98">
                  <c:v>113.931288540247</c:v>
                </c:pt>
                <c:pt idx="99">
                  <c:v>111.354952787515</c:v>
                </c:pt>
                <c:pt idx="100">
                  <c:v>110.642625540262</c:v>
                </c:pt>
                <c:pt idx="101">
                  <c:v>111.31721243856001</c:v>
                </c:pt>
                <c:pt idx="102">
                  <c:v>112.85692258039499</c:v>
                </c:pt>
                <c:pt idx="103">
                  <c:v>112.282212196034</c:v>
                </c:pt>
                <c:pt idx="104">
                  <c:v>111.935188813251</c:v>
                </c:pt>
                <c:pt idx="105">
                  <c:v>111.51793736766599</c:v>
                </c:pt>
                <c:pt idx="106">
                  <c:v>112.33618002163701</c:v>
                </c:pt>
                <c:pt idx="107">
                  <c:v>114.703786309343</c:v>
                </c:pt>
                <c:pt idx="108">
                  <c:v>118.03335652791399</c:v>
                </c:pt>
                <c:pt idx="109">
                  <c:v>115.231332177529</c:v>
                </c:pt>
                <c:pt idx="110">
                  <c:v>114.688902022317</c:v>
                </c:pt>
                <c:pt idx="111">
                  <c:v>113.290423342842</c:v>
                </c:pt>
                <c:pt idx="112">
                  <c:v>111.687288447749</c:v>
                </c:pt>
                <c:pt idx="113">
                  <c:v>111.465301811462</c:v>
                </c:pt>
                <c:pt idx="114">
                  <c:v>110.176418659277</c:v>
                </c:pt>
                <c:pt idx="115">
                  <c:v>109.99862623389301</c:v>
                </c:pt>
                <c:pt idx="116">
                  <c:v>110.739258742891</c:v>
                </c:pt>
                <c:pt idx="117">
                  <c:v>110.042951487587</c:v>
                </c:pt>
                <c:pt idx="118">
                  <c:v>110.081620056997</c:v>
                </c:pt>
                <c:pt idx="119">
                  <c:v>110.580227289582</c:v>
                </c:pt>
                <c:pt idx="120">
                  <c:v>110.973901937134</c:v>
                </c:pt>
                <c:pt idx="121">
                  <c:v>110.97662107693</c:v>
                </c:pt>
                <c:pt idx="122">
                  <c:v>109.46677779103599</c:v>
                </c:pt>
                <c:pt idx="123">
                  <c:v>109.224424907472</c:v>
                </c:pt>
                <c:pt idx="124">
                  <c:v>108.412494152202</c:v>
                </c:pt>
                <c:pt idx="125">
                  <c:v>109.761580586783</c:v>
                </c:pt>
                <c:pt idx="126">
                  <c:v>109.22800674615399</c:v>
                </c:pt>
                <c:pt idx="127">
                  <c:v>109.217086506193</c:v>
                </c:pt>
                <c:pt idx="128">
                  <c:v>108.765359863406</c:v>
                </c:pt>
                <c:pt idx="129">
                  <c:v>109.501799000427</c:v>
                </c:pt>
                <c:pt idx="130">
                  <c:v>110.693371895002</c:v>
                </c:pt>
                <c:pt idx="131">
                  <c:v>110.682309691911</c:v>
                </c:pt>
                <c:pt idx="132">
                  <c:v>110.671236568713</c:v>
                </c:pt>
                <c:pt idx="133">
                  <c:v>110.914408470388</c:v>
                </c:pt>
                <c:pt idx="134">
                  <c:v>112.507245579152</c:v>
                </c:pt>
                <c:pt idx="135">
                  <c:v>114.160864743171</c:v>
                </c:pt>
                <c:pt idx="136">
                  <c:v>113.369988210499</c:v>
                </c:pt>
                <c:pt idx="137">
                  <c:v>112.14491201995401</c:v>
                </c:pt>
                <c:pt idx="138">
                  <c:v>111.61403547856</c:v>
                </c:pt>
                <c:pt idx="139">
                  <c:v>112.668024270912</c:v>
                </c:pt>
                <c:pt idx="140">
                  <c:v>113.841436806601</c:v>
                </c:pt>
                <c:pt idx="141">
                  <c:v>112.589169218671</c:v>
                </c:pt>
                <c:pt idx="142">
                  <c:v>112.727932706825</c:v>
                </c:pt>
                <c:pt idx="143">
                  <c:v>112.788561878726</c:v>
                </c:pt>
                <c:pt idx="144">
                  <c:v>112.087515239255</c:v>
                </c:pt>
                <c:pt idx="145">
                  <c:v>112.147871405003</c:v>
                </c:pt>
                <c:pt idx="146">
                  <c:v>112.078833648469</c:v>
                </c:pt>
                <c:pt idx="147">
                  <c:v>112.162482685992</c:v>
                </c:pt>
                <c:pt idx="148">
                  <c:v>111.85500149172699</c:v>
                </c:pt>
                <c:pt idx="149">
                  <c:v>111.260317988694</c:v>
                </c:pt>
                <c:pt idx="150">
                  <c:v>113.0980742377</c:v>
                </c:pt>
                <c:pt idx="151">
                  <c:v>111.116498429445</c:v>
                </c:pt>
                <c:pt idx="152">
                  <c:v>112.098380877986</c:v>
                </c:pt>
                <c:pt idx="153">
                  <c:v>114.306038412265</c:v>
                </c:pt>
                <c:pt idx="154">
                  <c:v>113.37357004918201</c:v>
                </c:pt>
                <c:pt idx="155">
                  <c:v>111.17474698904</c:v>
                </c:pt>
                <c:pt idx="156">
                  <c:v>109.589237360982</c:v>
                </c:pt>
                <c:pt idx="157">
                  <c:v>110.18767742661301</c:v>
                </c:pt>
                <c:pt idx="158">
                  <c:v>111.31066029449001</c:v>
                </c:pt>
                <c:pt idx="159">
                  <c:v>112.717438356485</c:v>
                </c:pt>
                <c:pt idx="160">
                  <c:v>113.367269070935</c:v>
                </c:pt>
                <c:pt idx="161">
                  <c:v>112.916383286472</c:v>
                </c:pt>
                <c:pt idx="162">
                  <c:v>113.074104310945</c:v>
                </c:pt>
                <c:pt idx="163">
                  <c:v>113.881284761941</c:v>
                </c:pt>
                <c:pt idx="164">
                  <c:v>113.373559128959</c:v>
                </c:pt>
                <c:pt idx="165">
                  <c:v>113.248151094303</c:v>
                </c:pt>
                <c:pt idx="166">
                  <c:v>113.79055940907</c:v>
                </c:pt>
                <c:pt idx="167">
                  <c:v>113.38858537911401</c:v>
                </c:pt>
                <c:pt idx="168">
                  <c:v>115.14157872600499</c:v>
                </c:pt>
                <c:pt idx="169">
                  <c:v>116.19122126291001</c:v>
                </c:pt>
                <c:pt idx="170">
                  <c:v>114.820545514114</c:v>
                </c:pt>
                <c:pt idx="171">
                  <c:v>110.692858643713</c:v>
                </c:pt>
                <c:pt idx="172">
                  <c:v>108.99230428866601</c:v>
                </c:pt>
                <c:pt idx="173">
                  <c:v>110.497517392738</c:v>
                </c:pt>
                <c:pt idx="174">
                  <c:v>107.918200414395</c:v>
                </c:pt>
                <c:pt idx="175">
                  <c:v>107.440232435241</c:v>
                </c:pt>
                <c:pt idx="176">
                  <c:v>105.32966675364899</c:v>
                </c:pt>
                <c:pt idx="177">
                  <c:v>106.86424438282801</c:v>
                </c:pt>
                <c:pt idx="178">
                  <c:v>108.773189675412</c:v>
                </c:pt>
                <c:pt idx="179">
                  <c:v>108.66166126553399</c:v>
                </c:pt>
                <c:pt idx="180">
                  <c:v>108.03188011155</c:v>
                </c:pt>
                <c:pt idx="181">
                  <c:v>98.895723503083005</c:v>
                </c:pt>
                <c:pt idx="182">
                  <c:v>97.4251712403493</c:v>
                </c:pt>
                <c:pt idx="183">
                  <c:v>96.338585532037499</c:v>
                </c:pt>
                <c:pt idx="184">
                  <c:v>85.296202770550707</c:v>
                </c:pt>
                <c:pt idx="185">
                  <c:v>85.807979812496299</c:v>
                </c:pt>
                <c:pt idx="186">
                  <c:v>81.269495358341402</c:v>
                </c:pt>
                <c:pt idx="187">
                  <c:v>81.064413253334394</c:v>
                </c:pt>
                <c:pt idx="188">
                  <c:v>79.088974620099194</c:v>
                </c:pt>
                <c:pt idx="189">
                  <c:v>77.879907501279405</c:v>
                </c:pt>
                <c:pt idx="190">
                  <c:v>79.185509540606304</c:v>
                </c:pt>
                <c:pt idx="191">
                  <c:v>77.914033250883193</c:v>
                </c:pt>
                <c:pt idx="192">
                  <c:v>82.599045483744703</c:v>
                </c:pt>
                <c:pt idx="193">
                  <c:v>84.657707265112506</c:v>
                </c:pt>
                <c:pt idx="194">
                  <c:v>85.350039553130003</c:v>
                </c:pt>
                <c:pt idx="195">
                  <c:v>85.100009740795898</c:v>
                </c:pt>
                <c:pt idx="196">
                  <c:v>85.8331072843866</c:v>
                </c:pt>
                <c:pt idx="197">
                  <c:v>87.066865065600695</c:v>
                </c:pt>
                <c:pt idx="198">
                  <c:v>85.370187395717906</c:v>
                </c:pt>
                <c:pt idx="199">
                  <c:v>85.221748575102495</c:v>
                </c:pt>
                <c:pt idx="200">
                  <c:v>84.177216710406398</c:v>
                </c:pt>
                <c:pt idx="201">
                  <c:v>86.0747612727573</c:v>
                </c:pt>
                <c:pt idx="202">
                  <c:v>88.258317837491603</c:v>
                </c:pt>
                <c:pt idx="203">
                  <c:v>88.210006696404903</c:v>
                </c:pt>
                <c:pt idx="204">
                  <c:v>88.201183142489796</c:v>
                </c:pt>
                <c:pt idx="205">
                  <c:v>88.362704410566906</c:v>
                </c:pt>
                <c:pt idx="206">
                  <c:v>90.511119643459097</c:v>
                </c:pt>
                <c:pt idx="207">
                  <c:v>91.469436214305503</c:v>
                </c:pt>
                <c:pt idx="208">
                  <c:v>87.165715077076996</c:v>
                </c:pt>
                <c:pt idx="209">
                  <c:v>87.499120920780101</c:v>
                </c:pt>
                <c:pt idx="210">
                  <c:v>88.9253916108282</c:v>
                </c:pt>
                <c:pt idx="211">
                  <c:v>90.041986138327005</c:v>
                </c:pt>
                <c:pt idx="212">
                  <c:v>87.523003485402995</c:v>
                </c:pt>
                <c:pt idx="213">
                  <c:v>88.032782123307697</c:v>
                </c:pt>
                <c:pt idx="214">
                  <c:v>89.887442903593197</c:v>
                </c:pt>
                <c:pt idx="215">
                  <c:v>89.288555108127198</c:v>
                </c:pt>
                <c:pt idx="216">
                  <c:v>90.060015454306296</c:v>
                </c:pt>
                <c:pt idx="217">
                  <c:v>89.457469378598006</c:v>
                </c:pt>
                <c:pt idx="218">
                  <c:v>91.549929302418604</c:v>
                </c:pt>
                <c:pt idx="219">
                  <c:v>91.540778141352305</c:v>
                </c:pt>
                <c:pt idx="220">
                  <c:v>90.406634788378099</c:v>
                </c:pt>
                <c:pt idx="221">
                  <c:v>87.543817462516003</c:v>
                </c:pt>
                <c:pt idx="222">
                  <c:v>89.301746757933898</c:v>
                </c:pt>
                <c:pt idx="223">
                  <c:v>89.322244048118606</c:v>
                </c:pt>
                <c:pt idx="224">
                  <c:v>89.813633002224407</c:v>
                </c:pt>
                <c:pt idx="225">
                  <c:v>90.188765082624698</c:v>
                </c:pt>
                <c:pt idx="226">
                  <c:v>89.679161168402103</c:v>
                </c:pt>
                <c:pt idx="227">
                  <c:v>88.610495573608205</c:v>
                </c:pt>
                <c:pt idx="228">
                  <c:v>87.279798822943107</c:v>
                </c:pt>
                <c:pt idx="229">
                  <c:v>85.917848345940001</c:v>
                </c:pt>
                <c:pt idx="230">
                  <c:v>87.2373736911686</c:v>
                </c:pt>
                <c:pt idx="231">
                  <c:v>89.589549679891206</c:v>
                </c:pt>
                <c:pt idx="232">
                  <c:v>87.953992592636496</c:v>
                </c:pt>
                <c:pt idx="233">
                  <c:v>87.945201799622694</c:v>
                </c:pt>
                <c:pt idx="234">
                  <c:v>88.066995234927205</c:v>
                </c:pt>
                <c:pt idx="235">
                  <c:v>88.104364295722903</c:v>
                </c:pt>
                <c:pt idx="236">
                  <c:v>90.213925315183602</c:v>
                </c:pt>
                <c:pt idx="237">
                  <c:v>92.780105244950406</c:v>
                </c:pt>
                <c:pt idx="238">
                  <c:v>93.239607098628795</c:v>
                </c:pt>
                <c:pt idx="239">
                  <c:v>93.601023357477999</c:v>
                </c:pt>
                <c:pt idx="240">
                  <c:v>92.796507445280398</c:v>
                </c:pt>
                <c:pt idx="241">
                  <c:v>91.678558807936497</c:v>
                </c:pt>
                <c:pt idx="242">
                  <c:v>92.319052717299201</c:v>
                </c:pt>
                <c:pt idx="243">
                  <c:v>95.469924130593398</c:v>
                </c:pt>
                <c:pt idx="244">
                  <c:v>93.647794745047605</c:v>
                </c:pt>
                <c:pt idx="245">
                  <c:v>95.610325654735803</c:v>
                </c:pt>
                <c:pt idx="246">
                  <c:v>95.683982672751895</c:v>
                </c:pt>
                <c:pt idx="247">
                  <c:v>94.624632042599799</c:v>
                </c:pt>
                <c:pt idx="248">
                  <c:v>94.784493434126503</c:v>
                </c:pt>
                <c:pt idx="249">
                  <c:v>92.424968123901607</c:v>
                </c:pt>
                <c:pt idx="250">
                  <c:v>93.816348647465901</c:v>
                </c:pt>
                <c:pt idx="251">
                  <c:v>91.295247467933194</c:v>
                </c:pt>
                <c:pt idx="252">
                  <c:v>95.3506205099402</c:v>
                </c:pt>
                <c:pt idx="253">
                  <c:v>97.131340345949894</c:v>
                </c:pt>
                <c:pt idx="254">
                  <c:v>97.751992179430104</c:v>
                </c:pt>
                <c:pt idx="255">
                  <c:v>98.4398144083098</c:v>
                </c:pt>
                <c:pt idx="256">
                  <c:v>99.115657134214402</c:v>
                </c:pt>
                <c:pt idx="257">
                  <c:v>98.4697904668283</c:v>
                </c:pt>
                <c:pt idx="258">
                  <c:v>96.960242027533198</c:v>
                </c:pt>
                <c:pt idx="259">
                  <c:v>97.523573521873899</c:v>
                </c:pt>
                <c:pt idx="260">
                  <c:v>97.494318199227607</c:v>
                </c:pt>
                <c:pt idx="261">
                  <c:v>97.995316964341299</c:v>
                </c:pt>
                <c:pt idx="262">
                  <c:v>98.066647971281796</c:v>
                </c:pt>
              </c:numCache>
            </c:numRef>
          </c:val>
          <c:smooth val="0"/>
          <c:extLst>
            <c:ext xmlns:c16="http://schemas.microsoft.com/office/drawing/2014/chart" uri="{C3380CC4-5D6E-409C-BE32-E72D297353CC}">
              <c16:uniqueId val="{00000001-C924-42BD-B272-A587C3CEBA06}"/>
            </c:ext>
          </c:extLst>
        </c:ser>
        <c:ser>
          <c:idx val="2"/>
          <c:order val="2"/>
          <c:tx>
            <c:strRef>
              <c:f>'Base Gráfico'!$D$7</c:f>
              <c:strCache>
                <c:ptCount val="1"/>
              </c:strCache>
            </c:strRef>
          </c:tx>
          <c:spPr>
            <a:ln w="19050" cap="rnd">
              <a:solidFill>
                <a:srgbClr val="006B66"/>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Gráfico'!$D$9:$D$10000</c:f>
              <c:numCache>
                <c:formatCode>0.0</c:formatCode>
                <c:ptCount val="9992"/>
                <c:pt idx="0">
                  <c:v>100</c:v>
                </c:pt>
                <c:pt idx="1">
                  <c:v>101.07501917798101</c:v>
                </c:pt>
                <c:pt idx="2">
                  <c:v>101.179564480553</c:v>
                </c:pt>
                <c:pt idx="3">
                  <c:v>101.276213777717</c:v>
                </c:pt>
                <c:pt idx="4">
                  <c:v>101.428135111695</c:v>
                </c:pt>
                <c:pt idx="5">
                  <c:v>99.780260754632806</c:v>
                </c:pt>
                <c:pt idx="6">
                  <c:v>99.879772353800902</c:v>
                </c:pt>
                <c:pt idx="7">
                  <c:v>99.195967334671906</c:v>
                </c:pt>
                <c:pt idx="8">
                  <c:v>99.291969598270995</c:v>
                </c:pt>
                <c:pt idx="9">
                  <c:v>98.675675423699403</c:v>
                </c:pt>
                <c:pt idx="10">
                  <c:v>98.743899102206299</c:v>
                </c:pt>
                <c:pt idx="11">
                  <c:v>98.731978327734396</c:v>
                </c:pt>
                <c:pt idx="12">
                  <c:v>99.526272586546796</c:v>
                </c:pt>
                <c:pt idx="13">
                  <c:v>99.126076721819103</c:v>
                </c:pt>
                <c:pt idx="14">
                  <c:v>98.322362089995295</c:v>
                </c:pt>
                <c:pt idx="15">
                  <c:v>97.578613231191397</c:v>
                </c:pt>
                <c:pt idx="16">
                  <c:v>97.712516319821603</c:v>
                </c:pt>
                <c:pt idx="17">
                  <c:v>97.257706418866306</c:v>
                </c:pt>
                <c:pt idx="18">
                  <c:v>97.719293724279893</c:v>
                </c:pt>
                <c:pt idx="19">
                  <c:v>98.594204003107706</c:v>
                </c:pt>
                <c:pt idx="20">
                  <c:v>98.352937176823602</c:v>
                </c:pt>
                <c:pt idx="21">
                  <c:v>97.862661052495199</c:v>
                </c:pt>
                <c:pt idx="22">
                  <c:v>98.039827669737903</c:v>
                </c:pt>
                <c:pt idx="23">
                  <c:v>97.524668162222994</c:v>
                </c:pt>
                <c:pt idx="24">
                  <c:v>98.113797885249397</c:v>
                </c:pt>
                <c:pt idx="25">
                  <c:v>97.933341265888899</c:v>
                </c:pt>
                <c:pt idx="26">
                  <c:v>97.318999159382699</c:v>
                </c:pt>
                <c:pt idx="27">
                  <c:v>97.094621010939605</c:v>
                </c:pt>
                <c:pt idx="28">
                  <c:v>97.408717518788805</c:v>
                </c:pt>
                <c:pt idx="29">
                  <c:v>98.225975992856505</c:v>
                </c:pt>
                <c:pt idx="30">
                  <c:v>98.785890496685198</c:v>
                </c:pt>
                <c:pt idx="31">
                  <c:v>95.866309664794201</c:v>
                </c:pt>
                <c:pt idx="32">
                  <c:v>95.969857000163799</c:v>
                </c:pt>
                <c:pt idx="33">
                  <c:v>95.958122658892506</c:v>
                </c:pt>
                <c:pt idx="34">
                  <c:v>96.586096341139594</c:v>
                </c:pt>
                <c:pt idx="35">
                  <c:v>96.748446981888307</c:v>
                </c:pt>
                <c:pt idx="36">
                  <c:v>96.223362634424106</c:v>
                </c:pt>
                <c:pt idx="37">
                  <c:v>95.610314595513003</c:v>
                </c:pt>
                <c:pt idx="38">
                  <c:v>94.563282369403197</c:v>
                </c:pt>
                <c:pt idx="39">
                  <c:v>95.367676934925797</c:v>
                </c:pt>
                <c:pt idx="40">
                  <c:v>96.580810404266202</c:v>
                </c:pt>
                <c:pt idx="41">
                  <c:v>98.215919552952997</c:v>
                </c:pt>
                <c:pt idx="42">
                  <c:v>98.416631618980304</c:v>
                </c:pt>
                <c:pt idx="43">
                  <c:v>97.473706028424203</c:v>
                </c:pt>
                <c:pt idx="44">
                  <c:v>98.128372594946995</c:v>
                </c:pt>
                <c:pt idx="45">
                  <c:v>98.864850548910894</c:v>
                </c:pt>
                <c:pt idx="46">
                  <c:v>96.698548615560895</c:v>
                </c:pt>
                <c:pt idx="47">
                  <c:v>96.363374160486302</c:v>
                </c:pt>
                <c:pt idx="48">
                  <c:v>95.727723806514405</c:v>
                </c:pt>
                <c:pt idx="49">
                  <c:v>95.579202141612797</c:v>
                </c:pt>
                <c:pt idx="50">
                  <c:v>96.539806010550805</c:v>
                </c:pt>
                <c:pt idx="51">
                  <c:v>96.525560301030097</c:v>
                </c:pt>
                <c:pt idx="52">
                  <c:v>96.933959237998394</c:v>
                </c:pt>
                <c:pt idx="53">
                  <c:v>96.986182539141694</c:v>
                </c:pt>
                <c:pt idx="54">
                  <c:v>97.215057023917296</c:v>
                </c:pt>
                <c:pt idx="55">
                  <c:v>96.471867465530494</c:v>
                </c:pt>
                <c:pt idx="56">
                  <c:v>95.992788315284997</c:v>
                </c:pt>
                <c:pt idx="57">
                  <c:v>95.981053974130205</c:v>
                </c:pt>
                <c:pt idx="58">
                  <c:v>95.969330599764405</c:v>
                </c:pt>
                <c:pt idx="59">
                  <c:v>95.957607225282104</c:v>
                </c:pt>
                <c:pt idx="60">
                  <c:v>103.495309279417</c:v>
                </c:pt>
                <c:pt idx="61">
                  <c:v>103.356175087276</c:v>
                </c:pt>
                <c:pt idx="62">
                  <c:v>102.84022597933701</c:v>
                </c:pt>
                <c:pt idx="63">
                  <c:v>103.52530313259901</c:v>
                </c:pt>
                <c:pt idx="64">
                  <c:v>103.566241726279</c:v>
                </c:pt>
                <c:pt idx="65">
                  <c:v>103.45777035458001</c:v>
                </c:pt>
                <c:pt idx="66">
                  <c:v>102.306806959677</c:v>
                </c:pt>
                <c:pt idx="67">
                  <c:v>101.84869608993201</c:v>
                </c:pt>
                <c:pt idx="68">
                  <c:v>100.452144999173</c:v>
                </c:pt>
                <c:pt idx="69">
                  <c:v>99.056569942389601</c:v>
                </c:pt>
                <c:pt idx="70">
                  <c:v>98.521451088367002</c:v>
                </c:pt>
                <c:pt idx="71">
                  <c:v>99.047127636149497</c:v>
                </c:pt>
                <c:pt idx="72">
                  <c:v>100.307198469876</c:v>
                </c:pt>
                <c:pt idx="73">
                  <c:v>99.753216936718701</c:v>
                </c:pt>
                <c:pt idx="74">
                  <c:v>99.471329550258801</c:v>
                </c:pt>
                <c:pt idx="75">
                  <c:v>99.2931868990418</c:v>
                </c:pt>
                <c:pt idx="76">
                  <c:v>100.135701623163</c:v>
                </c:pt>
                <c:pt idx="77">
                  <c:v>101.055323031615</c:v>
                </c:pt>
                <c:pt idx="78">
                  <c:v>101.436272383668</c:v>
                </c:pt>
                <c:pt idx="79">
                  <c:v>101.94825155578999</c:v>
                </c:pt>
                <c:pt idx="80">
                  <c:v>103.560319722397</c:v>
                </c:pt>
                <c:pt idx="81">
                  <c:v>103.564223858411</c:v>
                </c:pt>
                <c:pt idx="82">
                  <c:v>103.904870683677</c:v>
                </c:pt>
                <c:pt idx="83">
                  <c:v>103.104138987255</c:v>
                </c:pt>
                <c:pt idx="84">
                  <c:v>103.683003903599</c:v>
                </c:pt>
                <c:pt idx="85">
                  <c:v>103.636856139754</c:v>
                </c:pt>
                <c:pt idx="86">
                  <c:v>104.930660462473</c:v>
                </c:pt>
                <c:pt idx="87">
                  <c:v>106.94326446089001</c:v>
                </c:pt>
                <c:pt idx="88">
                  <c:v>106.930192185449</c:v>
                </c:pt>
                <c:pt idx="89">
                  <c:v>106.917130876915</c:v>
                </c:pt>
                <c:pt idx="90">
                  <c:v>107.750499394955</c:v>
                </c:pt>
                <c:pt idx="91">
                  <c:v>109.146622785367</c:v>
                </c:pt>
                <c:pt idx="92">
                  <c:v>108.81557179964101</c:v>
                </c:pt>
                <c:pt idx="93">
                  <c:v>108.528562976513</c:v>
                </c:pt>
                <c:pt idx="94">
                  <c:v>108.29503862198899</c:v>
                </c:pt>
                <c:pt idx="95">
                  <c:v>109.455696556601</c:v>
                </c:pt>
                <c:pt idx="96">
                  <c:v>113.300228600274</c:v>
                </c:pt>
                <c:pt idx="97">
                  <c:v>114.10779253463301</c:v>
                </c:pt>
                <c:pt idx="98">
                  <c:v>115.006895296159</c:v>
                </c:pt>
                <c:pt idx="99">
                  <c:v>112.64160306449</c:v>
                </c:pt>
                <c:pt idx="100">
                  <c:v>111.08137436560401</c:v>
                </c:pt>
                <c:pt idx="101">
                  <c:v>112.44115419848799</c:v>
                </c:pt>
                <c:pt idx="102">
                  <c:v>114.691175720771</c:v>
                </c:pt>
                <c:pt idx="103">
                  <c:v>114.29389699117699</c:v>
                </c:pt>
                <c:pt idx="104">
                  <c:v>113.825598081341</c:v>
                </c:pt>
                <c:pt idx="105">
                  <c:v>114.182958117686</c:v>
                </c:pt>
                <c:pt idx="106">
                  <c:v>114.59287045558401</c:v>
                </c:pt>
                <c:pt idx="107">
                  <c:v>117.01092335558501</c:v>
                </c:pt>
                <c:pt idx="108">
                  <c:v>121.127374079311</c:v>
                </c:pt>
                <c:pt idx="109">
                  <c:v>117.962084918283</c:v>
                </c:pt>
                <c:pt idx="110">
                  <c:v>116.44225744600401</c:v>
                </c:pt>
                <c:pt idx="111">
                  <c:v>115.62772967363701</c:v>
                </c:pt>
                <c:pt idx="112">
                  <c:v>115.230078077177</c:v>
                </c:pt>
                <c:pt idx="113">
                  <c:v>113.86367437313299</c:v>
                </c:pt>
                <c:pt idx="114">
                  <c:v>112.386079562129</c:v>
                </c:pt>
                <c:pt idx="115">
                  <c:v>111.554849545471</c:v>
                </c:pt>
                <c:pt idx="116">
                  <c:v>112.20958191203</c:v>
                </c:pt>
                <c:pt idx="117">
                  <c:v>111.792256102548</c:v>
                </c:pt>
                <c:pt idx="118">
                  <c:v>111.48146056360601</c:v>
                </c:pt>
                <c:pt idx="119">
                  <c:v>111.978623759234</c:v>
                </c:pt>
                <c:pt idx="120">
                  <c:v>111.150606977986</c:v>
                </c:pt>
                <c:pt idx="121">
                  <c:v>110.89482027548399</c:v>
                </c:pt>
                <c:pt idx="122">
                  <c:v>110.45155828213301</c:v>
                </c:pt>
                <c:pt idx="123">
                  <c:v>110.652906415286</c:v>
                </c:pt>
                <c:pt idx="124">
                  <c:v>110.28253990365199</c:v>
                </c:pt>
                <c:pt idx="125">
                  <c:v>110.958646317595</c:v>
                </c:pt>
                <c:pt idx="126">
                  <c:v>110.34769291337599</c:v>
                </c:pt>
                <c:pt idx="127">
                  <c:v>110.33421487116701</c:v>
                </c:pt>
                <c:pt idx="128">
                  <c:v>109.672244499903</c:v>
                </c:pt>
                <c:pt idx="129">
                  <c:v>109.28913471300601</c:v>
                </c:pt>
                <c:pt idx="130">
                  <c:v>110.034122805926</c:v>
                </c:pt>
                <c:pt idx="131">
                  <c:v>110.020677663735</c:v>
                </c:pt>
                <c:pt idx="132">
                  <c:v>110.007276388234</c:v>
                </c:pt>
                <c:pt idx="133">
                  <c:v>110.702048081206</c:v>
                </c:pt>
                <c:pt idx="134">
                  <c:v>110.649287412991</c:v>
                </c:pt>
                <c:pt idx="135">
                  <c:v>111.067128656199</c:v>
                </c:pt>
                <c:pt idx="136">
                  <c:v>111.087175736087</c:v>
                </c:pt>
                <c:pt idx="137">
                  <c:v>110.57439599675099</c:v>
                </c:pt>
                <c:pt idx="138">
                  <c:v>112.037174831377</c:v>
                </c:pt>
                <c:pt idx="139">
                  <c:v>113.84438399376801</c:v>
                </c:pt>
                <c:pt idx="140">
                  <c:v>115.802450722549</c:v>
                </c:pt>
                <c:pt idx="141">
                  <c:v>115.361579464283</c:v>
                </c:pt>
                <c:pt idx="142">
                  <c:v>115.637500980054</c:v>
                </c:pt>
                <c:pt idx="143">
                  <c:v>115.795903618331</c:v>
                </c:pt>
                <c:pt idx="144">
                  <c:v>115.38536618009699</c:v>
                </c:pt>
                <c:pt idx="145">
                  <c:v>114.707658631611</c:v>
                </c:pt>
                <c:pt idx="147">
                  <c:v>113.91303537250501</c:v>
                </c:pt>
                <c:pt idx="148">
                  <c:v>114.170324509381</c:v>
                </c:pt>
                <c:pt idx="149">
                  <c:v>115.73691387928601</c:v>
                </c:pt>
                <c:pt idx="150">
                  <c:v>116.990349875297</c:v>
                </c:pt>
                <c:pt idx="151">
                  <c:v>116.46256772615</c:v>
                </c:pt>
                <c:pt idx="152">
                  <c:v>116.80768895451899</c:v>
                </c:pt>
                <c:pt idx="153">
                  <c:v>117.54383790819</c:v>
                </c:pt>
                <c:pt idx="154">
                  <c:v>117.057378186262</c:v>
                </c:pt>
                <c:pt idx="155">
                  <c:v>114.398913860554</c:v>
                </c:pt>
                <c:pt idx="156">
                  <c:v>114.99176128616099</c:v>
                </c:pt>
                <c:pt idx="157">
                  <c:v>115.341960084625</c:v>
                </c:pt>
                <c:pt idx="158">
                  <c:v>116.24932075152201</c:v>
                </c:pt>
                <c:pt idx="159">
                  <c:v>117.073992697173</c:v>
                </c:pt>
                <c:pt idx="160">
                  <c:v>117.79266077280001</c:v>
                </c:pt>
                <c:pt idx="161">
                  <c:v>117.885844601202</c:v>
                </c:pt>
                <c:pt idx="162">
                  <c:v>117.777844796423</c:v>
                </c:pt>
                <c:pt idx="163">
                  <c:v>118.45846948004299</c:v>
                </c:pt>
                <c:pt idx="164">
                  <c:v>117.55697598354899</c:v>
                </c:pt>
                <c:pt idx="165">
                  <c:v>116.968602960929</c:v>
                </c:pt>
                <c:pt idx="166">
                  <c:v>116.79244527767899</c:v>
                </c:pt>
                <c:pt idx="167">
                  <c:v>117.40938648593099</c:v>
                </c:pt>
                <c:pt idx="168">
                  <c:v>118.48849623336</c:v>
                </c:pt>
                <c:pt idx="169">
                  <c:v>119.21951278357299</c:v>
                </c:pt>
                <c:pt idx="170">
                  <c:v>116.824577632244</c:v>
                </c:pt>
                <c:pt idx="171">
                  <c:v>116.017375598312</c:v>
                </c:pt>
                <c:pt idx="172">
                  <c:v>115.989849246689</c:v>
                </c:pt>
                <c:pt idx="173">
                  <c:v>116.07459970261</c:v>
                </c:pt>
                <c:pt idx="174">
                  <c:v>112.601772104856</c:v>
                </c:pt>
                <c:pt idx="175">
                  <c:v>111.431682830676</c:v>
                </c:pt>
                <c:pt idx="176">
                  <c:v>110.423878397211</c:v>
                </c:pt>
                <c:pt idx="177">
                  <c:v>110.37069002864899</c:v>
                </c:pt>
                <c:pt idx="178">
                  <c:v>111.014839554904</c:v>
                </c:pt>
                <c:pt idx="179">
                  <c:v>110.289284408092</c:v>
                </c:pt>
                <c:pt idx="180">
                  <c:v>108.542688052519</c:v>
                </c:pt>
                <c:pt idx="181">
                  <c:v>105.854087306769</c:v>
                </c:pt>
                <c:pt idx="182">
                  <c:v>105.707890576799</c:v>
                </c:pt>
                <c:pt idx="183">
                  <c:v>100.112572907819</c:v>
                </c:pt>
                <c:pt idx="184">
                  <c:v>99.889543660334297</c:v>
                </c:pt>
                <c:pt idx="185">
                  <c:v>96.005663190386301</c:v>
                </c:pt>
                <c:pt idx="186">
                  <c:v>94.819376138853798</c:v>
                </c:pt>
                <c:pt idx="187">
                  <c:v>90.277692633680999</c:v>
                </c:pt>
                <c:pt idx="188">
                  <c:v>87.301699231262305</c:v>
                </c:pt>
                <c:pt idx="189">
                  <c:v>86.258658874547095</c:v>
                </c:pt>
                <c:pt idx="190">
                  <c:v>81.746925355866594</c:v>
                </c:pt>
                <c:pt idx="191">
                  <c:v>78.520135087426794</c:v>
                </c:pt>
                <c:pt idx="192">
                  <c:v>81.493891288409898</c:v>
                </c:pt>
                <c:pt idx="193">
                  <c:v>86.659699173178495</c:v>
                </c:pt>
                <c:pt idx="194">
                  <c:v>84.977224959991901</c:v>
                </c:pt>
                <c:pt idx="195">
                  <c:v>83.546238513081306</c:v>
                </c:pt>
                <c:pt idx="196">
                  <c:v>85.5230143878143</c:v>
                </c:pt>
                <c:pt idx="197">
                  <c:v>84.749545842641993</c:v>
                </c:pt>
                <c:pt idx="198">
                  <c:v>84.444178807199904</c:v>
                </c:pt>
                <c:pt idx="199">
                  <c:v>82.130418976303204</c:v>
                </c:pt>
                <c:pt idx="200">
                  <c:v>82.0515356907854</c:v>
                </c:pt>
                <c:pt idx="201">
                  <c:v>85.4721619207412</c:v>
                </c:pt>
                <c:pt idx="202">
                  <c:v>87.663029203773505</c:v>
                </c:pt>
                <c:pt idx="203">
                  <c:v>88.712945665116393</c:v>
                </c:pt>
                <c:pt idx="204">
                  <c:v>88.702132524573202</c:v>
                </c:pt>
                <c:pt idx="205">
                  <c:v>88.780489409808098</c:v>
                </c:pt>
                <c:pt idx="206">
                  <c:v>90.201693583396306</c:v>
                </c:pt>
                <c:pt idx="207">
                  <c:v>89.907183555304101</c:v>
                </c:pt>
                <c:pt idx="208">
                  <c:v>88.988066613790593</c:v>
                </c:pt>
                <c:pt idx="209">
                  <c:v>91.065483654965604</c:v>
                </c:pt>
                <c:pt idx="210">
                  <c:v>91.402741778176306</c:v>
                </c:pt>
                <c:pt idx="211">
                  <c:v>89.651978086330899</c:v>
                </c:pt>
                <c:pt idx="212">
                  <c:v>90.502048848895399</c:v>
                </c:pt>
                <c:pt idx="213">
                  <c:v>92.209581912029506</c:v>
                </c:pt>
                <c:pt idx="214">
                  <c:v>91.221725858398699</c:v>
                </c:pt>
                <c:pt idx="215">
                  <c:v>92.139987399219507</c:v>
                </c:pt>
                <c:pt idx="216">
                  <c:v>92.014671216369607</c:v>
                </c:pt>
                <c:pt idx="217">
                  <c:v>92.559912310564002</c:v>
                </c:pt>
                <c:pt idx="218">
                  <c:v>94.424751344369696</c:v>
                </c:pt>
                <c:pt idx="219">
                  <c:v>94.413247303455094</c:v>
                </c:pt>
                <c:pt idx="220">
                  <c:v>92.2454319690587</c:v>
                </c:pt>
                <c:pt idx="221">
                  <c:v>88.717277501244098</c:v>
                </c:pt>
                <c:pt idx="222">
                  <c:v>89.4803825394483</c:v>
                </c:pt>
                <c:pt idx="223">
                  <c:v>89.4959771499271</c:v>
                </c:pt>
                <c:pt idx="224">
                  <c:v>88.956559359561695</c:v>
                </c:pt>
                <c:pt idx="225">
                  <c:v>88.077920411597006</c:v>
                </c:pt>
                <c:pt idx="226">
                  <c:v>88.825200539315105</c:v>
                </c:pt>
                <c:pt idx="227">
                  <c:v>88.738443181966403</c:v>
                </c:pt>
                <c:pt idx="228">
                  <c:v>87.7625737028429</c:v>
                </c:pt>
                <c:pt idx="229">
                  <c:v>87.265980774303898</c:v>
                </c:pt>
                <c:pt idx="230">
                  <c:v>85.5215558201307</c:v>
                </c:pt>
                <c:pt idx="231">
                  <c:v>84.981172962579905</c:v>
                </c:pt>
                <c:pt idx="232">
                  <c:v>85.147921239607996</c:v>
                </c:pt>
                <c:pt idx="233">
                  <c:v>85.137546765967301</c:v>
                </c:pt>
                <c:pt idx="234">
                  <c:v>84.792962904670304</c:v>
                </c:pt>
                <c:pt idx="235">
                  <c:v>84.627684161998303</c:v>
                </c:pt>
                <c:pt idx="236">
                  <c:v>84.608360882615699</c:v>
                </c:pt>
                <c:pt idx="237">
                  <c:v>86.830658653052495</c:v>
                </c:pt>
                <c:pt idx="238">
                  <c:v>87.675871178857093</c:v>
                </c:pt>
                <c:pt idx="239">
                  <c:v>88.814683499047504</c:v>
                </c:pt>
                <c:pt idx="240">
                  <c:v>88.914633765234598</c:v>
                </c:pt>
                <c:pt idx="241">
                  <c:v>89.815447327913702</c:v>
                </c:pt>
                <c:pt idx="242">
                  <c:v>89.291832514689304</c:v>
                </c:pt>
                <c:pt idx="243">
                  <c:v>89.3958843169967</c:v>
                </c:pt>
                <c:pt idx="244">
                  <c:v>89.0327119433787</c:v>
                </c:pt>
                <c:pt idx="245">
                  <c:v>89.698674183921</c:v>
                </c:pt>
                <c:pt idx="246">
                  <c:v>89.047330519650103</c:v>
                </c:pt>
                <c:pt idx="247">
                  <c:v>89.189294113661205</c:v>
                </c:pt>
                <c:pt idx="248">
                  <c:v>88.530394410947295</c:v>
                </c:pt>
                <c:pt idx="249">
                  <c:v>89.764090393902706</c:v>
                </c:pt>
                <c:pt idx="250">
                  <c:v>89.982996172155296</c:v>
                </c:pt>
                <c:pt idx="251">
                  <c:v>87.728949880693094</c:v>
                </c:pt>
                <c:pt idx="252">
                  <c:v>90.314891591668101</c:v>
                </c:pt>
                <c:pt idx="253">
                  <c:v>92.714005045825601</c:v>
                </c:pt>
                <c:pt idx="254">
                  <c:v>94.296792193083107</c:v>
                </c:pt>
                <c:pt idx="255">
                  <c:v>95.559242794988705</c:v>
                </c:pt>
                <c:pt idx="256">
                  <c:v>96.987235339940497</c:v>
                </c:pt>
                <c:pt idx="257">
                  <c:v>95.955600323970401</c:v>
                </c:pt>
                <c:pt idx="258">
                  <c:v>95.095363454776802</c:v>
                </c:pt>
                <c:pt idx="259">
                  <c:v>95.6939464508323</c:v>
                </c:pt>
                <c:pt idx="260">
                  <c:v>95.658973727724501</c:v>
                </c:pt>
                <c:pt idx="261">
                  <c:v>96.1222389342729</c:v>
                </c:pt>
                <c:pt idx="262">
                  <c:v>96.523586299736095</c:v>
                </c:pt>
              </c:numCache>
            </c:numRef>
          </c:val>
          <c:smooth val="0"/>
          <c:extLst>
            <c:ext xmlns:c16="http://schemas.microsoft.com/office/drawing/2014/chart" uri="{C3380CC4-5D6E-409C-BE32-E72D297353CC}">
              <c16:uniqueId val="{00000002-C924-42BD-B272-A587C3CEBA06}"/>
            </c:ext>
          </c:extLst>
        </c:ser>
        <c:ser>
          <c:idx val="3"/>
          <c:order val="3"/>
          <c:tx>
            <c:strRef>
              <c:f>'Base Gráfico'!$E$7</c:f>
              <c:strCache>
                <c:ptCount val="1"/>
              </c:strCache>
            </c:strRef>
          </c:tx>
          <c:spPr>
            <a:ln w="19050" cap="rnd">
              <a:solidFill>
                <a:schemeClr val="accent4"/>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Gráfico'!$E$9:$E$10000</c:f>
              <c:numCache>
                <c:formatCode>0.0</c:formatCode>
                <c:ptCount val="9992"/>
                <c:pt idx="0">
                  <c:v>100</c:v>
                </c:pt>
                <c:pt idx="1">
                  <c:v>100.731678597745</c:v>
                </c:pt>
                <c:pt idx="2">
                  <c:v>100.743650293793</c:v>
                </c:pt>
                <c:pt idx="3">
                  <c:v>100.956677166745</c:v>
                </c:pt>
                <c:pt idx="4">
                  <c:v>101.439404435339</c:v>
                </c:pt>
                <c:pt idx="5">
                  <c:v>100.389239374897</c:v>
                </c:pt>
                <c:pt idx="6">
                  <c:v>100.905539850937</c:v>
                </c:pt>
                <c:pt idx="7">
                  <c:v>101.361110666301</c:v>
                </c:pt>
                <c:pt idx="8">
                  <c:v>101.03566413268</c:v>
                </c:pt>
                <c:pt idx="9">
                  <c:v>100.54440304951299</c:v>
                </c:pt>
                <c:pt idx="10">
                  <c:v>100.898804600933</c:v>
                </c:pt>
                <c:pt idx="11">
                  <c:v>100.886373896035</c:v>
                </c:pt>
                <c:pt idx="12">
                  <c:v>100.744165507727</c:v>
                </c:pt>
                <c:pt idx="13">
                  <c:v>101.020048469421</c:v>
                </c:pt>
                <c:pt idx="14">
                  <c:v>100.750132620684</c:v>
                </c:pt>
                <c:pt idx="15">
                  <c:v>100.802778108045</c:v>
                </c:pt>
                <c:pt idx="16">
                  <c:v>101.52125786372901</c:v>
                </c:pt>
                <c:pt idx="17">
                  <c:v>102.253507880378</c:v>
                </c:pt>
                <c:pt idx="18">
                  <c:v>102.41589391627301</c:v>
                </c:pt>
                <c:pt idx="19">
                  <c:v>102.726755214157</c:v>
                </c:pt>
                <c:pt idx="20">
                  <c:v>103.161614432931</c:v>
                </c:pt>
                <c:pt idx="21">
                  <c:v>102.894967850298</c:v>
                </c:pt>
                <c:pt idx="22">
                  <c:v>102.339286301518</c:v>
                </c:pt>
                <c:pt idx="23">
                  <c:v>101.570259383996</c:v>
                </c:pt>
                <c:pt idx="24">
                  <c:v>100.61212088353901</c:v>
                </c:pt>
                <c:pt idx="25">
                  <c:v>97.834603054565406</c:v>
                </c:pt>
                <c:pt idx="26">
                  <c:v>98.629165843478404</c:v>
                </c:pt>
                <c:pt idx="27">
                  <c:v>99.096033893409199</c:v>
                </c:pt>
                <c:pt idx="28">
                  <c:v>100.45348185731601</c:v>
                </c:pt>
                <c:pt idx="29">
                  <c:v>99.250139037612797</c:v>
                </c:pt>
                <c:pt idx="30">
                  <c:v>97.862583849928299</c:v>
                </c:pt>
                <c:pt idx="31">
                  <c:v>98.473205929505596</c:v>
                </c:pt>
                <c:pt idx="32">
                  <c:v>96.252615530043798</c:v>
                </c:pt>
                <c:pt idx="33">
                  <c:v>96.240718774031805</c:v>
                </c:pt>
                <c:pt idx="34">
                  <c:v>98.2499497198733</c:v>
                </c:pt>
                <c:pt idx="35">
                  <c:v>99.047229090938302</c:v>
                </c:pt>
                <c:pt idx="36">
                  <c:v>99.032372197369099</c:v>
                </c:pt>
                <c:pt idx="37">
                  <c:v>99.428496702457807</c:v>
                </c:pt>
                <c:pt idx="38">
                  <c:v>98.258483534562401</c:v>
                </c:pt>
                <c:pt idx="39">
                  <c:v>96.939348745509093</c:v>
                </c:pt>
                <c:pt idx="40">
                  <c:v>97.057032954646303</c:v>
                </c:pt>
                <c:pt idx="41">
                  <c:v>97.667139820405296</c:v>
                </c:pt>
                <c:pt idx="42">
                  <c:v>98.124471730319797</c:v>
                </c:pt>
                <c:pt idx="43">
                  <c:v>98.897723401314593</c:v>
                </c:pt>
                <c:pt idx="44">
                  <c:v>99.694206532789394</c:v>
                </c:pt>
                <c:pt idx="45">
                  <c:v>99.757015784154603</c:v>
                </c:pt>
                <c:pt idx="46">
                  <c:v>99.039922421914497</c:v>
                </c:pt>
                <c:pt idx="47">
                  <c:v>100.33766178542299</c:v>
                </c:pt>
                <c:pt idx="48">
                  <c:v>100.912209528266</c:v>
                </c:pt>
                <c:pt idx="49">
                  <c:v>100.366907196585</c:v>
                </c:pt>
                <c:pt idx="50">
                  <c:v>100.09366587677501</c:v>
                </c:pt>
                <c:pt idx="51">
                  <c:v>99.714833821635693</c:v>
                </c:pt>
                <c:pt idx="52">
                  <c:v>101.338993940968</c:v>
                </c:pt>
                <c:pt idx="53">
                  <c:v>101.648047306808</c:v>
                </c:pt>
                <c:pt idx="54">
                  <c:v>100.949539113208</c:v>
                </c:pt>
                <c:pt idx="55">
                  <c:v>100.62493565701899</c:v>
                </c:pt>
                <c:pt idx="56">
                  <c:v>101.3853350844</c:v>
                </c:pt>
                <c:pt idx="57">
                  <c:v>101.372801336809</c:v>
                </c:pt>
                <c:pt idx="58">
                  <c:v>101.368941916618</c:v>
                </c:pt>
                <c:pt idx="59">
                  <c:v>101.35640816902701</c:v>
                </c:pt>
                <c:pt idx="60">
                  <c:v>100.915638042381</c:v>
                </c:pt>
                <c:pt idx="61">
                  <c:v>99.929275190690504</c:v>
                </c:pt>
                <c:pt idx="62">
                  <c:v>100.766872386914</c:v>
                </c:pt>
                <c:pt idx="63">
                  <c:v>101.01106501359</c:v>
                </c:pt>
                <c:pt idx="64">
                  <c:v>99.226101969950804</c:v>
                </c:pt>
                <c:pt idx="65">
                  <c:v>99.716248317854493</c:v>
                </c:pt>
                <c:pt idx="66">
                  <c:v>99.3883755955612</c:v>
                </c:pt>
                <c:pt idx="67">
                  <c:v>98.195842898683594</c:v>
                </c:pt>
                <c:pt idx="68">
                  <c:v>98.590309352264697</c:v>
                </c:pt>
                <c:pt idx="69">
                  <c:v>98.790090545662693</c:v>
                </c:pt>
                <c:pt idx="70">
                  <c:v>97.721902368124603</c:v>
                </c:pt>
                <c:pt idx="71">
                  <c:v>97.142483512521693</c:v>
                </c:pt>
                <c:pt idx="72">
                  <c:v>97.678268439369305</c:v>
                </c:pt>
                <c:pt idx="73">
                  <c:v>97.513259496656204</c:v>
                </c:pt>
                <c:pt idx="74">
                  <c:v>97.935753583209603</c:v>
                </c:pt>
                <c:pt idx="75">
                  <c:v>97.773508060257896</c:v>
                </c:pt>
                <c:pt idx="76">
                  <c:v>99.012616088264593</c:v>
                </c:pt>
                <c:pt idx="77">
                  <c:v>99.7301965616643</c:v>
                </c:pt>
                <c:pt idx="78">
                  <c:v>99.343505153548904</c:v>
                </c:pt>
                <c:pt idx="79">
                  <c:v>97.839989381027394</c:v>
                </c:pt>
                <c:pt idx="80">
                  <c:v>100.288379239501</c:v>
                </c:pt>
                <c:pt idx="81">
                  <c:v>100.59642091253799</c:v>
                </c:pt>
                <c:pt idx="82">
                  <c:v>100.291967001278</c:v>
                </c:pt>
                <c:pt idx="83">
                  <c:v>100.97320147987899</c:v>
                </c:pt>
                <c:pt idx="84">
                  <c:v>101.425044020405</c:v>
                </c:pt>
                <c:pt idx="85">
                  <c:v>101.912445683614</c:v>
                </c:pt>
                <c:pt idx="86">
                  <c:v>101.68108656548399</c:v>
                </c:pt>
                <c:pt idx="87">
                  <c:v>102.99777643079899</c:v>
                </c:pt>
                <c:pt idx="88">
                  <c:v>102.98499912757001</c:v>
                </c:pt>
                <c:pt idx="89">
                  <c:v>102.993148873793</c:v>
                </c:pt>
                <c:pt idx="90">
                  <c:v>104.21786838420699</c:v>
                </c:pt>
                <c:pt idx="91">
                  <c:v>105.091071540955</c:v>
                </c:pt>
                <c:pt idx="92">
                  <c:v>104.908273669309</c:v>
                </c:pt>
                <c:pt idx="93">
                  <c:v>105.400911778677</c:v>
                </c:pt>
                <c:pt idx="94">
                  <c:v>105.205833082553</c:v>
                </c:pt>
                <c:pt idx="95">
                  <c:v>106.328530884581</c:v>
                </c:pt>
                <c:pt idx="96">
                  <c:v>108.92425316723499</c:v>
                </c:pt>
                <c:pt idx="97">
                  <c:v>109.349510673434</c:v>
                </c:pt>
                <c:pt idx="98">
                  <c:v>110.689619349781</c:v>
                </c:pt>
                <c:pt idx="99">
                  <c:v>109.546659592306</c:v>
                </c:pt>
                <c:pt idx="100">
                  <c:v>108.37148491852</c:v>
                </c:pt>
                <c:pt idx="101">
                  <c:v>109.599145831657</c:v>
                </c:pt>
                <c:pt idx="102">
                  <c:v>110.79707422247201</c:v>
                </c:pt>
                <c:pt idx="103">
                  <c:v>110.69638270244501</c:v>
                </c:pt>
                <c:pt idx="104">
                  <c:v>111.81293540843799</c:v>
                </c:pt>
                <c:pt idx="105">
                  <c:v>112.21050251251999</c:v>
                </c:pt>
                <c:pt idx="106">
                  <c:v>112.013756396947</c:v>
                </c:pt>
                <c:pt idx="107">
                  <c:v>114.215002858546</c:v>
                </c:pt>
                <c:pt idx="108">
                  <c:v>116.822902922868</c:v>
                </c:pt>
                <c:pt idx="109">
                  <c:v>114.24089469609299</c:v>
                </c:pt>
                <c:pt idx="110">
                  <c:v>113.092127073556</c:v>
                </c:pt>
                <c:pt idx="111">
                  <c:v>112.50827737886</c:v>
                </c:pt>
                <c:pt idx="112">
                  <c:v>112.098363877623</c:v>
                </c:pt>
                <c:pt idx="113">
                  <c:v>111.398703478393</c:v>
                </c:pt>
                <c:pt idx="114">
                  <c:v>111.756430501118</c:v>
                </c:pt>
                <c:pt idx="115">
                  <c:v>110.497247868218</c:v>
                </c:pt>
                <c:pt idx="116">
                  <c:v>111.678052424337</c:v>
                </c:pt>
                <c:pt idx="117">
                  <c:v>112.166053609108</c:v>
                </c:pt>
                <c:pt idx="118">
                  <c:v>112.685595248593</c:v>
                </c:pt>
                <c:pt idx="119">
                  <c:v>113.14642124518301</c:v>
                </c:pt>
                <c:pt idx="120">
                  <c:v>113.35444585990599</c:v>
                </c:pt>
                <c:pt idx="121">
                  <c:v>113.545196759747</c:v>
                </c:pt>
                <c:pt idx="122">
                  <c:v>113.617692031316</c:v>
                </c:pt>
                <c:pt idx="123">
                  <c:v>113.83129032305401</c:v>
                </c:pt>
                <c:pt idx="124">
                  <c:v>113.800939544104</c:v>
                </c:pt>
                <c:pt idx="125">
                  <c:v>114.552589703701</c:v>
                </c:pt>
                <c:pt idx="126">
                  <c:v>113.78952053177601</c:v>
                </c:pt>
                <c:pt idx="127">
                  <c:v>113.77538493741299</c:v>
                </c:pt>
                <c:pt idx="128">
                  <c:v>113.887767127831</c:v>
                </c:pt>
                <c:pt idx="129">
                  <c:v>113.79697708110299</c:v>
                </c:pt>
                <c:pt idx="130">
                  <c:v>113.515304989298</c:v>
                </c:pt>
                <c:pt idx="131">
                  <c:v>113.501197497593</c:v>
                </c:pt>
                <c:pt idx="132">
                  <c:v>113.48712747590599</c:v>
                </c:pt>
                <c:pt idx="133">
                  <c:v>116.540228505852</c:v>
                </c:pt>
                <c:pt idx="134">
                  <c:v>116.474627732299</c:v>
                </c:pt>
                <c:pt idx="135">
                  <c:v>117.604847656563</c:v>
                </c:pt>
                <c:pt idx="136">
                  <c:v>118.486996798893</c:v>
                </c:pt>
                <c:pt idx="137">
                  <c:v>118.30551038065499</c:v>
                </c:pt>
                <c:pt idx="138">
                  <c:v>119.133140531019</c:v>
                </c:pt>
                <c:pt idx="139">
                  <c:v>120.657302327338</c:v>
                </c:pt>
                <c:pt idx="140">
                  <c:v>122.907831334858</c:v>
                </c:pt>
                <c:pt idx="141">
                  <c:v>121.545915061492</c:v>
                </c:pt>
                <c:pt idx="142">
                  <c:v>120.69863184494901</c:v>
                </c:pt>
                <c:pt idx="143">
                  <c:v>121.440492941765</c:v>
                </c:pt>
                <c:pt idx="144">
                  <c:v>122.239589612698</c:v>
                </c:pt>
                <c:pt idx="145">
                  <c:v>122.45089286100099</c:v>
                </c:pt>
                <c:pt idx="146">
                  <c:v>119.643202235922</c:v>
                </c:pt>
                <c:pt idx="147">
                  <c:v>120.314657018986</c:v>
                </c:pt>
                <c:pt idx="148">
                  <c:v>119.48960293782901</c:v>
                </c:pt>
                <c:pt idx="149">
                  <c:v>119.16501821659</c:v>
                </c:pt>
                <c:pt idx="150">
                  <c:v>117.748863976914</c:v>
                </c:pt>
                <c:pt idx="151">
                  <c:v>119.807433674112</c:v>
                </c:pt>
                <c:pt idx="152">
                  <c:v>119.741083498579</c:v>
                </c:pt>
                <c:pt idx="153">
                  <c:v>119.26043582032401</c:v>
                </c:pt>
                <c:pt idx="154">
                  <c:v>117.35946535423901</c:v>
                </c:pt>
                <c:pt idx="155">
                  <c:v>118.087003506022</c:v>
                </c:pt>
                <c:pt idx="156">
                  <c:v>120.204035923001</c:v>
                </c:pt>
                <c:pt idx="157">
                  <c:v>119.09405921923501</c:v>
                </c:pt>
                <c:pt idx="158">
                  <c:v>119.405669918982</c:v>
                </c:pt>
                <c:pt idx="159">
                  <c:v>118.749943209463</c:v>
                </c:pt>
                <c:pt idx="160">
                  <c:v>119.52552739402699</c:v>
                </c:pt>
                <c:pt idx="161">
                  <c:v>120.583336354466</c:v>
                </c:pt>
                <c:pt idx="162">
                  <c:v>121.925758809317</c:v>
                </c:pt>
                <c:pt idx="163">
                  <c:v>122.299232640537</c:v>
                </c:pt>
                <c:pt idx="164">
                  <c:v>122.197735513444</c:v>
                </c:pt>
                <c:pt idx="165">
                  <c:v>122.39196176477699</c:v>
                </c:pt>
                <c:pt idx="166">
                  <c:v>121.576603071531</c:v>
                </c:pt>
                <c:pt idx="167">
                  <c:v>122.60206597019</c:v>
                </c:pt>
                <c:pt idx="168">
                  <c:v>122.522526320186</c:v>
                </c:pt>
                <c:pt idx="169">
                  <c:v>121.90075688669501</c:v>
                </c:pt>
                <c:pt idx="170">
                  <c:v>118.143124344759</c:v>
                </c:pt>
                <c:pt idx="171">
                  <c:v>116.94135526905301</c:v>
                </c:pt>
                <c:pt idx="172">
                  <c:v>116.340578457806</c:v>
                </c:pt>
                <c:pt idx="173">
                  <c:v>113.825145227253</c:v>
                </c:pt>
                <c:pt idx="174">
                  <c:v>113.622956580017</c:v>
                </c:pt>
                <c:pt idx="175">
                  <c:v>115.00317699601899</c:v>
                </c:pt>
                <c:pt idx="176">
                  <c:v>113.928028747789</c:v>
                </c:pt>
                <c:pt idx="177">
                  <c:v>116.14003849495199</c:v>
                </c:pt>
                <c:pt idx="178">
                  <c:v>116.016256027273</c:v>
                </c:pt>
                <c:pt idx="179">
                  <c:v>113.98527368972999</c:v>
                </c:pt>
                <c:pt idx="180">
                  <c:v>107.985018330975</c:v>
                </c:pt>
                <c:pt idx="181">
                  <c:v>111.729536338476</c:v>
                </c:pt>
                <c:pt idx="182">
                  <c:v>107.061492833076</c:v>
                </c:pt>
                <c:pt idx="183">
                  <c:v>99.879655413911706</c:v>
                </c:pt>
                <c:pt idx="184">
                  <c:v>102.83857535326401</c:v>
                </c:pt>
                <c:pt idx="185">
                  <c:v>94.961798767093597</c:v>
                </c:pt>
                <c:pt idx="186">
                  <c:v>97.680235619656699</c:v>
                </c:pt>
                <c:pt idx="187">
                  <c:v>91.681048158556194</c:v>
                </c:pt>
                <c:pt idx="188">
                  <c:v>92.856531960773296</c:v>
                </c:pt>
                <c:pt idx="189">
                  <c:v>91.105535560636795</c:v>
                </c:pt>
                <c:pt idx="190">
                  <c:v>89.549280625651605</c:v>
                </c:pt>
                <c:pt idx="191">
                  <c:v>93.698316440451904</c:v>
                </c:pt>
                <c:pt idx="192">
                  <c:v>96.7707988785114</c:v>
                </c:pt>
                <c:pt idx="193">
                  <c:v>98.757959936861894</c:v>
                </c:pt>
                <c:pt idx="194">
                  <c:v>95.287320240866407</c:v>
                </c:pt>
                <c:pt idx="195">
                  <c:v>96.655072481720694</c:v>
                </c:pt>
                <c:pt idx="196">
                  <c:v>97.931856693001507</c:v>
                </c:pt>
                <c:pt idx="197">
                  <c:v>95.824519663932705</c:v>
                </c:pt>
                <c:pt idx="198">
                  <c:v>96.785899327951498</c:v>
                </c:pt>
                <c:pt idx="199">
                  <c:v>94.862175144837195</c:v>
                </c:pt>
                <c:pt idx="200">
                  <c:v>98.1839274077211</c:v>
                </c:pt>
                <c:pt idx="201">
                  <c:v>98.483950479887397</c:v>
                </c:pt>
                <c:pt idx="202">
                  <c:v>100.54974253824901</c:v>
                </c:pt>
                <c:pt idx="203">
                  <c:v>99.4853107380914</c:v>
                </c:pt>
                <c:pt idx="204">
                  <c:v>99.473076751222806</c:v>
                </c:pt>
                <c:pt idx="205">
                  <c:v>100.117028482724</c:v>
                </c:pt>
                <c:pt idx="206">
                  <c:v>102.30424239265299</c:v>
                </c:pt>
                <c:pt idx="207">
                  <c:v>103.16330058733</c:v>
                </c:pt>
                <c:pt idx="208">
                  <c:v>103.48280811030401</c:v>
                </c:pt>
                <c:pt idx="209">
                  <c:v>104.21213545941301</c:v>
                </c:pt>
                <c:pt idx="210">
                  <c:v>105.057039324543</c:v>
                </c:pt>
                <c:pt idx="211">
                  <c:v>103.289415568579</c:v>
                </c:pt>
                <c:pt idx="212">
                  <c:v>104.47839797358</c:v>
                </c:pt>
                <c:pt idx="213">
                  <c:v>103.546076370287</c:v>
                </c:pt>
                <c:pt idx="214">
                  <c:v>101.563318048371</c:v>
                </c:pt>
                <c:pt idx="215">
                  <c:v>103.185660868068</c:v>
                </c:pt>
                <c:pt idx="216">
                  <c:v>103.734766414738</c:v>
                </c:pt>
                <c:pt idx="217">
                  <c:v>104.702787653659</c:v>
                </c:pt>
                <c:pt idx="218">
                  <c:v>102.56687030743301</c:v>
                </c:pt>
                <c:pt idx="219">
                  <c:v>102.554252251983</c:v>
                </c:pt>
                <c:pt idx="220">
                  <c:v>99.424880838138094</c:v>
                </c:pt>
                <c:pt idx="221">
                  <c:v>99.614844865980601</c:v>
                </c:pt>
                <c:pt idx="222">
                  <c:v>101.63410843059</c:v>
                </c:pt>
                <c:pt idx="223">
                  <c:v>101.316933421069</c:v>
                </c:pt>
                <c:pt idx="224">
                  <c:v>102.85857501789</c:v>
                </c:pt>
                <c:pt idx="225">
                  <c:v>102.314808960189</c:v>
                </c:pt>
                <c:pt idx="226">
                  <c:v>100.94971709628599</c:v>
                </c:pt>
                <c:pt idx="227">
                  <c:v>100.401913635433</c:v>
                </c:pt>
                <c:pt idx="228">
                  <c:v>101.579514498124</c:v>
                </c:pt>
                <c:pt idx="229">
                  <c:v>101.572601265158</c:v>
                </c:pt>
                <c:pt idx="230">
                  <c:v>104.17087151424499</c:v>
                </c:pt>
                <c:pt idx="231">
                  <c:v>104.13794466585399</c:v>
                </c:pt>
                <c:pt idx="232">
                  <c:v>103.384233650751</c:v>
                </c:pt>
                <c:pt idx="233">
                  <c:v>103.371521920315</c:v>
                </c:pt>
                <c:pt idx="234">
                  <c:v>100.74310697743201</c:v>
                </c:pt>
                <c:pt idx="235">
                  <c:v>101.36665624077401</c:v>
                </c:pt>
                <c:pt idx="236">
                  <c:v>103.15615316620099</c:v>
                </c:pt>
                <c:pt idx="237">
                  <c:v>105.841241631657</c:v>
                </c:pt>
                <c:pt idx="238">
                  <c:v>104.166974624153</c:v>
                </c:pt>
                <c:pt idx="239">
                  <c:v>105.03320834250199</c:v>
                </c:pt>
                <c:pt idx="240">
                  <c:v>105.040177780669</c:v>
                </c:pt>
                <c:pt idx="241">
                  <c:v>105.992686399142</c:v>
                </c:pt>
                <c:pt idx="242">
                  <c:v>106.543375057285</c:v>
                </c:pt>
                <c:pt idx="243">
                  <c:v>107.08959540643301</c:v>
                </c:pt>
                <c:pt idx="244">
                  <c:v>107.89472476288201</c:v>
                </c:pt>
                <c:pt idx="245">
                  <c:v>109.51808864285699</c:v>
                </c:pt>
                <c:pt idx="246">
                  <c:v>109.275900666369</c:v>
                </c:pt>
                <c:pt idx="247">
                  <c:v>108.979624604108</c:v>
                </c:pt>
                <c:pt idx="248">
                  <c:v>107.99368329101701</c:v>
                </c:pt>
                <c:pt idx="249">
                  <c:v>109.167396631092</c:v>
                </c:pt>
                <c:pt idx="250">
                  <c:v>109.76812660472901</c:v>
                </c:pt>
                <c:pt idx="251">
                  <c:v>108.15524498478</c:v>
                </c:pt>
                <c:pt idx="252">
                  <c:v>111.653472040314</c:v>
                </c:pt>
                <c:pt idx="253">
                  <c:v>113.619752886705</c:v>
                </c:pt>
                <c:pt idx="254">
                  <c:v>115.27260573348001</c:v>
                </c:pt>
                <c:pt idx="255">
                  <c:v>115.78055037779301</c:v>
                </c:pt>
                <c:pt idx="256">
                  <c:v>118.18111902382201</c:v>
                </c:pt>
                <c:pt idx="257">
                  <c:v>116.624208362307</c:v>
                </c:pt>
                <c:pt idx="258">
                  <c:v>115.96254264225701</c:v>
                </c:pt>
                <c:pt idx="259">
                  <c:v>114.67175398196601</c:v>
                </c:pt>
                <c:pt idx="260">
                  <c:v>114.629459609045</c:v>
                </c:pt>
                <c:pt idx="261">
                  <c:v>115.816278115963</c:v>
                </c:pt>
                <c:pt idx="262">
                  <c:v>115.842554021976</c:v>
                </c:pt>
              </c:numCache>
            </c:numRef>
          </c:val>
          <c:smooth val="0"/>
          <c:extLst>
            <c:ext xmlns:c16="http://schemas.microsoft.com/office/drawing/2014/chart" uri="{C3380CC4-5D6E-409C-BE32-E72D297353CC}">
              <c16:uniqueId val="{00000003-C924-42BD-B272-A587C3CEBA06}"/>
            </c:ext>
          </c:extLst>
        </c:ser>
        <c:ser>
          <c:idx val="4"/>
          <c:order val="4"/>
          <c:tx>
            <c:strRef>
              <c:f>'Base Gráfico'!$F$7</c:f>
              <c:strCache>
                <c:ptCount val="1"/>
              </c:strCache>
            </c:strRef>
          </c:tx>
          <c:spPr>
            <a:ln w="19050" cap="rnd">
              <a:solidFill>
                <a:srgbClr val="00B0F0"/>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Gráfico'!$F$9:$F$10000</c:f>
              <c:numCache>
                <c:formatCode>0.0</c:formatCode>
                <c:ptCount val="9992"/>
                <c:pt idx="0">
                  <c:v>100</c:v>
                </c:pt>
                <c:pt idx="1">
                  <c:v>100.101295990637</c:v>
                </c:pt>
                <c:pt idx="2">
                  <c:v>100.187097628252</c:v>
                </c:pt>
                <c:pt idx="3">
                  <c:v>100.232375835651</c:v>
                </c:pt>
                <c:pt idx="4">
                  <c:v>100.132783190231</c:v>
                </c:pt>
                <c:pt idx="5">
                  <c:v>100.16321058501499</c:v>
                </c:pt>
                <c:pt idx="6">
                  <c:v>100.18871362542301</c:v>
                </c:pt>
                <c:pt idx="7">
                  <c:v>100.292745249928</c:v>
                </c:pt>
                <c:pt idx="8">
                  <c:v>100.308938496164</c:v>
                </c:pt>
                <c:pt idx="9">
                  <c:v>100.318665301194</c:v>
                </c:pt>
                <c:pt idx="10">
                  <c:v>100.368113403907</c:v>
                </c:pt>
                <c:pt idx="11">
                  <c:v>100.368164810236</c:v>
                </c:pt>
                <c:pt idx="12">
                  <c:v>100.46180465223701</c:v>
                </c:pt>
                <c:pt idx="13">
                  <c:v>100.661065772874</c:v>
                </c:pt>
                <c:pt idx="14">
                  <c:v>101.030365044717</c:v>
                </c:pt>
                <c:pt idx="15">
                  <c:v>101.21212429401901</c:v>
                </c:pt>
                <c:pt idx="16">
                  <c:v>101.36526753287799</c:v>
                </c:pt>
                <c:pt idx="17">
                  <c:v>101.53488206095101</c:v>
                </c:pt>
                <c:pt idx="18">
                  <c:v>101.61382989573799</c:v>
                </c:pt>
                <c:pt idx="19">
                  <c:v>101.710442459909</c:v>
                </c:pt>
                <c:pt idx="20">
                  <c:v>101.74903686821899</c:v>
                </c:pt>
                <c:pt idx="21">
                  <c:v>101.79315171134699</c:v>
                </c:pt>
                <c:pt idx="22">
                  <c:v>101.93029495817601</c:v>
                </c:pt>
                <c:pt idx="23">
                  <c:v>102.021885794355</c:v>
                </c:pt>
                <c:pt idx="24">
                  <c:v>102.201503463555</c:v>
                </c:pt>
                <c:pt idx="25">
                  <c:v>102.491852980922</c:v>
                </c:pt>
                <c:pt idx="26">
                  <c:v>102.60095368709899</c:v>
                </c:pt>
                <c:pt idx="27">
                  <c:v>102.81051902880399</c:v>
                </c:pt>
                <c:pt idx="28">
                  <c:v>102.80621400475501</c:v>
                </c:pt>
                <c:pt idx="29">
                  <c:v>102.85326872114101</c:v>
                </c:pt>
                <c:pt idx="30">
                  <c:v>102.924766779412</c:v>
                </c:pt>
                <c:pt idx="31">
                  <c:v>102.89142062875899</c:v>
                </c:pt>
                <c:pt idx="32">
                  <c:v>103.003221453633</c:v>
                </c:pt>
                <c:pt idx="33">
                  <c:v>103.007292268798</c:v>
                </c:pt>
                <c:pt idx="34">
                  <c:v>103.088132543839</c:v>
                </c:pt>
                <c:pt idx="35">
                  <c:v>103.14234950149</c:v>
                </c:pt>
                <c:pt idx="36">
                  <c:v>103.15707233117401</c:v>
                </c:pt>
                <c:pt idx="37">
                  <c:v>103.21150344691701</c:v>
                </c:pt>
                <c:pt idx="38">
                  <c:v>103.217328267521</c:v>
                </c:pt>
                <c:pt idx="39">
                  <c:v>103.243585553486</c:v>
                </c:pt>
                <c:pt idx="40">
                  <c:v>103.251939102309</c:v>
                </c:pt>
                <c:pt idx="41">
                  <c:v>103.328178819502</c:v>
                </c:pt>
                <c:pt idx="42">
                  <c:v>103.387603507028</c:v>
                </c:pt>
                <c:pt idx="43">
                  <c:v>103.390166257392</c:v>
                </c:pt>
                <c:pt idx="44">
                  <c:v>103.30117027391699</c:v>
                </c:pt>
                <c:pt idx="45">
                  <c:v>103.31845798715899</c:v>
                </c:pt>
                <c:pt idx="46">
                  <c:v>103.37633301538899</c:v>
                </c:pt>
                <c:pt idx="47">
                  <c:v>103.70106075855399</c:v>
                </c:pt>
                <c:pt idx="48">
                  <c:v>103.696602901793</c:v>
                </c:pt>
                <c:pt idx="49">
                  <c:v>103.747197944205</c:v>
                </c:pt>
                <c:pt idx="50">
                  <c:v>103.676037547295</c:v>
                </c:pt>
                <c:pt idx="51">
                  <c:v>103.605620197603</c:v>
                </c:pt>
                <c:pt idx="52">
                  <c:v>103.522201707703</c:v>
                </c:pt>
                <c:pt idx="53">
                  <c:v>103.54215562401799</c:v>
                </c:pt>
                <c:pt idx="54">
                  <c:v>103.331124132033</c:v>
                </c:pt>
                <c:pt idx="55">
                  <c:v>103.24902546557099</c:v>
                </c:pt>
                <c:pt idx="56">
                  <c:v>103.21943838498601</c:v>
                </c:pt>
                <c:pt idx="57">
                  <c:v>103.224282216746</c:v>
                </c:pt>
                <c:pt idx="58">
                  <c:v>103.228706158116</c:v>
                </c:pt>
                <c:pt idx="59">
                  <c:v>103.23375604231801</c:v>
                </c:pt>
                <c:pt idx="60">
                  <c:v>103.317561573815</c:v>
                </c:pt>
                <c:pt idx="61">
                  <c:v>103.433750184719</c:v>
                </c:pt>
                <c:pt idx="62">
                  <c:v>103.49508554989001</c:v>
                </c:pt>
                <c:pt idx="63">
                  <c:v>103.52065428812099</c:v>
                </c:pt>
                <c:pt idx="64">
                  <c:v>103.519623279455</c:v>
                </c:pt>
                <c:pt idx="65">
                  <c:v>103.552577589406</c:v>
                </c:pt>
                <c:pt idx="66">
                  <c:v>103.536829403485</c:v>
                </c:pt>
                <c:pt idx="67">
                  <c:v>103.67070695397</c:v>
                </c:pt>
                <c:pt idx="68">
                  <c:v>103.92100871074901</c:v>
                </c:pt>
                <c:pt idx="69">
                  <c:v>104.037084056879</c:v>
                </c:pt>
                <c:pt idx="70">
                  <c:v>104.17772752861499</c:v>
                </c:pt>
                <c:pt idx="71">
                  <c:v>104.16627167502899</c:v>
                </c:pt>
                <c:pt idx="72">
                  <c:v>104.333255728357</c:v>
                </c:pt>
                <c:pt idx="73">
                  <c:v>104.253882350517</c:v>
                </c:pt>
                <c:pt idx="74">
                  <c:v>104.08155511890099</c:v>
                </c:pt>
                <c:pt idx="75">
                  <c:v>104.024566585431</c:v>
                </c:pt>
                <c:pt idx="76">
                  <c:v>103.95427839167</c:v>
                </c:pt>
                <c:pt idx="77">
                  <c:v>103.80841183231701</c:v>
                </c:pt>
                <c:pt idx="78">
                  <c:v>103.413515772671</c:v>
                </c:pt>
                <c:pt idx="79">
                  <c:v>102.96004344523</c:v>
                </c:pt>
                <c:pt idx="80">
                  <c:v>102.56303470837901</c:v>
                </c:pt>
                <c:pt idx="81">
                  <c:v>101.89642279769799</c:v>
                </c:pt>
                <c:pt idx="82">
                  <c:v>101.375444837613</c:v>
                </c:pt>
                <c:pt idx="83">
                  <c:v>101.627254019259</c:v>
                </c:pt>
                <c:pt idx="84">
                  <c:v>101.60404336534</c:v>
                </c:pt>
                <c:pt idx="85">
                  <c:v>101.404330892023</c:v>
                </c:pt>
                <c:pt idx="86">
                  <c:v>101.09507286502</c:v>
                </c:pt>
                <c:pt idx="87">
                  <c:v>100.746519723558</c:v>
                </c:pt>
                <c:pt idx="88">
                  <c:v>100.74599798000401</c:v>
                </c:pt>
                <c:pt idx="89">
                  <c:v>100.746262371307</c:v>
                </c:pt>
                <c:pt idx="90">
                  <c:v>100.409485253855</c:v>
                </c:pt>
                <c:pt idx="91">
                  <c:v>100.18736863194501</c:v>
                </c:pt>
                <c:pt idx="92">
                  <c:v>100.232991113211</c:v>
                </c:pt>
                <c:pt idx="93">
                  <c:v>100.215688255499</c:v>
                </c:pt>
                <c:pt idx="94">
                  <c:v>100.55446542531701</c:v>
                </c:pt>
                <c:pt idx="95">
                  <c:v>100.565931730787</c:v>
                </c:pt>
                <c:pt idx="96">
                  <c:v>99.873978571500601</c:v>
                </c:pt>
                <c:pt idx="97">
                  <c:v>98.627970278495894</c:v>
                </c:pt>
                <c:pt idx="98">
                  <c:v>94.788433438167004</c:v>
                </c:pt>
                <c:pt idx="99">
                  <c:v>97.012786217383095</c:v>
                </c:pt>
                <c:pt idx="100">
                  <c:v>97.984375447733299</c:v>
                </c:pt>
                <c:pt idx="101">
                  <c:v>98.173339919536403</c:v>
                </c:pt>
                <c:pt idx="102">
                  <c:v>97.861961963004404</c:v>
                </c:pt>
                <c:pt idx="103">
                  <c:v>97.499280792195293</c:v>
                </c:pt>
                <c:pt idx="104">
                  <c:v>97.337681511533404</c:v>
                </c:pt>
                <c:pt idx="105">
                  <c:v>97.5384237138787</c:v>
                </c:pt>
                <c:pt idx="106">
                  <c:v>97.591072561452194</c:v>
                </c:pt>
                <c:pt idx="107">
                  <c:v>97.555318306200206</c:v>
                </c:pt>
                <c:pt idx="108">
                  <c:v>97.464249000418903</c:v>
                </c:pt>
                <c:pt idx="109">
                  <c:v>97.531188522116295</c:v>
                </c:pt>
                <c:pt idx="110">
                  <c:v>97.210530420881696</c:v>
                </c:pt>
                <c:pt idx="111">
                  <c:v>97.050514501752303</c:v>
                </c:pt>
                <c:pt idx="112">
                  <c:v>96.8193629289744</c:v>
                </c:pt>
                <c:pt idx="113">
                  <c:v>96.764090858981902</c:v>
                </c:pt>
                <c:pt idx="114">
                  <c:v>96.823130851378707</c:v>
                </c:pt>
                <c:pt idx="115">
                  <c:v>96.848833544994704</c:v>
                </c:pt>
                <c:pt idx="116">
                  <c:v>96.814697099965997</c:v>
                </c:pt>
                <c:pt idx="117">
                  <c:v>97.034030094509902</c:v>
                </c:pt>
                <c:pt idx="118">
                  <c:v>97.459726512199296</c:v>
                </c:pt>
                <c:pt idx="119">
                  <c:v>97.796249157050596</c:v>
                </c:pt>
                <c:pt idx="120">
                  <c:v>98.186084560584305</c:v>
                </c:pt>
                <c:pt idx="121">
                  <c:v>99.097167008323595</c:v>
                </c:pt>
                <c:pt idx="122">
                  <c:v>99.326122288359301</c:v>
                </c:pt>
                <c:pt idx="123">
                  <c:v>99.460087613784694</c:v>
                </c:pt>
                <c:pt idx="124">
                  <c:v>99.438085651490795</c:v>
                </c:pt>
                <c:pt idx="125">
                  <c:v>99.359463319764501</c:v>
                </c:pt>
                <c:pt idx="126">
                  <c:v>99.310563090490206</c:v>
                </c:pt>
                <c:pt idx="127">
                  <c:v>99.314726480049998</c:v>
                </c:pt>
                <c:pt idx="128">
                  <c:v>99.373019372345894</c:v>
                </c:pt>
                <c:pt idx="129">
                  <c:v>99.641366287367404</c:v>
                </c:pt>
                <c:pt idx="130">
                  <c:v>99.779921185341706</c:v>
                </c:pt>
                <c:pt idx="131">
                  <c:v>99.784259804640897</c:v>
                </c:pt>
                <c:pt idx="132">
                  <c:v>99.788016421953202</c:v>
                </c:pt>
                <c:pt idx="133">
                  <c:v>99.9265619344078</c:v>
                </c:pt>
                <c:pt idx="134">
                  <c:v>100.049103295314</c:v>
                </c:pt>
                <c:pt idx="135">
                  <c:v>100.109682921553</c:v>
                </c:pt>
                <c:pt idx="136">
                  <c:v>100.175272650667</c:v>
                </c:pt>
                <c:pt idx="137">
                  <c:v>100.153160516638</c:v>
                </c:pt>
                <c:pt idx="138">
                  <c:v>100.093753640074</c:v>
                </c:pt>
                <c:pt idx="139">
                  <c:v>99.951596770784803</c:v>
                </c:pt>
                <c:pt idx="140">
                  <c:v>100.00078496150699</c:v>
                </c:pt>
                <c:pt idx="141">
                  <c:v>100.070986126899</c:v>
                </c:pt>
                <c:pt idx="142">
                  <c:v>100.19005349942</c:v>
                </c:pt>
                <c:pt idx="143">
                  <c:v>100.35000916</c:v>
                </c:pt>
                <c:pt idx="144">
                  <c:v>100.568301546969</c:v>
                </c:pt>
                <c:pt idx="145">
                  <c:v>100.787012331304</c:v>
                </c:pt>
                <c:pt idx="146">
                  <c:v>100.827685394906</c:v>
                </c:pt>
                <c:pt idx="147">
                  <c:v>100.79461568722</c:v>
                </c:pt>
                <c:pt idx="148">
                  <c:v>100.706413197448</c:v>
                </c:pt>
                <c:pt idx="149">
                  <c:v>100.696500497404</c:v>
                </c:pt>
                <c:pt idx="150">
                  <c:v>100.76872731151499</c:v>
                </c:pt>
                <c:pt idx="151">
                  <c:v>100.79790527350301</c:v>
                </c:pt>
                <c:pt idx="152">
                  <c:v>100.73307501617801</c:v>
                </c:pt>
                <c:pt idx="153">
                  <c:v>100.743990248768</c:v>
                </c:pt>
                <c:pt idx="154">
                  <c:v>100.714432710898</c:v>
                </c:pt>
                <c:pt idx="155">
                  <c:v>100.74717008986001</c:v>
                </c:pt>
                <c:pt idx="156">
                  <c:v>100.72720742796101</c:v>
                </c:pt>
                <c:pt idx="157">
                  <c:v>100.724066195078</c:v>
                </c:pt>
                <c:pt idx="158">
                  <c:v>100.674086430226</c:v>
                </c:pt>
                <c:pt idx="159">
                  <c:v>100.858046345063</c:v>
                </c:pt>
                <c:pt idx="160">
                  <c:v>100.8416823484</c:v>
                </c:pt>
                <c:pt idx="161">
                  <c:v>100.707867829478</c:v>
                </c:pt>
                <c:pt idx="162">
                  <c:v>100.683801930165</c:v>
                </c:pt>
                <c:pt idx="163">
                  <c:v>100.601144085173</c:v>
                </c:pt>
                <c:pt idx="164">
                  <c:v>100.55400362028701</c:v>
                </c:pt>
                <c:pt idx="165">
                  <c:v>100.573264616076</c:v>
                </c:pt>
                <c:pt idx="166">
                  <c:v>100.381740593468</c:v>
                </c:pt>
                <c:pt idx="167">
                  <c:v>99.975666936370502</c:v>
                </c:pt>
                <c:pt idx="168">
                  <c:v>99.532075100112706</c:v>
                </c:pt>
                <c:pt idx="169">
                  <c:v>99.048713225987697</c:v>
                </c:pt>
                <c:pt idx="170">
                  <c:v>99.121517776278793</c:v>
                </c:pt>
                <c:pt idx="171">
                  <c:v>99.207616867264704</c:v>
                </c:pt>
                <c:pt idx="172">
                  <c:v>99.022484202752807</c:v>
                </c:pt>
                <c:pt idx="173">
                  <c:v>98.785836938768597</c:v>
                </c:pt>
                <c:pt idx="174">
                  <c:v>98.4322422319092</c:v>
                </c:pt>
                <c:pt idx="175">
                  <c:v>98.400459925178396</c:v>
                </c:pt>
                <c:pt idx="176">
                  <c:v>98.7014927061973</c:v>
                </c:pt>
                <c:pt idx="177">
                  <c:v>99.2527873557992</c:v>
                </c:pt>
                <c:pt idx="178">
                  <c:v>99.497978009749204</c:v>
                </c:pt>
                <c:pt idx="179">
                  <c:v>99.805902561754905</c:v>
                </c:pt>
                <c:pt idx="180">
                  <c:v>100.243104639812</c:v>
                </c:pt>
                <c:pt idx="181">
                  <c:v>100.202137535554</c:v>
                </c:pt>
                <c:pt idx="182">
                  <c:v>100.20596891606699</c:v>
                </c:pt>
                <c:pt idx="183">
                  <c:v>99.277304181363405</c:v>
                </c:pt>
                <c:pt idx="184">
                  <c:v>99.037875636247904</c:v>
                </c:pt>
                <c:pt idx="185">
                  <c:v>99.391157211735802</c:v>
                </c:pt>
                <c:pt idx="186">
                  <c:v>99.199389914982007</c:v>
                </c:pt>
                <c:pt idx="187">
                  <c:v>97.851425133063501</c:v>
                </c:pt>
                <c:pt idx="188">
                  <c:v>97.003947506891606</c:v>
                </c:pt>
                <c:pt idx="189">
                  <c:v>96.306849969434595</c:v>
                </c:pt>
                <c:pt idx="190">
                  <c:v>95.882542378967599</c:v>
                </c:pt>
                <c:pt idx="191">
                  <c:v>95.706782113411506</c:v>
                </c:pt>
                <c:pt idx="192">
                  <c:v>95.631097521982198</c:v>
                </c:pt>
                <c:pt idx="193">
                  <c:v>95.486800245940699</c:v>
                </c:pt>
                <c:pt idx="194">
                  <c:v>95.3536758745322</c:v>
                </c:pt>
                <c:pt idx="195">
                  <c:v>95.293726137373596</c:v>
                </c:pt>
                <c:pt idx="196">
                  <c:v>95.175774882198297</c:v>
                </c:pt>
                <c:pt idx="197">
                  <c:v>95.717511344235405</c:v>
                </c:pt>
                <c:pt idx="198">
                  <c:v>95.879293320467696</c:v>
                </c:pt>
                <c:pt idx="199">
                  <c:v>95.4545339505421</c:v>
                </c:pt>
                <c:pt idx="200">
                  <c:v>95.287776426994199</c:v>
                </c:pt>
                <c:pt idx="201">
                  <c:v>95.444128196453704</c:v>
                </c:pt>
                <c:pt idx="202">
                  <c:v>95.808054427383496</c:v>
                </c:pt>
                <c:pt idx="203">
                  <c:v>96.057188020320595</c:v>
                </c:pt>
                <c:pt idx="204">
                  <c:v>96.068790094344905</c:v>
                </c:pt>
                <c:pt idx="205">
                  <c:v>96.032176434295295</c:v>
                </c:pt>
                <c:pt idx="206">
                  <c:v>96.358296631136895</c:v>
                </c:pt>
                <c:pt idx="207">
                  <c:v>96.134899860597201</c:v>
                </c:pt>
                <c:pt idx="208">
                  <c:v>96.175528023508406</c:v>
                </c:pt>
                <c:pt idx="209">
                  <c:v>96.377430070540896</c:v>
                </c:pt>
                <c:pt idx="210">
                  <c:v>96.498520958935799</c:v>
                </c:pt>
                <c:pt idx="211">
                  <c:v>96.519370328751407</c:v>
                </c:pt>
                <c:pt idx="212">
                  <c:v>96.619726178701995</c:v>
                </c:pt>
                <c:pt idx="213">
                  <c:v>96.853158939513406</c:v>
                </c:pt>
                <c:pt idx="214">
                  <c:v>97.099283121875501</c:v>
                </c:pt>
                <c:pt idx="215">
                  <c:v>97.324479331728099</c:v>
                </c:pt>
                <c:pt idx="216">
                  <c:v>97.315298480330995</c:v>
                </c:pt>
                <c:pt idx="217">
                  <c:v>97.393685003509702</c:v>
                </c:pt>
                <c:pt idx="218">
                  <c:v>97.564839378814199</c:v>
                </c:pt>
                <c:pt idx="219">
                  <c:v>97.576615936122806</c:v>
                </c:pt>
                <c:pt idx="220">
                  <c:v>97.598286849330194</c:v>
                </c:pt>
                <c:pt idx="221">
                  <c:v>97.7606429354055</c:v>
                </c:pt>
                <c:pt idx="222">
                  <c:v>97.633183299330994</c:v>
                </c:pt>
                <c:pt idx="223">
                  <c:v>97.695656538824593</c:v>
                </c:pt>
                <c:pt idx="224">
                  <c:v>98.056691316654906</c:v>
                </c:pt>
                <c:pt idx="225">
                  <c:v>98.266415463644094</c:v>
                </c:pt>
                <c:pt idx="226">
                  <c:v>98.538011650671294</c:v>
                </c:pt>
                <c:pt idx="227">
                  <c:v>98.591653538635001</c:v>
                </c:pt>
                <c:pt idx="228">
                  <c:v>98.628643788397298</c:v>
                </c:pt>
                <c:pt idx="229">
                  <c:v>98.756660363287693</c:v>
                </c:pt>
                <c:pt idx="230">
                  <c:v>98.981168451835401</c:v>
                </c:pt>
                <c:pt idx="231">
                  <c:v>99.185877376585296</c:v>
                </c:pt>
                <c:pt idx="232">
                  <c:v>99.5248607055983</c:v>
                </c:pt>
                <c:pt idx="233">
                  <c:v>99.525865584379105</c:v>
                </c:pt>
                <c:pt idx="234">
                  <c:v>99.634336188319097</c:v>
                </c:pt>
                <c:pt idx="235">
                  <c:v>99.8069350634469</c:v>
                </c:pt>
                <c:pt idx="236">
                  <c:v>99.705961802974301</c:v>
                </c:pt>
                <c:pt idx="237">
                  <c:v>99.323124716174803</c:v>
                </c:pt>
                <c:pt idx="238">
                  <c:v>99.661176969646505</c:v>
                </c:pt>
                <c:pt idx="239">
                  <c:v>99.803100910037799</c:v>
                </c:pt>
                <c:pt idx="240">
                  <c:v>99.755307519226307</c:v>
                </c:pt>
                <c:pt idx="241">
                  <c:v>99.831943450146397</c:v>
                </c:pt>
                <c:pt idx="242">
                  <c:v>99.572543604299398</c:v>
                </c:pt>
                <c:pt idx="243">
                  <c:v>99.182227518409505</c:v>
                </c:pt>
                <c:pt idx="244">
                  <c:v>98.870595195912799</c:v>
                </c:pt>
                <c:pt idx="245">
                  <c:v>98.554622227675296</c:v>
                </c:pt>
                <c:pt idx="246">
                  <c:v>98.573248854954699</c:v>
                </c:pt>
                <c:pt idx="247">
                  <c:v>98.884280724450903</c:v>
                </c:pt>
                <c:pt idx="248">
                  <c:v>98.913145555066905</c:v>
                </c:pt>
                <c:pt idx="249">
                  <c:v>98.804201521095806</c:v>
                </c:pt>
                <c:pt idx="250">
                  <c:v>98.844855813891598</c:v>
                </c:pt>
                <c:pt idx="251">
                  <c:v>98.630419230903499</c:v>
                </c:pt>
                <c:pt idx="252">
                  <c:v>98.997790973982802</c:v>
                </c:pt>
                <c:pt idx="253">
                  <c:v>99.385602328460706</c:v>
                </c:pt>
                <c:pt idx="254">
                  <c:v>99.909847158007295</c:v>
                </c:pt>
                <c:pt idx="255">
                  <c:v>99.974113224307104</c:v>
                </c:pt>
                <c:pt idx="256">
                  <c:v>99.995472925715106</c:v>
                </c:pt>
                <c:pt idx="257">
                  <c:v>100.101747130277</c:v>
                </c:pt>
                <c:pt idx="258">
                  <c:v>100.23584715765899</c:v>
                </c:pt>
                <c:pt idx="259">
                  <c:v>100.150932547986</c:v>
                </c:pt>
                <c:pt idx="260">
                  <c:v>100.14567938447</c:v>
                </c:pt>
                <c:pt idx="261">
                  <c:v>100.258837147732</c:v>
                </c:pt>
                <c:pt idx="262">
                  <c:v>100.296073764563</c:v>
                </c:pt>
              </c:numCache>
            </c:numRef>
          </c:val>
          <c:smooth val="0"/>
          <c:extLst>
            <c:ext xmlns:c16="http://schemas.microsoft.com/office/drawing/2014/chart" uri="{C3380CC4-5D6E-409C-BE32-E72D297353CC}">
              <c16:uniqueId val="{00000004-C924-42BD-B272-A587C3CEBA06}"/>
            </c:ext>
          </c:extLst>
        </c:ser>
        <c:ser>
          <c:idx val="5"/>
          <c:order val="5"/>
          <c:tx>
            <c:strRef>
              <c:f>'Base Gráfico'!$G$7</c:f>
              <c:strCache>
                <c:ptCount val="1"/>
              </c:strCache>
            </c:strRef>
          </c:tx>
          <c:spPr>
            <a:ln w="19050" cap="rnd">
              <a:solidFill>
                <a:srgbClr val="00B050"/>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Gráfico'!$G$9:$G$10000</c:f>
              <c:numCache>
                <c:formatCode>0.0</c:formatCode>
                <c:ptCount val="9992"/>
                <c:pt idx="0">
                  <c:v>100</c:v>
                </c:pt>
                <c:pt idx="1">
                  <c:v>100.00659371598201</c:v>
                </c:pt>
                <c:pt idx="2">
                  <c:v>100.013165765791</c:v>
                </c:pt>
                <c:pt idx="3">
                  <c:v>100.019810036058</c:v>
                </c:pt>
                <c:pt idx="4">
                  <c:v>100.026468750322</c:v>
                </c:pt>
                <c:pt idx="5">
                  <c:v>100.046661554021</c:v>
                </c:pt>
                <c:pt idx="6">
                  <c:v>100.04934092809</c:v>
                </c:pt>
                <c:pt idx="7">
                  <c:v>100.052193630952</c:v>
                </c:pt>
                <c:pt idx="8">
                  <c:v>100.05459856800699</c:v>
                </c:pt>
                <c:pt idx="9">
                  <c:v>100.057480159099</c:v>
                </c:pt>
                <c:pt idx="10">
                  <c:v>100.065554391709</c:v>
                </c:pt>
                <c:pt idx="11">
                  <c:v>100.06866708782</c:v>
                </c:pt>
                <c:pt idx="12">
                  <c:v>100.07132479595001</c:v>
                </c:pt>
                <c:pt idx="13">
                  <c:v>100.074155832874</c:v>
                </c:pt>
                <c:pt idx="14">
                  <c:v>100.07725408487001</c:v>
                </c:pt>
                <c:pt idx="15">
                  <c:v>100.08567497506699</c:v>
                </c:pt>
                <c:pt idx="16">
                  <c:v>100.088831003523</c:v>
                </c:pt>
                <c:pt idx="17">
                  <c:v>100.091560931993</c:v>
                </c:pt>
                <c:pt idx="18">
                  <c:v>100.094471411081</c:v>
                </c:pt>
                <c:pt idx="19">
                  <c:v>100.097584107309</c:v>
                </c:pt>
                <c:pt idx="20">
                  <c:v>100.106055551791</c:v>
                </c:pt>
                <c:pt idx="21">
                  <c:v>100.108893810539</c:v>
                </c:pt>
                <c:pt idx="22">
                  <c:v>100.119452422601</c:v>
                </c:pt>
                <c:pt idx="23">
                  <c:v>100.12204513244799</c:v>
                </c:pt>
                <c:pt idx="24">
                  <c:v>100.125035053934</c:v>
                </c:pt>
                <c:pt idx="25">
                  <c:v>100.133766491665</c:v>
                </c:pt>
                <c:pt idx="26">
                  <c:v>100.135947545525</c:v>
                </c:pt>
                <c:pt idx="27">
                  <c:v>100.13935634493799</c:v>
                </c:pt>
                <c:pt idx="28">
                  <c:v>100.141616841312</c:v>
                </c:pt>
                <c:pt idx="29">
                  <c:v>100.145365076256</c:v>
                </c:pt>
                <c:pt idx="30">
                  <c:v>100.156566449092</c:v>
                </c:pt>
                <c:pt idx="31">
                  <c:v>100.161036887439</c:v>
                </c:pt>
                <c:pt idx="32">
                  <c:v>100.164546795422</c:v>
                </c:pt>
                <c:pt idx="33">
                  <c:v>100.168461137218</c:v>
                </c:pt>
                <c:pt idx="34">
                  <c:v>100.172512697638</c:v>
                </c:pt>
                <c:pt idx="35">
                  <c:v>100.184342387249</c:v>
                </c:pt>
                <c:pt idx="36">
                  <c:v>100.188285617274</c:v>
                </c:pt>
                <c:pt idx="37">
                  <c:v>100.19246717426</c:v>
                </c:pt>
                <c:pt idx="38">
                  <c:v>100.195962638129</c:v>
                </c:pt>
                <c:pt idx="39">
                  <c:v>100.199739761301</c:v>
                </c:pt>
                <c:pt idx="40">
                  <c:v>100.21133112395199</c:v>
                </c:pt>
                <c:pt idx="41">
                  <c:v>100.215101025067</c:v>
                </c:pt>
                <c:pt idx="42">
                  <c:v>100.21925369394</c:v>
                </c:pt>
                <c:pt idx="43">
                  <c:v>100.22289359837301</c:v>
                </c:pt>
                <c:pt idx="44">
                  <c:v>100.227219596156</c:v>
                </c:pt>
                <c:pt idx="45">
                  <c:v>100.238832624746</c:v>
                </c:pt>
                <c:pt idx="46">
                  <c:v>100.242797520827</c:v>
                </c:pt>
                <c:pt idx="47">
                  <c:v>100.25097286200599</c:v>
                </c:pt>
                <c:pt idx="48">
                  <c:v>100.25540719018301</c:v>
                </c:pt>
                <c:pt idx="49">
                  <c:v>100.265568590257</c:v>
                </c:pt>
                <c:pt idx="50">
                  <c:v>100.277275505476</c:v>
                </c:pt>
                <c:pt idx="51">
                  <c:v>100.28120429127</c:v>
                </c:pt>
                <c:pt idx="52">
                  <c:v>100.285169187235</c:v>
                </c:pt>
                <c:pt idx="53">
                  <c:v>100.28906908503301</c:v>
                </c:pt>
                <c:pt idx="54">
                  <c:v>100.29268732340999</c:v>
                </c:pt>
                <c:pt idx="55">
                  <c:v>100.303520372603</c:v>
                </c:pt>
                <c:pt idx="56">
                  <c:v>100.307593599195</c:v>
                </c:pt>
                <c:pt idx="57">
                  <c:v>100.31098073243599</c:v>
                </c:pt>
                <c:pt idx="58">
                  <c:v>100.31450508453401</c:v>
                </c:pt>
                <c:pt idx="59">
                  <c:v>100.317949994118</c:v>
                </c:pt>
                <c:pt idx="60">
                  <c:v>100.321604342898</c:v>
                </c:pt>
                <c:pt idx="61">
                  <c:v>100.32483981340199</c:v>
                </c:pt>
                <c:pt idx="62">
                  <c:v>100.32947635860199</c:v>
                </c:pt>
                <c:pt idx="63">
                  <c:v>100.34058384492501</c:v>
                </c:pt>
                <c:pt idx="64">
                  <c:v>100.344324857928</c:v>
                </c:pt>
                <c:pt idx="65">
                  <c:v>100.35500624449899</c:v>
                </c:pt>
                <c:pt idx="66">
                  <c:v>100.358501708484</c:v>
                </c:pt>
                <c:pt idx="67">
                  <c:v>100.361599960481</c:v>
                </c:pt>
                <c:pt idx="68">
                  <c:v>100.365442081937</c:v>
                </c:pt>
                <c:pt idx="69">
                  <c:v>100.36864866456</c:v>
                </c:pt>
                <c:pt idx="70">
                  <c:v>100.478633002145</c:v>
                </c:pt>
                <c:pt idx="71">
                  <c:v>100.480799611891</c:v>
                </c:pt>
                <c:pt idx="72">
                  <c:v>100.481738476199</c:v>
                </c:pt>
                <c:pt idx="73">
                  <c:v>100.482446235372</c:v>
                </c:pt>
                <c:pt idx="74">
                  <c:v>100.483117884374</c:v>
                </c:pt>
                <c:pt idx="75">
                  <c:v>100.486938339774</c:v>
                </c:pt>
                <c:pt idx="76">
                  <c:v>100.48771109723</c:v>
                </c:pt>
                <c:pt idx="77">
                  <c:v>100.48863551754</c:v>
                </c:pt>
                <c:pt idx="78">
                  <c:v>100.48960326984501</c:v>
                </c:pt>
                <c:pt idx="79">
                  <c:v>100.49070824089</c:v>
                </c:pt>
                <c:pt idx="80">
                  <c:v>100.491943208617</c:v>
                </c:pt>
                <c:pt idx="81">
                  <c:v>100.492614857503</c:v>
                </c:pt>
                <c:pt idx="82">
                  <c:v>100.479311873089</c:v>
                </c:pt>
                <c:pt idx="83">
                  <c:v>100.481211267761</c:v>
                </c:pt>
                <c:pt idx="84">
                  <c:v>100.482908445527</c:v>
                </c:pt>
                <c:pt idx="85">
                  <c:v>100.48750888044</c:v>
                </c:pt>
                <c:pt idx="86">
                  <c:v>100.489415497053</c:v>
                </c:pt>
                <c:pt idx="87">
                  <c:v>100.48657001613201</c:v>
                </c:pt>
                <c:pt idx="88">
                  <c:v>100.487443882157</c:v>
                </c:pt>
                <c:pt idx="89">
                  <c:v>100.48815164133001</c:v>
                </c:pt>
                <c:pt idx="90">
                  <c:v>100.490361583419</c:v>
                </c:pt>
                <c:pt idx="91">
                  <c:v>100.49191432038801</c:v>
                </c:pt>
                <c:pt idx="92">
                  <c:v>100.493438169244</c:v>
                </c:pt>
                <c:pt idx="93">
                  <c:v>100.493445391417</c:v>
                </c:pt>
                <c:pt idx="94">
                  <c:v>100.49449258612</c:v>
                </c:pt>
                <c:pt idx="95">
                  <c:v>100.512034903746</c:v>
                </c:pt>
                <c:pt idx="96">
                  <c:v>100.518188075745</c:v>
                </c:pt>
                <c:pt idx="97">
                  <c:v>100.524435134139</c:v>
                </c:pt>
                <c:pt idx="98">
                  <c:v>100.525922872941</c:v>
                </c:pt>
                <c:pt idx="99">
                  <c:v>100.532877690508</c:v>
                </c:pt>
                <c:pt idx="100">
                  <c:v>100.553027161979</c:v>
                </c:pt>
                <c:pt idx="101">
                  <c:v>100.558884230559</c:v>
                </c:pt>
                <c:pt idx="102">
                  <c:v>100.56125305732699</c:v>
                </c:pt>
                <c:pt idx="103">
                  <c:v>100.569175627315</c:v>
                </c:pt>
                <c:pt idx="104">
                  <c:v>100.576224331395</c:v>
                </c:pt>
                <c:pt idx="105">
                  <c:v>100.595954924938</c:v>
                </c:pt>
                <c:pt idx="106">
                  <c:v>100.60292418662</c:v>
                </c:pt>
                <c:pt idx="107">
                  <c:v>100.608124050312</c:v>
                </c:pt>
                <c:pt idx="108">
                  <c:v>100.612962812302</c:v>
                </c:pt>
                <c:pt idx="109">
                  <c:v>100.60902680433399</c:v>
                </c:pt>
                <c:pt idx="110">
                  <c:v>100.626561900019</c:v>
                </c:pt>
                <c:pt idx="111">
                  <c:v>100.61863933003001</c:v>
                </c:pt>
                <c:pt idx="112">
                  <c:v>100.62333365134</c:v>
                </c:pt>
                <c:pt idx="113">
                  <c:v>100.629544599564</c:v>
                </c:pt>
                <c:pt idx="114">
                  <c:v>100.632166197407</c:v>
                </c:pt>
                <c:pt idx="115">
                  <c:v>100.641251514666</c:v>
                </c:pt>
                <c:pt idx="116">
                  <c:v>100.64242870605101</c:v>
                </c:pt>
                <c:pt idx="117">
                  <c:v>100.64495641761501</c:v>
                </c:pt>
                <c:pt idx="118">
                  <c:v>100.660310459323</c:v>
                </c:pt>
                <c:pt idx="119">
                  <c:v>100.663069275906</c:v>
                </c:pt>
                <c:pt idx="120">
                  <c:v>100.67102795594801</c:v>
                </c:pt>
                <c:pt idx="121">
                  <c:v>100.67437897913599</c:v>
                </c:pt>
                <c:pt idx="122">
                  <c:v>100.678293321049</c:v>
                </c:pt>
                <c:pt idx="123">
                  <c:v>100.67890719382601</c:v>
                </c:pt>
                <c:pt idx="124">
                  <c:v>100.680951028946</c:v>
                </c:pt>
                <c:pt idx="125">
                  <c:v>100.691336312331</c:v>
                </c:pt>
                <c:pt idx="126">
                  <c:v>100.694846220198</c:v>
                </c:pt>
                <c:pt idx="127">
                  <c:v>100.697099494399</c:v>
                </c:pt>
                <c:pt idx="128">
                  <c:v>100.700190524338</c:v>
                </c:pt>
                <c:pt idx="129">
                  <c:v>100.701403826009</c:v>
                </c:pt>
                <c:pt idx="130">
                  <c:v>100.709189177258</c:v>
                </c:pt>
                <c:pt idx="131">
                  <c:v>100.712258541258</c:v>
                </c:pt>
                <c:pt idx="132">
                  <c:v>100.71521235269</c:v>
                </c:pt>
                <c:pt idx="133">
                  <c:v>100.71811560983799</c:v>
                </c:pt>
                <c:pt idx="134">
                  <c:v>100.721112753497</c:v>
                </c:pt>
                <c:pt idx="135">
                  <c:v>100.730263069039</c:v>
                </c:pt>
                <c:pt idx="136">
                  <c:v>100.741168338573</c:v>
                </c:pt>
                <c:pt idx="137">
                  <c:v>100.744331588969</c:v>
                </c:pt>
                <c:pt idx="138">
                  <c:v>100.747162625892</c:v>
                </c:pt>
                <c:pt idx="139">
                  <c:v>100.750311432057</c:v>
                </c:pt>
                <c:pt idx="140">
                  <c:v>100.760068398435</c:v>
                </c:pt>
                <c:pt idx="141">
                  <c:v>100.764235511306</c:v>
                </c:pt>
                <c:pt idx="142">
                  <c:v>100.767615422723</c:v>
                </c:pt>
                <c:pt idx="143">
                  <c:v>100.77066312055101</c:v>
                </c:pt>
                <c:pt idx="144">
                  <c:v>100.77378303872</c:v>
                </c:pt>
                <c:pt idx="145">
                  <c:v>100.887530055363</c:v>
                </c:pt>
                <c:pt idx="146">
                  <c:v>100.88937889575</c:v>
                </c:pt>
                <c:pt idx="147">
                  <c:v>100.891884941142</c:v>
                </c:pt>
                <c:pt idx="148">
                  <c:v>100.89379155775499</c:v>
                </c:pt>
                <c:pt idx="149">
                  <c:v>100.896153162583</c:v>
                </c:pt>
                <c:pt idx="150">
                  <c:v>100.90271799033501</c:v>
                </c:pt>
                <c:pt idx="151">
                  <c:v>100.90510126121799</c:v>
                </c:pt>
                <c:pt idx="152">
                  <c:v>100.908112848876</c:v>
                </c:pt>
                <c:pt idx="153">
                  <c:v>100.91108832648</c:v>
                </c:pt>
                <c:pt idx="154">
                  <c:v>100.912966054864</c:v>
                </c:pt>
                <c:pt idx="155">
                  <c:v>100.919516438618</c:v>
                </c:pt>
                <c:pt idx="156">
                  <c:v>100.921979151899</c:v>
                </c:pt>
                <c:pt idx="157">
                  <c:v>100.92437686666401</c:v>
                </c:pt>
                <c:pt idx="158">
                  <c:v>100.926348481677</c:v>
                </c:pt>
                <c:pt idx="159">
                  <c:v>100.928746196674</c:v>
                </c:pt>
                <c:pt idx="160">
                  <c:v>100.942294730223</c:v>
                </c:pt>
                <c:pt idx="161">
                  <c:v>100.94758125813701</c:v>
                </c:pt>
                <c:pt idx="162">
                  <c:v>100.955243834876</c:v>
                </c:pt>
                <c:pt idx="163">
                  <c:v>100.958197646309</c:v>
                </c:pt>
                <c:pt idx="164">
                  <c:v>100.96427137590899</c:v>
                </c:pt>
                <c:pt idx="165">
                  <c:v>100.981235930929</c:v>
                </c:pt>
                <c:pt idx="166">
                  <c:v>100.965629118029</c:v>
                </c:pt>
                <c:pt idx="167">
                  <c:v>100.971905064653</c:v>
                </c:pt>
                <c:pt idx="168">
                  <c:v>100.981235930929</c:v>
                </c:pt>
                <c:pt idx="169">
                  <c:v>100.98658745735899</c:v>
                </c:pt>
                <c:pt idx="170">
                  <c:v>101.01533836987799</c:v>
                </c:pt>
                <c:pt idx="171">
                  <c:v>101.020531011513</c:v>
                </c:pt>
                <c:pt idx="172">
                  <c:v>101.02591864799599</c:v>
                </c:pt>
                <c:pt idx="173">
                  <c:v>101.031067957403</c:v>
                </c:pt>
                <c:pt idx="174">
                  <c:v>101.03582727699499</c:v>
                </c:pt>
                <c:pt idx="175">
                  <c:v>101.049180815578</c:v>
                </c:pt>
                <c:pt idx="176">
                  <c:v>101.053672919981</c:v>
                </c:pt>
                <c:pt idx="177">
                  <c:v>101.047678632778</c:v>
                </c:pt>
                <c:pt idx="178">
                  <c:v>101.052459618542</c:v>
                </c:pt>
                <c:pt idx="179">
                  <c:v>101.06727200781501</c:v>
                </c:pt>
                <c:pt idx="180">
                  <c:v>101.080300554982</c:v>
                </c:pt>
                <c:pt idx="181">
                  <c:v>101.084070456098</c:v>
                </c:pt>
                <c:pt idx="182">
                  <c:v>101.087515365798</c:v>
                </c:pt>
                <c:pt idx="183">
                  <c:v>101.09125637880101</c:v>
                </c:pt>
                <c:pt idx="184">
                  <c:v>101.094961281633</c:v>
                </c:pt>
                <c:pt idx="185">
                  <c:v>101.10525267839</c:v>
                </c:pt>
                <c:pt idx="186">
                  <c:v>101.108842028654</c:v>
                </c:pt>
                <c:pt idx="187">
                  <c:v>101.11214971973099</c:v>
                </c:pt>
                <c:pt idx="188">
                  <c:v>101.112814146676</c:v>
                </c:pt>
                <c:pt idx="189">
                  <c:v>101.10496379702801</c:v>
                </c:pt>
                <c:pt idx="190">
                  <c:v>101.11786234762999</c:v>
                </c:pt>
                <c:pt idx="191">
                  <c:v>101.114518546499</c:v>
                </c:pt>
                <c:pt idx="192">
                  <c:v>101.117985122139</c:v>
                </c:pt>
                <c:pt idx="193">
                  <c:v>101.119761742302</c:v>
                </c:pt>
                <c:pt idx="194">
                  <c:v>101.123127209488</c:v>
                </c:pt>
                <c:pt idx="195">
                  <c:v>101.131490323576</c:v>
                </c:pt>
                <c:pt idx="196">
                  <c:v>101.136531302356</c:v>
                </c:pt>
                <c:pt idx="197">
                  <c:v>101.30562797852301</c:v>
                </c:pt>
                <c:pt idx="198">
                  <c:v>101.30447245319399</c:v>
                </c:pt>
                <c:pt idx="199">
                  <c:v>101.304761334555</c:v>
                </c:pt>
                <c:pt idx="200">
                  <c:v>101.305165768368</c:v>
                </c:pt>
                <c:pt idx="201">
                  <c:v>101.30215418071</c:v>
                </c:pt>
                <c:pt idx="202">
                  <c:v>101.30216140276799</c:v>
                </c:pt>
                <c:pt idx="203">
                  <c:v>101.302414173842</c:v>
                </c:pt>
                <c:pt idx="204">
                  <c:v>101.30247195018499</c:v>
                </c:pt>
                <c:pt idx="205">
                  <c:v>101.302659722976</c:v>
                </c:pt>
                <c:pt idx="206">
                  <c:v>101.30266694503401</c:v>
                </c:pt>
                <c:pt idx="207">
                  <c:v>101.302674167091</c:v>
                </c:pt>
                <c:pt idx="208">
                  <c:v>101.30268138914801</c:v>
                </c:pt>
                <c:pt idx="209">
                  <c:v>101.302760831546</c:v>
                </c:pt>
                <c:pt idx="210">
                  <c:v>101.30490577523599</c:v>
                </c:pt>
                <c:pt idx="211">
                  <c:v>101.30490577523599</c:v>
                </c:pt>
                <c:pt idx="212">
                  <c:v>101.304912997293</c:v>
                </c:pt>
                <c:pt idx="213">
                  <c:v>101.304912997293</c:v>
                </c:pt>
                <c:pt idx="214">
                  <c:v>101.30492021923401</c:v>
                </c:pt>
                <c:pt idx="215">
                  <c:v>101.30495632940401</c:v>
                </c:pt>
                <c:pt idx="216">
                  <c:v>101.304963551462</c:v>
                </c:pt>
                <c:pt idx="217">
                  <c:v>101.304970773519</c:v>
                </c:pt>
                <c:pt idx="218">
                  <c:v>101.304977995576</c:v>
                </c:pt>
                <c:pt idx="219">
                  <c:v>101.304985217634</c:v>
                </c:pt>
                <c:pt idx="220">
                  <c:v>101.304624115932</c:v>
                </c:pt>
                <c:pt idx="221">
                  <c:v>101.304631337873</c:v>
                </c:pt>
                <c:pt idx="222">
                  <c:v>101.30463855993</c:v>
                </c:pt>
                <c:pt idx="223">
                  <c:v>101.30464578198701</c:v>
                </c:pt>
                <c:pt idx="224">
                  <c:v>101.304653004161</c:v>
                </c:pt>
                <c:pt idx="225">
                  <c:v>101.405003149877</c:v>
                </c:pt>
                <c:pt idx="226">
                  <c:v>101.40501037193501</c:v>
                </c:pt>
                <c:pt idx="227">
                  <c:v>101.40501037193501</c:v>
                </c:pt>
                <c:pt idx="228">
                  <c:v>101.405017593992</c:v>
                </c:pt>
                <c:pt idx="229">
                  <c:v>101.405017593992</c:v>
                </c:pt>
                <c:pt idx="230">
                  <c:v>101.40508259227499</c:v>
                </c:pt>
                <c:pt idx="231">
                  <c:v>101.40508259227499</c:v>
                </c:pt>
                <c:pt idx="232">
                  <c:v>101.405089814332</c:v>
                </c:pt>
                <c:pt idx="233">
                  <c:v>101.405089814332</c:v>
                </c:pt>
                <c:pt idx="234">
                  <c:v>101.40509703627301</c:v>
                </c:pt>
                <c:pt idx="235">
                  <c:v>101.40511870232901</c:v>
                </c:pt>
                <c:pt idx="236">
                  <c:v>101.405125924386</c:v>
                </c:pt>
                <c:pt idx="237">
                  <c:v>101.405125924386</c:v>
                </c:pt>
                <c:pt idx="238">
                  <c:v>101.40513314644301</c:v>
                </c:pt>
                <c:pt idx="239">
                  <c:v>101.40513314644301</c:v>
                </c:pt>
                <c:pt idx="240">
                  <c:v>101.405154812615</c:v>
                </c:pt>
                <c:pt idx="241">
                  <c:v>101.405162034673</c:v>
                </c:pt>
                <c:pt idx="242">
                  <c:v>101.405162034673</c:v>
                </c:pt>
                <c:pt idx="243">
                  <c:v>101.405169256614</c:v>
                </c:pt>
                <c:pt idx="244">
                  <c:v>101.405169256614</c:v>
                </c:pt>
                <c:pt idx="245">
                  <c:v>101.405183700728</c:v>
                </c:pt>
                <c:pt idx="246">
                  <c:v>101.405183700728</c:v>
                </c:pt>
                <c:pt idx="247">
                  <c:v>101.405183700728</c:v>
                </c:pt>
                <c:pt idx="248">
                  <c:v>101.40519092266899</c:v>
                </c:pt>
                <c:pt idx="249">
                  <c:v>101.40519092266899</c:v>
                </c:pt>
                <c:pt idx="250">
                  <c:v>101.405205366784</c:v>
                </c:pt>
                <c:pt idx="251">
                  <c:v>101.40521258872501</c:v>
                </c:pt>
                <c:pt idx="252">
                  <c:v>101.40521258872501</c:v>
                </c:pt>
                <c:pt idx="253">
                  <c:v>101.405219810782</c:v>
                </c:pt>
                <c:pt idx="254">
                  <c:v>101.405219810782</c:v>
                </c:pt>
                <c:pt idx="255">
                  <c:v>101.405234255013</c:v>
                </c:pt>
                <c:pt idx="256">
                  <c:v>101.405234255013</c:v>
                </c:pt>
                <c:pt idx="257">
                  <c:v>101.405241476954</c:v>
                </c:pt>
                <c:pt idx="258">
                  <c:v>101.405241476954</c:v>
                </c:pt>
                <c:pt idx="259">
                  <c:v>101.405248699011</c:v>
                </c:pt>
                <c:pt idx="260">
                  <c:v>101.405342585407</c:v>
                </c:pt>
                <c:pt idx="261">
                  <c:v>101.405342585407</c:v>
                </c:pt>
                <c:pt idx="262">
                  <c:v>101.405349807465</c:v>
                </c:pt>
              </c:numCache>
            </c:numRef>
          </c:val>
          <c:smooth val="0"/>
          <c:extLst>
            <c:ext xmlns:c16="http://schemas.microsoft.com/office/drawing/2014/chart" uri="{C3380CC4-5D6E-409C-BE32-E72D297353CC}">
              <c16:uniqueId val="{00000006-C924-42BD-B272-A587C3CEBA06}"/>
            </c:ext>
          </c:extLst>
        </c:ser>
        <c:ser>
          <c:idx val="6"/>
          <c:order val="6"/>
          <c:tx>
            <c:strRef>
              <c:f>'Base Gráfico'!$H$7</c:f>
              <c:strCache>
                <c:ptCount val="1"/>
                <c:pt idx="0">
                  <c:v>IGPA</c:v>
                </c:pt>
              </c:strCache>
            </c:strRef>
          </c:tx>
          <c:spPr>
            <a:ln w="19050" cap="rnd">
              <a:solidFill>
                <a:schemeClr val="tx1"/>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Gráfico'!$H$9:$H$10000</c:f>
              <c:numCache>
                <c:formatCode>0.0</c:formatCode>
                <c:ptCount val="9992"/>
                <c:pt idx="0">
                  <c:v>100</c:v>
                </c:pt>
                <c:pt idx="1">
                  <c:v>99.093306406168296</c:v>
                </c:pt>
                <c:pt idx="2">
                  <c:v>99.820339048979804</c:v>
                </c:pt>
                <c:pt idx="3">
                  <c:v>99.812726955045903</c:v>
                </c:pt>
                <c:pt idx="4">
                  <c:v>100.163893042249</c:v>
                </c:pt>
                <c:pt idx="5">
                  <c:v>100.04773093573699</c:v>
                </c:pt>
                <c:pt idx="6">
                  <c:v>99.7658892751206</c:v>
                </c:pt>
                <c:pt idx="7">
                  <c:v>100.041983028175</c:v>
                </c:pt>
                <c:pt idx="8">
                  <c:v>100.098452337086</c:v>
                </c:pt>
                <c:pt idx="9">
                  <c:v>99.9376662718132</c:v>
                </c:pt>
                <c:pt idx="10">
                  <c:v>100.127929782378</c:v>
                </c:pt>
                <c:pt idx="12">
                  <c:v>99.627007398521499</c:v>
                </c:pt>
                <c:pt idx="13">
                  <c:v>99.500864128000103</c:v>
                </c:pt>
                <c:pt idx="14">
                  <c:v>99.683632056228802</c:v>
                </c:pt>
                <c:pt idx="15">
                  <c:v>99.331689224578398</c:v>
                </c:pt>
                <c:pt idx="16">
                  <c:v>98.684583568014205</c:v>
                </c:pt>
                <c:pt idx="17">
                  <c:v>98.075693729799198</c:v>
                </c:pt>
                <c:pt idx="18">
                  <c:v>98.421888653771006</c:v>
                </c:pt>
                <c:pt idx="19">
                  <c:v>98.246111424057702</c:v>
                </c:pt>
                <c:pt idx="20">
                  <c:v>98.503718663239894</c:v>
                </c:pt>
                <c:pt idx="21">
                  <c:v>98.569936112850002</c:v>
                </c:pt>
                <c:pt idx="22">
                  <c:v>98.178845369722694</c:v>
                </c:pt>
                <c:pt idx="23">
                  <c:v>97.494572499301299</c:v>
                </c:pt>
                <c:pt idx="24">
                  <c:v>96.495834708795897</c:v>
                </c:pt>
                <c:pt idx="25">
                  <c:v>94.502398197888397</c:v>
                </c:pt>
                <c:pt idx="26">
                  <c:v>94.444569586659796</c:v>
                </c:pt>
                <c:pt idx="27">
                  <c:v>94.987708021886604</c:v>
                </c:pt>
                <c:pt idx="28">
                  <c:v>96.695574499550304</c:v>
                </c:pt>
                <c:pt idx="29">
                  <c:v>96.749830087181195</c:v>
                </c:pt>
                <c:pt idx="30">
                  <c:v>95.162164786364897</c:v>
                </c:pt>
                <c:pt idx="31">
                  <c:v>95.511583199142507</c:v>
                </c:pt>
                <c:pt idx="32">
                  <c:v>94.463327960809707</c:v>
                </c:pt>
                <c:pt idx="34">
                  <c:v>94.707225663587494</c:v>
                </c:pt>
                <c:pt idx="35">
                  <c:v>94.476532613509306</c:v>
                </c:pt>
                <c:pt idx="36">
                  <c:v>94.218886537011699</c:v>
                </c:pt>
                <c:pt idx="37">
                  <c:v>94.303396314382596</c:v>
                </c:pt>
                <c:pt idx="38">
                  <c:v>93.445404586614998</c:v>
                </c:pt>
                <c:pt idx="39">
                  <c:v>91.769268112722798</c:v>
                </c:pt>
                <c:pt idx="40">
                  <c:v>91.233353399205996</c:v>
                </c:pt>
                <c:pt idx="41">
                  <c:v>90.992018952616505</c:v>
                </c:pt>
                <c:pt idx="42">
                  <c:v>91.006738256663098</c:v>
                </c:pt>
                <c:pt idx="43">
                  <c:v>92.391013068845496</c:v>
                </c:pt>
                <c:pt idx="44">
                  <c:v>94.316600967082195</c:v>
                </c:pt>
                <c:pt idx="45">
                  <c:v>93.717925316072098</c:v>
                </c:pt>
                <c:pt idx="46">
                  <c:v>92.908596617286094</c:v>
                </c:pt>
                <c:pt idx="47">
                  <c:v>93.380429927958204</c:v>
                </c:pt>
                <c:pt idx="48">
                  <c:v>94.442045167670599</c:v>
                </c:pt>
                <c:pt idx="49">
                  <c:v>94.549701924435794</c:v>
                </c:pt>
                <c:pt idx="50">
                  <c:v>95.158242227742406</c:v>
                </c:pt>
                <c:pt idx="51">
                  <c:v>95.6214925141539</c:v>
                </c:pt>
                <c:pt idx="52">
                  <c:v>96.985183602897493</c:v>
                </c:pt>
                <c:pt idx="53">
                  <c:v>97.328426898689898</c:v>
                </c:pt>
                <c:pt idx="54">
                  <c:v>97.884808823815504</c:v>
                </c:pt>
                <c:pt idx="55">
                  <c:v>98.521972153801499</c:v>
                </c:pt>
                <c:pt idx="56">
                  <c:v>98.318503990536598</c:v>
                </c:pt>
                <c:pt idx="60">
                  <c:v>98.269918636069605</c:v>
                </c:pt>
                <c:pt idx="61">
                  <c:v>97.804299279581798</c:v>
                </c:pt>
                <c:pt idx="62">
                  <c:v>97.621414839755701</c:v>
                </c:pt>
                <c:pt idx="63">
                  <c:v>98.196982348454199</c:v>
                </c:pt>
                <c:pt idx="64">
                  <c:v>99.685496242600493</c:v>
                </c:pt>
                <c:pt idx="65">
                  <c:v>98.863856147043407</c:v>
                </c:pt>
                <c:pt idx="66">
                  <c:v>98.603103093337296</c:v>
                </c:pt>
                <c:pt idx="67">
                  <c:v>98.210808396688705</c:v>
                </c:pt>
                <c:pt idx="68">
                  <c:v>97.964192088926197</c:v>
                </c:pt>
                <c:pt idx="69">
                  <c:v>98.641241237288298</c:v>
                </c:pt>
                <c:pt idx="70">
                  <c:v>98.874808241264006</c:v>
                </c:pt>
                <c:pt idx="71">
                  <c:v>98.550789366359794</c:v>
                </c:pt>
                <c:pt idx="72">
                  <c:v>98.547876575379604</c:v>
                </c:pt>
                <c:pt idx="73">
                  <c:v>98.981960114208107</c:v>
                </c:pt>
                <c:pt idx="74">
                  <c:v>100.488222614978</c:v>
                </c:pt>
                <c:pt idx="75">
                  <c:v>100.424218886532</c:v>
                </c:pt>
                <c:pt idx="76">
                  <c:v>100.514243548154</c:v>
                </c:pt>
                <c:pt idx="77">
                  <c:v>100.71079868741801</c:v>
                </c:pt>
                <c:pt idx="78">
                  <c:v>101.17125269444701</c:v>
                </c:pt>
                <c:pt idx="79">
                  <c:v>101.513408548082</c:v>
                </c:pt>
                <c:pt idx="80">
                  <c:v>96.638211934594395</c:v>
                </c:pt>
                <c:pt idx="81">
                  <c:v>97.693457871326203</c:v>
                </c:pt>
                <c:pt idx="82">
                  <c:v>96.034798143664403</c:v>
                </c:pt>
                <c:pt idx="83">
                  <c:v>97.7024292676942</c:v>
                </c:pt>
                <c:pt idx="84">
                  <c:v>96.763112414395394</c:v>
                </c:pt>
                <c:pt idx="85">
                  <c:v>96.721440083929295</c:v>
                </c:pt>
                <c:pt idx="86">
                  <c:v>95.293861778453007</c:v>
                </c:pt>
                <c:pt idx="87">
                  <c:v>92.4114026060561</c:v>
                </c:pt>
                <c:pt idx="90">
                  <c:v>93.387653649668195</c:v>
                </c:pt>
                <c:pt idx="91">
                  <c:v>92.121055595460305</c:v>
                </c:pt>
                <c:pt idx="92">
                  <c:v>89.652523447992294</c:v>
                </c:pt>
                <c:pt idx="93">
                  <c:v>90.903508942225002</c:v>
                </c:pt>
                <c:pt idx="94">
                  <c:v>91.149115482461596</c:v>
                </c:pt>
                <c:pt idx="95">
                  <c:v>89.726586014730898</c:v>
                </c:pt>
                <c:pt idx="96">
                  <c:v>88.195778394932901</c:v>
                </c:pt>
                <c:pt idx="97">
                  <c:v>85.661222983850195</c:v>
                </c:pt>
                <c:pt idx="98">
                  <c:v>87.108297570841401</c:v>
                </c:pt>
                <c:pt idx="99">
                  <c:v>94.141445132670896</c:v>
                </c:pt>
                <c:pt idx="100">
                  <c:v>93.333165038726307</c:v>
                </c:pt>
                <c:pt idx="101">
                  <c:v>92.8697982407175</c:v>
                </c:pt>
                <c:pt idx="102">
                  <c:v>92.704662407515599</c:v>
                </c:pt>
                <c:pt idx="103">
                  <c:v>91.953201157390097</c:v>
                </c:pt>
                <c:pt idx="104">
                  <c:v>91.694545313366703</c:v>
                </c:pt>
                <c:pt idx="105">
                  <c:v>90.335786550771402</c:v>
                </c:pt>
                <c:pt idx="106">
                  <c:v>88.725673340260997</c:v>
                </c:pt>
                <c:pt idx="107">
                  <c:v>89.234285492449999</c:v>
                </c:pt>
                <c:pt idx="108">
                  <c:v>87.847214400884695</c:v>
                </c:pt>
                <c:pt idx="109">
                  <c:v>88.229722119751401</c:v>
                </c:pt>
                <c:pt idx="110">
                  <c:v>87.441598539822706</c:v>
                </c:pt>
                <c:pt idx="111">
                  <c:v>87.2549468901707</c:v>
                </c:pt>
                <c:pt idx="112">
                  <c:v>89.903373012086405</c:v>
                </c:pt>
                <c:pt idx="113">
                  <c:v>91.6718255432788</c:v>
                </c:pt>
                <c:pt idx="114">
                  <c:v>91.474299473688006</c:v>
                </c:pt>
                <c:pt idx="115">
                  <c:v>91.9179369672202</c:v>
                </c:pt>
                <c:pt idx="116">
                  <c:v>92.157446064869902</c:v>
                </c:pt>
                <c:pt idx="117">
                  <c:v>92.624774258700199</c:v>
                </c:pt>
                <c:pt idx="118">
                  <c:v>93.244577354053007</c:v>
                </c:pt>
                <c:pt idx="119">
                  <c:v>94.543254946940607</c:v>
                </c:pt>
                <c:pt idx="120">
                  <c:v>94.427481212536804</c:v>
                </c:pt>
                <c:pt idx="121">
                  <c:v>93.282793172402293</c:v>
                </c:pt>
                <c:pt idx="122">
                  <c:v>91.910829757107393</c:v>
                </c:pt>
                <c:pt idx="123">
                  <c:v>92.130609550047694</c:v>
                </c:pt>
                <c:pt idx="124">
                  <c:v>91.874128590105101</c:v>
                </c:pt>
                <c:pt idx="125">
                  <c:v>91.686700196121805</c:v>
                </c:pt>
                <c:pt idx="126">
                  <c:v>91.558615064946906</c:v>
                </c:pt>
                <c:pt idx="128">
                  <c:v>90.831194050144404</c:v>
                </c:pt>
                <c:pt idx="129">
                  <c:v>90.790570324519607</c:v>
                </c:pt>
                <c:pt idx="130">
                  <c:v>90.886614754213994</c:v>
                </c:pt>
                <c:pt idx="133">
                  <c:v>93.172456647967905</c:v>
                </c:pt>
                <c:pt idx="134">
                  <c:v>93.764762995997401</c:v>
                </c:pt>
                <c:pt idx="135">
                  <c:v>94.573198438738501</c:v>
                </c:pt>
                <c:pt idx="136">
                  <c:v>95.231566887348905</c:v>
                </c:pt>
                <c:pt idx="137">
                  <c:v>95.039050818537405</c:v>
                </c:pt>
                <c:pt idx="138">
                  <c:v>94.862419170094697</c:v>
                </c:pt>
                <c:pt idx="139">
                  <c:v>96.615220304112896</c:v>
                </c:pt>
                <c:pt idx="140">
                  <c:v>96.007961628958597</c:v>
                </c:pt>
                <c:pt idx="141">
                  <c:v>95.393168534152196</c:v>
                </c:pt>
                <c:pt idx="142">
                  <c:v>94.723770316690207</c:v>
                </c:pt>
                <c:pt idx="143">
                  <c:v>94.875196613371401</c:v>
                </c:pt>
                <c:pt idx="144">
                  <c:v>94.754179855110095</c:v>
                </c:pt>
                <c:pt idx="145">
                  <c:v>93.648523214971604</c:v>
                </c:pt>
                <c:pt idx="146">
                  <c:v>91.5809464629274</c:v>
                </c:pt>
                <c:pt idx="147">
                  <c:v>91.068334077717694</c:v>
                </c:pt>
                <c:pt idx="148">
                  <c:v>90.689321708050599</c:v>
                </c:pt>
                <c:pt idx="149">
                  <c:v>90.534128201659797</c:v>
                </c:pt>
                <c:pt idx="150">
                  <c:v>89.066625240258901</c:v>
                </c:pt>
                <c:pt idx="151">
                  <c:v>89.214595024939598</c:v>
                </c:pt>
                <c:pt idx="152">
                  <c:v>89.1673689729068</c:v>
                </c:pt>
                <c:pt idx="153">
                  <c:v>88.808008233434506</c:v>
                </c:pt>
                <c:pt idx="154">
                  <c:v>89.153076878283201</c:v>
                </c:pt>
                <c:pt idx="155">
                  <c:v>89.235178748262101</c:v>
                </c:pt>
                <c:pt idx="156">
                  <c:v>90.797832883545198</c:v>
                </c:pt>
                <c:pt idx="157">
                  <c:v>90.937569178873702</c:v>
                </c:pt>
                <c:pt idx="158">
                  <c:v>91.333747596945599</c:v>
                </c:pt>
                <c:pt idx="159">
                  <c:v>91.119249665061901</c:v>
                </c:pt>
                <c:pt idx="160">
                  <c:v>90.143891877145506</c:v>
                </c:pt>
                <c:pt idx="161">
                  <c:v>90.743072411976797</c:v>
                </c:pt>
                <c:pt idx="162">
                  <c:v>90.866924286936396</c:v>
                </c:pt>
                <c:pt idx="163">
                  <c:v>90.702992407372193</c:v>
                </c:pt>
                <c:pt idx="164">
                  <c:v>90.647105656680694</c:v>
                </c:pt>
                <c:pt idx="165">
                  <c:v>90.226537468144699</c:v>
                </c:pt>
                <c:pt idx="166">
                  <c:v>88.646367749664904</c:v>
                </c:pt>
                <c:pt idx="167">
                  <c:v>88.196555139147705</c:v>
                </c:pt>
                <c:pt idx="168">
                  <c:v>88.3719828339526</c:v>
                </c:pt>
                <c:pt idx="169">
                  <c:v>88.254228401579894</c:v>
                </c:pt>
                <c:pt idx="170">
                  <c:v>86.344175388920107</c:v>
                </c:pt>
                <c:pt idx="171">
                  <c:v>85.107870361418506</c:v>
                </c:pt>
                <c:pt idx="172">
                  <c:v>83.895100685418598</c:v>
                </c:pt>
                <c:pt idx="173">
                  <c:v>83.100102918688194</c:v>
                </c:pt>
                <c:pt idx="174">
                  <c:v>80.589665417443001</c:v>
                </c:pt>
                <c:pt idx="175">
                  <c:v>83.352195273502701</c:v>
                </c:pt>
                <c:pt idx="176">
                  <c:v>83.4474629589822</c:v>
                </c:pt>
                <c:pt idx="177">
                  <c:v>84.667145658982903</c:v>
                </c:pt>
                <c:pt idx="178">
                  <c:v>83.905819756561002</c:v>
                </c:pt>
                <c:pt idx="179">
                  <c:v>82.181136765284506</c:v>
                </c:pt>
                <c:pt idx="180">
                  <c:v>78.599452395341402</c:v>
                </c:pt>
                <c:pt idx="181">
                  <c:v>79.188224556739399</c:v>
                </c:pt>
                <c:pt idx="182">
                  <c:v>77.438918772037098</c:v>
                </c:pt>
                <c:pt idx="183">
                  <c:v>72.700545662897596</c:v>
                </c:pt>
                <c:pt idx="184">
                  <c:v>73.233198050293097</c:v>
                </c:pt>
                <c:pt idx="185">
                  <c:v>63.666077635600203</c:v>
                </c:pt>
                <c:pt idx="186">
                  <c:v>64.3030856166733</c:v>
                </c:pt>
                <c:pt idx="187">
                  <c:v>57.036681748461</c:v>
                </c:pt>
                <c:pt idx="188">
                  <c:v>60.470202147727797</c:v>
                </c:pt>
                <c:pt idx="189">
                  <c:v>60.5033302911324</c:v>
                </c:pt>
                <c:pt idx="190">
                  <c:v>57.366021321620799</c:v>
                </c:pt>
                <c:pt idx="191">
                  <c:v>57.405169233155902</c:v>
                </c:pt>
                <c:pt idx="192">
                  <c:v>61.097306639247101</c:v>
                </c:pt>
                <c:pt idx="193">
                  <c:v>62.799541720887603</c:v>
                </c:pt>
                <c:pt idx="194">
                  <c:v>63.084606870310402</c:v>
                </c:pt>
                <c:pt idx="195">
                  <c:v>64.673204264370696</c:v>
                </c:pt>
                <c:pt idx="196">
                  <c:v>67.947841621935396</c:v>
                </c:pt>
                <c:pt idx="197">
                  <c:v>66.736353574087801</c:v>
                </c:pt>
                <c:pt idx="198">
                  <c:v>69.211643396760294</c:v>
                </c:pt>
                <c:pt idx="199">
                  <c:v>71.046196865849197</c:v>
                </c:pt>
                <c:pt idx="200">
                  <c:v>72.4245684215566</c:v>
                </c:pt>
                <c:pt idx="201">
                  <c:v>71.855758587946198</c:v>
                </c:pt>
                <c:pt idx="202">
                  <c:v>72.991436394280797</c:v>
                </c:pt>
                <c:pt idx="203">
                  <c:v>74.283239800366601</c:v>
                </c:pt>
                <c:pt idx="205">
                  <c:v>74.946152203017803</c:v>
                </c:pt>
                <c:pt idx="206">
                  <c:v>76.100782569847098</c:v>
                </c:pt>
                <c:pt idx="207">
                  <c:v>74.932947550434605</c:v>
                </c:pt>
                <c:pt idx="208">
                  <c:v>73.9967765113106</c:v>
                </c:pt>
                <c:pt idx="209">
                  <c:v>74.396411441499396</c:v>
                </c:pt>
                <c:pt idx="210">
                  <c:v>73.148765947553301</c:v>
                </c:pt>
                <c:pt idx="211">
                  <c:v>71.402023418806493</c:v>
                </c:pt>
                <c:pt idx="212">
                  <c:v>71.839990679058204</c:v>
                </c:pt>
                <c:pt idx="213">
                  <c:v>73.0602171000792</c:v>
                </c:pt>
                <c:pt idx="214">
                  <c:v>71.773928578360895</c:v>
                </c:pt>
                <c:pt idx="215">
                  <c:v>74.022059537470298</c:v>
                </c:pt>
                <c:pt idx="216">
                  <c:v>75.606229489087099</c:v>
                </c:pt>
                <c:pt idx="217">
                  <c:v>77.614812513347701</c:v>
                </c:pt>
                <c:pt idx="218">
                  <c:v>76.907548012444707</c:v>
                </c:pt>
                <c:pt idx="220">
                  <c:v>74.916364060132807</c:v>
                </c:pt>
                <c:pt idx="221">
                  <c:v>76.1914674640866</c:v>
                </c:pt>
                <c:pt idx="222">
                  <c:v>76.925218944787005</c:v>
                </c:pt>
                <c:pt idx="223">
                  <c:v>77.566887391498298</c:v>
                </c:pt>
                <c:pt idx="224">
                  <c:v>74.436141911195605</c:v>
                </c:pt>
                <c:pt idx="225">
                  <c:v>74.355748878675499</c:v>
                </c:pt>
                <c:pt idx="226">
                  <c:v>73.028875468531595</c:v>
                </c:pt>
                <c:pt idx="227">
                  <c:v>70.503796337638093</c:v>
                </c:pt>
                <c:pt idx="228">
                  <c:v>71.0765287297545</c:v>
                </c:pt>
                <c:pt idx="229">
                  <c:v>70.7243528750259</c:v>
                </c:pt>
                <c:pt idx="230">
                  <c:v>73.333009689929895</c:v>
                </c:pt>
                <c:pt idx="231">
                  <c:v>72.836242888006396</c:v>
                </c:pt>
                <c:pt idx="232">
                  <c:v>73.448822261532797</c:v>
                </c:pt>
                <c:pt idx="234">
                  <c:v>72.912402664194801</c:v>
                </c:pt>
                <c:pt idx="235">
                  <c:v>73.4146455132868</c:v>
                </c:pt>
                <c:pt idx="236">
                  <c:v>73.0744315203046</c:v>
                </c:pt>
                <c:pt idx="237">
                  <c:v>73.600287395413005</c:v>
                </c:pt>
                <c:pt idx="238">
                  <c:v>71.703866244642995</c:v>
                </c:pt>
                <c:pt idx="239">
                  <c:v>71.321630386286401</c:v>
                </c:pt>
                <c:pt idx="240">
                  <c:v>71.9343262714101</c:v>
                </c:pt>
                <c:pt idx="241">
                  <c:v>73.245004563476002</c:v>
                </c:pt>
                <c:pt idx="242">
                  <c:v>74.624385886592805</c:v>
                </c:pt>
                <c:pt idx="243">
                  <c:v>75.759364623227199</c:v>
                </c:pt>
                <c:pt idx="244">
                  <c:v>78.519370060414104</c:v>
                </c:pt>
                <c:pt idx="245">
                  <c:v>80.468143775360701</c:v>
                </c:pt>
                <c:pt idx="246">
                  <c:v>80.249140726635204</c:v>
                </c:pt>
                <c:pt idx="247">
                  <c:v>79.077421985799404</c:v>
                </c:pt>
                <c:pt idx="248">
                  <c:v>77.025923840235905</c:v>
                </c:pt>
                <c:pt idx="249">
                  <c:v>77.637221585726394</c:v>
                </c:pt>
                <c:pt idx="250">
                  <c:v>76.103850709740101</c:v>
                </c:pt>
                <c:pt idx="251">
                  <c:v>76.926811270532198</c:v>
                </c:pt>
                <c:pt idx="252">
                  <c:v>77.907023710082299</c:v>
                </c:pt>
                <c:pt idx="253">
                  <c:v>77.872264403733396</c:v>
                </c:pt>
                <c:pt idx="254">
                  <c:v>78.533584480639504</c:v>
                </c:pt>
                <c:pt idx="255">
                  <c:v>78.187972114887103</c:v>
                </c:pt>
                <c:pt idx="256">
                  <c:v>78.721789618837605</c:v>
                </c:pt>
                <c:pt idx="257">
                  <c:v>78.825135444756597</c:v>
                </c:pt>
                <c:pt idx="258">
                  <c:v>78.863157077226802</c:v>
                </c:pt>
                <c:pt idx="259">
                  <c:v>78.067188379936894</c:v>
                </c:pt>
                <c:pt idx="261">
                  <c:v>77.5513913431205</c:v>
                </c:pt>
                <c:pt idx="262">
                  <c:v>78.903392430627704</c:v>
                </c:pt>
              </c:numCache>
            </c:numRef>
          </c:val>
          <c:smooth val="0"/>
          <c:extLst>
            <c:ext xmlns:c16="http://schemas.microsoft.com/office/drawing/2014/chart" uri="{C3380CC4-5D6E-409C-BE32-E72D297353CC}">
              <c16:uniqueId val="{00000007-C924-42BD-B272-A587C3CEBA06}"/>
            </c:ext>
          </c:extLst>
        </c:ser>
        <c:ser>
          <c:idx val="7"/>
          <c:order val="7"/>
          <c:tx>
            <c:strRef>
              <c:f>'Base Gráfico'!$I$7</c:f>
              <c:strCache>
                <c:ptCount val="1"/>
                <c:pt idx="0">
                  <c:v>IPSA</c:v>
                </c:pt>
              </c:strCache>
            </c:strRef>
          </c:tx>
          <c:spPr>
            <a:ln w="19050" cap="rnd">
              <a:solidFill>
                <a:srgbClr val="FF0000"/>
              </a:solidFill>
              <a:round/>
            </a:ln>
            <a:effectLst/>
          </c:spPr>
          <c:marker>
            <c:symbol val="none"/>
          </c:marker>
          <c:cat>
            <c:numRef>
              <c:f>'Base Gráfico'!$A$9:$A$10000</c:f>
              <c:numCache>
                <c:formatCode>m/d/yyyy</c:formatCode>
                <c:ptCount val="9992"/>
                <c:pt idx="0" formatCode="dd\-mm\-yyyy">
                  <c:v>43647</c:v>
                </c:pt>
                <c:pt idx="1">
                  <c:v>43648</c:v>
                </c:pt>
                <c:pt idx="2">
                  <c:v>43649</c:v>
                </c:pt>
                <c:pt idx="3">
                  <c:v>43650</c:v>
                </c:pt>
                <c:pt idx="4">
                  <c:v>43651</c:v>
                </c:pt>
                <c:pt idx="5">
                  <c:v>43654</c:v>
                </c:pt>
                <c:pt idx="6">
                  <c:v>43655</c:v>
                </c:pt>
                <c:pt idx="7">
                  <c:v>43656</c:v>
                </c:pt>
                <c:pt idx="8">
                  <c:v>43657</c:v>
                </c:pt>
                <c:pt idx="9">
                  <c:v>43658</c:v>
                </c:pt>
                <c:pt idx="10">
                  <c:v>43661</c:v>
                </c:pt>
                <c:pt idx="11">
                  <c:v>43662</c:v>
                </c:pt>
                <c:pt idx="12">
                  <c:v>43663</c:v>
                </c:pt>
                <c:pt idx="13">
                  <c:v>43664</c:v>
                </c:pt>
                <c:pt idx="14">
                  <c:v>43665</c:v>
                </c:pt>
                <c:pt idx="15">
                  <c:v>43668</c:v>
                </c:pt>
                <c:pt idx="16">
                  <c:v>43669</c:v>
                </c:pt>
                <c:pt idx="17">
                  <c:v>43670</c:v>
                </c:pt>
                <c:pt idx="18">
                  <c:v>43671</c:v>
                </c:pt>
                <c:pt idx="19">
                  <c:v>43672</c:v>
                </c:pt>
                <c:pt idx="20">
                  <c:v>43675</c:v>
                </c:pt>
                <c:pt idx="21">
                  <c:v>43676</c:v>
                </c:pt>
                <c:pt idx="22">
                  <c:v>43677</c:v>
                </c:pt>
                <c:pt idx="23">
                  <c:v>43678</c:v>
                </c:pt>
                <c:pt idx="24">
                  <c:v>43679</c:v>
                </c:pt>
                <c:pt idx="25">
                  <c:v>43682</c:v>
                </c:pt>
                <c:pt idx="26">
                  <c:v>43683</c:v>
                </c:pt>
                <c:pt idx="27">
                  <c:v>43684</c:v>
                </c:pt>
                <c:pt idx="28">
                  <c:v>43685</c:v>
                </c:pt>
                <c:pt idx="29">
                  <c:v>43686</c:v>
                </c:pt>
                <c:pt idx="30">
                  <c:v>43689</c:v>
                </c:pt>
                <c:pt idx="31">
                  <c:v>43690</c:v>
                </c:pt>
                <c:pt idx="32">
                  <c:v>43691</c:v>
                </c:pt>
                <c:pt idx="33">
                  <c:v>43692</c:v>
                </c:pt>
                <c:pt idx="34">
                  <c:v>43693</c:v>
                </c:pt>
                <c:pt idx="35">
                  <c:v>43696</c:v>
                </c:pt>
                <c:pt idx="36">
                  <c:v>43697</c:v>
                </c:pt>
                <c:pt idx="37">
                  <c:v>43698</c:v>
                </c:pt>
                <c:pt idx="38">
                  <c:v>43699</c:v>
                </c:pt>
                <c:pt idx="39">
                  <c:v>43700</c:v>
                </c:pt>
                <c:pt idx="40">
                  <c:v>43703</c:v>
                </c:pt>
                <c:pt idx="41">
                  <c:v>43704</c:v>
                </c:pt>
                <c:pt idx="42">
                  <c:v>43705</c:v>
                </c:pt>
                <c:pt idx="43">
                  <c:v>43706</c:v>
                </c:pt>
                <c:pt idx="44">
                  <c:v>43707</c:v>
                </c:pt>
                <c:pt idx="45">
                  <c:v>43710</c:v>
                </c:pt>
                <c:pt idx="46">
                  <c:v>43711</c:v>
                </c:pt>
                <c:pt idx="47">
                  <c:v>43712</c:v>
                </c:pt>
                <c:pt idx="48">
                  <c:v>43713</c:v>
                </c:pt>
                <c:pt idx="49">
                  <c:v>43714</c:v>
                </c:pt>
                <c:pt idx="50">
                  <c:v>43717</c:v>
                </c:pt>
                <c:pt idx="51">
                  <c:v>43718</c:v>
                </c:pt>
                <c:pt idx="52">
                  <c:v>43719</c:v>
                </c:pt>
                <c:pt idx="53">
                  <c:v>43720</c:v>
                </c:pt>
                <c:pt idx="54">
                  <c:v>43721</c:v>
                </c:pt>
                <c:pt idx="55">
                  <c:v>43724</c:v>
                </c:pt>
                <c:pt idx="56">
                  <c:v>43725</c:v>
                </c:pt>
                <c:pt idx="57">
                  <c:v>43726</c:v>
                </c:pt>
                <c:pt idx="58">
                  <c:v>43727</c:v>
                </c:pt>
                <c:pt idx="59">
                  <c:v>43728</c:v>
                </c:pt>
                <c:pt idx="60">
                  <c:v>43731</c:v>
                </c:pt>
                <c:pt idx="61">
                  <c:v>43732</c:v>
                </c:pt>
                <c:pt idx="62">
                  <c:v>43733</c:v>
                </c:pt>
                <c:pt idx="63">
                  <c:v>43734</c:v>
                </c:pt>
                <c:pt idx="64">
                  <c:v>43735</c:v>
                </c:pt>
                <c:pt idx="65">
                  <c:v>43738</c:v>
                </c:pt>
                <c:pt idx="66">
                  <c:v>43739</c:v>
                </c:pt>
                <c:pt idx="67">
                  <c:v>43740</c:v>
                </c:pt>
                <c:pt idx="68">
                  <c:v>43741</c:v>
                </c:pt>
                <c:pt idx="69">
                  <c:v>43742</c:v>
                </c:pt>
                <c:pt idx="70">
                  <c:v>43745</c:v>
                </c:pt>
                <c:pt idx="71">
                  <c:v>43746</c:v>
                </c:pt>
                <c:pt idx="72">
                  <c:v>43747</c:v>
                </c:pt>
                <c:pt idx="73">
                  <c:v>43748</c:v>
                </c:pt>
                <c:pt idx="74">
                  <c:v>43749</c:v>
                </c:pt>
                <c:pt idx="75">
                  <c:v>43752</c:v>
                </c:pt>
                <c:pt idx="76">
                  <c:v>43753</c:v>
                </c:pt>
                <c:pt idx="77">
                  <c:v>43754</c:v>
                </c:pt>
                <c:pt idx="78">
                  <c:v>43755</c:v>
                </c:pt>
                <c:pt idx="79">
                  <c:v>43756</c:v>
                </c:pt>
                <c:pt idx="80">
                  <c:v>43759</c:v>
                </c:pt>
                <c:pt idx="81">
                  <c:v>43760</c:v>
                </c:pt>
                <c:pt idx="82">
                  <c:v>43761</c:v>
                </c:pt>
                <c:pt idx="83">
                  <c:v>43762</c:v>
                </c:pt>
                <c:pt idx="84">
                  <c:v>43763</c:v>
                </c:pt>
                <c:pt idx="85">
                  <c:v>43766</c:v>
                </c:pt>
                <c:pt idx="86">
                  <c:v>43767</c:v>
                </c:pt>
                <c:pt idx="87">
                  <c:v>43768</c:v>
                </c:pt>
                <c:pt idx="88">
                  <c:v>43769</c:v>
                </c:pt>
                <c:pt idx="89">
                  <c:v>43770</c:v>
                </c:pt>
                <c:pt idx="90">
                  <c:v>43773</c:v>
                </c:pt>
                <c:pt idx="91">
                  <c:v>43774</c:v>
                </c:pt>
                <c:pt idx="92">
                  <c:v>43775</c:v>
                </c:pt>
                <c:pt idx="93">
                  <c:v>43776</c:v>
                </c:pt>
                <c:pt idx="94">
                  <c:v>43777</c:v>
                </c:pt>
                <c:pt idx="95">
                  <c:v>43780</c:v>
                </c:pt>
                <c:pt idx="96">
                  <c:v>43781</c:v>
                </c:pt>
                <c:pt idx="97">
                  <c:v>43782</c:v>
                </c:pt>
                <c:pt idx="98">
                  <c:v>43783</c:v>
                </c:pt>
                <c:pt idx="99">
                  <c:v>43784</c:v>
                </c:pt>
                <c:pt idx="100">
                  <c:v>43787</c:v>
                </c:pt>
                <c:pt idx="101">
                  <c:v>43788</c:v>
                </c:pt>
                <c:pt idx="102">
                  <c:v>43789</c:v>
                </c:pt>
                <c:pt idx="103">
                  <c:v>43790</c:v>
                </c:pt>
                <c:pt idx="104">
                  <c:v>43791</c:v>
                </c:pt>
                <c:pt idx="105">
                  <c:v>43794</c:v>
                </c:pt>
                <c:pt idx="106">
                  <c:v>43795</c:v>
                </c:pt>
                <c:pt idx="107">
                  <c:v>43796</c:v>
                </c:pt>
                <c:pt idx="108">
                  <c:v>43797</c:v>
                </c:pt>
                <c:pt idx="109">
                  <c:v>43798</c:v>
                </c:pt>
                <c:pt idx="110">
                  <c:v>43801</c:v>
                </c:pt>
                <c:pt idx="111">
                  <c:v>43802</c:v>
                </c:pt>
                <c:pt idx="112">
                  <c:v>43803</c:v>
                </c:pt>
                <c:pt idx="113">
                  <c:v>43804</c:v>
                </c:pt>
                <c:pt idx="114">
                  <c:v>43805</c:v>
                </c:pt>
                <c:pt idx="115">
                  <c:v>43808</c:v>
                </c:pt>
                <c:pt idx="116">
                  <c:v>43809</c:v>
                </c:pt>
                <c:pt idx="117">
                  <c:v>43810</c:v>
                </c:pt>
                <c:pt idx="118">
                  <c:v>43811</c:v>
                </c:pt>
                <c:pt idx="119">
                  <c:v>43812</c:v>
                </c:pt>
                <c:pt idx="120">
                  <c:v>43815</c:v>
                </c:pt>
                <c:pt idx="121">
                  <c:v>43816</c:v>
                </c:pt>
                <c:pt idx="122">
                  <c:v>43817</c:v>
                </c:pt>
                <c:pt idx="123">
                  <c:v>43818</c:v>
                </c:pt>
                <c:pt idx="124">
                  <c:v>43819</c:v>
                </c:pt>
                <c:pt idx="125">
                  <c:v>43822</c:v>
                </c:pt>
                <c:pt idx="126">
                  <c:v>43823</c:v>
                </c:pt>
                <c:pt idx="127">
                  <c:v>43824</c:v>
                </c:pt>
                <c:pt idx="128">
                  <c:v>43825</c:v>
                </c:pt>
                <c:pt idx="129">
                  <c:v>43826</c:v>
                </c:pt>
                <c:pt idx="130">
                  <c:v>43829</c:v>
                </c:pt>
                <c:pt idx="131">
                  <c:v>43830</c:v>
                </c:pt>
                <c:pt idx="132">
                  <c:v>43831</c:v>
                </c:pt>
                <c:pt idx="133">
                  <c:v>43832</c:v>
                </c:pt>
                <c:pt idx="134">
                  <c:v>43833</c:v>
                </c:pt>
                <c:pt idx="135">
                  <c:v>43836</c:v>
                </c:pt>
                <c:pt idx="136">
                  <c:v>43837</c:v>
                </c:pt>
                <c:pt idx="137">
                  <c:v>43838</c:v>
                </c:pt>
                <c:pt idx="138">
                  <c:v>43839</c:v>
                </c:pt>
                <c:pt idx="139">
                  <c:v>43840</c:v>
                </c:pt>
                <c:pt idx="140">
                  <c:v>43843</c:v>
                </c:pt>
                <c:pt idx="141">
                  <c:v>43844</c:v>
                </c:pt>
                <c:pt idx="142">
                  <c:v>43845</c:v>
                </c:pt>
                <c:pt idx="143">
                  <c:v>43846</c:v>
                </c:pt>
                <c:pt idx="144">
                  <c:v>43847</c:v>
                </c:pt>
                <c:pt idx="145">
                  <c:v>43850</c:v>
                </c:pt>
                <c:pt idx="146">
                  <c:v>43851</c:v>
                </c:pt>
                <c:pt idx="147">
                  <c:v>43852</c:v>
                </c:pt>
                <c:pt idx="148">
                  <c:v>43853</c:v>
                </c:pt>
                <c:pt idx="149">
                  <c:v>43854</c:v>
                </c:pt>
                <c:pt idx="150">
                  <c:v>43857</c:v>
                </c:pt>
                <c:pt idx="151">
                  <c:v>43858</c:v>
                </c:pt>
                <c:pt idx="152">
                  <c:v>43859</c:v>
                </c:pt>
                <c:pt idx="153">
                  <c:v>43860</c:v>
                </c:pt>
                <c:pt idx="154">
                  <c:v>43861</c:v>
                </c:pt>
                <c:pt idx="155">
                  <c:v>43864</c:v>
                </c:pt>
                <c:pt idx="156">
                  <c:v>43865</c:v>
                </c:pt>
                <c:pt idx="157">
                  <c:v>43866</c:v>
                </c:pt>
                <c:pt idx="158">
                  <c:v>43867</c:v>
                </c:pt>
                <c:pt idx="159">
                  <c:v>43868</c:v>
                </c:pt>
                <c:pt idx="160">
                  <c:v>43871</c:v>
                </c:pt>
                <c:pt idx="161">
                  <c:v>43872</c:v>
                </c:pt>
                <c:pt idx="162">
                  <c:v>43873</c:v>
                </c:pt>
                <c:pt idx="163">
                  <c:v>43874</c:v>
                </c:pt>
                <c:pt idx="164">
                  <c:v>43875</c:v>
                </c:pt>
                <c:pt idx="165">
                  <c:v>43878</c:v>
                </c:pt>
                <c:pt idx="166">
                  <c:v>43879</c:v>
                </c:pt>
                <c:pt idx="167">
                  <c:v>43880</c:v>
                </c:pt>
                <c:pt idx="168">
                  <c:v>43881</c:v>
                </c:pt>
                <c:pt idx="169">
                  <c:v>43882</c:v>
                </c:pt>
                <c:pt idx="170">
                  <c:v>43885</c:v>
                </c:pt>
                <c:pt idx="171">
                  <c:v>43886</c:v>
                </c:pt>
                <c:pt idx="172">
                  <c:v>43887</c:v>
                </c:pt>
                <c:pt idx="173">
                  <c:v>43888</c:v>
                </c:pt>
                <c:pt idx="174">
                  <c:v>43889</c:v>
                </c:pt>
                <c:pt idx="175">
                  <c:v>43892</c:v>
                </c:pt>
                <c:pt idx="176">
                  <c:v>43893</c:v>
                </c:pt>
                <c:pt idx="177">
                  <c:v>43894</c:v>
                </c:pt>
                <c:pt idx="178">
                  <c:v>43895</c:v>
                </c:pt>
                <c:pt idx="179">
                  <c:v>43896</c:v>
                </c:pt>
                <c:pt idx="180">
                  <c:v>43899</c:v>
                </c:pt>
                <c:pt idx="181">
                  <c:v>43900</c:v>
                </c:pt>
                <c:pt idx="182">
                  <c:v>43901</c:v>
                </c:pt>
                <c:pt idx="183">
                  <c:v>43902</c:v>
                </c:pt>
                <c:pt idx="184">
                  <c:v>43903</c:v>
                </c:pt>
                <c:pt idx="185">
                  <c:v>43906</c:v>
                </c:pt>
                <c:pt idx="186">
                  <c:v>43907</c:v>
                </c:pt>
                <c:pt idx="187">
                  <c:v>43908</c:v>
                </c:pt>
                <c:pt idx="188">
                  <c:v>43909</c:v>
                </c:pt>
                <c:pt idx="189">
                  <c:v>43910</c:v>
                </c:pt>
                <c:pt idx="190">
                  <c:v>43913</c:v>
                </c:pt>
                <c:pt idx="191">
                  <c:v>43914</c:v>
                </c:pt>
                <c:pt idx="192">
                  <c:v>43915</c:v>
                </c:pt>
                <c:pt idx="193">
                  <c:v>43916</c:v>
                </c:pt>
                <c:pt idx="194">
                  <c:v>43917</c:v>
                </c:pt>
                <c:pt idx="195">
                  <c:v>43920</c:v>
                </c:pt>
                <c:pt idx="196">
                  <c:v>43921</c:v>
                </c:pt>
                <c:pt idx="197">
                  <c:v>43922</c:v>
                </c:pt>
                <c:pt idx="198">
                  <c:v>43923</c:v>
                </c:pt>
                <c:pt idx="199">
                  <c:v>43924</c:v>
                </c:pt>
                <c:pt idx="200">
                  <c:v>43927</c:v>
                </c:pt>
                <c:pt idx="201">
                  <c:v>43928</c:v>
                </c:pt>
                <c:pt idx="202">
                  <c:v>43929</c:v>
                </c:pt>
                <c:pt idx="203">
                  <c:v>43930</c:v>
                </c:pt>
                <c:pt idx="204">
                  <c:v>43931</c:v>
                </c:pt>
                <c:pt idx="205">
                  <c:v>43934</c:v>
                </c:pt>
                <c:pt idx="206">
                  <c:v>43935</c:v>
                </c:pt>
                <c:pt idx="207">
                  <c:v>43936</c:v>
                </c:pt>
                <c:pt idx="208">
                  <c:v>43937</c:v>
                </c:pt>
                <c:pt idx="209">
                  <c:v>43938</c:v>
                </c:pt>
                <c:pt idx="210">
                  <c:v>43941</c:v>
                </c:pt>
                <c:pt idx="211">
                  <c:v>43942</c:v>
                </c:pt>
                <c:pt idx="212">
                  <c:v>43943</c:v>
                </c:pt>
                <c:pt idx="213">
                  <c:v>43944</c:v>
                </c:pt>
                <c:pt idx="214">
                  <c:v>43945</c:v>
                </c:pt>
                <c:pt idx="215">
                  <c:v>43948</c:v>
                </c:pt>
                <c:pt idx="216">
                  <c:v>43949</c:v>
                </c:pt>
                <c:pt idx="217">
                  <c:v>43950</c:v>
                </c:pt>
                <c:pt idx="218">
                  <c:v>43951</c:v>
                </c:pt>
                <c:pt idx="219">
                  <c:v>43952</c:v>
                </c:pt>
                <c:pt idx="220">
                  <c:v>43955</c:v>
                </c:pt>
                <c:pt idx="221">
                  <c:v>43956</c:v>
                </c:pt>
                <c:pt idx="222">
                  <c:v>43957</c:v>
                </c:pt>
                <c:pt idx="223">
                  <c:v>43958</c:v>
                </c:pt>
                <c:pt idx="224">
                  <c:v>43959</c:v>
                </c:pt>
                <c:pt idx="225">
                  <c:v>43962</c:v>
                </c:pt>
                <c:pt idx="226">
                  <c:v>43963</c:v>
                </c:pt>
                <c:pt idx="227">
                  <c:v>43964</c:v>
                </c:pt>
                <c:pt idx="228">
                  <c:v>43965</c:v>
                </c:pt>
                <c:pt idx="229">
                  <c:v>43966</c:v>
                </c:pt>
                <c:pt idx="230">
                  <c:v>43969</c:v>
                </c:pt>
                <c:pt idx="231">
                  <c:v>43970</c:v>
                </c:pt>
                <c:pt idx="232">
                  <c:v>43971</c:v>
                </c:pt>
                <c:pt idx="233">
                  <c:v>43972</c:v>
                </c:pt>
                <c:pt idx="234">
                  <c:v>43973</c:v>
                </c:pt>
                <c:pt idx="235">
                  <c:v>43976</c:v>
                </c:pt>
                <c:pt idx="236">
                  <c:v>43977</c:v>
                </c:pt>
                <c:pt idx="237">
                  <c:v>43978</c:v>
                </c:pt>
                <c:pt idx="238">
                  <c:v>43979</c:v>
                </c:pt>
                <c:pt idx="239">
                  <c:v>43980</c:v>
                </c:pt>
                <c:pt idx="240">
                  <c:v>43983</c:v>
                </c:pt>
                <c:pt idx="241">
                  <c:v>43984</c:v>
                </c:pt>
                <c:pt idx="242">
                  <c:v>43985</c:v>
                </c:pt>
                <c:pt idx="243">
                  <c:v>43986</c:v>
                </c:pt>
                <c:pt idx="244">
                  <c:v>43987</c:v>
                </c:pt>
                <c:pt idx="245">
                  <c:v>43990</c:v>
                </c:pt>
                <c:pt idx="246">
                  <c:v>43991</c:v>
                </c:pt>
                <c:pt idx="247">
                  <c:v>43992</c:v>
                </c:pt>
                <c:pt idx="248">
                  <c:v>43993</c:v>
                </c:pt>
                <c:pt idx="249">
                  <c:v>43994</c:v>
                </c:pt>
                <c:pt idx="250">
                  <c:v>43997</c:v>
                </c:pt>
                <c:pt idx="251">
                  <c:v>43998</c:v>
                </c:pt>
                <c:pt idx="252">
                  <c:v>43999</c:v>
                </c:pt>
                <c:pt idx="253">
                  <c:v>44000</c:v>
                </c:pt>
                <c:pt idx="254">
                  <c:v>44001</c:v>
                </c:pt>
                <c:pt idx="255">
                  <c:v>44004</c:v>
                </c:pt>
                <c:pt idx="256">
                  <c:v>44005</c:v>
                </c:pt>
                <c:pt idx="257">
                  <c:v>44006</c:v>
                </c:pt>
                <c:pt idx="258">
                  <c:v>44007</c:v>
                </c:pt>
                <c:pt idx="259">
                  <c:v>44008</c:v>
                </c:pt>
                <c:pt idx="260">
                  <c:v>44011</c:v>
                </c:pt>
                <c:pt idx="261">
                  <c:v>44012</c:v>
                </c:pt>
                <c:pt idx="262">
                  <c:v>44013</c:v>
                </c:pt>
              </c:numCache>
            </c:numRef>
          </c:cat>
          <c:val>
            <c:numRef>
              <c:f>'Base Gráfico'!$I$9:$I$10000</c:f>
              <c:numCache>
                <c:formatCode>0.0</c:formatCode>
                <c:ptCount val="9992"/>
                <c:pt idx="0">
                  <c:v>100</c:v>
                </c:pt>
                <c:pt idx="1">
                  <c:v>98.939256590907505</c:v>
                </c:pt>
                <c:pt idx="2">
                  <c:v>99.838251936016604</c:v>
                </c:pt>
                <c:pt idx="3">
                  <c:v>99.837264462956199</c:v>
                </c:pt>
                <c:pt idx="4">
                  <c:v>100.262667796342</c:v>
                </c:pt>
                <c:pt idx="5">
                  <c:v>100.11790426645901</c:v>
                </c:pt>
                <c:pt idx="6">
                  <c:v>99.822452369262507</c:v>
                </c:pt>
                <c:pt idx="7">
                  <c:v>100.222181406687</c:v>
                </c:pt>
                <c:pt idx="8">
                  <c:v>100.235611038399</c:v>
                </c:pt>
                <c:pt idx="9">
                  <c:v>100.105857096845</c:v>
                </c:pt>
                <c:pt idx="10">
                  <c:v>100.269580106717</c:v>
                </c:pt>
                <c:pt idx="12">
                  <c:v>99.747009438229696</c:v>
                </c:pt>
                <c:pt idx="13">
                  <c:v>99.565314421313801</c:v>
                </c:pt>
                <c:pt idx="14">
                  <c:v>99.790063257445595</c:v>
                </c:pt>
                <c:pt idx="15">
                  <c:v>99.388754263403797</c:v>
                </c:pt>
                <c:pt idx="16">
                  <c:v>98.704830520087896</c:v>
                </c:pt>
                <c:pt idx="17">
                  <c:v>98.135453635244602</c:v>
                </c:pt>
                <c:pt idx="18">
                  <c:v>98.616945430287203</c:v>
                </c:pt>
                <c:pt idx="19">
                  <c:v>98.373632103088298</c:v>
                </c:pt>
                <c:pt idx="20">
                  <c:v>98.739589566714102</c:v>
                </c:pt>
                <c:pt idx="21">
                  <c:v>98.752821703907102</c:v>
                </c:pt>
                <c:pt idx="22">
                  <c:v>98.196479461621493</c:v>
                </c:pt>
                <c:pt idx="23">
                  <c:v>97.570224136579796</c:v>
                </c:pt>
                <c:pt idx="24">
                  <c:v>96.492298698751299</c:v>
                </c:pt>
                <c:pt idx="25">
                  <c:v>94.437565049854996</c:v>
                </c:pt>
                <c:pt idx="26">
                  <c:v>94.361134645878295</c:v>
                </c:pt>
                <c:pt idx="27">
                  <c:v>95.01602668548</c:v>
                </c:pt>
                <c:pt idx="28">
                  <c:v>96.981295287958304</c:v>
                </c:pt>
                <c:pt idx="29">
                  <c:v>97.039556190255098</c:v>
                </c:pt>
                <c:pt idx="30">
                  <c:v>95.323920741444496</c:v>
                </c:pt>
                <c:pt idx="31">
                  <c:v>95.698765461449497</c:v>
                </c:pt>
                <c:pt idx="32">
                  <c:v>94.4687691939762</c:v>
                </c:pt>
                <c:pt idx="34">
                  <c:v>94.785155517165506</c:v>
                </c:pt>
                <c:pt idx="35">
                  <c:v>94.5548768325243</c:v>
                </c:pt>
                <c:pt idx="36">
                  <c:v>94.335657844552799</c:v>
                </c:pt>
                <c:pt idx="37">
                  <c:v>94.487136190291494</c:v>
                </c:pt>
                <c:pt idx="38">
                  <c:v>93.590313285705605</c:v>
                </c:pt>
                <c:pt idx="39">
                  <c:v>91.818194385967203</c:v>
                </c:pt>
                <c:pt idx="40">
                  <c:v>91.174954526824905</c:v>
                </c:pt>
                <c:pt idx="41">
                  <c:v>90.939935972215594</c:v>
                </c:pt>
                <c:pt idx="42">
                  <c:v>91.044608101598001</c:v>
                </c:pt>
                <c:pt idx="43">
                  <c:v>92.676110857748398</c:v>
                </c:pt>
                <c:pt idx="44">
                  <c:v>94.887852700660005</c:v>
                </c:pt>
                <c:pt idx="45">
                  <c:v>94.278779404587098</c:v>
                </c:pt>
                <c:pt idx="46">
                  <c:v>93.252597547601894</c:v>
                </c:pt>
                <c:pt idx="47">
                  <c:v>93.952913341461695</c:v>
                </c:pt>
                <c:pt idx="48">
                  <c:v>95.149533024057703</c:v>
                </c:pt>
                <c:pt idx="49">
                  <c:v>95.237023124587694</c:v>
                </c:pt>
                <c:pt idx="50">
                  <c:v>95.913244579336606</c:v>
                </c:pt>
                <c:pt idx="51">
                  <c:v>96.389206526102498</c:v>
                </c:pt>
                <c:pt idx="52">
                  <c:v>97.898065145593094</c:v>
                </c:pt>
                <c:pt idx="53">
                  <c:v>98.2249186815461</c:v>
                </c:pt>
                <c:pt idx="54">
                  <c:v>98.853938930667894</c:v>
                </c:pt>
                <c:pt idx="55">
                  <c:v>99.587828803923898</c:v>
                </c:pt>
                <c:pt idx="56">
                  <c:v>99.355970162549099</c:v>
                </c:pt>
                <c:pt idx="60">
                  <c:v>99.237275917781503</c:v>
                </c:pt>
                <c:pt idx="61">
                  <c:v>98.768028786755195</c:v>
                </c:pt>
                <c:pt idx="62">
                  <c:v>98.589098694035798</c:v>
                </c:pt>
                <c:pt idx="63">
                  <c:v>99.251495527802007</c:v>
                </c:pt>
                <c:pt idx="64">
                  <c:v>100.87193858705</c:v>
                </c:pt>
                <c:pt idx="65">
                  <c:v>99.907375040347702</c:v>
                </c:pt>
                <c:pt idx="66">
                  <c:v>99.599283489631503</c:v>
                </c:pt>
                <c:pt idx="67">
                  <c:v>99.092117398744406</c:v>
                </c:pt>
                <c:pt idx="68">
                  <c:v>98.779285978060202</c:v>
                </c:pt>
                <c:pt idx="69">
                  <c:v>99.528185439528897</c:v>
                </c:pt>
                <c:pt idx="70">
                  <c:v>99.761624037521003</c:v>
                </c:pt>
                <c:pt idx="71">
                  <c:v>99.424105793936207</c:v>
                </c:pt>
                <c:pt idx="72">
                  <c:v>99.396456552203702</c:v>
                </c:pt>
                <c:pt idx="73">
                  <c:v>99.853261524345697</c:v>
                </c:pt>
                <c:pt idx="74">
                  <c:v>101.42531841073701</c:v>
                </c:pt>
                <c:pt idx="75">
                  <c:v>101.348098028335</c:v>
                </c:pt>
                <c:pt idx="76">
                  <c:v>101.45237516856299</c:v>
                </c:pt>
                <c:pt idx="77">
                  <c:v>101.71129056788</c:v>
                </c:pt>
                <c:pt idx="78">
                  <c:v>102.175797828822</c:v>
                </c:pt>
                <c:pt idx="79">
                  <c:v>102.545705183991</c:v>
                </c:pt>
                <c:pt idx="80">
                  <c:v>97.418943285592803</c:v>
                </c:pt>
                <c:pt idx="81">
                  <c:v>98.604503271635593</c:v>
                </c:pt>
                <c:pt idx="82">
                  <c:v>96.955028508324204</c:v>
                </c:pt>
                <c:pt idx="83">
                  <c:v>98.734257213072894</c:v>
                </c:pt>
                <c:pt idx="84">
                  <c:v>97.765151290805093</c:v>
                </c:pt>
                <c:pt idx="85">
                  <c:v>97.764558807015405</c:v>
                </c:pt>
                <c:pt idx="86">
                  <c:v>96.388416547793895</c:v>
                </c:pt>
                <c:pt idx="87">
                  <c:v>93.443969799089203</c:v>
                </c:pt>
                <c:pt idx="90">
                  <c:v>94.563764088787096</c:v>
                </c:pt>
                <c:pt idx="91">
                  <c:v>93.414740600856007</c:v>
                </c:pt>
                <c:pt idx="92">
                  <c:v>90.848298485390799</c:v>
                </c:pt>
                <c:pt idx="93">
                  <c:v>92.284874087432399</c:v>
                </c:pt>
                <c:pt idx="94">
                  <c:v>92.634834489668705</c:v>
                </c:pt>
                <c:pt idx="95">
                  <c:v>91.255334822460995</c:v>
                </c:pt>
                <c:pt idx="96">
                  <c:v>89.7999972350663</c:v>
                </c:pt>
                <c:pt idx="97">
                  <c:v>87.126513055525706</c:v>
                </c:pt>
                <c:pt idx="98">
                  <c:v>88.843530966201797</c:v>
                </c:pt>
                <c:pt idx="99">
                  <c:v>96.029766383697293</c:v>
                </c:pt>
                <c:pt idx="100">
                  <c:v>95.115761450259001</c:v>
                </c:pt>
                <c:pt idx="101">
                  <c:v>94.644736868212902</c:v>
                </c:pt>
                <c:pt idx="102">
                  <c:v>94.527622580062598</c:v>
                </c:pt>
                <c:pt idx="103">
                  <c:v>93.698935306747401</c:v>
                </c:pt>
                <c:pt idx="104">
                  <c:v>93.437649972387604</c:v>
                </c:pt>
                <c:pt idx="105">
                  <c:v>91.829056588234394</c:v>
                </c:pt>
                <c:pt idx="106">
                  <c:v>90.110458720708294</c:v>
                </c:pt>
                <c:pt idx="107">
                  <c:v>90.791222550673396</c:v>
                </c:pt>
                <c:pt idx="108">
                  <c:v>89.280783974565594</c:v>
                </c:pt>
                <c:pt idx="109">
                  <c:v>89.670045799110099</c:v>
                </c:pt>
                <c:pt idx="110">
                  <c:v>88.866637832485097</c:v>
                </c:pt>
                <c:pt idx="111">
                  <c:v>88.705284757656003</c:v>
                </c:pt>
                <c:pt idx="112">
                  <c:v>91.735839144559606</c:v>
                </c:pt>
                <c:pt idx="113">
                  <c:v>93.543704563984605</c:v>
                </c:pt>
                <c:pt idx="114">
                  <c:v>93.281826745835104</c:v>
                </c:pt>
                <c:pt idx="115">
                  <c:v>93.787807869492099</c:v>
                </c:pt>
                <c:pt idx="116">
                  <c:v>94.000509536010199</c:v>
                </c:pt>
                <c:pt idx="117">
                  <c:v>94.457314508152194</c:v>
                </c:pt>
                <c:pt idx="118">
                  <c:v>95.101541840238497</c:v>
                </c:pt>
                <c:pt idx="119">
                  <c:v>96.482423969544499</c:v>
                </c:pt>
                <c:pt idx="120">
                  <c:v>96.304876338806906</c:v>
                </c:pt>
                <c:pt idx="121">
                  <c:v>95.087322230218007</c:v>
                </c:pt>
                <c:pt idx="122">
                  <c:v>93.598015574505595</c:v>
                </c:pt>
                <c:pt idx="123">
                  <c:v>93.865620735334204</c:v>
                </c:pt>
                <c:pt idx="124">
                  <c:v>93.531459899735594</c:v>
                </c:pt>
                <c:pt idx="125">
                  <c:v>93.330607908079401</c:v>
                </c:pt>
                <c:pt idx="126">
                  <c:v>93.155035223229802</c:v>
                </c:pt>
                <c:pt idx="128">
                  <c:v>92.311140866950197</c:v>
                </c:pt>
                <c:pt idx="129">
                  <c:v>92.226613185135605</c:v>
                </c:pt>
                <c:pt idx="130">
                  <c:v>92.264927134499899</c:v>
                </c:pt>
                <c:pt idx="133">
                  <c:v>94.894567516516005</c:v>
                </c:pt>
                <c:pt idx="134">
                  <c:v>95.575528841116494</c:v>
                </c:pt>
                <c:pt idx="135">
                  <c:v>96.485188893740997</c:v>
                </c:pt>
                <c:pt idx="136">
                  <c:v>97.039358695619697</c:v>
                </c:pt>
                <c:pt idx="137">
                  <c:v>96.950683627510401</c:v>
                </c:pt>
                <c:pt idx="138">
                  <c:v>96.740746884955996</c:v>
                </c:pt>
                <c:pt idx="139">
                  <c:v>98.675403827102897</c:v>
                </c:pt>
                <c:pt idx="140">
                  <c:v>97.933416676009102</c:v>
                </c:pt>
                <c:pt idx="141">
                  <c:v>97.205451640533298</c:v>
                </c:pt>
                <c:pt idx="142">
                  <c:v>96.453392265713802</c:v>
                </c:pt>
                <c:pt idx="143">
                  <c:v>96.627977477735797</c:v>
                </c:pt>
                <c:pt idx="144">
                  <c:v>96.398291276884294</c:v>
                </c:pt>
                <c:pt idx="145">
                  <c:v>95.113589009852106</c:v>
                </c:pt>
                <c:pt idx="146">
                  <c:v>92.702377637382597</c:v>
                </c:pt>
                <c:pt idx="147">
                  <c:v>92.229575603851103</c:v>
                </c:pt>
                <c:pt idx="148">
                  <c:v>91.865395591477906</c:v>
                </c:pt>
                <c:pt idx="149">
                  <c:v>91.6517064518994</c:v>
                </c:pt>
                <c:pt idx="150">
                  <c:v>90.086561875999905</c:v>
                </c:pt>
                <c:pt idx="151">
                  <c:v>90.263714517583097</c:v>
                </c:pt>
                <c:pt idx="152">
                  <c:v>90.319013001164393</c:v>
                </c:pt>
                <c:pt idx="153">
                  <c:v>89.874847682309294</c:v>
                </c:pt>
                <c:pt idx="154">
                  <c:v>90.295511145610405</c:v>
                </c:pt>
                <c:pt idx="155">
                  <c:v>90.444619556306904</c:v>
                </c:pt>
                <c:pt idx="156">
                  <c:v>92.207653705030694</c:v>
                </c:pt>
                <c:pt idx="157">
                  <c:v>92.334642722387798</c:v>
                </c:pt>
                <c:pt idx="158">
                  <c:v>92.808037239708895</c:v>
                </c:pt>
                <c:pt idx="159">
                  <c:v>92.551886764471405</c:v>
                </c:pt>
                <c:pt idx="160">
                  <c:v>91.423402713146103</c:v>
                </c:pt>
                <c:pt idx="161">
                  <c:v>92.049855532823102</c:v>
                </c:pt>
                <c:pt idx="162">
                  <c:v>92.179411979625002</c:v>
                </c:pt>
                <c:pt idx="163">
                  <c:v>92.025563698960497</c:v>
                </c:pt>
                <c:pt idx="164">
                  <c:v>91.946368370903699</c:v>
                </c:pt>
                <c:pt idx="165">
                  <c:v>91.437819817801895</c:v>
                </c:pt>
                <c:pt idx="166">
                  <c:v>89.729491668753298</c:v>
                </c:pt>
                <c:pt idx="167">
                  <c:v>89.234767736634197</c:v>
                </c:pt>
                <c:pt idx="168">
                  <c:v>89.570311034214697</c:v>
                </c:pt>
                <c:pt idx="169">
                  <c:v>89.5276522041531</c:v>
                </c:pt>
                <c:pt idx="170">
                  <c:v>87.483188273501597</c:v>
                </c:pt>
                <c:pt idx="171">
                  <c:v>86.157802122295806</c:v>
                </c:pt>
                <c:pt idx="172">
                  <c:v>84.880209660274005</c:v>
                </c:pt>
                <c:pt idx="173">
                  <c:v>84.172981556039304</c:v>
                </c:pt>
                <c:pt idx="174">
                  <c:v>81.423066972405607</c:v>
                </c:pt>
                <c:pt idx="175">
                  <c:v>84.5902876114706</c:v>
                </c:pt>
                <c:pt idx="176">
                  <c:v>84.700687083648504</c:v>
                </c:pt>
                <c:pt idx="177">
                  <c:v>86.205793306115098</c:v>
                </c:pt>
                <c:pt idx="178">
                  <c:v>85.377106032799901</c:v>
                </c:pt>
                <c:pt idx="179">
                  <c:v>83.516904548974694</c:v>
                </c:pt>
                <c:pt idx="180">
                  <c:v>79.704864094150295</c:v>
                </c:pt>
                <c:pt idx="181">
                  <c:v>80.394910169532494</c:v>
                </c:pt>
                <c:pt idx="182">
                  <c:v>78.571837667375803</c:v>
                </c:pt>
                <c:pt idx="183">
                  <c:v>73.610971219139202</c:v>
                </c:pt>
                <c:pt idx="184">
                  <c:v>74.285415222519106</c:v>
                </c:pt>
                <c:pt idx="185">
                  <c:v>63.688448344299097</c:v>
                </c:pt>
                <c:pt idx="186">
                  <c:v>64.617660360643598</c:v>
                </c:pt>
                <c:pt idx="187">
                  <c:v>56.798849791521199</c:v>
                </c:pt>
                <c:pt idx="188">
                  <c:v>60.852821111388003</c:v>
                </c:pt>
                <c:pt idx="189">
                  <c:v>60.748543971218197</c:v>
                </c:pt>
                <c:pt idx="190">
                  <c:v>57.212403449870202</c:v>
                </c:pt>
                <c:pt idx="191">
                  <c:v>57.155130020633798</c:v>
                </c:pt>
                <c:pt idx="192">
                  <c:v>61.687630716769497</c:v>
                </c:pt>
                <c:pt idx="193">
                  <c:v>63.4666619268246</c:v>
                </c:pt>
                <c:pt idx="194">
                  <c:v>63.808327556645999</c:v>
                </c:pt>
                <c:pt idx="195">
                  <c:v>65.495918774395193</c:v>
                </c:pt>
                <c:pt idx="196">
                  <c:v>68.878408509655898</c:v>
                </c:pt>
                <c:pt idx="197">
                  <c:v>67.572574322111905</c:v>
                </c:pt>
                <c:pt idx="198">
                  <c:v>70.295629642438101</c:v>
                </c:pt>
                <c:pt idx="199">
                  <c:v>72.576297095045405</c:v>
                </c:pt>
                <c:pt idx="200">
                  <c:v>74.024327382910997</c:v>
                </c:pt>
                <c:pt idx="201">
                  <c:v>73.291227488079997</c:v>
                </c:pt>
                <c:pt idx="202">
                  <c:v>74.248286240850604</c:v>
                </c:pt>
                <c:pt idx="203">
                  <c:v>75.477690024417797</c:v>
                </c:pt>
                <c:pt idx="205">
                  <c:v>76.225009529152899</c:v>
                </c:pt>
                <c:pt idx="206">
                  <c:v>77.425184114370495</c:v>
                </c:pt>
                <c:pt idx="207">
                  <c:v>76.123892302275607</c:v>
                </c:pt>
                <c:pt idx="208">
                  <c:v>75.086453253985397</c:v>
                </c:pt>
                <c:pt idx="209">
                  <c:v>75.4318712810054</c:v>
                </c:pt>
                <c:pt idx="210">
                  <c:v>74.025709844892802</c:v>
                </c:pt>
                <c:pt idx="211">
                  <c:v>72.159978512558197</c:v>
                </c:pt>
                <c:pt idx="212">
                  <c:v>72.639297867310205</c:v>
                </c:pt>
                <c:pt idx="213">
                  <c:v>74.037559519987596</c:v>
                </c:pt>
                <c:pt idx="214">
                  <c:v>72.663787195691796</c:v>
                </c:pt>
                <c:pt idx="215">
                  <c:v>75.279207967803799</c:v>
                </c:pt>
                <c:pt idx="216">
                  <c:v>77.039674686966507</c:v>
                </c:pt>
                <c:pt idx="217">
                  <c:v>79.274325901642399</c:v>
                </c:pt>
                <c:pt idx="218">
                  <c:v>78.553470671060495</c:v>
                </c:pt>
                <c:pt idx="220">
                  <c:v>76.0958480713889</c:v>
                </c:pt>
                <c:pt idx="221">
                  <c:v>77.471200352301807</c:v>
                </c:pt>
                <c:pt idx="222">
                  <c:v>78.305022484855698</c:v>
                </c:pt>
                <c:pt idx="223">
                  <c:v>79.006918235332705</c:v>
                </c:pt>
                <c:pt idx="224">
                  <c:v>75.408171930815996</c:v>
                </c:pt>
                <c:pt idx="225">
                  <c:v>75.279997946112402</c:v>
                </c:pt>
                <c:pt idx="226">
                  <c:v>73.750007406109901</c:v>
                </c:pt>
                <c:pt idx="227">
                  <c:v>71.194032503641196</c:v>
                </c:pt>
                <c:pt idx="228">
                  <c:v>71.945104405516801</c:v>
                </c:pt>
                <c:pt idx="229">
                  <c:v>71.5566325593973</c:v>
                </c:pt>
                <c:pt idx="230">
                  <c:v>74.317606839584201</c:v>
                </c:pt>
                <c:pt idx="231">
                  <c:v>73.662714800098897</c:v>
                </c:pt>
                <c:pt idx="232">
                  <c:v>74.172645815182506</c:v>
                </c:pt>
                <c:pt idx="234">
                  <c:v>73.555080252001105</c:v>
                </c:pt>
                <c:pt idx="235">
                  <c:v>74.102337743388503</c:v>
                </c:pt>
                <c:pt idx="236">
                  <c:v>73.714063391904304</c:v>
                </c:pt>
                <c:pt idx="237">
                  <c:v>74.443213394842999</c:v>
                </c:pt>
                <c:pt idx="238">
                  <c:v>72.210537126055002</c:v>
                </c:pt>
                <c:pt idx="239">
                  <c:v>72.038124354439802</c:v>
                </c:pt>
                <c:pt idx="240">
                  <c:v>72.815068046795204</c:v>
                </c:pt>
                <c:pt idx="241">
                  <c:v>74.064616277930298</c:v>
                </c:pt>
                <c:pt idx="242">
                  <c:v>75.690589185571298</c:v>
                </c:pt>
                <c:pt idx="243">
                  <c:v>76.733755576773504</c:v>
                </c:pt>
                <c:pt idx="244">
                  <c:v>79.653515502344803</c:v>
                </c:pt>
                <c:pt idx="245">
                  <c:v>81.751697959611207</c:v>
                </c:pt>
                <c:pt idx="246">
                  <c:v>81.489820141694494</c:v>
                </c:pt>
                <c:pt idx="247">
                  <c:v>80.232767116394797</c:v>
                </c:pt>
                <c:pt idx="248">
                  <c:v>77.9043059743708</c:v>
                </c:pt>
                <c:pt idx="249">
                  <c:v>78.639775804243996</c:v>
                </c:pt>
                <c:pt idx="250">
                  <c:v>76.887011373764807</c:v>
                </c:pt>
                <c:pt idx="251">
                  <c:v>77.809706068830593</c:v>
                </c:pt>
                <c:pt idx="252">
                  <c:v>78.908565932651996</c:v>
                </c:pt>
                <c:pt idx="253">
                  <c:v>78.813176048686699</c:v>
                </c:pt>
                <c:pt idx="254">
                  <c:v>79.526328990468798</c:v>
                </c:pt>
                <c:pt idx="255">
                  <c:v>78.966234351042701</c:v>
                </c:pt>
                <c:pt idx="256">
                  <c:v>79.597229546052404</c:v>
                </c:pt>
                <c:pt idx="257">
                  <c:v>79.713553855777704</c:v>
                </c:pt>
                <c:pt idx="258">
                  <c:v>79.754237740067794</c:v>
                </c:pt>
                <c:pt idx="259">
                  <c:v>78.829568099114098</c:v>
                </c:pt>
                <c:pt idx="261">
                  <c:v>78.193240550463102</c:v>
                </c:pt>
                <c:pt idx="262">
                  <c:v>79.723626079619905</c:v>
                </c:pt>
              </c:numCache>
            </c:numRef>
          </c:val>
          <c:smooth val="0"/>
          <c:extLst>
            <c:ext xmlns:c16="http://schemas.microsoft.com/office/drawing/2014/chart" uri="{C3380CC4-5D6E-409C-BE32-E72D297353CC}">
              <c16:uniqueId val="{00000000-DD9F-46A8-8334-0AB81B543F70}"/>
            </c:ext>
          </c:extLst>
        </c:ser>
        <c:dLbls>
          <c:showLegendKey val="0"/>
          <c:showVal val="0"/>
          <c:showCatName val="0"/>
          <c:showSerName val="0"/>
          <c:showPercent val="0"/>
          <c:showBubbleSize val="0"/>
        </c:dLbls>
        <c:smooth val="0"/>
        <c:axId val="825758768"/>
        <c:axId val="825751224"/>
      </c:lineChart>
      <c:dateAx>
        <c:axId val="825758768"/>
        <c:scaling>
          <c:orientation val="minMax"/>
        </c:scaling>
        <c:delete val="0"/>
        <c:axPos val="b"/>
        <c:numFmt formatCode="mmm\-yy" sourceLinked="0"/>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000" b="0" i="0" u="none" strike="noStrike" kern="1200" cap="none" spc="0" normalizeH="0" baseline="0">
                <a:solidFill>
                  <a:schemeClr val="tx1">
                    <a:lumMod val="75000"/>
                    <a:lumOff val="25000"/>
                  </a:schemeClr>
                </a:solidFill>
                <a:latin typeface="+mn-lt"/>
                <a:ea typeface="Segoe UI" panose="020B0502040204020203" pitchFamily="34" charset="0"/>
                <a:cs typeface="Segoe UI" panose="020B0502040204020203" pitchFamily="34" charset="0"/>
              </a:defRPr>
            </a:pPr>
            <a:endParaRPr lang="es-CL"/>
          </a:p>
        </c:txPr>
        <c:crossAx val="825751224"/>
        <c:crosses val="autoZero"/>
        <c:auto val="1"/>
        <c:lblOffset val="100"/>
        <c:baseTimeUnit val="days"/>
      </c:dateAx>
      <c:valAx>
        <c:axId val="825751224"/>
        <c:scaling>
          <c:orientation val="minMax"/>
          <c:max val="123"/>
          <c:min val="56"/>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75000"/>
                    <a:lumOff val="25000"/>
                  </a:schemeClr>
                </a:solidFill>
                <a:latin typeface="+mn-lt"/>
                <a:ea typeface="Segoe UI" panose="020B0502040204020203" pitchFamily="34" charset="0"/>
                <a:cs typeface="Segoe UI" panose="020B0502040204020203" pitchFamily="34" charset="0"/>
              </a:defRPr>
            </a:pPr>
            <a:endParaRPr lang="es-CL"/>
          </a:p>
        </c:txPr>
        <c:crossAx val="82575876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75000"/>
                  <a:lumOff val="25000"/>
                </a:schemeClr>
              </a:solidFill>
              <a:latin typeface="+mn-lt"/>
              <a:ea typeface="Segoe UI" panose="020B0502040204020203" pitchFamily="34" charset="0"/>
              <a:cs typeface="Segoe UI" panose="020B0502040204020203" pitchFamily="34" charset="0"/>
            </a:defRPr>
          </a:pPr>
          <a:endParaRPr lang="es-CL"/>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000">
          <a:solidFill>
            <a:schemeClr val="tx1">
              <a:lumMod val="75000"/>
              <a:lumOff val="25000"/>
            </a:schemeClr>
          </a:solidFill>
          <a:latin typeface="+mn-lt"/>
          <a:ea typeface="Segoe UI" panose="020B0502040204020203" pitchFamily="34" charset="0"/>
          <a:cs typeface="Segoe UI" panose="020B0502040204020203" pitchFamily="34" charset="0"/>
        </a:defRPr>
      </a:pPr>
      <a:endParaRPr lang="es-CL"/>
    </a:p>
  </c:txPr>
  <c:printSettings>
    <c:headerFooter/>
    <c:pageMargins b="0.78740157499999996" l="0.511811024" r="0.511811024" t="1.3474015750000001" header="0.31496062000000002" footer="0.31496062000000002"/>
    <c:pageSetup paperSize="9"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0</xdr:colOff>
      <xdr:row>35</xdr:row>
      <xdr:rowOff>49697</xdr:rowOff>
    </xdr:from>
    <xdr:to>
      <xdr:col>30</xdr:col>
      <xdr:colOff>0</xdr:colOff>
      <xdr:row>53</xdr:row>
      <xdr:rowOff>0</xdr:rowOff>
    </xdr:to>
    <xdr:graphicFrame macro="">
      <xdr:nvGraphicFramePr>
        <xdr:cNvPr id="5" name="Comparativo">
          <a:extLst>
            <a:ext uri="{FF2B5EF4-FFF2-40B4-BE49-F238E27FC236}">
              <a16:creationId xmlns:a16="http://schemas.microsoft.com/office/drawing/2014/main" id="{C661420B-514A-4990-B9F3-A4B41A3325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0</xdr:colOff>
      <xdr:row>60</xdr:row>
      <xdr:rowOff>0</xdr:rowOff>
    </xdr:from>
    <xdr:to>
      <xdr:col>9</xdr:col>
      <xdr:colOff>1988</xdr:colOff>
      <xdr:row>62</xdr:row>
      <xdr:rowOff>38099</xdr:rowOff>
    </xdr:to>
    <xdr:sp macro="" textlink="">
      <xdr:nvSpPr>
        <xdr:cNvPr id="8" name="AutoForma 10" descr="economatica">
          <a:extLst>
            <a:ext uri="{FF2B5EF4-FFF2-40B4-BE49-F238E27FC236}">
              <a16:creationId xmlns:a16="http://schemas.microsoft.com/office/drawing/2014/main" id="{5AF0A42E-13C2-400C-91E9-89F387548737}"/>
            </a:ext>
          </a:extLst>
        </xdr:cNvPr>
        <xdr:cNvSpPr>
          <a:spLocks noChangeAspect="1" noChangeArrowheads="1"/>
        </xdr:cNvSpPr>
      </xdr:nvSpPr>
      <xdr:spPr bwMode="auto">
        <a:xfrm>
          <a:off x="2657475" y="6229350"/>
          <a:ext cx="314325" cy="30479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0</xdr:colOff>
      <xdr:row>57</xdr:row>
      <xdr:rowOff>0</xdr:rowOff>
    </xdr:from>
    <xdr:to>
      <xdr:col>16</xdr:col>
      <xdr:colOff>3528</xdr:colOff>
      <xdr:row>59</xdr:row>
      <xdr:rowOff>38100</xdr:rowOff>
    </xdr:to>
    <xdr:sp macro="" textlink="">
      <xdr:nvSpPr>
        <xdr:cNvPr id="9" name="AutoForma 11" descr="economatica">
          <a:extLst>
            <a:ext uri="{FF2B5EF4-FFF2-40B4-BE49-F238E27FC236}">
              <a16:creationId xmlns:a16="http://schemas.microsoft.com/office/drawing/2014/main" id="{918DFD38-17EC-4A96-80EC-93D990D1D7BB}"/>
            </a:ext>
          </a:extLst>
        </xdr:cNvPr>
        <xdr:cNvSpPr>
          <a:spLocks noChangeAspect="1" noChangeArrowheads="1"/>
        </xdr:cNvSpPr>
      </xdr:nvSpPr>
      <xdr:spPr bwMode="auto">
        <a:xfrm>
          <a:off x="4724400" y="5829300"/>
          <a:ext cx="30634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53</xdr:row>
      <xdr:rowOff>44449</xdr:rowOff>
    </xdr:from>
    <xdr:to>
      <xdr:col>30</xdr:col>
      <xdr:colOff>600</xdr:colOff>
      <xdr:row>53</xdr:row>
      <xdr:rowOff>98449</xdr:rowOff>
    </xdr:to>
    <xdr:sp macro="" textlink="">
      <xdr:nvSpPr>
        <xdr:cNvPr id="14" name="Retângulo 13">
          <a:extLst>
            <a:ext uri="{FF2B5EF4-FFF2-40B4-BE49-F238E27FC236}">
              <a16:creationId xmlns:a16="http://schemas.microsoft.com/office/drawing/2014/main" id="{74A4C796-A50B-43F2-B537-2FEB6236099D}"/>
            </a:ext>
          </a:extLst>
        </xdr:cNvPr>
        <xdr:cNvSpPr/>
      </xdr:nvSpPr>
      <xdr:spPr>
        <a:xfrm>
          <a:off x="0" y="8721724"/>
          <a:ext cx="9535125" cy="54000"/>
        </a:xfrm>
        <a:prstGeom prst="rect">
          <a:avLst/>
        </a:prstGeom>
        <a:gradFill flip="none" rotWithShape="1">
          <a:gsLst>
            <a:gs pos="26000">
              <a:srgbClr val="006B66"/>
            </a:gs>
            <a:gs pos="80000">
              <a:srgbClr val="BD9613"/>
            </a:gs>
          </a:gsLst>
          <a:lin ang="0" scaled="1"/>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1</xdr:col>
      <xdr:colOff>0</xdr:colOff>
      <xdr:row>0</xdr:row>
      <xdr:rowOff>0</xdr:rowOff>
    </xdr:from>
    <xdr:to>
      <xdr:col>31</xdr:col>
      <xdr:colOff>365760</xdr:colOff>
      <xdr:row>0</xdr:row>
      <xdr:rowOff>449580</xdr:rowOff>
    </xdr:to>
    <xdr:pic>
      <xdr:nvPicPr>
        <xdr:cNvPr id="7" name="Imagen 6">
          <a:extLst>
            <a:ext uri="{FF2B5EF4-FFF2-40B4-BE49-F238E27FC236}">
              <a16:creationId xmlns:a16="http://schemas.microsoft.com/office/drawing/2014/main" id="{37F90883-467B-4723-8401-1AEDFF1B5A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rot="16200000">
          <a:off x="4876800" y="-4762500"/>
          <a:ext cx="449580" cy="9974580"/>
        </a:xfrm>
        <a:prstGeom prst="rect">
          <a:avLst/>
        </a:prstGeom>
        <a:effectLst>
          <a:outerShdw blurRad="50800" dist="38100" dir="2700000" algn="tl" rotWithShape="0">
            <a:prstClr val="black">
              <a:alpha val="40000"/>
            </a:prstClr>
          </a:outerShdw>
        </a:effectLst>
      </xdr:spPr>
    </xdr:pic>
    <xdr:clientData/>
  </xdr:twoCellAnchor>
  <xdr:twoCellAnchor editAs="oneCell">
    <xdr:from>
      <xdr:col>1</xdr:col>
      <xdr:colOff>114300</xdr:colOff>
      <xdr:row>0</xdr:row>
      <xdr:rowOff>53341</xdr:rowOff>
    </xdr:from>
    <xdr:to>
      <xdr:col>6</xdr:col>
      <xdr:colOff>225945</xdr:colOff>
      <xdr:row>0</xdr:row>
      <xdr:rowOff>396240</xdr:rowOff>
    </xdr:to>
    <xdr:pic>
      <xdr:nvPicPr>
        <xdr:cNvPr id="18" name="Imagen 17">
          <a:extLst>
            <a:ext uri="{FF2B5EF4-FFF2-40B4-BE49-F238E27FC236}">
              <a16:creationId xmlns:a16="http://schemas.microsoft.com/office/drawing/2014/main" id="{ACD367EA-733F-4789-B21D-B3EA2249F40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8600" y="53341"/>
          <a:ext cx="1490865" cy="3428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85725</xdr:colOff>
      <xdr:row>0</xdr:row>
      <xdr:rowOff>0</xdr:rowOff>
    </xdr:from>
    <xdr:to>
      <xdr:col>3</xdr:col>
      <xdr:colOff>485775</xdr:colOff>
      <xdr:row>1</xdr:row>
      <xdr:rowOff>131666</xdr:rowOff>
    </xdr:to>
    <xdr:pic>
      <xdr:nvPicPr>
        <xdr:cNvPr id="2" name="Imagem 1">
          <a:extLst>
            <a:ext uri="{FF2B5EF4-FFF2-40B4-BE49-F238E27FC236}">
              <a16:creationId xmlns:a16="http://schemas.microsoft.com/office/drawing/2014/main" id="{BBBDB9ED-74B2-478E-BA7B-2FAAE323CE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0"/>
          <a:ext cx="2362200" cy="512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923925</xdr:colOff>
      <xdr:row>1</xdr:row>
      <xdr:rowOff>150716</xdr:rowOff>
    </xdr:to>
    <xdr:pic>
      <xdr:nvPicPr>
        <xdr:cNvPr id="2" name="Imagem 1">
          <a:extLst>
            <a:ext uri="{FF2B5EF4-FFF2-40B4-BE49-F238E27FC236}">
              <a16:creationId xmlns:a16="http://schemas.microsoft.com/office/drawing/2014/main" id="{98E63E8A-772E-451C-B633-D2490983CC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362200" cy="5126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FF4D3-698C-4641-A49C-CBCA40B0C661}">
  <sheetPr codeName="Planilha6">
    <tabColor rgb="FF006B66"/>
    <pageSetUpPr fitToPage="1"/>
  </sheetPr>
  <dimension ref="A1:AN55"/>
  <sheetViews>
    <sheetView showGridLines="0" tabSelected="1" zoomScaleNormal="100" zoomScaleSheetLayoutView="100" zoomScalePageLayoutView="115" workbookViewId="0">
      <selection activeCell="AC35" sqref="AC35:AD35"/>
    </sheetView>
  </sheetViews>
  <sheetFormatPr baseColWidth="10" defaultColWidth="4.140625" defaultRowHeight="10.5" customHeight="1" x14ac:dyDescent="0.25"/>
  <cols>
    <col min="1" max="1" width="1.7109375" customWidth="1"/>
    <col min="3" max="3" width="1.7109375" customWidth="1"/>
    <col min="4" max="23" width="4.7109375" customWidth="1"/>
    <col min="24" max="25" width="5" customWidth="1"/>
    <col min="26" max="28" width="5.140625" customWidth="1"/>
    <col min="29" max="29" width="6" bestFit="1" customWidth="1"/>
    <col min="30" max="30" width="6.5703125" customWidth="1"/>
    <col min="31" max="31" width="0.85546875" customWidth="1"/>
    <col min="32" max="32" width="10.7109375" customWidth="1"/>
  </cols>
  <sheetData>
    <row r="1" spans="1:40" ht="38.1" customHeight="1" x14ac:dyDescent="0.2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row>
    <row r="2" spans="1:40" ht="12.6" customHeight="1" thickBot="1" x14ac:dyDescent="0.3">
      <c r="A2" s="19"/>
      <c r="B2" s="1"/>
      <c r="C2" s="1"/>
      <c r="D2" s="1"/>
      <c r="E2" s="1"/>
      <c r="F2" s="1"/>
      <c r="G2" s="1"/>
      <c r="H2" s="1"/>
      <c r="I2" s="1"/>
      <c r="J2" s="1"/>
      <c r="K2" s="1"/>
      <c r="L2" s="1"/>
      <c r="M2" s="1"/>
      <c r="N2" s="3"/>
      <c r="O2" s="38"/>
      <c r="P2" s="19"/>
      <c r="Q2" s="19"/>
      <c r="R2" s="19"/>
      <c r="S2" s="19"/>
      <c r="T2" s="19"/>
      <c r="U2" s="19"/>
      <c r="V2" s="37"/>
      <c r="W2" s="37"/>
      <c r="X2" s="37"/>
      <c r="Y2" s="37"/>
      <c r="Z2" s="37"/>
      <c r="AA2" s="37"/>
      <c r="AB2" s="37"/>
      <c r="AC2" s="37"/>
      <c r="AD2" s="37"/>
      <c r="AE2" s="19"/>
      <c r="AF2" s="19"/>
      <c r="AG2" s="19"/>
      <c r="AH2" s="19"/>
      <c r="AI2" s="19"/>
      <c r="AJ2" s="19"/>
      <c r="AK2" s="19"/>
      <c r="AL2" s="19"/>
      <c r="AM2" s="19"/>
      <c r="AN2" s="19"/>
    </row>
    <row r="3" spans="1:40" s="75" customFormat="1" ht="20.45" customHeight="1" thickBot="1" x14ac:dyDescent="0.3">
      <c r="A3" s="3"/>
      <c r="B3" s="73" t="s">
        <v>14</v>
      </c>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3"/>
      <c r="AG3" s="3"/>
      <c r="AH3" s="3"/>
      <c r="AI3" s="3"/>
      <c r="AJ3" s="3"/>
      <c r="AK3" s="3"/>
      <c r="AL3" s="3"/>
      <c r="AM3" s="3"/>
      <c r="AN3" s="3"/>
    </row>
    <row r="4" spans="1:40" s="75" customFormat="1" ht="20.45" customHeight="1" thickBot="1" x14ac:dyDescent="0.3">
      <c r="A4" s="3"/>
      <c r="B4"/>
      <c r="C4"/>
      <c r="D4"/>
      <c r="E4"/>
      <c r="F4"/>
      <c r="G4"/>
      <c r="H4"/>
      <c r="I4"/>
      <c r="J4"/>
      <c r="K4"/>
      <c r="L4"/>
      <c r="M4"/>
      <c r="N4"/>
      <c r="O4"/>
      <c r="P4"/>
      <c r="Q4"/>
      <c r="R4"/>
      <c r="S4"/>
      <c r="T4"/>
      <c r="U4"/>
      <c r="V4"/>
      <c r="W4"/>
      <c r="X4"/>
      <c r="Y4"/>
      <c r="Z4"/>
      <c r="AA4"/>
      <c r="AB4"/>
      <c r="AC4"/>
      <c r="AD4"/>
      <c r="AE4"/>
      <c r="AF4"/>
      <c r="AG4" s="3"/>
      <c r="AH4" s="3"/>
      <c r="AI4" s="3"/>
      <c r="AJ4" s="3"/>
      <c r="AK4" s="3"/>
      <c r="AL4" s="3"/>
      <c r="AM4" s="3"/>
      <c r="AN4" s="3"/>
    </row>
    <row r="5" spans="1:40" s="75" customFormat="1" ht="18" customHeight="1" thickBot="1" x14ac:dyDescent="0.3">
      <c r="A5" s="3"/>
      <c r="B5" s="147" t="s">
        <v>20</v>
      </c>
      <c r="D5" s="150" t="s">
        <v>4289</v>
      </c>
      <c r="E5" s="150"/>
      <c r="F5" s="150"/>
      <c r="G5" s="150"/>
      <c r="H5" s="150"/>
      <c r="I5" s="150"/>
      <c r="K5" s="150" t="s">
        <v>4830</v>
      </c>
      <c r="L5" s="150"/>
      <c r="M5" s="150"/>
      <c r="N5" s="150"/>
      <c r="O5" s="150"/>
      <c r="P5" s="150"/>
      <c r="R5" s="150" t="s">
        <v>6378</v>
      </c>
      <c r="S5" s="150"/>
      <c r="T5" s="150"/>
      <c r="U5" s="150"/>
      <c r="V5" s="150"/>
      <c r="W5" s="150"/>
      <c r="Z5" s="144" t="s">
        <v>9119</v>
      </c>
      <c r="AA5" s="145"/>
      <c r="AB5" s="145"/>
      <c r="AC5" s="174" cm="1">
        <f t="array" ref="AC5">_xlfn.SINGLE(IF(AC7="",WORKDAY.INTL(_xll.ECONOMATICA("CDI ACUMULADO","DATE OF LAST QUOTE"),-2,1),AC7))</f>
        <v>44013</v>
      </c>
      <c r="AD5" s="175"/>
      <c r="AE5"/>
      <c r="AF5"/>
      <c r="AG5" s="3"/>
      <c r="AH5" s="3"/>
      <c r="AI5" s="3"/>
      <c r="AJ5" s="3"/>
      <c r="AK5" s="3"/>
      <c r="AL5" s="3"/>
      <c r="AM5" s="3"/>
      <c r="AN5" s="3"/>
    </row>
    <row r="6" spans="1:40" s="75" customFormat="1" ht="18" customHeight="1" thickBot="1" x14ac:dyDescent="0.3">
      <c r="A6" s="3"/>
      <c r="B6" s="148"/>
      <c r="AB6"/>
      <c r="AC6"/>
      <c r="AD6"/>
      <c r="AE6"/>
      <c r="AF6"/>
      <c r="AG6" s="3"/>
      <c r="AH6" s="3"/>
      <c r="AI6" s="3"/>
      <c r="AJ6" s="3"/>
      <c r="AK6" s="3"/>
      <c r="AL6" s="3"/>
      <c r="AM6" s="3"/>
      <c r="AN6" s="3"/>
    </row>
    <row r="7" spans="1:40" s="75" customFormat="1" ht="18" customHeight="1" thickBot="1" x14ac:dyDescent="0.3">
      <c r="A7" s="3"/>
      <c r="B7" s="149"/>
      <c r="D7" s="150" t="s">
        <v>4298</v>
      </c>
      <c r="E7" s="150"/>
      <c r="F7" s="150"/>
      <c r="G7" s="150"/>
      <c r="H7" s="150"/>
      <c r="I7" s="150"/>
      <c r="K7" s="150" t="s">
        <v>6771</v>
      </c>
      <c r="L7" s="150"/>
      <c r="M7" s="150"/>
      <c r="N7" s="150"/>
      <c r="O7" s="150"/>
      <c r="P7" s="150"/>
      <c r="R7" s="150" t="s">
        <v>6965</v>
      </c>
      <c r="S7" s="150"/>
      <c r="T7" s="150"/>
      <c r="U7" s="150"/>
      <c r="V7" s="150"/>
      <c r="W7" s="150"/>
      <c r="Z7" s="144" t="s">
        <v>9120</v>
      </c>
      <c r="AA7" s="145"/>
      <c r="AB7" s="145"/>
      <c r="AC7" s="142"/>
      <c r="AD7" s="143"/>
      <c r="AE7"/>
      <c r="AF7" s="146" t="s">
        <v>9124</v>
      </c>
      <c r="AG7" s="146"/>
      <c r="AH7" s="146"/>
      <c r="AI7" s="146"/>
      <c r="AJ7" s="146"/>
      <c r="AK7" s="146"/>
      <c r="AL7" s="3"/>
      <c r="AM7" s="3"/>
      <c r="AN7" s="3"/>
    </row>
    <row r="8" spans="1:40" s="75" customFormat="1" ht="18" customHeight="1" x14ac:dyDescent="0.25">
      <c r="A8" s="3"/>
      <c r="B8" s="100"/>
      <c r="D8" s="100"/>
      <c r="E8" s="100"/>
      <c r="F8" s="100"/>
      <c r="G8" s="100"/>
      <c r="H8" s="100"/>
      <c r="I8" s="100"/>
      <c r="K8" s="100"/>
      <c r="L8" s="100"/>
      <c r="M8" s="100"/>
      <c r="N8" s="100"/>
      <c r="O8" s="100"/>
      <c r="P8" s="100"/>
      <c r="R8" s="100"/>
      <c r="S8" s="100"/>
      <c r="T8" s="100"/>
      <c r="U8" s="100"/>
      <c r="V8" s="100"/>
      <c r="W8" s="100"/>
      <c r="Z8" s="100"/>
      <c r="AA8" s="100"/>
      <c r="AB8" s="100"/>
      <c r="AC8" s="100"/>
      <c r="AD8" s="100"/>
      <c r="AE8" s="100"/>
      <c r="AF8" s="146"/>
      <c r="AG8" s="146"/>
      <c r="AH8" s="146"/>
      <c r="AI8" s="146"/>
      <c r="AJ8" s="146"/>
      <c r="AK8" s="146"/>
      <c r="AL8" s="3"/>
      <c r="AM8" s="3"/>
      <c r="AN8" s="3"/>
    </row>
    <row r="9" spans="1:40" ht="18" customHeight="1" thickBot="1" x14ac:dyDescent="0.3">
      <c r="A9" s="19"/>
      <c r="B9" s="41" t="s">
        <v>9123</v>
      </c>
      <c r="C9" s="42"/>
      <c r="D9" s="42"/>
      <c r="E9" s="42"/>
      <c r="F9" s="42"/>
      <c r="G9" s="42"/>
      <c r="H9" s="42"/>
      <c r="I9" s="42"/>
      <c r="J9" s="39"/>
      <c r="K9" s="39"/>
      <c r="L9" s="39"/>
      <c r="M9" s="39"/>
      <c r="N9" s="39"/>
      <c r="O9" s="39"/>
      <c r="P9" s="39"/>
      <c r="Q9" s="39"/>
      <c r="R9" s="39"/>
      <c r="S9" s="39"/>
      <c r="T9" s="39"/>
      <c r="U9" s="41"/>
      <c r="V9" s="42"/>
      <c r="W9" s="42"/>
      <c r="X9" s="42"/>
      <c r="Y9" s="42"/>
      <c r="Z9" s="42"/>
      <c r="AA9" s="42"/>
      <c r="AB9" s="42"/>
      <c r="AC9" s="42"/>
      <c r="AD9" s="42"/>
      <c r="AE9" s="19"/>
      <c r="AF9" s="19"/>
      <c r="AG9" s="19"/>
      <c r="AH9" s="19"/>
      <c r="AI9" s="19"/>
      <c r="AJ9" s="19"/>
      <c r="AK9" s="19"/>
      <c r="AL9" s="19"/>
      <c r="AM9" s="19"/>
      <c r="AN9" s="19"/>
    </row>
    <row r="10" spans="1:40" ht="15.95" customHeight="1" thickTop="1" thickBot="1" x14ac:dyDescent="0.3">
      <c r="A10" s="3"/>
      <c r="B10" s="101" t="s">
        <v>10</v>
      </c>
      <c r="C10" s="77"/>
      <c r="D10" s="77" t="s">
        <v>15</v>
      </c>
      <c r="E10" s="78"/>
      <c r="F10" s="76"/>
      <c r="G10" s="76"/>
      <c r="H10" s="76" t="s">
        <v>9122</v>
      </c>
      <c r="I10" s="76"/>
      <c r="J10" s="76"/>
      <c r="K10" s="79"/>
      <c r="L10" s="79"/>
      <c r="M10" s="76" t="s">
        <v>9125</v>
      </c>
      <c r="N10" s="76"/>
      <c r="O10" s="76" t="s">
        <v>7438</v>
      </c>
      <c r="P10" s="76"/>
      <c r="Q10" s="79"/>
      <c r="R10" s="155" t="s">
        <v>16</v>
      </c>
      <c r="S10" s="155"/>
      <c r="T10" s="155"/>
      <c r="U10" s="80" t="s">
        <v>17</v>
      </c>
      <c r="V10" s="80"/>
      <c r="W10" s="80"/>
      <c r="X10" s="80"/>
      <c r="Y10" s="80"/>
      <c r="Z10" s="80" t="s">
        <v>18</v>
      </c>
      <c r="AA10" s="80"/>
      <c r="AB10" s="80"/>
      <c r="AC10" s="167" t="s">
        <v>19</v>
      </c>
      <c r="AD10" s="167"/>
      <c r="AE10" s="19"/>
      <c r="AF10" s="19"/>
      <c r="AG10" s="19"/>
      <c r="AH10" s="19"/>
      <c r="AI10" s="19"/>
      <c r="AJ10" s="19"/>
      <c r="AK10" s="19"/>
      <c r="AL10" s="19"/>
      <c r="AM10" s="19"/>
      <c r="AN10" s="19"/>
    </row>
    <row r="11" spans="1:40" ht="15.95" customHeight="1" thickTop="1" x14ac:dyDescent="0.25">
      <c r="A11" s="19"/>
      <c r="B11" s="123">
        <v>1</v>
      </c>
      <c r="C11" s="19"/>
      <c r="D11" s="114" t="str">
        <f>D5</f>
        <v>CFM8982B</v>
      </c>
      <c r="E11" s="114"/>
      <c r="F11" s="114"/>
      <c r="G11" s="114"/>
      <c r="H11" s="115" t="str">
        <f>IFERROR(LEFT(_xll.ECONOMATICA(D11,"name",,,,,,,,"false"),30),"")</f>
        <v/>
      </c>
      <c r="I11" s="115"/>
      <c r="J11" s="115"/>
      <c r="K11" s="114"/>
      <c r="L11" s="114"/>
      <c r="M11" s="116" t="str">
        <f>IFERROR(_xll.ECONOMATICA(D11,"CLASS"),"")</f>
        <v/>
      </c>
      <c r="N11" s="116"/>
      <c r="O11" s="115" t="str">
        <f>IFERROR(LEFT(_xll.ECONOMATICA(D11,"Fund Administrator",,,,,,,,"false"),30),"")</f>
        <v/>
      </c>
      <c r="P11" s="117"/>
      <c r="Q11" s="114"/>
      <c r="R11" s="153" t="str">
        <f>IFERROR(_xll.ECONOMATICA(D11,"date of last quote"),"")</f>
        <v/>
      </c>
      <c r="S11" s="153"/>
      <c r="T11" s="153"/>
      <c r="U11" s="115" t="str">
        <f>IFERROR(LEFT(_xll.ECONOMATICA(D11,"Classification SVS"),25),"")</f>
        <v/>
      </c>
      <c r="V11" s="49"/>
      <c r="W11" s="49"/>
      <c r="X11" s="49"/>
      <c r="Y11" s="66"/>
      <c r="Z11" s="151">
        <f>IFERROR(_xll.ECONOMATICA(D11,"net assets",,$AC$5),"")</f>
        <v>1180061366</v>
      </c>
      <c r="AA11" s="151"/>
      <c r="AB11" s="151"/>
      <c r="AC11" s="176">
        <f>IFERROR(_xll.ECONOMATICA(D11,"Tot Invest",,$AC$5),"")</f>
        <v>205</v>
      </c>
      <c r="AD11" s="176"/>
      <c r="AE11" s="19"/>
      <c r="AF11" s="19"/>
      <c r="AG11" s="19"/>
      <c r="AH11" s="19"/>
      <c r="AI11" s="19"/>
      <c r="AJ11" s="19"/>
      <c r="AK11" s="19"/>
      <c r="AL11" s="19"/>
      <c r="AM11" s="19"/>
      <c r="AN11" s="19"/>
    </row>
    <row r="12" spans="1:40" ht="15.95" customHeight="1" x14ac:dyDescent="0.25">
      <c r="A12" s="19"/>
      <c r="B12" s="124">
        <v>2</v>
      </c>
      <c r="C12" s="19"/>
      <c r="D12" s="114" t="str">
        <f>D7</f>
        <v>CFM9254EJECU</v>
      </c>
      <c r="E12" s="114"/>
      <c r="F12" s="114"/>
      <c r="G12" s="114"/>
      <c r="H12" s="115" t="str">
        <f>IFERROR(LEFT(_xll.ECONOMATICA(D12,"name",,,,,,,,"false"),30),"")</f>
        <v/>
      </c>
      <c r="I12" s="118"/>
      <c r="J12" s="118"/>
      <c r="K12" s="114"/>
      <c r="L12" s="114"/>
      <c r="M12" s="116" t="str">
        <f>IFERROR(_xll.ECONOMATICA(D12,"CLASS"),"")</f>
        <v/>
      </c>
      <c r="N12" s="116"/>
      <c r="O12" s="115" t="str">
        <f>IFERROR(LEFT(_xll.ECONOMATICA(D12,"Fund Administrator",,,,,,,,"false"),30),"")</f>
        <v/>
      </c>
      <c r="P12" s="117"/>
      <c r="Q12" s="114"/>
      <c r="R12" s="154" t="str">
        <f>IFERROR(_xll.ECONOMATICA(D12,"date of last quote"),"")</f>
        <v/>
      </c>
      <c r="S12" s="154"/>
      <c r="T12" s="154"/>
      <c r="U12" s="115" t="str">
        <f>IFERROR(LEFT(_xll.ECONOMATICA(D12,"Classification SVS"),25),"")</f>
        <v/>
      </c>
      <c r="V12" s="50"/>
      <c r="W12" s="50"/>
      <c r="X12" s="50"/>
      <c r="Y12" s="67"/>
      <c r="Z12" s="152">
        <f>IFERROR(_xll.ECONOMATICA(D12,"net assets",,$AC$5),"")</f>
        <v>2315841507</v>
      </c>
      <c r="AA12" s="152"/>
      <c r="AB12" s="152"/>
      <c r="AC12" s="168">
        <f>IFERROR(_xll.ECONOMATICA(D12,"Tot Invest",,$AC$5),"")</f>
        <v>96</v>
      </c>
      <c r="AD12" s="168"/>
      <c r="AE12" s="19"/>
      <c r="AF12" s="19"/>
      <c r="AG12" s="19"/>
      <c r="AH12" s="19"/>
      <c r="AI12" s="19"/>
      <c r="AJ12" s="19"/>
      <c r="AK12" s="19"/>
      <c r="AL12" s="19"/>
      <c r="AM12" s="19"/>
      <c r="AN12" s="19"/>
    </row>
    <row r="13" spans="1:40" ht="15.95" customHeight="1" x14ac:dyDescent="0.25">
      <c r="A13" s="19"/>
      <c r="B13" s="124">
        <v>3</v>
      </c>
      <c r="C13" s="19"/>
      <c r="D13" s="114" t="str">
        <f>K5</f>
        <v>CFM9223CLASICA</v>
      </c>
      <c r="E13" s="114"/>
      <c r="F13" s="114"/>
      <c r="G13" s="114"/>
      <c r="H13" s="115" t="str">
        <f>IFERROR(LEFT(_xll.ECONOMATICA(D13,"name",,,,,,,,"false"),30),"")</f>
        <v/>
      </c>
      <c r="I13" s="118"/>
      <c r="J13" s="118"/>
      <c r="K13" s="114"/>
      <c r="L13" s="114"/>
      <c r="M13" s="116" t="str">
        <f>IFERROR(_xll.ECONOMATICA(D13,"CLASS"),"")</f>
        <v/>
      </c>
      <c r="N13" s="116"/>
      <c r="O13" s="115" t="str">
        <f>IFERROR(LEFT(_xll.ECONOMATICA(D13,"Fund Administrator",,,,,,,,"false"),30),"")</f>
        <v/>
      </c>
      <c r="P13" s="117"/>
      <c r="Q13" s="114"/>
      <c r="R13" s="154" t="str">
        <f>IFERROR(_xll.ECONOMATICA(D13,"date of last quote"),"")</f>
        <v/>
      </c>
      <c r="S13" s="154"/>
      <c r="T13" s="154"/>
      <c r="U13" s="115" t="str">
        <f>IFERROR(LEFT(_xll.ECONOMATICA(D13,"Classification SVS"),25),"")</f>
        <v/>
      </c>
      <c r="V13" s="49"/>
      <c r="W13" s="49"/>
      <c r="X13" s="49"/>
      <c r="Y13" s="66"/>
      <c r="Z13" s="152">
        <f>IFERROR(_xll.ECONOMATICA(D13,"net assets",,$AC$5),"")</f>
        <v>94959764</v>
      </c>
      <c r="AA13" s="152"/>
      <c r="AB13" s="152"/>
      <c r="AC13" s="168">
        <f>IFERROR(_xll.ECONOMATICA(D13,"Tot Invest",,$AC$5),"")</f>
        <v>21</v>
      </c>
      <c r="AD13" s="168"/>
      <c r="AE13" s="19"/>
      <c r="AF13" s="19"/>
      <c r="AG13" s="19"/>
      <c r="AH13" s="19"/>
      <c r="AI13" s="19"/>
      <c r="AJ13" s="19"/>
      <c r="AK13" s="19"/>
      <c r="AL13" s="19"/>
      <c r="AM13" s="19"/>
      <c r="AN13" s="19"/>
    </row>
    <row r="14" spans="1:40" ht="15.95" customHeight="1" x14ac:dyDescent="0.25">
      <c r="A14" s="19"/>
      <c r="B14" s="124">
        <v>4</v>
      </c>
      <c r="C14" s="19"/>
      <c r="D14" s="114" t="str">
        <f>K7</f>
        <v>CFM8822F</v>
      </c>
      <c r="E14" s="114"/>
      <c r="F14" s="114"/>
      <c r="G14" s="114"/>
      <c r="H14" s="115" t="str">
        <f>IFERROR(LEFT(_xll.ECONOMATICA(D14,"name",,,,,,,,"false"),30),"")</f>
        <v/>
      </c>
      <c r="I14" s="118"/>
      <c r="J14" s="118"/>
      <c r="K14" s="114"/>
      <c r="L14" s="114"/>
      <c r="M14" s="116" t="str">
        <f>IFERROR(_xll.ECONOMATICA(D14,"CLASS"),"")</f>
        <v/>
      </c>
      <c r="N14" s="116"/>
      <c r="O14" s="115" t="str">
        <f>IFERROR(LEFT(_xll.ECONOMATICA(D14,"Fund Administrator",,,,,,,,"false"),30),"")</f>
        <v/>
      </c>
      <c r="P14" s="117"/>
      <c r="Q14" s="114"/>
      <c r="R14" s="154" t="str">
        <f>IFERROR(_xll.ECONOMATICA(D14,"date of last quote"),"")</f>
        <v/>
      </c>
      <c r="S14" s="154"/>
      <c r="T14" s="154"/>
      <c r="U14" s="115" t="str">
        <f>IFERROR(LEFT(_xll.ECONOMATICA(D14,"Classification SVS"),25),"")</f>
        <v/>
      </c>
      <c r="V14" s="49"/>
      <c r="W14" s="49"/>
      <c r="X14" s="49"/>
      <c r="Y14" s="66"/>
      <c r="Z14" s="152">
        <f>IFERROR(_xll.ECONOMATICA(D14,"net assets",,$AC$5),"")</f>
        <v>3126342380</v>
      </c>
      <c r="AA14" s="152"/>
      <c r="AB14" s="152"/>
      <c r="AC14" s="168">
        <f>IFERROR(_xll.ECONOMATICA(D14,"Tot Invest",,$AC$5),"")</f>
        <v>153</v>
      </c>
      <c r="AD14" s="168"/>
      <c r="AE14" s="19"/>
      <c r="AF14" s="19"/>
      <c r="AG14" s="19"/>
      <c r="AH14" s="19"/>
      <c r="AI14" s="19"/>
      <c r="AJ14" s="19"/>
      <c r="AK14" s="19"/>
      <c r="AL14" s="19"/>
      <c r="AM14" s="19"/>
      <c r="AN14" s="19"/>
    </row>
    <row r="15" spans="1:40" ht="15.95" customHeight="1" x14ac:dyDescent="0.25">
      <c r="A15" s="19"/>
      <c r="B15" s="124">
        <v>5</v>
      </c>
      <c r="C15" s="19"/>
      <c r="D15" s="114" t="str">
        <f>R5</f>
        <v>CFM8089B</v>
      </c>
      <c r="E15" s="114"/>
      <c r="F15" s="114"/>
      <c r="G15" s="114"/>
      <c r="H15" s="115" t="str">
        <f>IFERROR(LEFT(_xll.ECONOMATICA(D15,"name",,,,,,,,"false"),30),"")</f>
        <v/>
      </c>
      <c r="I15" s="118"/>
      <c r="J15" s="118"/>
      <c r="K15" s="114"/>
      <c r="L15" s="114"/>
      <c r="M15" s="116" t="str">
        <f>IFERROR(_xll.ECONOMATICA(D15,"CLASS"),"")</f>
        <v/>
      </c>
      <c r="N15" s="116"/>
      <c r="O15" s="115" t="str">
        <f>IFERROR(LEFT(_xll.ECONOMATICA(D15,"Fund Administrator",,,,,,,,"false"),30),"")</f>
        <v/>
      </c>
      <c r="P15" s="117"/>
      <c r="Q15" s="114"/>
      <c r="R15" s="154" t="str">
        <f>IFERROR(_xll.ECONOMATICA(D15,"date of last quote"),"")</f>
        <v/>
      </c>
      <c r="S15" s="154"/>
      <c r="T15" s="154"/>
      <c r="U15" s="115" t="str">
        <f>IFERROR(LEFT(_xll.ECONOMATICA(D15,"Classification SVS"),25),"")</f>
        <v/>
      </c>
      <c r="V15" s="49"/>
      <c r="W15" s="49"/>
      <c r="X15" s="49"/>
      <c r="Y15" s="66"/>
      <c r="Z15" s="152">
        <f>IFERROR(_xll.ECONOMATICA(D15,"net assets",,$AC$5),"")</f>
        <v>15618897094</v>
      </c>
      <c r="AA15" s="152"/>
      <c r="AB15" s="152"/>
      <c r="AC15" s="168">
        <f>IFERROR(_xll.ECONOMATICA(D15,"Tot Invest",,$AC$5),"")</f>
        <v>3633</v>
      </c>
      <c r="AD15" s="168"/>
      <c r="AE15" s="19"/>
      <c r="AF15" s="19"/>
      <c r="AG15" s="19"/>
      <c r="AH15" s="19"/>
      <c r="AI15" s="19"/>
      <c r="AJ15" s="19"/>
      <c r="AK15" s="19"/>
      <c r="AL15" s="19"/>
      <c r="AM15" s="19"/>
      <c r="AN15" s="19"/>
    </row>
    <row r="16" spans="1:40" ht="15.95" customHeight="1" x14ac:dyDescent="0.25">
      <c r="A16" s="19"/>
      <c r="B16" s="125">
        <v>6</v>
      </c>
      <c r="C16" s="40"/>
      <c r="D16" s="119" t="str">
        <f>R7</f>
        <v>CFM8678A</v>
      </c>
      <c r="E16" s="119"/>
      <c r="F16" s="119"/>
      <c r="G16" s="119"/>
      <c r="H16" s="119" t="str">
        <f>IFERROR(LEFT(_xll.ECONOMATICA(D16,"name",,,,,,,,"false"),30),"")</f>
        <v/>
      </c>
      <c r="I16" s="120"/>
      <c r="J16" s="120"/>
      <c r="K16" s="119"/>
      <c r="L16" s="119"/>
      <c r="M16" s="121" t="str">
        <f>IFERROR(_xll.ECONOMATICA(D16,"CLASS"),"")</f>
        <v/>
      </c>
      <c r="N16" s="121"/>
      <c r="O16" s="119" t="str">
        <f>IFERROR(LEFT(_xll.ECONOMATICA(D16,"Fund Administrator",,,,,,,,"false"),30),"")</f>
        <v/>
      </c>
      <c r="P16" s="122"/>
      <c r="Q16" s="119"/>
      <c r="R16" s="173" t="str">
        <f>IFERROR(_xll.ECONOMATICA(D16,"date of last quote"),"")</f>
        <v/>
      </c>
      <c r="S16" s="173"/>
      <c r="T16" s="173"/>
      <c r="U16" s="120" t="str">
        <f>IFERROR(LEFT(_xll.ECONOMATICA(D16,"Classification SVS"),25),"")</f>
        <v/>
      </c>
      <c r="V16" s="52"/>
      <c r="W16" s="52"/>
      <c r="X16" s="52"/>
      <c r="Y16" s="68"/>
      <c r="Z16" s="172">
        <f>IFERROR(_xll.ECONOMATICA(D16,"net assets",,$AC$5),"")</f>
        <v>91280639678</v>
      </c>
      <c r="AA16" s="172"/>
      <c r="AB16" s="172"/>
      <c r="AC16" s="169">
        <f>IFERROR(_xll.ECONOMATICA(D16,"Tot Invest",,$AC$5),"")</f>
        <v>3284</v>
      </c>
      <c r="AD16" s="169"/>
      <c r="AE16" s="19"/>
      <c r="AF16" s="19"/>
      <c r="AG16" s="19"/>
      <c r="AH16" s="19"/>
      <c r="AI16" s="19"/>
      <c r="AJ16" s="19"/>
      <c r="AK16" s="19"/>
      <c r="AL16" s="19"/>
      <c r="AM16" s="19"/>
      <c r="AN16" s="19"/>
    </row>
    <row r="17" spans="1:40" ht="8.1" customHeight="1" x14ac:dyDescent="0.25">
      <c r="A17" s="19"/>
      <c r="B17" s="1"/>
      <c r="C17" s="1"/>
      <c r="D17" s="1"/>
      <c r="E17" s="1"/>
      <c r="F17" s="1"/>
      <c r="G17" s="1"/>
      <c r="H17" s="1"/>
      <c r="I17" s="1"/>
      <c r="J17" s="1"/>
      <c r="K17" s="1"/>
      <c r="L17" s="1"/>
      <c r="M17" s="1"/>
      <c r="N17" s="3"/>
      <c r="O17" s="38"/>
      <c r="P17" s="19"/>
      <c r="Q17" s="19"/>
      <c r="R17" s="19"/>
      <c r="S17" s="19"/>
      <c r="T17" s="19"/>
      <c r="U17" s="19"/>
      <c r="V17" s="37"/>
      <c r="W17" s="37"/>
      <c r="X17" s="37"/>
      <c r="Y17" s="37"/>
      <c r="Z17" s="37"/>
      <c r="AA17" s="37"/>
      <c r="AB17" s="37"/>
      <c r="AC17" s="37"/>
      <c r="AD17" s="37"/>
      <c r="AE17" s="19"/>
      <c r="AF17" s="19"/>
      <c r="AG17" s="19"/>
      <c r="AH17" s="19"/>
      <c r="AI17" s="19"/>
      <c r="AJ17" s="19"/>
      <c r="AK17" s="19"/>
      <c r="AL17" s="19"/>
      <c r="AM17" s="19"/>
      <c r="AN17" s="19"/>
    </row>
    <row r="18" spans="1:40" ht="15.95" customHeight="1" thickBot="1" x14ac:dyDescent="0.3">
      <c r="A18" s="19"/>
      <c r="B18" s="41" t="s">
        <v>9126</v>
      </c>
      <c r="C18" s="42"/>
      <c r="D18" s="42"/>
      <c r="E18" s="42"/>
      <c r="F18" s="42"/>
      <c r="G18" s="42"/>
      <c r="H18" s="42"/>
      <c r="I18" s="42"/>
      <c r="J18" s="39"/>
      <c r="K18" s="39"/>
      <c r="L18" s="39"/>
      <c r="M18" s="39"/>
      <c r="N18" s="39"/>
      <c r="O18" s="39"/>
      <c r="P18" s="39"/>
      <c r="Q18" s="39"/>
      <c r="R18" s="39"/>
      <c r="S18" s="39"/>
      <c r="T18" s="39"/>
      <c r="U18" s="41"/>
      <c r="V18" s="42"/>
      <c r="W18" s="42"/>
      <c r="X18" s="42"/>
      <c r="Y18" s="42"/>
      <c r="Z18" s="42"/>
      <c r="AA18" s="42"/>
      <c r="AB18" s="42"/>
      <c r="AC18" s="42"/>
      <c r="AD18" s="39"/>
      <c r="AE18" s="19"/>
      <c r="AF18" s="19"/>
      <c r="AG18" s="19"/>
      <c r="AH18" s="19"/>
      <c r="AI18" s="19"/>
      <c r="AJ18" s="19"/>
      <c r="AK18" s="19"/>
      <c r="AL18" s="19"/>
      <c r="AM18" s="19"/>
      <c r="AN18" s="19"/>
    </row>
    <row r="19" spans="1:40" ht="15.95" customHeight="1" thickTop="1" thickBot="1" x14ac:dyDescent="0.3">
      <c r="A19" s="19"/>
      <c r="B19" s="131" t="s">
        <v>9214</v>
      </c>
      <c r="C19" s="131"/>
      <c r="D19" s="131"/>
      <c r="E19" s="131"/>
      <c r="F19" s="178" t="s">
        <v>9159</v>
      </c>
      <c r="G19" s="178"/>
      <c r="H19" s="130"/>
      <c r="I19" s="130"/>
      <c r="J19" s="130"/>
      <c r="K19" s="130"/>
      <c r="L19" s="130" t="s">
        <v>6</v>
      </c>
      <c r="M19" s="130"/>
      <c r="N19" s="130"/>
      <c r="O19" s="130"/>
      <c r="P19" s="130"/>
      <c r="Q19" s="130"/>
      <c r="R19" s="130"/>
      <c r="S19" s="130"/>
      <c r="T19" s="130"/>
      <c r="U19" s="155" t="s">
        <v>7446</v>
      </c>
      <c r="V19" s="155"/>
      <c r="W19" s="155"/>
      <c r="X19" s="155"/>
      <c r="Y19" s="155"/>
      <c r="Z19" s="155"/>
      <c r="AA19" s="155"/>
      <c r="AB19" s="155"/>
      <c r="AC19" s="155"/>
      <c r="AD19" s="155"/>
      <c r="AE19" s="19"/>
      <c r="AF19" s="19"/>
      <c r="AG19" s="19"/>
      <c r="AH19" s="19"/>
      <c r="AI19" s="19"/>
      <c r="AJ19" s="19"/>
      <c r="AK19" s="19"/>
      <c r="AL19" s="19"/>
      <c r="AM19" s="19"/>
      <c r="AN19" s="19"/>
    </row>
    <row r="20" spans="1:40" ht="15.95" customHeight="1" thickTop="1" x14ac:dyDescent="0.25">
      <c r="A20" s="19"/>
      <c r="B20" s="140" t="s">
        <v>15</v>
      </c>
      <c r="C20" s="126"/>
      <c r="D20" s="126"/>
      <c r="E20" s="126"/>
      <c r="F20" s="127"/>
      <c r="G20" s="163" t="s">
        <v>1</v>
      </c>
      <c r="H20" s="163"/>
      <c r="I20" s="163" t="s">
        <v>0</v>
      </c>
      <c r="J20" s="163"/>
      <c r="K20" s="163" t="s">
        <v>9</v>
      </c>
      <c r="L20" s="163"/>
      <c r="M20" s="163" t="s">
        <v>5</v>
      </c>
      <c r="N20" s="163"/>
      <c r="O20" s="163" t="s">
        <v>2</v>
      </c>
      <c r="P20" s="163"/>
      <c r="Q20" s="163" t="s">
        <v>3</v>
      </c>
      <c r="R20" s="163"/>
      <c r="S20" s="163" t="s">
        <v>4</v>
      </c>
      <c r="T20" s="163"/>
      <c r="U20" s="161" t="s">
        <v>9215</v>
      </c>
      <c r="V20" s="161"/>
      <c r="W20" s="161" t="s">
        <v>9216</v>
      </c>
      <c r="X20" s="161"/>
      <c r="Y20" s="161" t="s">
        <v>9217</v>
      </c>
      <c r="Z20" s="161"/>
      <c r="AA20" s="161" t="s">
        <v>9218</v>
      </c>
      <c r="AB20" s="161"/>
      <c r="AC20" s="128" t="s">
        <v>9219</v>
      </c>
      <c r="AD20" s="128"/>
      <c r="AE20" s="19"/>
      <c r="AH20" s="19"/>
      <c r="AI20" s="19"/>
      <c r="AJ20" s="19"/>
      <c r="AK20" s="19"/>
      <c r="AL20" s="19"/>
      <c r="AM20" s="19"/>
      <c r="AN20" s="19"/>
    </row>
    <row r="21" spans="1:40" ht="15.95" customHeight="1" x14ac:dyDescent="0.25">
      <c r="A21" s="19"/>
      <c r="B21" s="132" t="str">
        <f>IF(D5=0,"",D5)</f>
        <v>CFM8982B</v>
      </c>
      <c r="C21" s="132"/>
      <c r="D21" s="132"/>
      <c r="E21" s="132"/>
      <c r="F21" s="132"/>
      <c r="G21" s="159">
        <f>IFERROR(_xll.ECONOMATICA($D$11,"return",G$20,$AC$5,,,,"decimal"),"")</f>
        <v>1.8363273911745599E-2</v>
      </c>
      <c r="H21" s="159"/>
      <c r="I21" s="159">
        <f>IFERROR(_xll.ECONOMATICA($D$11,"return",I$20,$AC$5,,,,"decimal"),"")</f>
        <v>9.89315020870708E-2</v>
      </c>
      <c r="J21" s="159"/>
      <c r="K21" s="159">
        <f>IFERROR(_xll.ECONOMATICA($D$11,"return",K$20,$AC$5,,,,"decimal"),"")</f>
        <v>0.15735512391620399</v>
      </c>
      <c r="L21" s="159"/>
      <c r="M21" s="159">
        <f>IFERROR(_xll.ECONOMATICA($D$11,"return",M$20,$AC$5,,,,"decimal"),"")</f>
        <v>-0.14756399426463801</v>
      </c>
      <c r="N21" s="159"/>
      <c r="O21" s="159">
        <f>IFERROR(_xll.ECONOMATICA($D$11,"return",O$20,$AC$5,,,,"decimal"),"")</f>
        <v>-0.23468223614501801</v>
      </c>
      <c r="P21" s="159"/>
      <c r="Q21" s="159">
        <f>IFERROR(_xll.ECONOMATICA($D$11,"return",Q$20,$AC$5,,,,"decimal"),"")</f>
        <v>-0.34823781907907703</v>
      </c>
      <c r="R21" s="159"/>
      <c r="S21" s="159">
        <f>IFERROR(_xll.ECONOMATICA($D$11,"return",S$20,$AC$5,,,,"decimal"),"")</f>
        <v>-0.28479715628433</v>
      </c>
      <c r="T21" s="159"/>
      <c r="U21" s="159">
        <f>IFERROR(_xll.ECONOMATICA(D11,"volatility",,$AC$5,,,,"decimal"),"")</f>
        <v>0.28040502298536002</v>
      </c>
      <c r="V21" s="159"/>
      <c r="W21" s="159">
        <f>IFERROR(_xll.ECONOMATICA($D$11,"Sharpe",,$AC$5),"")</f>
        <v>-0.89072928787481898</v>
      </c>
      <c r="X21" s="159"/>
      <c r="Y21" s="159">
        <f>IFERROR(_xll.ECONOMATICA($D$11,"InfoRatio",,$AC$5),"")</f>
        <v>-0.716921369592455</v>
      </c>
      <c r="Z21" s="159"/>
      <c r="AA21" s="159">
        <f>IFERROR(_xll.ECONOMATICA(D11,"Return M",,$AC$5,,,,"decimal",,,,),"")</f>
        <v>0.12557659722922801</v>
      </c>
      <c r="AB21" s="159"/>
      <c r="AC21" s="171">
        <f>IFERROR(_xll.ECONOMATICA(D11,"Return M",,$AC$5,,,,"decimal",,,,{"std.tec.dret.mom=true"}),"")</f>
        <v>-0.15570940314690199</v>
      </c>
      <c r="AD21" s="171"/>
      <c r="AE21" s="19"/>
      <c r="AF21" s="19"/>
      <c r="AG21" s="19"/>
      <c r="AH21" s="19"/>
      <c r="AI21" s="19"/>
      <c r="AJ21" s="19"/>
      <c r="AK21" s="19"/>
      <c r="AL21" s="19"/>
      <c r="AM21" s="19"/>
      <c r="AN21" s="19"/>
    </row>
    <row r="22" spans="1:40" ht="15.95" customHeight="1" x14ac:dyDescent="0.25">
      <c r="A22" s="19"/>
      <c r="B22" s="133" t="str">
        <f>"vs. "&amp;$F$19&amp;" (dif. p.p.)"</f>
        <v>vs. SP IPSA (dif. p.p.)</v>
      </c>
      <c r="C22" s="132"/>
      <c r="D22" s="132"/>
      <c r="E22" s="132"/>
      <c r="F22" s="132"/>
      <c r="G22" s="164">
        <f>IFERROR((G21-G$33)*100,"")</f>
        <v>-0.12085652706446022</v>
      </c>
      <c r="H22" s="164"/>
      <c r="I22" s="164">
        <f t="shared" ref="I22" si="0">IFERROR((I21-I$33)*100,"")</f>
        <v>0.40533646625408037</v>
      </c>
      <c r="J22" s="164"/>
      <c r="K22" s="164">
        <f t="shared" ref="K22" si="1">IFERROR((K21-K$33)*100,"")</f>
        <v>-2.2467117271008004</v>
      </c>
      <c r="L22" s="164"/>
      <c r="M22" s="164">
        <f t="shared" ref="M22" si="2">IFERROR((M21-M$33)*100,"")</f>
        <v>-1.163692593676402</v>
      </c>
      <c r="N22" s="164"/>
      <c r="O22" s="164">
        <f t="shared" ref="O22" si="3">IFERROR((O21-O$33)*100,"")</f>
        <v>-3.1918496940344014</v>
      </c>
      <c r="P22" s="164"/>
      <c r="Q22" s="164">
        <f t="shared" ref="Q22" si="4">IFERROR((Q21-Q$33)*100,"")</f>
        <v>-10.970899780833903</v>
      </c>
      <c r="R22" s="164"/>
      <c r="S22" s="164">
        <f t="shared" ref="S22" si="5">IFERROR((S21-S$33)*100,"")</f>
        <v>-13.513279635226299</v>
      </c>
      <c r="T22" s="164"/>
      <c r="U22" s="159"/>
      <c r="V22" s="159"/>
      <c r="W22" s="159"/>
      <c r="X22" s="159"/>
      <c r="Y22" s="159"/>
      <c r="Z22" s="159"/>
      <c r="AA22" s="159"/>
      <c r="AB22" s="159"/>
      <c r="AC22" s="159"/>
      <c r="AD22" s="159"/>
      <c r="AE22" s="19"/>
      <c r="AF22" s="19"/>
      <c r="AG22" s="19"/>
      <c r="AH22" s="19"/>
      <c r="AI22" s="19"/>
      <c r="AJ22" s="19"/>
      <c r="AK22" s="19"/>
      <c r="AL22" s="19"/>
      <c r="AM22" s="19"/>
      <c r="AN22" s="19"/>
    </row>
    <row r="23" spans="1:40" ht="15.95" customHeight="1" x14ac:dyDescent="0.25">
      <c r="A23" s="19"/>
      <c r="B23" s="134" t="str">
        <f>IF(D7=0,"",D7)</f>
        <v>CFM9254EJECU</v>
      </c>
      <c r="C23" s="134"/>
      <c r="D23" s="134"/>
      <c r="E23" s="134"/>
      <c r="F23" s="134"/>
      <c r="G23" s="160">
        <f>IFERROR(_xll.ECONOMATICA($D12,"return",G$20,$AC$5,,,,"decimal"),"")</f>
        <v>7.2790220110618997E-4</v>
      </c>
      <c r="H23" s="160"/>
      <c r="I23" s="160">
        <f>IFERROR(_xll.ECONOMATICA($D12,"return",I$20,$AC$5,,,,"decimal"),"")</f>
        <v>5.6792444791426498E-2</v>
      </c>
      <c r="J23" s="160"/>
      <c r="K23" s="160">
        <f>IFERROR(_xll.ECONOMATICA($D12,"return",K$20,$AC$5,,,,"decimal"),"")</f>
        <v>0.12633718805955099</v>
      </c>
      <c r="L23" s="160"/>
      <c r="M23" s="160">
        <f>IFERROR(_xll.ECONOMATICA($D12,"return",M$20,$AC$5,,,,"decimal"),"")</f>
        <v>-0.113892181819247</v>
      </c>
      <c r="N23" s="160"/>
      <c r="O23" s="160">
        <f>IFERROR(_xll.ECONOMATICA($D12,"return",O$20,$AC$5,,,,"decimal"),"")</f>
        <v>-1.9333520288455499E-2</v>
      </c>
      <c r="P23" s="160"/>
      <c r="Q23" s="160">
        <f>IFERROR(_xll.ECONOMATICA($D12,"return",Q$20,$AC$5,,,,"decimal"),"")</f>
        <v>-8.6122756144468404E-2</v>
      </c>
      <c r="R23" s="160"/>
      <c r="S23" s="160">
        <f>IFERROR(_xll.ECONOMATICA($D12,"return",S$20,$AC$5,,,,"decimal"),"")</f>
        <v>-0.12575633717919099</v>
      </c>
      <c r="T23" s="160"/>
      <c r="U23" s="160">
        <f>IFERROR(_xll.ECONOMATICA($D$12,"volatility",,$AC$5,,,,"decimal"),"")</f>
        <v>0.26061134945659398</v>
      </c>
      <c r="V23" s="160"/>
      <c r="W23" s="160">
        <f>IFERROR(_xll.ECONOMATICA($D$12,"sharpe",,$AC$5),"")</f>
        <v>-4.2585720943805E-2</v>
      </c>
      <c r="X23" s="160"/>
      <c r="Y23" s="160">
        <f>IFERROR(_xll.ECONOMATICA($D$12,"InfoRatio",,$AC$5),"")</f>
        <v>0.46490231726056702</v>
      </c>
      <c r="Z23" s="160"/>
      <c r="AA23" s="160">
        <f>IFERROR(_xll.ECONOMATICA($D$12,"Return M",,$AC$5,,,,"decimal",,,,),"")</f>
        <v>0.109452387907368</v>
      </c>
      <c r="AB23" s="160"/>
      <c r="AC23" s="160">
        <f>IFERROR(_xll.ECONOMATICA($D$12,"Return M",,$AC$5,,,,"decimal",,,,{"std.tec.dret.mom=true"}),"")</f>
        <v>-0.20456707916571801</v>
      </c>
      <c r="AD23" s="160"/>
      <c r="AE23" s="19"/>
      <c r="AF23" s="19"/>
      <c r="AG23" s="19"/>
      <c r="AH23" s="19"/>
      <c r="AI23" s="19"/>
      <c r="AJ23" s="19"/>
      <c r="AK23" s="19"/>
      <c r="AL23" s="19"/>
      <c r="AM23" s="19"/>
      <c r="AN23" s="19"/>
    </row>
    <row r="24" spans="1:40" ht="15.95" customHeight="1" x14ac:dyDescent="0.25">
      <c r="A24" s="19"/>
      <c r="B24" s="135" t="str">
        <f>"vs. "&amp;$F$19&amp;" (dif. p.p.)"</f>
        <v>vs. SP IPSA (dif. p.p.)</v>
      </c>
      <c r="C24" s="134"/>
      <c r="D24" s="134"/>
      <c r="E24" s="134"/>
      <c r="F24" s="134"/>
      <c r="G24" s="165">
        <f>IFERROR((G23-G$33)*100,"")</f>
        <v>-1.8843936981284011</v>
      </c>
      <c r="H24" s="165"/>
      <c r="I24" s="165">
        <f t="shared" ref="I24" si="6">IFERROR((I23-I$33)*100,"")</f>
        <v>-3.8085692633103498</v>
      </c>
      <c r="J24" s="165"/>
      <c r="K24" s="165">
        <f t="shared" ref="K24" si="7">IFERROR((K23-K$33)*100,"")</f>
        <v>-5.3485053127660995</v>
      </c>
      <c r="L24" s="165"/>
      <c r="M24" s="165">
        <f t="shared" ref="M24" si="8">IFERROR((M23-M$33)*100,"")</f>
        <v>2.203488650862699</v>
      </c>
      <c r="N24" s="165"/>
      <c r="O24" s="165">
        <f t="shared" ref="O24" si="9">IFERROR((O23-O$33)*100,"")</f>
        <v>18.343021891621849</v>
      </c>
      <c r="P24" s="165"/>
      <c r="Q24" s="165">
        <f t="shared" ref="Q24" si="10">IFERROR((Q23-Q$33)*100,"")</f>
        <v>15.240606512626959</v>
      </c>
      <c r="R24" s="165"/>
      <c r="S24" s="165">
        <f t="shared" ref="S24" si="11">IFERROR((S23-S$33)*100,"")</f>
        <v>2.3908022752876015</v>
      </c>
      <c r="T24" s="165"/>
      <c r="U24" s="160"/>
      <c r="V24" s="160"/>
      <c r="W24" s="160"/>
      <c r="X24" s="160"/>
      <c r="Y24" s="160"/>
      <c r="Z24" s="160"/>
      <c r="AA24" s="160"/>
      <c r="AB24" s="160"/>
      <c r="AC24" s="160"/>
      <c r="AD24" s="160"/>
      <c r="AE24" s="19"/>
      <c r="AF24" s="19"/>
      <c r="AG24" s="19"/>
      <c r="AH24" s="19"/>
      <c r="AI24" s="19"/>
      <c r="AJ24" s="19"/>
      <c r="AK24" s="19"/>
      <c r="AL24" s="19"/>
      <c r="AM24" s="19"/>
      <c r="AN24" s="19"/>
    </row>
    <row r="25" spans="1:40" ht="15.95" customHeight="1" x14ac:dyDescent="0.25">
      <c r="A25" s="19"/>
      <c r="B25" s="132" t="str">
        <f>IF(K5=0,"",K5)</f>
        <v>CFM9223CLASICA</v>
      </c>
      <c r="C25" s="132"/>
      <c r="D25" s="132"/>
      <c r="E25" s="132"/>
      <c r="F25" s="132"/>
      <c r="G25" s="159">
        <f>IFERROR(_xll.ECONOMATICA($D13,"return",G$20,$AC$5,,,,"decimal"),"")</f>
        <v>4.1753851128305498E-3</v>
      </c>
      <c r="H25" s="159"/>
      <c r="I25" s="159">
        <f>IFERROR(_xll.ECONOMATICA($D13,"return",I$20,$AC$5,,,,"decimal"),"")</f>
        <v>8.5575930668710498E-2</v>
      </c>
      <c r="J25" s="159"/>
      <c r="K25" s="159">
        <f>IFERROR(_xll.ECONOMATICA($D13,"return",K$20,$AC$5,,,,"decimal"),"")</f>
        <v>0.138927475540258</v>
      </c>
      <c r="L25" s="159"/>
      <c r="M25" s="159">
        <f>IFERROR(_xll.ECONOMATICA($D13,"return",M$20,$AC$5,,,,"decimal"),"")</f>
        <v>-0.122570892864169</v>
      </c>
      <c r="N25" s="159"/>
      <c r="O25" s="159">
        <f>IFERROR(_xll.ECONOMATICA($D13,"return",O$20,$AC$5,,,,"decimal"),"")</f>
        <v>-3.47641370026395E-2</v>
      </c>
      <c r="P25" s="159"/>
      <c r="Q25" s="159">
        <f>IFERROR(_xll.ECONOMATICA($D13,"return",Q$20,$AC$5,,,,"decimal"),"")</f>
        <v>-2.2865506049129201E-2</v>
      </c>
      <c r="R25" s="159"/>
      <c r="S25" s="159">
        <f>IFERROR(_xll.ECONOMATICA($D13,"return",S$20,$AC$5,,,,"decimal"),"")</f>
        <v>-7.7075389353922205E-2</v>
      </c>
      <c r="T25" s="159"/>
      <c r="U25" s="159">
        <f>IFERROR(_xll.ECONOMATICA($D$13,"volatility",,$AC$5,,,,"decimal"),"")</f>
        <v>0.230317854374298</v>
      </c>
      <c r="V25" s="159"/>
      <c r="W25" s="159">
        <f>IFERROR(_xll.ECONOMATICA($D$13,"sharpe",,$AC$5),"")</f>
        <v>-9.8302489885327304E-2</v>
      </c>
      <c r="X25" s="159"/>
      <c r="Y25" s="159">
        <f>IFERROR(_xll.ECONOMATICA($D$13,"InfoRatio",,$AC$5),"")</f>
        <v>0.41170421424430997</v>
      </c>
      <c r="Z25" s="159"/>
      <c r="AA25" s="159">
        <f>IFERROR(_xll.ECONOMATICA($D$13,"Return M",,$AC$5,,,,"decimal",,,,),"")</f>
        <v>0.104085865312372</v>
      </c>
      <c r="AB25" s="159"/>
      <c r="AC25" s="159">
        <f>IFERROR(_xll.ECONOMATICA($D$13,"Return M",,$AC$5,,,,"decimal",,,,{"std.tec.dret.mom=true"}),"")</f>
        <v>-0.24038996799296</v>
      </c>
      <c r="AD25" s="159"/>
      <c r="AE25" s="19"/>
      <c r="AF25" s="19"/>
      <c r="AG25" s="19"/>
      <c r="AH25" s="19"/>
      <c r="AI25" s="19"/>
      <c r="AJ25" s="19"/>
      <c r="AK25" s="19"/>
      <c r="AL25" s="19"/>
      <c r="AM25" s="19"/>
      <c r="AN25" s="19"/>
    </row>
    <row r="26" spans="1:40" ht="15.95" customHeight="1" x14ac:dyDescent="0.25">
      <c r="A26" s="19"/>
      <c r="B26" s="133" t="str">
        <f>"vs. "&amp;$F$19&amp;" (dif. p.p.)"</f>
        <v>vs. SP IPSA (dif. p.p.)</v>
      </c>
      <c r="C26" s="132"/>
      <c r="D26" s="132"/>
      <c r="E26" s="132"/>
      <c r="F26" s="132"/>
      <c r="G26" s="164">
        <f>IFERROR((G25-G$33)*100,"")</f>
        <v>-1.5396454069559651</v>
      </c>
      <c r="H26" s="164"/>
      <c r="I26" s="164">
        <f t="shared" ref="I26" si="12">IFERROR((I25-I$33)*100,"")</f>
        <v>-0.93022067558194976</v>
      </c>
      <c r="J26" s="164"/>
      <c r="K26" s="164">
        <f t="shared" ref="K26" si="13">IFERROR((K25-K$33)*100,"")</f>
        <v>-4.0894765646953992</v>
      </c>
      <c r="L26" s="164"/>
      <c r="M26" s="164">
        <f t="shared" ref="M26" si="14">IFERROR((M25-M$33)*100,"")</f>
        <v>1.3356175463704989</v>
      </c>
      <c r="N26" s="164"/>
      <c r="O26" s="164">
        <f t="shared" ref="O26" si="15">IFERROR((O25-O$33)*100,"")</f>
        <v>16.799960220203449</v>
      </c>
      <c r="P26" s="164"/>
      <c r="Q26" s="164">
        <f t="shared" ref="Q26" si="16">IFERROR((Q25-Q$33)*100,"")</f>
        <v>21.56633152216088</v>
      </c>
      <c r="R26" s="164"/>
      <c r="S26" s="164">
        <f t="shared" ref="S26" si="17">IFERROR((S25-S$33)*100,"")</f>
        <v>7.2588970578144796</v>
      </c>
      <c r="T26" s="164"/>
      <c r="U26" s="159"/>
      <c r="V26" s="159"/>
      <c r="W26" s="159"/>
      <c r="X26" s="159"/>
      <c r="Y26" s="159"/>
      <c r="Z26" s="159"/>
      <c r="AA26" s="159"/>
      <c r="AB26" s="159"/>
      <c r="AC26" s="159"/>
      <c r="AD26" s="159"/>
      <c r="AE26" s="19"/>
      <c r="AF26" s="19"/>
      <c r="AG26" s="19"/>
      <c r="AH26" s="19"/>
      <c r="AI26" s="19"/>
      <c r="AJ26" s="19"/>
      <c r="AK26" s="19"/>
      <c r="AL26" s="19"/>
      <c r="AM26" s="19"/>
      <c r="AN26" s="19"/>
    </row>
    <row r="27" spans="1:40" ht="15.95" customHeight="1" x14ac:dyDescent="0.25">
      <c r="A27" s="19"/>
      <c r="B27" s="134" t="str">
        <f>IF(K7=0,"",K7)</f>
        <v>CFM8822F</v>
      </c>
      <c r="C27" s="134"/>
      <c r="D27" s="134"/>
      <c r="E27" s="134"/>
      <c r="F27" s="134"/>
      <c r="G27" s="160">
        <f>IFERROR(_xll.ECONOMATICA($D14,"return",G$20,$AC$5,,,,"decimal"),"")</f>
        <v>2.26875759835821E-4</v>
      </c>
      <c r="H27" s="160"/>
      <c r="I27" s="160">
        <f>IFERROR(_xll.ECONOMATICA($D14,"return",I$20,$AC$5,,,,"decimal"),"")</f>
        <v>0.102840422298032</v>
      </c>
      <c r="J27" s="160"/>
      <c r="K27" s="160">
        <f>IFERROR(_xll.ECONOMATICA($D14,"return",K$20,$AC$5,,,,"decimal"),"")</f>
        <v>0.208903049326327</v>
      </c>
      <c r="L27" s="160"/>
      <c r="M27" s="160">
        <f>IFERROR(_xll.ECONOMATICA($D14,"return",M$20,$AC$5,,,,"decimal"),"")</f>
        <v>2.0755010707944201E-2</v>
      </c>
      <c r="N27" s="160"/>
      <c r="O27" s="160">
        <f>IFERROR(_xll.ECONOMATICA($D14,"return",O$20,$AC$5,,,,"decimal"),"")</f>
        <v>0.158425540219469</v>
      </c>
      <c r="P27" s="160"/>
      <c r="Q27" s="160">
        <f>IFERROR(_xll.ECONOMATICA($D14,"return",Q$20,$AC$5,,,,"decimal"),"")</f>
        <v>0.32264230271335698</v>
      </c>
      <c r="R27" s="160"/>
      <c r="S27" s="160">
        <f>IFERROR(_xll.ECONOMATICA($D14,"return",S$20,$AC$5,,,,"decimal"),"")</f>
        <v>0.25209904080838902</v>
      </c>
      <c r="T27" s="160"/>
      <c r="U27" s="160">
        <f>IFERROR(_xll.ECONOMATICA($D$14,"volatility",,$AC$5,,,,"decimal"),"")</f>
        <v>0.23674222778587101</v>
      </c>
      <c r="V27" s="160"/>
      <c r="W27" s="160">
        <f>IFERROR(_xll.ECONOMATICA($D$14,"sharpe",,$AC$5),"")</f>
        <v>0.66956097596903397</v>
      </c>
      <c r="X27" s="160"/>
      <c r="Y27" s="160">
        <f>IFERROR(_xll.ECONOMATICA($D$14,"InfoRatio",,$AC$5),"")</f>
        <v>1.44341842556969</v>
      </c>
      <c r="Z27" s="160"/>
      <c r="AA27" s="160">
        <f>IFERROR(_xll.ECONOMATICA($D$14,"Return M",,$AC$5,,,,"decimal",,,,),"")</f>
        <v>0.109157197493914</v>
      </c>
      <c r="AB27" s="160"/>
      <c r="AC27" s="160">
        <f>IFERROR(_xll.ECONOMATICA($D$14,"Return M",,$AC$5,,,,"decimal",,,,{"std.tec.dret.mom=true"}),"")</f>
        <v>-0.13799030486639799</v>
      </c>
      <c r="AD27" s="160"/>
      <c r="AE27" s="19"/>
      <c r="AF27" s="19"/>
      <c r="AG27" s="19"/>
      <c r="AH27" s="19"/>
      <c r="AI27" s="19"/>
      <c r="AJ27" s="19"/>
      <c r="AK27" s="19"/>
      <c r="AL27" s="19"/>
      <c r="AM27" s="19"/>
      <c r="AN27" s="19"/>
    </row>
    <row r="28" spans="1:40" ht="15.95" customHeight="1" x14ac:dyDescent="0.25">
      <c r="A28" s="19"/>
      <c r="B28" s="135" t="str">
        <f>"vs. "&amp;$F$19&amp;" (dif. p.p.)"</f>
        <v>vs. SP IPSA (dif. p.p.)</v>
      </c>
      <c r="C28" s="134"/>
      <c r="D28" s="134"/>
      <c r="E28" s="134"/>
      <c r="F28" s="134"/>
      <c r="G28" s="165">
        <f>IFERROR((G27-G$33)*100,"")</f>
        <v>-1.934496342255438</v>
      </c>
      <c r="H28" s="165"/>
      <c r="I28" s="165">
        <f t="shared" ref="I28" si="18">IFERROR((I27-I$33)*100,"")</f>
        <v>0.79622848735020069</v>
      </c>
      <c r="J28" s="165"/>
      <c r="K28" s="165">
        <f t="shared" ref="K28" si="19">IFERROR((K27-K$33)*100,"")</f>
        <v>2.9080808139115009</v>
      </c>
      <c r="L28" s="165"/>
      <c r="M28" s="165">
        <f t="shared" ref="M28" si="20">IFERROR((M27-M$33)*100,"")</f>
        <v>15.668207903581818</v>
      </c>
      <c r="N28" s="165"/>
      <c r="O28" s="165">
        <f t="shared" ref="O28" si="21">IFERROR((O27-O$33)*100,"")</f>
        <v>36.118927942414302</v>
      </c>
      <c r="P28" s="165"/>
      <c r="Q28" s="165">
        <f t="shared" ref="Q28" si="22">IFERROR((Q27-Q$33)*100,"")</f>
        <v>56.117112398409496</v>
      </c>
      <c r="R28" s="165"/>
      <c r="S28" s="165">
        <f t="shared" ref="S28" si="23">IFERROR((S27-S$33)*100,"")</f>
        <v>40.176340074045605</v>
      </c>
      <c r="T28" s="165"/>
      <c r="U28" s="160"/>
      <c r="V28" s="160"/>
      <c r="W28" s="160"/>
      <c r="X28" s="160"/>
      <c r="Y28" s="160"/>
      <c r="Z28" s="160"/>
      <c r="AA28" s="160"/>
      <c r="AB28" s="160"/>
      <c r="AC28" s="160"/>
      <c r="AD28" s="160"/>
      <c r="AE28" s="19"/>
      <c r="AF28" s="19"/>
      <c r="AG28" s="19"/>
      <c r="AH28" s="19"/>
      <c r="AI28" s="19"/>
      <c r="AJ28" s="19"/>
      <c r="AK28" s="19"/>
      <c r="AL28" s="19"/>
      <c r="AM28" s="19"/>
      <c r="AN28" s="19"/>
    </row>
    <row r="29" spans="1:40" ht="15.95" customHeight="1" x14ac:dyDescent="0.25">
      <c r="A29" s="19"/>
      <c r="B29" s="132" t="str">
        <f>IF(R5=0,"",R5)</f>
        <v>CFM8089B</v>
      </c>
      <c r="C29" s="132"/>
      <c r="D29" s="132"/>
      <c r="E29" s="132"/>
      <c r="F29" s="132"/>
      <c r="G29" s="159">
        <f>IFERROR(_xll.ECONOMATICA($D15,"return",G$20,$AC$5,,,,"decimal"),"")</f>
        <v>3.7140483436815002E-4</v>
      </c>
      <c r="H29" s="159"/>
      <c r="I29" s="159">
        <f>IFERROR(_xll.ECONOMATICA($D15,"return",I$20,$AC$5,,,,"decimal"),"")</f>
        <v>5.4209270547289599E-3</v>
      </c>
      <c r="J29" s="159"/>
      <c r="K29" s="159">
        <f>IFERROR(_xll.ECONOMATICA($D15,"return",K$20,$AC$5,,,,"decimal"),"")</f>
        <v>4.7834114740908297E-2</v>
      </c>
      <c r="L29" s="159"/>
      <c r="M29" s="159">
        <f>IFERROR(_xll.ECONOMATICA($D15,"return",M$20,$AC$5,,,,"decimal"),"")</f>
        <v>5.0913662871607803E-3</v>
      </c>
      <c r="N29" s="159"/>
      <c r="O29" s="159">
        <f>IFERROR(_xll.ECONOMATICA($D15,"return",O$20,$AC$5,,,,"decimal"),"")</f>
        <v>2.9607376454805498E-3</v>
      </c>
      <c r="P29" s="159"/>
      <c r="Q29" s="159">
        <f>IFERROR(_xll.ECONOMATICA($D15,"return",Q$20,$AC$5,,,,"decimal"),"")</f>
        <v>8.0919994848954999E-2</v>
      </c>
      <c r="R29" s="159"/>
      <c r="S29" s="159">
        <f>IFERROR(_xll.ECONOMATICA($D15,"return",S$20,$AC$5,,,,"decimal"),"")</f>
        <v>0.112335651683679</v>
      </c>
      <c r="T29" s="159"/>
      <c r="U29" s="159">
        <f>IFERROR(_xll.ECONOMATICA($D$15,"volatility",,$AC$5)/100,"")</f>
        <v>6.1123315937511496E-2</v>
      </c>
      <c r="V29" s="159"/>
      <c r="W29" s="159">
        <f>IFERROR(_xll.ECONOMATICA($D$15,"sharpe",,$AC$5),"")</f>
        <v>-0.40185671835752101</v>
      </c>
      <c r="X29" s="159"/>
      <c r="Y29" s="159">
        <f>IFERROR(_xll.ECONOMATICA($D$15,"InfoRatio",,$AC$5),"")</f>
        <v>0.55651488523926695</v>
      </c>
      <c r="Z29" s="159"/>
      <c r="AA29" s="159">
        <f>IFERROR(_xll.ECONOMATICA($D$15,"Return M",,$AC$5,,,,"decimal",,,,),"")</f>
        <v>2.5101602794166001E-2</v>
      </c>
      <c r="AB29" s="159"/>
      <c r="AC29" s="159">
        <f>IFERROR(_xll.ECONOMATICA($D$15,"Return M",,$AC$5,,,,"decimal",,,,{"std.tec.dret.mom=true"}),"")</f>
        <v>-3.3284870884926897E-2</v>
      </c>
      <c r="AD29" s="159"/>
      <c r="AE29" s="19"/>
      <c r="AF29" s="19"/>
      <c r="AG29" s="19"/>
      <c r="AH29" s="19"/>
      <c r="AI29" s="19"/>
      <c r="AJ29" s="19"/>
      <c r="AK29" s="19"/>
      <c r="AL29" s="19"/>
      <c r="AM29" s="19"/>
      <c r="AN29" s="19"/>
    </row>
    <row r="30" spans="1:40" ht="15.95" customHeight="1" x14ac:dyDescent="0.25">
      <c r="A30" s="19"/>
      <c r="B30" s="133" t="str">
        <f>"vs. "&amp;$F$19&amp;" (dif. p.p.)"</f>
        <v>vs. SP IPSA (dif. p.p.)</v>
      </c>
      <c r="C30" s="132"/>
      <c r="D30" s="132"/>
      <c r="E30" s="132"/>
      <c r="F30" s="132"/>
      <c r="G30" s="164">
        <f>IFERROR((G29-G$33)*100,"")</f>
        <v>-1.9200434348022051</v>
      </c>
      <c r="H30" s="164"/>
      <c r="I30" s="164">
        <f t="shared" ref="I30" si="24">IFERROR((I29-I$33)*100,"")</f>
        <v>-8.9457210369801032</v>
      </c>
      <c r="J30" s="164"/>
      <c r="K30" s="164">
        <f t="shared" ref="K30" si="25">IFERROR((K29-K$33)*100,"")</f>
        <v>-13.198812644630371</v>
      </c>
      <c r="L30" s="164"/>
      <c r="M30" s="164">
        <f t="shared" ref="M30" si="26">IFERROR((M29-M$33)*100,"")</f>
        <v>14.101843461503478</v>
      </c>
      <c r="N30" s="164"/>
      <c r="O30" s="164">
        <f t="shared" ref="O30" si="27">IFERROR((O29-O$33)*100,"")</f>
        <v>20.572447685015455</v>
      </c>
      <c r="P30" s="164"/>
      <c r="Q30" s="164">
        <f t="shared" ref="Q30" si="28">IFERROR((Q29-Q$33)*100,"")</f>
        <v>31.944881611969301</v>
      </c>
      <c r="R30" s="164"/>
      <c r="S30" s="164">
        <f t="shared" ref="S30" si="29">IFERROR((S29-S$33)*100,"")</f>
        <v>26.200001161574598</v>
      </c>
      <c r="T30" s="164"/>
      <c r="U30" s="159"/>
      <c r="V30" s="159"/>
      <c r="W30" s="159"/>
      <c r="X30" s="159"/>
      <c r="Y30" s="159"/>
      <c r="Z30" s="159"/>
      <c r="AA30" s="159"/>
      <c r="AB30" s="159"/>
      <c r="AC30" s="159"/>
      <c r="AD30" s="159"/>
      <c r="AE30" s="19"/>
      <c r="AF30" s="19"/>
      <c r="AG30" s="19"/>
      <c r="AH30" s="19"/>
      <c r="AI30" s="19"/>
      <c r="AJ30" s="19"/>
      <c r="AK30" s="19"/>
      <c r="AL30" s="19"/>
      <c r="AM30" s="19"/>
      <c r="AN30" s="19"/>
    </row>
    <row r="31" spans="1:40" ht="15.95" customHeight="1" x14ac:dyDescent="0.25">
      <c r="A31" s="19"/>
      <c r="B31" s="136" t="str">
        <f>IF(R7=0,"",R7)</f>
        <v>CFM8678A</v>
      </c>
      <c r="C31" s="136"/>
      <c r="D31" s="136"/>
      <c r="E31" s="136"/>
      <c r="F31" s="136"/>
      <c r="G31" s="166">
        <f>IFERROR(_xll.ECONOMATICA($D16,"return",G$20,$AC$5,,,,"decimal"),"")</f>
        <v>7.1218892117030905E-8</v>
      </c>
      <c r="H31" s="166"/>
      <c r="I31" s="166">
        <f>IFERROR(_xll.ECONOMATICA($D16,"return",I$20,$AC$5,,,,"decimal"),"")</f>
        <v>1.9229282770538698E-6</v>
      </c>
      <c r="J31" s="166"/>
      <c r="K31" s="166">
        <f>IFERROR(_xll.ECONOMATICA($D16,"return",K$20,$AC$5,,,,"decimal"),"")</f>
        <v>9.8436613006924701E-4</v>
      </c>
      <c r="L31" s="166"/>
      <c r="M31" s="166">
        <f>IFERROR(_xll.ECONOMATICA($D16,"return",M$20,$AC$5,,,,"decimal"),"")</f>
        <v>6.8523655827448203E-3</v>
      </c>
      <c r="N31" s="166"/>
      <c r="O31" s="166">
        <f>IFERROR(_xll.ECONOMATICA($D16,"return",O$20,$AC$5,,,,"decimal"),"")</f>
        <v>1.4053498074645201E-2</v>
      </c>
      <c r="P31" s="166"/>
      <c r="Q31" s="166">
        <f>IFERROR(_xll.ECONOMATICA($D16,"return",Q$20,$AC$5,,,,"decimal"),"")</f>
        <v>3.7087653574417297E-2</v>
      </c>
      <c r="R31" s="166"/>
      <c r="S31" s="166">
        <f>IFERROR(_xll.ECONOMATICA($D16,"return",S$20,$AC$5,,,,"decimal"),"")</f>
        <v>5.61095096054487E-2</v>
      </c>
      <c r="T31" s="166"/>
      <c r="U31" s="166">
        <f>IFERROR(_xll.ECONOMATICA($D$16,"volatility",,$AC$5,,,,"decimal"),"")</f>
        <v>2.48449579991529E-3</v>
      </c>
      <c r="V31" s="166"/>
      <c r="W31" s="166">
        <f>IFERROR(_xll.ECONOMATICA($D$16,"sharpe",,$AC$5),"")</f>
        <v>-6.2109821331978301</v>
      </c>
      <c r="X31" s="166"/>
      <c r="Y31" s="166">
        <f>IFERROR(_xll.ECONOMATICA($D$16,"InfoRatio",,$AC$5),"")</f>
        <v>0.58871567098140098</v>
      </c>
      <c r="Z31" s="166"/>
      <c r="AA31" s="166">
        <f>IFERROR(_xll.ECONOMATICA($D$16,"Return M",,$AC$5,,,,"decimal",,,,),"")</f>
        <v>1.9928806723328299E-3</v>
      </c>
      <c r="AB31" s="166"/>
      <c r="AC31" s="166">
        <f>IFERROR(_xll.ECONOMATICA($D$16,"Return M",,$AC$5,,,,"decimal",,,,{"std.tec.dret.mom=true"}),"")</f>
        <v>1.42437784234062E-7</v>
      </c>
      <c r="AD31" s="166"/>
      <c r="AE31" s="19"/>
      <c r="AF31" s="19"/>
      <c r="AG31" s="19"/>
      <c r="AH31" s="19"/>
      <c r="AI31" s="19"/>
      <c r="AJ31" s="19"/>
      <c r="AK31" s="19"/>
      <c r="AL31" s="19"/>
      <c r="AM31" s="19"/>
      <c r="AN31" s="19"/>
    </row>
    <row r="32" spans="1:40" ht="15.95" customHeight="1" x14ac:dyDescent="0.25">
      <c r="A32" s="19"/>
      <c r="B32" s="135" t="str">
        <f>"vs. "&amp;$F$19&amp;" (dif. p.p.)"</f>
        <v>vs. SP IPSA (dif. p.p.)</v>
      </c>
      <c r="C32" s="137"/>
      <c r="D32" s="137"/>
      <c r="E32" s="137"/>
      <c r="F32" s="137"/>
      <c r="G32" s="177">
        <f>IFERROR((G31-G$33)*100,"")</f>
        <v>-1.9571767963498083</v>
      </c>
      <c r="H32" s="177"/>
      <c r="I32" s="177">
        <f t="shared" ref="I32" si="30">IFERROR((I31-I$33)*100,"")</f>
        <v>-9.4876214496252942</v>
      </c>
      <c r="J32" s="177"/>
      <c r="K32" s="177">
        <f t="shared" ref="K32" si="31">IFERROR((K31-K$33)*100,"")</f>
        <v>-17.883787505714274</v>
      </c>
      <c r="L32" s="177"/>
      <c r="M32" s="177">
        <f t="shared" ref="M32" si="32">IFERROR((M31-M$33)*100,"")</f>
        <v>14.277943391061882</v>
      </c>
      <c r="N32" s="177"/>
      <c r="O32" s="177">
        <f t="shared" ref="O32" si="33">IFERROR((O31-O$33)*100,"")</f>
        <v>21.681723727931921</v>
      </c>
      <c r="P32" s="177"/>
      <c r="Q32" s="177">
        <f t="shared" ref="Q32" si="34">IFERROR((Q31-Q$33)*100,"")</f>
        <v>27.561647484515529</v>
      </c>
      <c r="R32" s="177"/>
      <c r="S32" s="177">
        <f t="shared" ref="S32" si="35">IFERROR((S31-S$33)*100,"")</f>
        <v>20.577386953751571</v>
      </c>
      <c r="T32" s="177"/>
      <c r="U32" s="170"/>
      <c r="V32" s="170"/>
      <c r="W32" s="170"/>
      <c r="X32" s="170"/>
      <c r="Y32" s="170"/>
      <c r="Z32" s="170"/>
      <c r="AA32" s="170"/>
      <c r="AB32" s="170"/>
      <c r="AC32" s="170"/>
      <c r="AD32" s="170"/>
      <c r="AE32" s="19"/>
      <c r="AF32" s="19"/>
      <c r="AG32" s="19"/>
      <c r="AH32" s="19"/>
      <c r="AI32" s="19"/>
      <c r="AJ32" s="19"/>
      <c r="AK32" s="19"/>
      <c r="AL32" s="19"/>
      <c r="AM32" s="19"/>
      <c r="AN32" s="19"/>
    </row>
    <row r="33" spans="1:40" ht="15.95" customHeight="1" x14ac:dyDescent="0.25">
      <c r="A33" s="19"/>
      <c r="B33" s="138" t="str">
        <f>F19</f>
        <v>SP IPSA</v>
      </c>
      <c r="C33" s="139"/>
      <c r="D33" s="139"/>
      <c r="E33" s="139"/>
      <c r="F33" s="139"/>
      <c r="G33" s="162">
        <f>IFERROR(_xll.ECONOMATICA($F$19,"return",G$20,$AC$5,,,,"decimal"),"")</f>
        <v>1.9571839182390201E-2</v>
      </c>
      <c r="H33" s="162"/>
      <c r="I33" s="162">
        <f>IFERROR(_xll.ECONOMATICA($F$19,"return",I$20,$AC$5,,,,"decimal"),"")</f>
        <v>9.4878137424529996E-2</v>
      </c>
      <c r="J33" s="162"/>
      <c r="K33" s="162">
        <f>IFERROR(_xll.ECONOMATICA($F$19,"return",K$20,$AC$5,,,,"decimal"),"")</f>
        <v>0.17982224118721199</v>
      </c>
      <c r="L33" s="162"/>
      <c r="M33" s="162">
        <f>IFERROR(_xll.ECONOMATICA($F$19,"return",M$20,$AC$5,,,,"decimal"),"")</f>
        <v>-0.13592706832787399</v>
      </c>
      <c r="N33" s="162"/>
      <c r="O33" s="162">
        <f>IFERROR(_xll.ECONOMATICA($F$19,"return",O$20,$AC$5,,,,"decimal"),"")</f>
        <v>-0.202763739204674</v>
      </c>
      <c r="P33" s="162"/>
      <c r="Q33" s="162">
        <f>IFERROR(_xll.ECONOMATICA($F$19,"return",Q$20,$AC$5,,,,"decimal"),"")</f>
        <v>-0.23852882127073799</v>
      </c>
      <c r="R33" s="162"/>
      <c r="S33" s="162">
        <f>IFERROR(_xll.ECONOMATICA($F$19,"return",S$20,$AC$5,,,,"decimal"),"")</f>
        <v>-0.149664359932067</v>
      </c>
      <c r="T33" s="162"/>
      <c r="U33" s="158" t="str">
        <f>IFERROR(_xll.ECONOMATICA($F$19,"return",U$20,$AC$5,,,,"decimal"),"")</f>
        <v/>
      </c>
      <c r="V33" s="158"/>
      <c r="W33" s="158" t="str">
        <f>IFERROR(_xll.ECONOMATICA($F$19,"return",W$20,$AC$5,,,,"decimal"),"")</f>
        <v/>
      </c>
      <c r="X33" s="158"/>
      <c r="Y33" s="158" t="str">
        <f>IFERROR(_xll.ECONOMATICA($F$19,"return",Y$20,$AC$5,,,,"decimal"),"")</f>
        <v/>
      </c>
      <c r="Z33" s="158"/>
      <c r="AA33" s="158" t="str">
        <f>IFERROR(_xll.ECONOMATICA($F$19,"return",AA$20,$AC$5,,,,"decimal"),"")</f>
        <v/>
      </c>
      <c r="AB33" s="158"/>
      <c r="AC33" s="158" t="str">
        <f>IFERROR(_xll.ECONOMATICA($F$19,"return",AC$20,$AC$5,,,,"decimal"),"")</f>
        <v/>
      </c>
      <c r="AD33" s="158"/>
      <c r="AE33" s="19"/>
      <c r="AF33" s="19"/>
      <c r="AG33" s="19"/>
      <c r="AH33" s="19"/>
      <c r="AI33" s="19"/>
      <c r="AJ33" s="19"/>
      <c r="AK33" s="19"/>
      <c r="AL33" s="19"/>
      <c r="AM33" s="19"/>
      <c r="AN33" s="19"/>
    </row>
    <row r="34" spans="1:40" ht="8.1" customHeight="1" x14ac:dyDescent="0.25">
      <c r="A34" s="19"/>
      <c r="B34" s="1"/>
      <c r="C34" s="1"/>
      <c r="D34" s="1"/>
      <c r="E34" s="1"/>
      <c r="F34" s="1"/>
      <c r="G34" s="1"/>
      <c r="H34" s="1"/>
      <c r="I34" s="1"/>
      <c r="J34" s="1"/>
      <c r="K34" s="1"/>
      <c r="L34" s="1"/>
      <c r="M34" s="1"/>
      <c r="N34" s="3"/>
      <c r="O34" s="38"/>
      <c r="P34" s="19"/>
      <c r="Q34" s="19"/>
      <c r="R34" s="19"/>
      <c r="S34" s="19"/>
      <c r="T34" s="19"/>
      <c r="U34" s="19"/>
      <c r="V34" s="37"/>
      <c r="W34" s="37"/>
      <c r="X34" s="37"/>
      <c r="Y34" s="37"/>
      <c r="Z34" s="37"/>
      <c r="AA34" s="37"/>
      <c r="AB34" s="37"/>
      <c r="AC34" s="37"/>
      <c r="AD34" s="37"/>
      <c r="AE34" s="19"/>
      <c r="AF34" s="19"/>
      <c r="AG34" s="19"/>
      <c r="AH34" s="19"/>
      <c r="AI34" s="19"/>
      <c r="AJ34" s="19"/>
      <c r="AK34" s="19"/>
      <c r="AL34" s="19"/>
      <c r="AM34" s="19"/>
      <c r="AN34" s="19"/>
    </row>
    <row r="35" spans="1:40" ht="15.95" customHeight="1" thickBot="1" x14ac:dyDescent="0.3">
      <c r="A35" s="19"/>
      <c r="B35" s="41" t="s">
        <v>9220</v>
      </c>
      <c r="C35" s="42"/>
      <c r="D35" s="42"/>
      <c r="E35" s="42"/>
      <c r="F35" s="42"/>
      <c r="G35" s="42"/>
      <c r="H35" s="42"/>
      <c r="I35" s="42"/>
      <c r="J35" s="39"/>
      <c r="K35" s="39"/>
      <c r="L35" s="39"/>
      <c r="M35" s="39"/>
      <c r="N35" s="39"/>
      <c r="O35" s="39"/>
      <c r="P35" s="39"/>
      <c r="Q35" s="39"/>
      <c r="R35" s="39"/>
      <c r="S35" s="39"/>
      <c r="T35" s="39"/>
      <c r="U35" s="41"/>
      <c r="V35" s="42"/>
      <c r="W35" s="42"/>
      <c r="X35" s="51"/>
      <c r="Y35" s="51"/>
      <c r="Z35" s="51"/>
      <c r="AA35" s="51"/>
      <c r="AB35" s="53" t="s">
        <v>9224</v>
      </c>
      <c r="AC35" s="156" t="s">
        <v>2</v>
      </c>
      <c r="AD35" s="157"/>
      <c r="AE35" s="19"/>
      <c r="AF35" s="141" t="s">
        <v>9223</v>
      </c>
      <c r="AG35" s="141"/>
      <c r="AH35" s="141"/>
      <c r="AI35" s="141"/>
      <c r="AJ35" s="141"/>
      <c r="AK35" s="141"/>
      <c r="AL35" s="19"/>
      <c r="AM35" s="19"/>
      <c r="AN35" s="19"/>
    </row>
    <row r="36" spans="1:40" ht="15.95" customHeight="1" thickTop="1" x14ac:dyDescent="0.2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37"/>
      <c r="AE36" s="19"/>
      <c r="AF36" s="141"/>
      <c r="AG36" s="141"/>
      <c r="AH36" s="141"/>
      <c r="AI36" s="141"/>
      <c r="AJ36" s="141"/>
      <c r="AK36" s="141"/>
      <c r="AL36" s="19"/>
      <c r="AM36" s="19"/>
      <c r="AN36" s="19"/>
    </row>
    <row r="37" spans="1:40" ht="15.95" customHeight="1" x14ac:dyDescent="0.2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row>
    <row r="38" spans="1:40" ht="15.95" customHeight="1" x14ac:dyDescent="0.2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row>
    <row r="39" spans="1:40" ht="15.95" customHeight="1" x14ac:dyDescent="0.2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row>
    <row r="40" spans="1:40" ht="15.95" customHeight="1" x14ac:dyDescent="0.2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row>
    <row r="41" spans="1:40" ht="15.95" customHeight="1" x14ac:dyDescent="0.2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row>
    <row r="42" spans="1:40" ht="15.95" customHeight="1" x14ac:dyDescent="0.25">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row>
    <row r="43" spans="1:40" ht="15.95" customHeight="1" x14ac:dyDescent="0.25">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row>
    <row r="44" spans="1:40" ht="15.95" customHeight="1" x14ac:dyDescent="0.25">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row>
    <row r="45" spans="1:40" ht="15.95" customHeight="1" x14ac:dyDescent="0.25">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row>
    <row r="46" spans="1:40" ht="15.95" customHeight="1" x14ac:dyDescent="0.25">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row>
    <row r="47" spans="1:40" ht="15.95" customHeight="1" x14ac:dyDescent="0.25">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row>
    <row r="48" spans="1:40" ht="15.95" customHeight="1" x14ac:dyDescent="0.25">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row>
    <row r="49" spans="1:40" ht="15.95" customHeight="1" x14ac:dyDescent="0.25">
      <c r="A49" s="37"/>
      <c r="B49" s="37"/>
      <c r="C49" s="37"/>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row>
    <row r="50" spans="1:40" ht="15.95" customHeight="1" x14ac:dyDescent="0.25">
      <c r="A50" s="37"/>
      <c r="B50" s="37"/>
      <c r="C50" s="37"/>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row>
    <row r="51" spans="1:40" ht="15.95" customHeight="1" x14ac:dyDescent="0.25">
      <c r="A51" s="37"/>
      <c r="B51" s="37"/>
      <c r="C51" s="37"/>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row>
    <row r="52" spans="1:40" ht="15.95" customHeight="1" x14ac:dyDescent="0.25">
      <c r="A52" s="37"/>
      <c r="B52" s="37"/>
      <c r="C52" s="37"/>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row>
    <row r="53" spans="1:40" ht="15.95" customHeight="1" x14ac:dyDescent="0.25">
      <c r="A53" s="37"/>
      <c r="B53" s="37"/>
      <c r="C53" s="37"/>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row>
    <row r="54" spans="1:40" ht="15.95" customHeight="1" x14ac:dyDescent="0.25">
      <c r="A54" s="37"/>
      <c r="B54" s="37"/>
      <c r="C54" s="37"/>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row>
    <row r="55" spans="1:40" ht="15.95" customHeight="1" x14ac:dyDescent="0.25"/>
  </sheetData>
  <mergeCells count="173">
    <mergeCell ref="G31:H31"/>
    <mergeCell ref="G32:H32"/>
    <mergeCell ref="G30:H30"/>
    <mergeCell ref="G28:H28"/>
    <mergeCell ref="G25:H25"/>
    <mergeCell ref="G27:H27"/>
    <mergeCell ref="G29:H29"/>
    <mergeCell ref="I30:J30"/>
    <mergeCell ref="O25:P25"/>
    <mergeCell ref="F19:G19"/>
    <mergeCell ref="I28:J28"/>
    <mergeCell ref="I22:J22"/>
    <mergeCell ref="K22:L22"/>
    <mergeCell ref="M22:N22"/>
    <mergeCell ref="G26:H26"/>
    <mergeCell ref="G22:H22"/>
    <mergeCell ref="O22:P22"/>
    <mergeCell ref="Q22:R22"/>
    <mergeCell ref="Q24:R24"/>
    <mergeCell ref="M23:N23"/>
    <mergeCell ref="O23:P23"/>
    <mergeCell ref="I25:J25"/>
    <mergeCell ref="M24:N24"/>
    <mergeCell ref="O24:P24"/>
    <mergeCell ref="M25:N25"/>
    <mergeCell ref="Q25:R25"/>
    <mergeCell ref="Q26:R26"/>
    <mergeCell ref="AC5:AD5"/>
    <mergeCell ref="AC11:AD11"/>
    <mergeCell ref="AC12:AD12"/>
    <mergeCell ref="Q30:R30"/>
    <mergeCell ref="K30:L30"/>
    <mergeCell ref="M30:N30"/>
    <mergeCell ref="O30:P30"/>
    <mergeCell ref="W21:X22"/>
    <mergeCell ref="W23:X24"/>
    <mergeCell ref="W25:X26"/>
    <mergeCell ref="W27:X28"/>
    <mergeCell ref="AA20:AB20"/>
    <mergeCell ref="U29:V30"/>
    <mergeCell ref="W20:X20"/>
    <mergeCell ref="K24:L24"/>
    <mergeCell ref="K25:L25"/>
    <mergeCell ref="K27:L27"/>
    <mergeCell ref="M27:N27"/>
    <mergeCell ref="O27:P27"/>
    <mergeCell ref="K29:L29"/>
    <mergeCell ref="M29:N29"/>
    <mergeCell ref="O29:P29"/>
    <mergeCell ref="O26:P26"/>
    <mergeCell ref="M26:N26"/>
    <mergeCell ref="R13:T13"/>
    <mergeCell ref="R14:T14"/>
    <mergeCell ref="R15:T15"/>
    <mergeCell ref="R16:T16"/>
    <mergeCell ref="U19:AD19"/>
    <mergeCell ref="Q33:R33"/>
    <mergeCell ref="K31:L31"/>
    <mergeCell ref="M31:N31"/>
    <mergeCell ref="O31:P31"/>
    <mergeCell ref="Q31:R31"/>
    <mergeCell ref="O33:P33"/>
    <mergeCell ref="O28:P28"/>
    <mergeCell ref="K28:L28"/>
    <mergeCell ref="M28:N28"/>
    <mergeCell ref="K26:L26"/>
    <mergeCell ref="K32:L32"/>
    <mergeCell ref="M32:N32"/>
    <mergeCell ref="O32:P32"/>
    <mergeCell ref="S25:T25"/>
    <mergeCell ref="S26:T26"/>
    <mergeCell ref="S28:T28"/>
    <mergeCell ref="S30:T30"/>
    <mergeCell ref="W29:X30"/>
    <mergeCell ref="S27:T27"/>
    <mergeCell ref="AC27:AD28"/>
    <mergeCell ref="AC29:AD30"/>
    <mergeCell ref="Q23:R23"/>
    <mergeCell ref="Q28:R28"/>
    <mergeCell ref="I27:J27"/>
    <mergeCell ref="I29:J29"/>
    <mergeCell ref="K23:L23"/>
    <mergeCell ref="Z14:AB14"/>
    <mergeCell ref="Z15:AB15"/>
    <mergeCell ref="Z16:AB16"/>
    <mergeCell ref="I23:J23"/>
    <mergeCell ref="I26:J26"/>
    <mergeCell ref="S29:T29"/>
    <mergeCell ref="AC10:AD10"/>
    <mergeCell ref="U33:V33"/>
    <mergeCell ref="W33:X33"/>
    <mergeCell ref="AC13:AD13"/>
    <mergeCell ref="AC14:AD14"/>
    <mergeCell ref="AC15:AD15"/>
    <mergeCell ref="AC16:AD16"/>
    <mergeCell ref="U20:V20"/>
    <mergeCell ref="U21:V22"/>
    <mergeCell ref="U23:V24"/>
    <mergeCell ref="U25:V26"/>
    <mergeCell ref="U27:V28"/>
    <mergeCell ref="AA25:AB26"/>
    <mergeCell ref="AC31:AD32"/>
    <mergeCell ref="AA27:AB28"/>
    <mergeCell ref="AA29:AB30"/>
    <mergeCell ref="AC21:AD22"/>
    <mergeCell ref="AC23:AD24"/>
    <mergeCell ref="AC25:AD26"/>
    <mergeCell ref="U31:V32"/>
    <mergeCell ref="W31:X32"/>
    <mergeCell ref="AA31:AB32"/>
    <mergeCell ref="Y31:Z32"/>
    <mergeCell ref="Z13:AB13"/>
    <mergeCell ref="G33:H33"/>
    <mergeCell ref="Q20:R20"/>
    <mergeCell ref="S20:T20"/>
    <mergeCell ref="G21:H21"/>
    <mergeCell ref="I21:J21"/>
    <mergeCell ref="K21:L21"/>
    <mergeCell ref="M21:N21"/>
    <mergeCell ref="O21:P21"/>
    <mergeCell ref="Q21:R21"/>
    <mergeCell ref="S21:T21"/>
    <mergeCell ref="G20:H20"/>
    <mergeCell ref="I20:J20"/>
    <mergeCell ref="K20:L20"/>
    <mergeCell ref="M20:N20"/>
    <mergeCell ref="O20:P20"/>
    <mergeCell ref="S22:T22"/>
    <mergeCell ref="I24:J24"/>
    <mergeCell ref="Q27:R27"/>
    <mergeCell ref="Q29:R29"/>
    <mergeCell ref="I31:J31"/>
    <mergeCell ref="S24:T24"/>
    <mergeCell ref="S23:T23"/>
    <mergeCell ref="G23:H23"/>
    <mergeCell ref="G24:H24"/>
    <mergeCell ref="Y21:Z22"/>
    <mergeCell ref="Y23:Z24"/>
    <mergeCell ref="Y25:Z26"/>
    <mergeCell ref="Y27:Z28"/>
    <mergeCell ref="Y29:Z30"/>
    <mergeCell ref="S33:T33"/>
    <mergeCell ref="I33:J33"/>
    <mergeCell ref="K33:L33"/>
    <mergeCell ref="M33:N33"/>
    <mergeCell ref="I32:J32"/>
    <mergeCell ref="S31:T31"/>
    <mergeCell ref="Q32:R32"/>
    <mergeCell ref="S32:T32"/>
    <mergeCell ref="AF35:AK36"/>
    <mergeCell ref="AC7:AD7"/>
    <mergeCell ref="Z7:AB7"/>
    <mergeCell ref="Z5:AB5"/>
    <mergeCell ref="AF7:AK8"/>
    <mergeCell ref="B5:B7"/>
    <mergeCell ref="D5:I5"/>
    <mergeCell ref="D7:I7"/>
    <mergeCell ref="K5:P5"/>
    <mergeCell ref="K7:P7"/>
    <mergeCell ref="R5:W5"/>
    <mergeCell ref="R7:W7"/>
    <mergeCell ref="Z11:AB11"/>
    <mergeCell ref="Z12:AB12"/>
    <mergeCell ref="R11:T11"/>
    <mergeCell ref="R12:T12"/>
    <mergeCell ref="R10:T10"/>
    <mergeCell ref="AC35:AD35"/>
    <mergeCell ref="Y33:Z33"/>
    <mergeCell ref="AA33:AB33"/>
    <mergeCell ref="AC33:AD33"/>
    <mergeCell ref="AA21:AB22"/>
    <mergeCell ref="AA23:AB24"/>
    <mergeCell ref="Y20:Z20"/>
  </mergeCells>
  <conditionalFormatting sqref="D5 D7:D8 K5 K7:K8 R5 R7:R8 B11:G16 J11:K16 M11:M16 O11:R16 U11:X16 AC11:AC16">
    <cfRule type="expression" dxfId="10" priority="28">
      <formula>MOD(ROW(),2)</formula>
    </cfRule>
  </conditionalFormatting>
  <conditionalFormatting sqref="Y11:Y16">
    <cfRule type="expression" dxfId="9" priority="15">
      <formula>MOD(ROW(),2)</formula>
    </cfRule>
  </conditionalFormatting>
  <conditionalFormatting sqref="I11:I16">
    <cfRule type="expression" dxfId="8" priority="13">
      <formula>MOD(ROW(),2)</formula>
    </cfRule>
  </conditionalFormatting>
  <conditionalFormatting sqref="H11:H15">
    <cfRule type="expression" dxfId="7" priority="12">
      <formula>MOD(ROW(),2)</formula>
    </cfRule>
  </conditionalFormatting>
  <conditionalFormatting sqref="H16">
    <cfRule type="expression" dxfId="6" priority="11">
      <formula>MOD(ROW(),2)</formula>
    </cfRule>
  </conditionalFormatting>
  <conditionalFormatting sqref="L11:L15">
    <cfRule type="expression" dxfId="5" priority="6">
      <formula>MOD(ROW(),2)</formula>
    </cfRule>
  </conditionalFormatting>
  <conditionalFormatting sqref="L16">
    <cfRule type="expression" dxfId="4" priority="5">
      <formula>MOD(ROW(),2)</formula>
    </cfRule>
  </conditionalFormatting>
  <conditionalFormatting sqref="N11:N15">
    <cfRule type="expression" dxfId="3" priority="4">
      <formula>MOD(ROW(),2)</formula>
    </cfRule>
  </conditionalFormatting>
  <conditionalFormatting sqref="N16">
    <cfRule type="expression" dxfId="2" priority="3">
      <formula>MOD(ROW(),2)</formula>
    </cfRule>
  </conditionalFormatting>
  <conditionalFormatting sqref="Z11:Z16">
    <cfRule type="expression" dxfId="1" priority="1">
      <formula>MOD(ROW(),2)</formula>
    </cfRule>
  </conditionalFormatting>
  <dataValidations count="1">
    <dataValidation type="list" allowBlank="1" showInputMessage="1" sqref="AC35:AD35" xr:uid="{4B04CD8E-206B-48F1-9D56-F9DF5E005F94}">
      <formula1>"1M,3M,6M,12M,24M,36M,48M,60M"</formula1>
    </dataValidation>
  </dataValidations>
  <printOptions horizontalCentered="1" verticalCentered="1"/>
  <pageMargins left="0.19685039370078741" right="0.19685039370078741" top="0.19685039370078741" bottom="0.19685039370078741" header="0.11811023622047245" footer="0.11811023622047245"/>
  <pageSetup paperSize="9" scale="76" orientation="landscape" r:id="rId1"/>
  <headerFooter alignWithMargins="0">
    <oddFooter xml:space="preserve">&amp;L&amp;"-,Negrito"&amp;10&amp;K006B66                                 Fonte: Economatica&amp;C&amp;"-,Negrito"&amp;10&amp;K006B66www.economatica.com&amp;R&amp;"-,Negrito"&amp;10&amp;K006B66Tel: +55 (11) 4081-3800                                 </oddFooter>
  </headerFooter>
  <rowBreaks count="1" manualBreakCount="1">
    <brk id="54" max="30" man="1"/>
  </rowBreaks>
  <ignoredErrors>
    <ignoredError sqref="W22:X22 X21 W24:X24 X23 W26:X26 X25 W28:X28 X27 W30:X30 X29 W34:X34 H24 T23 P23 N23 L23 R23 J23 H23 G23 I23 K23 S23 M23 O23 Q23 T25 P25 N25 L25 R25 J25 H25 G25 I25 K25 S25 M25 O25 Q25 T29 P29 N29 L29 R29 J29 H29 G29 I29 K29 S29 M29 O29 Q29 T31 P31 N31 L31 R31 J31 H31 G31 I31 K31 S31 M31 O31 Q31 T27 P27 N27 L27 R27 J27 H27 G27 I27 K27 S27 M27 O27 Q27 B22:C32"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16F235-22ED-4538-9F02-1F2C01DAF19B}">
          <x14:formula1>
            <xm:f>'Guía de Fondos Mutuos'!$C$7:$C$2967</xm:f>
          </x14:formula1>
          <xm:sqref>R5 D5 D7:D8 K5 K7:K8 R7:R8</xm:sqref>
        </x14:dataValidation>
        <x14:dataValidation type="list" allowBlank="1" showInputMessage="1" showErrorMessage="1" xr:uid="{9F2F0448-C1D5-4E6D-91EB-CF01A9A8F02B}">
          <x14:formula1>
            <xm:f>'Guía de Índices'!$B$4:$B$32</xm:f>
          </x14:formula1>
          <xm:sqref>F19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BH2967"/>
  <sheetViews>
    <sheetView showGridLines="0" zoomScale="80" zoomScaleNormal="80" workbookViewId="0">
      <pane xSplit="5" ySplit="6" topLeftCell="F7" activePane="bottomRight" state="frozen"/>
      <selection pane="topRight" activeCell="D1" sqref="D1"/>
      <selection pane="bottomLeft" activeCell="A7" sqref="A7"/>
      <selection pane="bottomRight" activeCell="A7" sqref="A7"/>
    </sheetView>
  </sheetViews>
  <sheetFormatPr baseColWidth="10" defaultColWidth="14.28515625" defaultRowHeight="15" x14ac:dyDescent="0.25"/>
  <cols>
    <col min="1" max="1" width="1.7109375" customWidth="1"/>
    <col min="2" max="2" width="10.42578125" bestFit="1" customWidth="1"/>
    <col min="3" max="4" width="18.28515625" bestFit="1" customWidth="1"/>
    <col min="5" max="5" width="11.85546875" bestFit="1" customWidth="1"/>
    <col min="6" max="6" width="38.5703125" customWidth="1"/>
    <col min="7" max="7" width="19.85546875" style="83" customWidth="1"/>
    <col min="8" max="8" width="13.28515625" style="83" bestFit="1" customWidth="1"/>
    <col min="9" max="9" width="16.5703125" bestFit="1" customWidth="1"/>
    <col min="10" max="10" width="13.28515625" bestFit="1" customWidth="1"/>
    <col min="11" max="11" width="1.7109375" customWidth="1"/>
    <col min="12" max="12" width="13.28515625" bestFit="1" customWidth="1"/>
    <col min="13" max="13" width="13.28515625" style="89" customWidth="1"/>
    <col min="14" max="14" width="13.28515625" style="95" bestFit="1" customWidth="1"/>
    <col min="15" max="15" width="13.42578125" style="95" bestFit="1" customWidth="1"/>
    <col min="16" max="16" width="16.5703125" bestFit="1" customWidth="1"/>
    <col min="17" max="17" width="13" bestFit="1" customWidth="1"/>
    <col min="18" max="18" width="14.28515625" style="89" bestFit="1" customWidth="1"/>
    <col min="19" max="19" width="18.7109375" style="89" bestFit="1" customWidth="1"/>
    <col min="20" max="20" width="1.7109375" customWidth="1"/>
    <col min="21" max="21" width="9.5703125" customWidth="1"/>
    <col min="22" max="22" width="11.7109375" bestFit="1" customWidth="1"/>
    <col min="23" max="24" width="9.5703125" customWidth="1"/>
    <col min="25" max="25" width="10.5703125" customWidth="1"/>
    <col min="26" max="26" width="10.7109375" bestFit="1" customWidth="1"/>
    <col min="27" max="27" width="10.140625" customWidth="1"/>
    <col min="28" max="28" width="10.7109375" bestFit="1" customWidth="1"/>
    <col min="29" max="29" width="9.5703125" customWidth="1"/>
    <col min="30" max="30" width="11" bestFit="1" customWidth="1"/>
    <col min="31" max="31" width="9.5703125" customWidth="1"/>
    <col min="32" max="32" width="11" bestFit="1" customWidth="1"/>
    <col min="33" max="33" width="9.5703125" customWidth="1"/>
    <col min="34" max="34" width="10.5703125" customWidth="1"/>
    <col min="35" max="35" width="9.5703125" customWidth="1"/>
    <col min="36" max="36" width="10.7109375" bestFit="1" customWidth="1"/>
    <col min="37" max="37" width="12.28515625" bestFit="1" customWidth="1"/>
    <col min="38" max="38" width="9.5703125" customWidth="1"/>
    <col min="39" max="39" width="18.42578125" bestFit="1" customWidth="1"/>
    <col min="40" max="40" width="1.7109375" customWidth="1"/>
    <col min="41" max="44" width="16.85546875" customWidth="1"/>
    <col min="45" max="46" width="15.42578125" bestFit="1" customWidth="1"/>
    <col min="47" max="47" width="15" bestFit="1" customWidth="1"/>
    <col min="48" max="48" width="15.42578125" bestFit="1" customWidth="1"/>
    <col min="49" max="49" width="1.7109375" customWidth="1"/>
    <col min="50" max="51" width="14.42578125" bestFit="1" customWidth="1"/>
    <col min="52" max="52" width="12.85546875" customWidth="1"/>
    <col min="53" max="54" width="14.42578125" bestFit="1" customWidth="1"/>
    <col min="55" max="55" width="14.42578125" style="109" bestFit="1" customWidth="1"/>
    <col min="56" max="59" width="14.42578125" bestFit="1" customWidth="1"/>
    <col min="60" max="60" width="1.7109375" customWidth="1"/>
  </cols>
  <sheetData>
    <row r="1" spans="1:60" ht="30" customHeight="1" x14ac:dyDescent="0.25">
      <c r="A1" s="19"/>
      <c r="B1" s="2"/>
      <c r="C1" s="2"/>
      <c r="D1" s="2"/>
      <c r="E1" s="31"/>
      <c r="F1" s="3"/>
      <c r="G1" s="81"/>
      <c r="H1" s="84"/>
      <c r="I1" s="4"/>
      <c r="J1" s="19"/>
      <c r="K1" s="19"/>
      <c r="L1" s="5"/>
      <c r="M1" s="96"/>
      <c r="N1" s="90"/>
      <c r="O1" s="90"/>
      <c r="P1" s="4"/>
      <c r="Q1" s="4"/>
      <c r="R1" s="86"/>
      <c r="S1" s="86"/>
      <c r="T1" s="19"/>
      <c r="U1" s="6"/>
      <c r="V1" s="7"/>
      <c r="W1" s="8"/>
      <c r="X1" s="8"/>
      <c r="Y1" s="8"/>
      <c r="Z1" s="8"/>
      <c r="AA1" s="8"/>
      <c r="AB1" s="8"/>
      <c r="AC1" s="8"/>
      <c r="AD1" s="8"/>
      <c r="AE1" s="8"/>
      <c r="AF1" s="8"/>
      <c r="AG1" s="8"/>
      <c r="AH1" s="8"/>
      <c r="AI1" s="8"/>
      <c r="AJ1" s="8"/>
      <c r="AK1" s="6"/>
      <c r="AL1" s="8"/>
      <c r="AM1" s="8"/>
      <c r="AN1" s="19"/>
      <c r="AO1" s="9"/>
      <c r="AP1" s="10"/>
      <c r="AQ1" s="9"/>
      <c r="AR1" s="9"/>
      <c r="AS1" s="11"/>
      <c r="AT1" s="11"/>
      <c r="AU1" s="11"/>
      <c r="AV1" s="12"/>
      <c r="AW1" s="19"/>
      <c r="AX1" s="27"/>
      <c r="AY1" s="28"/>
      <c r="AZ1" s="28"/>
      <c r="BA1" s="28"/>
      <c r="BB1" s="15"/>
      <c r="BC1" s="105"/>
      <c r="BD1" s="5"/>
      <c r="BE1" s="5"/>
      <c r="BF1" s="11"/>
      <c r="BG1" s="5"/>
      <c r="BH1" s="37"/>
    </row>
    <row r="2" spans="1:60" ht="15.95" customHeight="1" x14ac:dyDescent="0.25">
      <c r="A2" s="19"/>
      <c r="C2" s="65"/>
      <c r="D2" s="65"/>
      <c r="G2" s="56"/>
      <c r="H2" s="84"/>
      <c r="I2" s="3"/>
      <c r="J2" s="3"/>
      <c r="K2" s="19"/>
      <c r="L2" s="3"/>
      <c r="M2" s="86"/>
      <c r="N2" s="91"/>
      <c r="O2" s="91"/>
      <c r="P2" s="3"/>
      <c r="Q2" s="3"/>
      <c r="R2" s="86"/>
      <c r="S2" s="86"/>
      <c r="T2" s="19"/>
      <c r="U2" s="3"/>
      <c r="V2" s="3"/>
      <c r="W2" s="3"/>
      <c r="X2" s="3"/>
      <c r="Y2" s="3"/>
      <c r="Z2" s="3"/>
      <c r="AA2" s="3"/>
      <c r="AB2" s="3"/>
      <c r="AC2" s="3"/>
      <c r="AD2" s="3"/>
      <c r="AE2" s="3"/>
      <c r="AF2" s="3"/>
      <c r="AG2" s="3"/>
      <c r="AH2" s="3"/>
      <c r="AI2" s="3"/>
      <c r="AJ2" s="3"/>
      <c r="AK2" s="3"/>
      <c r="AL2" s="3"/>
      <c r="AM2" s="3"/>
      <c r="AN2" s="19"/>
      <c r="AO2" s="3"/>
      <c r="AP2" s="3"/>
      <c r="AQ2" s="3"/>
      <c r="AR2" s="3"/>
      <c r="AS2" s="3"/>
      <c r="AT2" s="3"/>
      <c r="AU2" s="3"/>
      <c r="AV2" s="3"/>
      <c r="AW2" s="19"/>
      <c r="AX2" s="4"/>
      <c r="AY2" s="4"/>
      <c r="AZ2" s="4"/>
      <c r="BA2" s="4"/>
      <c r="BB2" s="4"/>
      <c r="BC2" s="28"/>
      <c r="BD2" s="4"/>
      <c r="BE2" s="4"/>
      <c r="BF2" s="4"/>
      <c r="BG2" s="4"/>
      <c r="BH2" s="37"/>
    </row>
    <row r="3" spans="1:60" ht="15.95" customHeight="1" thickBot="1" x14ac:dyDescent="0.3">
      <c r="A3" s="19"/>
      <c r="C3" s="110" t="s">
        <v>9119</v>
      </c>
      <c r="D3" s="111">
        <f>IF(D4="",MEDIAN(L7:L98),D4)</f>
        <v>44015</v>
      </c>
      <c r="E3" s="3"/>
      <c r="F3" s="3"/>
      <c r="G3" s="81"/>
      <c r="H3" s="84"/>
      <c r="I3" s="13"/>
      <c r="J3" s="19"/>
      <c r="K3" s="19"/>
      <c r="L3" s="179" t="s">
        <v>7439</v>
      </c>
      <c r="M3" s="179"/>
      <c r="N3" s="179"/>
      <c r="O3" s="179"/>
      <c r="P3" s="179"/>
      <c r="Q3" s="179"/>
      <c r="R3" s="179"/>
      <c r="S3" s="179"/>
      <c r="T3" s="19"/>
      <c r="U3" s="179" t="s">
        <v>6</v>
      </c>
      <c r="V3" s="179"/>
      <c r="W3" s="179"/>
      <c r="X3" s="179"/>
      <c r="Y3" s="179"/>
      <c r="Z3" s="179"/>
      <c r="AA3" s="179"/>
      <c r="AB3" s="179"/>
      <c r="AC3" s="179"/>
      <c r="AD3" s="179"/>
      <c r="AE3" s="179"/>
      <c r="AF3" s="179"/>
      <c r="AG3" s="179"/>
      <c r="AH3" s="179"/>
      <c r="AI3" s="179"/>
      <c r="AJ3" s="179"/>
      <c r="AK3" s="179"/>
      <c r="AL3" s="179"/>
      <c r="AM3" s="179"/>
      <c r="AN3" s="19"/>
      <c r="AO3" s="179" t="s">
        <v>7445</v>
      </c>
      <c r="AP3" s="179"/>
      <c r="AQ3" s="179"/>
      <c r="AR3" s="179"/>
      <c r="AS3" s="179"/>
      <c r="AT3" s="179"/>
      <c r="AU3" s="179"/>
      <c r="AV3" s="179"/>
      <c r="AW3" s="19"/>
      <c r="AX3" s="179" t="s">
        <v>7446</v>
      </c>
      <c r="AY3" s="179"/>
      <c r="AZ3" s="179"/>
      <c r="BA3" s="179"/>
      <c r="BB3" s="179"/>
      <c r="BC3" s="179"/>
      <c r="BD3" s="179"/>
      <c r="BE3" s="179"/>
      <c r="BF3" s="179"/>
      <c r="BG3" s="179"/>
      <c r="BH3" s="37"/>
    </row>
    <row r="4" spans="1:60" ht="15.95" customHeight="1" thickTop="1" thickBot="1" x14ac:dyDescent="0.3">
      <c r="A4" s="19"/>
      <c r="B4" s="3"/>
      <c r="C4" s="110" t="s">
        <v>9120</v>
      </c>
      <c r="D4" s="112"/>
      <c r="E4" s="3"/>
      <c r="F4" s="113" t="s">
        <v>9121</v>
      </c>
      <c r="G4" s="81"/>
      <c r="H4" s="84"/>
      <c r="I4" s="14"/>
      <c r="J4" s="14"/>
      <c r="K4" s="19"/>
      <c r="L4" s="32"/>
      <c r="M4" s="97"/>
      <c r="N4" s="92"/>
      <c r="O4" s="92"/>
      <c r="P4" s="33"/>
      <c r="Q4" s="33"/>
      <c r="R4" s="87"/>
      <c r="S4" s="87"/>
      <c r="T4" s="19"/>
      <c r="U4" s="13"/>
      <c r="V4" s="13"/>
      <c r="W4" s="13"/>
      <c r="X4" s="13"/>
      <c r="Y4" s="13"/>
      <c r="Z4" s="13"/>
      <c r="AA4" s="13"/>
      <c r="AB4" s="13"/>
      <c r="AC4" s="13"/>
      <c r="AD4" s="13"/>
      <c r="AE4" s="13"/>
      <c r="AF4" s="13"/>
      <c r="AG4" s="13"/>
      <c r="AH4" s="13"/>
      <c r="AI4" s="13"/>
      <c r="AJ4" s="13"/>
      <c r="AK4" s="13"/>
      <c r="AL4" s="13"/>
      <c r="AM4" s="13"/>
      <c r="AN4" s="19"/>
      <c r="AO4" s="32"/>
      <c r="AP4" s="33"/>
      <c r="AQ4" s="33"/>
      <c r="AR4" s="33"/>
      <c r="AS4" s="33"/>
      <c r="AT4" s="33"/>
      <c r="AU4" s="33"/>
      <c r="AV4" s="33"/>
      <c r="AW4" s="19"/>
      <c r="AX4" s="32"/>
      <c r="AY4" s="33"/>
      <c r="AZ4" s="33"/>
      <c r="BA4" s="33"/>
      <c r="BB4" s="33"/>
      <c r="BC4" s="106"/>
      <c r="BD4" s="33"/>
      <c r="BE4" s="33"/>
      <c r="BF4" s="33"/>
      <c r="BG4" s="32"/>
      <c r="BH4" s="37"/>
    </row>
    <row r="5" spans="1:60" ht="15.95" customHeight="1" thickBot="1" x14ac:dyDescent="0.3">
      <c r="A5" s="19"/>
      <c r="B5" s="3"/>
      <c r="C5" s="3"/>
      <c r="D5" s="3"/>
      <c r="E5" s="3"/>
      <c r="F5" s="3"/>
      <c r="G5" s="81"/>
      <c r="H5" s="84"/>
      <c r="I5" s="19"/>
      <c r="J5" s="19"/>
      <c r="K5" s="19"/>
      <c r="L5" s="102"/>
      <c r="M5" s="103" t="s">
        <v>7440</v>
      </c>
      <c r="N5" s="104" t="s">
        <v>2</v>
      </c>
      <c r="O5" s="3" t="s">
        <v>7441</v>
      </c>
      <c r="T5" s="19"/>
      <c r="U5" s="180" t="s">
        <v>1</v>
      </c>
      <c r="V5" s="180"/>
      <c r="W5" s="180" t="s">
        <v>0</v>
      </c>
      <c r="X5" s="180"/>
      <c r="Y5" s="180" t="s">
        <v>5</v>
      </c>
      <c r="Z5" s="180"/>
      <c r="AA5" s="180" t="s">
        <v>2</v>
      </c>
      <c r="AB5" s="180"/>
      <c r="AC5" s="180" t="s">
        <v>3</v>
      </c>
      <c r="AD5" s="180"/>
      <c r="AE5" s="180" t="s">
        <v>4</v>
      </c>
      <c r="AF5" s="180"/>
      <c r="AG5" s="181" t="s">
        <v>7442</v>
      </c>
      <c r="AH5" s="181"/>
      <c r="AI5" s="181" t="s">
        <v>7443</v>
      </c>
      <c r="AJ5" s="181"/>
      <c r="AK5" s="180" t="s">
        <v>7444</v>
      </c>
      <c r="AL5" s="180"/>
      <c r="AM5" s="180"/>
      <c r="AN5" s="19"/>
      <c r="AO5" s="102"/>
      <c r="AP5" s="103" t="s">
        <v>7440</v>
      </c>
      <c r="AQ5" s="104" t="s">
        <v>2</v>
      </c>
      <c r="AR5" s="3" t="s">
        <v>7441</v>
      </c>
      <c r="AS5" s="3"/>
      <c r="AT5" s="3"/>
      <c r="AU5" s="3"/>
      <c r="AV5" s="3"/>
      <c r="AW5" s="19"/>
      <c r="AX5" s="102"/>
      <c r="AY5" s="103" t="s">
        <v>7440</v>
      </c>
      <c r="AZ5" s="104" t="s">
        <v>2</v>
      </c>
      <c r="BA5" s="3" t="s">
        <v>7441</v>
      </c>
      <c r="BB5" s="33"/>
      <c r="BC5" s="106"/>
      <c r="BD5" s="33"/>
      <c r="BE5" s="33"/>
      <c r="BF5" s="33"/>
      <c r="BG5" s="33"/>
      <c r="BH5" s="37"/>
    </row>
    <row r="6" spans="1:60" ht="30" customHeight="1" x14ac:dyDescent="0.25">
      <c r="A6" s="59"/>
      <c r="B6" s="57" t="str">
        <f>+_xll.ECOSECURITIES("FUND","ACTIVE",,"CHL",,,,"Fund type=Fondo Mutuo")</f>
        <v>Codigo</v>
      </c>
      <c r="C6" s="57" t="str">
        <f>_xll.ECONOMATICA($B$7:$B$3200,"ticker",,,,,,,,"true","Código")</f>
        <v>Código</v>
      </c>
      <c r="D6" s="57" t="str">
        <f>_xll.ECONOMATICA($B$7:$B$3200,"name")</f>
        <v>Nombre</v>
      </c>
      <c r="E6" s="57" t="str">
        <f>_xll.ECONOMATICA($B$7:$B$3200,"class")</f>
        <v>Clase</v>
      </c>
      <c r="F6" s="57" t="str">
        <f>_xll.ECONOMATICA($B$7:$B$3200,"Fund Administrator",,,,,,,,,"Administradora")</f>
        <v>Administradora</v>
      </c>
      <c r="G6" s="58" t="str">
        <f>_xll.ECONOMATICA($B$7:$B$3200,"Classification SVS",,,,,,,,,"Clasificación SVS")</f>
        <v>Clasificación SVS</v>
      </c>
      <c r="H6" s="57" t="str">
        <f>_xll.ECONOMATICA($B$7:$B$3200,"Clasification AAFM",,,,,,,,,"Clasificación AAFM")</f>
        <v>Clasificación AAFM</v>
      </c>
      <c r="I6" s="57" t="str">
        <f>_xll.ECONOMATICA($B$7:$B$3200,"Priced originally in",,,,,,,,,"Cotizado originalmente en:")</f>
        <v>Cotizado originalmente en:</v>
      </c>
      <c r="J6" s="57" t="str">
        <f>_xll.ECONOMATICA($B$7:$B$3200,"Nemotechnic CMF",,,,,,,,,"Nemotecnico CMF")</f>
        <v>Nemotecnico CMF</v>
      </c>
      <c r="K6" s="59"/>
      <c r="L6" s="60" t="str">
        <f>_xll.ECONOMATICA($B$7:$B$3200,"Date of Last Quote",,,,,,,,,"Fecha de la últ. Cotización")</f>
        <v>Fecha de la últ. Cotización</v>
      </c>
      <c r="M6" s="88" t="str">
        <f>_xll.ECONOMATICA($B$7:$B$3200,"close",,$D$3,,,,,,,"Valor Cuota")</f>
        <v>Valor Cuota</v>
      </c>
      <c r="N6" s="93" t="str">
        <f>_xll.ECONOMATICA($B$7:$B$3200,"NAV",,$D$3,,,,,,,"Valor Cuota")</f>
        <v>Valor Cuota</v>
      </c>
      <c r="O6" s="93" t="str">
        <f>_xll.ECONOMATICA($B$7:$B$3200,"Max of the Serie",$N$5,$D$3,,,,,,,"Valor Máximo Cuota",)</f>
        <v>Valor Máximo Cuota</v>
      </c>
      <c r="P6" s="60" t="s">
        <v>7437</v>
      </c>
      <c r="Q6" s="60" t="str">
        <f>_xll.ECONOMATICA($B$7:$B$3200,"Max of the Serie",$N$5,$D$3,,,,,,,"Fecha del Valor Máximo",{"std.tec.cals=0";"std.tec.dtovlr=true"})</f>
        <v>Fecha del Valor Máximo</v>
      </c>
      <c r="R6" s="88" t="str">
        <f>_xll.ECONOMATICA($B$7:$B$3200,"Net Assets",,$D$3,,,,"Thousands",,,"Patrimonio (en miles)")</f>
        <v>Patrimonio (en miles)</v>
      </c>
      <c r="S6" s="88" t="str">
        <f>_xll.ECONOMATICA($B$7:$B$3200,"Hist Average",$N$5,$D$3,,,,"Thousands",,,"Patrimonio Promedio (en miles)",{"std.tec.cals=12"})</f>
        <v>Patrimonio Promedio (en miles)</v>
      </c>
      <c r="T6" s="59"/>
      <c r="U6" s="57" t="str">
        <f>_xll.ECONOMATICA($B$7:$B$3200,"RETURN",$U$5,$D$3,,,,"decimal",,,"Retorno")</f>
        <v>Retorno</v>
      </c>
      <c r="V6" s="57" t="str">
        <f>_xll.ECONOMATICA($B$7:$B$3200,"Premium",$U$5,$D$3,,,,,,,"Dif.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W6" s="57" t="str">
        <f>_xll.ECONOMATICA($B$7:$B$3200,"RETURN",$W$5,$D$3,,,,"decimal",,,"Retorno")</f>
        <v>Retorno</v>
      </c>
      <c r="X6" s="57" t="str">
        <f>_xll.ECONOMATICA($B$7:$B$3200,"Premium",$W$5,$D$3,,,,,,,"Dif.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Y6" s="57" t="str">
        <f>_xll.ECONOMATICA($B$7:$B$3200,"RETURN",$Y$5,$D$3,,,,"decimal",,,"Retorno")</f>
        <v>Retorno</v>
      </c>
      <c r="Z6" s="57" t="str">
        <f>_xll.ECONOMATICA($B$7:$B$3200,"Premium",$Y$5,$D$3,,,,,,,"Dif.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A6" s="57" t="str">
        <f>_xll.ECONOMATICA($B$7:$B$3200,"RETURN",AA5,$D$3,,,,"decimal",,,"Retorno")</f>
        <v>Retorno</v>
      </c>
      <c r="AB6" s="57" t="str">
        <f>_xll.ECONOMATICA($B$7:$B$3200,"Premium",$AA$5,$D$3,,,,,,,"Dif.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C6" s="57" t="str">
        <f>_xll.ECONOMATICA($B$7:$B$3200,"RETURN",$AC$5,$D$3,,,,"decimal",,,"Retorno")</f>
        <v>Retorno</v>
      </c>
      <c r="AD6" s="57" t="str">
        <f>_xll.ECONOMATICA($B$7:$B$3200,"Premium",$AC$5,$D$3,,,,,,,"Dif.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E6" s="57" t="str">
        <f>_xll.ECONOMATICA($B$7:$B$3200,"RETURN",$AE$5,$D$3,,,,"decimal",,,"Retorno")</f>
        <v>Retorno</v>
      </c>
      <c r="AF6" s="57" t="str">
        <f>_xll.ECONOMATICA($B$7:$B$3200,"Premium",$AE$5,$D$3,,,,,,,"Dif.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G6" s="57" t="str">
        <f>_xll.ECONOMATICA($B$7:$B$3200,"RETURN","IN THE MONTH",$D$3,,,,"decimal",,,"Retorno")</f>
        <v>Retorno</v>
      </c>
      <c r="AH6" s="57" t="str">
        <f>_xll.ECONOMATICA($B$7:$B$3200,"Premium","in the month",$D$3,,,,,,,"Dif.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I6" s="57" t="str">
        <f>_xll.ECONOMATICA($B$7:$B$3200,"RETURN","IN THE YEAR",$D$3,,,,"decimal",,,"Retorno")</f>
        <v>Retorno</v>
      </c>
      <c r="AJ6" s="57" t="str">
        <f>_xll.ECONOMATICA($B$7:$B$3200,"Premium","in the year",$D$3,,,,,,,"Dif.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SP IPSA (p.p)</v>
      </c>
      <c r="AK6" s="57" t="str">
        <f>_xll.ECONOMATICA($B$7:$B$3200,"RETURN","From Start",$D$3,,,,"decimal",,,"Retorno")</f>
        <v>Retorno</v>
      </c>
      <c r="AL6" s="57" t="str">
        <f>_xll.ECONOMATICA($B$7:$B$3200,"RETURN","From Start",$D$3,,,,"decimal",,,"Promedio Anual",{"std.tec.ppr.per=4";"std.tec.ppr.pertd=false"})</f>
        <v>Promedio Anual</v>
      </c>
      <c r="AM6" s="57" t="str">
        <f>_xll.ECONOMATICA($B$7:$B$3200,"PREMIUM","From Start",$D$3,,,,,,,"Dif. Promedio Anual vs SP IPSA (p.p)",{"std.tec.stt.bmk=0:4923,1:0,2:79083,3:0,4:8107,5:0,6:0,7:0,8:0,9:0,10:0,11:0,12:0,13:0,14:0,15:0,16:0,17:0,18:0,19:0,20:0,21:0,22:0,23:0,24:0,25:0,26:0,27:0,28:0,29:0,30:0,31:0,";"std.tec.stt.bmk=32:0,33:0,34:0,35:0,36:0,37:0,38:0,39:0,40:0,41:0,42:0,43:0,44:0,45:0,46:0,47:0,48:0,49:0,50:0,51:0,52:0,53:0,54:0,55:0,56:0,57:0,58:0,59:0,60:0,61:0,62:0,63:0,64:0,65:0,66:0,67:0,68:0,69:0,70:0,71:0,72:0,73:0,74:0,75:0,76:0,77:0,78:0,79:0";"std.tec.fordpr=1"})</f>
        <v>Dif. Promedio Anual vs SP IPSA (p.p)</v>
      </c>
      <c r="AN6" s="59"/>
      <c r="AO6" s="60" t="str">
        <f>_xll.ECONOMATICA($B$7:$B$3200,"Return M",$AQ$5,$D$3,,,,"decimal",,,"Mayor Retorno Diario",{"jtc.per=0";"std.tec.dret.per=0"})</f>
        <v>Mayor Retorno Diario</v>
      </c>
      <c r="AP6" s="60" t="str">
        <f>_xll.ECONOMATICA($B$7:$B$3200,"Return M",$AQ$5,$D$3,,,,"decimal",,,"Menor Retorno Diario",{"jtc.per=0";"std.tec.dret.per=0";"std.tec.dret.mom=true"})</f>
        <v>Menor Retorno Diario</v>
      </c>
      <c r="AQ6" s="60" t="str">
        <f>_xll.ECONOMATICA($B$7:$B$3200,"Return M",$AQ$5,$D$3,,,,"decimal",,,"Mayor Retorno Mensual",)</f>
        <v>Mayor Retorno Mensual</v>
      </c>
      <c r="AR6" s="60" t="str">
        <f>_xll.ECONOMATICA($B$7:$B$3200,"Return M",$AQ$5,$D$3,,,,"decimal",,,"Menor Retorno Mensual",{"std.tec.dret.mom=true"})</f>
        <v>Menor Retorno Mensual</v>
      </c>
      <c r="AS6" s="60" t="str">
        <f>_xll.ECONOMATICA($B$7:$B$3200,"Number Return",$AQ$5,$D$3,,,,,,,"Meses Positivos",{"std.tec.dret.noprc=true"})</f>
        <v>Meses Positivos</v>
      </c>
      <c r="AT6" s="60" t="str">
        <f>_xll.ECONOMATICA($B$7:$B$3200,"Number Return",$AQ$5,$D$3,,,,,,,"Meses Negativos",{"std.tec.dret.cmp=-1";"std.tec.dret.noprc=true"})</f>
        <v>Meses Negativos</v>
      </c>
      <c r="AU6" s="60" t="str">
        <f>_xll.ECONOMATICA($B$7:$B$3200,"Number Premium",$AQ$5,$D$3,,,,,,,"Meses Acima    SP IPSA",{"std.tec.stt.bmk=0:4923,1:0,2:79083,3:0,4:8107,5:0,6:0,7:0,8:0,9:0,10:0,11:0,12:0,13:0,14:0,15:0,16:0,17:0,18:0,19:0,20:0,21:0,22:0,23:0,24:0,25:0,26:0,27:0,28:0,29:0,30:0,31:0,";"std.tec.stt.bmk=32:0,33:0,34:0,35:0,36:0,37:0,38:0,39:0,40:0,41:0,42:0,43:0,44:0,45:0,46:0,47:0,48:0,49:0,50:0,51:0,52:0,53:0,54:0,55:0,56:0,57:0,58:0,59:0,60:0,61:0,62:0,63:0,64:0,65:0,66:0,67:0,68:0,69:0,70:0,71:0,72:0,73:0,74:0,75:0,76:0,77:0,78:0,79:0";"std.tec.dret.noprc=true"})</f>
        <v>Meses Acima    SP IPSA</v>
      </c>
      <c r="AV6" s="60" t="str">
        <f>_xll.ECONOMATICA($B$7:$B$3200,"Number Premium",$AQ$5,$D$3,,,,,,,"Meses Abaixo   SP IPSA",{"std.tec.stt.bmk=0:4923,1:0,2:79083,3:0,4:8107,5:0,6:0,7:0,8:0,9:0,10:0,11:0,12:0,13:0,14:0,15:0,16:0,17:0,18:0,19:0,20:0,21:0,22:0,23:0,24:0,25:0,26:0,27:0,28:0,29:0,30:0,31:0,";"std.tec.stt.bmk=32:0,33:0,34:0,35:0,36:0,37:0,38:0,39:0,40:0,41:0,42:0,43:0,44:0,45:0,46:0,47:0,48:0,49:0,50:0,51:0,52:0,53:0,54:0,55:0,56:0,57:0,58:0,59:0,60:0,61:0,62:0,63:0,64:0,65:0,66:0,67:0,68:0,69:0,70:0,71:0,72:0,73:0,74:0,75:0,76:0,77:0,78:0,79:0";"std.tec.dret.cmp=-1";"std.tec.dret.noprc=true"})</f>
        <v>Meses Abaixo   SP IPSA</v>
      </c>
      <c r="AW6" s="59"/>
      <c r="AX6" s="57" t="str">
        <f>_xll.ECONOMATICA($B$7:$B$3200,"Volatility",$AZ$5,$D$3,,,,"decimal",,,"Volatilidad")</f>
        <v>Volatilidad</v>
      </c>
      <c r="AY6" s="57" t="str">
        <f>_xll.ECONOMATICA($B$7:$B$3200,"Sharpe",$AZ$5,$D$3,,,,,,,"Sharpe")</f>
        <v>Sharpe</v>
      </c>
      <c r="AZ6" s="57" t="str">
        <f>_xll.ECONOMATICA($B$7:$B$3200,"InfoRatio",$AZ$5,$D$3,,,,,,,"InfoRatio")</f>
        <v>InfoRatio</v>
      </c>
      <c r="BA6" s="57" t="str">
        <f>_xll.ECONOMATICA($B$7:$B$3200,"Sortino",$AZ$5,$D$3,,,,,,,"Sortino")</f>
        <v>Sortino</v>
      </c>
      <c r="BB6" s="57" t="str">
        <f>_xll.ECONOMATICA($B$7:$B$3200,"VAR %",$AZ$5,$D$3,,,,"decimal",,,"VaR 95%")</f>
        <v>VaR 95%</v>
      </c>
      <c r="BC6" s="107" t="str">
        <f>_xll.ECONOMATICA($B$7:$B$3200,"MaxLoss",$AZ$5,$D$3,,,,,,,"Perdida Máxima")</f>
        <v>Perdida Máxima</v>
      </c>
      <c r="BD6" s="57" t="str">
        <f>_xll.ECONOMATICA($B$7:$B$3200,"MaxLoss",$AZ$5,$D$3,,,,,,,"Fecha del Peak",{"std.tec.tpmdd=2"})</f>
        <v>Fecha del Peak</v>
      </c>
      <c r="BE6" s="57" t="str">
        <f>_xll.ECONOMATICA($B$7:$B$3200,"MaxLoss",$AZ$5,$D$3,,,,,,,"Fecha del Fondo",{"std.tec.tpmdd=3"})</f>
        <v>Fecha del Fondo</v>
      </c>
      <c r="BF6" s="57" t="str">
        <f>_xll.ECONOMATICA($B$7:$B$3200,"MaxLoss",$AZ$5,$D$3,,,,,,,"Días de Recuperación",{"std.tec.tpmdd=1"})</f>
        <v>Días de Recuperación</v>
      </c>
      <c r="BG6" s="57" t="str">
        <f>_xll.ECONOMATICA($B$7:$B$3200,"MaxLoss",$AZ$5,$D$3,,,,,,,"Fecha de Recuperación",{"std.tec.tpmdd=4"})</f>
        <v>Fecha de Recuperación</v>
      </c>
      <c r="BH6" s="61"/>
    </row>
    <row r="7" spans="1:60" x14ac:dyDescent="0.25">
      <c r="A7" s="19"/>
      <c r="B7" s="16" t="s">
        <v>21</v>
      </c>
      <c r="C7" s="16" t="s">
        <v>4287</v>
      </c>
      <c r="D7" s="16" t="s">
        <v>2983</v>
      </c>
      <c r="E7" s="20" t="s">
        <v>7288</v>
      </c>
      <c r="F7" s="20" t="s">
        <v>3150</v>
      </c>
      <c r="G7" s="82" t="s">
        <v>7249</v>
      </c>
      <c r="H7" s="85" t="s">
        <v>7257</v>
      </c>
      <c r="I7" s="21" t="s">
        <v>7417</v>
      </c>
      <c r="J7" s="21" t="s">
        <v>3484</v>
      </c>
      <c r="K7" s="19"/>
      <c r="L7" s="22">
        <v>43623</v>
      </c>
      <c r="M7" s="98"/>
      <c r="N7" s="94"/>
      <c r="O7" s="94"/>
      <c r="P7" s="62" t="str">
        <f t="shared" ref="P7:P68" si="0">IFERROR(N7/O7,"")</f>
        <v/>
      </c>
      <c r="Q7" s="22"/>
      <c r="R7" s="99"/>
      <c r="S7" s="99"/>
      <c r="T7" s="19"/>
      <c r="U7" s="23"/>
      <c r="V7" s="63"/>
      <c r="W7" s="23"/>
      <c r="X7" s="63"/>
      <c r="Y7" s="23"/>
      <c r="Z7" s="63"/>
      <c r="AA7" s="23"/>
      <c r="AB7" s="63"/>
      <c r="AC7" s="23"/>
      <c r="AD7" s="63"/>
      <c r="AE7" s="23"/>
      <c r="AF7" s="64"/>
      <c r="AG7" s="23"/>
      <c r="AH7" s="63"/>
      <c r="AI7" s="23"/>
      <c r="AJ7" s="63"/>
      <c r="AK7" s="23"/>
      <c r="AL7" s="23"/>
      <c r="AM7" s="63"/>
      <c r="AN7" s="19"/>
      <c r="AO7" s="26"/>
      <c r="AP7" s="26"/>
      <c r="AQ7" s="26"/>
      <c r="AR7" s="26"/>
      <c r="AS7" s="24"/>
      <c r="AT7" s="24"/>
      <c r="AU7" s="24"/>
      <c r="AV7" s="25"/>
      <c r="AW7" s="19"/>
      <c r="AX7" s="29"/>
      <c r="AY7" s="30"/>
      <c r="AZ7" s="30"/>
      <c r="BA7" s="30"/>
      <c r="BB7" s="62"/>
      <c r="BC7" s="108"/>
      <c r="BD7" s="22"/>
      <c r="BE7" s="22"/>
      <c r="BF7" s="24"/>
      <c r="BG7" s="22"/>
      <c r="BH7" s="37"/>
    </row>
    <row r="8" spans="1:60" x14ac:dyDescent="0.25">
      <c r="A8" s="19"/>
      <c r="B8" s="16" t="s">
        <v>22</v>
      </c>
      <c r="C8" s="16" t="s">
        <v>4288</v>
      </c>
      <c r="D8" s="16" t="s">
        <v>2984</v>
      </c>
      <c r="E8" s="20" t="s">
        <v>7289</v>
      </c>
      <c r="F8" s="20" t="s">
        <v>3151</v>
      </c>
      <c r="G8" s="82" t="s">
        <v>7250</v>
      </c>
      <c r="H8" s="85" t="s">
        <v>7258</v>
      </c>
      <c r="I8" s="21" t="s">
        <v>7417</v>
      </c>
      <c r="J8" s="21" t="s">
        <v>3485</v>
      </c>
      <c r="K8" s="19"/>
      <c r="L8" s="22">
        <v>44015</v>
      </c>
      <c r="M8" s="98">
        <v>1201.2145000006999</v>
      </c>
      <c r="N8" s="94">
        <v>1201.2145000006999</v>
      </c>
      <c r="O8" s="94">
        <v>1503.4849999994001</v>
      </c>
      <c r="P8" s="62">
        <f t="shared" si="0"/>
        <v>0.79895343152820231</v>
      </c>
      <c r="Q8" s="22">
        <v>43756</v>
      </c>
      <c r="R8" s="99">
        <v>649184.68400000001</v>
      </c>
      <c r="S8" s="99">
        <v>570597.59455956996</v>
      </c>
      <c r="T8" s="19"/>
      <c r="U8" s="23">
        <v>8.2508200957818207E-3</v>
      </c>
      <c r="V8" s="63">
        <v>0.26706072276283499</v>
      </c>
      <c r="W8" s="23">
        <v>0.112204753573751</v>
      </c>
      <c r="X8" s="63">
        <v>1.61770539270947</v>
      </c>
      <c r="Y8" s="23">
        <v>-0.12355410426607701</v>
      </c>
      <c r="Z8" s="63">
        <v>0.84519295397330996</v>
      </c>
      <c r="AA8" s="23">
        <v>-0.174485604286892</v>
      </c>
      <c r="AB8" s="63">
        <v>-0.54194471903610997</v>
      </c>
      <c r="AC8" s="23">
        <v>-0.28795221631298801</v>
      </c>
      <c r="AD8" s="63">
        <v>-8.7279243837692793</v>
      </c>
      <c r="AE8" s="23">
        <v>-0.206719726605224</v>
      </c>
      <c r="AF8" s="64">
        <v>-8.4786310765630297</v>
      </c>
      <c r="AG8" s="23">
        <v>6.5321928293997203E-2</v>
      </c>
      <c r="AH8" s="63">
        <v>0.43736702864407601</v>
      </c>
      <c r="AI8" s="23">
        <v>-9.9268393107195194E-2</v>
      </c>
      <c r="AJ8" s="63">
        <v>0.15927366148389399</v>
      </c>
      <c r="AK8" s="23">
        <v>-0.303483629916736</v>
      </c>
      <c r="AL8" s="23">
        <v>-4.70533553652785E-2</v>
      </c>
      <c r="AM8" s="63">
        <v>-27.423111960437399</v>
      </c>
      <c r="AN8" s="19"/>
      <c r="AO8" s="26">
        <v>7.3500654298186405E-2</v>
      </c>
      <c r="AP8" s="26">
        <v>-9.2073703510395705E-2</v>
      </c>
      <c r="AQ8" s="26">
        <v>0.12742855958829799</v>
      </c>
      <c r="AR8" s="26">
        <v>-0.15427395880848099</v>
      </c>
      <c r="AS8" s="24">
        <v>5</v>
      </c>
      <c r="AT8" s="24">
        <v>7</v>
      </c>
      <c r="AU8" s="24">
        <v>6</v>
      </c>
      <c r="AV8" s="25">
        <v>6</v>
      </c>
      <c r="AW8" s="19"/>
      <c r="AX8" s="29">
        <v>0.283020638246962</v>
      </c>
      <c r="AY8" s="30">
        <v>-0.81195282845874295</v>
      </c>
      <c r="AZ8" s="30">
        <v>-0.50009009765835799</v>
      </c>
      <c r="BA8" s="30">
        <v>-1.0755346585701799</v>
      </c>
      <c r="BB8" s="62">
        <v>2.89822488521531E-2</v>
      </c>
      <c r="BC8" s="108">
        <v>-43.206829466216703</v>
      </c>
      <c r="BD8" s="22">
        <v>43756</v>
      </c>
      <c r="BE8" s="22">
        <v>43913</v>
      </c>
      <c r="BF8" s="24"/>
      <c r="BG8" s="22"/>
      <c r="BH8" s="37"/>
    </row>
    <row r="9" spans="1:60" x14ac:dyDescent="0.25">
      <c r="A9" s="19"/>
      <c r="B9" s="16" t="s">
        <v>23</v>
      </c>
      <c r="C9" s="16" t="s">
        <v>4289</v>
      </c>
      <c r="D9" s="16" t="s">
        <v>2984</v>
      </c>
      <c r="E9" s="20" t="s">
        <v>7290</v>
      </c>
      <c r="F9" s="20" t="s">
        <v>3151</v>
      </c>
      <c r="G9" s="82" t="s">
        <v>7250</v>
      </c>
      <c r="H9" s="85" t="s">
        <v>7258</v>
      </c>
      <c r="I9" s="21" t="s">
        <v>7417</v>
      </c>
      <c r="J9" s="21" t="s">
        <v>3486</v>
      </c>
      <c r="K9" s="19"/>
      <c r="L9" s="22">
        <v>44015</v>
      </c>
      <c r="M9" s="98">
        <v>1297.9016999993501</v>
      </c>
      <c r="N9" s="94">
        <v>1297.9016999993501</v>
      </c>
      <c r="O9" s="94">
        <v>1653.6638999991101</v>
      </c>
      <c r="P9" s="62">
        <f t="shared" si="0"/>
        <v>0.78486426413496024</v>
      </c>
      <c r="Q9" s="22">
        <v>43756</v>
      </c>
      <c r="R9" s="99">
        <v>1228723.92</v>
      </c>
      <c r="S9" s="99">
        <v>1320559.76672461</v>
      </c>
      <c r="T9" s="19"/>
      <c r="U9" s="23">
        <v>8.1955102850770293E-3</v>
      </c>
      <c r="V9" s="63">
        <v>0.26152974169235699</v>
      </c>
      <c r="W9" s="23">
        <v>0.110377865908958</v>
      </c>
      <c r="X9" s="63">
        <v>1.43501662623021</v>
      </c>
      <c r="Y9" s="23">
        <v>-0.132394581802218</v>
      </c>
      <c r="Z9" s="63">
        <v>-3.8854799640830599E-2</v>
      </c>
      <c r="AA9" s="23">
        <v>-0.193740855517681</v>
      </c>
      <c r="AB9" s="63">
        <v>-2.4674698421149501</v>
      </c>
      <c r="AC9" s="23">
        <v>-0.31826670942973601</v>
      </c>
      <c r="AD9" s="63">
        <v>-11.759373695444101</v>
      </c>
      <c r="AE9" s="23">
        <v>-0.25531407786271298</v>
      </c>
      <c r="AF9" s="64">
        <v>-13.3380662023119</v>
      </c>
      <c r="AG9" s="23">
        <v>6.5146783501404598E-2</v>
      </c>
      <c r="AH9" s="63">
        <v>0.41985254938481398</v>
      </c>
      <c r="AI9" s="23">
        <v>-0.10850035793191599</v>
      </c>
      <c r="AJ9" s="63">
        <v>-0.76392282098822795</v>
      </c>
      <c r="AK9" s="23">
        <v>-0.39491322174668297</v>
      </c>
      <c r="AL9" s="23">
        <v>-6.47571305935708E-2</v>
      </c>
      <c r="AM9" s="63">
        <v>-36.566071143432097</v>
      </c>
      <c r="AN9" s="19"/>
      <c r="AO9" s="26">
        <v>7.3441779901258997E-2</v>
      </c>
      <c r="AP9" s="26">
        <v>-9.2222906789247605E-2</v>
      </c>
      <c r="AQ9" s="26">
        <v>0.12557659722922801</v>
      </c>
      <c r="AR9" s="26">
        <v>-0.15570940314690199</v>
      </c>
      <c r="AS9" s="24">
        <v>5</v>
      </c>
      <c r="AT9" s="24">
        <v>7</v>
      </c>
      <c r="AU9" s="24">
        <v>6</v>
      </c>
      <c r="AV9" s="25">
        <v>6</v>
      </c>
      <c r="AW9" s="19"/>
      <c r="AX9" s="29">
        <v>0.28290616600570501</v>
      </c>
      <c r="AY9" s="30">
        <v>-0.87371778289616497</v>
      </c>
      <c r="AZ9" s="30">
        <v>-0.647729496416105</v>
      </c>
      <c r="BA9" s="30">
        <v>-1.15344238142825</v>
      </c>
      <c r="BB9" s="62">
        <v>2.89672844348388E-2</v>
      </c>
      <c r="BC9" s="108">
        <v>-43.895624739641804</v>
      </c>
      <c r="BD9" s="22">
        <v>43756</v>
      </c>
      <c r="BE9" s="22">
        <v>43913</v>
      </c>
      <c r="BF9" s="24"/>
      <c r="BG9" s="22"/>
      <c r="BH9" s="37"/>
    </row>
    <row r="10" spans="1:60" x14ac:dyDescent="0.25">
      <c r="A10" s="19"/>
      <c r="B10" s="16" t="s">
        <v>24</v>
      </c>
      <c r="C10" s="16" t="s">
        <v>4290</v>
      </c>
      <c r="D10" s="16" t="s">
        <v>2984</v>
      </c>
      <c r="E10" s="20" t="s">
        <v>7291</v>
      </c>
      <c r="F10" s="20" t="s">
        <v>3151</v>
      </c>
      <c r="G10" s="82" t="s">
        <v>7250</v>
      </c>
      <c r="H10" s="85" t="s">
        <v>7258</v>
      </c>
      <c r="I10" s="21" t="s">
        <v>7417</v>
      </c>
      <c r="J10" s="21" t="s">
        <v>3487</v>
      </c>
      <c r="K10" s="19"/>
      <c r="L10" s="22">
        <v>44015</v>
      </c>
      <c r="M10" s="98">
        <v>900.57479999959503</v>
      </c>
      <c r="N10" s="94">
        <v>900.57479999959503</v>
      </c>
      <c r="O10" s="94">
        <v>1143.36319999956</v>
      </c>
      <c r="P10" s="62">
        <f t="shared" si="0"/>
        <v>0.78765417673049265</v>
      </c>
      <c r="Q10" s="22">
        <v>43756</v>
      </c>
      <c r="R10" s="99">
        <v>436187.46600000001</v>
      </c>
      <c r="S10" s="99">
        <v>637568.64382910205</v>
      </c>
      <c r="T10" s="19"/>
      <c r="U10" s="23">
        <v>8.2093103774241206E-3</v>
      </c>
      <c r="V10" s="63">
        <v>0.26290975092706498</v>
      </c>
      <c r="W10" s="23">
        <v>0.110834292459913</v>
      </c>
      <c r="X10" s="63">
        <v>1.4806592813256401</v>
      </c>
      <c r="Y10" s="23">
        <v>-0.130228589392646</v>
      </c>
      <c r="Z10" s="63">
        <v>0.177744441316463</v>
      </c>
      <c r="AA10" s="23">
        <v>-0.18972332406963699</v>
      </c>
      <c r="AB10" s="63">
        <v>-2.0657166973105601</v>
      </c>
      <c r="AC10" s="23">
        <v>-0.31139739545586098</v>
      </c>
      <c r="AD10" s="63">
        <v>-11.0724422980566</v>
      </c>
      <c r="AE10" s="23">
        <v>-0.24396915045886999</v>
      </c>
      <c r="AF10" s="64">
        <v>-12.203573461927601</v>
      </c>
      <c r="AG10" s="23">
        <v>6.5190513696506996E-2</v>
      </c>
      <c r="AH10" s="63">
        <v>0.42422556889505397</v>
      </c>
      <c r="AI10" s="23">
        <v>-0.10623799029606699</v>
      </c>
      <c r="AJ10" s="63">
        <v>-0.53768605740333397</v>
      </c>
      <c r="AK10" s="23">
        <v>-0.37278474025952202</v>
      </c>
      <c r="AL10" s="23">
        <v>-6.0269838495514698E-2</v>
      </c>
      <c r="AM10" s="63">
        <v>-34.3532229947159</v>
      </c>
      <c r="AN10" s="19"/>
      <c r="AO10" s="26">
        <v>7.3456555353914196E-2</v>
      </c>
      <c r="AP10" s="26">
        <v>-9.2185615476482796E-2</v>
      </c>
      <c r="AQ10" s="26">
        <v>0.12603927083007899</v>
      </c>
      <c r="AR10" s="26">
        <v>-0.155350715434033</v>
      </c>
      <c r="AS10" s="24">
        <v>5</v>
      </c>
      <c r="AT10" s="24">
        <v>7</v>
      </c>
      <c r="AU10" s="24">
        <v>6</v>
      </c>
      <c r="AV10" s="25">
        <v>6</v>
      </c>
      <c r="AW10" s="19"/>
      <c r="AX10" s="29">
        <v>0.28288872193603298</v>
      </c>
      <c r="AY10" s="30">
        <v>-0.861112311483339</v>
      </c>
      <c r="AZ10" s="30">
        <v>-0.61701064338103595</v>
      </c>
      <c r="BA10" s="30">
        <v>-1.13754683600564</v>
      </c>
      <c r="BB10" s="62">
        <v>2.8966138261384899E-2</v>
      </c>
      <c r="BC10" s="108">
        <v>-43.774821509025102</v>
      </c>
      <c r="BD10" s="22">
        <v>43756</v>
      </c>
      <c r="BE10" s="22">
        <v>43913</v>
      </c>
      <c r="BF10" s="24"/>
      <c r="BG10" s="22"/>
      <c r="BH10" s="37"/>
    </row>
    <row r="11" spans="1:60" x14ac:dyDescent="0.25">
      <c r="A11" s="19"/>
      <c r="B11" s="17" t="s">
        <v>25</v>
      </c>
      <c r="C11" s="17" t="s">
        <v>4291</v>
      </c>
      <c r="D11" s="17" t="s">
        <v>2984</v>
      </c>
      <c r="E11" s="20" t="s">
        <v>7292</v>
      </c>
      <c r="F11" s="20" t="s">
        <v>3151</v>
      </c>
      <c r="G11" s="82" t="s">
        <v>7250</v>
      </c>
      <c r="H11" s="85" t="s">
        <v>7258</v>
      </c>
      <c r="I11" s="21" t="s">
        <v>7417</v>
      </c>
      <c r="J11" s="21" t="s">
        <v>3488</v>
      </c>
      <c r="K11" s="19"/>
      <c r="L11" s="22">
        <v>44015</v>
      </c>
      <c r="M11" s="98">
        <v>883.995099999942</v>
      </c>
      <c r="N11" s="94">
        <v>883.995099999942</v>
      </c>
      <c r="O11" s="94">
        <v>1112.4890000000601</v>
      </c>
      <c r="P11" s="62">
        <f t="shared" si="0"/>
        <v>0.79461019389845133</v>
      </c>
      <c r="Q11" s="22">
        <v>43756</v>
      </c>
      <c r="R11" s="99">
        <v>1452784.03</v>
      </c>
      <c r="S11" s="99">
        <v>1682033.64710742</v>
      </c>
      <c r="T11" s="19"/>
      <c r="U11" s="23">
        <v>8.2435774875193601E-3</v>
      </c>
      <c r="V11" s="63">
        <v>0.266336461936589</v>
      </c>
      <c r="W11" s="23">
        <v>0.11196618094618301</v>
      </c>
      <c r="X11" s="63">
        <v>1.5938481299526801</v>
      </c>
      <c r="Y11" s="23">
        <v>-0.12483799760681</v>
      </c>
      <c r="Z11" s="63">
        <v>0.71680361990001995</v>
      </c>
      <c r="AA11" s="23">
        <v>-0.17959292920219</v>
      </c>
      <c r="AB11" s="63">
        <v>-1.0526772105658899</v>
      </c>
      <c r="AC11" s="23">
        <v>-0.294070414151065</v>
      </c>
      <c r="AD11" s="63">
        <v>-9.3397441675770096</v>
      </c>
      <c r="AE11" s="23">
        <v>-0.21528179706452599</v>
      </c>
      <c r="AF11" s="64">
        <v>-9.33483812249324</v>
      </c>
      <c r="AG11" s="23">
        <v>6.5298971065203701E-2</v>
      </c>
      <c r="AH11" s="63">
        <v>0.43507130576472303</v>
      </c>
      <c r="AI11" s="23">
        <v>-0.100607205417909</v>
      </c>
      <c r="AJ11" s="63">
        <v>2.53924304124666E-2</v>
      </c>
      <c r="AK11" s="23">
        <v>-0.116004899999971</v>
      </c>
      <c r="AL11" s="23">
        <v>-2.1584261809039201E-2</v>
      </c>
      <c r="AM11" s="63">
        <v>-24.111829001340102</v>
      </c>
      <c r="AN11" s="19"/>
      <c r="AO11" s="26">
        <v>7.3493017875080099E-2</v>
      </c>
      <c r="AP11" s="26">
        <v>-9.2093192974134597E-2</v>
      </c>
      <c r="AQ11" s="26">
        <v>0.127186706082284</v>
      </c>
      <c r="AR11" s="26">
        <v>-0.154461402867164</v>
      </c>
      <c r="AS11" s="24">
        <v>5</v>
      </c>
      <c r="AT11" s="24">
        <v>7</v>
      </c>
      <c r="AU11" s="24">
        <v>6</v>
      </c>
      <c r="AV11" s="25">
        <v>6</v>
      </c>
      <c r="AW11" s="19"/>
      <c r="AX11" s="29">
        <v>0.28284589258313603</v>
      </c>
      <c r="AY11" s="30">
        <v>-0.82932191089912499</v>
      </c>
      <c r="AZ11" s="30">
        <v>-0.53960066323270395</v>
      </c>
      <c r="BA11" s="30">
        <v>-1.0973417549539599</v>
      </c>
      <c r="BB11" s="62">
        <v>2.8963337891036601E-2</v>
      </c>
      <c r="BC11" s="108">
        <v>-43.474344465474097</v>
      </c>
      <c r="BD11" s="22">
        <v>43756</v>
      </c>
      <c r="BE11" s="22">
        <v>43913</v>
      </c>
      <c r="BF11" s="24"/>
      <c r="BG11" s="22"/>
      <c r="BH11" s="37"/>
    </row>
    <row r="12" spans="1:60" x14ac:dyDescent="0.25">
      <c r="A12" s="19"/>
      <c r="B12" s="18" t="s">
        <v>26</v>
      </c>
      <c r="C12" s="18" t="s">
        <v>4292</v>
      </c>
      <c r="D12" s="18" t="s">
        <v>2984</v>
      </c>
      <c r="E12" s="20" t="s">
        <v>7293</v>
      </c>
      <c r="F12" s="20" t="s">
        <v>3151</v>
      </c>
      <c r="G12" s="82" t="s">
        <v>7250</v>
      </c>
      <c r="H12" s="85" t="s">
        <v>7258</v>
      </c>
      <c r="I12" s="21" t="s">
        <v>7417</v>
      </c>
      <c r="J12" s="21" t="s">
        <v>3489</v>
      </c>
      <c r="K12" s="19"/>
      <c r="L12" s="22">
        <v>44015</v>
      </c>
      <c r="M12" s="98">
        <v>933.927699999884</v>
      </c>
      <c r="N12" s="94">
        <v>933.927699999884</v>
      </c>
      <c r="O12" s="94">
        <v>1164.9589000009</v>
      </c>
      <c r="P12" s="62">
        <f t="shared" si="0"/>
        <v>0.80168296065995326</v>
      </c>
      <c r="Q12" s="22">
        <v>43756</v>
      </c>
      <c r="R12" s="99">
        <v>3107727.111</v>
      </c>
      <c r="S12" s="99">
        <v>4061988.0674296902</v>
      </c>
      <c r="T12" s="19"/>
      <c r="U12" s="23">
        <v>8.2781292512663605E-3</v>
      </c>
      <c r="V12" s="63">
        <v>0.26979163831128999</v>
      </c>
      <c r="W12" s="23">
        <v>0.11310883662372399</v>
      </c>
      <c r="X12" s="63">
        <v>1.7081136977067199</v>
      </c>
      <c r="Y12" s="23">
        <v>-0.119372624172684</v>
      </c>
      <c r="Z12" s="63">
        <v>1.26334096331266</v>
      </c>
      <c r="AA12" s="23">
        <v>-0.169252915533434</v>
      </c>
      <c r="AB12" s="63">
        <v>-1.8675843690289198E-2</v>
      </c>
      <c r="AC12" s="23">
        <v>-0.27616082874388698</v>
      </c>
      <c r="AD12" s="63">
        <v>-7.5487856268591704</v>
      </c>
      <c r="AE12" s="23">
        <v>-0.18525627156952401</v>
      </c>
      <c r="AF12" s="64">
        <v>-6.3322855729929897</v>
      </c>
      <c r="AG12" s="23">
        <v>6.5408482312705005E-2</v>
      </c>
      <c r="AH12" s="63">
        <v>0.44602243051485901</v>
      </c>
      <c r="AI12" s="23">
        <v>-9.4897550267924097E-2</v>
      </c>
      <c r="AJ12" s="63">
        <v>0.59635794541099996</v>
      </c>
      <c r="AK12" s="23">
        <v>-6.6072300000087097E-2</v>
      </c>
      <c r="AL12" s="23">
        <v>-1.20238810131923E-2</v>
      </c>
      <c r="AM12" s="63">
        <v>-19.118569001351698</v>
      </c>
      <c r="AN12" s="19"/>
      <c r="AO12" s="26">
        <v>7.3529713969037402E-2</v>
      </c>
      <c r="AP12" s="26">
        <v>-9.1999923437542694E-2</v>
      </c>
      <c r="AQ12" s="26">
        <v>0.12834494224807699</v>
      </c>
      <c r="AR12" s="26">
        <v>-0.153563630066928</v>
      </c>
      <c r="AS12" s="24">
        <v>5</v>
      </c>
      <c r="AT12" s="24">
        <v>7</v>
      </c>
      <c r="AU12" s="24">
        <v>7</v>
      </c>
      <c r="AV12" s="25">
        <v>5</v>
      </c>
      <c r="AW12" s="19"/>
      <c r="AX12" s="29">
        <v>0.28280511594319302</v>
      </c>
      <c r="AY12" s="30">
        <v>-0.79687225448469701</v>
      </c>
      <c r="AZ12" s="30">
        <v>-0.46067143053005599</v>
      </c>
      <c r="BA12" s="30">
        <v>-1.05614193303518</v>
      </c>
      <c r="BB12" s="62">
        <v>2.8960757993809198E-2</v>
      </c>
      <c r="BC12" s="108">
        <v>-43.169720408215703</v>
      </c>
      <c r="BD12" s="22">
        <v>43756</v>
      </c>
      <c r="BE12" s="22">
        <v>43913</v>
      </c>
      <c r="BF12" s="24"/>
      <c r="BG12" s="22"/>
      <c r="BH12" s="37"/>
    </row>
    <row r="13" spans="1:60" x14ac:dyDescent="0.25">
      <c r="A13" s="19"/>
      <c r="B13" s="17" t="s">
        <v>27</v>
      </c>
      <c r="C13" s="17" t="s">
        <v>4293</v>
      </c>
      <c r="D13" s="17" t="s">
        <v>2984</v>
      </c>
      <c r="E13" s="20" t="s">
        <v>7294</v>
      </c>
      <c r="F13" s="20" t="s">
        <v>3151</v>
      </c>
      <c r="G13" s="82" t="s">
        <v>7250</v>
      </c>
      <c r="H13" s="85" t="s">
        <v>7258</v>
      </c>
      <c r="I13" s="21" t="s">
        <v>7417</v>
      </c>
      <c r="J13" s="21" t="s">
        <v>3490</v>
      </c>
      <c r="K13" s="19"/>
      <c r="L13" s="22">
        <v>44015</v>
      </c>
      <c r="M13" s="98">
        <v>1075.1429999992299</v>
      </c>
      <c r="N13" s="94">
        <v>1075.1429999992299</v>
      </c>
      <c r="O13" s="94">
        <v>1338.2389000002299</v>
      </c>
      <c r="P13" s="62">
        <f t="shared" si="0"/>
        <v>0.80340139566937208</v>
      </c>
      <c r="Q13" s="22">
        <v>43756</v>
      </c>
      <c r="R13" s="99">
        <v>10588823.154999999</v>
      </c>
      <c r="S13" s="99">
        <v>12315829.540968699</v>
      </c>
      <c r="T13" s="19"/>
      <c r="U13" s="23">
        <v>8.2864495598187204E-3</v>
      </c>
      <c r="V13" s="63">
        <v>0.27062366916652503</v>
      </c>
      <c r="W13" s="23">
        <v>0.11338464508124201</v>
      </c>
      <c r="X13" s="63">
        <v>1.73569454345852</v>
      </c>
      <c r="Y13" s="23">
        <v>-0.118046165251144</v>
      </c>
      <c r="Z13" s="63">
        <v>1.3959868554666199</v>
      </c>
      <c r="AA13" s="23">
        <v>-0.16673622525093401</v>
      </c>
      <c r="AB13" s="63">
        <v>0.23299318455974599</v>
      </c>
      <c r="AC13" s="23">
        <v>-0.27176919007266398</v>
      </c>
      <c r="AD13" s="63">
        <v>-7.1096217597369096</v>
      </c>
      <c r="AE13" s="23">
        <v>-0.17783772858994801</v>
      </c>
      <c r="AF13" s="64">
        <v>-5.5904312750353702</v>
      </c>
      <c r="AG13" s="23">
        <v>6.5434864061899106E-2</v>
      </c>
      <c r="AH13" s="63">
        <v>0.44866060543427</v>
      </c>
      <c r="AI13" s="23">
        <v>-9.3511688518483405E-2</v>
      </c>
      <c r="AJ13" s="63">
        <v>0.73494412035506695</v>
      </c>
      <c r="AK13" s="23">
        <v>-7.8448883473392905E-2</v>
      </c>
      <c r="AL13" s="23">
        <v>-1.08281264228935E-2</v>
      </c>
      <c r="AM13" s="63">
        <v>-4.9196373161103102</v>
      </c>
      <c r="AN13" s="19"/>
      <c r="AO13" s="26">
        <v>7.3538614715289399E-2</v>
      </c>
      <c r="AP13" s="26">
        <v>-9.1977476133324701E-2</v>
      </c>
      <c r="AQ13" s="26">
        <v>0.12862468482679101</v>
      </c>
      <c r="AR13" s="26">
        <v>-0.15334688531496801</v>
      </c>
      <c r="AS13" s="24">
        <v>5</v>
      </c>
      <c r="AT13" s="24">
        <v>7</v>
      </c>
      <c r="AU13" s="24">
        <v>7</v>
      </c>
      <c r="AV13" s="25">
        <v>5</v>
      </c>
      <c r="AW13" s="19"/>
      <c r="AX13" s="29">
        <v>0.282794367576716</v>
      </c>
      <c r="AY13" s="30">
        <v>-0.78897753741057397</v>
      </c>
      <c r="AZ13" s="30">
        <v>-0.44147395837262599</v>
      </c>
      <c r="BA13" s="30">
        <v>-1.0460950604610799</v>
      </c>
      <c r="BB13" s="62">
        <v>2.8960044446466798E-2</v>
      </c>
      <c r="BC13" s="108">
        <v>-43.095967394125203</v>
      </c>
      <c r="BD13" s="22">
        <v>43756</v>
      </c>
      <c r="BE13" s="22">
        <v>43913</v>
      </c>
      <c r="BF13" s="24"/>
      <c r="BG13" s="22"/>
      <c r="BH13" s="37"/>
    </row>
    <row r="14" spans="1:60" x14ac:dyDescent="0.25">
      <c r="A14" s="19"/>
      <c r="B14" s="17" t="s">
        <v>28</v>
      </c>
      <c r="C14" s="17" t="s">
        <v>4294</v>
      </c>
      <c r="D14" s="17" t="s">
        <v>2984</v>
      </c>
      <c r="E14" s="20" t="s">
        <v>7295</v>
      </c>
      <c r="F14" s="20" t="s">
        <v>3151</v>
      </c>
      <c r="G14" s="82" t="s">
        <v>7250</v>
      </c>
      <c r="H14" s="85" t="s">
        <v>7258</v>
      </c>
      <c r="I14" s="21" t="s">
        <v>7417</v>
      </c>
      <c r="J14" s="21" t="s">
        <v>2982</v>
      </c>
      <c r="K14" s="19"/>
      <c r="L14" s="22">
        <v>44015</v>
      </c>
      <c r="M14" s="98">
        <v>728.94759999960695</v>
      </c>
      <c r="N14" s="94">
        <v>728.94759999960695</v>
      </c>
      <c r="O14" s="94">
        <v>902.76400000043202</v>
      </c>
      <c r="P14" s="62">
        <f t="shared" si="0"/>
        <v>0.80746197234189454</v>
      </c>
      <c r="Q14" s="22">
        <v>43756</v>
      </c>
      <c r="R14" s="99">
        <v>131878.95600000001</v>
      </c>
      <c r="S14" s="99">
        <v>347561.68742773402</v>
      </c>
      <c r="T14" s="19"/>
      <c r="U14" s="23">
        <v>8.3060513206874003E-3</v>
      </c>
      <c r="V14" s="63">
        <v>0.27258384525339402</v>
      </c>
      <c r="W14" s="23">
        <v>0.114034605105262</v>
      </c>
      <c r="X14" s="63">
        <v>1.80069054586056</v>
      </c>
      <c r="Y14" s="23">
        <v>-0.11491531959924001</v>
      </c>
      <c r="Z14" s="63">
        <v>1.7090714206569799</v>
      </c>
      <c r="AA14" s="23">
        <v>-0.16077998041320801</v>
      </c>
      <c r="AB14" s="63">
        <v>0.828617668332299</v>
      </c>
      <c r="AC14" s="23"/>
      <c r="AD14" s="63"/>
      <c r="AE14" s="23"/>
      <c r="AF14" s="64"/>
      <c r="AG14" s="23">
        <v>6.5496962164615993E-2</v>
      </c>
      <c r="AH14" s="63">
        <v>0.45487041570595499</v>
      </c>
      <c r="AI14" s="23">
        <v>-9.0240638040995705E-2</v>
      </c>
      <c r="AJ14" s="63">
        <v>1.06204916810384</v>
      </c>
      <c r="AK14" s="23">
        <v>-0.27105240000033498</v>
      </c>
      <c r="AL14" s="23">
        <v>-0.14621571811134301</v>
      </c>
      <c r="AM14" s="63">
        <v>-5.1437416471308097</v>
      </c>
      <c r="AN14" s="19"/>
      <c r="AO14" s="26">
        <v>7.35594513644173E-2</v>
      </c>
      <c r="AP14" s="26">
        <v>-9.1924464969488306E-2</v>
      </c>
      <c r="AQ14" s="26">
        <v>0.12928341290360601</v>
      </c>
      <c r="AR14" s="26">
        <v>-0.152836032567429</v>
      </c>
      <c r="AS14" s="24">
        <v>5</v>
      </c>
      <c r="AT14" s="24">
        <v>7</v>
      </c>
      <c r="AU14" s="24">
        <v>7</v>
      </c>
      <c r="AV14" s="25">
        <v>5</v>
      </c>
      <c r="AW14" s="19"/>
      <c r="AX14" s="29">
        <v>0.28276951775769699</v>
      </c>
      <c r="AY14" s="30">
        <v>-0.77029444680374604</v>
      </c>
      <c r="AZ14" s="30">
        <v>-0.396059469911961</v>
      </c>
      <c r="BA14" s="30">
        <v>-1.0222814139688099</v>
      </c>
      <c r="BB14" s="62">
        <v>2.8958410709383299E-2</v>
      </c>
      <c r="BC14" s="108">
        <v>-42.921915362239801</v>
      </c>
      <c r="BD14" s="22">
        <v>43756</v>
      </c>
      <c r="BE14" s="22">
        <v>43913</v>
      </c>
      <c r="BF14" s="24"/>
      <c r="BG14" s="22"/>
      <c r="BH14" s="37"/>
    </row>
    <row r="15" spans="1:60" x14ac:dyDescent="0.25">
      <c r="A15" s="19"/>
      <c r="B15" s="17" t="s">
        <v>29</v>
      </c>
      <c r="C15" s="17" t="s">
        <v>4295</v>
      </c>
      <c r="D15" s="17" t="s">
        <v>2985</v>
      </c>
      <c r="E15" s="20" t="s">
        <v>7296</v>
      </c>
      <c r="F15" s="20" t="s">
        <v>3152</v>
      </c>
      <c r="G15" s="82" t="s">
        <v>7250</v>
      </c>
      <c r="H15" s="85" t="s">
        <v>7259</v>
      </c>
      <c r="I15" s="21" t="s">
        <v>7417</v>
      </c>
      <c r="J15" s="21" t="s">
        <v>2982</v>
      </c>
      <c r="K15" s="19"/>
      <c r="L15" s="22">
        <v>44015</v>
      </c>
      <c r="M15" s="98">
        <v>972.956899999641</v>
      </c>
      <c r="N15" s="94">
        <v>972.956899999641</v>
      </c>
      <c r="O15" s="94">
        <v>1167.4589000009</v>
      </c>
      <c r="P15" s="62">
        <f t="shared" si="0"/>
        <v>0.83339713286599715</v>
      </c>
      <c r="Q15" s="22">
        <v>43797</v>
      </c>
      <c r="R15" s="99">
        <v>896268.74199999997</v>
      </c>
      <c r="S15" s="99">
        <v>529738.49686279299</v>
      </c>
      <c r="T15" s="19"/>
      <c r="U15" s="23">
        <v>9.3379829249897704E-3</v>
      </c>
      <c r="V15" s="63">
        <v>0.37577700568363098</v>
      </c>
      <c r="W15" s="23">
        <v>5.7328086377310697E-2</v>
      </c>
      <c r="X15" s="63">
        <v>-3.8699613269345701</v>
      </c>
      <c r="Y15" s="23">
        <v>-0.126960936636315</v>
      </c>
      <c r="Z15" s="63">
        <v>0.50450971694954205</v>
      </c>
      <c r="AA15" s="23">
        <v>-1.9424914100454799E-2</v>
      </c>
      <c r="AB15" s="63">
        <v>14.9641242996149</v>
      </c>
      <c r="AC15" s="23">
        <v>-5.5448319327333601E-2</v>
      </c>
      <c r="AD15" s="63">
        <v>14.5224653148034</v>
      </c>
      <c r="AE15" s="23">
        <v>-8.2514286254154301E-2</v>
      </c>
      <c r="AF15" s="64">
        <v>3.9419129585439801</v>
      </c>
      <c r="AG15" s="23">
        <v>-5.0211332445542203E-3</v>
      </c>
      <c r="AH15" s="63">
        <v>-6.5969391252146998</v>
      </c>
      <c r="AI15" s="23">
        <v>-0.11245671552475001</v>
      </c>
      <c r="AJ15" s="63">
        <v>-1.15955858027155</v>
      </c>
      <c r="AK15" s="23">
        <v>-2.70431000008102E-2</v>
      </c>
      <c r="AL15" s="23">
        <v>-5.67936297375127E-3</v>
      </c>
      <c r="AM15" s="63">
        <v>-13.008619563886899</v>
      </c>
      <c r="AN15" s="19"/>
      <c r="AO15" s="26">
        <v>6.0174100712174501E-2</v>
      </c>
      <c r="AP15" s="26">
        <v>-0.114584192137991</v>
      </c>
      <c r="AQ15" s="26">
        <v>0.11082111223368001</v>
      </c>
      <c r="AR15" s="26">
        <v>-0.203553006596048</v>
      </c>
      <c r="AS15" s="24">
        <v>7</v>
      </c>
      <c r="AT15" s="24">
        <v>5</v>
      </c>
      <c r="AU15" s="24">
        <v>6</v>
      </c>
      <c r="AV15" s="25">
        <v>6</v>
      </c>
      <c r="AW15" s="19"/>
      <c r="AX15" s="29">
        <v>0.26105724646506101</v>
      </c>
      <c r="AY15" s="30">
        <v>-2.2952498791596599E-2</v>
      </c>
      <c r="AZ15" s="30">
        <v>0.34785743386873902</v>
      </c>
      <c r="BA15" s="30">
        <v>-2.9783568835540598E-2</v>
      </c>
      <c r="BB15" s="62">
        <v>2.6530295628726899E-2</v>
      </c>
      <c r="BC15" s="108">
        <v>-33.711593615880702</v>
      </c>
      <c r="BD15" s="22">
        <v>43797</v>
      </c>
      <c r="BE15" s="22">
        <v>43910</v>
      </c>
      <c r="BF15" s="24"/>
      <c r="BG15" s="22"/>
      <c r="BH15" s="37"/>
    </row>
    <row r="16" spans="1:60" x14ac:dyDescent="0.25">
      <c r="A16" s="19"/>
      <c r="B16" s="17" t="s">
        <v>30</v>
      </c>
      <c r="C16" s="17" t="s">
        <v>4296</v>
      </c>
      <c r="D16" s="17" t="s">
        <v>2985</v>
      </c>
      <c r="E16" s="20" t="s">
        <v>7297</v>
      </c>
      <c r="F16" s="20" t="s">
        <v>3152</v>
      </c>
      <c r="G16" s="82" t="s">
        <v>7250</v>
      </c>
      <c r="H16" s="85" t="s">
        <v>7259</v>
      </c>
      <c r="I16" s="21" t="s">
        <v>7417</v>
      </c>
      <c r="J16" s="21" t="s">
        <v>3491</v>
      </c>
      <c r="K16" s="19"/>
      <c r="L16" s="22">
        <v>44015</v>
      </c>
      <c r="M16" s="98">
        <v>868.86980000045196</v>
      </c>
      <c r="N16" s="94">
        <v>868.86980000045196</v>
      </c>
      <c r="O16" s="94">
        <v>868.86980000045196</v>
      </c>
      <c r="P16" s="62">
        <f t="shared" si="0"/>
        <v>1</v>
      </c>
      <c r="Q16" s="22">
        <v>44015</v>
      </c>
      <c r="R16" s="99">
        <v>0</v>
      </c>
      <c r="S16" s="99">
        <v>0</v>
      </c>
      <c r="T16" s="19"/>
      <c r="U16" s="23">
        <v>0</v>
      </c>
      <c r="V16" s="63">
        <v>-0.55802128681534702</v>
      </c>
      <c r="W16" s="23">
        <v>0</v>
      </c>
      <c r="X16" s="63">
        <v>-9.6027699646656401</v>
      </c>
      <c r="Y16" s="23">
        <v>0</v>
      </c>
      <c r="Z16" s="63">
        <v>13.200603380581001</v>
      </c>
      <c r="AA16" s="23">
        <v>0</v>
      </c>
      <c r="AB16" s="63">
        <v>16.906615709653099</v>
      </c>
      <c r="AC16" s="23"/>
      <c r="AD16" s="63"/>
      <c r="AE16" s="23"/>
      <c r="AF16" s="64"/>
      <c r="AG16" s="23">
        <v>0</v>
      </c>
      <c r="AH16" s="63">
        <v>-6.0948258007556397</v>
      </c>
      <c r="AI16" s="23">
        <v>0</v>
      </c>
      <c r="AJ16" s="63">
        <v>10.0861129722034</v>
      </c>
      <c r="AK16" s="23">
        <v>-0.123566933206312</v>
      </c>
      <c r="AL16" s="23">
        <v>-6.79962920649268E-2</v>
      </c>
      <c r="AM16" s="63">
        <v>7.8212856320460604</v>
      </c>
      <c r="AN16" s="19"/>
      <c r="AO16" s="26">
        <v>0</v>
      </c>
      <c r="AP16" s="26">
        <v>0</v>
      </c>
      <c r="AQ16" s="26">
        <v>0</v>
      </c>
      <c r="AR16" s="26">
        <v>0</v>
      </c>
      <c r="AS16" s="24">
        <v>0</v>
      </c>
      <c r="AT16" s="24">
        <v>0</v>
      </c>
      <c r="AU16" s="24">
        <v>7</v>
      </c>
      <c r="AV16" s="25">
        <v>5</v>
      </c>
      <c r="AW16" s="19"/>
      <c r="AX16" s="29">
        <v>0</v>
      </c>
      <c r="AY16" s="30">
        <v>-117.545979959425</v>
      </c>
      <c r="AZ16" s="30">
        <v>0.39470262811346402</v>
      </c>
      <c r="BA16" s="30">
        <v>-15.971119820984301</v>
      </c>
      <c r="BB16" s="62">
        <v>0</v>
      </c>
      <c r="BC16" s="108">
        <v>0</v>
      </c>
      <c r="BD16" s="22">
        <v>43650</v>
      </c>
      <c r="BE16" s="22"/>
      <c r="BF16" s="24"/>
      <c r="BG16" s="22"/>
      <c r="BH16" s="37"/>
    </row>
    <row r="17" spans="1:60" x14ac:dyDescent="0.25">
      <c r="A17" s="19"/>
      <c r="B17" s="17" t="s">
        <v>31</v>
      </c>
      <c r="C17" s="17" t="s">
        <v>4297</v>
      </c>
      <c r="D17" s="17" t="s">
        <v>2985</v>
      </c>
      <c r="E17" s="20" t="s">
        <v>7298</v>
      </c>
      <c r="F17" s="20" t="s">
        <v>3152</v>
      </c>
      <c r="G17" s="82" t="s">
        <v>7250</v>
      </c>
      <c r="H17" s="85" t="s">
        <v>7259</v>
      </c>
      <c r="I17" s="21" t="s">
        <v>7417</v>
      </c>
      <c r="J17" s="21" t="s">
        <v>2982</v>
      </c>
      <c r="K17" s="19"/>
      <c r="L17" s="22">
        <v>44015</v>
      </c>
      <c r="M17" s="98">
        <v>965.76159999985202</v>
      </c>
      <c r="N17" s="94">
        <v>965.76159999985202</v>
      </c>
      <c r="O17" s="94">
        <v>1158.0640999991399</v>
      </c>
      <c r="P17" s="62">
        <f t="shared" si="0"/>
        <v>0.83394485676619223</v>
      </c>
      <c r="Q17" s="22">
        <v>43797</v>
      </c>
      <c r="R17" s="99">
        <v>444169.79</v>
      </c>
      <c r="S17" s="99">
        <v>441890.11878222699</v>
      </c>
      <c r="T17" s="19"/>
      <c r="U17" s="23">
        <v>9.3411137968359998E-3</v>
      </c>
      <c r="V17" s="63">
        <v>0.37609009286825301</v>
      </c>
      <c r="W17" s="23">
        <v>5.7423742679020499E-2</v>
      </c>
      <c r="X17" s="63">
        <v>-3.86039569676359</v>
      </c>
      <c r="Y17" s="23">
        <v>-0.12648191027445099</v>
      </c>
      <c r="Z17" s="63">
        <v>0.552412353135878</v>
      </c>
      <c r="AA17" s="23">
        <v>-1.8342618350288799E-2</v>
      </c>
      <c r="AB17" s="63">
        <v>15.0723538746242</v>
      </c>
      <c r="AC17" s="23">
        <v>-5.3364971426199198E-2</v>
      </c>
      <c r="AD17" s="63">
        <v>14.7308001049096</v>
      </c>
      <c r="AE17" s="23">
        <v>-7.9478532162320301E-2</v>
      </c>
      <c r="AF17" s="64">
        <v>4.24548836772738</v>
      </c>
      <c r="AG17" s="23">
        <v>-5.0120211035391497E-3</v>
      </c>
      <c r="AH17" s="63">
        <v>-6.5960279111095597</v>
      </c>
      <c r="AI17" s="23">
        <v>-0.11196172952812</v>
      </c>
      <c r="AJ17" s="63">
        <v>-1.11005998060864</v>
      </c>
      <c r="AK17" s="23">
        <v>-3.4238400000504002E-2</v>
      </c>
      <c r="AL17" s="23">
        <v>-7.1937723078008301E-3</v>
      </c>
      <c r="AM17" s="63">
        <v>-12.2753563083243</v>
      </c>
      <c r="AN17" s="19"/>
      <c r="AO17" s="26">
        <v>6.0177320074217298E-2</v>
      </c>
      <c r="AP17" s="26">
        <v>-0.11458146960474599</v>
      </c>
      <c r="AQ17" s="26">
        <v>0.110921561738069</v>
      </c>
      <c r="AR17" s="26">
        <v>-0.203478631739854</v>
      </c>
      <c r="AS17" s="24">
        <v>7</v>
      </c>
      <c r="AT17" s="24">
        <v>5</v>
      </c>
      <c r="AU17" s="24">
        <v>6</v>
      </c>
      <c r="AV17" s="25">
        <v>6</v>
      </c>
      <c r="AW17" s="19"/>
      <c r="AX17" s="29">
        <v>0.26106065270316298</v>
      </c>
      <c r="AY17" s="30">
        <v>-1.8933599010893001E-2</v>
      </c>
      <c r="AZ17" s="30">
        <v>0.350634995279961</v>
      </c>
      <c r="BA17" s="30">
        <v>-2.45716744237825E-2</v>
      </c>
      <c r="BB17" s="62">
        <v>2.6530733523868599E-2</v>
      </c>
      <c r="BC17" s="108">
        <v>-33.689016005198901</v>
      </c>
      <c r="BD17" s="22">
        <v>43797</v>
      </c>
      <c r="BE17" s="22">
        <v>43910</v>
      </c>
      <c r="BF17" s="24"/>
      <c r="BG17" s="22"/>
      <c r="BH17" s="37"/>
    </row>
    <row r="18" spans="1:60" x14ac:dyDescent="0.25">
      <c r="A18" s="19"/>
      <c r="B18" s="17" t="s">
        <v>32</v>
      </c>
      <c r="C18" s="17" t="s">
        <v>4298</v>
      </c>
      <c r="D18" s="17" t="s">
        <v>2985</v>
      </c>
      <c r="E18" s="20" t="s">
        <v>7299</v>
      </c>
      <c r="F18" s="20" t="s">
        <v>3152</v>
      </c>
      <c r="G18" s="82" t="s">
        <v>7250</v>
      </c>
      <c r="H18" s="85" t="s">
        <v>7259</v>
      </c>
      <c r="I18" s="21" t="s">
        <v>7417</v>
      </c>
      <c r="J18" s="21" t="s">
        <v>2982</v>
      </c>
      <c r="K18" s="19"/>
      <c r="L18" s="22">
        <v>44015</v>
      </c>
      <c r="M18" s="98">
        <v>892.75739999953703</v>
      </c>
      <c r="N18" s="94">
        <v>892.75739999953703</v>
      </c>
      <c r="O18" s="94">
        <v>1080.8677999991901</v>
      </c>
      <c r="P18" s="62">
        <f t="shared" si="0"/>
        <v>0.82596354521820892</v>
      </c>
      <c r="Q18" s="22">
        <v>43797</v>
      </c>
      <c r="R18" s="99">
        <v>2367718.5040000002</v>
      </c>
      <c r="S18" s="99">
        <v>2123191.6453886698</v>
      </c>
      <c r="T18" s="19"/>
      <c r="U18" s="23">
        <v>9.2964162831776793E-3</v>
      </c>
      <c r="V18" s="63">
        <v>0.37162034150242101</v>
      </c>
      <c r="W18" s="23">
        <v>5.6025237934591098E-2</v>
      </c>
      <c r="X18" s="63">
        <v>-4.0002461712065296</v>
      </c>
      <c r="Y18" s="23">
        <v>-0.133466923753149</v>
      </c>
      <c r="Z18" s="63">
        <v>-0.14608899473387299</v>
      </c>
      <c r="AA18" s="23">
        <v>-3.4064588977344101E-2</v>
      </c>
      <c r="AB18" s="63">
        <v>13.5001568119187</v>
      </c>
      <c r="AC18" s="23">
        <v>-8.3403765123948703E-2</v>
      </c>
      <c r="AD18" s="63">
        <v>11.7269207351346</v>
      </c>
      <c r="AE18" s="23">
        <v>-0.122925050920458</v>
      </c>
      <c r="AF18" s="64">
        <v>-9.9163508086348898E-2</v>
      </c>
      <c r="AG18" s="23">
        <v>-5.1437902156976599E-3</v>
      </c>
      <c r="AH18" s="63">
        <v>-6.6092048223290503</v>
      </c>
      <c r="AI18" s="23">
        <v>-0.119179479691375</v>
      </c>
      <c r="AJ18" s="63">
        <v>-1.8318349969340499</v>
      </c>
      <c r="AK18" s="23">
        <v>-0.107242600000027</v>
      </c>
      <c r="AL18" s="23">
        <v>-2.31971400571638E-2</v>
      </c>
      <c r="AM18" s="63">
        <v>-19.179118370171601</v>
      </c>
      <c r="AN18" s="19"/>
      <c r="AO18" s="26">
        <v>6.0130531526738203E-2</v>
      </c>
      <c r="AP18" s="26">
        <v>-0.114620561435004</v>
      </c>
      <c r="AQ18" s="26">
        <v>0.109452387907368</v>
      </c>
      <c r="AR18" s="26">
        <v>-0.20456707916571801</v>
      </c>
      <c r="AS18" s="24">
        <v>7</v>
      </c>
      <c r="AT18" s="24">
        <v>5</v>
      </c>
      <c r="AU18" s="24">
        <v>6</v>
      </c>
      <c r="AV18" s="25">
        <v>6</v>
      </c>
      <c r="AW18" s="19"/>
      <c r="AX18" s="29">
        <v>0.26101066287257702</v>
      </c>
      <c r="AY18" s="30">
        <v>-7.7334506074976203E-2</v>
      </c>
      <c r="AZ18" s="30">
        <v>0.31027286301969098</v>
      </c>
      <c r="BA18" s="30">
        <v>-0.100177805660223</v>
      </c>
      <c r="BB18" s="62">
        <v>2.65243146668581E-2</v>
      </c>
      <c r="BC18" s="108">
        <v>-34.018730135110701</v>
      </c>
      <c r="BD18" s="22">
        <v>43797</v>
      </c>
      <c r="BE18" s="22">
        <v>43910</v>
      </c>
      <c r="BF18" s="24"/>
      <c r="BG18" s="22"/>
      <c r="BH18" s="37"/>
    </row>
    <row r="19" spans="1:60" x14ac:dyDescent="0.25">
      <c r="A19" s="19"/>
      <c r="B19" s="17" t="s">
        <v>33</v>
      </c>
      <c r="C19" s="17" t="s">
        <v>4299</v>
      </c>
      <c r="D19" s="17" t="s">
        <v>2985</v>
      </c>
      <c r="E19" s="20" t="s">
        <v>7300</v>
      </c>
      <c r="F19" s="20" t="s">
        <v>3152</v>
      </c>
      <c r="G19" s="82" t="s">
        <v>7250</v>
      </c>
      <c r="H19" s="85" t="s">
        <v>7259</v>
      </c>
      <c r="I19" s="21" t="s">
        <v>7417</v>
      </c>
      <c r="J19" s="21" t="s">
        <v>3492</v>
      </c>
      <c r="K19" s="19"/>
      <c r="L19" s="22">
        <v>44015</v>
      </c>
      <c r="M19" s="98">
        <v>908.20000000018604</v>
      </c>
      <c r="N19" s="94">
        <v>908.20000000018604</v>
      </c>
      <c r="O19" s="94">
        <v>1099.2620999999299</v>
      </c>
      <c r="P19" s="62">
        <f t="shared" si="0"/>
        <v>0.82619058730419614</v>
      </c>
      <c r="Q19" s="22">
        <v>43797</v>
      </c>
      <c r="R19" s="99">
        <v>10.194000000000001</v>
      </c>
      <c r="S19" s="99">
        <v>10.5259503816813</v>
      </c>
      <c r="T19" s="19"/>
      <c r="U19" s="23">
        <v>9.3069166523491696E-3</v>
      </c>
      <c r="V19" s="63">
        <v>0.37267037841957101</v>
      </c>
      <c r="W19" s="23">
        <v>5.5826015868660803E-2</v>
      </c>
      <c r="X19" s="63">
        <v>-4.0201683777995596</v>
      </c>
      <c r="Y19" s="23">
        <v>-0.133531629482604</v>
      </c>
      <c r="Z19" s="63">
        <v>-0.152559567679418</v>
      </c>
      <c r="AA19" s="23">
        <v>-3.2742857744779003E-2</v>
      </c>
      <c r="AB19" s="63">
        <v>13.6323299351789</v>
      </c>
      <c r="AC19" s="23">
        <v>-8.1128966919059201E-2</v>
      </c>
      <c r="AD19" s="63">
        <v>11.9544005556236</v>
      </c>
      <c r="AE19" s="23">
        <v>-0.126882221584383</v>
      </c>
      <c r="AF19" s="64">
        <v>-0.49488057447888401</v>
      </c>
      <c r="AG19" s="23">
        <v>-5.1721845175052303E-3</v>
      </c>
      <c r="AH19" s="63">
        <v>-6.6120442525061698</v>
      </c>
      <c r="AI19" s="23">
        <v>-0.11915661719191099</v>
      </c>
      <c r="AJ19" s="63">
        <v>-1.8295487469877101</v>
      </c>
      <c r="AK19" s="23">
        <v>-9.1800000000221205E-2</v>
      </c>
      <c r="AL19" s="23">
        <v>-2.88120213908769E-2</v>
      </c>
      <c r="AM19" s="63">
        <v>3.2193106760969399</v>
      </c>
      <c r="AN19" s="19"/>
      <c r="AO19" s="26">
        <v>6.0107956367573899E-2</v>
      </c>
      <c r="AP19" s="26">
        <v>-0.11464840453933001</v>
      </c>
      <c r="AQ19" s="26">
        <v>0.10993469422653999</v>
      </c>
      <c r="AR19" s="26">
        <v>-0.20488753338315299</v>
      </c>
      <c r="AS19" s="24">
        <v>7</v>
      </c>
      <c r="AT19" s="24">
        <v>5</v>
      </c>
      <c r="AU19" s="24">
        <v>6</v>
      </c>
      <c r="AV19" s="25">
        <v>6</v>
      </c>
      <c r="AW19" s="19"/>
      <c r="AX19" s="29">
        <v>0.26105235153634598</v>
      </c>
      <c r="AY19" s="30">
        <v>-7.2392106911934206E-2</v>
      </c>
      <c r="AZ19" s="30">
        <v>0.31370495894179801</v>
      </c>
      <c r="BA19" s="30">
        <v>-9.3782836283935495E-2</v>
      </c>
      <c r="BB19" s="62">
        <v>2.65284750806313E-2</v>
      </c>
      <c r="BC19" s="108">
        <v>-33.955004907387803</v>
      </c>
      <c r="BD19" s="22">
        <v>43797</v>
      </c>
      <c r="BE19" s="22">
        <v>43910</v>
      </c>
      <c r="BF19" s="24"/>
      <c r="BG19" s="22"/>
      <c r="BH19" s="37"/>
    </row>
    <row r="20" spans="1:60" x14ac:dyDescent="0.25">
      <c r="A20" s="19"/>
      <c r="B20" s="17" t="s">
        <v>34</v>
      </c>
      <c r="C20" s="17" t="s">
        <v>4300</v>
      </c>
      <c r="D20" s="17" t="s">
        <v>2985</v>
      </c>
      <c r="E20" s="20" t="s">
        <v>7301</v>
      </c>
      <c r="F20" s="20" t="s">
        <v>3152</v>
      </c>
      <c r="G20" s="82" t="s">
        <v>7250</v>
      </c>
      <c r="H20" s="85" t="s">
        <v>7259</v>
      </c>
      <c r="I20" s="21" t="s">
        <v>7417</v>
      </c>
      <c r="J20" s="21" t="s">
        <v>3493</v>
      </c>
      <c r="K20" s="19"/>
      <c r="L20" s="22">
        <v>44015</v>
      </c>
      <c r="M20" s="98">
        <v>935.12629999965395</v>
      </c>
      <c r="N20" s="94">
        <v>935.12629999965395</v>
      </c>
      <c r="O20" s="94">
        <v>1115.7169000003501</v>
      </c>
      <c r="P20" s="62">
        <f t="shared" si="0"/>
        <v>0.83813940615165061</v>
      </c>
      <c r="Q20" s="22">
        <v>43797</v>
      </c>
      <c r="R20" s="99">
        <v>64717.724000000002</v>
      </c>
      <c r="S20" s="99">
        <v>71458.209977050807</v>
      </c>
      <c r="T20" s="19"/>
      <c r="U20" s="23">
        <v>9.3642317533522094E-3</v>
      </c>
      <c r="V20" s="63">
        <v>0.378401888519875</v>
      </c>
      <c r="W20" s="23">
        <v>5.8153943886281902E-2</v>
      </c>
      <c r="X20" s="63">
        <v>-3.7873755760374501</v>
      </c>
      <c r="Y20" s="23">
        <v>-0.12281534304842399</v>
      </c>
      <c r="Z20" s="63">
        <v>0.91906907573866203</v>
      </c>
      <c r="AA20" s="23">
        <v>-1.0039071180472099E-2</v>
      </c>
      <c r="AB20" s="63">
        <v>15.9027085916023</v>
      </c>
      <c r="AC20" s="23">
        <v>-3.7304408735508297E-2</v>
      </c>
      <c r="AD20" s="63">
        <v>16.3368563739932</v>
      </c>
      <c r="AE20" s="23">
        <v>-5.59640777728782E-2</v>
      </c>
      <c r="AF20" s="64">
        <v>6.5969338066715899</v>
      </c>
      <c r="AG20" s="23">
        <v>-4.9434330885560502E-3</v>
      </c>
      <c r="AH20" s="63">
        <v>-6.5891691096112499</v>
      </c>
      <c r="AI20" s="23">
        <v>-0.108172632170026</v>
      </c>
      <c r="AJ20" s="63">
        <v>-0.73115024479920998</v>
      </c>
      <c r="AK20" s="23">
        <v>-6.4873700000171106E-2</v>
      </c>
      <c r="AL20" s="23">
        <v>-2.0651149750847302E-2</v>
      </c>
      <c r="AM20" s="63">
        <v>7.5487337435333801</v>
      </c>
      <c r="AN20" s="19"/>
      <c r="AO20" s="26">
        <v>6.02016344473668E-2</v>
      </c>
      <c r="AP20" s="26">
        <v>-0.114561201438919</v>
      </c>
      <c r="AQ20" s="26">
        <v>0.111688784072612</v>
      </c>
      <c r="AR20" s="26">
        <v>-0.20291012641973799</v>
      </c>
      <c r="AS20" s="24">
        <v>7</v>
      </c>
      <c r="AT20" s="24">
        <v>5</v>
      </c>
      <c r="AU20" s="24">
        <v>6</v>
      </c>
      <c r="AV20" s="25">
        <v>6</v>
      </c>
      <c r="AW20" s="19"/>
      <c r="AX20" s="29">
        <v>0.26108724867313898</v>
      </c>
      <c r="AY20" s="30">
        <v>1.18882847367132E-2</v>
      </c>
      <c r="AZ20" s="30">
        <v>0.37193779688095702</v>
      </c>
      <c r="BA20" s="30">
        <v>1.5443278878706199E-2</v>
      </c>
      <c r="BB20" s="62">
        <v>2.6534135965048299E-2</v>
      </c>
      <c r="BC20" s="108">
        <v>-33.516342721064603</v>
      </c>
      <c r="BD20" s="22">
        <v>43797</v>
      </c>
      <c r="BE20" s="22">
        <v>43910</v>
      </c>
      <c r="BF20" s="24"/>
      <c r="BG20" s="22"/>
      <c r="BH20" s="37"/>
    </row>
    <row r="21" spans="1:60" x14ac:dyDescent="0.25">
      <c r="A21" s="19"/>
      <c r="B21" s="17" t="s">
        <v>35</v>
      </c>
      <c r="C21" s="17" t="s">
        <v>4301</v>
      </c>
      <c r="D21" s="17" t="s">
        <v>2985</v>
      </c>
      <c r="E21" s="20" t="s">
        <v>7302</v>
      </c>
      <c r="F21" s="20" t="s">
        <v>3152</v>
      </c>
      <c r="G21" s="82" t="s">
        <v>7250</v>
      </c>
      <c r="H21" s="85" t="s">
        <v>7259</v>
      </c>
      <c r="I21" s="21" t="s">
        <v>7417</v>
      </c>
      <c r="J21" s="21" t="s">
        <v>2982</v>
      </c>
      <c r="K21" s="19"/>
      <c r="L21" s="22">
        <v>44015</v>
      </c>
      <c r="M21" s="98">
        <v>864.15429999958701</v>
      </c>
      <c r="N21" s="94">
        <v>864.15429999958701</v>
      </c>
      <c r="O21" s="94">
        <v>1050.62160000019</v>
      </c>
      <c r="P21" s="62">
        <f t="shared" si="0"/>
        <v>0.82251716507582817</v>
      </c>
      <c r="Q21" s="22">
        <v>43797</v>
      </c>
      <c r="R21" s="99">
        <v>1769985.1129999999</v>
      </c>
      <c r="S21" s="99">
        <v>1377935.91686719</v>
      </c>
      <c r="T21" s="19"/>
      <c r="U21" s="23">
        <v>9.2771513936895592E-3</v>
      </c>
      <c r="V21" s="63">
        <v>0.36969385255360998</v>
      </c>
      <c r="W21" s="23">
        <v>5.5417735227820203E-2</v>
      </c>
      <c r="X21" s="63">
        <v>-4.0609964418836197</v>
      </c>
      <c r="Y21" s="23">
        <v>-0.13648659964659601</v>
      </c>
      <c r="Z21" s="63">
        <v>-0.44805658407858601</v>
      </c>
      <c r="AA21" s="23">
        <v>-4.0821624900709098E-2</v>
      </c>
      <c r="AB21" s="63">
        <v>12.8244532195822</v>
      </c>
      <c r="AC21" s="23">
        <v>-9.6165371366660105E-2</v>
      </c>
      <c r="AD21" s="63">
        <v>10.4507601108635</v>
      </c>
      <c r="AE21" s="23">
        <v>-0.14116993112926099</v>
      </c>
      <c r="AF21" s="64">
        <v>-1.92365152896673</v>
      </c>
      <c r="AG21" s="23">
        <v>-5.2010407152920397E-3</v>
      </c>
      <c r="AH21" s="63">
        <v>-6.6149298722884904</v>
      </c>
      <c r="AI21" s="23">
        <v>-0.122299356032308</v>
      </c>
      <c r="AJ21" s="63">
        <v>-2.14382263102743</v>
      </c>
      <c r="AK21" s="23">
        <v>-0.135845700000646</v>
      </c>
      <c r="AL21" s="23">
        <v>-2.9780100632706301E-2</v>
      </c>
      <c r="AM21" s="63">
        <v>-22.247841314150701</v>
      </c>
      <c r="AN21" s="19"/>
      <c r="AO21" s="26">
        <v>6.0110176458692897E-2</v>
      </c>
      <c r="AP21" s="26">
        <v>-0.114637586323661</v>
      </c>
      <c r="AQ21" s="26">
        <v>0.108814205952513</v>
      </c>
      <c r="AR21" s="26">
        <v>-0.20503981004178101</v>
      </c>
      <c r="AS21" s="24">
        <v>7</v>
      </c>
      <c r="AT21" s="24">
        <v>5</v>
      </c>
      <c r="AU21" s="24">
        <v>6</v>
      </c>
      <c r="AV21" s="25">
        <v>6</v>
      </c>
      <c r="AW21" s="19"/>
      <c r="AX21" s="29">
        <v>0.26098929256346298</v>
      </c>
      <c r="AY21" s="30">
        <v>-0.102449727447834</v>
      </c>
      <c r="AZ21" s="30">
        <v>0.29291639874236403</v>
      </c>
      <c r="BA21" s="30">
        <v>-0.13260484862757899</v>
      </c>
      <c r="BB21" s="62">
        <v>2.6521562469242799E-2</v>
      </c>
      <c r="BC21" s="108">
        <v>-34.161585864960202</v>
      </c>
      <c r="BD21" s="22">
        <v>43797</v>
      </c>
      <c r="BE21" s="22">
        <v>43910</v>
      </c>
      <c r="BF21" s="24"/>
      <c r="BG21" s="22"/>
      <c r="BH21" s="37"/>
    </row>
    <row r="22" spans="1:60" x14ac:dyDescent="0.25">
      <c r="A22" s="19"/>
      <c r="B22" s="17" t="s">
        <v>36</v>
      </c>
      <c r="C22" s="17" t="s">
        <v>4302</v>
      </c>
      <c r="D22" s="17" t="s">
        <v>2985</v>
      </c>
      <c r="E22" s="20" t="s">
        <v>7303</v>
      </c>
      <c r="F22" s="20" t="s">
        <v>3152</v>
      </c>
      <c r="G22" s="82" t="s">
        <v>7250</v>
      </c>
      <c r="H22" s="85" t="s">
        <v>7259</v>
      </c>
      <c r="I22" s="21" t="s">
        <v>7417</v>
      </c>
      <c r="J22" s="21" t="s">
        <v>2982</v>
      </c>
      <c r="K22" s="19"/>
      <c r="L22" s="22">
        <v>44015</v>
      </c>
      <c r="M22" s="98">
        <v>832.103799999692</v>
      </c>
      <c r="N22" s="94">
        <v>832.103799999692</v>
      </c>
      <c r="O22" s="94">
        <v>1016.5010999999899</v>
      </c>
      <c r="P22" s="62">
        <f t="shared" si="0"/>
        <v>0.81859606448010758</v>
      </c>
      <c r="Q22" s="22">
        <v>43797</v>
      </c>
      <c r="R22" s="99">
        <v>2634810.4879999999</v>
      </c>
      <c r="S22" s="99">
        <v>1746395.67611133</v>
      </c>
      <c r="T22" s="19"/>
      <c r="U22" s="23">
        <v>9.2549995242734405E-3</v>
      </c>
      <c r="V22" s="63">
        <v>0.36747866561199799</v>
      </c>
      <c r="W22" s="23">
        <v>5.47239655097655E-2</v>
      </c>
      <c r="X22" s="63">
        <v>-4.1303734136890897</v>
      </c>
      <c r="Y22" s="23">
        <v>-0.13992465770395901</v>
      </c>
      <c r="Z22" s="63">
        <v>-0.79186238981492396</v>
      </c>
      <c r="AA22" s="23">
        <v>-4.8486269895001897E-2</v>
      </c>
      <c r="AB22" s="63">
        <v>12.0579887201602</v>
      </c>
      <c r="AC22" s="23">
        <v>-0.110532863314875</v>
      </c>
      <c r="AD22" s="63">
        <v>9.0140109160420305</v>
      </c>
      <c r="AE22" s="23">
        <v>-0.16155732182058299</v>
      </c>
      <c r="AF22" s="64">
        <v>-3.9623905980988599</v>
      </c>
      <c r="AG22" s="23">
        <v>-5.2664095037471296E-3</v>
      </c>
      <c r="AH22" s="63">
        <v>-6.6214667511303604</v>
      </c>
      <c r="AI22" s="23">
        <v>-0.125851492501242</v>
      </c>
      <c r="AJ22" s="63">
        <v>-2.4990362779208199</v>
      </c>
      <c r="AK22" s="23">
        <v>-0.16789620000054101</v>
      </c>
      <c r="AL22" s="23">
        <v>-3.7313235182409699E-2</v>
      </c>
      <c r="AM22" s="63">
        <v>-25.244478370237601</v>
      </c>
      <c r="AN22" s="19"/>
      <c r="AO22" s="26">
        <v>6.0087128111263197E-2</v>
      </c>
      <c r="AP22" s="26">
        <v>-0.11465701093766301</v>
      </c>
      <c r="AQ22" s="26">
        <v>0.108085267867864</v>
      </c>
      <c r="AR22" s="26">
        <v>-0.20557983553502701</v>
      </c>
      <c r="AS22" s="24">
        <v>7</v>
      </c>
      <c r="AT22" s="24">
        <v>5</v>
      </c>
      <c r="AU22" s="24">
        <v>6</v>
      </c>
      <c r="AV22" s="25">
        <v>6</v>
      </c>
      <c r="AW22" s="19"/>
      <c r="AX22" s="29">
        <v>0.26096523225540302</v>
      </c>
      <c r="AY22" s="30">
        <v>-0.13095257172085401</v>
      </c>
      <c r="AZ22" s="30">
        <v>0.27321939361581798</v>
      </c>
      <c r="BA22" s="30">
        <v>-0.169341322902028</v>
      </c>
      <c r="BB22" s="62">
        <v>2.6518455547484301E-2</v>
      </c>
      <c r="BC22" s="108">
        <v>-34.324458674935201</v>
      </c>
      <c r="BD22" s="22">
        <v>43797</v>
      </c>
      <c r="BE22" s="22">
        <v>43910</v>
      </c>
      <c r="BF22" s="24"/>
      <c r="BG22" s="22"/>
      <c r="BH22" s="37"/>
    </row>
    <row r="23" spans="1:60" x14ac:dyDescent="0.25">
      <c r="A23" s="19"/>
      <c r="B23" s="17" t="s">
        <v>37</v>
      </c>
      <c r="C23" s="17" t="s">
        <v>4303</v>
      </c>
      <c r="D23" s="17" t="s">
        <v>2986</v>
      </c>
      <c r="E23" s="20" t="s">
        <v>7298</v>
      </c>
      <c r="F23" s="20" t="s">
        <v>3152</v>
      </c>
      <c r="G23" s="82" t="s">
        <v>7250</v>
      </c>
      <c r="H23" s="85" t="s">
        <v>7260</v>
      </c>
      <c r="I23" s="21" t="s">
        <v>7417</v>
      </c>
      <c r="J23" s="21" t="s">
        <v>2982</v>
      </c>
      <c r="K23" s="19"/>
      <c r="L23" s="22">
        <v>44015</v>
      </c>
      <c r="M23" s="98">
        <v>695.70749999955297</v>
      </c>
      <c r="N23" s="94">
        <v>695.70749999955297</v>
      </c>
      <c r="O23" s="94">
        <v>955.79299999959801</v>
      </c>
      <c r="P23" s="62">
        <f t="shared" si="0"/>
        <v>0.72788511738404194</v>
      </c>
      <c r="Q23" s="22">
        <v>43650</v>
      </c>
      <c r="R23" s="99">
        <v>121820.353</v>
      </c>
      <c r="S23" s="99">
        <v>165159.63698852499</v>
      </c>
      <c r="T23" s="19"/>
      <c r="U23" s="23">
        <v>1.35104128785315E-2</v>
      </c>
      <c r="V23" s="63">
        <v>0.79302000103780301</v>
      </c>
      <c r="W23" s="23">
        <v>0.113115793032193</v>
      </c>
      <c r="X23" s="63">
        <v>1.70880933855369</v>
      </c>
      <c r="Y23" s="23">
        <v>-7.2337556151105695E-2</v>
      </c>
      <c r="Z23" s="63">
        <v>5.9668477654704501</v>
      </c>
      <c r="AA23" s="23">
        <v>-0.27154288945341198</v>
      </c>
      <c r="AB23" s="63">
        <v>-10.247673235688101</v>
      </c>
      <c r="AC23" s="23">
        <v>-0.27256445295002801</v>
      </c>
      <c r="AD23" s="63">
        <v>-7.1891480474732798</v>
      </c>
      <c r="AE23" s="23"/>
      <c r="AF23" s="64"/>
      <c r="AG23" s="23">
        <v>5.4075761125204701E-2</v>
      </c>
      <c r="AH23" s="63">
        <v>-0.68724968823516996</v>
      </c>
      <c r="AI23" s="23">
        <v>-5.0782519524582299E-2</v>
      </c>
      <c r="AJ23" s="63">
        <v>5.0078610197451798</v>
      </c>
      <c r="AK23" s="23">
        <v>-0.30429250000102898</v>
      </c>
      <c r="AL23" s="23">
        <v>-0.129001496385172</v>
      </c>
      <c r="AM23" s="63">
        <v>-6.4067166944441896</v>
      </c>
      <c r="AN23" s="19"/>
      <c r="AO23" s="26">
        <v>0.107704742695205</v>
      </c>
      <c r="AP23" s="26">
        <v>-7.0970852877508206E-2</v>
      </c>
      <c r="AQ23" s="26">
        <v>0.14127817698870801</v>
      </c>
      <c r="AR23" s="26">
        <v>-0.15825000540731701</v>
      </c>
      <c r="AS23" s="24">
        <v>5</v>
      </c>
      <c r="AT23" s="24">
        <v>7</v>
      </c>
      <c r="AU23" s="24">
        <v>6</v>
      </c>
      <c r="AV23" s="25">
        <v>6</v>
      </c>
      <c r="AW23" s="19"/>
      <c r="AX23" s="29">
        <v>0.24576334641518799</v>
      </c>
      <c r="AY23" s="30">
        <v>-1.21044278041336</v>
      </c>
      <c r="AZ23" s="30">
        <v>-0.72312413830877598</v>
      </c>
      <c r="BA23" s="30">
        <v>-1.6550576138270101</v>
      </c>
      <c r="BB23" s="62">
        <v>2.5399236853518199E-2</v>
      </c>
      <c r="BC23" s="108">
        <v>-47.284275988640701</v>
      </c>
      <c r="BD23" s="22">
        <v>43650</v>
      </c>
      <c r="BE23" s="22">
        <v>43914</v>
      </c>
      <c r="BF23" s="24"/>
      <c r="BG23" s="22"/>
      <c r="BH23" s="37"/>
    </row>
    <row r="24" spans="1:60" x14ac:dyDescent="0.25">
      <c r="A24" s="19"/>
      <c r="B24" s="17" t="s">
        <v>38</v>
      </c>
      <c r="C24" s="17" t="s">
        <v>4304</v>
      </c>
      <c r="D24" s="17" t="s">
        <v>2986</v>
      </c>
      <c r="E24" s="20" t="s">
        <v>7299</v>
      </c>
      <c r="F24" s="20" t="s">
        <v>3152</v>
      </c>
      <c r="G24" s="82" t="s">
        <v>7250</v>
      </c>
      <c r="H24" s="85" t="s">
        <v>7260</v>
      </c>
      <c r="I24" s="21" t="s">
        <v>7417</v>
      </c>
      <c r="J24" s="21" t="s">
        <v>2982</v>
      </c>
      <c r="K24" s="19"/>
      <c r="L24" s="22">
        <v>44015</v>
      </c>
      <c r="M24" s="98">
        <v>660.08229999989305</v>
      </c>
      <c r="N24" s="94">
        <v>660.08229999989305</v>
      </c>
      <c r="O24" s="94">
        <v>926.20380000025</v>
      </c>
      <c r="P24" s="62">
        <f t="shared" si="0"/>
        <v>0.71267500737927747</v>
      </c>
      <c r="Q24" s="22">
        <v>43650</v>
      </c>
      <c r="R24" s="99">
        <v>3561939.2689999999</v>
      </c>
      <c r="S24" s="99">
        <v>5376194.2130312501</v>
      </c>
      <c r="T24" s="19"/>
      <c r="U24" s="23">
        <v>1.3448006542603299E-2</v>
      </c>
      <c r="V24" s="63">
        <v>0.78677936744497901</v>
      </c>
      <c r="W24" s="23">
        <v>0.111067104126123</v>
      </c>
      <c r="X24" s="63">
        <v>1.50394044794666</v>
      </c>
      <c r="Y24" s="23">
        <v>-8.2568288367910997E-2</v>
      </c>
      <c r="Z24" s="63">
        <v>4.9437745437899103</v>
      </c>
      <c r="AA24" s="23">
        <v>-0.28680407374311501</v>
      </c>
      <c r="AB24" s="63">
        <v>-11.773791664658299</v>
      </c>
      <c r="AC24" s="23">
        <v>-0.30190732156101102</v>
      </c>
      <c r="AD24" s="63">
        <v>-10.123434908571699</v>
      </c>
      <c r="AE24" s="23"/>
      <c r="AF24" s="64"/>
      <c r="AG24" s="23">
        <v>5.3881600626482402E-2</v>
      </c>
      <c r="AH24" s="63">
        <v>-0.70666573810740396</v>
      </c>
      <c r="AI24" s="23">
        <v>-6.1405304901199997E-2</v>
      </c>
      <c r="AJ24" s="63">
        <v>3.94558248208341</v>
      </c>
      <c r="AK24" s="23">
        <v>-0.33991770000022398</v>
      </c>
      <c r="AL24" s="23">
        <v>-0.147283344473253</v>
      </c>
      <c r="AM24" s="63">
        <v>-10.4179079112364</v>
      </c>
      <c r="AN24" s="19"/>
      <c r="AO24" s="26">
        <v>0.10764393347024501</v>
      </c>
      <c r="AP24" s="26">
        <v>-7.1142061487116701E-2</v>
      </c>
      <c r="AQ24" s="26">
        <v>0.13917769806546901</v>
      </c>
      <c r="AR24" s="26">
        <v>-0.159850769927289</v>
      </c>
      <c r="AS24" s="24">
        <v>5</v>
      </c>
      <c r="AT24" s="24">
        <v>7</v>
      </c>
      <c r="AU24" s="24">
        <v>3</v>
      </c>
      <c r="AV24" s="25">
        <v>9</v>
      </c>
      <c r="AW24" s="19"/>
      <c r="AX24" s="29">
        <v>0.245822446880338</v>
      </c>
      <c r="AY24" s="30">
        <v>-1.2662731641175899</v>
      </c>
      <c r="AZ24" s="30">
        <v>-0.80718623126176703</v>
      </c>
      <c r="BA24" s="30">
        <v>-1.7258450510835199</v>
      </c>
      <c r="BB24" s="62">
        <v>2.5403195124272301E-2</v>
      </c>
      <c r="BC24" s="108">
        <v>-48.064745577576097</v>
      </c>
      <c r="BD24" s="22">
        <v>43650</v>
      </c>
      <c r="BE24" s="22">
        <v>43914</v>
      </c>
      <c r="BF24" s="24"/>
      <c r="BG24" s="22"/>
      <c r="BH24" s="37"/>
    </row>
    <row r="25" spans="1:60" x14ac:dyDescent="0.25">
      <c r="A25" s="19"/>
      <c r="B25" s="17" t="s">
        <v>39</v>
      </c>
      <c r="C25" s="17" t="s">
        <v>4305</v>
      </c>
      <c r="D25" s="17" t="s">
        <v>2986</v>
      </c>
      <c r="E25" s="20" t="s">
        <v>7300</v>
      </c>
      <c r="F25" s="20" t="s">
        <v>3152</v>
      </c>
      <c r="G25" s="82" t="s">
        <v>7250</v>
      </c>
      <c r="H25" s="85" t="s">
        <v>7260</v>
      </c>
      <c r="I25" s="21" t="s">
        <v>7417</v>
      </c>
      <c r="J25" s="21" t="s">
        <v>2982</v>
      </c>
      <c r="K25" s="19"/>
      <c r="L25" s="22">
        <v>44015</v>
      </c>
      <c r="M25" s="98">
        <v>627.39950000029103</v>
      </c>
      <c r="N25" s="94">
        <v>627.39950000029103</v>
      </c>
      <c r="O25" s="94">
        <v>885.14329999964696</v>
      </c>
      <c r="P25" s="62">
        <f t="shared" si="0"/>
        <v>0.70881121734813024</v>
      </c>
      <c r="Q25" s="22">
        <v>43650</v>
      </c>
      <c r="R25" s="99">
        <v>27.242000000000001</v>
      </c>
      <c r="S25" s="99">
        <v>21657.2403473206</v>
      </c>
      <c r="T25" s="19"/>
      <c r="U25" s="23">
        <v>1.3429485910819499E-2</v>
      </c>
      <c r="V25" s="63">
        <v>0.78492730426660295</v>
      </c>
      <c r="W25" s="23">
        <v>0.110613000802987</v>
      </c>
      <c r="X25" s="63">
        <v>1.4585301156330399</v>
      </c>
      <c r="Y25" s="23">
        <v>-8.4527079940889996E-2</v>
      </c>
      <c r="Z25" s="63">
        <v>4.7478953864920204</v>
      </c>
      <c r="AA25" s="23">
        <v>-0.29068416811234798</v>
      </c>
      <c r="AB25" s="63">
        <v>-12.1618011015817</v>
      </c>
      <c r="AC25" s="23">
        <v>-0.31054886354191702</v>
      </c>
      <c r="AD25" s="63">
        <v>-10.987589106662201</v>
      </c>
      <c r="AE25" s="23"/>
      <c r="AF25" s="64"/>
      <c r="AG25" s="23">
        <v>5.3849147605433197E-2</v>
      </c>
      <c r="AH25" s="63">
        <v>-0.70991104021231899</v>
      </c>
      <c r="AI25" s="23">
        <v>-6.3490163280221196E-2</v>
      </c>
      <c r="AJ25" s="63">
        <v>3.7370966441812898</v>
      </c>
      <c r="AK25" s="23">
        <v>-0.37252206525765402</v>
      </c>
      <c r="AL25" s="23">
        <v>-0.17435349651350401</v>
      </c>
      <c r="AM25" s="63">
        <v>-11.703404175728799</v>
      </c>
      <c r="AN25" s="19"/>
      <c r="AO25" s="26">
        <v>0.107625744592951</v>
      </c>
      <c r="AP25" s="26">
        <v>-7.1132758384919698E-2</v>
      </c>
      <c r="AQ25" s="26">
        <v>0.138853041371476</v>
      </c>
      <c r="AR25" s="26">
        <v>-0.160009711691528</v>
      </c>
      <c r="AS25" s="24">
        <v>5</v>
      </c>
      <c r="AT25" s="24">
        <v>7</v>
      </c>
      <c r="AU25" s="24">
        <v>3</v>
      </c>
      <c r="AV25" s="25">
        <v>9</v>
      </c>
      <c r="AW25" s="19"/>
      <c r="AX25" s="29">
        <v>0.245822190860054</v>
      </c>
      <c r="AY25" s="30">
        <v>-1.2801493629740399</v>
      </c>
      <c r="AZ25" s="30">
        <v>-0.82806118340522505</v>
      </c>
      <c r="BA25" s="30">
        <v>-1.74359561203164</v>
      </c>
      <c r="BB25" s="62">
        <v>2.54029805858954E-2</v>
      </c>
      <c r="BC25" s="108">
        <v>-48.283221485151401</v>
      </c>
      <c r="BD25" s="22">
        <v>43650</v>
      </c>
      <c r="BE25" s="22">
        <v>43914</v>
      </c>
      <c r="BF25" s="24"/>
      <c r="BG25" s="22"/>
      <c r="BH25" s="37"/>
    </row>
    <row r="26" spans="1:60" x14ac:dyDescent="0.25">
      <c r="A26" s="19"/>
      <c r="B26" s="17" t="s">
        <v>40</v>
      </c>
      <c r="C26" s="17" t="s">
        <v>4306</v>
      </c>
      <c r="D26" s="17" t="s">
        <v>2986</v>
      </c>
      <c r="E26" s="20" t="s">
        <v>7304</v>
      </c>
      <c r="F26" s="20" t="s">
        <v>3152</v>
      </c>
      <c r="G26" s="82" t="s">
        <v>7250</v>
      </c>
      <c r="H26" s="85" t="s">
        <v>7260</v>
      </c>
      <c r="I26" s="21" t="s">
        <v>7417</v>
      </c>
      <c r="J26" s="21" t="s">
        <v>3494</v>
      </c>
      <c r="K26" s="19"/>
      <c r="L26" s="22">
        <v>44015</v>
      </c>
      <c r="M26" s="98">
        <v>960.15679999999702</v>
      </c>
      <c r="N26" s="94">
        <v>960.15679999999702</v>
      </c>
      <c r="O26" s="94">
        <v>960.15679999999702</v>
      </c>
      <c r="P26" s="62">
        <f t="shared" si="0"/>
        <v>1</v>
      </c>
      <c r="Q26" s="22">
        <v>44015</v>
      </c>
      <c r="R26" s="99">
        <v>0</v>
      </c>
      <c r="S26" s="99">
        <v>0</v>
      </c>
      <c r="T26" s="19"/>
      <c r="U26" s="23">
        <v>0</v>
      </c>
      <c r="V26" s="63">
        <v>-0.55802128681534702</v>
      </c>
      <c r="W26" s="23">
        <v>0</v>
      </c>
      <c r="X26" s="63">
        <v>-9.6027699646656401</v>
      </c>
      <c r="Y26" s="23">
        <v>0</v>
      </c>
      <c r="Z26" s="63">
        <v>13.200603380581001</v>
      </c>
      <c r="AA26" s="23">
        <v>0</v>
      </c>
      <c r="AB26" s="63">
        <v>16.906615709653099</v>
      </c>
      <c r="AC26" s="23">
        <v>1.8284879550265001E-2</v>
      </c>
      <c r="AD26" s="63">
        <v>21.8957852025633</v>
      </c>
      <c r="AE26" s="23"/>
      <c r="AF26" s="64"/>
      <c r="AG26" s="23">
        <v>0</v>
      </c>
      <c r="AH26" s="63">
        <v>-6.0948258007556397</v>
      </c>
      <c r="AI26" s="23">
        <v>0</v>
      </c>
      <c r="AJ26" s="63">
        <v>10.0861129722034</v>
      </c>
      <c r="AK26" s="23">
        <v>-3.9816890982365301E-2</v>
      </c>
      <c r="AL26" s="23">
        <v>-1.90269418590105E-2</v>
      </c>
      <c r="AM26" s="63">
        <v>18.732024988101301</v>
      </c>
      <c r="AN26" s="19"/>
      <c r="AO26" s="26">
        <v>0</v>
      </c>
      <c r="AP26" s="26">
        <v>0</v>
      </c>
      <c r="AQ26" s="26">
        <v>0</v>
      </c>
      <c r="AR26" s="26">
        <v>0</v>
      </c>
      <c r="AS26" s="24">
        <v>0</v>
      </c>
      <c r="AT26" s="24">
        <v>0</v>
      </c>
      <c r="AU26" s="24">
        <v>7</v>
      </c>
      <c r="AV26" s="25">
        <v>5</v>
      </c>
      <c r="AW26" s="19"/>
      <c r="AX26" s="29">
        <v>0</v>
      </c>
      <c r="AY26" s="30">
        <v>-117.545979959425</v>
      </c>
      <c r="AZ26" s="30">
        <v>0.39470262811346402</v>
      </c>
      <c r="BA26" s="30">
        <v>-15.971119820984301</v>
      </c>
      <c r="BB26" s="62">
        <v>0</v>
      </c>
      <c r="BC26" s="108">
        <v>0</v>
      </c>
      <c r="BD26" s="22">
        <v>43650</v>
      </c>
      <c r="BE26" s="22"/>
      <c r="BF26" s="24"/>
      <c r="BG26" s="22"/>
      <c r="BH26" s="37"/>
    </row>
    <row r="27" spans="1:60" x14ac:dyDescent="0.25">
      <c r="A27" s="19"/>
      <c r="B27" s="17" t="s">
        <v>41</v>
      </c>
      <c r="C27" s="17" t="s">
        <v>4307</v>
      </c>
      <c r="D27" s="17" t="s">
        <v>2986</v>
      </c>
      <c r="E27" s="20" t="s">
        <v>7302</v>
      </c>
      <c r="F27" s="20" t="s">
        <v>3152</v>
      </c>
      <c r="G27" s="82" t="s">
        <v>7250</v>
      </c>
      <c r="H27" s="85" t="s">
        <v>7260</v>
      </c>
      <c r="I27" s="21" t="s">
        <v>7417</v>
      </c>
      <c r="J27" s="21" t="s">
        <v>2982</v>
      </c>
      <c r="K27" s="19"/>
      <c r="L27" s="22">
        <v>44015</v>
      </c>
      <c r="M27" s="98">
        <v>648.56450000032805</v>
      </c>
      <c r="N27" s="94">
        <v>648.56450000032805</v>
      </c>
      <c r="O27" s="94">
        <v>916.42760000005399</v>
      </c>
      <c r="P27" s="62">
        <f t="shared" si="0"/>
        <v>0.70770947972353715</v>
      </c>
      <c r="Q27" s="22">
        <v>43650</v>
      </c>
      <c r="R27" s="99">
        <v>1351078.0419999999</v>
      </c>
      <c r="S27" s="99">
        <v>1934681.8798750001</v>
      </c>
      <c r="T27" s="19"/>
      <c r="U27" s="23">
        <v>1.34287439814216E-2</v>
      </c>
      <c r="V27" s="63">
        <v>0.78485311132681101</v>
      </c>
      <c r="W27" s="23">
        <v>0.110429776625097</v>
      </c>
      <c r="X27" s="63">
        <v>1.4402076978440199</v>
      </c>
      <c r="Y27" s="23">
        <v>-8.5757046159414999E-2</v>
      </c>
      <c r="Z27" s="63">
        <v>4.6248987646395099</v>
      </c>
      <c r="AA27" s="23">
        <v>-0.29178673336718902</v>
      </c>
      <c r="AB27" s="63">
        <v>-12.2720576270658</v>
      </c>
      <c r="AC27" s="23">
        <v>-0.31162052612402502</v>
      </c>
      <c r="AD27" s="63">
        <v>-11.094755364873</v>
      </c>
      <c r="AE27" s="23"/>
      <c r="AF27" s="64"/>
      <c r="AG27" s="23">
        <v>5.3821098634216503E-2</v>
      </c>
      <c r="AH27" s="63">
        <v>-0.71271593733399596</v>
      </c>
      <c r="AI27" s="23">
        <v>-6.4721471180746407E-2</v>
      </c>
      <c r="AJ27" s="63">
        <v>3.61396585412876</v>
      </c>
      <c r="AK27" s="23">
        <v>-0.35143549999978901</v>
      </c>
      <c r="AL27" s="23">
        <v>-0.15153715120512101</v>
      </c>
      <c r="AM27" s="63">
        <v>-10.2120514349663</v>
      </c>
      <c r="AN27" s="19"/>
      <c r="AO27" s="26">
        <v>0.107622828327294</v>
      </c>
      <c r="AP27" s="26">
        <v>-7.1195310069015194E-2</v>
      </c>
      <c r="AQ27" s="26">
        <v>0.13852425545163</v>
      </c>
      <c r="AR27" s="26">
        <v>-0.16034889218106399</v>
      </c>
      <c r="AS27" s="24">
        <v>5</v>
      </c>
      <c r="AT27" s="24">
        <v>7</v>
      </c>
      <c r="AU27" s="24">
        <v>3</v>
      </c>
      <c r="AV27" s="25">
        <v>9</v>
      </c>
      <c r="AW27" s="19"/>
      <c r="AX27" s="29">
        <v>0.24584299548616401</v>
      </c>
      <c r="AY27" s="30">
        <v>-1.2845087957139201</v>
      </c>
      <c r="AZ27" s="30">
        <v>-0.83463647623739201</v>
      </c>
      <c r="BA27" s="30">
        <v>-1.74886268834416</v>
      </c>
      <c r="BB27" s="62">
        <v>2.5404623943686599E-2</v>
      </c>
      <c r="BC27" s="108">
        <v>-48.326872739300597</v>
      </c>
      <c r="BD27" s="22">
        <v>43650</v>
      </c>
      <c r="BE27" s="22">
        <v>43914</v>
      </c>
      <c r="BF27" s="24"/>
      <c r="BG27" s="22"/>
      <c r="BH27" s="37"/>
    </row>
    <row r="28" spans="1:60" x14ac:dyDescent="0.25">
      <c r="A28" s="19"/>
      <c r="B28" s="17" t="s">
        <v>42</v>
      </c>
      <c r="C28" s="17" t="s">
        <v>4308</v>
      </c>
      <c r="D28" s="17" t="s">
        <v>2986</v>
      </c>
      <c r="E28" s="20" t="s">
        <v>7303</v>
      </c>
      <c r="F28" s="20" t="s">
        <v>3152</v>
      </c>
      <c r="G28" s="82" t="s">
        <v>7250</v>
      </c>
      <c r="H28" s="85" t="s">
        <v>7260</v>
      </c>
      <c r="I28" s="21" t="s">
        <v>7417</v>
      </c>
      <c r="J28" s="21" t="s">
        <v>2982</v>
      </c>
      <c r="K28" s="19"/>
      <c r="L28" s="22">
        <v>44015</v>
      </c>
      <c r="M28" s="98">
        <v>629.55489999987196</v>
      </c>
      <c r="N28" s="94">
        <v>629.55489999987196</v>
      </c>
      <c r="O28" s="94">
        <v>899.53010000009101</v>
      </c>
      <c r="P28" s="62">
        <f t="shared" si="0"/>
        <v>0.69987085479386213</v>
      </c>
      <c r="Q28" s="22">
        <v>43650</v>
      </c>
      <c r="R28" s="99">
        <v>1384845.2749999999</v>
      </c>
      <c r="S28" s="99">
        <v>1739278.44191992</v>
      </c>
      <c r="T28" s="19"/>
      <c r="U28" s="23">
        <v>1.34037723018992E-2</v>
      </c>
      <c r="V28" s="63">
        <v>0.78235594337456904</v>
      </c>
      <c r="W28" s="23">
        <v>0.10961082406182</v>
      </c>
      <c r="X28" s="63">
        <v>1.3583124415163199</v>
      </c>
      <c r="Y28" s="23">
        <v>-8.9970572257734596E-2</v>
      </c>
      <c r="Z28" s="63">
        <v>4.2035461548075501</v>
      </c>
      <c r="AA28" s="23">
        <v>-0.299655932442984</v>
      </c>
      <c r="AB28" s="63">
        <v>-13.0589775346452</v>
      </c>
      <c r="AC28" s="23">
        <v>-0.32806258004275202</v>
      </c>
      <c r="AD28" s="63">
        <v>-12.738960756745699</v>
      </c>
      <c r="AE28" s="23"/>
      <c r="AF28" s="64"/>
      <c r="AG28" s="23">
        <v>5.3743425556604101E-2</v>
      </c>
      <c r="AH28" s="63">
        <v>-0.72048324509523798</v>
      </c>
      <c r="AI28" s="23">
        <v>-6.9131407518434607E-2</v>
      </c>
      <c r="AJ28" s="63">
        <v>3.17297222035995</v>
      </c>
      <c r="AK28" s="23">
        <v>-0.37044510000036102</v>
      </c>
      <c r="AL28" s="23">
        <v>-0.16106247106916299</v>
      </c>
      <c r="AM28" s="63">
        <v>-12.1130114350235</v>
      </c>
      <c r="AN28" s="19"/>
      <c r="AO28" s="26">
        <v>0.10758329852615101</v>
      </c>
      <c r="AP28" s="26">
        <v>-7.1263990697843796E-2</v>
      </c>
      <c r="AQ28" s="26">
        <v>0.13768446168076501</v>
      </c>
      <c r="AR28" s="26">
        <v>-0.160988788041286</v>
      </c>
      <c r="AS28" s="24">
        <v>5</v>
      </c>
      <c r="AT28" s="24">
        <v>7</v>
      </c>
      <c r="AU28" s="24">
        <v>3</v>
      </c>
      <c r="AV28" s="25">
        <v>9</v>
      </c>
      <c r="AW28" s="19"/>
      <c r="AX28" s="29">
        <v>0.245879114177078</v>
      </c>
      <c r="AY28" s="30">
        <v>-1.3133302363457899</v>
      </c>
      <c r="AZ28" s="30">
        <v>-0.87791190726147805</v>
      </c>
      <c r="BA28" s="30">
        <v>-1.7852298839879901</v>
      </c>
      <c r="BB28" s="62">
        <v>2.54073172227436E-2</v>
      </c>
      <c r="BC28" s="108">
        <v>-48.772120021341799</v>
      </c>
      <c r="BD28" s="22">
        <v>43650</v>
      </c>
      <c r="BE28" s="22">
        <v>43914</v>
      </c>
      <c r="BF28" s="24"/>
      <c r="BG28" s="22"/>
      <c r="BH28" s="37"/>
    </row>
    <row r="29" spans="1:60" x14ac:dyDescent="0.25">
      <c r="A29" s="19"/>
      <c r="B29" s="17" t="s">
        <v>43</v>
      </c>
      <c r="C29" s="17" t="s">
        <v>4309</v>
      </c>
      <c r="D29" s="17" t="s">
        <v>2987</v>
      </c>
      <c r="E29" s="20" t="s">
        <v>7289</v>
      </c>
      <c r="F29" s="20" t="s">
        <v>3153</v>
      </c>
      <c r="G29" s="82" t="s">
        <v>7251</v>
      </c>
      <c r="H29" s="85" t="s">
        <v>7258</v>
      </c>
      <c r="I29" s="21" t="s">
        <v>7417</v>
      </c>
      <c r="J29" s="21" t="s">
        <v>3495</v>
      </c>
      <c r="K29" s="19"/>
      <c r="L29" s="22">
        <v>44015</v>
      </c>
      <c r="M29" s="98">
        <v>1871.81839999929</v>
      </c>
      <c r="N29" s="94">
        <v>1871.81839999929</v>
      </c>
      <c r="O29" s="94">
        <v>2449.10640000179</v>
      </c>
      <c r="P29" s="62">
        <f t="shared" si="0"/>
        <v>0.76428627192265797</v>
      </c>
      <c r="Q29" s="22">
        <v>43756</v>
      </c>
      <c r="R29" s="99">
        <v>4106666.4679999999</v>
      </c>
      <c r="S29" s="99">
        <v>4822223.0635000002</v>
      </c>
      <c r="T29" s="19"/>
      <c r="U29" s="23">
        <v>9.1925767756038095E-3</v>
      </c>
      <c r="V29" s="63">
        <v>0.361236390745034</v>
      </c>
      <c r="W29" s="23">
        <v>0.10066395527435799</v>
      </c>
      <c r="X29" s="63">
        <v>0.46362556277017603</v>
      </c>
      <c r="Y29" s="23">
        <v>-0.14609025816665999</v>
      </c>
      <c r="Z29" s="63">
        <v>-1.40842243608495</v>
      </c>
      <c r="AA29" s="23">
        <v>-0.21537971425656</v>
      </c>
      <c r="AB29" s="63">
        <v>-4.6313557160028704</v>
      </c>
      <c r="AC29" s="23">
        <v>-0.30815065401839098</v>
      </c>
      <c r="AD29" s="63">
        <v>-10.7477681543096</v>
      </c>
      <c r="AE29" s="23">
        <v>-0.26232929118676102</v>
      </c>
      <c r="AF29" s="64">
        <v>-14.0395875347167</v>
      </c>
      <c r="AG29" s="23">
        <v>5.9045656367743497E-2</v>
      </c>
      <c r="AH29" s="63">
        <v>-0.190260163981293</v>
      </c>
      <c r="AI29" s="23">
        <v>-0.119777172921167</v>
      </c>
      <c r="AJ29" s="63">
        <v>-1.8916043199133099</v>
      </c>
      <c r="AK29" s="23">
        <v>-0.43940916619088999</v>
      </c>
      <c r="AL29" s="23">
        <v>-5.9223830039627501E-2</v>
      </c>
      <c r="AM29" s="63">
        <v>-31.059588752425</v>
      </c>
      <c r="AN29" s="19"/>
      <c r="AO29" s="26">
        <v>8.9171577961678794E-2</v>
      </c>
      <c r="AP29" s="26">
        <v>-0.13161039119586301</v>
      </c>
      <c r="AQ29" s="26">
        <v>0.14952685802389201</v>
      </c>
      <c r="AR29" s="26">
        <v>-0.170817845622078</v>
      </c>
      <c r="AS29" s="24">
        <v>5</v>
      </c>
      <c r="AT29" s="24">
        <v>7</v>
      </c>
      <c r="AU29" s="24">
        <v>4</v>
      </c>
      <c r="AV29" s="25">
        <v>8</v>
      </c>
      <c r="AW29" s="19"/>
      <c r="AX29" s="29">
        <v>0.31449934362754001</v>
      </c>
      <c r="AY29" s="30">
        <v>-0.73007608622083398</v>
      </c>
      <c r="AZ29" s="30">
        <v>-1.00157753313761</v>
      </c>
      <c r="BA29" s="30">
        <v>-0.94929118199888796</v>
      </c>
      <c r="BB29" s="62">
        <v>3.1915398232122201E-2</v>
      </c>
      <c r="BC29" s="108">
        <v>-46.603969513147597</v>
      </c>
      <c r="BD29" s="22">
        <v>43756</v>
      </c>
      <c r="BE29" s="22">
        <v>43908</v>
      </c>
      <c r="BF29" s="24"/>
      <c r="BG29" s="22"/>
      <c r="BH29" s="37"/>
    </row>
    <row r="30" spans="1:60" x14ac:dyDescent="0.25">
      <c r="A30" s="19"/>
      <c r="B30" s="17" t="s">
        <v>44</v>
      </c>
      <c r="C30" s="17" t="s">
        <v>4310</v>
      </c>
      <c r="D30" s="17" t="s">
        <v>2987</v>
      </c>
      <c r="E30" s="20" t="s">
        <v>7298</v>
      </c>
      <c r="F30" s="20" t="s">
        <v>3153</v>
      </c>
      <c r="G30" s="82" t="s">
        <v>7251</v>
      </c>
      <c r="H30" s="85" t="s">
        <v>7258</v>
      </c>
      <c r="I30" s="21" t="s">
        <v>7417</v>
      </c>
      <c r="J30" s="21" t="s">
        <v>3496</v>
      </c>
      <c r="K30" s="19"/>
      <c r="L30" s="22">
        <v>44015</v>
      </c>
      <c r="M30" s="98">
        <v>2600.48140000179</v>
      </c>
      <c r="N30" s="94">
        <v>2600.48140000179</v>
      </c>
      <c r="O30" s="94">
        <v>3354.6385000012801</v>
      </c>
      <c r="P30" s="62">
        <f t="shared" si="0"/>
        <v>0.77518975591581551</v>
      </c>
      <c r="Q30" s="22">
        <v>43756</v>
      </c>
      <c r="R30" s="99">
        <v>1180683.7339999999</v>
      </c>
      <c r="S30" s="99">
        <v>1242176.8963476601</v>
      </c>
      <c r="T30" s="19"/>
      <c r="U30" s="23">
        <v>9.2476935114973492E-3</v>
      </c>
      <c r="V30" s="63">
        <v>0.366748064334388</v>
      </c>
      <c r="W30" s="23">
        <v>0.102469987101358</v>
      </c>
      <c r="X30" s="63">
        <v>0.64422874547017295</v>
      </c>
      <c r="Y30" s="23">
        <v>-0.1375546353338</v>
      </c>
      <c r="Z30" s="63">
        <v>-0.55486015279893797</v>
      </c>
      <c r="AA30" s="23">
        <v>-0.19950618674833101</v>
      </c>
      <c r="AB30" s="63">
        <v>-3.04400296517997</v>
      </c>
      <c r="AC30" s="23">
        <v>-0.279893787381297</v>
      </c>
      <c r="AD30" s="63">
        <v>-7.9220814906002497</v>
      </c>
      <c r="AE30" s="23">
        <v>-0.21659934383584201</v>
      </c>
      <c r="AF30" s="64">
        <v>-9.4665927996247792</v>
      </c>
      <c r="AG30" s="23">
        <v>5.9219273440248799E-2</v>
      </c>
      <c r="AH30" s="63">
        <v>-0.17289845673076301</v>
      </c>
      <c r="AI30" s="23">
        <v>-0.110832746904634</v>
      </c>
      <c r="AJ30" s="63">
        <v>-0.99716171826003097</v>
      </c>
      <c r="AK30" s="23">
        <v>-0.33143391162157099</v>
      </c>
      <c r="AL30" s="23">
        <v>-4.15805483290023E-2</v>
      </c>
      <c r="AM30" s="63">
        <v>-20.2620632954931</v>
      </c>
      <c r="AN30" s="19"/>
      <c r="AO30" s="26">
        <v>8.9231240141089102E-2</v>
      </c>
      <c r="AP30" s="26">
        <v>-0.13146798206711499</v>
      </c>
      <c r="AQ30" s="26">
        <v>0.15141307198064199</v>
      </c>
      <c r="AR30" s="26">
        <v>-0.169411947751651</v>
      </c>
      <c r="AS30" s="24">
        <v>5</v>
      </c>
      <c r="AT30" s="24">
        <v>7</v>
      </c>
      <c r="AU30" s="24">
        <v>4</v>
      </c>
      <c r="AV30" s="25">
        <v>8</v>
      </c>
      <c r="AW30" s="19"/>
      <c r="AX30" s="29">
        <v>0.31440214526606702</v>
      </c>
      <c r="AY30" s="30">
        <v>-0.68282904844090797</v>
      </c>
      <c r="AZ30" s="30">
        <v>-0.71163412768601098</v>
      </c>
      <c r="BA30" s="30">
        <v>-0.88970588152915298</v>
      </c>
      <c r="BB30" s="62">
        <v>3.1908349899713397E-2</v>
      </c>
      <c r="BC30" s="108">
        <v>-46.157977975904899</v>
      </c>
      <c r="BD30" s="22">
        <v>43756</v>
      </c>
      <c r="BE30" s="22">
        <v>43908</v>
      </c>
      <c r="BF30" s="24"/>
      <c r="BG30" s="22"/>
      <c r="BH30" s="37"/>
    </row>
    <row r="31" spans="1:60" x14ac:dyDescent="0.25">
      <c r="A31" s="19"/>
      <c r="B31" s="17" t="s">
        <v>45</v>
      </c>
      <c r="C31" s="17" t="s">
        <v>4311</v>
      </c>
      <c r="D31" s="17" t="s">
        <v>2987</v>
      </c>
      <c r="E31" s="20" t="s">
        <v>7293</v>
      </c>
      <c r="F31" s="20" t="s">
        <v>3153</v>
      </c>
      <c r="G31" s="82" t="s">
        <v>7251</v>
      </c>
      <c r="H31" s="85" t="s">
        <v>7258</v>
      </c>
      <c r="I31" s="21" t="s">
        <v>7417</v>
      </c>
      <c r="J31" s="21" t="s">
        <v>3497</v>
      </c>
      <c r="K31" s="19"/>
      <c r="L31" s="22">
        <v>44015</v>
      </c>
      <c r="M31" s="98">
        <v>1223.4734000004801</v>
      </c>
      <c r="N31" s="94">
        <v>1223.4734000004801</v>
      </c>
      <c r="O31" s="94">
        <v>1579.4075000006701</v>
      </c>
      <c r="P31" s="62">
        <f t="shared" si="0"/>
        <v>0.77464074344332357</v>
      </c>
      <c r="Q31" s="22">
        <v>43756</v>
      </c>
      <c r="R31" s="99">
        <v>673940.38699999999</v>
      </c>
      <c r="S31" s="99">
        <v>1330299.3921074199</v>
      </c>
      <c r="T31" s="19"/>
      <c r="U31" s="23">
        <v>9.2449174317152903E-3</v>
      </c>
      <c r="V31" s="63">
        <v>0.36647045635618303</v>
      </c>
      <c r="W31" s="23">
        <v>0.102379542708222</v>
      </c>
      <c r="X31" s="63">
        <v>0.63518430615658905</v>
      </c>
      <c r="Y31" s="23">
        <v>-0.137983546435862</v>
      </c>
      <c r="Z31" s="63">
        <v>-0.59775126300519299</v>
      </c>
      <c r="AA31" s="23">
        <v>-0.20030759577173701</v>
      </c>
      <c r="AB31" s="63">
        <v>-3.1241438675206199</v>
      </c>
      <c r="AC31" s="23">
        <v>-0.28133382173487897</v>
      </c>
      <c r="AD31" s="63">
        <v>-8.0660849259584193</v>
      </c>
      <c r="AE31" s="23">
        <v>-0.21872253536101199</v>
      </c>
      <c r="AF31" s="64">
        <v>-9.6789119521417906</v>
      </c>
      <c r="AG31" s="23">
        <v>5.9210505243754603E-2</v>
      </c>
      <c r="AH31" s="63">
        <v>-0.173775276380184</v>
      </c>
      <c r="AI31" s="23">
        <v>-0.111282232244848</v>
      </c>
      <c r="AJ31" s="63">
        <v>-1.0421102522814201</v>
      </c>
      <c r="AK31" s="23">
        <v>-0.311494991559011</v>
      </c>
      <c r="AL31" s="23">
        <v>-3.8604954872425899E-2</v>
      </c>
      <c r="AM31" s="63">
        <v>-18.268171289237198</v>
      </c>
      <c r="AN31" s="19"/>
      <c r="AO31" s="26">
        <v>8.9228240296506597E-2</v>
      </c>
      <c r="AP31" s="26">
        <v>-0.13147512394702099</v>
      </c>
      <c r="AQ31" s="26">
        <v>0.151318681440898</v>
      </c>
      <c r="AR31" s="26">
        <v>-0.16948228814901101</v>
      </c>
      <c r="AS31" s="24">
        <v>5</v>
      </c>
      <c r="AT31" s="24">
        <v>7</v>
      </c>
      <c r="AU31" s="24">
        <v>4</v>
      </c>
      <c r="AV31" s="25">
        <v>8</v>
      </c>
      <c r="AW31" s="19"/>
      <c r="AX31" s="29">
        <v>0.314406953233411</v>
      </c>
      <c r="AY31" s="30">
        <v>-0.68521426581355604</v>
      </c>
      <c r="AZ31" s="30">
        <v>-0.72626936740380199</v>
      </c>
      <c r="BA31" s="30">
        <v>-0.89272088499456004</v>
      </c>
      <c r="BB31" s="62">
        <v>3.19086966865871E-2</v>
      </c>
      <c r="BC31" s="108">
        <v>-46.1803682710161</v>
      </c>
      <c r="BD31" s="22">
        <v>43756</v>
      </c>
      <c r="BE31" s="22">
        <v>43908</v>
      </c>
      <c r="BF31" s="24"/>
      <c r="BG31" s="22"/>
      <c r="BH31" s="37"/>
    </row>
    <row r="32" spans="1:60" x14ac:dyDescent="0.25">
      <c r="A32" s="19"/>
      <c r="B32" s="17" t="s">
        <v>46</v>
      </c>
      <c r="C32" s="17" t="s">
        <v>4312</v>
      </c>
      <c r="D32" s="17" t="s">
        <v>2987</v>
      </c>
      <c r="E32" s="20" t="s">
        <v>7294</v>
      </c>
      <c r="F32" s="20" t="s">
        <v>3153</v>
      </c>
      <c r="G32" s="82" t="s">
        <v>7251</v>
      </c>
      <c r="H32" s="85" t="s">
        <v>7258</v>
      </c>
      <c r="I32" s="21" t="s">
        <v>7417</v>
      </c>
      <c r="J32" s="21" t="s">
        <v>3498</v>
      </c>
      <c r="K32" s="19"/>
      <c r="L32" s="22">
        <v>44015</v>
      </c>
      <c r="M32" s="98">
        <v>807.58710000012104</v>
      </c>
      <c r="N32" s="94">
        <v>807.58710000012104</v>
      </c>
      <c r="O32" s="94">
        <v>1035.1732999999099</v>
      </c>
      <c r="P32" s="62">
        <f t="shared" si="0"/>
        <v>0.78014676383190273</v>
      </c>
      <c r="Q32" s="22">
        <v>43756</v>
      </c>
      <c r="R32" s="99">
        <v>22847.022000000001</v>
      </c>
      <c r="S32" s="99">
        <v>23876.690488555902</v>
      </c>
      <c r="T32" s="19"/>
      <c r="U32" s="23">
        <v>9.27243242585973E-3</v>
      </c>
      <c r="V32" s="63">
        <v>0.369221955770627</v>
      </c>
      <c r="W32" s="23">
        <v>0.10328352312179</v>
      </c>
      <c r="X32" s="63">
        <v>0.725582347513409</v>
      </c>
      <c r="Y32" s="23">
        <v>-0.13368599327164701</v>
      </c>
      <c r="Z32" s="63">
        <v>-0.16799594658368699</v>
      </c>
      <c r="AA32" s="23">
        <v>-0.19225926771294299</v>
      </c>
      <c r="AB32" s="63">
        <v>-2.3193110616412</v>
      </c>
      <c r="AC32" s="23">
        <v>-0.26680512492836</v>
      </c>
      <c r="AD32" s="63">
        <v>-6.6132152453064901</v>
      </c>
      <c r="AE32" s="23">
        <v>-0.24365986065182399</v>
      </c>
      <c r="AF32" s="64">
        <v>-12.172644481222999</v>
      </c>
      <c r="AG32" s="23">
        <v>5.9297193092788802E-2</v>
      </c>
      <c r="AH32" s="63">
        <v>-0.16510649147676301</v>
      </c>
      <c r="AI32" s="23">
        <v>-0.10677840594507899</v>
      </c>
      <c r="AJ32" s="63">
        <v>-0.59172762230446097</v>
      </c>
      <c r="AK32" s="23">
        <v>-0.19241290000005401</v>
      </c>
      <c r="AL32" s="23">
        <v>-2.2290098509984101E-2</v>
      </c>
      <c r="AM32" s="63">
        <v>-6.3599621333269196</v>
      </c>
      <c r="AN32" s="19"/>
      <c r="AO32" s="26">
        <v>8.92579991705134E-2</v>
      </c>
      <c r="AP32" s="26">
        <v>-0.13140380808268701</v>
      </c>
      <c r="AQ32" s="26">
        <v>0.15226272089610601</v>
      </c>
      <c r="AR32" s="26">
        <v>-0.16877815701271201</v>
      </c>
      <c r="AS32" s="24">
        <v>5</v>
      </c>
      <c r="AT32" s="24">
        <v>7</v>
      </c>
      <c r="AU32" s="24">
        <v>4</v>
      </c>
      <c r="AV32" s="25">
        <v>8</v>
      </c>
      <c r="AW32" s="19"/>
      <c r="AX32" s="29">
        <v>0.31435878164542402</v>
      </c>
      <c r="AY32" s="30">
        <v>-0.66125990656837497</v>
      </c>
      <c r="AZ32" s="30">
        <v>-0.57931243439998104</v>
      </c>
      <c r="BA32" s="30">
        <v>-0.86240814393841003</v>
      </c>
      <c r="BB32" s="62">
        <v>3.1905217282255802E-2</v>
      </c>
      <c r="BC32" s="108">
        <v>-45.956063588557299</v>
      </c>
      <c r="BD32" s="22">
        <v>43756</v>
      </c>
      <c r="BE32" s="22">
        <v>43908</v>
      </c>
      <c r="BF32" s="24"/>
      <c r="BG32" s="22"/>
      <c r="BH32" s="37"/>
    </row>
    <row r="33" spans="1:60" x14ac:dyDescent="0.25">
      <c r="A33" s="19"/>
      <c r="B33" s="17" t="s">
        <v>47</v>
      </c>
      <c r="C33" s="17" t="s">
        <v>4313</v>
      </c>
      <c r="D33" s="17" t="s">
        <v>2987</v>
      </c>
      <c r="E33" s="20" t="s">
        <v>7305</v>
      </c>
      <c r="F33" s="20" t="s">
        <v>3153</v>
      </c>
      <c r="G33" s="82" t="s">
        <v>7251</v>
      </c>
      <c r="H33" s="85" t="s">
        <v>7258</v>
      </c>
      <c r="I33" s="21" t="s">
        <v>7417</v>
      </c>
      <c r="J33" s="21" t="s">
        <v>3499</v>
      </c>
      <c r="K33" s="19"/>
      <c r="L33" s="22">
        <v>44015</v>
      </c>
      <c r="M33" s="98">
        <v>1192.13130000047</v>
      </c>
      <c r="N33" s="94">
        <v>1192.13130000047</v>
      </c>
      <c r="O33" s="94">
        <v>1240.5625999998299</v>
      </c>
      <c r="P33" s="62">
        <f t="shared" si="0"/>
        <v>0.9609602127297997</v>
      </c>
      <c r="Q33" s="22">
        <v>43657</v>
      </c>
      <c r="R33" s="99">
        <v>0</v>
      </c>
      <c r="S33" s="99">
        <v>167450.28890844699</v>
      </c>
      <c r="T33" s="19"/>
      <c r="U33" s="23">
        <v>0</v>
      </c>
      <c r="V33" s="63">
        <v>-0.55802128681534702</v>
      </c>
      <c r="W33" s="23">
        <v>0</v>
      </c>
      <c r="X33" s="63">
        <v>-9.6027699646656401</v>
      </c>
      <c r="Y33" s="23">
        <v>0</v>
      </c>
      <c r="Z33" s="63">
        <v>13.200603380581001</v>
      </c>
      <c r="AA33" s="23">
        <v>-3.0321011360683801E-2</v>
      </c>
      <c r="AB33" s="63">
        <v>13.874514573588399</v>
      </c>
      <c r="AC33" s="23">
        <v>-9.6449295206184598E-3</v>
      </c>
      <c r="AD33" s="63">
        <v>19.1028042954567</v>
      </c>
      <c r="AE33" s="23">
        <v>9.8386434285202995E-2</v>
      </c>
      <c r="AF33" s="64">
        <v>22.0319850124943</v>
      </c>
      <c r="AG33" s="23">
        <v>0</v>
      </c>
      <c r="AH33" s="63">
        <v>-6.0948258007556397</v>
      </c>
      <c r="AI33" s="23">
        <v>0</v>
      </c>
      <c r="AJ33" s="63">
        <v>10.0861129722034</v>
      </c>
      <c r="AK33" s="23">
        <v>0.184673072208243</v>
      </c>
      <c r="AL33" s="23">
        <v>5.0193428010970799E-2</v>
      </c>
      <c r="AM33" s="63">
        <v>22.9987787644204</v>
      </c>
      <c r="AN33" s="19"/>
      <c r="AO33" s="26">
        <v>1.5955606229908902E-2</v>
      </c>
      <c r="AP33" s="26">
        <v>-2.07333667522107E-2</v>
      </c>
      <c r="AQ33" s="26">
        <v>0</v>
      </c>
      <c r="AR33" s="26">
        <v>-1.92648801312316E-2</v>
      </c>
      <c r="AS33" s="24">
        <v>0</v>
      </c>
      <c r="AT33" s="24">
        <v>1</v>
      </c>
      <c r="AU33" s="24">
        <v>7</v>
      </c>
      <c r="AV33" s="25">
        <v>5</v>
      </c>
      <c r="AW33" s="19"/>
      <c r="AX33" s="29">
        <v>3.34873277500446E-2</v>
      </c>
      <c r="AY33" s="30">
        <v>-1.71085781027614</v>
      </c>
      <c r="AZ33" s="30">
        <v>0.29638991888486999</v>
      </c>
      <c r="BA33" s="30">
        <v>-2.05193082119149</v>
      </c>
      <c r="BB33" s="62">
        <v>3.4458586602704598E-3</v>
      </c>
      <c r="BC33" s="108">
        <v>-6.0052431050353299</v>
      </c>
      <c r="BD33" s="22">
        <v>43657</v>
      </c>
      <c r="BE33" s="22">
        <v>43682</v>
      </c>
      <c r="BF33" s="24"/>
      <c r="BG33" s="22"/>
      <c r="BH33" s="37"/>
    </row>
    <row r="34" spans="1:60" x14ac:dyDescent="0.25">
      <c r="A34" s="19"/>
      <c r="B34" s="17" t="s">
        <v>48</v>
      </c>
      <c r="C34" s="17" t="s">
        <v>4314</v>
      </c>
      <c r="D34" s="17" t="s">
        <v>2987</v>
      </c>
      <c r="E34" s="20" t="s">
        <v>7306</v>
      </c>
      <c r="F34" s="20" t="s">
        <v>3153</v>
      </c>
      <c r="G34" s="82" t="s">
        <v>7251</v>
      </c>
      <c r="H34" s="85" t="s">
        <v>7258</v>
      </c>
      <c r="I34" s="21" t="s">
        <v>7417</v>
      </c>
      <c r="J34" s="21" t="s">
        <v>2982</v>
      </c>
      <c r="K34" s="19"/>
      <c r="L34" s="22">
        <v>44015</v>
      </c>
      <c r="M34" s="98">
        <v>786.31140000000596</v>
      </c>
      <c r="N34" s="94">
        <v>786.31140000000596</v>
      </c>
      <c r="O34" s="94">
        <v>786.31140000000596</v>
      </c>
      <c r="P34" s="62">
        <f t="shared" si="0"/>
        <v>1</v>
      </c>
      <c r="Q34" s="22">
        <v>44015</v>
      </c>
      <c r="R34" s="99">
        <v>0</v>
      </c>
      <c r="S34" s="99">
        <v>0</v>
      </c>
      <c r="T34" s="19"/>
      <c r="U34" s="23">
        <v>0</v>
      </c>
      <c r="V34" s="63">
        <v>-0.55802128681534702</v>
      </c>
      <c r="W34" s="23">
        <v>0</v>
      </c>
      <c r="X34" s="63">
        <v>-9.6027699646656401</v>
      </c>
      <c r="Y34" s="23">
        <v>0</v>
      </c>
      <c r="Z34" s="63">
        <v>13.200603380581001</v>
      </c>
      <c r="AA34" s="23">
        <v>0</v>
      </c>
      <c r="AB34" s="63">
        <v>16.906615709653099</v>
      </c>
      <c r="AC34" s="23">
        <v>-0.111868898705288</v>
      </c>
      <c r="AD34" s="63">
        <v>8.8804073770006706</v>
      </c>
      <c r="AE34" s="23"/>
      <c r="AF34" s="64"/>
      <c r="AG34" s="23">
        <v>0</v>
      </c>
      <c r="AH34" s="63">
        <v>-6.0948258007556397</v>
      </c>
      <c r="AI34" s="23">
        <v>0</v>
      </c>
      <c r="AJ34" s="63">
        <v>10.0861129722034</v>
      </c>
      <c r="AK34" s="23">
        <v>-0.21368859999987799</v>
      </c>
      <c r="AL34" s="23">
        <v>-9.0316405092453395E-2</v>
      </c>
      <c r="AM34" s="63">
        <v>6.9034069363551698</v>
      </c>
      <c r="AN34" s="19"/>
      <c r="AO34" s="26">
        <v>0</v>
      </c>
      <c r="AP34" s="26">
        <v>0</v>
      </c>
      <c r="AQ34" s="26">
        <v>0</v>
      </c>
      <c r="AR34" s="26">
        <v>0</v>
      </c>
      <c r="AS34" s="24">
        <v>0</v>
      </c>
      <c r="AT34" s="24">
        <v>0</v>
      </c>
      <c r="AU34" s="24">
        <v>7</v>
      </c>
      <c r="AV34" s="25">
        <v>5</v>
      </c>
      <c r="AW34" s="19"/>
      <c r="AX34" s="29">
        <v>0</v>
      </c>
      <c r="AY34" s="30">
        <v>-117.545979959425</v>
      </c>
      <c r="AZ34" s="30">
        <v>0.39470262811346402</v>
      </c>
      <c r="BA34" s="30">
        <v>-15.971119820984301</v>
      </c>
      <c r="BB34" s="62">
        <v>0</v>
      </c>
      <c r="BC34" s="108">
        <v>0</v>
      </c>
      <c r="BD34" s="22">
        <v>43650</v>
      </c>
      <c r="BE34" s="22"/>
      <c r="BF34" s="24"/>
      <c r="BG34" s="22"/>
      <c r="BH34" s="37"/>
    </row>
    <row r="35" spans="1:60" x14ac:dyDescent="0.25">
      <c r="A35" s="19"/>
      <c r="B35" s="17" t="s">
        <v>49</v>
      </c>
      <c r="C35" s="17" t="s">
        <v>4315</v>
      </c>
      <c r="D35" s="17" t="s">
        <v>2987</v>
      </c>
      <c r="E35" s="20" t="s">
        <v>7307</v>
      </c>
      <c r="F35" s="20" t="s">
        <v>3153</v>
      </c>
      <c r="G35" s="82" t="s">
        <v>7251</v>
      </c>
      <c r="H35" s="85" t="s">
        <v>7258</v>
      </c>
      <c r="I35" s="21" t="s">
        <v>7417</v>
      </c>
      <c r="J35" s="21" t="s">
        <v>3500</v>
      </c>
      <c r="K35" s="19"/>
      <c r="L35" s="22">
        <v>44015</v>
      </c>
      <c r="M35" s="98">
        <v>1000</v>
      </c>
      <c r="N35" s="94">
        <v>1000</v>
      </c>
      <c r="O35" s="94">
        <v>1000</v>
      </c>
      <c r="P35" s="62">
        <f t="shared" si="0"/>
        <v>1</v>
      </c>
      <c r="Q35" s="22">
        <v>44015</v>
      </c>
      <c r="R35" s="99">
        <v>0</v>
      </c>
      <c r="S35" s="99">
        <v>0</v>
      </c>
      <c r="T35" s="19"/>
      <c r="U35" s="23">
        <v>0</v>
      </c>
      <c r="V35" s="63">
        <v>-0.55802128681534702</v>
      </c>
      <c r="W35" s="23">
        <v>0</v>
      </c>
      <c r="X35" s="63">
        <v>-9.6027699646656401</v>
      </c>
      <c r="Y35" s="23">
        <v>0</v>
      </c>
      <c r="Z35" s="63">
        <v>13.200603380581001</v>
      </c>
      <c r="AA35" s="23">
        <v>0</v>
      </c>
      <c r="AB35" s="63">
        <v>16.906615709653099</v>
      </c>
      <c r="AC35" s="23">
        <v>0</v>
      </c>
      <c r="AD35" s="63">
        <v>20.067297247529499</v>
      </c>
      <c r="AE35" s="23">
        <v>0</v>
      </c>
      <c r="AF35" s="64">
        <v>12.1933415839594</v>
      </c>
      <c r="AG35" s="23">
        <v>0</v>
      </c>
      <c r="AH35" s="63">
        <v>-6.0948258007556397</v>
      </c>
      <c r="AI35" s="23">
        <v>0</v>
      </c>
      <c r="AJ35" s="63">
        <v>10.0861129722034</v>
      </c>
      <c r="AK35" s="23">
        <v>0</v>
      </c>
      <c r="AL35" s="23">
        <v>0</v>
      </c>
      <c r="AM35" s="63">
        <v>12.8813278666785</v>
      </c>
      <c r="AN35" s="19"/>
      <c r="AO35" s="26">
        <v>0</v>
      </c>
      <c r="AP35" s="26">
        <v>0</v>
      </c>
      <c r="AQ35" s="26">
        <v>0</v>
      </c>
      <c r="AR35" s="26">
        <v>0</v>
      </c>
      <c r="AS35" s="24">
        <v>0</v>
      </c>
      <c r="AT35" s="24">
        <v>0</v>
      </c>
      <c r="AU35" s="24">
        <v>7</v>
      </c>
      <c r="AV35" s="25">
        <v>5</v>
      </c>
      <c r="AW35" s="19"/>
      <c r="AX35" s="29">
        <v>0</v>
      </c>
      <c r="AY35" s="30">
        <v>-117.545979959425</v>
      </c>
      <c r="AZ35" s="30">
        <v>0.39470262811346402</v>
      </c>
      <c r="BA35" s="30">
        <v>-15.971119820984301</v>
      </c>
      <c r="BB35" s="62">
        <v>0</v>
      </c>
      <c r="BC35" s="108">
        <v>0</v>
      </c>
      <c r="BD35" s="22">
        <v>43650</v>
      </c>
      <c r="BE35" s="22"/>
      <c r="BF35" s="24"/>
      <c r="BG35" s="22"/>
      <c r="BH35" s="37"/>
    </row>
    <row r="36" spans="1:60" x14ac:dyDescent="0.25">
      <c r="A36" s="19"/>
      <c r="B36" s="17" t="s">
        <v>50</v>
      </c>
      <c r="C36" s="17" t="s">
        <v>4316</v>
      </c>
      <c r="D36" s="17" t="s">
        <v>2987</v>
      </c>
      <c r="E36" s="20" t="s">
        <v>7308</v>
      </c>
      <c r="F36" s="20" t="s">
        <v>3153</v>
      </c>
      <c r="G36" s="82" t="s">
        <v>7251</v>
      </c>
      <c r="H36" s="85" t="s">
        <v>7258</v>
      </c>
      <c r="I36" s="21" t="s">
        <v>7417</v>
      </c>
      <c r="J36" s="21" t="s">
        <v>3501</v>
      </c>
      <c r="K36" s="19"/>
      <c r="L36" s="22">
        <v>44015</v>
      </c>
      <c r="M36" s="98">
        <v>807.855399999768</v>
      </c>
      <c r="N36" s="94">
        <v>807.855399999768</v>
      </c>
      <c r="O36" s="94">
        <v>1031.71089999937</v>
      </c>
      <c r="P36" s="62">
        <f t="shared" si="0"/>
        <v>0.78302497337215426</v>
      </c>
      <c r="Q36" s="22">
        <v>43756</v>
      </c>
      <c r="R36" s="99">
        <v>20465805.421</v>
      </c>
      <c r="S36" s="99">
        <v>23825422.745218799</v>
      </c>
      <c r="T36" s="19"/>
      <c r="U36" s="23">
        <v>9.2868511856067908E-3</v>
      </c>
      <c r="V36" s="63">
        <v>0.37066383174533302</v>
      </c>
      <c r="W36" s="23">
        <v>0.10375395434675699</v>
      </c>
      <c r="X36" s="63">
        <v>0.77262547001009796</v>
      </c>
      <c r="Y36" s="23">
        <v>-0.131443066761713</v>
      </c>
      <c r="Z36" s="63">
        <v>5.6296704409760402E-2</v>
      </c>
      <c r="AA36" s="23">
        <v>-0.18804218313016499</v>
      </c>
      <c r="AB36" s="63">
        <v>-1.89760260336334</v>
      </c>
      <c r="AC36" s="23">
        <v>-0.25913474743458198</v>
      </c>
      <c r="AD36" s="63">
        <v>-5.8461774959287096</v>
      </c>
      <c r="AE36" s="23">
        <v>-0.18225329945940799</v>
      </c>
      <c r="AF36" s="64">
        <v>-6.0319883619813499</v>
      </c>
      <c r="AG36" s="23">
        <v>5.9342589116567999E-2</v>
      </c>
      <c r="AH36" s="63">
        <v>-0.16056688909884501</v>
      </c>
      <c r="AI36" s="23">
        <v>-0.104427580231422</v>
      </c>
      <c r="AJ36" s="63">
        <v>-0.35664505093882298</v>
      </c>
      <c r="AK36" s="23">
        <v>-0.19532347461441499</v>
      </c>
      <c r="AL36" s="23">
        <v>-6.5296319629851496E-2</v>
      </c>
      <c r="AM36" s="63">
        <v>-5.7445890837843798</v>
      </c>
      <c r="AN36" s="19"/>
      <c r="AO36" s="26">
        <v>8.9273568502976602E-2</v>
      </c>
      <c r="AP36" s="26">
        <v>-0.131366892925143</v>
      </c>
      <c r="AQ36" s="26">
        <v>0.152753957931127</v>
      </c>
      <c r="AR36" s="26">
        <v>-0.16841231248428801</v>
      </c>
      <c r="AS36" s="24">
        <v>5</v>
      </c>
      <c r="AT36" s="24">
        <v>7</v>
      </c>
      <c r="AU36" s="24">
        <v>4</v>
      </c>
      <c r="AV36" s="25">
        <v>8</v>
      </c>
      <c r="AW36" s="19"/>
      <c r="AX36" s="29">
        <v>0.31433405903430001</v>
      </c>
      <c r="AY36" s="30">
        <v>-0.64870975289522903</v>
      </c>
      <c r="AZ36" s="30">
        <v>-0.50233885116358601</v>
      </c>
      <c r="BA36" s="30">
        <v>-0.84649769553743703</v>
      </c>
      <c r="BB36" s="62">
        <v>3.1903441128670197E-2</v>
      </c>
      <c r="BC36" s="108">
        <v>-45.8390814713784</v>
      </c>
      <c r="BD36" s="22">
        <v>43756</v>
      </c>
      <c r="BE36" s="22">
        <v>43908</v>
      </c>
      <c r="BF36" s="24"/>
      <c r="BG36" s="22"/>
      <c r="BH36" s="37"/>
    </row>
    <row r="37" spans="1:60" x14ac:dyDescent="0.25">
      <c r="A37" s="19"/>
      <c r="B37" s="17" t="s">
        <v>51</v>
      </c>
      <c r="C37" s="17" t="s">
        <v>4317</v>
      </c>
      <c r="D37" s="17" t="s">
        <v>2988</v>
      </c>
      <c r="E37" s="20" t="s">
        <v>7289</v>
      </c>
      <c r="F37" s="20" t="s">
        <v>3154</v>
      </c>
      <c r="G37" s="82" t="s">
        <v>7252</v>
      </c>
      <c r="H37" s="85" t="s">
        <v>7261</v>
      </c>
      <c r="I37" s="21" t="s">
        <v>7417</v>
      </c>
      <c r="J37" s="21" t="s">
        <v>3502</v>
      </c>
      <c r="K37" s="19"/>
      <c r="L37" s="22">
        <v>44015</v>
      </c>
      <c r="M37" s="98">
        <v>1384.9372000005101</v>
      </c>
      <c r="N37" s="94">
        <v>1384.9372000005101</v>
      </c>
      <c r="O37" s="94">
        <v>1386.85539999977</v>
      </c>
      <c r="P37" s="62">
        <f t="shared" si="0"/>
        <v>0.99861687094468521</v>
      </c>
      <c r="Q37" s="22">
        <v>44001</v>
      </c>
      <c r="R37" s="99">
        <v>6961250.9759999998</v>
      </c>
      <c r="S37" s="99">
        <v>7330015.9445703104</v>
      </c>
      <c r="T37" s="19"/>
      <c r="U37" s="23">
        <v>-1.4208011543814799E-4</v>
      </c>
      <c r="V37" s="63">
        <v>-0.57222929835916103</v>
      </c>
      <c r="W37" s="23">
        <v>4.12638529633114E-3</v>
      </c>
      <c r="X37" s="63">
        <v>-9.1901314350398007</v>
      </c>
      <c r="Y37" s="23">
        <v>2.99140001407068E-2</v>
      </c>
      <c r="Z37" s="63">
        <v>16.192003394651699</v>
      </c>
      <c r="AA37" s="23">
        <v>3.50254287768621E-2</v>
      </c>
      <c r="AB37" s="63">
        <v>20.409158587339299</v>
      </c>
      <c r="AC37" s="23">
        <v>8.1497879231465106E-2</v>
      </c>
      <c r="AD37" s="63">
        <v>28.217085170676</v>
      </c>
      <c r="AE37" s="23">
        <v>9.9553656245989303E-2</v>
      </c>
      <c r="AF37" s="64">
        <v>22.148707208572901</v>
      </c>
      <c r="AG37" s="23">
        <v>-3.73288185073761E-5</v>
      </c>
      <c r="AH37" s="63">
        <v>-6.09855868260638</v>
      </c>
      <c r="AI37" s="23">
        <v>3.1206927940729701E-2</v>
      </c>
      <c r="AJ37" s="63">
        <v>13.206805766283701</v>
      </c>
      <c r="AK37" s="23">
        <v>0.38493720000027698</v>
      </c>
      <c r="AL37" s="23">
        <v>3.5801727744910701E-2</v>
      </c>
      <c r="AM37" s="63">
        <v>45.669589637429503</v>
      </c>
      <c r="AN37" s="19"/>
      <c r="AO37" s="26">
        <v>1.5876018691415101E-2</v>
      </c>
      <c r="AP37" s="26">
        <v>-2.0720818191875899E-2</v>
      </c>
      <c r="AQ37" s="26">
        <v>2.7884453300430299E-2</v>
      </c>
      <c r="AR37" s="26">
        <v>-1.5985579760126701E-2</v>
      </c>
      <c r="AS37" s="24">
        <v>7</v>
      </c>
      <c r="AT37" s="24">
        <v>5</v>
      </c>
      <c r="AU37" s="24">
        <v>7</v>
      </c>
      <c r="AV37" s="25">
        <v>5</v>
      </c>
      <c r="AW37" s="19"/>
      <c r="AX37" s="29">
        <v>3.7571429415184002E-2</v>
      </c>
      <c r="AY37" s="30">
        <v>0.17323963748208401</v>
      </c>
      <c r="AZ37" s="30">
        <v>0.51873626327142097</v>
      </c>
      <c r="BA37" s="30">
        <v>0.23262030754153801</v>
      </c>
      <c r="BB37" s="62">
        <v>3.8739304575165102E-3</v>
      </c>
      <c r="BC37" s="108">
        <v>-5.4660714577184999</v>
      </c>
      <c r="BD37" s="22">
        <v>43747</v>
      </c>
      <c r="BE37" s="22">
        <v>43783</v>
      </c>
      <c r="BF37" s="24">
        <v>153</v>
      </c>
      <c r="BG37" s="22">
        <v>43962</v>
      </c>
      <c r="BH37" s="37"/>
    </row>
    <row r="38" spans="1:60" x14ac:dyDescent="0.25">
      <c r="A38" s="19"/>
      <c r="B38" s="17" t="s">
        <v>52</v>
      </c>
      <c r="C38" s="17" t="s">
        <v>4318</v>
      </c>
      <c r="D38" s="17" t="s">
        <v>2988</v>
      </c>
      <c r="E38" s="20" t="s">
        <v>7298</v>
      </c>
      <c r="F38" s="20" t="s">
        <v>3154</v>
      </c>
      <c r="G38" s="82" t="s">
        <v>7252</v>
      </c>
      <c r="H38" s="85" t="s">
        <v>7261</v>
      </c>
      <c r="I38" s="21" t="s">
        <v>7417</v>
      </c>
      <c r="J38" s="21" t="s">
        <v>3503</v>
      </c>
      <c r="K38" s="19"/>
      <c r="L38" s="22">
        <v>44015</v>
      </c>
      <c r="M38" s="98">
        <v>1271.87079999968</v>
      </c>
      <c r="N38" s="94">
        <v>1271.87079999968</v>
      </c>
      <c r="O38" s="94">
        <v>1273.9733000006499</v>
      </c>
      <c r="P38" s="62">
        <f t="shared" si="0"/>
        <v>0.99834965144012922</v>
      </c>
      <c r="Q38" s="22">
        <v>44001</v>
      </c>
      <c r="R38" s="99">
        <v>222802.541</v>
      </c>
      <c r="S38" s="99">
        <v>301644.71087890601</v>
      </c>
      <c r="T38" s="19"/>
      <c r="U38" s="23">
        <v>-1.61153918270429E-4</v>
      </c>
      <c r="V38" s="63">
        <v>-0.57413667864239004</v>
      </c>
      <c r="W38" s="23">
        <v>3.5504994193615901E-3</v>
      </c>
      <c r="X38" s="63">
        <v>-9.2477200227294798</v>
      </c>
      <c r="Y38" s="23">
        <v>2.63361033757974E-2</v>
      </c>
      <c r="Z38" s="63">
        <v>15.8342137181608</v>
      </c>
      <c r="AA38" s="23">
        <v>2.7815911755169499E-2</v>
      </c>
      <c r="AB38" s="63">
        <v>19.688206885184599</v>
      </c>
      <c r="AC38" s="23">
        <v>6.6472647313275998E-2</v>
      </c>
      <c r="AD38" s="63">
        <v>26.714561978849801</v>
      </c>
      <c r="AE38" s="23">
        <v>7.6713742404535906E-2</v>
      </c>
      <c r="AF38" s="64">
        <v>19.864715824427499</v>
      </c>
      <c r="AG38" s="23">
        <v>-9.4576133960799793E-5</v>
      </c>
      <c r="AH38" s="63">
        <v>-6.1042834141553604</v>
      </c>
      <c r="AI38" s="23">
        <v>2.7565549304199501E-2</v>
      </c>
      <c r="AJ38" s="63">
        <v>12.8426679026306</v>
      </c>
      <c r="AK38" s="23">
        <v>0.27187079999945102</v>
      </c>
      <c r="AL38" s="23">
        <v>2.6316840800063801E-2</v>
      </c>
      <c r="AM38" s="63">
        <v>34.362949637346901</v>
      </c>
      <c r="AN38" s="19"/>
      <c r="AO38" s="26">
        <v>1.5856593445278101E-2</v>
      </c>
      <c r="AP38" s="26">
        <v>-2.0739628055707698E-2</v>
      </c>
      <c r="AQ38" s="26">
        <v>2.7295006231725E-2</v>
      </c>
      <c r="AR38" s="26">
        <v>-1.65704782621106E-2</v>
      </c>
      <c r="AS38" s="24">
        <v>7</v>
      </c>
      <c r="AT38" s="24">
        <v>5</v>
      </c>
      <c r="AU38" s="24">
        <v>7</v>
      </c>
      <c r="AV38" s="25">
        <v>5</v>
      </c>
      <c r="AW38" s="19"/>
      <c r="AX38" s="29">
        <v>3.7559131464659001E-2</v>
      </c>
      <c r="AY38" s="30">
        <v>-1.92324786761411E-3</v>
      </c>
      <c r="AZ38" s="30">
        <v>0.49545321847017498</v>
      </c>
      <c r="BA38" s="30">
        <v>-2.5707247564596999E-3</v>
      </c>
      <c r="BB38" s="62">
        <v>3.8725745543524699E-3</v>
      </c>
      <c r="BC38" s="108">
        <v>-5.5295068139821497</v>
      </c>
      <c r="BD38" s="22">
        <v>43747</v>
      </c>
      <c r="BE38" s="22">
        <v>43783</v>
      </c>
      <c r="BF38" s="24">
        <v>157</v>
      </c>
      <c r="BG38" s="22">
        <v>43966</v>
      </c>
      <c r="BH38" s="37"/>
    </row>
    <row r="39" spans="1:60" x14ac:dyDescent="0.25">
      <c r="A39" s="19"/>
      <c r="B39" s="17" t="s">
        <v>53</v>
      </c>
      <c r="C39" s="17" t="s">
        <v>4319</v>
      </c>
      <c r="D39" s="17" t="s">
        <v>2988</v>
      </c>
      <c r="E39" s="20" t="s">
        <v>7292</v>
      </c>
      <c r="F39" s="20" t="s">
        <v>3154</v>
      </c>
      <c r="G39" s="82" t="s">
        <v>7252</v>
      </c>
      <c r="H39" s="85" t="s">
        <v>7261</v>
      </c>
      <c r="I39" s="21" t="s">
        <v>7417</v>
      </c>
      <c r="J39" s="21" t="s">
        <v>3504</v>
      </c>
      <c r="K39" s="19"/>
      <c r="L39" s="22">
        <v>44015</v>
      </c>
      <c r="M39" s="98">
        <v>1348.19610000029</v>
      </c>
      <c r="N39" s="94">
        <v>1348.19610000029</v>
      </c>
      <c r="O39" s="94">
        <v>1350.2698999997201</v>
      </c>
      <c r="P39" s="62">
        <f t="shared" si="0"/>
        <v>0.99846415890672635</v>
      </c>
      <c r="Q39" s="22">
        <v>44001</v>
      </c>
      <c r="R39" s="99">
        <v>1315267.0490000001</v>
      </c>
      <c r="S39" s="99">
        <v>1538481.9950957</v>
      </c>
      <c r="T39" s="19"/>
      <c r="U39" s="23">
        <v>-1.52995870848827E-4</v>
      </c>
      <c r="V39" s="63">
        <v>-0.57332087390022901</v>
      </c>
      <c r="W39" s="23">
        <v>3.7971219044266001E-3</v>
      </c>
      <c r="X39" s="63">
        <v>-9.2230577742302593</v>
      </c>
      <c r="Y39" s="23">
        <v>2.7867472261277702E-2</v>
      </c>
      <c r="Z39" s="63">
        <v>15.9873506067088</v>
      </c>
      <c r="AA39" s="23">
        <v>3.0917994525225399E-2</v>
      </c>
      <c r="AB39" s="63">
        <v>19.9984151621757</v>
      </c>
      <c r="AC39" s="23">
        <v>7.2905927398096496E-2</v>
      </c>
      <c r="AD39" s="63">
        <v>27.357889987353701</v>
      </c>
      <c r="AE39" s="23">
        <v>8.6463903538970002E-2</v>
      </c>
      <c r="AF39" s="64">
        <v>20.839731937856399</v>
      </c>
      <c r="AG39" s="23">
        <v>-7.0088747634145006E-5</v>
      </c>
      <c r="AH39" s="63">
        <v>-6.1018346755227002</v>
      </c>
      <c r="AI39" s="23">
        <v>2.91240977476264E-2</v>
      </c>
      <c r="AJ39" s="63">
        <v>12.9985227469733</v>
      </c>
      <c r="AK39" s="23">
        <v>0.34819610000005902</v>
      </c>
      <c r="AL39" s="23">
        <v>3.2797869485875701E-2</v>
      </c>
      <c r="AM39" s="63">
        <v>41.995479637407698</v>
      </c>
      <c r="AN39" s="19"/>
      <c r="AO39" s="26">
        <v>1.5864889614022101E-2</v>
      </c>
      <c r="AP39" s="26">
        <v>-2.0731550126583901E-2</v>
      </c>
      <c r="AQ39" s="26">
        <v>2.7547440895432401E-2</v>
      </c>
      <c r="AR39" s="26">
        <v>-1.6319839028256001E-2</v>
      </c>
      <c r="AS39" s="24">
        <v>7</v>
      </c>
      <c r="AT39" s="24">
        <v>5</v>
      </c>
      <c r="AU39" s="24">
        <v>7</v>
      </c>
      <c r="AV39" s="25">
        <v>5</v>
      </c>
      <c r="AW39" s="19"/>
      <c r="AX39" s="29">
        <v>3.7563459482808002E-2</v>
      </c>
      <c r="AY39" s="30">
        <v>7.3495790676474798E-2</v>
      </c>
      <c r="AZ39" s="30">
        <v>0.50547658509731297</v>
      </c>
      <c r="BA39" s="30">
        <v>9.8432650765289495E-2</v>
      </c>
      <c r="BB39" s="62">
        <v>3.8730581250820302E-3</v>
      </c>
      <c r="BC39" s="108">
        <v>-5.5006336529258997</v>
      </c>
      <c r="BD39" s="22">
        <v>43747</v>
      </c>
      <c r="BE39" s="22">
        <v>43783</v>
      </c>
      <c r="BF39" s="24">
        <v>155</v>
      </c>
      <c r="BG39" s="22">
        <v>43964</v>
      </c>
      <c r="BH39" s="37"/>
    </row>
    <row r="40" spans="1:60" x14ac:dyDescent="0.25">
      <c r="A40" s="19"/>
      <c r="B40" s="17" t="s">
        <v>54</v>
      </c>
      <c r="C40" s="17" t="s">
        <v>4320</v>
      </c>
      <c r="D40" s="17" t="s">
        <v>2988</v>
      </c>
      <c r="E40" s="20" t="s">
        <v>7309</v>
      </c>
      <c r="F40" s="20" t="s">
        <v>3154</v>
      </c>
      <c r="G40" s="82" t="s">
        <v>7252</v>
      </c>
      <c r="H40" s="85" t="s">
        <v>7261</v>
      </c>
      <c r="I40" s="21" t="s">
        <v>7417</v>
      </c>
      <c r="J40" s="21" t="s">
        <v>3505</v>
      </c>
      <c r="K40" s="19"/>
      <c r="L40" s="22">
        <v>44015</v>
      </c>
      <c r="M40" s="98">
        <v>1065.54350000061</v>
      </c>
      <c r="N40" s="94">
        <v>1065.54350000061</v>
      </c>
      <c r="O40" s="94">
        <v>1065.54350000061</v>
      </c>
      <c r="P40" s="62">
        <f t="shared" si="0"/>
        <v>1</v>
      </c>
      <c r="Q40" s="22">
        <v>44015</v>
      </c>
      <c r="R40" s="99">
        <v>0</v>
      </c>
      <c r="S40" s="99">
        <v>0</v>
      </c>
      <c r="T40" s="19"/>
      <c r="U40" s="23">
        <v>0</v>
      </c>
      <c r="V40" s="63">
        <v>-0.55802128681534702</v>
      </c>
      <c r="W40" s="23">
        <v>0</v>
      </c>
      <c r="X40" s="63">
        <v>-9.6027699646656401</v>
      </c>
      <c r="Y40" s="23">
        <v>0</v>
      </c>
      <c r="Z40" s="63">
        <v>13.200603380581001</v>
      </c>
      <c r="AA40" s="23">
        <v>0</v>
      </c>
      <c r="AB40" s="63">
        <v>16.906615709653099</v>
      </c>
      <c r="AC40" s="23">
        <v>0</v>
      </c>
      <c r="AD40" s="63">
        <v>20.067297247529499</v>
      </c>
      <c r="AE40" s="23">
        <v>0</v>
      </c>
      <c r="AF40" s="64">
        <v>12.1933415839594</v>
      </c>
      <c r="AG40" s="23">
        <v>0</v>
      </c>
      <c r="AH40" s="63">
        <v>-6.0948258007556397</v>
      </c>
      <c r="AI40" s="23">
        <v>0</v>
      </c>
      <c r="AJ40" s="63">
        <v>10.0861129722034</v>
      </c>
      <c r="AK40" s="23">
        <v>6.5543500000785598E-2</v>
      </c>
      <c r="AL40" s="23">
        <v>6.8809248896286599E-3</v>
      </c>
      <c r="AM40" s="63">
        <v>13.730219637465799</v>
      </c>
      <c r="AN40" s="19"/>
      <c r="AO40" s="26">
        <v>0</v>
      </c>
      <c r="AP40" s="26">
        <v>0</v>
      </c>
      <c r="AQ40" s="26">
        <v>0</v>
      </c>
      <c r="AR40" s="26">
        <v>0</v>
      </c>
      <c r="AS40" s="24">
        <v>0</v>
      </c>
      <c r="AT40" s="24">
        <v>0</v>
      </c>
      <c r="AU40" s="24">
        <v>7</v>
      </c>
      <c r="AV40" s="25">
        <v>5</v>
      </c>
      <c r="AW40" s="19"/>
      <c r="AX40" s="29">
        <v>0</v>
      </c>
      <c r="AY40" s="30">
        <v>-117.545979959425</v>
      </c>
      <c r="AZ40" s="30">
        <v>0.39470262811346402</v>
      </c>
      <c r="BA40" s="30">
        <v>-15.971119820984301</v>
      </c>
      <c r="BB40" s="62">
        <v>0</v>
      </c>
      <c r="BC40" s="108">
        <v>0</v>
      </c>
      <c r="BD40" s="22">
        <v>43650</v>
      </c>
      <c r="BE40" s="22"/>
      <c r="BF40" s="24"/>
      <c r="BG40" s="22"/>
      <c r="BH40" s="37"/>
    </row>
    <row r="41" spans="1:60" x14ac:dyDescent="0.25">
      <c r="A41" s="19"/>
      <c r="B41" s="17" t="s">
        <v>55</v>
      </c>
      <c r="C41" s="17" t="s">
        <v>4321</v>
      </c>
      <c r="D41" s="17" t="s">
        <v>2988</v>
      </c>
      <c r="E41" s="20" t="s">
        <v>7302</v>
      </c>
      <c r="F41" s="20" t="s">
        <v>3154</v>
      </c>
      <c r="G41" s="82" t="s">
        <v>7252</v>
      </c>
      <c r="H41" s="85" t="s">
        <v>7261</v>
      </c>
      <c r="I41" s="21" t="s">
        <v>7417</v>
      </c>
      <c r="J41" s="21" t="s">
        <v>3506</v>
      </c>
      <c r="K41" s="19"/>
      <c r="L41" s="22">
        <v>44015</v>
      </c>
      <c r="M41" s="98">
        <v>1331.9035000000099</v>
      </c>
      <c r="N41" s="94">
        <v>1331.9035000000099</v>
      </c>
      <c r="O41" s="94">
        <v>1334.05409999937</v>
      </c>
      <c r="P41" s="62">
        <f t="shared" si="0"/>
        <v>0.99838792144984145</v>
      </c>
      <c r="Q41" s="22">
        <v>44001</v>
      </c>
      <c r="R41" s="99">
        <v>66367.179000000004</v>
      </c>
      <c r="S41" s="99">
        <v>75292.084650390607</v>
      </c>
      <c r="T41" s="19"/>
      <c r="U41" s="23">
        <v>-1.5846985024836599E-4</v>
      </c>
      <c r="V41" s="63">
        <v>-0.57386827184018296</v>
      </c>
      <c r="W41" s="23">
        <v>3.6327053039713099E-3</v>
      </c>
      <c r="X41" s="63">
        <v>-9.2394994342757908</v>
      </c>
      <c r="Y41" s="23">
        <v>2.68464240689354E-2</v>
      </c>
      <c r="Z41" s="63">
        <v>15.8852457874746</v>
      </c>
      <c r="AA41" s="23">
        <v>2.8856574032033701E-2</v>
      </c>
      <c r="AB41" s="63">
        <v>19.7922731128638</v>
      </c>
      <c r="AC41" s="23">
        <v>6.8620945845395895E-2</v>
      </c>
      <c r="AD41" s="63">
        <v>26.9293918320618</v>
      </c>
      <c r="AE41" s="23">
        <v>7.9961978042774703E-2</v>
      </c>
      <c r="AF41" s="64">
        <v>20.189539388229601</v>
      </c>
      <c r="AG41" s="23">
        <v>-8.6485271822311902E-5</v>
      </c>
      <c r="AH41" s="63">
        <v>-6.10347432793787</v>
      </c>
      <c r="AI41" s="23">
        <v>2.80848833554046E-2</v>
      </c>
      <c r="AJ41" s="63">
        <v>12.894601307751101</v>
      </c>
      <c r="AK41" s="23">
        <v>0.33190350000048102</v>
      </c>
      <c r="AL41" s="23">
        <v>3.1442396721104202E-2</v>
      </c>
      <c r="AM41" s="63">
        <v>40.366219637449802</v>
      </c>
      <c r="AN41" s="19"/>
      <c r="AO41" s="26">
        <v>1.5859345798162401E-2</v>
      </c>
      <c r="AP41" s="26">
        <v>-2.0736956434120699E-2</v>
      </c>
      <c r="AQ41" s="26">
        <v>2.73790836890839E-2</v>
      </c>
      <c r="AR41" s="26">
        <v>-1.6486971188896901E-2</v>
      </c>
      <c r="AS41" s="24">
        <v>7</v>
      </c>
      <c r="AT41" s="24">
        <v>5</v>
      </c>
      <c r="AU41" s="24">
        <v>7</v>
      </c>
      <c r="AV41" s="25">
        <v>5</v>
      </c>
      <c r="AW41" s="19"/>
      <c r="AX41" s="29">
        <v>3.7560242177714802E-2</v>
      </c>
      <c r="AY41" s="30">
        <v>2.3391906436472699E-2</v>
      </c>
      <c r="AZ41" s="30">
        <v>0.49881758294759498</v>
      </c>
      <c r="BA41" s="30">
        <v>3.1287715168616601E-2</v>
      </c>
      <c r="BB41" s="62">
        <v>3.87270131939658E-3</v>
      </c>
      <c r="BC41" s="108">
        <v>-5.5191934636459301</v>
      </c>
      <c r="BD41" s="22">
        <v>43747</v>
      </c>
      <c r="BE41" s="22">
        <v>43783</v>
      </c>
      <c r="BF41" s="24">
        <v>157</v>
      </c>
      <c r="BG41" s="22">
        <v>43966</v>
      </c>
      <c r="BH41" s="37"/>
    </row>
    <row r="42" spans="1:60" x14ac:dyDescent="0.25">
      <c r="A42" s="19"/>
      <c r="B42" s="17" t="s">
        <v>56</v>
      </c>
      <c r="C42" s="17" t="s">
        <v>4322</v>
      </c>
      <c r="D42" s="17" t="s">
        <v>2988</v>
      </c>
      <c r="E42" s="20" t="s">
        <v>7310</v>
      </c>
      <c r="F42" s="20" t="s">
        <v>3154</v>
      </c>
      <c r="G42" s="82" t="s">
        <v>7252</v>
      </c>
      <c r="H42" s="85" t="s">
        <v>7261</v>
      </c>
      <c r="I42" s="21" t="s">
        <v>7417</v>
      </c>
      <c r="J42" s="21" t="s">
        <v>3507</v>
      </c>
      <c r="K42" s="19"/>
      <c r="L42" s="22">
        <v>44015</v>
      </c>
      <c r="M42" s="98">
        <v>1402.7631000000999</v>
      </c>
      <c r="N42" s="94">
        <v>1402.7631000000999</v>
      </c>
      <c r="O42" s="94">
        <v>1404.97430000082</v>
      </c>
      <c r="P42" s="62">
        <f t="shared" si="0"/>
        <v>0.99842616338197876</v>
      </c>
      <c r="Q42" s="22">
        <v>44001</v>
      </c>
      <c r="R42" s="99">
        <v>28126.514999999999</v>
      </c>
      <c r="S42" s="99">
        <v>29644.730135681199</v>
      </c>
      <c r="T42" s="19"/>
      <c r="U42" s="23">
        <v>-1.55739747242478E-4</v>
      </c>
      <c r="V42" s="63">
        <v>-0.57359526153959495</v>
      </c>
      <c r="W42" s="23">
        <v>3.71516035374952E-3</v>
      </c>
      <c r="X42" s="63">
        <v>-9.2312539292906894</v>
      </c>
      <c r="Y42" s="23">
        <v>2.7357594297427599E-2</v>
      </c>
      <c r="Z42" s="63">
        <v>15.936362810331</v>
      </c>
      <c r="AA42" s="23">
        <v>2.98870390943193E-2</v>
      </c>
      <c r="AB42" s="63">
        <v>19.895319619099599</v>
      </c>
      <c r="AC42" s="23">
        <v>7.0761993758424097E-2</v>
      </c>
      <c r="AD42" s="63">
        <v>27.1434966233792</v>
      </c>
      <c r="AE42" s="23">
        <v>8.32098139490699E-2</v>
      </c>
      <c r="AF42" s="64">
        <v>20.514322978881001</v>
      </c>
      <c r="AG42" s="23">
        <v>-7.8267959906952496E-5</v>
      </c>
      <c r="AH42" s="63">
        <v>-6.1026525967463403</v>
      </c>
      <c r="AI42" s="23">
        <v>2.8605110837816E-2</v>
      </c>
      <c r="AJ42" s="63">
        <v>12.946624055985</v>
      </c>
      <c r="AK42" s="23">
        <v>0.40276310000102999</v>
      </c>
      <c r="AL42" s="23">
        <v>3.7233598237435203E-2</v>
      </c>
      <c r="AM42" s="63">
        <v>47.452179637504699</v>
      </c>
      <c r="AN42" s="19"/>
      <c r="AO42" s="26">
        <v>1.58621698228671E-2</v>
      </c>
      <c r="AP42" s="26">
        <v>-2.0734214670483201E-2</v>
      </c>
      <c r="AQ42" s="26">
        <v>2.7463753993288299E-2</v>
      </c>
      <c r="AR42" s="26">
        <v>-1.6403461403570001E-2</v>
      </c>
      <c r="AS42" s="24">
        <v>7</v>
      </c>
      <c r="AT42" s="24">
        <v>5</v>
      </c>
      <c r="AU42" s="24">
        <v>7</v>
      </c>
      <c r="AV42" s="25">
        <v>5</v>
      </c>
      <c r="AW42" s="19"/>
      <c r="AX42" s="29">
        <v>3.7561868142402102E-2</v>
      </c>
      <c r="AY42" s="30">
        <v>4.8439758495419503E-2</v>
      </c>
      <c r="AZ42" s="30">
        <v>0.50214628648336701</v>
      </c>
      <c r="BA42" s="30">
        <v>6.4832845843739106E-2</v>
      </c>
      <c r="BB42" s="62">
        <v>3.8728816040747901E-3</v>
      </c>
      <c r="BC42" s="108">
        <v>-5.5099028903132403</v>
      </c>
      <c r="BD42" s="22">
        <v>43747</v>
      </c>
      <c r="BE42" s="22">
        <v>43783</v>
      </c>
      <c r="BF42" s="24">
        <v>156</v>
      </c>
      <c r="BG42" s="22">
        <v>43965</v>
      </c>
      <c r="BH42" s="37"/>
    </row>
    <row r="43" spans="1:60" x14ac:dyDescent="0.25">
      <c r="A43" s="19"/>
      <c r="B43" s="17" t="s">
        <v>57</v>
      </c>
      <c r="C43" s="17" t="s">
        <v>4323</v>
      </c>
      <c r="D43" s="17" t="s">
        <v>2988</v>
      </c>
      <c r="E43" s="20" t="s">
        <v>7311</v>
      </c>
      <c r="F43" s="20" t="s">
        <v>3154</v>
      </c>
      <c r="G43" s="82" t="s">
        <v>7252</v>
      </c>
      <c r="H43" s="85" t="s">
        <v>7261</v>
      </c>
      <c r="I43" s="21" t="s">
        <v>7417</v>
      </c>
      <c r="J43" s="21" t="s">
        <v>3508</v>
      </c>
      <c r="K43" s="19"/>
      <c r="L43" s="22">
        <v>44015</v>
      </c>
      <c r="M43" s="98">
        <v>1294.8828999996199</v>
      </c>
      <c r="N43" s="94">
        <v>1294.8828999996199</v>
      </c>
      <c r="O43" s="94">
        <v>1297.0236000008899</v>
      </c>
      <c r="P43" s="62">
        <f t="shared" si="0"/>
        <v>0.99834952887420969</v>
      </c>
      <c r="Q43" s="22">
        <v>44001</v>
      </c>
      <c r="R43" s="99">
        <v>13908291.142000001</v>
      </c>
      <c r="S43" s="99">
        <v>15950257.087625001</v>
      </c>
      <c r="T43" s="19"/>
      <c r="U43" s="23">
        <v>-1.61224105795554E-4</v>
      </c>
      <c r="V43" s="63">
        <v>-0.57414369739490201</v>
      </c>
      <c r="W43" s="23">
        <v>3.5502541268215299E-3</v>
      </c>
      <c r="X43" s="63">
        <v>-9.2477445519907597</v>
      </c>
      <c r="Y43" s="23">
        <v>2.63362679961574E-2</v>
      </c>
      <c r="Z43" s="63">
        <v>15.834230180204001</v>
      </c>
      <c r="AA43" s="23">
        <v>2.7827431931655201E-2</v>
      </c>
      <c r="AB43" s="63">
        <v>19.689358902833199</v>
      </c>
      <c r="AC43" s="23">
        <v>6.6485092484072097E-2</v>
      </c>
      <c r="AD43" s="63">
        <v>26.715806495951298</v>
      </c>
      <c r="AE43" s="23">
        <v>7.6726664474335807E-2</v>
      </c>
      <c r="AF43" s="64">
        <v>19.8660080313857</v>
      </c>
      <c r="AG43" s="23">
        <v>-9.4671412625757498E-5</v>
      </c>
      <c r="AH43" s="63">
        <v>-6.1042929420218597</v>
      </c>
      <c r="AI43" s="23">
        <v>2.75657741240138E-2</v>
      </c>
      <c r="AJ43" s="63">
        <v>12.8426903846121</v>
      </c>
      <c r="AK43" s="23">
        <v>0.23245885880169201</v>
      </c>
      <c r="AL43" s="23">
        <v>2.5484551075351199E-2</v>
      </c>
      <c r="AM43" s="63">
        <v>26.100706291443199</v>
      </c>
      <c r="AN43" s="19"/>
      <c r="AO43" s="26">
        <v>1.5856578856983099E-2</v>
      </c>
      <c r="AP43" s="26">
        <v>-2.0739587165735401E-2</v>
      </c>
      <c r="AQ43" s="26">
        <v>2.7295231684547599E-2</v>
      </c>
      <c r="AR43" s="26">
        <v>-1.65704814153287E-2</v>
      </c>
      <c r="AS43" s="24">
        <v>7</v>
      </c>
      <c r="AT43" s="24">
        <v>5</v>
      </c>
      <c r="AU43" s="24">
        <v>7</v>
      </c>
      <c r="AV43" s="25">
        <v>5</v>
      </c>
      <c r="AW43" s="19"/>
      <c r="AX43" s="29">
        <v>3.7558670329453897E-2</v>
      </c>
      <c r="AY43" s="30">
        <v>-1.62120070215899E-3</v>
      </c>
      <c r="AZ43" s="30">
        <v>0.49549325593170601</v>
      </c>
      <c r="BA43" s="30">
        <v>-2.1670112732046199E-3</v>
      </c>
      <c r="BB43" s="62">
        <v>3.8725269329006602E-3</v>
      </c>
      <c r="BC43" s="108">
        <v>-5.5284594994154803</v>
      </c>
      <c r="BD43" s="22">
        <v>43747</v>
      </c>
      <c r="BE43" s="22">
        <v>43783</v>
      </c>
      <c r="BF43" s="24">
        <v>157</v>
      </c>
      <c r="BG43" s="22">
        <v>43966</v>
      </c>
      <c r="BH43" s="37"/>
    </row>
    <row r="44" spans="1:60" x14ac:dyDescent="0.25">
      <c r="A44" s="19"/>
      <c r="B44" s="17" t="s">
        <v>58</v>
      </c>
      <c r="C44" s="17" t="s">
        <v>4324</v>
      </c>
      <c r="D44" s="17" t="s">
        <v>2989</v>
      </c>
      <c r="E44" s="20" t="s">
        <v>7290</v>
      </c>
      <c r="F44" s="20" t="s">
        <v>3155</v>
      </c>
      <c r="G44" s="82" t="s">
        <v>7251</v>
      </c>
      <c r="H44" s="85" t="s">
        <v>7262</v>
      </c>
      <c r="I44" s="21" t="s">
        <v>7417</v>
      </c>
      <c r="J44" s="21" t="s">
        <v>3509</v>
      </c>
      <c r="K44" s="19"/>
      <c r="L44" s="22">
        <v>44015</v>
      </c>
      <c r="M44" s="98">
        <v>1183.42190000042</v>
      </c>
      <c r="N44" s="94">
        <v>1183.42190000042</v>
      </c>
      <c r="O44" s="94">
        <v>1226.2368000000699</v>
      </c>
      <c r="P44" s="62">
        <f t="shared" si="0"/>
        <v>0.96508431324223232</v>
      </c>
      <c r="Q44" s="22">
        <v>43871</v>
      </c>
      <c r="R44" s="99">
        <v>527.99300000000005</v>
      </c>
      <c r="S44" s="99">
        <v>527.48974045848797</v>
      </c>
      <c r="T44" s="19"/>
      <c r="U44" s="23">
        <v>5.6275329006894004E-4</v>
      </c>
      <c r="V44" s="63">
        <v>-0.50174595780845299</v>
      </c>
      <c r="W44" s="23">
        <v>1.71889197044948E-2</v>
      </c>
      <c r="X44" s="63">
        <v>-7.8838779942161601</v>
      </c>
      <c r="Y44" s="23">
        <v>-2.0643240274694101E-2</v>
      </c>
      <c r="Z44" s="63">
        <v>11.136279353115199</v>
      </c>
      <c r="AA44" s="23">
        <v>5.3058336216054202E-3</v>
      </c>
      <c r="AB44" s="63">
        <v>17.4371990718064</v>
      </c>
      <c r="AC44" s="23">
        <v>5.6344878705203903E-2</v>
      </c>
      <c r="AD44" s="63">
        <v>25.701785118057199</v>
      </c>
      <c r="AE44" s="23"/>
      <c r="AF44" s="64"/>
      <c r="AG44" s="23">
        <v>-2.09998665104649E-3</v>
      </c>
      <c r="AH44" s="63">
        <v>-6.3048244658639296</v>
      </c>
      <c r="AI44" s="23">
        <v>-1.6471184860165501E-2</v>
      </c>
      <c r="AJ44" s="63">
        <v>8.4389944861905004</v>
      </c>
      <c r="AK44" s="23">
        <v>5.5985562337809797E-2</v>
      </c>
      <c r="AL44" s="23">
        <v>2.43758179240103E-2</v>
      </c>
      <c r="AM44" s="63">
        <v>31.781078289524899</v>
      </c>
      <c r="AN44" s="19"/>
      <c r="AO44" s="26">
        <v>7.9497039332636597E-3</v>
      </c>
      <c r="AP44" s="26">
        <v>-2.17994442527925E-2</v>
      </c>
      <c r="AQ44" s="26">
        <v>3.22106402491045E-2</v>
      </c>
      <c r="AR44" s="26">
        <v>-7.5275187810839306E-2</v>
      </c>
      <c r="AS44" s="24">
        <v>9</v>
      </c>
      <c r="AT44" s="24">
        <v>3</v>
      </c>
      <c r="AU44" s="24">
        <v>7</v>
      </c>
      <c r="AV44" s="25">
        <v>5</v>
      </c>
      <c r="AW44" s="19"/>
      <c r="AX44" s="29">
        <v>4.6722563156508801E-2</v>
      </c>
      <c r="AY44" s="30">
        <v>-0.43527308352531702</v>
      </c>
      <c r="AZ44" s="30">
        <v>0.42806809750345598</v>
      </c>
      <c r="BA44" s="30">
        <v>-0.52952993622602695</v>
      </c>
      <c r="BB44" s="62">
        <v>4.8077328666022399E-3</v>
      </c>
      <c r="BC44" s="108">
        <v>-10.1165451892884</v>
      </c>
      <c r="BD44" s="22">
        <v>43871</v>
      </c>
      <c r="BE44" s="22">
        <v>43914</v>
      </c>
      <c r="BF44" s="24"/>
      <c r="BG44" s="22"/>
      <c r="BH44" s="37"/>
    </row>
    <row r="45" spans="1:60" x14ac:dyDescent="0.25">
      <c r="A45" s="19"/>
      <c r="B45" s="17" t="s">
        <v>59</v>
      </c>
      <c r="C45" s="17" t="s">
        <v>4325</v>
      </c>
      <c r="D45" s="17" t="s">
        <v>2989</v>
      </c>
      <c r="E45" s="20" t="s">
        <v>7312</v>
      </c>
      <c r="F45" s="20" t="s">
        <v>3155</v>
      </c>
      <c r="G45" s="82" t="s">
        <v>7251</v>
      </c>
      <c r="H45" s="85" t="s">
        <v>7262</v>
      </c>
      <c r="I45" s="21" t="s">
        <v>7417</v>
      </c>
      <c r="J45" s="21" t="s">
        <v>3510</v>
      </c>
      <c r="K45" s="19"/>
      <c r="L45" s="22">
        <v>44015</v>
      </c>
      <c r="M45" s="98">
        <v>1091.0802999995601</v>
      </c>
      <c r="N45" s="94">
        <v>1091.0802999995601</v>
      </c>
      <c r="O45" s="94">
        <v>1123.9039999991701</v>
      </c>
      <c r="P45" s="62">
        <f t="shared" si="0"/>
        <v>0.97079492554556779</v>
      </c>
      <c r="Q45" s="22">
        <v>43871</v>
      </c>
      <c r="R45" s="99">
        <v>1887386.9180000001</v>
      </c>
      <c r="S45" s="99">
        <v>1925334.51982812</v>
      </c>
      <c r="T45" s="19"/>
      <c r="U45" s="23">
        <v>6.0316064627841104E-4</v>
      </c>
      <c r="V45" s="63">
        <v>-0.49770522218750601</v>
      </c>
      <c r="W45" s="23">
        <v>1.8420574875562999E-2</v>
      </c>
      <c r="X45" s="63">
        <v>-7.7607124771093403</v>
      </c>
      <c r="Y45" s="23">
        <v>-1.3295921523422301E-2</v>
      </c>
      <c r="Z45" s="63">
        <v>11.8710112282424</v>
      </c>
      <c r="AA45" s="23">
        <v>2.0530897034404898E-2</v>
      </c>
      <c r="AB45" s="63">
        <v>18.959705413086301</v>
      </c>
      <c r="AC45" s="23">
        <v>8.8453643666143805E-2</v>
      </c>
      <c r="AD45" s="63">
        <v>28.912661614158399</v>
      </c>
      <c r="AE45" s="23"/>
      <c r="AF45" s="64"/>
      <c r="AG45" s="23">
        <v>-1.9784252954195801E-3</v>
      </c>
      <c r="AH45" s="63">
        <v>-6.2926683303012396</v>
      </c>
      <c r="AI45" s="23">
        <v>-8.9723636265261995E-3</v>
      </c>
      <c r="AJ45" s="63">
        <v>9.1888766095507908</v>
      </c>
      <c r="AK45" s="23">
        <v>9.1080299998866396E-2</v>
      </c>
      <c r="AL45" s="23">
        <v>3.9289770638788503E-2</v>
      </c>
      <c r="AM45" s="63">
        <v>35.290552055637797</v>
      </c>
      <c r="AN45" s="19"/>
      <c r="AO45" s="26">
        <v>7.9924740184651507E-3</v>
      </c>
      <c r="AP45" s="26">
        <v>-2.1759340027529099E-2</v>
      </c>
      <c r="AQ45" s="26">
        <v>3.3508873262690003E-2</v>
      </c>
      <c r="AR45" s="26">
        <v>-7.4109724377194694E-2</v>
      </c>
      <c r="AS45" s="24">
        <v>9</v>
      </c>
      <c r="AT45" s="24">
        <v>3</v>
      </c>
      <c r="AU45" s="24">
        <v>7</v>
      </c>
      <c r="AV45" s="25">
        <v>5</v>
      </c>
      <c r="AW45" s="19"/>
      <c r="AX45" s="29">
        <v>4.67409497572953E-2</v>
      </c>
      <c r="AY45" s="30">
        <v>-0.136578772145867</v>
      </c>
      <c r="AZ45" s="30">
        <v>0.47803375525791098</v>
      </c>
      <c r="BA45" s="30">
        <v>-0.16745544543414301</v>
      </c>
      <c r="BB45" s="62">
        <v>4.8098399002947196E-3</v>
      </c>
      <c r="BC45" s="108">
        <v>-9.9584306132164802</v>
      </c>
      <c r="BD45" s="22">
        <v>43871</v>
      </c>
      <c r="BE45" s="22">
        <v>43914</v>
      </c>
      <c r="BF45" s="24"/>
      <c r="BG45" s="22"/>
      <c r="BH45" s="37"/>
    </row>
    <row r="46" spans="1:60" x14ac:dyDescent="0.25">
      <c r="A46" s="19"/>
      <c r="B46" s="17" t="s">
        <v>60</v>
      </c>
      <c r="C46" s="17" t="s">
        <v>4326</v>
      </c>
      <c r="D46" s="17" t="s">
        <v>2990</v>
      </c>
      <c r="E46" s="20" t="s">
        <v>7290</v>
      </c>
      <c r="F46" s="20" t="s">
        <v>3155</v>
      </c>
      <c r="G46" s="82" t="s">
        <v>7251</v>
      </c>
      <c r="H46" s="85" t="s">
        <v>7263</v>
      </c>
      <c r="I46" s="21" t="s">
        <v>7417</v>
      </c>
      <c r="J46" s="21" t="s">
        <v>3511</v>
      </c>
      <c r="K46" s="19"/>
      <c r="L46" s="22">
        <v>44015</v>
      </c>
      <c r="M46" s="98">
        <v>1256.0131000000999</v>
      </c>
      <c r="N46" s="94">
        <v>1256.0131000000999</v>
      </c>
      <c r="O46" s="94">
        <v>1324.3826999999601</v>
      </c>
      <c r="P46" s="62">
        <f t="shared" si="0"/>
        <v>0.94837625106409029</v>
      </c>
      <c r="Q46" s="22">
        <v>43874</v>
      </c>
      <c r="R46" s="99">
        <v>550.70399999999995</v>
      </c>
      <c r="S46" s="99">
        <v>617.111595419884</v>
      </c>
      <c r="T46" s="19"/>
      <c r="U46" s="23">
        <v>1.4524250764225101E-4</v>
      </c>
      <c r="V46" s="63">
        <v>-0.54349703605112198</v>
      </c>
      <c r="W46" s="23">
        <v>2.3143825883380501E-2</v>
      </c>
      <c r="X46" s="63">
        <v>-7.2883873763275897</v>
      </c>
      <c r="Y46" s="23">
        <v>-2.3731092954221801E-2</v>
      </c>
      <c r="Z46" s="63">
        <v>10.8274940851552</v>
      </c>
      <c r="AA46" s="23">
        <v>3.7299359821190599E-2</v>
      </c>
      <c r="AB46" s="63">
        <v>20.636551691772201</v>
      </c>
      <c r="AC46" s="23">
        <v>9.6000721119780794E-2</v>
      </c>
      <c r="AD46" s="63">
        <v>29.667369359522102</v>
      </c>
      <c r="AE46" s="23"/>
      <c r="AF46" s="64"/>
      <c r="AG46" s="23">
        <v>-2.8573079871421201E-3</v>
      </c>
      <c r="AH46" s="63">
        <v>-6.3805565994698599</v>
      </c>
      <c r="AI46" s="23">
        <v>-1.6936150668698201E-2</v>
      </c>
      <c r="AJ46" s="63">
        <v>8.3924979053408606</v>
      </c>
      <c r="AK46" s="23">
        <v>0.101408402537345</v>
      </c>
      <c r="AL46" s="23">
        <v>4.3627710343571401E-2</v>
      </c>
      <c r="AM46" s="63">
        <v>36.323362309485702</v>
      </c>
      <c r="AN46" s="19"/>
      <c r="AO46" s="26">
        <v>1.40815533122804E-2</v>
      </c>
      <c r="AP46" s="26">
        <v>-2.7518034576132801E-2</v>
      </c>
      <c r="AQ46" s="26">
        <v>3.9624544011530802E-2</v>
      </c>
      <c r="AR46" s="26">
        <v>-8.1385238237999105E-2</v>
      </c>
      <c r="AS46" s="24">
        <v>7</v>
      </c>
      <c r="AT46" s="24">
        <v>5</v>
      </c>
      <c r="AU46" s="24">
        <v>7</v>
      </c>
      <c r="AV46" s="25">
        <v>5</v>
      </c>
      <c r="AW46" s="19"/>
      <c r="AX46" s="29">
        <v>7.4427111084514802E-2</v>
      </c>
      <c r="AY46" s="30">
        <v>0.185840303425266</v>
      </c>
      <c r="AZ46" s="30">
        <v>0.57079313484609895</v>
      </c>
      <c r="BA46" s="30">
        <v>0.239913890623939</v>
      </c>
      <c r="BB46" s="62">
        <v>7.6619425895569299E-3</v>
      </c>
      <c r="BC46" s="108">
        <v>-13.587145165875</v>
      </c>
      <c r="BD46" s="22">
        <v>43874</v>
      </c>
      <c r="BE46" s="22">
        <v>43913</v>
      </c>
      <c r="BF46" s="24"/>
      <c r="BG46" s="22"/>
      <c r="BH46" s="37"/>
    </row>
    <row r="47" spans="1:60" x14ac:dyDescent="0.25">
      <c r="A47" s="19"/>
      <c r="B47" s="17" t="s">
        <v>61</v>
      </c>
      <c r="C47" s="17" t="s">
        <v>4327</v>
      </c>
      <c r="D47" s="17" t="s">
        <v>2990</v>
      </c>
      <c r="E47" s="20" t="s">
        <v>7312</v>
      </c>
      <c r="F47" s="20" t="s">
        <v>3155</v>
      </c>
      <c r="G47" s="82" t="s">
        <v>7251</v>
      </c>
      <c r="H47" s="85" t="s">
        <v>7263</v>
      </c>
      <c r="I47" s="21" t="s">
        <v>7417</v>
      </c>
      <c r="J47" s="21" t="s">
        <v>3512</v>
      </c>
      <c r="K47" s="19"/>
      <c r="L47" s="22">
        <v>44015</v>
      </c>
      <c r="M47" s="98">
        <v>1138.1127000004101</v>
      </c>
      <c r="N47" s="94">
        <v>1138.1127000004101</v>
      </c>
      <c r="O47" s="94">
        <v>1193.11089999974</v>
      </c>
      <c r="P47" s="62">
        <f t="shared" si="0"/>
        <v>0.9539035306782111</v>
      </c>
      <c r="Q47" s="22">
        <v>43874</v>
      </c>
      <c r="R47" s="99">
        <v>4014076.0970000001</v>
      </c>
      <c r="S47" s="99">
        <v>3517882.8043242199</v>
      </c>
      <c r="T47" s="19"/>
      <c r="U47" s="23">
        <v>1.8692328012548401E-4</v>
      </c>
      <c r="V47" s="63">
        <v>-0.53932895880279796</v>
      </c>
      <c r="W47" s="23">
        <v>2.4408941719229901E-2</v>
      </c>
      <c r="X47" s="63">
        <v>-7.1618757927426504</v>
      </c>
      <c r="Y47" s="23">
        <v>-1.6388303889471E-2</v>
      </c>
      <c r="Z47" s="63">
        <v>11.561772991641201</v>
      </c>
      <c r="AA47" s="23">
        <v>5.30478135369776E-2</v>
      </c>
      <c r="AB47" s="63">
        <v>22.2113970633654</v>
      </c>
      <c r="AC47" s="23">
        <v>0.12938840048445899</v>
      </c>
      <c r="AD47" s="63">
        <v>33.0061372959753</v>
      </c>
      <c r="AE47" s="23"/>
      <c r="AF47" s="64"/>
      <c r="AG47" s="23">
        <v>-2.7336237562849402E-3</v>
      </c>
      <c r="AH47" s="63">
        <v>-6.3681881763841401</v>
      </c>
      <c r="AI47" s="23">
        <v>-9.4207121101135306E-3</v>
      </c>
      <c r="AJ47" s="63">
        <v>9.1440417611884204</v>
      </c>
      <c r="AK47" s="23">
        <v>0.138112700000493</v>
      </c>
      <c r="AL47" s="23">
        <v>5.8863074214968898E-2</v>
      </c>
      <c r="AM47" s="63">
        <v>39.993792055815</v>
      </c>
      <c r="AN47" s="19"/>
      <c r="AO47" s="26">
        <v>1.4122482594757501E-2</v>
      </c>
      <c r="AP47" s="26">
        <v>-2.7478430388328E-2</v>
      </c>
      <c r="AQ47" s="26">
        <v>4.0909988469138597E-2</v>
      </c>
      <c r="AR47" s="26">
        <v>-8.0207978744583699E-2</v>
      </c>
      <c r="AS47" s="24">
        <v>7</v>
      </c>
      <c r="AT47" s="24">
        <v>5</v>
      </c>
      <c r="AU47" s="24">
        <v>7</v>
      </c>
      <c r="AV47" s="25">
        <v>5</v>
      </c>
      <c r="AW47" s="19"/>
      <c r="AX47" s="29">
        <v>7.4426182901879703E-2</v>
      </c>
      <c r="AY47" s="30">
        <v>0.38055005964133698</v>
      </c>
      <c r="AZ47" s="30">
        <v>0.62505832539864103</v>
      </c>
      <c r="BA47" s="30">
        <v>0.494369753954288</v>
      </c>
      <c r="BB47" s="62">
        <v>7.6623081223169704E-3</v>
      </c>
      <c r="BC47" s="108">
        <v>-13.4476937559375</v>
      </c>
      <c r="BD47" s="22">
        <v>43874</v>
      </c>
      <c r="BE47" s="22">
        <v>43913</v>
      </c>
      <c r="BF47" s="24"/>
      <c r="BG47" s="22"/>
      <c r="BH47" s="37"/>
    </row>
    <row r="48" spans="1:60" x14ac:dyDescent="0.25">
      <c r="A48" s="19"/>
      <c r="B48" s="17" t="s">
        <v>62</v>
      </c>
      <c r="C48" s="17" t="s">
        <v>4328</v>
      </c>
      <c r="D48" s="17" t="s">
        <v>2991</v>
      </c>
      <c r="E48" s="20" t="s">
        <v>7290</v>
      </c>
      <c r="F48" s="20" t="s">
        <v>3155</v>
      </c>
      <c r="G48" s="82" t="s">
        <v>7251</v>
      </c>
      <c r="H48" s="85" t="s">
        <v>7264</v>
      </c>
      <c r="I48" s="21" t="s">
        <v>7417</v>
      </c>
      <c r="J48" s="21" t="s">
        <v>3513</v>
      </c>
      <c r="K48" s="19"/>
      <c r="L48" s="22">
        <v>44015</v>
      </c>
      <c r="M48" s="98">
        <v>1316.61659999937</v>
      </c>
      <c r="N48" s="94">
        <v>1316.61659999937</v>
      </c>
      <c r="O48" s="94">
        <v>1429.6478000003799</v>
      </c>
      <c r="P48" s="62">
        <f t="shared" si="0"/>
        <v>0.92093773025707459</v>
      </c>
      <c r="Q48" s="22">
        <v>43881</v>
      </c>
      <c r="R48" s="99">
        <v>567.98199999999997</v>
      </c>
      <c r="S48" s="99">
        <v>3779.7935458030702</v>
      </c>
      <c r="T48" s="19"/>
      <c r="U48" s="23">
        <v>-3.6959892440790998E-4</v>
      </c>
      <c r="V48" s="63">
        <v>-0.59498117925613803</v>
      </c>
      <c r="W48" s="23">
        <v>3.25807833687577E-2</v>
      </c>
      <c r="X48" s="63">
        <v>-6.3446916277898699</v>
      </c>
      <c r="Y48" s="23">
        <v>-3.2567656219725898E-2</v>
      </c>
      <c r="Z48" s="63">
        <v>9.9438377586047899</v>
      </c>
      <c r="AA48" s="23">
        <v>6.4537005009697196E-2</v>
      </c>
      <c r="AB48" s="63">
        <v>23.360316210630099</v>
      </c>
      <c r="AC48" s="23">
        <v>0.126728870742227</v>
      </c>
      <c r="AD48" s="63">
        <v>32.740184321766698</v>
      </c>
      <c r="AE48" s="23"/>
      <c r="AF48" s="64"/>
      <c r="AG48" s="23">
        <v>-4.0151315779439799E-3</v>
      </c>
      <c r="AH48" s="63">
        <v>-6.4963389585536797</v>
      </c>
      <c r="AI48" s="23">
        <v>-2.3853383232562898E-2</v>
      </c>
      <c r="AJ48" s="63">
        <v>7.70077464894712</v>
      </c>
      <c r="AK48" s="23">
        <v>0.135964211453102</v>
      </c>
      <c r="AL48" s="23">
        <v>5.7978891296443201E-2</v>
      </c>
      <c r="AM48" s="63">
        <v>39.778943201061303</v>
      </c>
      <c r="AN48" s="19"/>
      <c r="AO48" s="26">
        <v>2.29894622971187E-2</v>
      </c>
      <c r="AP48" s="26">
        <v>-4.5648350658666501E-2</v>
      </c>
      <c r="AQ48" s="26">
        <v>7.0651932777764201E-2</v>
      </c>
      <c r="AR48" s="26">
        <v>-9.3289899559749798E-2</v>
      </c>
      <c r="AS48" s="24">
        <v>7</v>
      </c>
      <c r="AT48" s="24">
        <v>5</v>
      </c>
      <c r="AU48" s="24">
        <v>7</v>
      </c>
      <c r="AV48" s="25">
        <v>5</v>
      </c>
      <c r="AW48" s="19"/>
      <c r="AX48" s="29">
        <v>0.12740655417961499</v>
      </c>
      <c r="AY48" s="30">
        <v>0.37957365097872803</v>
      </c>
      <c r="AZ48" s="30">
        <v>0.72353419765022398</v>
      </c>
      <c r="BA48" s="30">
        <v>0.50019493318814101</v>
      </c>
      <c r="BB48" s="62">
        <v>1.30875046931578E-2</v>
      </c>
      <c r="BC48" s="108">
        <v>-19.5076997285651</v>
      </c>
      <c r="BD48" s="22">
        <v>43881</v>
      </c>
      <c r="BE48" s="22">
        <v>43913</v>
      </c>
      <c r="BF48" s="24"/>
      <c r="BG48" s="22"/>
      <c r="BH48" s="37"/>
    </row>
    <row r="49" spans="1:60" x14ac:dyDescent="0.25">
      <c r="A49" s="19"/>
      <c r="B49" s="17" t="s">
        <v>63</v>
      </c>
      <c r="C49" s="17" t="s">
        <v>4329</v>
      </c>
      <c r="D49" s="17" t="s">
        <v>2991</v>
      </c>
      <c r="E49" s="20" t="s">
        <v>7312</v>
      </c>
      <c r="F49" s="20" t="s">
        <v>3155</v>
      </c>
      <c r="G49" s="82" t="s">
        <v>7251</v>
      </c>
      <c r="H49" s="85" t="s">
        <v>7264</v>
      </c>
      <c r="I49" s="21" t="s">
        <v>7417</v>
      </c>
      <c r="J49" s="21" t="s">
        <v>3514</v>
      </c>
      <c r="K49" s="19"/>
      <c r="L49" s="22">
        <v>44015</v>
      </c>
      <c r="M49" s="98">
        <v>1173.7908999994399</v>
      </c>
      <c r="N49" s="94">
        <v>1173.7908999994399</v>
      </c>
      <c r="O49" s="94">
        <v>1267.6217000000199</v>
      </c>
      <c r="P49" s="62">
        <f t="shared" si="0"/>
        <v>0.92597886262078144</v>
      </c>
      <c r="Q49" s="22">
        <v>43881</v>
      </c>
      <c r="R49" s="99">
        <v>3067800.747</v>
      </c>
      <c r="S49" s="99">
        <v>2881754.5222617202</v>
      </c>
      <c r="T49" s="19"/>
      <c r="U49" s="23">
        <v>-3.28996339703735E-4</v>
      </c>
      <c r="V49" s="63">
        <v>-0.59092092078572001</v>
      </c>
      <c r="W49" s="23">
        <v>3.3841438602394198E-2</v>
      </c>
      <c r="X49" s="63">
        <v>-6.2186261044262201</v>
      </c>
      <c r="Y49" s="23">
        <v>-2.5361149754644399E-2</v>
      </c>
      <c r="Z49" s="63">
        <v>10.664488405120199</v>
      </c>
      <c r="AA49" s="23">
        <v>8.0529332759469996E-2</v>
      </c>
      <c r="AB49" s="63">
        <v>24.959548985614699</v>
      </c>
      <c r="AC49" s="23">
        <v>0.16103461270919101</v>
      </c>
      <c r="AD49" s="63">
        <v>36.170758518448601</v>
      </c>
      <c r="AE49" s="23"/>
      <c r="AF49" s="64"/>
      <c r="AG49" s="23">
        <v>-3.89339998309879E-3</v>
      </c>
      <c r="AH49" s="63">
        <v>-6.4841657990691601</v>
      </c>
      <c r="AI49" s="23">
        <v>-1.64609581088371E-2</v>
      </c>
      <c r="AJ49" s="63">
        <v>8.4400171613233397</v>
      </c>
      <c r="AK49" s="23">
        <v>0.173790900000313</v>
      </c>
      <c r="AL49" s="23">
        <v>7.3411964311162606E-2</v>
      </c>
      <c r="AM49" s="63">
        <v>43.561612055811601</v>
      </c>
      <c r="AN49" s="19"/>
      <c r="AO49" s="26">
        <v>2.30312451840291E-2</v>
      </c>
      <c r="AP49" s="26">
        <v>-4.5608621023347999E-2</v>
      </c>
      <c r="AQ49" s="26">
        <v>7.1960968289204202E-2</v>
      </c>
      <c r="AR49" s="26">
        <v>-9.2139357660926194E-2</v>
      </c>
      <c r="AS49" s="24">
        <v>7</v>
      </c>
      <c r="AT49" s="24">
        <v>5</v>
      </c>
      <c r="AU49" s="24">
        <v>7</v>
      </c>
      <c r="AV49" s="25">
        <v>5</v>
      </c>
      <c r="AW49" s="19"/>
      <c r="AX49" s="29">
        <v>0.12739473035864601</v>
      </c>
      <c r="AY49" s="30">
        <v>0.496317459247621</v>
      </c>
      <c r="AZ49" s="30">
        <v>0.78152856493670697</v>
      </c>
      <c r="BA49" s="30">
        <v>0.65652988019064695</v>
      </c>
      <c r="BB49" s="62">
        <v>1.30871841581393E-2</v>
      </c>
      <c r="BC49" s="108">
        <v>-19.4020029793028</v>
      </c>
      <c r="BD49" s="22">
        <v>43881</v>
      </c>
      <c r="BE49" s="22">
        <v>43913</v>
      </c>
      <c r="BF49" s="24"/>
      <c r="BG49" s="22"/>
      <c r="BH49" s="37"/>
    </row>
    <row r="50" spans="1:60" x14ac:dyDescent="0.25">
      <c r="A50" s="19"/>
      <c r="B50" s="17" t="s">
        <v>64</v>
      </c>
      <c r="C50" s="17" t="s">
        <v>4330</v>
      </c>
      <c r="D50" s="17" t="s">
        <v>2992</v>
      </c>
      <c r="E50" s="20" t="s">
        <v>7290</v>
      </c>
      <c r="F50" s="20" t="s">
        <v>3155</v>
      </c>
      <c r="G50" s="82" t="s">
        <v>7251</v>
      </c>
      <c r="H50" s="85" t="s">
        <v>7264</v>
      </c>
      <c r="I50" s="21" t="s">
        <v>7417</v>
      </c>
      <c r="J50" s="21" t="s">
        <v>3515</v>
      </c>
      <c r="K50" s="19"/>
      <c r="L50" s="22">
        <v>44015</v>
      </c>
      <c r="M50" s="98">
        <v>1376.76219999976</v>
      </c>
      <c r="N50" s="94">
        <v>1376.76219999976</v>
      </c>
      <c r="O50" s="94">
        <v>1510.57010000013</v>
      </c>
      <c r="P50" s="62">
        <f t="shared" si="0"/>
        <v>0.91141894043821037</v>
      </c>
      <c r="Q50" s="22">
        <v>43881</v>
      </c>
      <c r="R50" s="99">
        <v>585.13900000000001</v>
      </c>
      <c r="S50" s="99">
        <v>569.16977099227904</v>
      </c>
      <c r="T50" s="19"/>
      <c r="U50" s="23">
        <v>-5.8254977102478701E-4</v>
      </c>
      <c r="V50" s="63">
        <v>-0.61627626391782497</v>
      </c>
      <c r="W50" s="23">
        <v>3.73119321338891E-2</v>
      </c>
      <c r="X50" s="63">
        <v>-5.8715767512767298</v>
      </c>
      <c r="Y50" s="23">
        <v>-3.3160051587401498E-2</v>
      </c>
      <c r="Z50" s="63">
        <v>9.8845982218481403</v>
      </c>
      <c r="AA50" s="23">
        <v>8.7846146138035694E-2</v>
      </c>
      <c r="AB50" s="63">
        <v>25.691230323456701</v>
      </c>
      <c r="AC50" s="23">
        <v>0.14721990271209501</v>
      </c>
      <c r="AD50" s="63">
        <v>34.789287518768099</v>
      </c>
      <c r="AE50" s="23"/>
      <c r="AF50" s="64"/>
      <c r="AG50" s="23">
        <v>-4.1189002413375402E-3</v>
      </c>
      <c r="AH50" s="63">
        <v>-6.5067158248930399</v>
      </c>
      <c r="AI50" s="23">
        <v>-2.32278509174648E-2</v>
      </c>
      <c r="AJ50" s="63">
        <v>7.7633278804569299</v>
      </c>
      <c r="AK50" s="23">
        <v>0.17027829723519999</v>
      </c>
      <c r="AL50" s="23">
        <v>7.1990639422438094E-2</v>
      </c>
      <c r="AM50" s="63">
        <v>43.210351779300296</v>
      </c>
      <c r="AN50" s="19"/>
      <c r="AO50" s="26">
        <v>2.94532094958413E-2</v>
      </c>
      <c r="AP50" s="26">
        <v>-5.48280864495609E-2</v>
      </c>
      <c r="AQ50" s="26">
        <v>8.1353238552837895E-2</v>
      </c>
      <c r="AR50" s="26">
        <v>-9.8927824164129596E-2</v>
      </c>
      <c r="AS50" s="24">
        <v>7</v>
      </c>
      <c r="AT50" s="24">
        <v>5</v>
      </c>
      <c r="AU50" s="24">
        <v>7</v>
      </c>
      <c r="AV50" s="25">
        <v>5</v>
      </c>
      <c r="AW50" s="19"/>
      <c r="AX50" s="29">
        <v>0.16207308396755299</v>
      </c>
      <c r="AY50" s="30">
        <v>0.47930541400865001</v>
      </c>
      <c r="AZ50" s="30">
        <v>0.85097035270700905</v>
      </c>
      <c r="BA50" s="30">
        <v>0.64065603547987804</v>
      </c>
      <c r="BB50" s="62">
        <v>1.66317635226369E-2</v>
      </c>
      <c r="BC50" s="108">
        <v>-23.267764931923001</v>
      </c>
      <c r="BD50" s="22">
        <v>43881</v>
      </c>
      <c r="BE50" s="22">
        <v>43913</v>
      </c>
      <c r="BF50" s="24"/>
      <c r="BG50" s="22"/>
      <c r="BH50" s="37"/>
    </row>
    <row r="51" spans="1:60" x14ac:dyDescent="0.25">
      <c r="A51" s="19"/>
      <c r="B51" s="17" t="s">
        <v>65</v>
      </c>
      <c r="C51" s="17" t="s">
        <v>4331</v>
      </c>
      <c r="D51" s="17" t="s">
        <v>2992</v>
      </c>
      <c r="E51" s="20" t="s">
        <v>7312</v>
      </c>
      <c r="F51" s="20" t="s">
        <v>3155</v>
      </c>
      <c r="G51" s="82" t="s">
        <v>7251</v>
      </c>
      <c r="H51" s="85" t="s">
        <v>7264</v>
      </c>
      <c r="I51" s="21" t="s">
        <v>7417</v>
      </c>
      <c r="J51" s="21" t="s">
        <v>3516</v>
      </c>
      <c r="K51" s="19"/>
      <c r="L51" s="22">
        <v>44015</v>
      </c>
      <c r="M51" s="98">
        <v>1209.05680000037</v>
      </c>
      <c r="N51" s="94">
        <v>1209.05680000037</v>
      </c>
      <c r="O51" s="94">
        <v>1319.3187000006401</v>
      </c>
      <c r="P51" s="62">
        <f t="shared" si="0"/>
        <v>0.91642512154173472</v>
      </c>
      <c r="Q51" s="22">
        <v>43881</v>
      </c>
      <c r="R51" s="99">
        <v>4009321.048</v>
      </c>
      <c r="S51" s="99">
        <v>3413294.3392070299</v>
      </c>
      <c r="T51" s="19"/>
      <c r="U51" s="23">
        <v>-5.4079031997389404E-4</v>
      </c>
      <c r="V51" s="63">
        <v>-0.61210031881273597</v>
      </c>
      <c r="W51" s="23">
        <v>3.8595095107666601E-2</v>
      </c>
      <c r="X51" s="63">
        <v>-5.74326045389898</v>
      </c>
      <c r="Y51" s="23">
        <v>-2.59402719166246E-2</v>
      </c>
      <c r="Z51" s="63">
        <v>10.6065761889186</v>
      </c>
      <c r="AA51" s="23">
        <v>0.104308298894466</v>
      </c>
      <c r="AB51" s="63">
        <v>27.3374455991143</v>
      </c>
      <c r="AC51" s="23">
        <v>0.181958856665005</v>
      </c>
      <c r="AD51" s="63">
        <v>38.263182914059101</v>
      </c>
      <c r="AE51" s="23"/>
      <c r="AF51" s="64"/>
      <c r="AG51" s="23">
        <v>-3.9941336444826404E-3</v>
      </c>
      <c r="AH51" s="63">
        <v>-6.4942391652075502</v>
      </c>
      <c r="AI51" s="23">
        <v>-1.58145233717732E-2</v>
      </c>
      <c r="AJ51" s="63">
        <v>8.5046606350224501</v>
      </c>
      <c r="AK51" s="23">
        <v>0.20905680000025301</v>
      </c>
      <c r="AL51" s="23">
        <v>8.7552226266852801E-2</v>
      </c>
      <c r="AM51" s="63">
        <v>47.088202055776499</v>
      </c>
      <c r="AN51" s="19"/>
      <c r="AO51" s="26">
        <v>2.9580890755823899E-2</v>
      </c>
      <c r="AP51" s="26">
        <v>-5.4789266521766002E-2</v>
      </c>
      <c r="AQ51" s="26">
        <v>8.2692312344152002E-2</v>
      </c>
      <c r="AR51" s="26">
        <v>-9.7787364811665597E-2</v>
      </c>
      <c r="AS51" s="24">
        <v>7</v>
      </c>
      <c r="AT51" s="24">
        <v>5</v>
      </c>
      <c r="AU51" s="24">
        <v>7</v>
      </c>
      <c r="AV51" s="25">
        <v>5</v>
      </c>
      <c r="AW51" s="19"/>
      <c r="AX51" s="29">
        <v>0.162063737031131</v>
      </c>
      <c r="AY51" s="30">
        <v>0.57441436682074698</v>
      </c>
      <c r="AZ51" s="30">
        <v>0.91215880831623497</v>
      </c>
      <c r="BA51" s="30">
        <v>0.77015929607569</v>
      </c>
      <c r="BB51" s="62">
        <v>1.6631987638793401E-2</v>
      </c>
      <c r="BC51" s="108">
        <v>-23.167116482218301</v>
      </c>
      <c r="BD51" s="22">
        <v>43881</v>
      </c>
      <c r="BE51" s="22">
        <v>43913</v>
      </c>
      <c r="BF51" s="24"/>
      <c r="BG51" s="22"/>
      <c r="BH51" s="37"/>
    </row>
    <row r="52" spans="1:60" x14ac:dyDescent="0.25">
      <c r="A52" s="19"/>
      <c r="B52" s="17" t="s">
        <v>66</v>
      </c>
      <c r="C52" s="17" t="s">
        <v>4332</v>
      </c>
      <c r="D52" s="17" t="s">
        <v>2993</v>
      </c>
      <c r="E52" s="20" t="s">
        <v>7289</v>
      </c>
      <c r="F52" s="20" t="s">
        <v>3150</v>
      </c>
      <c r="G52" s="82" t="s">
        <v>7253</v>
      </c>
      <c r="H52" s="85" t="s">
        <v>7265</v>
      </c>
      <c r="I52" s="21" t="s">
        <v>7417</v>
      </c>
      <c r="J52" s="21" t="s">
        <v>3517</v>
      </c>
      <c r="K52" s="19"/>
      <c r="L52" s="22">
        <v>43866</v>
      </c>
      <c r="M52" s="98"/>
      <c r="N52" s="94"/>
      <c r="O52" s="94">
        <v>15250.685200005801</v>
      </c>
      <c r="P52" s="62">
        <f t="shared" si="0"/>
        <v>0</v>
      </c>
      <c r="Q52" s="22">
        <v>43747</v>
      </c>
      <c r="R52" s="99"/>
      <c r="S52" s="99">
        <v>39547848.4325625</v>
      </c>
      <c r="T52" s="19"/>
      <c r="U52" s="23"/>
      <c r="V52" s="63"/>
      <c r="W52" s="23"/>
      <c r="X52" s="63"/>
      <c r="Y52" s="23"/>
      <c r="Z52" s="63"/>
      <c r="AA52" s="23"/>
      <c r="AB52" s="63"/>
      <c r="AC52" s="23"/>
      <c r="AD52" s="63"/>
      <c r="AE52" s="23"/>
      <c r="AF52" s="64"/>
      <c r="AG52" s="23"/>
      <c r="AH52" s="63"/>
      <c r="AI52" s="23"/>
      <c r="AJ52" s="63"/>
      <c r="AK52" s="23"/>
      <c r="AL52" s="23"/>
      <c r="AM52" s="63"/>
      <c r="AN52" s="19"/>
      <c r="AO52" s="26">
        <v>2.02230748345755E-2</v>
      </c>
      <c r="AP52" s="26">
        <v>-2.6378771297459001E-2</v>
      </c>
      <c r="AQ52" s="26">
        <v>1.2795014496077801E-2</v>
      </c>
      <c r="AR52" s="26">
        <v>-1.7755036072230699E-2</v>
      </c>
      <c r="AS52" s="24"/>
      <c r="AT52" s="24"/>
      <c r="AU52" s="24"/>
      <c r="AV52" s="25"/>
      <c r="AW52" s="19"/>
      <c r="AX52" s="29"/>
      <c r="AY52" s="30"/>
      <c r="AZ52" s="30"/>
      <c r="BA52" s="30"/>
      <c r="BB52" s="62"/>
      <c r="BC52" s="108">
        <v>-6.2659407592073002</v>
      </c>
      <c r="BD52" s="22">
        <v>43747</v>
      </c>
      <c r="BE52" s="22">
        <v>43783</v>
      </c>
      <c r="BF52" s="24"/>
      <c r="BG52" s="22"/>
      <c r="BH52" s="37"/>
    </row>
    <row r="53" spans="1:60" x14ac:dyDescent="0.25">
      <c r="A53" s="19"/>
      <c r="B53" s="17" t="s">
        <v>67</v>
      </c>
      <c r="C53" s="17" t="s">
        <v>4333</v>
      </c>
      <c r="D53" s="17" t="s">
        <v>2993</v>
      </c>
      <c r="E53" s="20" t="s">
        <v>7290</v>
      </c>
      <c r="F53" s="20" t="s">
        <v>3150</v>
      </c>
      <c r="G53" s="82" t="s">
        <v>7253</v>
      </c>
      <c r="H53" s="85" t="s">
        <v>7265</v>
      </c>
      <c r="I53" s="21" t="s">
        <v>7417</v>
      </c>
      <c r="J53" s="21" t="s">
        <v>3518</v>
      </c>
      <c r="K53" s="19"/>
      <c r="L53" s="22">
        <v>43866</v>
      </c>
      <c r="M53" s="98"/>
      <c r="N53" s="94"/>
      <c r="O53" s="94">
        <v>16335.757100000999</v>
      </c>
      <c r="P53" s="62">
        <f t="shared" si="0"/>
        <v>0</v>
      </c>
      <c r="Q53" s="22">
        <v>43747</v>
      </c>
      <c r="R53" s="99"/>
      <c r="S53" s="99">
        <v>2154200.8239882798</v>
      </c>
      <c r="T53" s="19"/>
      <c r="U53" s="23"/>
      <c r="V53" s="63"/>
      <c r="W53" s="23"/>
      <c r="X53" s="63"/>
      <c r="Y53" s="23"/>
      <c r="Z53" s="63"/>
      <c r="AA53" s="23"/>
      <c r="AB53" s="63"/>
      <c r="AC53" s="23"/>
      <c r="AD53" s="63"/>
      <c r="AE53" s="23"/>
      <c r="AF53" s="64"/>
      <c r="AG53" s="23"/>
      <c r="AH53" s="63"/>
      <c r="AI53" s="23"/>
      <c r="AJ53" s="63"/>
      <c r="AK53" s="23"/>
      <c r="AL53" s="23"/>
      <c r="AM53" s="63"/>
      <c r="AN53" s="19"/>
      <c r="AO53" s="26">
        <v>2.0241687925590699E-2</v>
      </c>
      <c r="AP53" s="26">
        <v>-2.6361010040091101E-2</v>
      </c>
      <c r="AQ53" s="26">
        <v>1.33680856142746E-2</v>
      </c>
      <c r="AR53" s="26">
        <v>-1.71992583327665E-2</v>
      </c>
      <c r="AS53" s="24"/>
      <c r="AT53" s="24"/>
      <c r="AU53" s="24"/>
      <c r="AV53" s="25"/>
      <c r="AW53" s="19"/>
      <c r="AX53" s="29"/>
      <c r="AY53" s="30"/>
      <c r="AZ53" s="30"/>
      <c r="BA53" s="30"/>
      <c r="BB53" s="62"/>
      <c r="BC53" s="108">
        <v>-6.20434665984794</v>
      </c>
      <c r="BD53" s="22">
        <v>43747</v>
      </c>
      <c r="BE53" s="22">
        <v>43783</v>
      </c>
      <c r="BF53" s="24"/>
      <c r="BG53" s="22"/>
      <c r="BH53" s="37"/>
    </row>
    <row r="54" spans="1:60" x14ac:dyDescent="0.25">
      <c r="A54" s="19"/>
      <c r="B54" s="17" t="s">
        <v>68</v>
      </c>
      <c r="C54" s="17" t="s">
        <v>4334</v>
      </c>
      <c r="D54" s="17" t="s">
        <v>2993</v>
      </c>
      <c r="E54" s="20" t="s">
        <v>7313</v>
      </c>
      <c r="F54" s="20" t="s">
        <v>3150</v>
      </c>
      <c r="G54" s="82" t="s">
        <v>7253</v>
      </c>
      <c r="H54" s="85" t="s">
        <v>7265</v>
      </c>
      <c r="I54" s="21" t="s">
        <v>7417</v>
      </c>
      <c r="J54" s="21" t="s">
        <v>3519</v>
      </c>
      <c r="K54" s="19"/>
      <c r="L54" s="22">
        <v>43866</v>
      </c>
      <c r="M54" s="98"/>
      <c r="N54" s="94"/>
      <c r="O54" s="94">
        <v>1124.1625999994601</v>
      </c>
      <c r="P54" s="62">
        <f t="shared" si="0"/>
        <v>0</v>
      </c>
      <c r="Q54" s="22">
        <v>43747</v>
      </c>
      <c r="R54" s="99"/>
      <c r="S54" s="99">
        <v>153368375.99000001</v>
      </c>
      <c r="T54" s="19"/>
      <c r="U54" s="23"/>
      <c r="V54" s="63"/>
      <c r="W54" s="23"/>
      <c r="X54" s="63"/>
      <c r="Y54" s="23"/>
      <c r="Z54" s="63"/>
      <c r="AA54" s="23"/>
      <c r="AB54" s="63"/>
      <c r="AC54" s="23"/>
      <c r="AD54" s="63"/>
      <c r="AE54" s="23"/>
      <c r="AF54" s="64"/>
      <c r="AG54" s="23"/>
      <c r="AH54" s="63"/>
      <c r="AI54" s="23"/>
      <c r="AJ54" s="63"/>
      <c r="AK54" s="23"/>
      <c r="AL54" s="23"/>
      <c r="AM54" s="63"/>
      <c r="AN54" s="19"/>
      <c r="AO54" s="26">
        <v>2.0269621774787101E-2</v>
      </c>
      <c r="AP54" s="26">
        <v>-2.63343415726922E-2</v>
      </c>
      <c r="AQ54" s="26">
        <v>1.4229183399947901E-2</v>
      </c>
      <c r="AR54" s="26">
        <v>-1.6364368519134601E-2</v>
      </c>
      <c r="AS54" s="24"/>
      <c r="AT54" s="24"/>
      <c r="AU54" s="24"/>
      <c r="AV54" s="25"/>
      <c r="AW54" s="19"/>
      <c r="AX54" s="29"/>
      <c r="AY54" s="30"/>
      <c r="AZ54" s="30"/>
      <c r="BA54" s="30"/>
      <c r="BB54" s="62"/>
      <c r="BC54" s="108">
        <v>-6.1117760010674802</v>
      </c>
      <c r="BD54" s="22">
        <v>43747</v>
      </c>
      <c r="BE54" s="22">
        <v>43783</v>
      </c>
      <c r="BF54" s="24"/>
      <c r="BG54" s="22"/>
      <c r="BH54" s="37"/>
    </row>
    <row r="55" spans="1:60" x14ac:dyDescent="0.25">
      <c r="A55" s="19"/>
      <c r="B55" s="17" t="s">
        <v>69</v>
      </c>
      <c r="C55" s="17" t="s">
        <v>4335</v>
      </c>
      <c r="D55" s="17" t="s">
        <v>2993</v>
      </c>
      <c r="E55" s="20" t="s">
        <v>7291</v>
      </c>
      <c r="F55" s="20" t="s">
        <v>3150</v>
      </c>
      <c r="G55" s="82" t="s">
        <v>7253</v>
      </c>
      <c r="H55" s="85" t="s">
        <v>7265</v>
      </c>
      <c r="I55" s="21" t="s">
        <v>7417</v>
      </c>
      <c r="J55" s="21" t="s">
        <v>3520</v>
      </c>
      <c r="K55" s="19"/>
      <c r="L55" s="22">
        <v>43866</v>
      </c>
      <c r="M55" s="98"/>
      <c r="N55" s="94"/>
      <c r="O55" s="94">
        <v>1457.7850000001499</v>
      </c>
      <c r="P55" s="62">
        <f t="shared" si="0"/>
        <v>0</v>
      </c>
      <c r="Q55" s="22">
        <v>43747</v>
      </c>
      <c r="R55" s="99"/>
      <c r="S55" s="99">
        <v>22566231.072531201</v>
      </c>
      <c r="T55" s="19"/>
      <c r="U55" s="23"/>
      <c r="V55" s="63"/>
      <c r="W55" s="23"/>
      <c r="X55" s="63"/>
      <c r="Y55" s="23"/>
      <c r="Z55" s="63"/>
      <c r="AA55" s="23"/>
      <c r="AB55" s="63"/>
      <c r="AC55" s="23"/>
      <c r="AD55" s="63"/>
      <c r="AE55" s="23"/>
      <c r="AF55" s="64"/>
      <c r="AG55" s="23"/>
      <c r="AH55" s="63"/>
      <c r="AI55" s="23"/>
      <c r="AJ55" s="63"/>
      <c r="AK55" s="23"/>
      <c r="AL55" s="23"/>
      <c r="AM55" s="63"/>
      <c r="AN55" s="19"/>
      <c r="AO55" s="26">
        <v>2.02165144837636E-2</v>
      </c>
      <c r="AP55" s="26">
        <v>-2.6385032282632899E-2</v>
      </c>
      <c r="AQ55" s="26">
        <v>1.2593749443112799E-2</v>
      </c>
      <c r="AR55" s="26">
        <v>-1.79501902830452E-2</v>
      </c>
      <c r="AS55" s="24"/>
      <c r="AT55" s="24"/>
      <c r="AU55" s="24"/>
      <c r="AV55" s="25"/>
      <c r="AW55" s="19"/>
      <c r="AX55" s="29"/>
      <c r="AY55" s="30"/>
      <c r="AZ55" s="30"/>
      <c r="BA55" s="30"/>
      <c r="BB55" s="62"/>
      <c r="BC55" s="108">
        <v>-6.2875732703687399</v>
      </c>
      <c r="BD55" s="22">
        <v>43747</v>
      </c>
      <c r="BE55" s="22">
        <v>43783</v>
      </c>
      <c r="BF55" s="24"/>
      <c r="BG55" s="22"/>
      <c r="BH55" s="37"/>
    </row>
    <row r="56" spans="1:60" x14ac:dyDescent="0.25">
      <c r="A56" s="19"/>
      <c r="B56" s="17" t="s">
        <v>70</v>
      </c>
      <c r="C56" s="17" t="s">
        <v>4336</v>
      </c>
      <c r="D56" s="17" t="s">
        <v>2993</v>
      </c>
      <c r="E56" s="20" t="s">
        <v>7292</v>
      </c>
      <c r="F56" s="20" t="s">
        <v>3150</v>
      </c>
      <c r="G56" s="82" t="s">
        <v>7253</v>
      </c>
      <c r="H56" s="85" t="s">
        <v>7265</v>
      </c>
      <c r="I56" s="21" t="s">
        <v>7417</v>
      </c>
      <c r="J56" s="21" t="s">
        <v>3521</v>
      </c>
      <c r="K56" s="19"/>
      <c r="L56" s="22">
        <v>43866</v>
      </c>
      <c r="M56" s="98"/>
      <c r="N56" s="94"/>
      <c r="O56" s="94">
        <v>1202.22919999994</v>
      </c>
      <c r="P56" s="62">
        <f t="shared" si="0"/>
        <v>0</v>
      </c>
      <c r="Q56" s="22">
        <v>43747</v>
      </c>
      <c r="R56" s="99"/>
      <c r="S56" s="99">
        <v>34322514.935906202</v>
      </c>
      <c r="T56" s="19"/>
      <c r="U56" s="23"/>
      <c r="V56" s="63"/>
      <c r="W56" s="23"/>
      <c r="X56" s="63"/>
      <c r="Y56" s="23"/>
      <c r="Z56" s="63"/>
      <c r="AA56" s="23"/>
      <c r="AB56" s="63"/>
      <c r="AC56" s="23"/>
      <c r="AD56" s="63"/>
      <c r="AE56" s="23"/>
      <c r="AF56" s="64"/>
      <c r="AG56" s="23"/>
      <c r="AH56" s="63"/>
      <c r="AI56" s="23"/>
      <c r="AJ56" s="63"/>
      <c r="AK56" s="23"/>
      <c r="AL56" s="23"/>
      <c r="AM56" s="63"/>
      <c r="AN56" s="19"/>
      <c r="AO56" s="26">
        <v>2.0224666259309701E-2</v>
      </c>
      <c r="AP56" s="26">
        <v>-2.6377288137155099E-2</v>
      </c>
      <c r="AQ56" s="26">
        <v>1.28432332076045E-2</v>
      </c>
      <c r="AR56" s="26">
        <v>-1.77080824942095E-2</v>
      </c>
      <c r="AS56" s="24"/>
      <c r="AT56" s="24"/>
      <c r="AU56" s="24"/>
      <c r="AV56" s="25"/>
      <c r="AW56" s="19"/>
      <c r="AX56" s="29"/>
      <c r="AY56" s="30"/>
      <c r="AZ56" s="30"/>
      <c r="BA56" s="30"/>
      <c r="BB56" s="62"/>
      <c r="BC56" s="108">
        <v>-6.2607612591600601</v>
      </c>
      <c r="BD56" s="22">
        <v>43747</v>
      </c>
      <c r="BE56" s="22">
        <v>43783</v>
      </c>
      <c r="BF56" s="24"/>
      <c r="BG56" s="22"/>
      <c r="BH56" s="37"/>
    </row>
    <row r="57" spans="1:60" x14ac:dyDescent="0.25">
      <c r="A57" s="19"/>
      <c r="B57" s="17" t="s">
        <v>71</v>
      </c>
      <c r="C57" s="17" t="s">
        <v>4337</v>
      </c>
      <c r="D57" s="17" t="s">
        <v>2994</v>
      </c>
      <c r="E57" s="20" t="s">
        <v>7289</v>
      </c>
      <c r="F57" s="20" t="s">
        <v>3153</v>
      </c>
      <c r="G57" s="82" t="s">
        <v>7254</v>
      </c>
      <c r="H57" s="85" t="s">
        <v>7266</v>
      </c>
      <c r="I57" s="21" t="s">
        <v>7417</v>
      </c>
      <c r="J57" s="21" t="s">
        <v>3522</v>
      </c>
      <c r="K57" s="19"/>
      <c r="L57" s="22">
        <v>44015</v>
      </c>
      <c r="M57" s="98">
        <v>2543.6499999985099</v>
      </c>
      <c r="N57" s="94">
        <v>2543.6499999985099</v>
      </c>
      <c r="O57" s="94">
        <v>2544.2932000011201</v>
      </c>
      <c r="P57" s="62">
        <f t="shared" si="0"/>
        <v>0.99974719894601383</v>
      </c>
      <c r="Q57" s="22">
        <v>44001</v>
      </c>
      <c r="R57" s="99">
        <v>62415886.789999999</v>
      </c>
      <c r="S57" s="99">
        <v>40189988.661124997</v>
      </c>
      <c r="T57" s="19"/>
      <c r="U57" s="23">
        <v>5.9170446547795998E-5</v>
      </c>
      <c r="V57" s="63">
        <v>-0.55210424216056697</v>
      </c>
      <c r="W57" s="23">
        <v>3.4989534833584901E-4</v>
      </c>
      <c r="X57" s="63">
        <v>-9.5677804298320606</v>
      </c>
      <c r="Y57" s="23">
        <v>1.32748909818474E-2</v>
      </c>
      <c r="Z57" s="63">
        <v>14.528092478765799</v>
      </c>
      <c r="AA57" s="23">
        <v>2.2556585630809398E-2</v>
      </c>
      <c r="AB57" s="63">
        <v>19.162274272734098</v>
      </c>
      <c r="AC57" s="23">
        <v>5.1187041906814598E-2</v>
      </c>
      <c r="AD57" s="63">
        <v>25.186001438211001</v>
      </c>
      <c r="AE57" s="23">
        <v>7.1674693886961904E-2</v>
      </c>
      <c r="AF57" s="64">
        <v>19.3608109726629</v>
      </c>
      <c r="AG57" s="23">
        <v>5.22504833497806E-5</v>
      </c>
      <c r="AH57" s="63">
        <v>-6.0896007524206697</v>
      </c>
      <c r="AI57" s="23">
        <v>1.4528256824633001E-2</v>
      </c>
      <c r="AJ57" s="63">
        <v>11.538938654674</v>
      </c>
      <c r="AK57" s="23">
        <v>0.37690338156418901</v>
      </c>
      <c r="AL57" s="23">
        <v>3.30469934433495E-2</v>
      </c>
      <c r="AM57" s="63">
        <v>53.129442855424699</v>
      </c>
      <c r="AN57" s="19"/>
      <c r="AO57" s="26">
        <v>3.5343510844541002E-3</v>
      </c>
      <c r="AP57" s="26">
        <v>-3.3296409874310502E-3</v>
      </c>
      <c r="AQ57" s="26">
        <v>5.5891278425406199E-3</v>
      </c>
      <c r="AR57" s="26">
        <v>-1.7024016970026399E-3</v>
      </c>
      <c r="AS57" s="24">
        <v>9</v>
      </c>
      <c r="AT57" s="24">
        <v>3</v>
      </c>
      <c r="AU57" s="24">
        <v>7</v>
      </c>
      <c r="AV57" s="25">
        <v>5</v>
      </c>
      <c r="AW57" s="19"/>
      <c r="AX57" s="29">
        <v>7.8567017913610503E-3</v>
      </c>
      <c r="AY57" s="30">
        <v>-0.84742320342229505</v>
      </c>
      <c r="AZ57" s="30">
        <v>0.471476804525082</v>
      </c>
      <c r="BA57" s="30">
        <v>-1.1688916876737501</v>
      </c>
      <c r="BB57" s="62">
        <v>8.1173759665034598E-4</v>
      </c>
      <c r="BC57" s="108">
        <v>-0.91373628028850395</v>
      </c>
      <c r="BD57" s="22">
        <v>43752</v>
      </c>
      <c r="BE57" s="22">
        <v>43783</v>
      </c>
      <c r="BF57" s="24">
        <v>66</v>
      </c>
      <c r="BG57" s="22">
        <v>43844</v>
      </c>
      <c r="BH57" s="37"/>
    </row>
    <row r="58" spans="1:60" x14ac:dyDescent="0.25">
      <c r="A58" s="19"/>
      <c r="B58" s="17" t="s">
        <v>72</v>
      </c>
      <c r="C58" s="17" t="s">
        <v>4338</v>
      </c>
      <c r="D58" s="17" t="s">
        <v>2994</v>
      </c>
      <c r="E58" s="20" t="s">
        <v>7298</v>
      </c>
      <c r="F58" s="20" t="s">
        <v>3153</v>
      </c>
      <c r="G58" s="82" t="s">
        <v>7254</v>
      </c>
      <c r="H58" s="85" t="s">
        <v>7266</v>
      </c>
      <c r="I58" s="21" t="s">
        <v>7417</v>
      </c>
      <c r="J58" s="21" t="s">
        <v>3523</v>
      </c>
      <c r="K58" s="19"/>
      <c r="L58" s="22">
        <v>44015</v>
      </c>
      <c r="M58" s="98">
        <v>2687.7575000002998</v>
      </c>
      <c r="N58" s="94">
        <v>2687.7575000002998</v>
      </c>
      <c r="O58" s="94">
        <v>2687.9743000008202</v>
      </c>
      <c r="P58" s="62">
        <f t="shared" si="0"/>
        <v>0.99991934446675312</v>
      </c>
      <c r="Q58" s="22">
        <v>44001</v>
      </c>
      <c r="R58" s="99">
        <v>11892157.522</v>
      </c>
      <c r="S58" s="99">
        <v>4900591.2622265602</v>
      </c>
      <c r="T58" s="19"/>
      <c r="U58" s="23">
        <v>7.1477330493507893E-5</v>
      </c>
      <c r="V58" s="63">
        <v>-0.550873553765996</v>
      </c>
      <c r="W58" s="23">
        <v>7.1899658178153903E-4</v>
      </c>
      <c r="X58" s="63">
        <v>-9.5308703064947604</v>
      </c>
      <c r="Y58" s="23">
        <v>1.5544983312793199E-2</v>
      </c>
      <c r="Z58" s="63">
        <v>14.755101711867599</v>
      </c>
      <c r="AA58" s="23">
        <v>2.71749353432824E-2</v>
      </c>
      <c r="AB58" s="63">
        <v>19.6241092439741</v>
      </c>
      <c r="AC58" s="23">
        <v>6.06973301364633E-2</v>
      </c>
      <c r="AD58" s="63">
        <v>26.1370302611904</v>
      </c>
      <c r="AE58" s="23">
        <v>8.61861831272836E-2</v>
      </c>
      <c r="AF58" s="64">
        <v>20.811959896702302</v>
      </c>
      <c r="AG58" s="23">
        <v>8.91528943611775E-5</v>
      </c>
      <c r="AH58" s="63">
        <v>-6.08591051131953</v>
      </c>
      <c r="AI58" s="23">
        <v>1.6838634335727E-2</v>
      </c>
      <c r="AJ58" s="63">
        <v>11.7699764057761</v>
      </c>
      <c r="AK58" s="23">
        <v>0.391870442870422</v>
      </c>
      <c r="AL58" s="23">
        <v>3.5493317242071498E-2</v>
      </c>
      <c r="AM58" s="63">
        <v>52.068372153735297</v>
      </c>
      <c r="AN58" s="19"/>
      <c r="AO58" s="26">
        <v>3.5467639372655001E-3</v>
      </c>
      <c r="AP58" s="26">
        <v>-3.3173964184243202E-3</v>
      </c>
      <c r="AQ58" s="26">
        <v>5.96012322421302E-3</v>
      </c>
      <c r="AR58" s="26">
        <v>-1.32077736452629E-3</v>
      </c>
      <c r="AS58" s="24">
        <v>9</v>
      </c>
      <c r="AT58" s="24">
        <v>3</v>
      </c>
      <c r="AU58" s="24">
        <v>7</v>
      </c>
      <c r="AV58" s="25">
        <v>5</v>
      </c>
      <c r="AW58" s="19"/>
      <c r="AX58" s="29">
        <v>7.86737605944836E-3</v>
      </c>
      <c r="AY58" s="30">
        <v>-0.31354889762360499</v>
      </c>
      <c r="AZ58" s="30">
        <v>0.48629782384341502</v>
      </c>
      <c r="BA58" s="30">
        <v>-0.440382752031383</v>
      </c>
      <c r="BB58" s="62">
        <v>8.1285128987246898E-4</v>
      </c>
      <c r="BC58" s="108">
        <v>-0.87694915609063195</v>
      </c>
      <c r="BD58" s="22">
        <v>43753</v>
      </c>
      <c r="BE58" s="22">
        <v>43783</v>
      </c>
      <c r="BF58" s="24">
        <v>57</v>
      </c>
      <c r="BG58" s="22">
        <v>43832</v>
      </c>
      <c r="BH58" s="37"/>
    </row>
    <row r="59" spans="1:60" x14ac:dyDescent="0.25">
      <c r="A59" s="19"/>
      <c r="B59" s="17" t="s">
        <v>73</v>
      </c>
      <c r="C59" s="17" t="s">
        <v>4339</v>
      </c>
      <c r="D59" s="17" t="s">
        <v>2994</v>
      </c>
      <c r="E59" s="20" t="s">
        <v>7293</v>
      </c>
      <c r="F59" s="20" t="s">
        <v>3153</v>
      </c>
      <c r="G59" s="82" t="s">
        <v>7254</v>
      </c>
      <c r="H59" s="85" t="s">
        <v>7266</v>
      </c>
      <c r="I59" s="21" t="s">
        <v>7417</v>
      </c>
      <c r="J59" s="21" t="s">
        <v>3524</v>
      </c>
      <c r="K59" s="19"/>
      <c r="L59" s="22">
        <v>44015</v>
      </c>
      <c r="M59" s="98">
        <v>1790.11219999939</v>
      </c>
      <c r="N59" s="94">
        <v>1790.11219999939</v>
      </c>
      <c r="O59" s="94">
        <v>1790.22599999979</v>
      </c>
      <c r="P59" s="62">
        <f t="shared" si="0"/>
        <v>0.99993643260660947</v>
      </c>
      <c r="Q59" s="22">
        <v>44013</v>
      </c>
      <c r="R59" s="99">
        <v>90891716.555000007</v>
      </c>
      <c r="S59" s="99">
        <v>57073312.957500003</v>
      </c>
      <c r="T59" s="19"/>
      <c r="U59" s="23">
        <v>7.2849903517635499E-5</v>
      </c>
      <c r="V59" s="63">
        <v>-0.55073629646358302</v>
      </c>
      <c r="W59" s="23">
        <v>7.60026805437519E-4</v>
      </c>
      <c r="X59" s="63">
        <v>-9.5267672841291606</v>
      </c>
      <c r="Y59" s="23">
        <v>1.5797440668393399E-2</v>
      </c>
      <c r="Z59" s="63">
        <v>14.7803474474204</v>
      </c>
      <c r="AA59" s="23">
        <v>2.7689324533639599E-2</v>
      </c>
      <c r="AB59" s="63">
        <v>19.6755481630098</v>
      </c>
      <c r="AC59" s="23">
        <v>6.17592580347264E-2</v>
      </c>
      <c r="AD59" s="63">
        <v>26.243223051016699</v>
      </c>
      <c r="AE59" s="23">
        <v>8.78814563075139E-2</v>
      </c>
      <c r="AF59" s="64">
        <v>20.9814872147108</v>
      </c>
      <c r="AG59" s="23">
        <v>9.3243072115001296E-5</v>
      </c>
      <c r="AH59" s="63">
        <v>-6.0855014935441396</v>
      </c>
      <c r="AI59" s="23">
        <v>1.7095624007197299E-2</v>
      </c>
      <c r="AJ59" s="63">
        <v>11.7956753729231</v>
      </c>
      <c r="AK59" s="23">
        <v>0.41848366468737402</v>
      </c>
      <c r="AL59" s="23">
        <v>3.7564149775789701E-2</v>
      </c>
      <c r="AM59" s="63">
        <v>54.729694335430402</v>
      </c>
      <c r="AN59" s="19"/>
      <c r="AO59" s="26">
        <v>3.54810168028052E-3</v>
      </c>
      <c r="AP59" s="26">
        <v>-3.3160003222292302E-3</v>
      </c>
      <c r="AQ59" s="26">
        <v>6.00134575506672E-3</v>
      </c>
      <c r="AR59" s="26">
        <v>-1.27834028262441E-3</v>
      </c>
      <c r="AS59" s="24">
        <v>9</v>
      </c>
      <c r="AT59" s="24">
        <v>3</v>
      </c>
      <c r="AU59" s="24">
        <v>7</v>
      </c>
      <c r="AV59" s="25">
        <v>5</v>
      </c>
      <c r="AW59" s="19"/>
      <c r="AX59" s="29">
        <v>7.8687025971521506E-3</v>
      </c>
      <c r="AY59" s="30">
        <v>-0.25418354965950102</v>
      </c>
      <c r="AZ59" s="30">
        <v>0.48794800665063998</v>
      </c>
      <c r="BA59" s="30">
        <v>-0.35771745054762499</v>
      </c>
      <c r="BB59" s="62">
        <v>8.1298955768488695E-4</v>
      </c>
      <c r="BC59" s="108">
        <v>-0.87287162613756697</v>
      </c>
      <c r="BD59" s="22">
        <v>43753</v>
      </c>
      <c r="BE59" s="22">
        <v>43783</v>
      </c>
      <c r="BF59" s="24">
        <v>57</v>
      </c>
      <c r="BG59" s="22">
        <v>43832</v>
      </c>
      <c r="BH59" s="37"/>
    </row>
    <row r="60" spans="1:60" x14ac:dyDescent="0.25">
      <c r="A60" s="19"/>
      <c r="B60" s="17" t="s">
        <v>74</v>
      </c>
      <c r="C60" s="17" t="s">
        <v>4340</v>
      </c>
      <c r="D60" s="17" t="s">
        <v>2994</v>
      </c>
      <c r="E60" s="20" t="s">
        <v>7294</v>
      </c>
      <c r="F60" s="20" t="s">
        <v>3153</v>
      </c>
      <c r="G60" s="82" t="s">
        <v>7254</v>
      </c>
      <c r="H60" s="85" t="s">
        <v>7266</v>
      </c>
      <c r="I60" s="21" t="s">
        <v>7417</v>
      </c>
      <c r="J60" s="21" t="s">
        <v>3525</v>
      </c>
      <c r="K60" s="19"/>
      <c r="L60" s="22">
        <v>44015</v>
      </c>
      <c r="M60" s="98">
        <v>1545.4372000005101</v>
      </c>
      <c r="N60" s="94">
        <v>1545.4372000005101</v>
      </c>
      <c r="O60" s="94">
        <v>1545.51429999992</v>
      </c>
      <c r="P60" s="62">
        <f t="shared" si="0"/>
        <v>0.99995011369392706</v>
      </c>
      <c r="Q60" s="22">
        <v>44013</v>
      </c>
      <c r="R60" s="99">
        <v>80704429.627000004</v>
      </c>
      <c r="S60" s="99">
        <v>40858228.576437503</v>
      </c>
      <c r="T60" s="19"/>
      <c r="U60" s="23">
        <v>7.9660181654617204E-5</v>
      </c>
      <c r="V60" s="63">
        <v>-0.55005526864988497</v>
      </c>
      <c r="W60" s="23">
        <v>9.6512373966106701E-4</v>
      </c>
      <c r="X60" s="63">
        <v>-9.5062575907068094</v>
      </c>
      <c r="Y60" s="23">
        <v>1.70612625479407E-2</v>
      </c>
      <c r="Z60" s="63">
        <v>14.9067296353751</v>
      </c>
      <c r="AA60" s="23">
        <v>3.0265435292676598E-2</v>
      </c>
      <c r="AB60" s="63">
        <v>19.933159238920801</v>
      </c>
      <c r="AC60" s="23">
        <v>6.7085278458762304E-2</v>
      </c>
      <c r="AD60" s="63">
        <v>26.775825093413001</v>
      </c>
      <c r="AE60" s="23">
        <v>9.6075196295714704E-2</v>
      </c>
      <c r="AF60" s="64">
        <v>21.800861213530901</v>
      </c>
      <c r="AG60" s="23">
        <v>1.1370243919373E-4</v>
      </c>
      <c r="AH60" s="63">
        <v>-6.0834555568362703</v>
      </c>
      <c r="AI60" s="23">
        <v>1.8381897725703301E-2</v>
      </c>
      <c r="AJ60" s="63">
        <v>11.924302744781</v>
      </c>
      <c r="AK60" s="23">
        <v>0.47731806406751298</v>
      </c>
      <c r="AL60" s="23">
        <v>4.0465519889039597E-2</v>
      </c>
      <c r="AM60" s="63">
        <v>63.170911105757099</v>
      </c>
      <c r="AN60" s="19"/>
      <c r="AO60" s="26">
        <v>3.55502847014577E-3</v>
      </c>
      <c r="AP60" s="26">
        <v>-3.3091664026869698E-3</v>
      </c>
      <c r="AQ60" s="26">
        <v>6.20752261966118E-3</v>
      </c>
      <c r="AR60" s="26">
        <v>-1.06631580001704E-3</v>
      </c>
      <c r="AS60" s="24">
        <v>9</v>
      </c>
      <c r="AT60" s="24">
        <v>3</v>
      </c>
      <c r="AU60" s="24">
        <v>7</v>
      </c>
      <c r="AV60" s="25">
        <v>5</v>
      </c>
      <c r="AW60" s="19"/>
      <c r="AX60" s="29">
        <v>7.8761519918407394E-3</v>
      </c>
      <c r="AY60" s="30">
        <v>4.2871485923115002E-2</v>
      </c>
      <c r="AZ60" s="30">
        <v>0.496213436281778</v>
      </c>
      <c r="BA60" s="30">
        <v>6.09373757048388E-2</v>
      </c>
      <c r="BB60" s="62">
        <v>8.1376530808938705E-4</v>
      </c>
      <c r="BC60" s="108">
        <v>-0.85250294783327296</v>
      </c>
      <c r="BD60" s="22">
        <v>43753</v>
      </c>
      <c r="BE60" s="22">
        <v>43783</v>
      </c>
      <c r="BF60" s="24">
        <v>56</v>
      </c>
      <c r="BG60" s="22">
        <v>43831</v>
      </c>
      <c r="BH60" s="37"/>
    </row>
    <row r="61" spans="1:60" x14ac:dyDescent="0.25">
      <c r="A61" s="19"/>
      <c r="B61" s="17" t="s">
        <v>75</v>
      </c>
      <c r="C61" s="17" t="s">
        <v>4341</v>
      </c>
      <c r="D61" s="17" t="s">
        <v>2994</v>
      </c>
      <c r="E61" s="20" t="s">
        <v>7305</v>
      </c>
      <c r="F61" s="20" t="s">
        <v>3153</v>
      </c>
      <c r="G61" s="82" t="s">
        <v>7254</v>
      </c>
      <c r="H61" s="85" t="s">
        <v>7266</v>
      </c>
      <c r="I61" s="21" t="s">
        <v>7417</v>
      </c>
      <c r="J61" s="21" t="s">
        <v>3526</v>
      </c>
      <c r="K61" s="19"/>
      <c r="L61" s="22">
        <v>44015</v>
      </c>
      <c r="M61" s="98">
        <v>1159.1286999992999</v>
      </c>
      <c r="N61" s="94">
        <v>1159.1286999992999</v>
      </c>
      <c r="O61" s="94">
        <v>1159.1286999992999</v>
      </c>
      <c r="P61" s="62">
        <f t="shared" si="0"/>
        <v>1</v>
      </c>
      <c r="Q61" s="22">
        <v>44015</v>
      </c>
      <c r="R61" s="99">
        <v>0</v>
      </c>
      <c r="S61" s="99">
        <v>0</v>
      </c>
      <c r="T61" s="19"/>
      <c r="U61" s="23">
        <v>0</v>
      </c>
      <c r="V61" s="63">
        <v>-0.55802128681534702</v>
      </c>
      <c r="W61" s="23">
        <v>0</v>
      </c>
      <c r="X61" s="63">
        <v>-9.6027699646656401</v>
      </c>
      <c r="Y61" s="23">
        <v>0</v>
      </c>
      <c r="Z61" s="63">
        <v>13.200603380581001</v>
      </c>
      <c r="AA61" s="23">
        <v>0</v>
      </c>
      <c r="AB61" s="63">
        <v>16.906615709653099</v>
      </c>
      <c r="AC61" s="23">
        <v>2.76473832018382E-2</v>
      </c>
      <c r="AD61" s="63">
        <v>22.8320355677279</v>
      </c>
      <c r="AE61" s="23">
        <v>6.1918649205836097E-2</v>
      </c>
      <c r="AF61" s="64">
        <v>18.3852065045503</v>
      </c>
      <c r="AG61" s="23">
        <v>0</v>
      </c>
      <c r="AH61" s="63">
        <v>-6.0948258007556397</v>
      </c>
      <c r="AI61" s="23">
        <v>0</v>
      </c>
      <c r="AJ61" s="63">
        <v>10.0861129722034</v>
      </c>
      <c r="AK61" s="23">
        <v>0.15912869999927401</v>
      </c>
      <c r="AL61" s="23">
        <v>2.8504811811217199E-2</v>
      </c>
      <c r="AM61" s="63">
        <v>9.4879874484904594</v>
      </c>
      <c r="AN61" s="19"/>
      <c r="AO61" s="26">
        <v>0</v>
      </c>
      <c r="AP61" s="26">
        <v>0</v>
      </c>
      <c r="AQ61" s="26">
        <v>0</v>
      </c>
      <c r="AR61" s="26">
        <v>0</v>
      </c>
      <c r="AS61" s="24">
        <v>0</v>
      </c>
      <c r="AT61" s="24">
        <v>0</v>
      </c>
      <c r="AU61" s="24">
        <v>7</v>
      </c>
      <c r="AV61" s="25">
        <v>5</v>
      </c>
      <c r="AW61" s="19"/>
      <c r="AX61" s="29">
        <v>0</v>
      </c>
      <c r="AY61" s="30">
        <v>-117.545979959425</v>
      </c>
      <c r="AZ61" s="30">
        <v>0.39470262811346402</v>
      </c>
      <c r="BA61" s="30">
        <v>-15.971119820984301</v>
      </c>
      <c r="BB61" s="62">
        <v>0</v>
      </c>
      <c r="BC61" s="108">
        <v>0</v>
      </c>
      <c r="BD61" s="22">
        <v>43650</v>
      </c>
      <c r="BE61" s="22"/>
      <c r="BF61" s="24"/>
      <c r="BG61" s="22"/>
      <c r="BH61" s="37"/>
    </row>
    <row r="62" spans="1:60" x14ac:dyDescent="0.25">
      <c r="A62" s="19"/>
      <c r="B62" s="17" t="s">
        <v>76</v>
      </c>
      <c r="C62" s="17" t="s">
        <v>4342</v>
      </c>
      <c r="D62" s="17" t="s">
        <v>2994</v>
      </c>
      <c r="E62" s="20" t="s">
        <v>7307</v>
      </c>
      <c r="F62" s="20" t="s">
        <v>3153</v>
      </c>
      <c r="G62" s="82" t="s">
        <v>7254</v>
      </c>
      <c r="H62" s="85" t="s">
        <v>7266</v>
      </c>
      <c r="I62" s="21" t="s">
        <v>7417</v>
      </c>
      <c r="J62" s="21" t="s">
        <v>3527</v>
      </c>
      <c r="K62" s="19"/>
      <c r="L62" s="22">
        <v>44015</v>
      </c>
      <c r="M62" s="98">
        <v>1099.8606000002501</v>
      </c>
      <c r="N62" s="94">
        <v>1099.8606000002501</v>
      </c>
      <c r="O62" s="94">
        <v>1100.0124999992499</v>
      </c>
      <c r="P62" s="62">
        <f t="shared" si="0"/>
        <v>0.99986191066101526</v>
      </c>
      <c r="Q62" s="22">
        <v>44001</v>
      </c>
      <c r="R62" s="99">
        <v>5879490.8890000004</v>
      </c>
      <c r="S62" s="99">
        <v>1623312.0188476599</v>
      </c>
      <c r="T62" s="19"/>
      <c r="U62" s="23">
        <v>6.7376713559497094E-5</v>
      </c>
      <c r="V62" s="63">
        <v>-0.55128361545939697</v>
      </c>
      <c r="W62" s="23">
        <v>5.9597591280180495E-4</v>
      </c>
      <c r="X62" s="63">
        <v>-9.5431723733927392</v>
      </c>
      <c r="Y62" s="23">
        <v>1.47876998053107E-2</v>
      </c>
      <c r="Z62" s="63">
        <v>14.6793733611121</v>
      </c>
      <c r="AA62" s="23">
        <v>1.59480648035242E-2</v>
      </c>
      <c r="AB62" s="63">
        <v>18.501422190020101</v>
      </c>
      <c r="AC62" s="23">
        <v>2.7362984483261198E-2</v>
      </c>
      <c r="AD62" s="63">
        <v>22.803595695848301</v>
      </c>
      <c r="AE62" s="23">
        <v>3.8210713446460397E-2</v>
      </c>
      <c r="AF62" s="64">
        <v>16.014412928605498</v>
      </c>
      <c r="AG62" s="23">
        <v>7.6833821367472397E-5</v>
      </c>
      <c r="AH62" s="63">
        <v>-6.0871424186188996</v>
      </c>
      <c r="AI62" s="23">
        <v>1.6067917415057299E-2</v>
      </c>
      <c r="AJ62" s="63">
        <v>11.692904713709099</v>
      </c>
      <c r="AK62" s="23">
        <v>9.9860599999374203E-2</v>
      </c>
      <c r="AL62" s="23">
        <v>1.0090852341818401E-2</v>
      </c>
      <c r="AM62" s="63">
        <v>22.867387866630501</v>
      </c>
      <c r="AN62" s="19"/>
      <c r="AO62" s="26">
        <v>3.5428605478955398E-3</v>
      </c>
      <c r="AP62" s="26">
        <v>-3.3212477710549099E-3</v>
      </c>
      <c r="AQ62" s="26">
        <v>5.8363944790471604E-3</v>
      </c>
      <c r="AR62" s="26">
        <v>-2.0933030100422898E-3</v>
      </c>
      <c r="AS62" s="24">
        <v>7</v>
      </c>
      <c r="AT62" s="24">
        <v>3</v>
      </c>
      <c r="AU62" s="24">
        <v>7</v>
      </c>
      <c r="AV62" s="25">
        <v>5</v>
      </c>
      <c r="AW62" s="19"/>
      <c r="AX62" s="29">
        <v>7.6886277139419697E-3</v>
      </c>
      <c r="AY62" s="30">
        <v>-1.6964416821902</v>
      </c>
      <c r="AZ62" s="30">
        <v>0.44937305325038301</v>
      </c>
      <c r="BA62" s="30">
        <v>-2.30954935092814</v>
      </c>
      <c r="BB62" s="62">
        <v>7.9438379900011603E-4</v>
      </c>
      <c r="BC62" s="108">
        <v>-0.88868830554838496</v>
      </c>
      <c r="BD62" s="22">
        <v>43753</v>
      </c>
      <c r="BE62" s="22">
        <v>43783</v>
      </c>
      <c r="BF62" s="24">
        <v>58</v>
      </c>
      <c r="BG62" s="22">
        <v>43833</v>
      </c>
      <c r="BH62" s="37"/>
    </row>
    <row r="63" spans="1:60" x14ac:dyDescent="0.25">
      <c r="A63" s="19"/>
      <c r="B63" s="17" t="s">
        <v>77</v>
      </c>
      <c r="C63" s="17" t="s">
        <v>4343</v>
      </c>
      <c r="D63" s="17" t="s">
        <v>2995</v>
      </c>
      <c r="E63" s="20" t="s">
        <v>7289</v>
      </c>
      <c r="F63" s="20" t="s">
        <v>3156</v>
      </c>
      <c r="G63" s="82" t="s">
        <v>7254</v>
      </c>
      <c r="H63" s="85" t="s">
        <v>7267</v>
      </c>
      <c r="I63" s="21" t="s">
        <v>7417</v>
      </c>
      <c r="J63" s="21" t="s">
        <v>3528</v>
      </c>
      <c r="K63" s="19"/>
      <c r="L63" s="22">
        <v>44015</v>
      </c>
      <c r="M63" s="98">
        <v>1151.3220000006299</v>
      </c>
      <c r="N63" s="94">
        <v>1151.3220000006299</v>
      </c>
      <c r="O63" s="94">
        <v>1155.8731999993299</v>
      </c>
      <c r="P63" s="62">
        <f t="shared" si="0"/>
        <v>0.99606254388569382</v>
      </c>
      <c r="Q63" s="22">
        <v>43984</v>
      </c>
      <c r="R63" s="99">
        <v>10765880.354</v>
      </c>
      <c r="S63" s="99">
        <v>12640156.9713281</v>
      </c>
      <c r="T63" s="19"/>
      <c r="U63" s="23">
        <v>-5.2892915846314302E-5</v>
      </c>
      <c r="V63" s="63">
        <v>-0.563310578399978</v>
      </c>
      <c r="W63" s="23">
        <v>-3.5316696985319101E-3</v>
      </c>
      <c r="X63" s="63">
        <v>-9.9559369345224695</v>
      </c>
      <c r="Y63" s="23">
        <v>1.38660015836649E-2</v>
      </c>
      <c r="Z63" s="63">
        <v>14.587203538947501</v>
      </c>
      <c r="AA63" s="23">
        <v>2.8657384296820999E-2</v>
      </c>
      <c r="AB63" s="63">
        <v>19.772354139335199</v>
      </c>
      <c r="AC63" s="23">
        <v>6.3225868891095202E-2</v>
      </c>
      <c r="AD63" s="63">
        <v>26.389884136646302</v>
      </c>
      <c r="AE63" s="23">
        <v>9.1994071306544398E-2</v>
      </c>
      <c r="AF63" s="64">
        <v>21.3927487146284</v>
      </c>
      <c r="AG63" s="23">
        <v>2.5994272255047701E-4</v>
      </c>
      <c r="AH63" s="63">
        <v>-6.0688315285006</v>
      </c>
      <c r="AI63" s="23">
        <v>1.4950598688301399E-2</v>
      </c>
      <c r="AJ63" s="63">
        <v>11.581172841033499</v>
      </c>
      <c r="AK63" s="23">
        <v>0.15132200000152801</v>
      </c>
      <c r="AL63" s="23">
        <v>3.1249141606167499E-2</v>
      </c>
      <c r="AM63" s="63">
        <v>1.8244883580336999</v>
      </c>
      <c r="AN63" s="19"/>
      <c r="AO63" s="26">
        <v>6.1004599774605603E-3</v>
      </c>
      <c r="AP63" s="26">
        <v>-8.0740705452626606E-3</v>
      </c>
      <c r="AQ63" s="26">
        <v>8.3438224464771303E-3</v>
      </c>
      <c r="AR63" s="26">
        <v>-5.9413946146378302E-3</v>
      </c>
      <c r="AS63" s="24">
        <v>8</v>
      </c>
      <c r="AT63" s="24">
        <v>4</v>
      </c>
      <c r="AU63" s="24">
        <v>7</v>
      </c>
      <c r="AV63" s="25">
        <v>5</v>
      </c>
      <c r="AW63" s="19"/>
      <c r="AX63" s="29">
        <v>1.44329526069851E-2</v>
      </c>
      <c r="AY63" s="30">
        <v>-7.8793214230358899E-2</v>
      </c>
      <c r="AZ63" s="30">
        <v>0.49193441105262498</v>
      </c>
      <c r="BA63" s="30">
        <v>-0.10375095269660101</v>
      </c>
      <c r="BB63" s="62">
        <v>1.4899072605749099E-3</v>
      </c>
      <c r="BC63" s="108">
        <v>-2.0225093505323501</v>
      </c>
      <c r="BD63" s="22">
        <v>43745</v>
      </c>
      <c r="BE63" s="22">
        <v>43783</v>
      </c>
      <c r="BF63" s="24">
        <v>63</v>
      </c>
      <c r="BG63" s="22">
        <v>43832</v>
      </c>
      <c r="BH63" s="37"/>
    </row>
    <row r="64" spans="1:60" x14ac:dyDescent="0.25">
      <c r="A64" s="19"/>
      <c r="B64" s="17" t="s">
        <v>78</v>
      </c>
      <c r="C64" s="17" t="s">
        <v>4344</v>
      </c>
      <c r="D64" s="17" t="s">
        <v>2995</v>
      </c>
      <c r="E64" s="20" t="s">
        <v>7298</v>
      </c>
      <c r="F64" s="20" t="s">
        <v>3156</v>
      </c>
      <c r="G64" s="82" t="s">
        <v>7254</v>
      </c>
      <c r="H64" s="85" t="s">
        <v>7267</v>
      </c>
      <c r="I64" s="21" t="s">
        <v>7417</v>
      </c>
      <c r="J64" s="21" t="s">
        <v>2982</v>
      </c>
      <c r="K64" s="19"/>
      <c r="L64" s="22">
        <v>44015</v>
      </c>
      <c r="M64" s="98">
        <v>1126.71700000018</v>
      </c>
      <c r="N64" s="94">
        <v>1126.71700000018</v>
      </c>
      <c r="O64" s="94">
        <v>1131.33149999939</v>
      </c>
      <c r="P64" s="62">
        <f t="shared" si="0"/>
        <v>0.99592117783407208</v>
      </c>
      <c r="Q64" s="22">
        <v>43984</v>
      </c>
      <c r="R64" s="99">
        <v>422521.326</v>
      </c>
      <c r="S64" s="99">
        <v>400676.13539306598</v>
      </c>
      <c r="T64" s="19"/>
      <c r="U64" s="23">
        <v>-5.7508916142978699E-5</v>
      </c>
      <c r="V64" s="63">
        <v>-0.563772178429645</v>
      </c>
      <c r="W64" s="23">
        <v>-3.6685172835859699E-3</v>
      </c>
      <c r="X64" s="63">
        <v>-9.9696216930315096</v>
      </c>
      <c r="Y64" s="23">
        <v>1.30219958318776E-2</v>
      </c>
      <c r="Z64" s="63">
        <v>14.502802963776</v>
      </c>
      <c r="AA64" s="23">
        <v>2.6936183447105602E-2</v>
      </c>
      <c r="AB64" s="63">
        <v>19.600234054378198</v>
      </c>
      <c r="AC64" s="23">
        <v>5.9675466000044301E-2</v>
      </c>
      <c r="AD64" s="63">
        <v>26.034843847533899</v>
      </c>
      <c r="AE64" s="23">
        <v>8.6531627748627202E-2</v>
      </c>
      <c r="AF64" s="64">
        <v>20.8465043588367</v>
      </c>
      <c r="AG64" s="23">
        <v>2.4626264894323001E-4</v>
      </c>
      <c r="AH64" s="63">
        <v>-6.0701995358613203</v>
      </c>
      <c r="AI64" s="23">
        <v>1.4091856957748001E-2</v>
      </c>
      <c r="AJ64" s="63">
        <v>11.4952986679855</v>
      </c>
      <c r="AK64" s="23">
        <v>0.12671700000108099</v>
      </c>
      <c r="AL64" s="23">
        <v>2.87698942720453E-2</v>
      </c>
      <c r="AM64" s="63">
        <v>6.4489108386696898</v>
      </c>
      <c r="AN64" s="19"/>
      <c r="AO64" s="26">
        <v>6.0958958492847203E-3</v>
      </c>
      <c r="AP64" s="26">
        <v>-8.0786186435943801E-3</v>
      </c>
      <c r="AQ64" s="26">
        <v>8.2007385153701796E-3</v>
      </c>
      <c r="AR64" s="26">
        <v>-6.0824630791103101E-3</v>
      </c>
      <c r="AS64" s="24">
        <v>8</v>
      </c>
      <c r="AT64" s="24">
        <v>4</v>
      </c>
      <c r="AU64" s="24">
        <v>7</v>
      </c>
      <c r="AV64" s="25">
        <v>5</v>
      </c>
      <c r="AW64" s="19"/>
      <c r="AX64" s="29">
        <v>1.4426732746105699E-2</v>
      </c>
      <c r="AY64" s="30">
        <v>-0.18735474761297199</v>
      </c>
      <c r="AZ64" s="30">
        <v>0.48640781716039799</v>
      </c>
      <c r="BA64" s="30">
        <v>-0.24599416360092599</v>
      </c>
      <c r="BB64" s="62">
        <v>1.4892563967873701E-3</v>
      </c>
      <c r="BC64" s="108">
        <v>-2.03954075132788</v>
      </c>
      <c r="BD64" s="22">
        <v>43745</v>
      </c>
      <c r="BE64" s="22">
        <v>43783</v>
      </c>
      <c r="BF64" s="24">
        <v>63</v>
      </c>
      <c r="BG64" s="22">
        <v>43832</v>
      </c>
      <c r="BH64" s="37"/>
    </row>
    <row r="65" spans="1:60" x14ac:dyDescent="0.25">
      <c r="A65" s="19"/>
      <c r="B65" s="17" t="s">
        <v>79</v>
      </c>
      <c r="C65" s="17" t="s">
        <v>4345</v>
      </c>
      <c r="D65" s="17" t="s">
        <v>2995</v>
      </c>
      <c r="E65" s="20" t="s">
        <v>7290</v>
      </c>
      <c r="F65" s="20" t="s">
        <v>3156</v>
      </c>
      <c r="G65" s="82" t="s">
        <v>7254</v>
      </c>
      <c r="H65" s="85" t="s">
        <v>7267</v>
      </c>
      <c r="I65" s="21" t="s">
        <v>7417</v>
      </c>
      <c r="J65" s="21" t="s">
        <v>2982</v>
      </c>
      <c r="K65" s="19"/>
      <c r="L65" s="22">
        <v>44015</v>
      </c>
      <c r="M65" s="98">
        <v>1110.3039999995401</v>
      </c>
      <c r="N65" s="94">
        <v>1110.3039999995401</v>
      </c>
      <c r="O65" s="94">
        <v>1115.1438999995601</v>
      </c>
      <c r="P65" s="62">
        <f t="shared" si="0"/>
        <v>0.99565984264450369</v>
      </c>
      <c r="Q65" s="22">
        <v>43984</v>
      </c>
      <c r="R65" s="99">
        <v>6811591.2039999999</v>
      </c>
      <c r="S65" s="99">
        <v>7451949.2963906201</v>
      </c>
      <c r="T65" s="19"/>
      <c r="U65" s="23">
        <v>-6.6013597461278605E-5</v>
      </c>
      <c r="V65" s="63">
        <v>-0.56462264656147498</v>
      </c>
      <c r="W65" s="23">
        <v>-3.9215010801854104E-3</v>
      </c>
      <c r="X65" s="63">
        <v>-9.9949200726841791</v>
      </c>
      <c r="Y65" s="23">
        <v>1.14623791178019E-2</v>
      </c>
      <c r="Z65" s="63">
        <v>14.3468412923685</v>
      </c>
      <c r="AA65" s="23">
        <v>2.3759091902320499E-2</v>
      </c>
      <c r="AB65" s="63">
        <v>19.282524899899698</v>
      </c>
      <c r="AC65" s="23">
        <v>5.3137885253818198E-2</v>
      </c>
      <c r="AD65" s="63">
        <v>25.381085772911302</v>
      </c>
      <c r="AE65" s="23">
        <v>7.64966235383326E-2</v>
      </c>
      <c r="AF65" s="64">
        <v>19.843003937799899</v>
      </c>
      <c r="AG65" s="23">
        <v>2.20799092858215E-4</v>
      </c>
      <c r="AH65" s="63">
        <v>-6.07274589146982</v>
      </c>
      <c r="AI65" s="23">
        <v>1.2504841137342701E-2</v>
      </c>
      <c r="AJ65" s="63">
        <v>11.336597085945</v>
      </c>
      <c r="AK65" s="23">
        <v>0.11030399999988701</v>
      </c>
      <c r="AL65" s="23">
        <v>2.5163151896777002E-2</v>
      </c>
      <c r="AM65" s="63">
        <v>5.3797819911851503</v>
      </c>
      <c r="AN65" s="19"/>
      <c r="AO65" s="26">
        <v>6.0873188467667197E-3</v>
      </c>
      <c r="AP65" s="26">
        <v>-8.0869970479398E-3</v>
      </c>
      <c r="AQ65" s="26">
        <v>7.9361585121659993E-3</v>
      </c>
      <c r="AR65" s="26">
        <v>-6.3432815722990199E-3</v>
      </c>
      <c r="AS65" s="24">
        <v>8</v>
      </c>
      <c r="AT65" s="24">
        <v>4</v>
      </c>
      <c r="AU65" s="24">
        <v>7</v>
      </c>
      <c r="AV65" s="25">
        <v>5</v>
      </c>
      <c r="AW65" s="19"/>
      <c r="AX65" s="29">
        <v>1.44157446608733E-2</v>
      </c>
      <c r="AY65" s="30">
        <v>-0.387977064608094</v>
      </c>
      <c r="AZ65" s="30">
        <v>0.47620564107501201</v>
      </c>
      <c r="BA65" s="30">
        <v>-0.50670276197615705</v>
      </c>
      <c r="BB65" s="62">
        <v>1.48810597078864E-3</v>
      </c>
      <c r="BC65" s="108">
        <v>-2.07105518146636</v>
      </c>
      <c r="BD65" s="22">
        <v>43745</v>
      </c>
      <c r="BE65" s="22">
        <v>43783</v>
      </c>
      <c r="BF65" s="24">
        <v>66</v>
      </c>
      <c r="BG65" s="22">
        <v>43837</v>
      </c>
      <c r="BH65" s="37"/>
    </row>
    <row r="66" spans="1:60" x14ac:dyDescent="0.25">
      <c r="A66" s="19"/>
      <c r="B66" s="17" t="s">
        <v>80</v>
      </c>
      <c r="C66" s="17" t="s">
        <v>4346</v>
      </c>
      <c r="D66" s="17" t="s">
        <v>2995</v>
      </c>
      <c r="E66" s="20" t="s">
        <v>7314</v>
      </c>
      <c r="F66" s="20" t="s">
        <v>3156</v>
      </c>
      <c r="G66" s="82" t="s">
        <v>7254</v>
      </c>
      <c r="H66" s="85" t="s">
        <v>7267</v>
      </c>
      <c r="I66" s="21" t="s">
        <v>7417</v>
      </c>
      <c r="J66" s="21" t="s">
        <v>2982</v>
      </c>
      <c r="K66" s="19"/>
      <c r="L66" s="22">
        <v>44015</v>
      </c>
      <c r="M66" s="98">
        <v>1037.5689000002999</v>
      </c>
      <c r="N66" s="94">
        <v>1037.5689000002999</v>
      </c>
      <c r="O66" s="94">
        <v>1040.9338000007001</v>
      </c>
      <c r="P66" s="62">
        <f t="shared" si="0"/>
        <v>0.99676742171269883</v>
      </c>
      <c r="Q66" s="22">
        <v>43984</v>
      </c>
      <c r="R66" s="99">
        <v>2887962.9219999998</v>
      </c>
      <c r="S66" s="99">
        <v>1702565.1068281201</v>
      </c>
      <c r="T66" s="19"/>
      <c r="U66" s="23">
        <v>-3.0165760108502599E-5</v>
      </c>
      <c r="V66" s="63">
        <v>-0.56103786282619705</v>
      </c>
      <c r="W66" s="23">
        <v>-2.8492112123785799E-3</v>
      </c>
      <c r="X66" s="63">
        <v>-9.8876910859107703</v>
      </c>
      <c r="Y66" s="23">
        <v>1.8085892092131E-2</v>
      </c>
      <c r="Z66" s="63">
        <v>15.009192589801399</v>
      </c>
      <c r="AA66" s="23">
        <v>3.72856172980391E-2</v>
      </c>
      <c r="AB66" s="63">
        <v>20.635177439456999</v>
      </c>
      <c r="AC66" s="23"/>
      <c r="AD66" s="63"/>
      <c r="AE66" s="23"/>
      <c r="AF66" s="64"/>
      <c r="AG66" s="23">
        <v>3.2837515209393998E-4</v>
      </c>
      <c r="AH66" s="63">
        <v>-6.0619882855462501</v>
      </c>
      <c r="AI66" s="23">
        <v>1.9244814795456502E-2</v>
      </c>
      <c r="AJ66" s="63">
        <v>12.010594451756299</v>
      </c>
      <c r="AK66" s="23">
        <v>3.7568900001133401E-2</v>
      </c>
      <c r="AL66" s="23">
        <v>3.5969657348687199E-2</v>
      </c>
      <c r="AM66" s="63">
        <v>19.908491287147601</v>
      </c>
      <c r="AN66" s="19"/>
      <c r="AO66" s="26">
        <v>6.1233796495798699E-3</v>
      </c>
      <c r="AP66" s="26">
        <v>-8.05137243878562E-3</v>
      </c>
      <c r="AQ66" s="26">
        <v>9.0575269332475693E-3</v>
      </c>
      <c r="AR66" s="26">
        <v>-5.2378454265635801E-3</v>
      </c>
      <c r="AS66" s="24">
        <v>8</v>
      </c>
      <c r="AT66" s="24">
        <v>4</v>
      </c>
      <c r="AU66" s="24">
        <v>7</v>
      </c>
      <c r="AV66" s="25">
        <v>5</v>
      </c>
      <c r="AW66" s="19"/>
      <c r="AX66" s="29">
        <v>1.44674438222501E-2</v>
      </c>
      <c r="AY66" s="30">
        <v>0.46383257754132501</v>
      </c>
      <c r="AZ66" s="30">
        <v>0.51963067206088498</v>
      </c>
      <c r="BA66" s="30">
        <v>0.61946889499176905</v>
      </c>
      <c r="BB66" s="62">
        <v>1.49351263090693E-3</v>
      </c>
      <c r="BC66" s="108">
        <v>-1.9374978665582601</v>
      </c>
      <c r="BD66" s="22">
        <v>43745</v>
      </c>
      <c r="BE66" s="22">
        <v>43783</v>
      </c>
      <c r="BF66" s="24">
        <v>51</v>
      </c>
      <c r="BG66" s="22">
        <v>43816</v>
      </c>
      <c r="BH66" s="37"/>
    </row>
    <row r="67" spans="1:60" x14ac:dyDescent="0.25">
      <c r="A67" s="19"/>
      <c r="B67" s="17" t="s">
        <v>81</v>
      </c>
      <c r="C67" s="17" t="s">
        <v>4347</v>
      </c>
      <c r="D67" s="17" t="s">
        <v>2995</v>
      </c>
      <c r="E67" s="20" t="s">
        <v>7315</v>
      </c>
      <c r="F67" s="20" t="s">
        <v>3156</v>
      </c>
      <c r="G67" s="82" t="s">
        <v>7254</v>
      </c>
      <c r="H67" s="85" t="s">
        <v>7267</v>
      </c>
      <c r="I67" s="21" t="s">
        <v>7417</v>
      </c>
      <c r="J67" s="21" t="s">
        <v>2982</v>
      </c>
      <c r="K67" s="19"/>
      <c r="L67" s="22">
        <v>44015</v>
      </c>
      <c r="M67" s="98">
        <v>1070.04690000042</v>
      </c>
      <c r="N67" s="94">
        <v>1070.04690000042</v>
      </c>
      <c r="O67" s="94">
        <v>1075.1458999998899</v>
      </c>
      <c r="P67" s="62">
        <f t="shared" si="0"/>
        <v>0.99525738785827078</v>
      </c>
      <c r="Q67" s="22">
        <v>43984</v>
      </c>
      <c r="R67" s="99">
        <v>2190991.6189999999</v>
      </c>
      <c r="S67" s="99">
        <v>2175197.2692695302</v>
      </c>
      <c r="T67" s="19"/>
      <c r="U67" s="23">
        <v>-7.9055704190977795E-5</v>
      </c>
      <c r="V67" s="63">
        <v>-0.56592685723444403</v>
      </c>
      <c r="W67" s="23">
        <v>-4.3111437817060496E-3</v>
      </c>
      <c r="X67" s="63">
        <v>-10.0338843428326</v>
      </c>
      <c r="Y67" s="23">
        <v>9.0643959520093596E-3</v>
      </c>
      <c r="Z67" s="63">
        <v>14.107042975782001</v>
      </c>
      <c r="AA67" s="23">
        <v>1.8884045222876001E-2</v>
      </c>
      <c r="AB67" s="63">
        <v>18.795020231948001</v>
      </c>
      <c r="AC67" s="23">
        <v>4.3145532799826497E-2</v>
      </c>
      <c r="AD67" s="63">
        <v>24.3818505275121</v>
      </c>
      <c r="AE67" s="23">
        <v>6.1219043267556103E-2</v>
      </c>
      <c r="AF67" s="64">
        <v>18.3152459107223</v>
      </c>
      <c r="AG67" s="23">
        <v>1.8161380285164301E-4</v>
      </c>
      <c r="AH67" s="63">
        <v>-6.0766644204704798</v>
      </c>
      <c r="AI67" s="23">
        <v>1.0064807447633901E-2</v>
      </c>
      <c r="AJ67" s="63">
        <v>11.0925937169668</v>
      </c>
      <c r="AK67" s="23">
        <v>1069.0469000005701</v>
      </c>
      <c r="AL67" s="23">
        <v>6.32088239489123</v>
      </c>
      <c r="AM67" s="63">
        <v>106907.969548106</v>
      </c>
      <c r="AN67" s="19"/>
      <c r="AO67" s="26">
        <v>6.07422927350854E-3</v>
      </c>
      <c r="AP67" s="26">
        <v>-8.09992389531544E-3</v>
      </c>
      <c r="AQ67" s="26">
        <v>7.5288066273060403E-3</v>
      </c>
      <c r="AR67" s="26">
        <v>-6.7449307616698198E-3</v>
      </c>
      <c r="AS67" s="24">
        <v>7</v>
      </c>
      <c r="AT67" s="24">
        <v>5</v>
      </c>
      <c r="AU67" s="24">
        <v>7</v>
      </c>
      <c r="AV67" s="25">
        <v>5</v>
      </c>
      <c r="AW67" s="19"/>
      <c r="AX67" s="29">
        <v>1.4400484139241601E-2</v>
      </c>
      <c r="AY67" s="30">
        <v>-0.69635456200921897</v>
      </c>
      <c r="AZ67" s="30">
        <v>0.46054774351478001</v>
      </c>
      <c r="BA67" s="30">
        <v>-0.90195520956331199</v>
      </c>
      <c r="BB67" s="62">
        <v>1.4865062348212599E-3</v>
      </c>
      <c r="BC67" s="108">
        <v>-2.1195698882402199</v>
      </c>
      <c r="BD67" s="22">
        <v>43745</v>
      </c>
      <c r="BE67" s="22">
        <v>43783</v>
      </c>
      <c r="BF67" s="24">
        <v>73</v>
      </c>
      <c r="BG67" s="22">
        <v>43846</v>
      </c>
      <c r="BH67" s="37"/>
    </row>
    <row r="68" spans="1:60" x14ac:dyDescent="0.25">
      <c r="A68" s="19"/>
      <c r="B68" s="17" t="s">
        <v>82</v>
      </c>
      <c r="C68" s="17" t="s">
        <v>4348</v>
      </c>
      <c r="D68" s="17" t="s">
        <v>2995</v>
      </c>
      <c r="E68" s="20" t="s">
        <v>7294</v>
      </c>
      <c r="F68" s="20" t="s">
        <v>3156</v>
      </c>
      <c r="G68" s="82" t="s">
        <v>7254</v>
      </c>
      <c r="H68" s="85" t="s">
        <v>7267</v>
      </c>
      <c r="I68" s="21" t="s">
        <v>7417</v>
      </c>
      <c r="J68" s="21" t="s">
        <v>3529</v>
      </c>
      <c r="K68" s="19"/>
      <c r="L68" s="22">
        <v>44015</v>
      </c>
      <c r="M68" s="98">
        <v>1151.1374999992499</v>
      </c>
      <c r="N68" s="94">
        <v>1151.1374999992499</v>
      </c>
      <c r="O68" s="94">
        <v>1155.5708000008001</v>
      </c>
      <c r="P68" s="62">
        <f t="shared" si="0"/>
        <v>0.99616354099502424</v>
      </c>
      <c r="Q68" s="22">
        <v>43984</v>
      </c>
      <c r="R68" s="99">
        <v>14725.700999999999</v>
      </c>
      <c r="S68" s="99">
        <v>248194.42471752901</v>
      </c>
      <c r="T68" s="19"/>
      <c r="U68" s="23">
        <v>-4.9600649617786998E-5</v>
      </c>
      <c r="V68" s="63">
        <v>-0.56298135177712505</v>
      </c>
      <c r="W68" s="23">
        <v>-3.4338899367867301E-3</v>
      </c>
      <c r="X68" s="63">
        <v>-9.9461589583515906</v>
      </c>
      <c r="Y68" s="23">
        <v>1.44681481815496E-2</v>
      </c>
      <c r="Z68" s="63">
        <v>14.647418198743299</v>
      </c>
      <c r="AA68" s="23">
        <v>2.9885109506722098E-2</v>
      </c>
      <c r="AB68" s="63">
        <v>19.8951266603253</v>
      </c>
      <c r="AC68" s="23">
        <v>6.5759604647610104E-2</v>
      </c>
      <c r="AD68" s="63">
        <v>26.6432577123051</v>
      </c>
      <c r="AE68" s="23">
        <v>9.58998724199773E-2</v>
      </c>
      <c r="AF68" s="64">
        <v>21.783328825957099</v>
      </c>
      <c r="AG68" s="23">
        <v>2.6980597431247599E-4</v>
      </c>
      <c r="AH68" s="63">
        <v>-6.0678452033244001</v>
      </c>
      <c r="AI68" s="23">
        <v>1.5563437165838001E-2</v>
      </c>
      <c r="AJ68" s="63">
        <v>11.642456688787201</v>
      </c>
      <c r="AK68" s="23">
        <v>0.15113749999916801</v>
      </c>
      <c r="AL68" s="23">
        <v>3.1800685103007702E-2</v>
      </c>
      <c r="AM68" s="63">
        <v>2.9388668102910702</v>
      </c>
      <c r="AN68" s="19"/>
      <c r="AO68" s="26">
        <v>6.1038017138344003E-3</v>
      </c>
      <c r="AP68" s="26">
        <v>-8.0706959988674498E-3</v>
      </c>
      <c r="AQ68" s="26">
        <v>8.4456142722046899E-3</v>
      </c>
      <c r="AR68" s="26">
        <v>-5.8411192230778397E-3</v>
      </c>
      <c r="AS68" s="24">
        <v>8</v>
      </c>
      <c r="AT68" s="24">
        <v>4</v>
      </c>
      <c r="AU68" s="24">
        <v>7</v>
      </c>
      <c r="AV68" s="25">
        <v>5</v>
      </c>
      <c r="AW68" s="19"/>
      <c r="AX68" s="29">
        <v>1.44374968261582E-2</v>
      </c>
      <c r="AY68" s="30">
        <v>-1.39327912670417E-3</v>
      </c>
      <c r="AZ68" s="30">
        <v>0.49587790232817502</v>
      </c>
      <c r="BA68" s="30">
        <v>-1.8383395447330001E-3</v>
      </c>
      <c r="BB68" s="62">
        <v>1.4903827566627101E-3</v>
      </c>
      <c r="BC68" s="108">
        <v>-2.0103959539483198</v>
      </c>
      <c r="BD68" s="22">
        <v>43745</v>
      </c>
      <c r="BE68" s="22">
        <v>43783</v>
      </c>
      <c r="BF68" s="24">
        <v>63</v>
      </c>
      <c r="BG68" s="22">
        <v>43832</v>
      </c>
      <c r="BH68" s="37"/>
    </row>
    <row r="69" spans="1:60" x14ac:dyDescent="0.25">
      <c r="A69" s="19"/>
      <c r="B69" s="17" t="s">
        <v>83</v>
      </c>
      <c r="C69" s="17" t="s">
        <v>4349</v>
      </c>
      <c r="D69" s="17" t="s">
        <v>2995</v>
      </c>
      <c r="E69" s="20" t="s">
        <v>7316</v>
      </c>
      <c r="F69" s="20" t="s">
        <v>3156</v>
      </c>
      <c r="G69" s="82" t="s">
        <v>7254</v>
      </c>
      <c r="H69" s="85" t="s">
        <v>7267</v>
      </c>
      <c r="I69" s="21" t="s">
        <v>7417</v>
      </c>
      <c r="J69" s="21" t="s">
        <v>3530</v>
      </c>
      <c r="K69" s="19"/>
      <c r="L69" s="22">
        <v>44015</v>
      </c>
      <c r="M69" s="98">
        <v>1186.70179999992</v>
      </c>
      <c r="N69" s="94">
        <v>1186.70179999992</v>
      </c>
      <c r="O69" s="94">
        <v>1190.70199999958</v>
      </c>
      <c r="P69" s="62">
        <f t="shared" ref="P69:P132" si="1">IFERROR(N69/O69,"")</f>
        <v>0.99664046923607974</v>
      </c>
      <c r="Q69" s="22">
        <v>43984</v>
      </c>
      <c r="R69" s="99">
        <v>5030744.5109999999</v>
      </c>
      <c r="S69" s="99">
        <v>5074483.3008906301</v>
      </c>
      <c r="T69" s="19"/>
      <c r="U69" s="23">
        <v>-3.4211299862363403E-5</v>
      </c>
      <c r="V69" s="63">
        <v>-0.56144241680158302</v>
      </c>
      <c r="W69" s="23">
        <v>-2.9720914099016201E-3</v>
      </c>
      <c r="X69" s="63">
        <v>-9.8999791056558006</v>
      </c>
      <c r="Y69" s="23">
        <v>1.7324756283414899E-2</v>
      </c>
      <c r="Z69" s="63">
        <v>14.9330790089298</v>
      </c>
      <c r="AA69" s="23">
        <v>3.5726623047594303E-2</v>
      </c>
      <c r="AB69" s="63">
        <v>20.479278014419801</v>
      </c>
      <c r="AC69" s="23">
        <v>7.7869529210147406E-2</v>
      </c>
      <c r="AD69" s="63">
        <v>27.854250168544201</v>
      </c>
      <c r="AE69" s="23">
        <v>0.114621040691418</v>
      </c>
      <c r="AF69" s="64">
        <v>23.6554456531012</v>
      </c>
      <c r="AG69" s="23">
        <v>3.1610176847607401E-4</v>
      </c>
      <c r="AH69" s="63">
        <v>-6.0632156239080404</v>
      </c>
      <c r="AI69" s="23">
        <v>1.8470269758836401E-2</v>
      </c>
      <c r="AJ69" s="63">
        <v>11.933139948087</v>
      </c>
      <c r="AK69" s="23">
        <v>0.18670179999928199</v>
      </c>
      <c r="AL69" s="23">
        <v>3.8054094215112903E-2</v>
      </c>
      <c r="AM69" s="63">
        <v>5.3225957717513701</v>
      </c>
      <c r="AN69" s="19"/>
      <c r="AO69" s="26">
        <v>6.1192313860374296E-3</v>
      </c>
      <c r="AP69" s="26">
        <v>-8.0554990581731493E-3</v>
      </c>
      <c r="AQ69" s="26">
        <v>8.9289796396769799E-3</v>
      </c>
      <c r="AR69" s="26">
        <v>-5.36464842571149E-3</v>
      </c>
      <c r="AS69" s="24">
        <v>8</v>
      </c>
      <c r="AT69" s="24">
        <v>4</v>
      </c>
      <c r="AU69" s="24">
        <v>7</v>
      </c>
      <c r="AV69" s="25">
        <v>5</v>
      </c>
      <c r="AW69" s="19"/>
      <c r="AX69" s="29">
        <v>1.44608443258039E-2</v>
      </c>
      <c r="AY69" s="30">
        <v>0.36596773416795297</v>
      </c>
      <c r="AZ69" s="30">
        <v>0.51462645289211695</v>
      </c>
      <c r="BA69" s="30">
        <v>0.48752576117840402</v>
      </c>
      <c r="BB69" s="62">
        <v>1.4928231457679399E-3</v>
      </c>
      <c r="BC69" s="108">
        <v>-1.9528110819755999</v>
      </c>
      <c r="BD69" s="22">
        <v>43745</v>
      </c>
      <c r="BE69" s="22">
        <v>43783</v>
      </c>
      <c r="BF69" s="24">
        <v>54</v>
      </c>
      <c r="BG69" s="22">
        <v>43819</v>
      </c>
      <c r="BH69" s="37"/>
    </row>
    <row r="70" spans="1:60" x14ac:dyDescent="0.25">
      <c r="A70" s="19"/>
      <c r="B70" s="17" t="s">
        <v>84</v>
      </c>
      <c r="C70" s="17" t="s">
        <v>4350</v>
      </c>
      <c r="D70" s="17" t="s">
        <v>2996</v>
      </c>
      <c r="E70" s="20" t="s">
        <v>7297</v>
      </c>
      <c r="F70" s="20" t="s">
        <v>3152</v>
      </c>
      <c r="G70" s="82" t="s">
        <v>7254</v>
      </c>
      <c r="H70" s="85" t="s">
        <v>7267</v>
      </c>
      <c r="I70" s="21" t="s">
        <v>7417</v>
      </c>
      <c r="J70" s="21" t="s">
        <v>3531</v>
      </c>
      <c r="K70" s="19"/>
      <c r="L70" s="22">
        <v>44015</v>
      </c>
      <c r="M70" s="98">
        <v>1050.9094999991401</v>
      </c>
      <c r="N70" s="94">
        <v>1050.9094999991401</v>
      </c>
      <c r="O70" s="94">
        <v>1053.32890000008</v>
      </c>
      <c r="P70" s="62">
        <f t="shared" si="1"/>
        <v>0.99770309159756299</v>
      </c>
      <c r="Q70" s="22">
        <v>43984</v>
      </c>
      <c r="R70" s="99">
        <v>12056388.848999999</v>
      </c>
      <c r="S70" s="99">
        <v>29486777.458468799</v>
      </c>
      <c r="T70" s="19"/>
      <c r="U70" s="23">
        <v>-9.4100105343386504E-5</v>
      </c>
      <c r="V70" s="63">
        <v>-0.567431297349685</v>
      </c>
      <c r="W70" s="23">
        <v>-1.7292184838879599E-3</v>
      </c>
      <c r="X70" s="63">
        <v>-9.7756918130617105</v>
      </c>
      <c r="Y70" s="23">
        <v>1.3985227924422401E-2</v>
      </c>
      <c r="Z70" s="63">
        <v>14.599126173023301</v>
      </c>
      <c r="AA70" s="23">
        <v>3.2567284526521703E-2</v>
      </c>
      <c r="AB70" s="63">
        <v>20.163344162312601</v>
      </c>
      <c r="AC70" s="23"/>
      <c r="AD70" s="63"/>
      <c r="AE70" s="23"/>
      <c r="AF70" s="64"/>
      <c r="AG70" s="23">
        <v>5.4277693379845005E-4</v>
      </c>
      <c r="AH70" s="63">
        <v>-6.0405481073758001</v>
      </c>
      <c r="AI70" s="23">
        <v>1.4618033408623899E-2</v>
      </c>
      <c r="AJ70" s="63">
        <v>11.5479163130658</v>
      </c>
      <c r="AK70" s="23">
        <v>5.0754933949065197E-2</v>
      </c>
      <c r="AL70" s="23">
        <v>2.6785155381730898E-2</v>
      </c>
      <c r="AM70" s="63">
        <v>25.253472347598301</v>
      </c>
      <c r="AN70" s="19"/>
      <c r="AO70" s="26">
        <v>6.9942247919243502E-3</v>
      </c>
      <c r="AP70" s="26">
        <v>-8.9152672644559096E-3</v>
      </c>
      <c r="AQ70" s="26">
        <v>7.8855213432689197E-3</v>
      </c>
      <c r="AR70" s="26">
        <v>-5.4538837794098098E-3</v>
      </c>
      <c r="AS70" s="24">
        <v>8</v>
      </c>
      <c r="AT70" s="24">
        <v>4</v>
      </c>
      <c r="AU70" s="24">
        <v>7</v>
      </c>
      <c r="AV70" s="25">
        <v>5</v>
      </c>
      <c r="AW70" s="19"/>
      <c r="AX70" s="29">
        <v>1.59710327138964E-2</v>
      </c>
      <c r="AY70" s="30">
        <v>0.127127816048414</v>
      </c>
      <c r="AZ70" s="30">
        <v>0.50425817580162402</v>
      </c>
      <c r="BA70" s="30">
        <v>0.16848472093101899</v>
      </c>
      <c r="BB70" s="62">
        <v>1.64860997217374E-3</v>
      </c>
      <c r="BC70" s="108">
        <v>-1.9419619253385501</v>
      </c>
      <c r="BD70" s="22">
        <v>43745</v>
      </c>
      <c r="BE70" s="22">
        <v>43783</v>
      </c>
      <c r="BF70" s="24">
        <v>50</v>
      </c>
      <c r="BG70" s="22">
        <v>43815</v>
      </c>
      <c r="BH70" s="37"/>
    </row>
    <row r="71" spans="1:60" x14ac:dyDescent="0.25">
      <c r="A71" s="19"/>
      <c r="B71" s="17" t="s">
        <v>85</v>
      </c>
      <c r="C71" s="17" t="s">
        <v>4351</v>
      </c>
      <c r="D71" s="17" t="s">
        <v>2996</v>
      </c>
      <c r="E71" s="20" t="s">
        <v>7298</v>
      </c>
      <c r="F71" s="20" t="s">
        <v>3152</v>
      </c>
      <c r="G71" s="82" t="s">
        <v>7254</v>
      </c>
      <c r="H71" s="85" t="s">
        <v>7267</v>
      </c>
      <c r="I71" s="21" t="s">
        <v>7417</v>
      </c>
      <c r="J71" s="21" t="s">
        <v>2982</v>
      </c>
      <c r="K71" s="19"/>
      <c r="L71" s="22">
        <v>44015</v>
      </c>
      <c r="M71" s="98">
        <v>1198.96279999986</v>
      </c>
      <c r="N71" s="94">
        <v>1198.96279999986</v>
      </c>
      <c r="O71" s="94">
        <v>1202.4888000004</v>
      </c>
      <c r="P71" s="62">
        <f t="shared" si="1"/>
        <v>0.99706774815654087</v>
      </c>
      <c r="Q71" s="22">
        <v>43984</v>
      </c>
      <c r="R71" s="99">
        <v>1106246.0460000001</v>
      </c>
      <c r="S71" s="99">
        <v>579069.28317578102</v>
      </c>
      <c r="T71" s="19"/>
      <c r="U71" s="23">
        <v>-1.1458591961854799E-4</v>
      </c>
      <c r="V71" s="63">
        <v>-0.56947987877720196</v>
      </c>
      <c r="W71" s="23">
        <v>-2.34443849785748E-3</v>
      </c>
      <c r="X71" s="63">
        <v>-9.8372138144477503</v>
      </c>
      <c r="Y71" s="23">
        <v>1.02003064403107E-2</v>
      </c>
      <c r="Z71" s="63">
        <v>14.2206340246194</v>
      </c>
      <c r="AA71" s="23">
        <v>2.5954809352697301E-2</v>
      </c>
      <c r="AB71" s="63">
        <v>19.502096644922901</v>
      </c>
      <c r="AC71" s="23">
        <v>5.6638646219653303E-2</v>
      </c>
      <c r="AD71" s="63">
        <v>25.7311618695094</v>
      </c>
      <c r="AE71" s="23">
        <v>8.1860684866114794E-2</v>
      </c>
      <c r="AF71" s="64">
        <v>20.379410070570898</v>
      </c>
      <c r="AG71" s="23">
        <v>4.8106357644428499E-4</v>
      </c>
      <c r="AH71" s="63">
        <v>-6.0467194431112103</v>
      </c>
      <c r="AI71" s="23">
        <v>1.0768346877739501E-2</v>
      </c>
      <c r="AJ71" s="63">
        <v>11.1629476599774</v>
      </c>
      <c r="AK71" s="23">
        <v>0.19896279999928099</v>
      </c>
      <c r="AL71" s="23">
        <v>3.78135805858619E-2</v>
      </c>
      <c r="AM71" s="63">
        <v>9.1721674420114105</v>
      </c>
      <c r="AN71" s="19"/>
      <c r="AO71" s="26">
        <v>6.9734604821860601E-3</v>
      </c>
      <c r="AP71" s="26">
        <v>-8.9356149173909199E-3</v>
      </c>
      <c r="AQ71" s="26">
        <v>7.2437108101439697E-3</v>
      </c>
      <c r="AR71" s="26">
        <v>-6.0867135680382498E-3</v>
      </c>
      <c r="AS71" s="24">
        <v>8</v>
      </c>
      <c r="AT71" s="24">
        <v>4</v>
      </c>
      <c r="AU71" s="24">
        <v>7</v>
      </c>
      <c r="AV71" s="25">
        <v>5</v>
      </c>
      <c r="AW71" s="19"/>
      <c r="AX71" s="29">
        <v>1.5953566020234601E-2</v>
      </c>
      <c r="AY71" s="30">
        <v>-0.24578248260741001</v>
      </c>
      <c r="AZ71" s="30">
        <v>0.483182182006203</v>
      </c>
      <c r="BA71" s="30">
        <v>-0.32222946009005698</v>
      </c>
      <c r="BB71" s="62">
        <v>1.6467646768865099E-3</v>
      </c>
      <c r="BC71" s="108">
        <v>-2.0184395339201702</v>
      </c>
      <c r="BD71" s="22">
        <v>43745</v>
      </c>
      <c r="BE71" s="22">
        <v>43783</v>
      </c>
      <c r="BF71" s="24">
        <v>59</v>
      </c>
      <c r="BG71" s="22">
        <v>43826</v>
      </c>
      <c r="BH71" s="37"/>
    </row>
    <row r="72" spans="1:60" x14ac:dyDescent="0.25">
      <c r="A72" s="19"/>
      <c r="B72" s="17" t="s">
        <v>86</v>
      </c>
      <c r="C72" s="17" t="s">
        <v>4352</v>
      </c>
      <c r="D72" s="17" t="s">
        <v>2996</v>
      </c>
      <c r="E72" s="20" t="s">
        <v>7299</v>
      </c>
      <c r="F72" s="20" t="s">
        <v>3152</v>
      </c>
      <c r="G72" s="82" t="s">
        <v>7254</v>
      </c>
      <c r="H72" s="85" t="s">
        <v>7267</v>
      </c>
      <c r="I72" s="21" t="s">
        <v>7417</v>
      </c>
      <c r="J72" s="21" t="s">
        <v>3532</v>
      </c>
      <c r="K72" s="19"/>
      <c r="L72" s="22">
        <v>44015</v>
      </c>
      <c r="M72" s="98">
        <v>1155.16249999963</v>
      </c>
      <c r="N72" s="94">
        <v>1155.16249999963</v>
      </c>
      <c r="O72" s="94">
        <v>1158.5085000004599</v>
      </c>
      <c r="P72" s="62">
        <f t="shared" si="1"/>
        <v>0.99711180366753582</v>
      </c>
      <c r="Q72" s="22">
        <v>43984</v>
      </c>
      <c r="R72" s="99">
        <v>48325550.469999999</v>
      </c>
      <c r="S72" s="99">
        <v>37692175.0205625</v>
      </c>
      <c r="T72" s="19"/>
      <c r="U72" s="23">
        <v>-1.13131453872484E-4</v>
      </c>
      <c r="V72" s="63">
        <v>-0.56933443220259505</v>
      </c>
      <c r="W72" s="23">
        <v>-2.3018107367534001E-3</v>
      </c>
      <c r="X72" s="63">
        <v>-9.8329510383482592</v>
      </c>
      <c r="Y72" s="23">
        <v>1.0461926951393301E-2</v>
      </c>
      <c r="Z72" s="63">
        <v>14.246796075720299</v>
      </c>
      <c r="AA72" s="23">
        <v>2.68665162639081E-2</v>
      </c>
      <c r="AB72" s="63">
        <v>19.593267336051198</v>
      </c>
      <c r="AC72" s="23">
        <v>5.8106612830670201E-2</v>
      </c>
      <c r="AD72" s="63">
        <v>25.877958530589201</v>
      </c>
      <c r="AE72" s="23">
        <v>8.3905470464815196E-2</v>
      </c>
      <c r="AF72" s="64">
        <v>20.583888630440899</v>
      </c>
      <c r="AG72" s="23">
        <v>4.8544866513111601E-4</v>
      </c>
      <c r="AH72" s="63">
        <v>-6.0462809342425299</v>
      </c>
      <c r="AI72" s="23">
        <v>1.10510274371336E-2</v>
      </c>
      <c r="AJ72" s="63">
        <v>11.191215715924001</v>
      </c>
      <c r="AK72" s="23">
        <v>0.155162499999278</v>
      </c>
      <c r="AL72" s="23">
        <v>2.99928084277781E-2</v>
      </c>
      <c r="AM72" s="63">
        <v>4.8792798152135202</v>
      </c>
      <c r="AN72" s="19"/>
      <c r="AO72" s="26">
        <v>6.9748793139296997E-3</v>
      </c>
      <c r="AP72" s="26">
        <v>-8.9342987057534594E-3</v>
      </c>
      <c r="AQ72" s="26">
        <v>7.2881459418567803E-3</v>
      </c>
      <c r="AR72" s="26">
        <v>-6.0450391092672397E-3</v>
      </c>
      <c r="AS72" s="24">
        <v>8</v>
      </c>
      <c r="AT72" s="24">
        <v>4</v>
      </c>
      <c r="AU72" s="24">
        <v>7</v>
      </c>
      <c r="AV72" s="25">
        <v>5</v>
      </c>
      <c r="AW72" s="19"/>
      <c r="AX72" s="29">
        <v>1.5959301428374598E-2</v>
      </c>
      <c r="AY72" s="30">
        <v>-0.19545970666717899</v>
      </c>
      <c r="AZ72" s="30">
        <v>0.486000277822768</v>
      </c>
      <c r="BA72" s="30">
        <v>-0.25655328272478101</v>
      </c>
      <c r="BB72" s="62">
        <v>1.64735956867844E-3</v>
      </c>
      <c r="BC72" s="108">
        <v>-2.0133943642977101</v>
      </c>
      <c r="BD72" s="22">
        <v>43745</v>
      </c>
      <c r="BE72" s="22">
        <v>43783</v>
      </c>
      <c r="BF72" s="24">
        <v>51</v>
      </c>
      <c r="BG72" s="22">
        <v>43816</v>
      </c>
      <c r="BH72" s="37"/>
    </row>
    <row r="73" spans="1:60" x14ac:dyDescent="0.25">
      <c r="A73" s="19"/>
      <c r="B73" s="17" t="s">
        <v>87</v>
      </c>
      <c r="C73" s="17" t="s">
        <v>4353</v>
      </c>
      <c r="D73" s="17" t="s">
        <v>2996</v>
      </c>
      <c r="E73" s="20" t="s">
        <v>7300</v>
      </c>
      <c r="F73" s="20" t="s">
        <v>3152</v>
      </c>
      <c r="G73" s="82" t="s">
        <v>7254</v>
      </c>
      <c r="H73" s="85" t="s">
        <v>7267</v>
      </c>
      <c r="I73" s="21" t="s">
        <v>7417</v>
      </c>
      <c r="J73" s="21" t="s">
        <v>3533</v>
      </c>
      <c r="K73" s="19"/>
      <c r="L73" s="22">
        <v>44015</v>
      </c>
      <c r="M73" s="98">
        <v>1093.8452000003299</v>
      </c>
      <c r="N73" s="94">
        <v>1093.8452000003299</v>
      </c>
      <c r="O73" s="94">
        <v>1097.5895000006999</v>
      </c>
      <c r="P73" s="62">
        <f t="shared" si="1"/>
        <v>0.99658861532442899</v>
      </c>
      <c r="Q73" s="22">
        <v>43976</v>
      </c>
      <c r="R73" s="99">
        <v>8799857.1579999998</v>
      </c>
      <c r="S73" s="99">
        <v>13700135.120562499</v>
      </c>
      <c r="T73" s="19"/>
      <c r="U73" s="23">
        <v>-1.2696710928139499E-4</v>
      </c>
      <c r="V73" s="63">
        <v>-0.57071799774348597</v>
      </c>
      <c r="W73" s="23">
        <v>-2.7133864005008902E-3</v>
      </c>
      <c r="X73" s="63">
        <v>-9.8741086047230109</v>
      </c>
      <c r="Y73" s="23">
        <v>7.9359930896316707E-3</v>
      </c>
      <c r="Z73" s="63">
        <v>13.994202689544201</v>
      </c>
      <c r="AA73" s="23">
        <v>2.1334724189728101E-2</v>
      </c>
      <c r="AB73" s="63">
        <v>19.040088128618699</v>
      </c>
      <c r="AC73" s="23">
        <v>4.7157374317976099E-2</v>
      </c>
      <c r="AD73" s="63">
        <v>24.783034679334399</v>
      </c>
      <c r="AE73" s="23">
        <v>6.7339113913476495E-2</v>
      </c>
      <c r="AF73" s="64">
        <v>18.927252975321601</v>
      </c>
      <c r="AG73" s="23">
        <v>4.4404416985344098E-4</v>
      </c>
      <c r="AH73" s="63">
        <v>-6.0504213837703</v>
      </c>
      <c r="AI73" s="23">
        <v>8.4654865149786894E-3</v>
      </c>
      <c r="AJ73" s="63">
        <v>10.932661623708601</v>
      </c>
      <c r="AK73" s="23">
        <v>9.3489815810316901E-2</v>
      </c>
      <c r="AL73" s="23">
        <v>2.43015768701298E-2</v>
      </c>
      <c r="AM73" s="63">
        <v>8.7195002239313908</v>
      </c>
      <c r="AN73" s="19"/>
      <c r="AO73" s="26">
        <v>6.9610992359230303E-3</v>
      </c>
      <c r="AP73" s="26">
        <v>-8.9479351672707708E-3</v>
      </c>
      <c r="AQ73" s="26">
        <v>6.8588883041229599E-3</v>
      </c>
      <c r="AR73" s="26">
        <v>-6.4670245637898898E-3</v>
      </c>
      <c r="AS73" s="24">
        <v>8</v>
      </c>
      <c r="AT73" s="24">
        <v>4</v>
      </c>
      <c r="AU73" s="24">
        <v>7</v>
      </c>
      <c r="AV73" s="25">
        <v>5</v>
      </c>
      <c r="AW73" s="19"/>
      <c r="AX73" s="29">
        <v>1.5940109868224701E-2</v>
      </c>
      <c r="AY73" s="30">
        <v>-0.50965943648680001</v>
      </c>
      <c r="AZ73" s="30">
        <v>0.468331275079436</v>
      </c>
      <c r="BA73" s="30">
        <v>-0.663572579996071</v>
      </c>
      <c r="BB73" s="62">
        <v>1.64535161473168E-3</v>
      </c>
      <c r="BC73" s="108">
        <v>-2.0643908787787999</v>
      </c>
      <c r="BD73" s="22">
        <v>43745</v>
      </c>
      <c r="BE73" s="22">
        <v>43783</v>
      </c>
      <c r="BF73" s="24">
        <v>63</v>
      </c>
      <c r="BG73" s="22">
        <v>43832</v>
      </c>
      <c r="BH73" s="37"/>
    </row>
    <row r="74" spans="1:60" x14ac:dyDescent="0.25">
      <c r="A74" s="19"/>
      <c r="B74" s="17" t="s">
        <v>88</v>
      </c>
      <c r="C74" s="17" t="s">
        <v>4354</v>
      </c>
      <c r="D74" s="17" t="s">
        <v>2996</v>
      </c>
      <c r="E74" s="20" t="s">
        <v>7302</v>
      </c>
      <c r="F74" s="20" t="s">
        <v>3152</v>
      </c>
      <c r="G74" s="82" t="s">
        <v>7254</v>
      </c>
      <c r="H74" s="85" t="s">
        <v>7267</v>
      </c>
      <c r="I74" s="21" t="s">
        <v>7417</v>
      </c>
      <c r="J74" s="21" t="s">
        <v>3534</v>
      </c>
      <c r="K74" s="19"/>
      <c r="L74" s="22">
        <v>44015</v>
      </c>
      <c r="M74" s="98">
        <v>1128.15970000066</v>
      </c>
      <c r="N74" s="94">
        <v>1128.15970000066</v>
      </c>
      <c r="O74" s="94">
        <v>1132.0215000007299</v>
      </c>
      <c r="P74" s="62">
        <f t="shared" si="1"/>
        <v>0.99658858069385836</v>
      </c>
      <c r="Q74" s="22">
        <v>43976</v>
      </c>
      <c r="R74" s="99">
        <v>54075849.068999998</v>
      </c>
      <c r="S74" s="99">
        <v>49211617.35825</v>
      </c>
      <c r="T74" s="19"/>
      <c r="U74" s="23">
        <v>-1.2691627307503901E-4</v>
      </c>
      <c r="V74" s="63">
        <v>-0.57071291412285097</v>
      </c>
      <c r="W74" s="23">
        <v>-2.7133318963024101E-3</v>
      </c>
      <c r="X74" s="63">
        <v>-9.8741031543031603</v>
      </c>
      <c r="Y74" s="23">
        <v>7.93601513032627E-3</v>
      </c>
      <c r="Z74" s="63">
        <v>13.9942048936209</v>
      </c>
      <c r="AA74" s="23">
        <v>2.1334726305212801E-2</v>
      </c>
      <c r="AB74" s="63">
        <v>19.0400883401744</v>
      </c>
      <c r="AC74" s="23">
        <v>4.7157462762697798E-2</v>
      </c>
      <c r="AD74" s="63">
        <v>24.783043523813799</v>
      </c>
      <c r="AE74" s="23">
        <v>6.7339089715460404E-2</v>
      </c>
      <c r="AF74" s="64">
        <v>18.9272505555127</v>
      </c>
      <c r="AG74" s="23">
        <v>4.4401720879250201E-4</v>
      </c>
      <c r="AH74" s="63">
        <v>-6.0504240798763904</v>
      </c>
      <c r="AI74" s="23">
        <v>8.4655311839014792E-3</v>
      </c>
      <c r="AJ74" s="63">
        <v>10.9326660905936</v>
      </c>
      <c r="AK74" s="23">
        <v>0.12815970000156099</v>
      </c>
      <c r="AL74" s="23">
        <v>2.49929221208731E-2</v>
      </c>
      <c r="AM74" s="63">
        <v>2.5198714629368602</v>
      </c>
      <c r="AN74" s="19"/>
      <c r="AO74" s="26">
        <v>6.9610696191375601E-3</v>
      </c>
      <c r="AP74" s="26">
        <v>-8.9478619320288999E-3</v>
      </c>
      <c r="AQ74" s="26">
        <v>6.8588232152251303E-3</v>
      </c>
      <c r="AR74" s="26">
        <v>-6.4670634028516404E-3</v>
      </c>
      <c r="AS74" s="24">
        <v>8</v>
      </c>
      <c r="AT74" s="24">
        <v>4</v>
      </c>
      <c r="AU74" s="24">
        <v>7</v>
      </c>
      <c r="AV74" s="25">
        <v>5</v>
      </c>
      <c r="AW74" s="19"/>
      <c r="AX74" s="29">
        <v>1.5940104949768299E-2</v>
      </c>
      <c r="AY74" s="30">
        <v>-0.50966706840154097</v>
      </c>
      <c r="AZ74" s="30">
        <v>0.46833118788254102</v>
      </c>
      <c r="BA74" s="30">
        <v>-0.66358236501218903</v>
      </c>
      <c r="BB74" s="62">
        <v>1.64535114017099E-3</v>
      </c>
      <c r="BC74" s="108">
        <v>-2.0643886373072702</v>
      </c>
      <c r="BD74" s="22">
        <v>43745</v>
      </c>
      <c r="BE74" s="22">
        <v>43783</v>
      </c>
      <c r="BF74" s="24">
        <v>63</v>
      </c>
      <c r="BG74" s="22">
        <v>43832</v>
      </c>
      <c r="BH74" s="37"/>
    </row>
    <row r="75" spans="1:60" x14ac:dyDescent="0.25">
      <c r="A75" s="19"/>
      <c r="B75" s="17" t="s">
        <v>89</v>
      </c>
      <c r="C75" s="17" t="s">
        <v>4355</v>
      </c>
      <c r="D75" s="17" t="s">
        <v>2996</v>
      </c>
      <c r="E75" s="20" t="s">
        <v>7303</v>
      </c>
      <c r="F75" s="20" t="s">
        <v>3152</v>
      </c>
      <c r="G75" s="82" t="s">
        <v>7254</v>
      </c>
      <c r="H75" s="85" t="s">
        <v>7267</v>
      </c>
      <c r="I75" s="21" t="s">
        <v>7417</v>
      </c>
      <c r="J75" s="21" t="s">
        <v>3535</v>
      </c>
      <c r="K75" s="19"/>
      <c r="L75" s="22">
        <v>44015</v>
      </c>
      <c r="M75" s="98">
        <v>1151.4944000001999</v>
      </c>
      <c r="N75" s="94">
        <v>1151.4944000001999</v>
      </c>
      <c r="O75" s="94">
        <v>1155.92989999987</v>
      </c>
      <c r="P75" s="62">
        <f t="shared" si="1"/>
        <v>0.99616282959747759</v>
      </c>
      <c r="Q75" s="22">
        <v>43976</v>
      </c>
      <c r="R75" s="99">
        <v>64509525.258000001</v>
      </c>
      <c r="S75" s="99">
        <v>58011940.177687503</v>
      </c>
      <c r="T75" s="19"/>
      <c r="U75" s="23">
        <v>-1.37801913297153E-4</v>
      </c>
      <c r="V75" s="63">
        <v>-0.57180147814506199</v>
      </c>
      <c r="W75" s="23">
        <v>-3.0411073730647301E-3</v>
      </c>
      <c r="X75" s="63">
        <v>-9.9068807019793894</v>
      </c>
      <c r="Y75" s="23">
        <v>5.9277079089952202E-3</v>
      </c>
      <c r="Z75" s="63">
        <v>13.793374171480499</v>
      </c>
      <c r="AA75" s="23">
        <v>1.72462731188716E-2</v>
      </c>
      <c r="AB75" s="63">
        <v>18.631243021547601</v>
      </c>
      <c r="AC75" s="23">
        <v>3.8801944747319801E-2</v>
      </c>
      <c r="AD75" s="63">
        <v>23.947491722268801</v>
      </c>
      <c r="AE75" s="23">
        <v>5.4595623118075302E-2</v>
      </c>
      <c r="AF75" s="64">
        <v>17.652903895766901</v>
      </c>
      <c r="AG75" s="23">
        <v>4.1120010791928502E-4</v>
      </c>
      <c r="AH75" s="63">
        <v>-6.0537057899637103</v>
      </c>
      <c r="AI75" s="23">
        <v>6.4230467196466599E-3</v>
      </c>
      <c r="AJ75" s="63">
        <v>10.7284176441754</v>
      </c>
      <c r="AK75" s="23">
        <v>0.15149440000095599</v>
      </c>
      <c r="AL75" s="23">
        <v>2.9273588808791801E-2</v>
      </c>
      <c r="AM75" s="63">
        <v>4.4253274421789701</v>
      </c>
      <c r="AN75" s="19"/>
      <c r="AO75" s="26">
        <v>6.9500296867772704E-3</v>
      </c>
      <c r="AP75" s="26">
        <v>-8.9587513166407007E-3</v>
      </c>
      <c r="AQ75" s="26">
        <v>6.5168556157004804E-3</v>
      </c>
      <c r="AR75" s="26">
        <v>-6.8044893123442298E-3</v>
      </c>
      <c r="AS75" s="24">
        <v>8</v>
      </c>
      <c r="AT75" s="24">
        <v>4</v>
      </c>
      <c r="AU75" s="24">
        <v>7</v>
      </c>
      <c r="AV75" s="25">
        <v>5</v>
      </c>
      <c r="AW75" s="19"/>
      <c r="AX75" s="29">
        <v>1.59293517913284E-2</v>
      </c>
      <c r="AY75" s="30">
        <v>-0.74351042564467196</v>
      </c>
      <c r="AZ75" s="30">
        <v>0.45518732659320399</v>
      </c>
      <c r="BA75" s="30">
        <v>-0.96205116046076</v>
      </c>
      <c r="BB75" s="62">
        <v>1.64422012001978E-3</v>
      </c>
      <c r="BC75" s="108">
        <v>-2.1051646004016198</v>
      </c>
      <c r="BD75" s="22">
        <v>43745</v>
      </c>
      <c r="BE75" s="22">
        <v>43783</v>
      </c>
      <c r="BF75" s="24">
        <v>70</v>
      </c>
      <c r="BG75" s="22">
        <v>43843</v>
      </c>
      <c r="BH75" s="37"/>
    </row>
    <row r="76" spans="1:60" x14ac:dyDescent="0.25">
      <c r="A76" s="19"/>
      <c r="B76" s="17" t="s">
        <v>90</v>
      </c>
      <c r="C76" s="17" t="s">
        <v>4356</v>
      </c>
      <c r="D76" s="17" t="s">
        <v>2997</v>
      </c>
      <c r="E76" s="20" t="s">
        <v>7317</v>
      </c>
      <c r="F76" s="20" t="s">
        <v>3157</v>
      </c>
      <c r="G76" s="82" t="s">
        <v>7251</v>
      </c>
      <c r="H76" s="85" t="s">
        <v>7268</v>
      </c>
      <c r="I76" s="21" t="s">
        <v>7417</v>
      </c>
      <c r="J76" s="21" t="s">
        <v>3536</v>
      </c>
      <c r="K76" s="19"/>
      <c r="L76" s="22">
        <v>44015</v>
      </c>
      <c r="M76" s="98">
        <v>1107.59549999982</v>
      </c>
      <c r="N76" s="94">
        <v>1107.59549999982</v>
      </c>
      <c r="O76" s="94">
        <v>1110.57090000063</v>
      </c>
      <c r="P76" s="62">
        <f t="shared" si="1"/>
        <v>0.99732083741721644</v>
      </c>
      <c r="Q76" s="22">
        <v>44001</v>
      </c>
      <c r="R76" s="99">
        <v>124211430.714</v>
      </c>
      <c r="S76" s="99">
        <v>144008015.3565</v>
      </c>
      <c r="T76" s="19"/>
      <c r="U76" s="23">
        <v>-2.34958375585848E-4</v>
      </c>
      <c r="V76" s="63">
        <v>-0.58151712437393099</v>
      </c>
      <c r="W76" s="23">
        <v>4.8090596465044698E-3</v>
      </c>
      <c r="X76" s="63">
        <v>-9.12186400001519</v>
      </c>
      <c r="Y76" s="23">
        <v>3.8586709917581202E-2</v>
      </c>
      <c r="Z76" s="63">
        <v>17.059274372353698</v>
      </c>
      <c r="AA76" s="23">
        <v>4.78101756816613E-2</v>
      </c>
      <c r="AB76" s="63">
        <v>21.687633277819302</v>
      </c>
      <c r="AC76" s="23">
        <v>8.6413052860734793E-2</v>
      </c>
      <c r="AD76" s="63">
        <v>28.708602533617501</v>
      </c>
      <c r="AE76" s="23"/>
      <c r="AF76" s="64"/>
      <c r="AG76" s="23">
        <v>-1.05477716260793E-3</v>
      </c>
      <c r="AH76" s="63">
        <v>-6.2003035170200702</v>
      </c>
      <c r="AI76" s="23">
        <v>3.90493129216338E-2</v>
      </c>
      <c r="AJ76" s="63">
        <v>13.9910442643741</v>
      </c>
      <c r="AK76" s="23">
        <v>0.107595499999734</v>
      </c>
      <c r="AL76" s="23">
        <v>3.9789775140889098E-2</v>
      </c>
      <c r="AM76" s="63">
        <v>34.904086912050801</v>
      </c>
      <c r="AN76" s="19"/>
      <c r="AO76" s="26">
        <v>7.2934337022161301E-3</v>
      </c>
      <c r="AP76" s="26">
        <v>-8.6274734894686792E-3</v>
      </c>
      <c r="AQ76" s="26">
        <v>2.29876533721836E-2</v>
      </c>
      <c r="AR76" s="26">
        <v>-5.9585780136330903E-3</v>
      </c>
      <c r="AS76" s="24">
        <v>8</v>
      </c>
      <c r="AT76" s="24">
        <v>4</v>
      </c>
      <c r="AU76" s="24">
        <v>7</v>
      </c>
      <c r="AV76" s="25">
        <v>5</v>
      </c>
      <c r="AW76" s="19"/>
      <c r="AX76" s="29">
        <v>2.2540321584965599E-2</v>
      </c>
      <c r="AY76" s="30">
        <v>0.817492167254386</v>
      </c>
      <c r="AZ76" s="30">
        <v>0.55860921152179799</v>
      </c>
      <c r="BA76" s="30">
        <v>1.1608376355652601</v>
      </c>
      <c r="BB76" s="62">
        <v>2.3279986709212599E-3</v>
      </c>
      <c r="BC76" s="108">
        <v>-1.7933537592889499</v>
      </c>
      <c r="BD76" s="22">
        <v>43907</v>
      </c>
      <c r="BE76" s="22">
        <v>43913</v>
      </c>
      <c r="BF76" s="24">
        <v>19</v>
      </c>
      <c r="BG76" s="22">
        <v>43934</v>
      </c>
      <c r="BH76" s="37"/>
    </row>
    <row r="77" spans="1:60" x14ac:dyDescent="0.25">
      <c r="A77" s="19"/>
      <c r="B77" s="17" t="s">
        <v>91</v>
      </c>
      <c r="C77" s="17" t="s">
        <v>4357</v>
      </c>
      <c r="D77" s="17" t="s">
        <v>2997</v>
      </c>
      <c r="E77" s="20" t="s">
        <v>7318</v>
      </c>
      <c r="F77" s="20" t="s">
        <v>3157</v>
      </c>
      <c r="G77" s="82" t="s">
        <v>7251</v>
      </c>
      <c r="H77" s="85" t="s">
        <v>7268</v>
      </c>
      <c r="I77" s="21" t="s">
        <v>7417</v>
      </c>
      <c r="J77" s="21" t="s">
        <v>3537</v>
      </c>
      <c r="K77" s="19"/>
      <c r="L77" s="22">
        <v>44015</v>
      </c>
      <c r="M77" s="98">
        <v>1004.4510000003499</v>
      </c>
      <c r="N77" s="94">
        <v>1004.4510000003499</v>
      </c>
      <c r="O77" s="94">
        <v>1004.4510000003499</v>
      </c>
      <c r="P77" s="62">
        <f t="shared" si="1"/>
        <v>1</v>
      </c>
      <c r="Q77" s="22">
        <v>44015</v>
      </c>
      <c r="R77" s="99">
        <v>0</v>
      </c>
      <c r="S77" s="99">
        <v>0</v>
      </c>
      <c r="T77" s="19"/>
      <c r="U77" s="23">
        <v>0</v>
      </c>
      <c r="V77" s="63">
        <v>-0.55802128681534702</v>
      </c>
      <c r="W77" s="23">
        <v>0</v>
      </c>
      <c r="X77" s="63">
        <v>-9.6027699646656401</v>
      </c>
      <c r="Y77" s="23">
        <v>0</v>
      </c>
      <c r="Z77" s="63">
        <v>13.200603380581001</v>
      </c>
      <c r="AA77" s="23">
        <v>0</v>
      </c>
      <c r="AB77" s="63">
        <v>16.906615709653099</v>
      </c>
      <c r="AC77" s="23">
        <v>0</v>
      </c>
      <c r="AD77" s="63">
        <v>20.067297247529499</v>
      </c>
      <c r="AE77" s="23"/>
      <c r="AF77" s="64"/>
      <c r="AG77" s="23">
        <v>0</v>
      </c>
      <c r="AH77" s="63">
        <v>-6.0948258007556397</v>
      </c>
      <c r="AI77" s="23">
        <v>0</v>
      </c>
      <c r="AJ77" s="63">
        <v>10.0861129722034</v>
      </c>
      <c r="AK77" s="23">
        <v>4.4510000006994198E-3</v>
      </c>
      <c r="AL77" s="23">
        <v>1.6643301878502799E-3</v>
      </c>
      <c r="AM77" s="63">
        <v>15.1580392578617</v>
      </c>
      <c r="AN77" s="19"/>
      <c r="AO77" s="26">
        <v>0</v>
      </c>
      <c r="AP77" s="26">
        <v>0</v>
      </c>
      <c r="AQ77" s="26">
        <v>0</v>
      </c>
      <c r="AR77" s="26">
        <v>0</v>
      </c>
      <c r="AS77" s="24">
        <v>0</v>
      </c>
      <c r="AT77" s="24">
        <v>0</v>
      </c>
      <c r="AU77" s="24">
        <v>7</v>
      </c>
      <c r="AV77" s="25">
        <v>5</v>
      </c>
      <c r="AW77" s="19"/>
      <c r="AX77" s="29">
        <v>0</v>
      </c>
      <c r="AY77" s="30">
        <v>-117.545979959425</v>
      </c>
      <c r="AZ77" s="30">
        <v>0.39470262811346402</v>
      </c>
      <c r="BA77" s="30">
        <v>-15.971119820984301</v>
      </c>
      <c r="BB77" s="62">
        <v>0</v>
      </c>
      <c r="BC77" s="108">
        <v>0</v>
      </c>
      <c r="BD77" s="22">
        <v>43650</v>
      </c>
      <c r="BE77" s="22"/>
      <c r="BF77" s="24"/>
      <c r="BG77" s="22"/>
      <c r="BH77" s="37"/>
    </row>
    <row r="78" spans="1:60" x14ac:dyDescent="0.25">
      <c r="A78" s="19"/>
      <c r="B78" s="17" t="s">
        <v>92</v>
      </c>
      <c r="C78" s="17" t="s">
        <v>4358</v>
      </c>
      <c r="D78" s="17" t="s">
        <v>2997</v>
      </c>
      <c r="E78" s="20" t="s">
        <v>7319</v>
      </c>
      <c r="F78" s="20" t="s">
        <v>3157</v>
      </c>
      <c r="G78" s="82" t="s">
        <v>7251</v>
      </c>
      <c r="H78" s="85" t="s">
        <v>7268</v>
      </c>
      <c r="I78" s="21" t="s">
        <v>7417</v>
      </c>
      <c r="J78" s="21" t="s">
        <v>3538</v>
      </c>
      <c r="K78" s="19"/>
      <c r="L78" s="22">
        <v>44015</v>
      </c>
      <c r="M78" s="98">
        <v>1106.37120000087</v>
      </c>
      <c r="N78" s="94">
        <v>1106.37120000087</v>
      </c>
      <c r="O78" s="94">
        <v>1109.2585000004599</v>
      </c>
      <c r="P78" s="62">
        <f t="shared" si="1"/>
        <v>0.99739709003844579</v>
      </c>
      <c r="Q78" s="22">
        <v>44001</v>
      </c>
      <c r="R78" s="99">
        <v>13278099.338</v>
      </c>
      <c r="S78" s="99">
        <v>32466227.168937501</v>
      </c>
      <c r="T78" s="19"/>
      <c r="U78" s="23">
        <v>-2.29526671319036E-4</v>
      </c>
      <c r="V78" s="63">
        <v>-0.58097395394725004</v>
      </c>
      <c r="W78" s="23">
        <v>4.9740424910851297E-3</v>
      </c>
      <c r="X78" s="63">
        <v>-9.1053657155571308</v>
      </c>
      <c r="Y78" s="23">
        <v>3.9620397124963298E-2</v>
      </c>
      <c r="Z78" s="63">
        <v>17.162643093091901</v>
      </c>
      <c r="AA78" s="23">
        <v>4.9911774369320497E-2</v>
      </c>
      <c r="AB78" s="63">
        <v>21.8977931465779</v>
      </c>
      <c r="AC78" s="23">
        <v>9.0772928961087004E-2</v>
      </c>
      <c r="AD78" s="63">
        <v>29.144590143638201</v>
      </c>
      <c r="AE78" s="23"/>
      <c r="AF78" s="64"/>
      <c r="AG78" s="23">
        <v>-1.03844503792061E-3</v>
      </c>
      <c r="AH78" s="63">
        <v>-6.1986703045476998</v>
      </c>
      <c r="AI78" s="23">
        <v>4.01005682342657E-2</v>
      </c>
      <c r="AJ78" s="63">
        <v>14.0961697956373</v>
      </c>
      <c r="AK78" s="23">
        <v>0.10637120000144901</v>
      </c>
      <c r="AL78" s="23">
        <v>4.0800216807838303E-2</v>
      </c>
      <c r="AM78" s="63">
        <v>38.192579075752299</v>
      </c>
      <c r="AN78" s="19"/>
      <c r="AO78" s="26">
        <v>7.29889476315293E-3</v>
      </c>
      <c r="AP78" s="26">
        <v>-8.61126608288032E-3</v>
      </c>
      <c r="AQ78" s="26">
        <v>2.3155092074375699E-2</v>
      </c>
      <c r="AR78" s="26">
        <v>-5.7896270218407197E-3</v>
      </c>
      <c r="AS78" s="24">
        <v>8</v>
      </c>
      <c r="AT78" s="24">
        <v>4</v>
      </c>
      <c r="AU78" s="24">
        <v>7</v>
      </c>
      <c r="AV78" s="25">
        <v>5</v>
      </c>
      <c r="AW78" s="19"/>
      <c r="AX78" s="29">
        <v>2.2542379096666999E-2</v>
      </c>
      <c r="AY78" s="30">
        <v>0.90238428515385705</v>
      </c>
      <c r="AZ78" s="30">
        <v>0.565390399058742</v>
      </c>
      <c r="BA78" s="30">
        <v>1.2847552690891499</v>
      </c>
      <c r="BB78" s="62">
        <v>2.32823094570676E-3</v>
      </c>
      <c r="BC78" s="108">
        <v>-1.79013715903966</v>
      </c>
      <c r="BD78" s="22">
        <v>43907</v>
      </c>
      <c r="BE78" s="22">
        <v>43913</v>
      </c>
      <c r="BF78" s="24">
        <v>19</v>
      </c>
      <c r="BG78" s="22">
        <v>43934</v>
      </c>
      <c r="BH78" s="37"/>
    </row>
    <row r="79" spans="1:60" x14ac:dyDescent="0.25">
      <c r="A79" s="19"/>
      <c r="B79" s="17" t="s">
        <v>93</v>
      </c>
      <c r="C79" s="17" t="s">
        <v>4359</v>
      </c>
      <c r="D79" s="17" t="s">
        <v>2997</v>
      </c>
      <c r="E79" s="20" t="s">
        <v>7320</v>
      </c>
      <c r="F79" s="20" t="s">
        <v>3157</v>
      </c>
      <c r="G79" s="82" t="s">
        <v>7251</v>
      </c>
      <c r="H79" s="85" t="s">
        <v>7268</v>
      </c>
      <c r="I79" s="21" t="s">
        <v>7417</v>
      </c>
      <c r="J79" s="21" t="s">
        <v>3539</v>
      </c>
      <c r="K79" s="19"/>
      <c r="L79" s="22">
        <v>44015</v>
      </c>
      <c r="M79" s="98">
        <v>1076.75760000013</v>
      </c>
      <c r="N79" s="94">
        <v>1076.75760000013</v>
      </c>
      <c r="O79" s="94">
        <v>1079.4026999995101</v>
      </c>
      <c r="P79" s="62">
        <f t="shared" si="1"/>
        <v>0.99754947805913274</v>
      </c>
      <c r="Q79" s="22">
        <v>44001</v>
      </c>
      <c r="R79" s="99">
        <v>2461821.2289999998</v>
      </c>
      <c r="S79" s="99">
        <v>225317.5215</v>
      </c>
      <c r="T79" s="19"/>
      <c r="U79" s="23">
        <v>-2.1857152296433899E-4</v>
      </c>
      <c r="V79" s="63">
        <v>-0.57987843911178105</v>
      </c>
      <c r="W79" s="23">
        <v>5.3031643365102398E-3</v>
      </c>
      <c r="X79" s="63">
        <v>-9.0724535310146202</v>
      </c>
      <c r="Y79" s="23">
        <v>7.41830753577233E-3</v>
      </c>
      <c r="Z79" s="63">
        <v>13.9424341341655</v>
      </c>
      <c r="AA79" s="23">
        <v>2.2207691010407898E-2</v>
      </c>
      <c r="AB79" s="63">
        <v>19.127384810708499</v>
      </c>
      <c r="AC79" s="23">
        <v>6.6245591338883997E-2</v>
      </c>
      <c r="AD79" s="63">
        <v>26.6918563814252</v>
      </c>
      <c r="AE79" s="23"/>
      <c r="AF79" s="64"/>
      <c r="AG79" s="23">
        <v>-1.00571364146163E-3</v>
      </c>
      <c r="AH79" s="63">
        <v>-6.1953971649054402</v>
      </c>
      <c r="AI79" s="23">
        <v>7.41830753577233E-3</v>
      </c>
      <c r="AJ79" s="63">
        <v>10.8279437257879</v>
      </c>
      <c r="AK79" s="23">
        <v>7.5930639710350106E-2</v>
      </c>
      <c r="AL79" s="23">
        <v>3.0144069774905798E-2</v>
      </c>
      <c r="AM79" s="63">
        <v>32.983436510840001</v>
      </c>
      <c r="AN79" s="19"/>
      <c r="AO79" s="26">
        <v>2.1477283989952398E-3</v>
      </c>
      <c r="AP79" s="26">
        <v>-2.3969197882251999E-3</v>
      </c>
      <c r="AQ79" s="26">
        <v>4.6198800446290997E-3</v>
      </c>
      <c r="AR79" s="26">
        <v>-1.00571364146163E-3</v>
      </c>
      <c r="AS79" s="24">
        <v>4</v>
      </c>
      <c r="AT79" s="24">
        <v>1</v>
      </c>
      <c r="AU79" s="24">
        <v>7</v>
      </c>
      <c r="AV79" s="25">
        <v>5</v>
      </c>
      <c r="AW79" s="19"/>
      <c r="AX79" s="29">
        <v>7.0459497621413901E-3</v>
      </c>
      <c r="AY79" s="30">
        <v>-0.88983424464367999</v>
      </c>
      <c r="AZ79" s="30">
        <v>0.46716271272271098</v>
      </c>
      <c r="BA79" s="30">
        <v>-1.49678892096927</v>
      </c>
      <c r="BB79" s="62">
        <v>7.2811564765970602E-4</v>
      </c>
      <c r="BC79" s="108">
        <v>-0.43303370278408698</v>
      </c>
      <c r="BD79" s="22">
        <v>43976</v>
      </c>
      <c r="BE79" s="22">
        <v>43987</v>
      </c>
      <c r="BF79" s="24">
        <v>17</v>
      </c>
      <c r="BG79" s="22">
        <v>43999</v>
      </c>
      <c r="BH79" s="37"/>
    </row>
    <row r="80" spans="1:60" x14ac:dyDescent="0.25">
      <c r="A80" s="19"/>
      <c r="B80" s="17" t="s">
        <v>94</v>
      </c>
      <c r="C80" s="17" t="s">
        <v>4360</v>
      </c>
      <c r="D80" s="17" t="s">
        <v>2998</v>
      </c>
      <c r="E80" s="20" t="s">
        <v>7290</v>
      </c>
      <c r="F80" s="20" t="s">
        <v>3150</v>
      </c>
      <c r="G80" s="82" t="s">
        <v>7253</v>
      </c>
      <c r="H80" s="85" t="s">
        <v>7261</v>
      </c>
      <c r="I80" s="21" t="s">
        <v>7417</v>
      </c>
      <c r="J80" s="21" t="s">
        <v>3540</v>
      </c>
      <c r="K80" s="19"/>
      <c r="L80" s="22">
        <v>44015</v>
      </c>
      <c r="M80" s="98">
        <v>3021.2459000013801</v>
      </c>
      <c r="N80" s="94">
        <v>3021.2459000013801</v>
      </c>
      <c r="O80" s="94">
        <v>3112.7593999989299</v>
      </c>
      <c r="P80" s="62">
        <f t="shared" si="1"/>
        <v>0.97060052248253392</v>
      </c>
      <c r="Q80" s="22">
        <v>43747</v>
      </c>
      <c r="R80" s="99">
        <v>1464350.186</v>
      </c>
      <c r="S80" s="99">
        <v>1783417.02458398</v>
      </c>
      <c r="T80" s="19"/>
      <c r="U80" s="23">
        <v>7.9500580068270199E-4</v>
      </c>
      <c r="V80" s="63">
        <v>-0.47852070674707597</v>
      </c>
      <c r="W80" s="23">
        <v>4.1351646705152199E-3</v>
      </c>
      <c r="X80" s="63">
        <v>-9.1892534976213902</v>
      </c>
      <c r="Y80" s="23">
        <v>-1.27449127085129E-2</v>
      </c>
      <c r="Z80" s="63">
        <v>11.926112109737</v>
      </c>
      <c r="AA80" s="23">
        <v>-8.0742292748254806E-3</v>
      </c>
      <c r="AB80" s="63">
        <v>16.099192782159701</v>
      </c>
      <c r="AC80" s="23">
        <v>5.5873899565995103E-2</v>
      </c>
      <c r="AD80" s="63">
        <v>25.654687204136302</v>
      </c>
      <c r="AE80" s="23">
        <v>8.7790863612172004E-2</v>
      </c>
      <c r="AF80" s="64">
        <v>20.972427945176602</v>
      </c>
      <c r="AG80" s="23">
        <v>-5.4418106810771904E-4</v>
      </c>
      <c r="AH80" s="63">
        <v>-6.1492439075664196</v>
      </c>
      <c r="AI80" s="23">
        <v>-1.1214519857276201E-2</v>
      </c>
      <c r="AJ80" s="63">
        <v>8.9646609864721505</v>
      </c>
      <c r="AK80" s="23">
        <v>0.87482680517365197</v>
      </c>
      <c r="AL80" s="23">
        <v>4.7786930417714799E-2</v>
      </c>
      <c r="AM80" s="63">
        <v>67.449305479996795</v>
      </c>
      <c r="AN80" s="19"/>
      <c r="AO80" s="26">
        <v>1.12676269418444E-2</v>
      </c>
      <c r="AP80" s="26">
        <v>-3.4733341855826397E-2</v>
      </c>
      <c r="AQ80" s="26">
        <v>9.4071492476359708E-3</v>
      </c>
      <c r="AR80" s="26">
        <v>-1.2690129474322E-2</v>
      </c>
      <c r="AS80" s="24">
        <v>6</v>
      </c>
      <c r="AT80" s="24">
        <v>6</v>
      </c>
      <c r="AU80" s="24">
        <v>7</v>
      </c>
      <c r="AV80" s="25">
        <v>5</v>
      </c>
      <c r="AW80" s="19"/>
      <c r="AX80" s="29">
        <v>4.8966548927492103E-2</v>
      </c>
      <c r="AY80" s="30">
        <v>-0.83922229066593002</v>
      </c>
      <c r="AZ80" s="30">
        <v>0.37683205903022099</v>
      </c>
      <c r="BA80" s="30">
        <v>-0.97450002125879098</v>
      </c>
      <c r="BB80" s="62">
        <v>5.0127899355902599E-3</v>
      </c>
      <c r="BC80" s="108">
        <v>-4.9432313977667901</v>
      </c>
      <c r="BD80" s="22">
        <v>43747</v>
      </c>
      <c r="BE80" s="22">
        <v>43957</v>
      </c>
      <c r="BF80" s="24"/>
      <c r="BG80" s="22"/>
      <c r="BH80" s="37"/>
    </row>
    <row r="81" spans="1:60" x14ac:dyDescent="0.25">
      <c r="A81" s="19"/>
      <c r="B81" s="17" t="s">
        <v>95</v>
      </c>
      <c r="C81" s="17" t="s">
        <v>4361</v>
      </c>
      <c r="D81" s="17" t="s">
        <v>2998</v>
      </c>
      <c r="E81" s="20" t="s">
        <v>7313</v>
      </c>
      <c r="F81" s="20" t="s">
        <v>3150</v>
      </c>
      <c r="G81" s="82" t="s">
        <v>7253</v>
      </c>
      <c r="H81" s="85" t="s">
        <v>7261</v>
      </c>
      <c r="I81" s="21" t="s">
        <v>7417</v>
      </c>
      <c r="J81" s="21" t="s">
        <v>3541</v>
      </c>
      <c r="K81" s="19"/>
      <c r="L81" s="22">
        <v>44015</v>
      </c>
      <c r="M81" s="98">
        <v>1112.76720000058</v>
      </c>
      <c r="N81" s="94">
        <v>1112.76720000058</v>
      </c>
      <c r="O81" s="94">
        <v>1138.08630000055</v>
      </c>
      <c r="P81" s="62">
        <f t="shared" si="1"/>
        <v>0.97775291733152603</v>
      </c>
      <c r="Q81" s="22">
        <v>43747</v>
      </c>
      <c r="R81" s="99">
        <v>25059131.938999999</v>
      </c>
      <c r="S81" s="99">
        <v>54759000.543499999</v>
      </c>
      <c r="T81" s="19"/>
      <c r="U81" s="23">
        <v>8.2241102427360602E-4</v>
      </c>
      <c r="V81" s="63">
        <v>-0.47578018438798603</v>
      </c>
      <c r="W81" s="23">
        <v>4.9609216002863797E-3</v>
      </c>
      <c r="X81" s="63">
        <v>-9.1066778046370001</v>
      </c>
      <c r="Y81" s="23">
        <v>-7.8101587423589098E-3</v>
      </c>
      <c r="Z81" s="63">
        <v>12.419587506345099</v>
      </c>
      <c r="AA81" s="23">
        <v>1.92196771422459E-3</v>
      </c>
      <c r="AB81" s="63">
        <v>17.0988124810683</v>
      </c>
      <c r="AC81" s="23">
        <v>7.7232843366800794E-2</v>
      </c>
      <c r="AD81" s="63">
        <v>27.790581584209601</v>
      </c>
      <c r="AE81" s="23"/>
      <c r="AF81" s="64"/>
      <c r="AG81" s="23">
        <v>-4.6205739818105902E-4</v>
      </c>
      <c r="AH81" s="63">
        <v>-6.1410315405737501</v>
      </c>
      <c r="AI81" s="23">
        <v>-6.1905046413812696E-3</v>
      </c>
      <c r="AJ81" s="63">
        <v>9.4670625080616393</v>
      </c>
      <c r="AK81" s="23">
        <v>0.112767200000235</v>
      </c>
      <c r="AL81" s="23">
        <v>3.8159540934429997E-2</v>
      </c>
      <c r="AM81" s="63">
        <v>33.074600425548901</v>
      </c>
      <c r="AN81" s="19"/>
      <c r="AO81" s="26">
        <v>1.12953387524612E-2</v>
      </c>
      <c r="AP81" s="26">
        <v>-3.4706872775132097E-2</v>
      </c>
      <c r="AQ81" s="26">
        <v>1.02646461473341E-2</v>
      </c>
      <c r="AR81" s="26">
        <v>-1.1878468380928099E-2</v>
      </c>
      <c r="AS81" s="24">
        <v>6</v>
      </c>
      <c r="AT81" s="24">
        <v>6</v>
      </c>
      <c r="AU81" s="24">
        <v>7</v>
      </c>
      <c r="AV81" s="25">
        <v>5</v>
      </c>
      <c r="AW81" s="19"/>
      <c r="AX81" s="29">
        <v>4.8992428693745801E-2</v>
      </c>
      <c r="AY81" s="30">
        <v>-0.65210769062650797</v>
      </c>
      <c r="AZ81" s="30">
        <v>0.40864751489607398</v>
      </c>
      <c r="BA81" s="30">
        <v>-0.76021922445761403</v>
      </c>
      <c r="BB81" s="62">
        <v>5.0156301668903298E-3</v>
      </c>
      <c r="BC81" s="108">
        <v>-4.3948073183419201</v>
      </c>
      <c r="BD81" s="22">
        <v>43747</v>
      </c>
      <c r="BE81" s="22">
        <v>43957</v>
      </c>
      <c r="BF81" s="24"/>
      <c r="BG81" s="22"/>
      <c r="BH81" s="37"/>
    </row>
    <row r="82" spans="1:60" x14ac:dyDescent="0.25">
      <c r="A82" s="19"/>
      <c r="B82" s="17" t="s">
        <v>96</v>
      </c>
      <c r="C82" s="17" t="s">
        <v>4362</v>
      </c>
      <c r="D82" s="17" t="s">
        <v>2998</v>
      </c>
      <c r="E82" s="20" t="s">
        <v>7291</v>
      </c>
      <c r="F82" s="20" t="s">
        <v>3150</v>
      </c>
      <c r="G82" s="82" t="s">
        <v>7253</v>
      </c>
      <c r="H82" s="85" t="s">
        <v>7261</v>
      </c>
      <c r="I82" s="21" t="s">
        <v>7417</v>
      </c>
      <c r="J82" s="21" t="s">
        <v>3542</v>
      </c>
      <c r="K82" s="19"/>
      <c r="L82" s="22">
        <v>43866</v>
      </c>
      <c r="M82" s="98"/>
      <c r="N82" s="94"/>
      <c r="O82" s="94">
        <v>1465.94040000066</v>
      </c>
      <c r="P82" s="62">
        <f t="shared" si="1"/>
        <v>0</v>
      </c>
      <c r="Q82" s="22">
        <v>43747</v>
      </c>
      <c r="R82" s="99"/>
      <c r="S82" s="99">
        <v>12297594.511109401</v>
      </c>
      <c r="T82" s="19"/>
      <c r="U82" s="23"/>
      <c r="V82" s="63"/>
      <c r="W82" s="23"/>
      <c r="X82" s="63"/>
      <c r="Y82" s="23"/>
      <c r="Z82" s="63"/>
      <c r="AA82" s="23"/>
      <c r="AB82" s="63"/>
      <c r="AC82" s="23"/>
      <c r="AD82" s="63"/>
      <c r="AE82" s="23"/>
      <c r="AF82" s="64"/>
      <c r="AG82" s="23"/>
      <c r="AH82" s="63"/>
      <c r="AI82" s="23"/>
      <c r="AJ82" s="63"/>
      <c r="AK82" s="23"/>
      <c r="AL82" s="23"/>
      <c r="AM82" s="63"/>
      <c r="AN82" s="19"/>
      <c r="AO82" s="26">
        <v>1.12426939613215E-2</v>
      </c>
      <c r="AP82" s="26">
        <v>-9.2767246605944802E-3</v>
      </c>
      <c r="AQ82" s="26">
        <v>6.8998873357486402E-3</v>
      </c>
      <c r="AR82" s="26">
        <v>-1.34202639392242E-2</v>
      </c>
      <c r="AS82" s="24"/>
      <c r="AT82" s="24"/>
      <c r="AU82" s="24"/>
      <c r="AV82" s="25"/>
      <c r="AW82" s="19"/>
      <c r="AX82" s="29"/>
      <c r="AY82" s="30"/>
      <c r="AZ82" s="30"/>
      <c r="BA82" s="30"/>
      <c r="BB82" s="62"/>
      <c r="BC82" s="108">
        <v>-3.6382174882783098</v>
      </c>
      <c r="BD82" s="22">
        <v>43747</v>
      </c>
      <c r="BE82" s="22">
        <v>43804</v>
      </c>
      <c r="BF82" s="24"/>
      <c r="BG82" s="22"/>
      <c r="BH82" s="37"/>
    </row>
    <row r="83" spans="1:60" x14ac:dyDescent="0.25">
      <c r="A83" s="19"/>
      <c r="B83" s="17" t="s">
        <v>97</v>
      </c>
      <c r="C83" s="17" t="s">
        <v>4363</v>
      </c>
      <c r="D83" s="17" t="s">
        <v>2998</v>
      </c>
      <c r="E83" s="20" t="s">
        <v>7292</v>
      </c>
      <c r="F83" s="20" t="s">
        <v>3150</v>
      </c>
      <c r="G83" s="82" t="s">
        <v>7253</v>
      </c>
      <c r="H83" s="85" t="s">
        <v>7261</v>
      </c>
      <c r="I83" s="21" t="s">
        <v>7417</v>
      </c>
      <c r="J83" s="21" t="s">
        <v>3543</v>
      </c>
      <c r="K83" s="19"/>
      <c r="L83" s="22">
        <v>43866</v>
      </c>
      <c r="M83" s="98"/>
      <c r="N83" s="94"/>
      <c r="O83" s="94">
        <v>1197.4067000001701</v>
      </c>
      <c r="P83" s="62">
        <f t="shared" si="1"/>
        <v>0</v>
      </c>
      <c r="Q83" s="22">
        <v>43747</v>
      </c>
      <c r="R83" s="99"/>
      <c r="S83" s="99">
        <v>10089234.307843801</v>
      </c>
      <c r="T83" s="19"/>
      <c r="U83" s="23"/>
      <c r="V83" s="63"/>
      <c r="W83" s="23"/>
      <c r="X83" s="63"/>
      <c r="Y83" s="23"/>
      <c r="Z83" s="63"/>
      <c r="AA83" s="23"/>
      <c r="AB83" s="63"/>
      <c r="AC83" s="23"/>
      <c r="AD83" s="63"/>
      <c r="AE83" s="23"/>
      <c r="AF83" s="64"/>
      <c r="AG83" s="23"/>
      <c r="AH83" s="63"/>
      <c r="AI83" s="23"/>
      <c r="AJ83" s="63"/>
      <c r="AK83" s="23"/>
      <c r="AL83" s="23"/>
      <c r="AM83" s="63"/>
      <c r="AN83" s="19"/>
      <c r="AO83" s="26">
        <v>1.1250677229327301E-2</v>
      </c>
      <c r="AP83" s="26">
        <v>-9.2688422528226493E-3</v>
      </c>
      <c r="AQ83" s="26">
        <v>7.1479472517239602E-3</v>
      </c>
      <c r="AR83" s="26">
        <v>-1.31849626359326E-2</v>
      </c>
      <c r="AS83" s="24"/>
      <c r="AT83" s="24"/>
      <c r="AU83" s="24"/>
      <c r="AV83" s="25"/>
      <c r="AW83" s="19"/>
      <c r="AX83" s="29"/>
      <c r="AY83" s="30"/>
      <c r="AZ83" s="30"/>
      <c r="BA83" s="30"/>
      <c r="BB83" s="62"/>
      <c r="BC83" s="108">
        <v>-3.5945431072504999</v>
      </c>
      <c r="BD83" s="22">
        <v>43747</v>
      </c>
      <c r="BE83" s="22">
        <v>43804</v>
      </c>
      <c r="BF83" s="24"/>
      <c r="BG83" s="22"/>
      <c r="BH83" s="37"/>
    </row>
    <row r="84" spans="1:60" x14ac:dyDescent="0.25">
      <c r="A84" s="19"/>
      <c r="B84" s="17" t="s">
        <v>98</v>
      </c>
      <c r="C84" s="17" t="s">
        <v>4364</v>
      </c>
      <c r="D84" s="17" t="s">
        <v>2998</v>
      </c>
      <c r="E84" s="20" t="s">
        <v>7321</v>
      </c>
      <c r="F84" s="20" t="s">
        <v>3150</v>
      </c>
      <c r="G84" s="82" t="s">
        <v>7253</v>
      </c>
      <c r="H84" s="85" t="s">
        <v>7261</v>
      </c>
      <c r="I84" s="21" t="s">
        <v>7417</v>
      </c>
      <c r="J84" s="21" t="s">
        <v>2982</v>
      </c>
      <c r="K84" s="19"/>
      <c r="L84" s="22">
        <v>44015</v>
      </c>
      <c r="M84" s="98">
        <v>1413.4712000004899</v>
      </c>
      <c r="N84" s="94">
        <v>1413.4712000004899</v>
      </c>
      <c r="O84" s="94"/>
      <c r="P84" s="62" t="str">
        <f t="shared" si="1"/>
        <v/>
      </c>
      <c r="Q84" s="22"/>
      <c r="R84" s="99">
        <v>7970421.5290000001</v>
      </c>
      <c r="S84" s="99"/>
      <c r="T84" s="19"/>
      <c r="U84" s="23">
        <v>7.7032918670738603E-4</v>
      </c>
      <c r="V84" s="63">
        <v>-0.48098836814460799</v>
      </c>
      <c r="W84" s="23">
        <v>3.3926507712749299E-3</v>
      </c>
      <c r="X84" s="63">
        <v>-9.2635048875381507</v>
      </c>
      <c r="Y84" s="23"/>
      <c r="Z84" s="63"/>
      <c r="AA84" s="23"/>
      <c r="AB84" s="63"/>
      <c r="AC84" s="23"/>
      <c r="AD84" s="63"/>
      <c r="AE84" s="23"/>
      <c r="AF84" s="64"/>
      <c r="AG84" s="23">
        <v>-6.1809512681065804E-4</v>
      </c>
      <c r="AH84" s="63">
        <v>-6.1566353134403498</v>
      </c>
      <c r="AI84" s="23"/>
      <c r="AJ84" s="63"/>
      <c r="AK84" s="23">
        <v>-1.7325867776889901E-2</v>
      </c>
      <c r="AL84" s="23">
        <v>-4.0699397608477697E-2</v>
      </c>
      <c r="AM84" s="63">
        <v>8.8796998116013093</v>
      </c>
      <c r="AN84" s="19"/>
      <c r="AO84" s="26">
        <v>8.4142220148350991E-3</v>
      </c>
      <c r="AP84" s="26">
        <v>-3.4757131219521398E-2</v>
      </c>
      <c r="AQ84" s="26">
        <v>8.6360212626459508E-3</v>
      </c>
      <c r="AR84" s="26">
        <v>-9.6971766388378507E-3</v>
      </c>
      <c r="AS84" s="24"/>
      <c r="AT84" s="24"/>
      <c r="AU84" s="24"/>
      <c r="AV84" s="25"/>
      <c r="AW84" s="19"/>
      <c r="AX84" s="29"/>
      <c r="AY84" s="30"/>
      <c r="AZ84" s="30"/>
      <c r="BA84" s="30"/>
      <c r="BB84" s="62"/>
      <c r="BC84" s="108">
        <v>-4.2487730109642099</v>
      </c>
      <c r="BD84" s="22">
        <v>43944</v>
      </c>
      <c r="BE84" s="22">
        <v>43957</v>
      </c>
      <c r="BF84" s="24"/>
      <c r="BG84" s="22"/>
      <c r="BH84" s="37"/>
    </row>
    <row r="85" spans="1:60" x14ac:dyDescent="0.25">
      <c r="A85" s="19"/>
      <c r="B85" s="17" t="s">
        <v>99</v>
      </c>
      <c r="C85" s="17" t="s">
        <v>4365</v>
      </c>
      <c r="D85" s="17" t="s">
        <v>2998</v>
      </c>
      <c r="E85" s="20" t="s">
        <v>7322</v>
      </c>
      <c r="F85" s="20" t="s">
        <v>3150</v>
      </c>
      <c r="G85" s="82" t="s">
        <v>7253</v>
      </c>
      <c r="H85" s="85" t="s">
        <v>7261</v>
      </c>
      <c r="I85" s="21" t="s">
        <v>7417</v>
      </c>
      <c r="J85" s="21" t="s">
        <v>3544</v>
      </c>
      <c r="K85" s="19"/>
      <c r="L85" s="22">
        <v>44015</v>
      </c>
      <c r="M85" s="98">
        <v>2789.9582999981899</v>
      </c>
      <c r="N85" s="94">
        <v>2789.9582999981899</v>
      </c>
      <c r="O85" s="94">
        <v>2888.5577000007002</v>
      </c>
      <c r="P85" s="62">
        <f t="shared" si="1"/>
        <v>0.96586552520571556</v>
      </c>
      <c r="Q85" s="22">
        <v>43747</v>
      </c>
      <c r="R85" s="99">
        <v>10932628.323000001</v>
      </c>
      <c r="S85" s="99">
        <v>14097339.242593801</v>
      </c>
      <c r="T85" s="19"/>
      <c r="U85" s="23">
        <v>7.76743494498078E-4</v>
      </c>
      <c r="V85" s="63">
        <v>-0.48034693736553902</v>
      </c>
      <c r="W85" s="23">
        <v>3.5856240210705402E-3</v>
      </c>
      <c r="X85" s="63">
        <v>-9.2442075625585893</v>
      </c>
      <c r="Y85" s="23">
        <v>-1.60182976787837E-2</v>
      </c>
      <c r="Z85" s="63">
        <v>11.598773612699</v>
      </c>
      <c r="AA85" s="23">
        <v>-1.46767678288597E-2</v>
      </c>
      <c r="AB85" s="63">
        <v>15.4389389267744</v>
      </c>
      <c r="AC85" s="23">
        <v>4.1883444211634903E-2</v>
      </c>
      <c r="AD85" s="63">
        <v>24.255641668685701</v>
      </c>
      <c r="AE85" s="23">
        <v>6.6252248860109803E-2</v>
      </c>
      <c r="AF85" s="64">
        <v>18.818566469970399</v>
      </c>
      <c r="AG85" s="23">
        <v>-5.98897375311935E-4</v>
      </c>
      <c r="AH85" s="63">
        <v>-6.1547155382868404</v>
      </c>
      <c r="AI85" s="23">
        <v>-1.45469177532505E-2</v>
      </c>
      <c r="AJ85" s="63">
        <v>8.6314211968856398</v>
      </c>
      <c r="AK85" s="23">
        <v>0.73133407800341999</v>
      </c>
      <c r="AL85" s="23">
        <v>4.1608896377511001E-2</v>
      </c>
      <c r="AM85" s="63">
        <v>53.100032762973598</v>
      </c>
      <c r="AN85" s="19"/>
      <c r="AO85" s="26">
        <v>1.1249154706092701E-2</v>
      </c>
      <c r="AP85" s="26">
        <v>-3.47509559223909E-2</v>
      </c>
      <c r="AQ85" s="26">
        <v>8.83640137180919E-3</v>
      </c>
      <c r="AR85" s="26">
        <v>-1.3230415051111799E-2</v>
      </c>
      <c r="AS85" s="24">
        <v>6</v>
      </c>
      <c r="AT85" s="24">
        <v>6</v>
      </c>
      <c r="AU85" s="24">
        <v>7</v>
      </c>
      <c r="AV85" s="25">
        <v>5</v>
      </c>
      <c r="AW85" s="19"/>
      <c r="AX85" s="29">
        <v>4.8950656874512798E-2</v>
      </c>
      <c r="AY85" s="30">
        <v>-0.96294155231589695</v>
      </c>
      <c r="AZ85" s="30">
        <v>0.35580737109466998</v>
      </c>
      <c r="BA85" s="30">
        <v>-1.1152155347008399</v>
      </c>
      <c r="BB85" s="62">
        <v>5.0110387672339099E-3</v>
      </c>
      <c r="BC85" s="108">
        <v>-5.3067937676823904</v>
      </c>
      <c r="BD85" s="22">
        <v>43747</v>
      </c>
      <c r="BE85" s="22">
        <v>43957</v>
      </c>
      <c r="BF85" s="24"/>
      <c r="BG85" s="22"/>
      <c r="BH85" s="37"/>
    </row>
    <row r="86" spans="1:60" x14ac:dyDescent="0.25">
      <c r="A86" s="19"/>
      <c r="B86" s="17" t="s">
        <v>100</v>
      </c>
      <c r="C86" s="17" t="s">
        <v>4366</v>
      </c>
      <c r="D86" s="17" t="s">
        <v>2999</v>
      </c>
      <c r="E86" s="20" t="s">
        <v>7323</v>
      </c>
      <c r="F86" s="20" t="s">
        <v>3158</v>
      </c>
      <c r="G86" s="82" t="s">
        <v>7252</v>
      </c>
      <c r="H86" s="85" t="s">
        <v>7269</v>
      </c>
      <c r="I86" s="21" t="s">
        <v>7417</v>
      </c>
      <c r="J86" s="21" t="s">
        <v>3545</v>
      </c>
      <c r="K86" s="19"/>
      <c r="L86" s="22">
        <v>44015</v>
      </c>
      <c r="M86" s="98">
        <v>641.27699999976903</v>
      </c>
      <c r="N86" s="94">
        <v>641.27699999976903</v>
      </c>
      <c r="O86" s="94">
        <v>936.16920000035304</v>
      </c>
      <c r="P86" s="62">
        <f t="shared" si="1"/>
        <v>0.6850011728644001</v>
      </c>
      <c r="Q86" s="22">
        <v>43836</v>
      </c>
      <c r="R86" s="99">
        <v>176450.48499999999</v>
      </c>
      <c r="S86" s="99">
        <v>229322.124736572</v>
      </c>
      <c r="T86" s="19"/>
      <c r="U86" s="23">
        <v>-3.7891706597292803E-5</v>
      </c>
      <c r="V86" s="63">
        <v>-0.56181045747507596</v>
      </c>
      <c r="W86" s="23">
        <v>2.3099782847566499E-2</v>
      </c>
      <c r="X86" s="63">
        <v>-7.2927916799089898</v>
      </c>
      <c r="Y86" s="23">
        <v>-0.30845307060924798</v>
      </c>
      <c r="Z86" s="63">
        <v>-17.644703680358401</v>
      </c>
      <c r="AA86" s="23">
        <v>-0.216131140230573</v>
      </c>
      <c r="AB86" s="63">
        <v>-4.7064983134041496</v>
      </c>
      <c r="AC86" s="23">
        <v>-7.4524852562753999E-2</v>
      </c>
      <c r="AD86" s="63">
        <v>12.614811991254101</v>
      </c>
      <c r="AE86" s="23">
        <v>-0.11090403769136201</v>
      </c>
      <c r="AF86" s="64">
        <v>1.10293781482324</v>
      </c>
      <c r="AG86" s="23">
        <v>1.1072850940763599E-2</v>
      </c>
      <c r="AH86" s="63">
        <v>-4.9875407066792796</v>
      </c>
      <c r="AI86" s="23">
        <v>-0.288072290842247</v>
      </c>
      <c r="AJ86" s="63">
        <v>-18.721116112021299</v>
      </c>
      <c r="AK86" s="23">
        <v>-0.35872300000046398</v>
      </c>
      <c r="AL86" s="23">
        <v>-4.9312644138844897E-2</v>
      </c>
      <c r="AM86" s="63">
        <v>-35.762490395107299</v>
      </c>
      <c r="AN86" s="19"/>
      <c r="AO86" s="26">
        <v>8.8341636055702097E-2</v>
      </c>
      <c r="AP86" s="26">
        <v>-0.12385993072253799</v>
      </c>
      <c r="AQ86" s="26">
        <v>8.3407040418096601E-2</v>
      </c>
      <c r="AR86" s="26">
        <v>-0.31367699457943699</v>
      </c>
      <c r="AS86" s="24">
        <v>8</v>
      </c>
      <c r="AT86" s="24">
        <v>4</v>
      </c>
      <c r="AU86" s="24">
        <v>5</v>
      </c>
      <c r="AV86" s="25">
        <v>7</v>
      </c>
      <c r="AW86" s="19"/>
      <c r="AX86" s="29">
        <v>0.40555460216011902</v>
      </c>
      <c r="AY86" s="30">
        <v>-0.41776697608247598</v>
      </c>
      <c r="AZ86" s="30">
        <v>-9.67140959558037E-2</v>
      </c>
      <c r="BA86" s="30">
        <v>-0.55160949511901003</v>
      </c>
      <c r="BB86" s="62">
        <v>4.12501755025005E-2</v>
      </c>
      <c r="BC86" s="108">
        <v>-48.321852502762297</v>
      </c>
      <c r="BD86" s="22">
        <v>43836</v>
      </c>
      <c r="BE86" s="22">
        <v>43913</v>
      </c>
      <c r="BF86" s="24"/>
      <c r="BG86" s="22"/>
      <c r="BH86" s="37"/>
    </row>
    <row r="87" spans="1:60" x14ac:dyDescent="0.25">
      <c r="A87" s="19"/>
      <c r="B87" s="17" t="s">
        <v>101</v>
      </c>
      <c r="C87" s="17" t="s">
        <v>4367</v>
      </c>
      <c r="D87" s="17" t="s">
        <v>2999</v>
      </c>
      <c r="E87" s="20" t="s">
        <v>7298</v>
      </c>
      <c r="F87" s="20" t="s">
        <v>3158</v>
      </c>
      <c r="G87" s="82" t="s">
        <v>7252</v>
      </c>
      <c r="H87" s="85" t="s">
        <v>7269</v>
      </c>
      <c r="I87" s="21" t="s">
        <v>7417</v>
      </c>
      <c r="J87" s="21" t="s">
        <v>3546</v>
      </c>
      <c r="K87" s="19"/>
      <c r="L87" s="22">
        <v>44015</v>
      </c>
      <c r="M87" s="98">
        <v>1212.2223000004899</v>
      </c>
      <c r="N87" s="94">
        <v>1212.2223000004899</v>
      </c>
      <c r="O87" s="94">
        <v>1767.5021999999899</v>
      </c>
      <c r="P87" s="62">
        <f t="shared" si="1"/>
        <v>0.68583920291612466</v>
      </c>
      <c r="Q87" s="22">
        <v>43836</v>
      </c>
      <c r="R87" s="99">
        <v>277695.23499999999</v>
      </c>
      <c r="S87" s="99">
        <v>348705.194977051</v>
      </c>
      <c r="T87" s="19"/>
      <c r="U87" s="23">
        <v>-3.1098938961804399E-5</v>
      </c>
      <c r="V87" s="63">
        <v>-0.56113118071152701</v>
      </c>
      <c r="W87" s="23">
        <v>2.3309363134103499E-2</v>
      </c>
      <c r="X87" s="63">
        <v>-7.2718336512552897</v>
      </c>
      <c r="Y87" s="23">
        <v>-0.30759278911224103</v>
      </c>
      <c r="Z87" s="63">
        <v>-17.558675530657599</v>
      </c>
      <c r="AA87" s="23">
        <v>-0.214166281871148</v>
      </c>
      <c r="AB87" s="63">
        <v>-4.5100124774617099</v>
      </c>
      <c r="AC87" s="23">
        <v>-6.9882732339465306E-2</v>
      </c>
      <c r="AD87" s="63">
        <v>13.079024013583</v>
      </c>
      <c r="AE87" s="23">
        <v>-0.10075458225037399</v>
      </c>
      <c r="AF87" s="64">
        <v>2.1178833589219699</v>
      </c>
      <c r="AG87" s="23">
        <v>1.10935490392876E-2</v>
      </c>
      <c r="AH87" s="63">
        <v>-4.9854708968268797</v>
      </c>
      <c r="AI87" s="23">
        <v>-0.28717205563589199</v>
      </c>
      <c r="AJ87" s="63">
        <v>-18.631092591385801</v>
      </c>
      <c r="AK87" s="23">
        <v>-0.18671727506269201</v>
      </c>
      <c r="AL87" s="23">
        <v>-2.3249615696840899E-2</v>
      </c>
      <c r="AM87" s="63">
        <v>-18.561917901301101</v>
      </c>
      <c r="AN87" s="19"/>
      <c r="AO87" s="26">
        <v>8.8348996929271395E-2</v>
      </c>
      <c r="AP87" s="26">
        <v>-0.12384193694830201</v>
      </c>
      <c r="AQ87" s="26">
        <v>8.3629068529262399E-2</v>
      </c>
      <c r="AR87" s="26">
        <v>-0.31353154913813303</v>
      </c>
      <c r="AS87" s="24">
        <v>8</v>
      </c>
      <c r="AT87" s="24">
        <v>4</v>
      </c>
      <c r="AU87" s="24">
        <v>5</v>
      </c>
      <c r="AV87" s="25">
        <v>7</v>
      </c>
      <c r="AW87" s="19"/>
      <c r="AX87" s="29">
        <v>0.40554784346837602</v>
      </c>
      <c r="AY87" s="30">
        <v>-0.41290289713288097</v>
      </c>
      <c r="AZ87" s="30">
        <v>-8.9717236569526904E-2</v>
      </c>
      <c r="BA87" s="30">
        <v>-0.54530339226948898</v>
      </c>
      <c r="BB87" s="62">
        <v>4.12499451295298E-2</v>
      </c>
      <c r="BC87" s="108">
        <v>-48.294666903384503</v>
      </c>
      <c r="BD87" s="22">
        <v>43836</v>
      </c>
      <c r="BE87" s="22">
        <v>43913</v>
      </c>
      <c r="BF87" s="24"/>
      <c r="BG87" s="22"/>
      <c r="BH87" s="37"/>
    </row>
    <row r="88" spans="1:60" x14ac:dyDescent="0.25">
      <c r="A88" s="19"/>
      <c r="B88" s="17" t="s">
        <v>102</v>
      </c>
      <c r="C88" s="17" t="s">
        <v>4368</v>
      </c>
      <c r="D88" s="17" t="s">
        <v>2999</v>
      </c>
      <c r="E88" s="20" t="s">
        <v>7324</v>
      </c>
      <c r="F88" s="20" t="s">
        <v>3158</v>
      </c>
      <c r="G88" s="82" t="s">
        <v>7252</v>
      </c>
      <c r="H88" s="85" t="s">
        <v>7269</v>
      </c>
      <c r="I88" s="21" t="s">
        <v>7417</v>
      </c>
      <c r="J88" s="21" t="s">
        <v>2982</v>
      </c>
      <c r="K88" s="19"/>
      <c r="L88" s="22">
        <v>44015</v>
      </c>
      <c r="M88" s="98">
        <v>827.90759999956902</v>
      </c>
      <c r="N88" s="94">
        <v>827.90759999956902</v>
      </c>
      <c r="O88" s="94">
        <v>1431.8984999992001</v>
      </c>
      <c r="P88" s="62">
        <f t="shared" si="1"/>
        <v>0.57818874731695824</v>
      </c>
      <c r="Q88" s="22">
        <v>43836</v>
      </c>
      <c r="R88" s="99">
        <v>0</v>
      </c>
      <c r="S88" s="99">
        <v>110513.747202271</v>
      </c>
      <c r="T88" s="19"/>
      <c r="U88" s="23">
        <v>0</v>
      </c>
      <c r="V88" s="63">
        <v>-0.55802128681534702</v>
      </c>
      <c r="W88" s="23">
        <v>0</v>
      </c>
      <c r="X88" s="63">
        <v>-9.6027699646656401</v>
      </c>
      <c r="Y88" s="23">
        <v>-0.41619046443782298</v>
      </c>
      <c r="Z88" s="63">
        <v>-28.4184430632158</v>
      </c>
      <c r="AA88" s="23">
        <v>-0.331546069124597</v>
      </c>
      <c r="AB88" s="63">
        <v>-16.247991202806599</v>
      </c>
      <c r="AC88" s="23">
        <v>-0.185999116691237</v>
      </c>
      <c r="AD88" s="63">
        <v>1.4673855784058101</v>
      </c>
      <c r="AE88" s="23"/>
      <c r="AF88" s="64"/>
      <c r="AG88" s="23">
        <v>0</v>
      </c>
      <c r="AH88" s="63">
        <v>-6.0948258007556397</v>
      </c>
      <c r="AI88" s="23">
        <v>-0.39888629079097898</v>
      </c>
      <c r="AJ88" s="63">
        <v>-29.802516106894501</v>
      </c>
      <c r="AK88" s="23">
        <v>-0.172092400000256</v>
      </c>
      <c r="AL88" s="23">
        <v>-8.4659695738955598E-2</v>
      </c>
      <c r="AM88" s="63">
        <v>7.0232937210530499</v>
      </c>
      <c r="AN88" s="19"/>
      <c r="AO88" s="26">
        <v>8.8401012108079199E-2</v>
      </c>
      <c r="AP88" s="26">
        <v>-0.123716274775652</v>
      </c>
      <c r="AQ88" s="26">
        <v>6.9841730184634798E-2</v>
      </c>
      <c r="AR88" s="26">
        <v>-0.33183334160654299</v>
      </c>
      <c r="AS88" s="24">
        <v>4</v>
      </c>
      <c r="AT88" s="24">
        <v>4</v>
      </c>
      <c r="AU88" s="24">
        <v>5</v>
      </c>
      <c r="AV88" s="25">
        <v>7</v>
      </c>
      <c r="AW88" s="19"/>
      <c r="AX88" s="29">
        <v>0.31241305794334001</v>
      </c>
      <c r="AY88" s="30">
        <v>-1.0345300848457599</v>
      </c>
      <c r="AZ88" s="30">
        <v>-0.63926606540280795</v>
      </c>
      <c r="BA88" s="30">
        <v>-1.2316205127190201</v>
      </c>
      <c r="BB88" s="62">
        <v>3.1333908564010901E-2</v>
      </c>
      <c r="BC88" s="108">
        <v>-43.605611710576298</v>
      </c>
      <c r="BD88" s="22">
        <v>43836</v>
      </c>
      <c r="BE88" s="22">
        <v>43908</v>
      </c>
      <c r="BF88" s="24"/>
      <c r="BG88" s="22"/>
      <c r="BH88" s="37"/>
    </row>
    <row r="89" spans="1:60" x14ac:dyDescent="0.25">
      <c r="A89" s="19"/>
      <c r="B89" s="17" t="s">
        <v>103</v>
      </c>
      <c r="C89" s="17" t="s">
        <v>4369</v>
      </c>
      <c r="D89" s="17" t="s">
        <v>2999</v>
      </c>
      <c r="E89" s="20" t="s">
        <v>7325</v>
      </c>
      <c r="F89" s="20" t="s">
        <v>3158</v>
      </c>
      <c r="G89" s="82" t="s">
        <v>7252</v>
      </c>
      <c r="H89" s="85" t="s">
        <v>7269</v>
      </c>
      <c r="I89" s="21" t="s">
        <v>7417</v>
      </c>
      <c r="J89" s="21" t="s">
        <v>3547</v>
      </c>
      <c r="K89" s="19"/>
      <c r="L89" s="22">
        <v>44015</v>
      </c>
      <c r="M89" s="98">
        <v>970.5625</v>
      </c>
      <c r="N89" s="94">
        <v>970.5625</v>
      </c>
      <c r="O89" s="94">
        <v>970.5625</v>
      </c>
      <c r="P89" s="62">
        <f t="shared" si="1"/>
        <v>1</v>
      </c>
      <c r="Q89" s="22">
        <v>44015</v>
      </c>
      <c r="R89" s="99">
        <v>0</v>
      </c>
      <c r="S89" s="99">
        <v>0</v>
      </c>
      <c r="T89" s="19"/>
      <c r="U89" s="23">
        <v>0</v>
      </c>
      <c r="V89" s="63">
        <v>-0.55802128681534702</v>
      </c>
      <c r="W89" s="23">
        <v>0</v>
      </c>
      <c r="X89" s="63">
        <v>-9.6027699646656401</v>
      </c>
      <c r="Y89" s="23">
        <v>0</v>
      </c>
      <c r="Z89" s="63">
        <v>13.200603380581001</v>
      </c>
      <c r="AA89" s="23">
        <v>0</v>
      </c>
      <c r="AB89" s="63">
        <v>16.906615709653099</v>
      </c>
      <c r="AC89" s="23">
        <v>8.8486028575134698E-2</v>
      </c>
      <c r="AD89" s="63">
        <v>28.915900105057499</v>
      </c>
      <c r="AE89" s="23">
        <v>-2.9437500000312901E-2</v>
      </c>
      <c r="AF89" s="64">
        <v>9.2495915839244809</v>
      </c>
      <c r="AG89" s="23">
        <v>0</v>
      </c>
      <c r="AH89" s="63">
        <v>-6.0948258007556397</v>
      </c>
      <c r="AI89" s="23">
        <v>0</v>
      </c>
      <c r="AJ89" s="63">
        <v>10.0861129722034</v>
      </c>
      <c r="AK89" s="23">
        <v>-2.9437500000312901E-2</v>
      </c>
      <c r="AL89" s="23">
        <v>-3.3951397044802399E-3</v>
      </c>
      <c r="AM89" s="63">
        <v>-2.8339403950667501</v>
      </c>
      <c r="AN89" s="19"/>
      <c r="AO89" s="26">
        <v>0</v>
      </c>
      <c r="AP89" s="26">
        <v>0</v>
      </c>
      <c r="AQ89" s="26">
        <v>0</v>
      </c>
      <c r="AR89" s="26">
        <v>0</v>
      </c>
      <c r="AS89" s="24">
        <v>0</v>
      </c>
      <c r="AT89" s="24">
        <v>0</v>
      </c>
      <c r="AU89" s="24">
        <v>7</v>
      </c>
      <c r="AV89" s="25">
        <v>5</v>
      </c>
      <c r="AW89" s="19"/>
      <c r="AX89" s="29">
        <v>0</v>
      </c>
      <c r="AY89" s="30">
        <v>-117.545979959425</v>
      </c>
      <c r="AZ89" s="30">
        <v>0.39470262811346402</v>
      </c>
      <c r="BA89" s="30">
        <v>-15.971119820984301</v>
      </c>
      <c r="BB89" s="62">
        <v>0</v>
      </c>
      <c r="BC89" s="108">
        <v>0</v>
      </c>
      <c r="BD89" s="22">
        <v>43650</v>
      </c>
      <c r="BE89" s="22"/>
      <c r="BF89" s="24"/>
      <c r="BG89" s="22"/>
      <c r="BH89" s="37"/>
    </row>
    <row r="90" spans="1:60" x14ac:dyDescent="0.25">
      <c r="A90" s="19"/>
      <c r="B90" s="17" t="s">
        <v>104</v>
      </c>
      <c r="C90" s="17" t="s">
        <v>4370</v>
      </c>
      <c r="D90" s="17" t="s">
        <v>2999</v>
      </c>
      <c r="E90" s="20" t="s">
        <v>7326</v>
      </c>
      <c r="F90" s="20" t="s">
        <v>3158</v>
      </c>
      <c r="G90" s="82" t="s">
        <v>7252</v>
      </c>
      <c r="H90" s="85" t="s">
        <v>7269</v>
      </c>
      <c r="I90" s="21" t="s">
        <v>7417</v>
      </c>
      <c r="J90" s="21" t="s">
        <v>3548</v>
      </c>
      <c r="K90" s="19"/>
      <c r="L90" s="22">
        <v>44015</v>
      </c>
      <c r="M90" s="98">
        <v>875.43059999961395</v>
      </c>
      <c r="N90" s="94">
        <v>875.43059999961395</v>
      </c>
      <c r="O90" s="94">
        <v>1287.4094999991401</v>
      </c>
      <c r="P90" s="62">
        <f t="shared" si="1"/>
        <v>0.67999389471663729</v>
      </c>
      <c r="Q90" s="22">
        <v>43836</v>
      </c>
      <c r="R90" s="99">
        <v>4404664.1100000003</v>
      </c>
      <c r="S90" s="99">
        <v>5265673.9942031298</v>
      </c>
      <c r="T90" s="19"/>
      <c r="U90" s="23">
        <v>-7.8926354944997001E-5</v>
      </c>
      <c r="V90" s="63">
        <v>-0.56591392230984605</v>
      </c>
      <c r="W90" s="23">
        <v>2.18424316608434E-2</v>
      </c>
      <c r="X90" s="63">
        <v>-7.4185267985812997</v>
      </c>
      <c r="Y90" s="23">
        <v>-0.313592556385556</v>
      </c>
      <c r="Z90" s="63">
        <v>-18.1586522579892</v>
      </c>
      <c r="AA90" s="23">
        <v>-0.22781800851866099</v>
      </c>
      <c r="AB90" s="63">
        <v>-5.8751851422130104</v>
      </c>
      <c r="AC90" s="23">
        <v>-0.101897337137489</v>
      </c>
      <c r="AD90" s="63">
        <v>9.8775635337806307</v>
      </c>
      <c r="AE90" s="23">
        <v>-0.15547887323918999</v>
      </c>
      <c r="AF90" s="64">
        <v>-3.3545457399595802</v>
      </c>
      <c r="AG90" s="23">
        <v>1.09485574048449E-2</v>
      </c>
      <c r="AH90" s="63">
        <v>-4.9999700602711501</v>
      </c>
      <c r="AI90" s="23">
        <v>-0.29345014699996702</v>
      </c>
      <c r="AJ90" s="63">
        <v>-19.258901727793301</v>
      </c>
      <c r="AK90" s="23">
        <v>-0.35382561134872997</v>
      </c>
      <c r="AL90" s="23">
        <v>-4.8489047599141501E-2</v>
      </c>
      <c r="AM90" s="63">
        <v>-35.272751529933899</v>
      </c>
      <c r="AN90" s="19"/>
      <c r="AO90" s="26">
        <v>8.8297000496822903E-2</v>
      </c>
      <c r="AP90" s="26">
        <v>-0.12396767083279001</v>
      </c>
      <c r="AQ90" s="26">
        <v>8.20755764980277E-2</v>
      </c>
      <c r="AR90" s="26">
        <v>-0.31454846848821</v>
      </c>
      <c r="AS90" s="24">
        <v>8</v>
      </c>
      <c r="AT90" s="24">
        <v>4</v>
      </c>
      <c r="AU90" s="24">
        <v>5</v>
      </c>
      <c r="AV90" s="25">
        <v>7</v>
      </c>
      <c r="AW90" s="19"/>
      <c r="AX90" s="29">
        <v>0.40559550649835702</v>
      </c>
      <c r="AY90" s="30">
        <v>-0.44669741038433097</v>
      </c>
      <c r="AZ90" s="30">
        <v>-0.13834047481259401</v>
      </c>
      <c r="BA90" s="30">
        <v>-0.58905431980656398</v>
      </c>
      <c r="BB90" s="62">
        <v>4.1251597414302503E-2</v>
      </c>
      <c r="BC90" s="108">
        <v>-48.484697370964597</v>
      </c>
      <c r="BD90" s="22">
        <v>43836</v>
      </c>
      <c r="BE90" s="22">
        <v>43913</v>
      </c>
      <c r="BF90" s="24"/>
      <c r="BG90" s="22"/>
      <c r="BH90" s="37"/>
    </row>
    <row r="91" spans="1:60" x14ac:dyDescent="0.25">
      <c r="A91" s="19"/>
      <c r="B91" s="17" t="s">
        <v>105</v>
      </c>
      <c r="C91" s="17" t="s">
        <v>4371</v>
      </c>
      <c r="D91" s="17" t="s">
        <v>2999</v>
      </c>
      <c r="E91" s="20" t="s">
        <v>7327</v>
      </c>
      <c r="F91" s="20" t="s">
        <v>3158</v>
      </c>
      <c r="G91" s="82" t="s">
        <v>7252</v>
      </c>
      <c r="H91" s="85" t="s">
        <v>7269</v>
      </c>
      <c r="I91" s="21" t="s">
        <v>7417</v>
      </c>
      <c r="J91" s="21" t="s">
        <v>3549</v>
      </c>
      <c r="K91" s="19"/>
      <c r="L91" s="22">
        <v>44015</v>
      </c>
      <c r="M91" s="98">
        <v>961.761400000192</v>
      </c>
      <c r="N91" s="94">
        <v>961.761400000192</v>
      </c>
      <c r="O91" s="94">
        <v>1410.9035000000099</v>
      </c>
      <c r="P91" s="62">
        <f t="shared" si="1"/>
        <v>0.68166348726201709</v>
      </c>
      <c r="Q91" s="22">
        <v>43836</v>
      </c>
      <c r="R91" s="99">
        <v>1263.8430000000001</v>
      </c>
      <c r="S91" s="99">
        <v>198904.26497338901</v>
      </c>
      <c r="T91" s="19"/>
      <c r="U91" s="23">
        <v>-6.5604484007053502E-5</v>
      </c>
      <c r="V91" s="63">
        <v>-0.56458173521605204</v>
      </c>
      <c r="W91" s="23">
        <v>2.2260406471104902E-2</v>
      </c>
      <c r="X91" s="63">
        <v>-7.3767293175551503</v>
      </c>
      <c r="Y91" s="23">
        <v>-0.31187904840859099</v>
      </c>
      <c r="Z91" s="63">
        <v>-17.987301460292699</v>
      </c>
      <c r="AA91" s="23">
        <v>-0.22393685248884099</v>
      </c>
      <c r="AB91" s="63">
        <v>-5.4870695392310198</v>
      </c>
      <c r="AC91" s="23">
        <v>-2.61593730156164E-2</v>
      </c>
      <c r="AD91" s="63">
        <v>17.451359945960601</v>
      </c>
      <c r="AE91" s="23">
        <v>-8.9602671059838004E-2</v>
      </c>
      <c r="AF91" s="64">
        <v>3.23307447797561</v>
      </c>
      <c r="AG91" s="23">
        <v>1.09886621357873E-2</v>
      </c>
      <c r="AH91" s="63">
        <v>-4.9959595871769098</v>
      </c>
      <c r="AI91" s="23">
        <v>-0.29165727621963</v>
      </c>
      <c r="AJ91" s="63">
        <v>-19.079614649759598</v>
      </c>
      <c r="AK91" s="23">
        <v>-3.82386000001134E-2</v>
      </c>
      <c r="AL91" s="23">
        <v>-4.4279268540776701E-3</v>
      </c>
      <c r="AM91" s="63">
        <v>-3.7140503950468</v>
      </c>
      <c r="AN91" s="19"/>
      <c r="AO91" s="26">
        <v>8.8311764504469495E-2</v>
      </c>
      <c r="AP91" s="26">
        <v>-0.12393171762421799</v>
      </c>
      <c r="AQ91" s="26">
        <v>8.2519070523703705E-2</v>
      </c>
      <c r="AR91" s="26">
        <v>-0.31425799172575403</v>
      </c>
      <c r="AS91" s="24">
        <v>8</v>
      </c>
      <c r="AT91" s="24">
        <v>4</v>
      </c>
      <c r="AU91" s="24">
        <v>5</v>
      </c>
      <c r="AV91" s="25">
        <v>7</v>
      </c>
      <c r="AW91" s="19"/>
      <c r="AX91" s="29">
        <v>0.40558094847656301</v>
      </c>
      <c r="AY91" s="30">
        <v>-0.43708823951874398</v>
      </c>
      <c r="AZ91" s="30">
        <v>-0.124515027136113</v>
      </c>
      <c r="BA91" s="30">
        <v>-0.57662904036806095</v>
      </c>
      <c r="BB91" s="62">
        <v>4.12510281572031E-2</v>
      </c>
      <c r="BC91" s="108">
        <v>-48.430470262479503</v>
      </c>
      <c r="BD91" s="22">
        <v>43836</v>
      </c>
      <c r="BE91" s="22">
        <v>43913</v>
      </c>
      <c r="BF91" s="24"/>
      <c r="BG91" s="22"/>
      <c r="BH91" s="37"/>
    </row>
    <row r="92" spans="1:60" x14ac:dyDescent="0.25">
      <c r="A92" s="19"/>
      <c r="B92" s="17" t="s">
        <v>106</v>
      </c>
      <c r="C92" s="17" t="s">
        <v>4372</v>
      </c>
      <c r="D92" s="17" t="s">
        <v>3000</v>
      </c>
      <c r="E92" s="20" t="s">
        <v>7289</v>
      </c>
      <c r="F92" s="20" t="s">
        <v>3159</v>
      </c>
      <c r="G92" s="82" t="s">
        <v>7250</v>
      </c>
      <c r="H92" s="85" t="s">
        <v>7269</v>
      </c>
      <c r="I92" s="21" t="s">
        <v>7417</v>
      </c>
      <c r="J92" s="21" t="s">
        <v>3550</v>
      </c>
      <c r="K92" s="19"/>
      <c r="L92" s="22">
        <v>44015</v>
      </c>
      <c r="M92" s="98">
        <v>1572.5230999998701</v>
      </c>
      <c r="N92" s="94">
        <v>1572.5230999998701</v>
      </c>
      <c r="O92" s="94">
        <v>2268.8627999983701</v>
      </c>
      <c r="P92" s="62">
        <f t="shared" si="1"/>
        <v>0.69308866979572314</v>
      </c>
      <c r="Q92" s="22">
        <v>43836</v>
      </c>
      <c r="R92" s="99">
        <v>223977.83</v>
      </c>
      <c r="S92" s="99">
        <v>298819.61127490201</v>
      </c>
      <c r="T92" s="19"/>
      <c r="U92" s="23">
        <v>7.4637068537413099E-3</v>
      </c>
      <c r="V92" s="63">
        <v>0.18834939855878499</v>
      </c>
      <c r="W92" s="23">
        <v>3.4488586286897799E-2</v>
      </c>
      <c r="X92" s="63">
        <v>-6.1539113359758604</v>
      </c>
      <c r="Y92" s="23">
        <v>-0.30114609911746798</v>
      </c>
      <c r="Z92" s="63">
        <v>-16.914006531180299</v>
      </c>
      <c r="AA92" s="23">
        <v>-0.20558762009925</v>
      </c>
      <c r="AB92" s="63">
        <v>-3.6521463002718502</v>
      </c>
      <c r="AC92" s="23">
        <v>-4.8037357310968198E-2</v>
      </c>
      <c r="AD92" s="63">
        <v>15.2635615164327</v>
      </c>
      <c r="AE92" s="23">
        <v>-9.6334031871229006E-2</v>
      </c>
      <c r="AF92" s="64">
        <v>2.5599383968365101</v>
      </c>
      <c r="AG92" s="23">
        <v>1.03896082200663E-2</v>
      </c>
      <c r="AH92" s="63">
        <v>-5.0558649787490104</v>
      </c>
      <c r="AI92" s="23">
        <v>-0.28150266404380098</v>
      </c>
      <c r="AJ92" s="63">
        <v>-18.064153432176699</v>
      </c>
      <c r="AK92" s="23">
        <v>-0.112816941139463</v>
      </c>
      <c r="AL92" s="23">
        <v>-1.00014299168834E-2</v>
      </c>
      <c r="AM92" s="63">
        <v>-88.042330956668593</v>
      </c>
      <c r="AN92" s="19"/>
      <c r="AO92" s="26">
        <v>8.9192027797253104E-2</v>
      </c>
      <c r="AP92" s="26">
        <v>-0.12199618403974501</v>
      </c>
      <c r="AQ92" s="26">
        <v>7.6516075079780393E-2</v>
      </c>
      <c r="AR92" s="26">
        <v>-0.332694478019257</v>
      </c>
      <c r="AS92" s="24">
        <v>9</v>
      </c>
      <c r="AT92" s="24">
        <v>3</v>
      </c>
      <c r="AU92" s="24">
        <v>5</v>
      </c>
      <c r="AV92" s="25">
        <v>7</v>
      </c>
      <c r="AW92" s="19"/>
      <c r="AX92" s="29">
        <v>0.40083221517968898</v>
      </c>
      <c r="AY92" s="30">
        <v>-0.40090651305945402</v>
      </c>
      <c r="AZ92" s="30">
        <v>-5.9503049708325803E-2</v>
      </c>
      <c r="BA92" s="30">
        <v>-0.52260639171800005</v>
      </c>
      <c r="BB92" s="62">
        <v>4.0632979069123401E-2</v>
      </c>
      <c r="BC92" s="108">
        <v>-47.745861935720299</v>
      </c>
      <c r="BD92" s="22">
        <v>43836</v>
      </c>
      <c r="BE92" s="22">
        <v>43913</v>
      </c>
      <c r="BF92" s="24"/>
      <c r="BG92" s="22"/>
      <c r="BH92" s="37"/>
    </row>
    <row r="93" spans="1:60" x14ac:dyDescent="0.25">
      <c r="A93" s="19"/>
      <c r="B93" s="17" t="s">
        <v>107</v>
      </c>
      <c r="C93" s="17" t="s">
        <v>4373</v>
      </c>
      <c r="D93" s="17" t="s">
        <v>3000</v>
      </c>
      <c r="E93" s="20" t="s">
        <v>7290</v>
      </c>
      <c r="F93" s="20" t="s">
        <v>3159</v>
      </c>
      <c r="G93" s="82" t="s">
        <v>7250</v>
      </c>
      <c r="H93" s="85" t="s">
        <v>7269</v>
      </c>
      <c r="I93" s="21" t="s">
        <v>7417</v>
      </c>
      <c r="J93" s="21" t="s">
        <v>3551</v>
      </c>
      <c r="K93" s="19"/>
      <c r="L93" s="22">
        <v>44015</v>
      </c>
      <c r="M93" s="98">
        <v>3415.6231999993302</v>
      </c>
      <c r="N93" s="94">
        <v>3415.6231999993302</v>
      </c>
      <c r="O93" s="94">
        <v>4861.1916999965897</v>
      </c>
      <c r="P93" s="62">
        <f t="shared" si="1"/>
        <v>0.70263083844270657</v>
      </c>
      <c r="Q93" s="22">
        <v>43836</v>
      </c>
      <c r="R93" s="99">
        <v>2359924.6359999999</v>
      </c>
      <c r="S93" s="99">
        <v>2897352.6169335898</v>
      </c>
      <c r="T93" s="19"/>
      <c r="U93" s="23">
        <v>7.5406632186059098E-3</v>
      </c>
      <c r="V93" s="63">
        <v>0.19604503504524501</v>
      </c>
      <c r="W93" s="23">
        <v>3.6861864593447501E-2</v>
      </c>
      <c r="X93" s="63">
        <v>-5.9165835053208902</v>
      </c>
      <c r="Y93" s="23">
        <v>-0.29136220251355599</v>
      </c>
      <c r="Z93" s="63">
        <v>-15.935616870774499</v>
      </c>
      <c r="AA93" s="23">
        <v>-0.18306382946233499</v>
      </c>
      <c r="AB93" s="63">
        <v>-1.3997672365803699</v>
      </c>
      <c r="AC93" s="23">
        <v>6.6334026432741701E-3</v>
      </c>
      <c r="AD93" s="63">
        <v>20.730637511849601</v>
      </c>
      <c r="AE93" s="23">
        <v>-1.74190319776244E-2</v>
      </c>
      <c r="AF93" s="64">
        <v>10.451438386196999</v>
      </c>
      <c r="AG93" s="23">
        <v>1.06211250749766E-2</v>
      </c>
      <c r="AH93" s="63">
        <v>-5.0327132932579799</v>
      </c>
      <c r="AI93" s="23">
        <v>-0.27127675643801902</v>
      </c>
      <c r="AJ93" s="63">
        <v>-17.041562671598498</v>
      </c>
      <c r="AK93" s="23">
        <v>0.293326366168913</v>
      </c>
      <c r="AL93" s="23">
        <v>2.18340168448776E-2</v>
      </c>
      <c r="AM93" s="63">
        <v>-47.428000225802002</v>
      </c>
      <c r="AN93" s="19"/>
      <c r="AO93" s="26">
        <v>8.92752280797868E-2</v>
      </c>
      <c r="AP93" s="26">
        <v>-0.121794945966103</v>
      </c>
      <c r="AQ93" s="26">
        <v>7.8985818170622196E-2</v>
      </c>
      <c r="AR93" s="26">
        <v>-0.33111240651691298</v>
      </c>
      <c r="AS93" s="24">
        <v>9</v>
      </c>
      <c r="AT93" s="24">
        <v>3</v>
      </c>
      <c r="AU93" s="24">
        <v>5</v>
      </c>
      <c r="AV93" s="25">
        <v>7</v>
      </c>
      <c r="AW93" s="19"/>
      <c r="AX93" s="29">
        <v>0.40076149973436298</v>
      </c>
      <c r="AY93" s="30">
        <v>-0.344398479238407</v>
      </c>
      <c r="AZ93" s="30">
        <v>2.0689221891416299E-2</v>
      </c>
      <c r="BA93" s="30">
        <v>-0.44996062019845301</v>
      </c>
      <c r="BB93" s="62">
        <v>4.06308997434826E-2</v>
      </c>
      <c r="BC93" s="108">
        <v>-47.4375964230276</v>
      </c>
      <c r="BD93" s="22">
        <v>43836</v>
      </c>
      <c r="BE93" s="22">
        <v>43913</v>
      </c>
      <c r="BF93" s="24"/>
      <c r="BG93" s="22"/>
      <c r="BH93" s="37"/>
    </row>
    <row r="94" spans="1:60" x14ac:dyDescent="0.25">
      <c r="A94" s="19"/>
      <c r="B94" s="17" t="s">
        <v>108</v>
      </c>
      <c r="C94" s="17" t="s">
        <v>4374</v>
      </c>
      <c r="D94" s="17" t="s">
        <v>3000</v>
      </c>
      <c r="E94" s="20" t="s">
        <v>7315</v>
      </c>
      <c r="F94" s="20" t="s">
        <v>3159</v>
      </c>
      <c r="G94" s="82" t="s">
        <v>7250</v>
      </c>
      <c r="H94" s="85" t="s">
        <v>7269</v>
      </c>
      <c r="I94" s="21" t="s">
        <v>7417</v>
      </c>
      <c r="J94" s="21" t="s">
        <v>3552</v>
      </c>
      <c r="K94" s="19"/>
      <c r="L94" s="22">
        <v>44015</v>
      </c>
      <c r="M94" s="98">
        <v>3481.0971000008299</v>
      </c>
      <c r="N94" s="94">
        <v>3481.0971000008299</v>
      </c>
      <c r="O94" s="94">
        <v>4945.8769000023603</v>
      </c>
      <c r="P94" s="62">
        <f t="shared" si="1"/>
        <v>0.70383820106787709</v>
      </c>
      <c r="Q94" s="22">
        <v>43836</v>
      </c>
      <c r="R94" s="99">
        <v>6922591.9579999996</v>
      </c>
      <c r="S94" s="99">
        <v>9120346.6316718794</v>
      </c>
      <c r="T94" s="19"/>
      <c r="U94" s="23">
        <v>7.55033863060817E-3</v>
      </c>
      <c r="V94" s="63">
        <v>0.19701257624547</v>
      </c>
      <c r="W94" s="23">
        <v>3.7160412062803502E-2</v>
      </c>
      <c r="X94" s="63">
        <v>-5.8867287583852903</v>
      </c>
      <c r="Y94" s="23">
        <v>-0.29012408655951699</v>
      </c>
      <c r="Z94" s="63">
        <v>-15.8118052753707</v>
      </c>
      <c r="AA94" s="23">
        <v>-0.18019118793017699</v>
      </c>
      <c r="AB94" s="63">
        <v>-1.1125030833645699</v>
      </c>
      <c r="AC94" s="23">
        <v>1.3714791246456999E-2</v>
      </c>
      <c r="AD94" s="63">
        <v>21.438776372175202</v>
      </c>
      <c r="AE94" s="23">
        <v>-7.03708959554206E-3</v>
      </c>
      <c r="AF94" s="64">
        <v>11.4896326244052</v>
      </c>
      <c r="AG94" s="23">
        <v>1.06502317830746E-2</v>
      </c>
      <c r="AH94" s="63">
        <v>-5.02980262244819</v>
      </c>
      <c r="AI94" s="23">
        <v>-0.26998255346727101</v>
      </c>
      <c r="AJ94" s="63">
        <v>-16.9121423745237</v>
      </c>
      <c r="AK94" s="23">
        <v>0.34649638339760702</v>
      </c>
      <c r="AL94" s="23">
        <v>2.5296841558883901E-2</v>
      </c>
      <c r="AM94" s="63">
        <v>-42.110998502932503</v>
      </c>
      <c r="AN94" s="19"/>
      <c r="AO94" s="26">
        <v>8.9285673715494299E-2</v>
      </c>
      <c r="AP94" s="26">
        <v>-0.121769686057669</v>
      </c>
      <c r="AQ94" s="26">
        <v>7.9296460855402998E-2</v>
      </c>
      <c r="AR94" s="26">
        <v>-0.33091351123293899</v>
      </c>
      <c r="AS94" s="24">
        <v>9</v>
      </c>
      <c r="AT94" s="24">
        <v>3</v>
      </c>
      <c r="AU94" s="24">
        <v>5</v>
      </c>
      <c r="AV94" s="25">
        <v>7</v>
      </c>
      <c r="AW94" s="19"/>
      <c r="AX94" s="29">
        <v>0.400752778078313</v>
      </c>
      <c r="AY94" s="30">
        <v>-0.33719422659396497</v>
      </c>
      <c r="AZ94" s="30">
        <v>3.0909878840930102E-2</v>
      </c>
      <c r="BA94" s="30">
        <v>-0.44067319146233802</v>
      </c>
      <c r="BB94" s="62">
        <v>4.0630654970227602E-2</v>
      </c>
      <c r="BC94" s="108">
        <v>-47.398761582619002</v>
      </c>
      <c r="BD94" s="22">
        <v>43836</v>
      </c>
      <c r="BE94" s="22">
        <v>43913</v>
      </c>
      <c r="BF94" s="24"/>
      <c r="BG94" s="22"/>
      <c r="BH94" s="37"/>
    </row>
    <row r="95" spans="1:60" x14ac:dyDescent="0.25">
      <c r="A95" s="19"/>
      <c r="B95" s="17" t="s">
        <v>109</v>
      </c>
      <c r="C95" s="17" t="s">
        <v>4375</v>
      </c>
      <c r="D95" s="17" t="s">
        <v>3000</v>
      </c>
      <c r="E95" s="20" t="s">
        <v>7300</v>
      </c>
      <c r="F95" s="20" t="s">
        <v>3159</v>
      </c>
      <c r="G95" s="82" t="s">
        <v>7250</v>
      </c>
      <c r="H95" s="85" t="s">
        <v>7269</v>
      </c>
      <c r="I95" s="21" t="s">
        <v>7417</v>
      </c>
      <c r="J95" s="21" t="s">
        <v>3553</v>
      </c>
      <c r="K95" s="19"/>
      <c r="L95" s="22">
        <v>44015</v>
      </c>
      <c r="M95" s="98">
        <v>627.93450000044004</v>
      </c>
      <c r="N95" s="94">
        <v>627.93450000044004</v>
      </c>
      <c r="O95" s="94">
        <v>903.38870000000998</v>
      </c>
      <c r="P95" s="62">
        <f t="shared" si="1"/>
        <v>0.6950878398195961</v>
      </c>
      <c r="Q95" s="22">
        <v>43836</v>
      </c>
      <c r="R95" s="99">
        <v>80256.679999999993</v>
      </c>
      <c r="S95" s="99">
        <v>103070.51435119601</v>
      </c>
      <c r="T95" s="19"/>
      <c r="U95" s="23">
        <v>7.4798743735300403E-3</v>
      </c>
      <c r="V95" s="63">
        <v>0.189966150537657</v>
      </c>
      <c r="W95" s="23">
        <v>3.4987717304829899E-2</v>
      </c>
      <c r="X95" s="63">
        <v>-6.10399823418265</v>
      </c>
      <c r="Y95" s="23">
        <v>-0.29909646566025899</v>
      </c>
      <c r="Z95" s="63">
        <v>-16.7090431854594</v>
      </c>
      <c r="AA95" s="23">
        <v>-0.20089577728591401</v>
      </c>
      <c r="AB95" s="63">
        <v>-3.1829620189382699</v>
      </c>
      <c r="AC95" s="23">
        <v>-3.6773917534446803E-2</v>
      </c>
      <c r="AD95" s="63">
        <v>16.3899054940848</v>
      </c>
      <c r="AE95" s="23">
        <v>-8.0250508476601701E-2</v>
      </c>
      <c r="AF95" s="64">
        <v>4.1682907362992401</v>
      </c>
      <c r="AG95" s="23">
        <v>1.04382074314344E-2</v>
      </c>
      <c r="AH95" s="63">
        <v>-5.0510050576122003</v>
      </c>
      <c r="AI95" s="23">
        <v>-0.27936057007085802</v>
      </c>
      <c r="AJ95" s="63">
        <v>-17.849944034882402</v>
      </c>
      <c r="AK95" s="23">
        <v>4.4677081254121703E-2</v>
      </c>
      <c r="AL95" s="23">
        <v>3.6769774033018599E-3</v>
      </c>
      <c r="AM95" s="63">
        <v>-72.292928717332003</v>
      </c>
      <c r="AN95" s="19"/>
      <c r="AO95" s="26">
        <v>8.9209493404341603E-2</v>
      </c>
      <c r="AP95" s="26">
        <v>-0.12195375860756</v>
      </c>
      <c r="AQ95" s="26">
        <v>7.7035768916175598E-2</v>
      </c>
      <c r="AR95" s="26">
        <v>-0.33236158652638598</v>
      </c>
      <c r="AS95" s="24">
        <v>9</v>
      </c>
      <c r="AT95" s="24">
        <v>3</v>
      </c>
      <c r="AU95" s="24">
        <v>5</v>
      </c>
      <c r="AV95" s="25">
        <v>7</v>
      </c>
      <c r="AW95" s="19"/>
      <c r="AX95" s="29">
        <v>0.40081703047617301</v>
      </c>
      <c r="AY95" s="30">
        <v>-0.38913294622852801</v>
      </c>
      <c r="AZ95" s="30">
        <v>-4.2791439087636697E-2</v>
      </c>
      <c r="BA95" s="30">
        <v>-0.50750042994877698</v>
      </c>
      <c r="BB95" s="62">
        <v>4.0632511389776499E-2</v>
      </c>
      <c r="BC95" s="108">
        <v>-47.681092313840097</v>
      </c>
      <c r="BD95" s="22">
        <v>43836</v>
      </c>
      <c r="BE95" s="22">
        <v>43913</v>
      </c>
      <c r="BF95" s="24"/>
      <c r="BG95" s="22"/>
      <c r="BH95" s="37"/>
    </row>
    <row r="96" spans="1:60" x14ac:dyDescent="0.25">
      <c r="A96" s="19"/>
      <c r="B96" s="17" t="s">
        <v>110</v>
      </c>
      <c r="C96" s="17" t="s">
        <v>4376</v>
      </c>
      <c r="D96" s="17" t="s">
        <v>3000</v>
      </c>
      <c r="E96" s="20" t="s">
        <v>7328</v>
      </c>
      <c r="F96" s="20" t="s">
        <v>3159</v>
      </c>
      <c r="G96" s="82" t="s">
        <v>7250</v>
      </c>
      <c r="H96" s="85" t="s">
        <v>7269</v>
      </c>
      <c r="I96" s="21" t="s">
        <v>7417</v>
      </c>
      <c r="J96" s="21" t="s">
        <v>3554</v>
      </c>
      <c r="K96" s="19"/>
      <c r="L96" s="22">
        <v>44015</v>
      </c>
      <c r="M96" s="98">
        <v>1990.9674999993299</v>
      </c>
      <c r="N96" s="94">
        <v>1990.9674999993299</v>
      </c>
      <c r="O96" s="94">
        <v>2855.4926000013902</v>
      </c>
      <c r="P96" s="62">
        <f t="shared" si="1"/>
        <v>0.69724134462766973</v>
      </c>
      <c r="Q96" s="22">
        <v>43836</v>
      </c>
      <c r="R96" s="99">
        <v>4501999.3530000001</v>
      </c>
      <c r="S96" s="99">
        <v>5771181.2653046902</v>
      </c>
      <c r="T96" s="19"/>
      <c r="U96" s="23">
        <v>7.4973498994950196E-3</v>
      </c>
      <c r="V96" s="63">
        <v>0.19171370313415501</v>
      </c>
      <c r="W96" s="23">
        <v>3.5524747858289601E-2</v>
      </c>
      <c r="X96" s="63">
        <v>-6.0502951788366799</v>
      </c>
      <c r="Y96" s="23">
        <v>-0.29688850249571302</v>
      </c>
      <c r="Z96" s="63">
        <v>-16.488246869004801</v>
      </c>
      <c r="AA96" s="23">
        <v>-0.195825113058963</v>
      </c>
      <c r="AB96" s="63">
        <v>-2.6758955962432101</v>
      </c>
      <c r="AC96" s="23">
        <v>-2.45282480855167E-2</v>
      </c>
      <c r="AD96" s="63">
        <v>17.614472438988699</v>
      </c>
      <c r="AE96" s="23">
        <v>-6.2668749450531303E-2</v>
      </c>
      <c r="AF96" s="64">
        <v>5.9264666389062803</v>
      </c>
      <c r="AG96" s="23">
        <v>1.0490750230019301E-2</v>
      </c>
      <c r="AH96" s="63">
        <v>-5.0457507777537103</v>
      </c>
      <c r="AI96" s="23">
        <v>-0.27705299331602901</v>
      </c>
      <c r="AJ96" s="63">
        <v>-17.6191863593995</v>
      </c>
      <c r="AK96" s="23">
        <v>7.95071923130308E-2</v>
      </c>
      <c r="AL96" s="23">
        <v>6.4449275450897403E-3</v>
      </c>
      <c r="AM96" s="63">
        <v>-68.809917611419195</v>
      </c>
      <c r="AN96" s="19"/>
      <c r="AO96" s="26">
        <v>8.9228355647792301E-2</v>
      </c>
      <c r="AP96" s="26">
        <v>-0.12190826083679</v>
      </c>
      <c r="AQ96" s="26">
        <v>7.7594382872121101E-2</v>
      </c>
      <c r="AR96" s="26">
        <v>-0.33200380943890201</v>
      </c>
      <c r="AS96" s="24">
        <v>9</v>
      </c>
      <c r="AT96" s="24">
        <v>3</v>
      </c>
      <c r="AU96" s="24">
        <v>5</v>
      </c>
      <c r="AV96" s="25">
        <v>7</v>
      </c>
      <c r="AW96" s="19"/>
      <c r="AX96" s="29">
        <v>0.40080102229898301</v>
      </c>
      <c r="AY96" s="30">
        <v>-0.37640955244978602</v>
      </c>
      <c r="AZ96" s="30">
        <v>-2.4733004563557901E-2</v>
      </c>
      <c r="BA96" s="30">
        <v>-0.49115794393446799</v>
      </c>
      <c r="BB96" s="62">
        <v>4.06320397525997E-2</v>
      </c>
      <c r="BC96" s="108">
        <v>-47.611410374578597</v>
      </c>
      <c r="BD96" s="22">
        <v>43836</v>
      </c>
      <c r="BE96" s="22">
        <v>43913</v>
      </c>
      <c r="BF96" s="24"/>
      <c r="BG96" s="22"/>
      <c r="BH96" s="37"/>
    </row>
    <row r="97" spans="1:60" x14ac:dyDescent="0.25">
      <c r="A97" s="19"/>
      <c r="B97" s="17" t="s">
        <v>111</v>
      </c>
      <c r="C97" s="17" t="s">
        <v>4377</v>
      </c>
      <c r="D97" s="17" t="s">
        <v>3000</v>
      </c>
      <c r="E97" s="20" t="s">
        <v>7329</v>
      </c>
      <c r="F97" s="20" t="s">
        <v>3159</v>
      </c>
      <c r="G97" s="82" t="s">
        <v>7250</v>
      </c>
      <c r="H97" s="85" t="s">
        <v>7269</v>
      </c>
      <c r="I97" s="21" t="s">
        <v>7417</v>
      </c>
      <c r="J97" s="21" t="s">
        <v>3555</v>
      </c>
      <c r="K97" s="19"/>
      <c r="L97" s="22">
        <v>44015</v>
      </c>
      <c r="M97" s="98">
        <v>2370.3585000000899</v>
      </c>
      <c r="N97" s="94">
        <v>2370.3585000000899</v>
      </c>
      <c r="O97" s="94">
        <v>3379.8401000015401</v>
      </c>
      <c r="P97" s="62">
        <f t="shared" si="1"/>
        <v>0.70132267499844436</v>
      </c>
      <c r="Q97" s="22">
        <v>43836</v>
      </c>
      <c r="R97" s="99">
        <v>437020.15999999997</v>
      </c>
      <c r="S97" s="99">
        <v>517083.51158007799</v>
      </c>
      <c r="T97" s="19"/>
      <c r="U97" s="23">
        <v>7.53017021997948E-3</v>
      </c>
      <c r="V97" s="63">
        <v>0.19499573518260099</v>
      </c>
      <c r="W97" s="23">
        <v>3.6538218337227597E-2</v>
      </c>
      <c r="X97" s="63">
        <v>-5.9489481309428802</v>
      </c>
      <c r="Y97" s="23">
        <v>-0.29270361050032101</v>
      </c>
      <c r="Z97" s="63">
        <v>-16.069757669465599</v>
      </c>
      <c r="AA97" s="23">
        <v>-0.186170807211893</v>
      </c>
      <c r="AB97" s="63">
        <v>-1.7104650115361399</v>
      </c>
      <c r="AC97" s="23">
        <v>-9.9880795460194306E-4</v>
      </c>
      <c r="AD97" s="63">
        <v>19.967416452069301</v>
      </c>
      <c r="AE97" s="23">
        <v>-2.85672776271895E-2</v>
      </c>
      <c r="AF97" s="64">
        <v>9.3366138212441001</v>
      </c>
      <c r="AG97" s="23">
        <v>1.0589547180643401E-2</v>
      </c>
      <c r="AH97" s="63">
        <v>-5.0358710826913002</v>
      </c>
      <c r="AI97" s="23">
        <v>-0.27267890635528602</v>
      </c>
      <c r="AJ97" s="63">
        <v>-17.1817776633252</v>
      </c>
      <c r="AK97" s="23">
        <v>0.237979056772019</v>
      </c>
      <c r="AL97" s="23">
        <v>1.8088007884216498E-2</v>
      </c>
      <c r="AM97" s="63">
        <v>-52.962731165520402</v>
      </c>
      <c r="AN97" s="19"/>
      <c r="AO97" s="26">
        <v>8.9263892426970401E-2</v>
      </c>
      <c r="AP97" s="26">
        <v>-0.12182235716681999</v>
      </c>
      <c r="AQ97" s="26">
        <v>7.8649038263392895E-2</v>
      </c>
      <c r="AR97" s="26">
        <v>-0.33132834799995198</v>
      </c>
      <c r="AS97" s="24">
        <v>9</v>
      </c>
      <c r="AT97" s="24">
        <v>3</v>
      </c>
      <c r="AU97" s="24">
        <v>5</v>
      </c>
      <c r="AV97" s="25">
        <v>7</v>
      </c>
      <c r="AW97" s="19"/>
      <c r="AX97" s="29">
        <v>0.40077102009439802</v>
      </c>
      <c r="AY97" s="30">
        <v>-0.35219114589290301</v>
      </c>
      <c r="AZ97" s="30">
        <v>9.6330322346460696E-3</v>
      </c>
      <c r="BA97" s="30">
        <v>-0.46000012091008102</v>
      </c>
      <c r="BB97" s="62">
        <v>4.0631170815468097E-2</v>
      </c>
      <c r="BC97" s="108">
        <v>-47.479725446202799</v>
      </c>
      <c r="BD97" s="22">
        <v>43836</v>
      </c>
      <c r="BE97" s="22">
        <v>43913</v>
      </c>
      <c r="BF97" s="24"/>
      <c r="BG97" s="22"/>
      <c r="BH97" s="37"/>
    </row>
    <row r="98" spans="1:60" x14ac:dyDescent="0.25">
      <c r="A98" s="19"/>
      <c r="B98" s="17" t="s">
        <v>112</v>
      </c>
      <c r="C98" s="17" t="s">
        <v>4378</v>
      </c>
      <c r="D98" s="17" t="s">
        <v>3000</v>
      </c>
      <c r="E98" s="20" t="s">
        <v>7330</v>
      </c>
      <c r="F98" s="20" t="s">
        <v>3159</v>
      </c>
      <c r="G98" s="82" t="s">
        <v>7250</v>
      </c>
      <c r="H98" s="85" t="s">
        <v>7269</v>
      </c>
      <c r="I98" s="21" t="s">
        <v>7417</v>
      </c>
      <c r="J98" s="21" t="s">
        <v>3556</v>
      </c>
      <c r="K98" s="19"/>
      <c r="L98" s="22">
        <v>44015</v>
      </c>
      <c r="M98" s="98">
        <v>1227.3616000004099</v>
      </c>
      <c r="N98" s="94">
        <v>1227.3616000004099</v>
      </c>
      <c r="O98" s="94">
        <v>1806.03009999916</v>
      </c>
      <c r="P98" s="62">
        <f t="shared" si="1"/>
        <v>0.67959088832516179</v>
      </c>
      <c r="Q98" s="22">
        <v>43836</v>
      </c>
      <c r="R98" s="99">
        <v>0</v>
      </c>
      <c r="S98" s="99">
        <v>39039.347755737297</v>
      </c>
      <c r="T98" s="19"/>
      <c r="U98" s="23">
        <v>0</v>
      </c>
      <c r="V98" s="63">
        <v>-0.55802128681534702</v>
      </c>
      <c r="W98" s="23">
        <v>0</v>
      </c>
      <c r="X98" s="63">
        <v>-9.6027699646656401</v>
      </c>
      <c r="Y98" s="23">
        <v>-0.31455970112612702</v>
      </c>
      <c r="Z98" s="63">
        <v>-18.255366732046198</v>
      </c>
      <c r="AA98" s="23">
        <v>-0.207013030744856</v>
      </c>
      <c r="AB98" s="63">
        <v>-3.7946873648324999</v>
      </c>
      <c r="AC98" s="23">
        <v>-1.60127805283992E-2</v>
      </c>
      <c r="AD98" s="63">
        <v>18.466019194689601</v>
      </c>
      <c r="AE98" s="23">
        <v>-3.27769932728188E-2</v>
      </c>
      <c r="AF98" s="64">
        <v>8.9156422566738893</v>
      </c>
      <c r="AG98" s="23">
        <v>0</v>
      </c>
      <c r="AH98" s="63">
        <v>-6.0948258007556397</v>
      </c>
      <c r="AI98" s="23">
        <v>-0.29509120825328899</v>
      </c>
      <c r="AJ98" s="63">
        <v>-19.423007853125501</v>
      </c>
      <c r="AK98" s="23">
        <v>-1.88009346702529E-2</v>
      </c>
      <c r="AL98" s="23">
        <v>-4.9237924094995798E-3</v>
      </c>
      <c r="AM98" s="63">
        <v>-3.0550376260180201</v>
      </c>
      <c r="AN98" s="19"/>
      <c r="AO98" s="26">
        <v>8.9296086960530402E-2</v>
      </c>
      <c r="AP98" s="26">
        <v>-0.121744389797677</v>
      </c>
      <c r="AQ98" s="26">
        <v>6.5157578163052704E-2</v>
      </c>
      <c r="AR98" s="26">
        <v>-0.33071459456987201</v>
      </c>
      <c r="AS98" s="24">
        <v>8</v>
      </c>
      <c r="AT98" s="24">
        <v>3</v>
      </c>
      <c r="AU98" s="24">
        <v>5</v>
      </c>
      <c r="AV98" s="25">
        <v>7</v>
      </c>
      <c r="AW98" s="19"/>
      <c r="AX98" s="29">
        <v>0.39068158044130502</v>
      </c>
      <c r="AY98" s="30">
        <v>-0.43727415540797698</v>
      </c>
      <c r="AZ98" s="30">
        <v>-8.2701424765218703E-2</v>
      </c>
      <c r="BA98" s="30">
        <v>-0.56586793303995397</v>
      </c>
      <c r="BB98" s="62">
        <v>3.9562912268265797E-2</v>
      </c>
      <c r="BC98" s="108">
        <v>-47.359913879597997</v>
      </c>
      <c r="BD98" s="22">
        <v>43836</v>
      </c>
      <c r="BE98" s="22">
        <v>43913</v>
      </c>
      <c r="BF98" s="24"/>
      <c r="BG98" s="22"/>
      <c r="BH98" s="37"/>
    </row>
    <row r="99" spans="1:60" x14ac:dyDescent="0.25">
      <c r="A99" s="19"/>
      <c r="B99" s="17" t="s">
        <v>113</v>
      </c>
      <c r="C99" s="17" t="s">
        <v>4379</v>
      </c>
      <c r="D99" s="17" t="s">
        <v>3000</v>
      </c>
      <c r="E99" s="20" t="s">
        <v>7306</v>
      </c>
      <c r="F99" s="20" t="s">
        <v>3159</v>
      </c>
      <c r="G99" s="82" t="s">
        <v>7250</v>
      </c>
      <c r="H99" s="85" t="s">
        <v>7269</v>
      </c>
      <c r="I99" s="21" t="s">
        <v>7417</v>
      </c>
      <c r="J99" s="21" t="s">
        <v>3557</v>
      </c>
      <c r="K99" s="19"/>
      <c r="L99" s="22">
        <v>44015</v>
      </c>
      <c r="M99" s="98">
        <v>937.54930000007198</v>
      </c>
      <c r="N99" s="94">
        <v>937.54930000007198</v>
      </c>
      <c r="O99" s="94">
        <v>1321.3169999998099</v>
      </c>
      <c r="P99" s="62">
        <f t="shared" si="1"/>
        <v>0.70955667716392568</v>
      </c>
      <c r="Q99" s="22">
        <v>43836</v>
      </c>
      <c r="R99" s="99">
        <v>3277857.693</v>
      </c>
      <c r="S99" s="99">
        <v>5156708.1211484401</v>
      </c>
      <c r="T99" s="19"/>
      <c r="U99" s="23">
        <v>7.5958522556902599E-3</v>
      </c>
      <c r="V99" s="63">
        <v>0.20156393875367901</v>
      </c>
      <c r="W99" s="23">
        <v>3.8567890742342598E-2</v>
      </c>
      <c r="X99" s="63">
        <v>-5.7459808904313796</v>
      </c>
      <c r="Y99" s="23">
        <v>-0.284259530413838</v>
      </c>
      <c r="Z99" s="63">
        <v>-15.225349660802699</v>
      </c>
      <c r="AA99" s="23">
        <v>-0.16651460247434399</v>
      </c>
      <c r="AB99" s="63">
        <v>0.25515546221868102</v>
      </c>
      <c r="AC99" s="23">
        <v>4.7773032219993197E-2</v>
      </c>
      <c r="AD99" s="63">
        <v>24.844600469543401</v>
      </c>
      <c r="AE99" s="23"/>
      <c r="AF99" s="64"/>
      <c r="AG99" s="23">
        <v>1.0787309620354801E-2</v>
      </c>
      <c r="AH99" s="63">
        <v>-5.0160948387201598</v>
      </c>
      <c r="AI99" s="23">
        <v>-0.26385179442324402</v>
      </c>
      <c r="AJ99" s="63">
        <v>-16.299066470121002</v>
      </c>
      <c r="AK99" s="23">
        <v>-6.9700523817155094E-2</v>
      </c>
      <c r="AL99" s="23">
        <v>-3.07987051828604E-2</v>
      </c>
      <c r="AM99" s="63">
        <v>18.204302449506901</v>
      </c>
      <c r="AN99" s="19"/>
      <c r="AO99" s="26">
        <v>8.9334862561372602E-2</v>
      </c>
      <c r="AP99" s="26">
        <v>-0.12165053173070201</v>
      </c>
      <c r="AQ99" s="26">
        <v>8.0761290919326698E-2</v>
      </c>
      <c r="AR99" s="26">
        <v>-0.32997507150692401</v>
      </c>
      <c r="AS99" s="24">
        <v>9</v>
      </c>
      <c r="AT99" s="24">
        <v>3</v>
      </c>
      <c r="AU99" s="24">
        <v>5</v>
      </c>
      <c r="AV99" s="25">
        <v>7</v>
      </c>
      <c r="AW99" s="19"/>
      <c r="AX99" s="29">
        <v>0.40071210934489498</v>
      </c>
      <c r="AY99" s="30">
        <v>-0.30290462730090401</v>
      </c>
      <c r="AZ99" s="30">
        <v>7.9546702469656297E-2</v>
      </c>
      <c r="BA99" s="30">
        <v>-0.39639042623593901</v>
      </c>
      <c r="BB99" s="62">
        <v>4.06295486587624E-2</v>
      </c>
      <c r="BC99" s="108">
        <v>-47.215338938345703</v>
      </c>
      <c r="BD99" s="22">
        <v>43836</v>
      </c>
      <c r="BE99" s="22">
        <v>43913</v>
      </c>
      <c r="BF99" s="24"/>
      <c r="BG99" s="22"/>
      <c r="BH99" s="37"/>
    </row>
    <row r="100" spans="1:60" x14ac:dyDescent="0.25">
      <c r="A100" s="19"/>
      <c r="B100" s="17" t="s">
        <v>114</v>
      </c>
      <c r="C100" s="17" t="s">
        <v>4380</v>
      </c>
      <c r="D100" s="17" t="s">
        <v>3000</v>
      </c>
      <c r="E100" s="20" t="s">
        <v>7331</v>
      </c>
      <c r="F100" s="20" t="s">
        <v>3159</v>
      </c>
      <c r="G100" s="82" t="s">
        <v>7250</v>
      </c>
      <c r="H100" s="85" t="s">
        <v>7269</v>
      </c>
      <c r="I100" s="21" t="s">
        <v>7417</v>
      </c>
      <c r="J100" s="21" t="s">
        <v>3558</v>
      </c>
      <c r="K100" s="19"/>
      <c r="L100" s="22">
        <v>44015</v>
      </c>
      <c r="M100" s="98">
        <v>923.74469999969006</v>
      </c>
      <c r="N100" s="94">
        <v>923.74469999969006</v>
      </c>
      <c r="O100" s="94">
        <v>1312.4407999999801</v>
      </c>
      <c r="P100" s="62">
        <f t="shared" si="1"/>
        <v>0.70383723212483496</v>
      </c>
      <c r="Q100" s="22">
        <v>43836</v>
      </c>
      <c r="R100" s="99">
        <v>40764.279000000002</v>
      </c>
      <c r="S100" s="99">
        <v>50598.107351135302</v>
      </c>
      <c r="T100" s="19"/>
      <c r="U100" s="23">
        <v>7.5503172702155999E-3</v>
      </c>
      <c r="V100" s="63">
        <v>0.197010440206213</v>
      </c>
      <c r="W100" s="23">
        <v>3.7160130919801297E-2</v>
      </c>
      <c r="X100" s="63">
        <v>-5.8867568726855097</v>
      </c>
      <c r="Y100" s="23">
        <v>-0.29012501556193498</v>
      </c>
      <c r="Z100" s="63">
        <v>-15.8118981756124</v>
      </c>
      <c r="AA100" s="23">
        <v>-0.18019159354036701</v>
      </c>
      <c r="AB100" s="63">
        <v>-1.1125436443835499</v>
      </c>
      <c r="AC100" s="23">
        <v>1.37150535156252E-2</v>
      </c>
      <c r="AD100" s="63">
        <v>21.438802599092</v>
      </c>
      <c r="AE100" s="23">
        <v>-7.0367236749007099E-3</v>
      </c>
      <c r="AF100" s="64">
        <v>11.489669216476599</v>
      </c>
      <c r="AG100" s="23">
        <v>1.06502082089719E-2</v>
      </c>
      <c r="AH100" s="63">
        <v>-5.0298049798584499</v>
      </c>
      <c r="AI100" s="23">
        <v>-0.26998350133537302</v>
      </c>
      <c r="AJ100" s="63">
        <v>-16.912237161333898</v>
      </c>
      <c r="AK100" s="23">
        <v>-8.8154878831119304E-2</v>
      </c>
      <c r="AL100" s="23">
        <v>-1.04302783856838E-2</v>
      </c>
      <c r="AM100" s="63">
        <v>-9.7141835096408595</v>
      </c>
      <c r="AN100" s="19"/>
      <c r="AO100" s="26">
        <v>8.9285718533647002E-2</v>
      </c>
      <c r="AP100" s="26">
        <v>-0.121769647267647</v>
      </c>
      <c r="AQ100" s="26">
        <v>7.9296202893601703E-2</v>
      </c>
      <c r="AR100" s="26">
        <v>-0.33091361497819899</v>
      </c>
      <c r="AS100" s="24">
        <v>9</v>
      </c>
      <c r="AT100" s="24">
        <v>3</v>
      </c>
      <c r="AU100" s="24">
        <v>5</v>
      </c>
      <c r="AV100" s="25">
        <v>7</v>
      </c>
      <c r="AW100" s="19"/>
      <c r="AX100" s="29">
        <v>0.400752795127919</v>
      </c>
      <c r="AY100" s="30">
        <v>-0.33719539701814899</v>
      </c>
      <c r="AZ100" s="30">
        <v>3.0908209472386299E-2</v>
      </c>
      <c r="BA100" s="30">
        <v>-0.44067470559230099</v>
      </c>
      <c r="BB100" s="62">
        <v>4.0630657044166602E-2</v>
      </c>
      <c r="BC100" s="108">
        <v>-47.398762671800803</v>
      </c>
      <c r="BD100" s="22">
        <v>43836</v>
      </c>
      <c r="BE100" s="22">
        <v>43913</v>
      </c>
      <c r="BF100" s="24"/>
      <c r="BG100" s="22"/>
      <c r="BH100" s="37"/>
    </row>
    <row r="101" spans="1:60" x14ac:dyDescent="0.25">
      <c r="A101" s="19"/>
      <c r="B101" s="17" t="s">
        <v>115</v>
      </c>
      <c r="C101" s="17" t="s">
        <v>4381</v>
      </c>
      <c r="D101" s="17" t="s">
        <v>3000</v>
      </c>
      <c r="E101" s="20" t="s">
        <v>7332</v>
      </c>
      <c r="F101" s="20" t="s">
        <v>3159</v>
      </c>
      <c r="G101" s="82" t="s">
        <v>7250</v>
      </c>
      <c r="H101" s="85" t="s">
        <v>7269</v>
      </c>
      <c r="I101" s="21" t="s">
        <v>7417</v>
      </c>
      <c r="J101" s="21" t="s">
        <v>3559</v>
      </c>
      <c r="K101" s="19"/>
      <c r="L101" s="22">
        <v>44015</v>
      </c>
      <c r="M101" s="98">
        <v>1281.3928999994</v>
      </c>
      <c r="N101" s="94">
        <v>1281.3928999994</v>
      </c>
      <c r="O101" s="94">
        <v>1818.7945000007701</v>
      </c>
      <c r="P101" s="62">
        <f t="shared" si="1"/>
        <v>0.70452868644525668</v>
      </c>
      <c r="Q101" s="22">
        <v>43836</v>
      </c>
      <c r="R101" s="99">
        <v>60432.053</v>
      </c>
      <c r="S101" s="99">
        <v>69631.018358764602</v>
      </c>
      <c r="T101" s="19"/>
      <c r="U101" s="23">
        <v>7.5558457847364497E-3</v>
      </c>
      <c r="V101" s="63">
        <v>0.197563291658298</v>
      </c>
      <c r="W101" s="23">
        <v>3.7330672881580498E-2</v>
      </c>
      <c r="X101" s="63">
        <v>-5.8697026765075897</v>
      </c>
      <c r="Y101" s="23">
        <v>-0.28941597699391403</v>
      </c>
      <c r="Z101" s="63">
        <v>-15.740994318810399</v>
      </c>
      <c r="AA101" s="23">
        <v>-0.17854579748032801</v>
      </c>
      <c r="AB101" s="63">
        <v>-0.94796403837972298</v>
      </c>
      <c r="AC101" s="23">
        <v>1.7783348674129201E-2</v>
      </c>
      <c r="AD101" s="63">
        <v>21.845632114942401</v>
      </c>
      <c r="AE101" s="23">
        <v>-1.0553915290074699E-3</v>
      </c>
      <c r="AF101" s="64">
        <v>12.087802431065899</v>
      </c>
      <c r="AG101" s="23">
        <v>1.0666797699741401E-2</v>
      </c>
      <c r="AH101" s="63">
        <v>-5.0281460307814996</v>
      </c>
      <c r="AI101" s="23">
        <v>-0.26924230431905</v>
      </c>
      <c r="AJ101" s="63">
        <v>-16.8381174597016</v>
      </c>
      <c r="AK101" s="23">
        <v>-7.2516321893126595E-2</v>
      </c>
      <c r="AL101" s="23">
        <v>-8.5165391164991906E-3</v>
      </c>
      <c r="AM101" s="63">
        <v>-8.1503278158488701</v>
      </c>
      <c r="AN101" s="19"/>
      <c r="AO101" s="26">
        <v>8.9291602402226999E-2</v>
      </c>
      <c r="AP101" s="26">
        <v>-0.121755231541174</v>
      </c>
      <c r="AQ101" s="26">
        <v>7.9473659563518595E-2</v>
      </c>
      <c r="AR101" s="26">
        <v>-0.33079996390442801</v>
      </c>
      <c r="AS101" s="24">
        <v>9</v>
      </c>
      <c r="AT101" s="24">
        <v>3</v>
      </c>
      <c r="AU101" s="24">
        <v>5</v>
      </c>
      <c r="AV101" s="25">
        <v>7</v>
      </c>
      <c r="AW101" s="19"/>
      <c r="AX101" s="29">
        <v>0.40074781884963201</v>
      </c>
      <c r="AY101" s="30">
        <v>-0.33306842236015699</v>
      </c>
      <c r="AZ101" s="30">
        <v>3.6762672443217098E-2</v>
      </c>
      <c r="BA101" s="30">
        <v>-0.43535179166383398</v>
      </c>
      <c r="BB101" s="62">
        <v>4.0630517594327099E-2</v>
      </c>
      <c r="BC101" s="108">
        <v>-47.376578277558998</v>
      </c>
      <c r="BD101" s="22">
        <v>43836</v>
      </c>
      <c r="BE101" s="22">
        <v>43913</v>
      </c>
      <c r="BF101" s="24"/>
      <c r="BG101" s="22"/>
      <c r="BH101" s="37"/>
    </row>
    <row r="102" spans="1:60" x14ac:dyDescent="0.25">
      <c r="A102" s="19"/>
      <c r="B102" s="17" t="s">
        <v>116</v>
      </c>
      <c r="C102" s="17" t="s">
        <v>4382</v>
      </c>
      <c r="D102" s="17" t="s">
        <v>3000</v>
      </c>
      <c r="E102" s="20" t="s">
        <v>7333</v>
      </c>
      <c r="F102" s="20" t="s">
        <v>3159</v>
      </c>
      <c r="G102" s="82" t="s">
        <v>7250</v>
      </c>
      <c r="H102" s="85" t="s">
        <v>7269</v>
      </c>
      <c r="I102" s="21" t="s">
        <v>7417</v>
      </c>
      <c r="J102" s="21" t="s">
        <v>3560</v>
      </c>
      <c r="K102" s="19"/>
      <c r="L102" s="22">
        <v>44015</v>
      </c>
      <c r="M102" s="98">
        <v>1005.13659999985</v>
      </c>
      <c r="N102" s="94">
        <v>1005.13659999985</v>
      </c>
      <c r="O102" s="94">
        <v>1425.28130000085</v>
      </c>
      <c r="P102" s="62">
        <f t="shared" si="1"/>
        <v>0.70521980467943457</v>
      </c>
      <c r="Q102" s="22">
        <v>43836</v>
      </c>
      <c r="R102" s="99">
        <v>122377.59600000001</v>
      </c>
      <c r="S102" s="99">
        <v>209484.872057373</v>
      </c>
      <c r="T102" s="19"/>
      <c r="U102" s="23">
        <v>7.5613972585415502E-3</v>
      </c>
      <c r="V102" s="63">
        <v>0.19811843903880799</v>
      </c>
      <c r="W102" s="23">
        <v>3.7501243799852098E-2</v>
      </c>
      <c r="X102" s="63">
        <v>-5.8526455846804302</v>
      </c>
      <c r="Y102" s="23">
        <v>-0.28870725357788601</v>
      </c>
      <c r="Z102" s="63">
        <v>-15.6701219772076</v>
      </c>
      <c r="AA102" s="23">
        <v>-0.176896520719456</v>
      </c>
      <c r="AB102" s="63">
        <v>-0.78303636229247797</v>
      </c>
      <c r="AC102" s="23">
        <v>2.1868989393624399E-2</v>
      </c>
      <c r="AD102" s="63">
        <v>22.2541961868992</v>
      </c>
      <c r="AE102" s="23">
        <v>4.96233952981129E-3</v>
      </c>
      <c r="AF102" s="64">
        <v>12.6895755369478</v>
      </c>
      <c r="AG102" s="23">
        <v>1.0683432816222201E-2</v>
      </c>
      <c r="AH102" s="63">
        <v>-5.0264825191334204</v>
      </c>
      <c r="AI102" s="23">
        <v>-0.26850143299729101</v>
      </c>
      <c r="AJ102" s="63">
        <v>-16.764030327525699</v>
      </c>
      <c r="AK102" s="23">
        <v>-5.6599526955324102E-2</v>
      </c>
      <c r="AL102" s="23">
        <v>-6.5978989150608002E-3</v>
      </c>
      <c r="AM102" s="63">
        <v>-6.5586483220613401</v>
      </c>
      <c r="AN102" s="19"/>
      <c r="AO102" s="26">
        <v>8.9297613996750402E-2</v>
      </c>
      <c r="AP102" s="26">
        <v>-0.12174073038841</v>
      </c>
      <c r="AQ102" s="26">
        <v>7.9651146001197007E-2</v>
      </c>
      <c r="AR102" s="26">
        <v>-0.33068624393315998</v>
      </c>
      <c r="AS102" s="24">
        <v>9</v>
      </c>
      <c r="AT102" s="24">
        <v>3</v>
      </c>
      <c r="AU102" s="24">
        <v>5</v>
      </c>
      <c r="AV102" s="25">
        <v>7</v>
      </c>
      <c r="AW102" s="19"/>
      <c r="AX102" s="29">
        <v>0.40074290626973402</v>
      </c>
      <c r="AY102" s="30">
        <v>-0.32893252210033103</v>
      </c>
      <c r="AZ102" s="30">
        <v>4.2629864985428902E-2</v>
      </c>
      <c r="BA102" s="30">
        <v>-0.43001547388030298</v>
      </c>
      <c r="BB102" s="62">
        <v>4.0630384663600097E-2</v>
      </c>
      <c r="BC102" s="108">
        <v>-47.354364363069202</v>
      </c>
      <c r="BD102" s="22">
        <v>43836</v>
      </c>
      <c r="BE102" s="22">
        <v>43913</v>
      </c>
      <c r="BF102" s="24"/>
      <c r="BG102" s="22"/>
      <c r="BH102" s="37"/>
    </row>
    <row r="103" spans="1:60" x14ac:dyDescent="0.25">
      <c r="A103" s="19"/>
      <c r="B103" s="17" t="s">
        <v>117</v>
      </c>
      <c r="C103" s="17" t="s">
        <v>4383</v>
      </c>
      <c r="D103" s="17" t="s">
        <v>3000</v>
      </c>
      <c r="E103" s="20" t="s">
        <v>7334</v>
      </c>
      <c r="F103" s="20" t="s">
        <v>3159</v>
      </c>
      <c r="G103" s="82" t="s">
        <v>7250</v>
      </c>
      <c r="H103" s="85" t="s">
        <v>7269</v>
      </c>
      <c r="I103" s="21" t="s">
        <v>7417</v>
      </c>
      <c r="J103" s="21" t="s">
        <v>3561</v>
      </c>
      <c r="K103" s="19"/>
      <c r="L103" s="22">
        <v>44015</v>
      </c>
      <c r="M103" s="98">
        <v>1174.12160000019</v>
      </c>
      <c r="N103" s="94">
        <v>1174.12160000019</v>
      </c>
      <c r="O103" s="94">
        <v>1663.2671000007499</v>
      </c>
      <c r="P103" s="62">
        <f t="shared" si="1"/>
        <v>0.70591283865331111</v>
      </c>
      <c r="Q103" s="22">
        <v>43836</v>
      </c>
      <c r="R103" s="99">
        <v>606347.87800000003</v>
      </c>
      <c r="S103" s="99">
        <v>727785.55560351606</v>
      </c>
      <c r="T103" s="19"/>
      <c r="U103" s="23">
        <v>7.5668673216568996E-3</v>
      </c>
      <c r="V103" s="63">
        <v>0.198665445350343</v>
      </c>
      <c r="W103" s="23">
        <v>3.7671896321626298E-2</v>
      </c>
      <c r="X103" s="63">
        <v>-5.8355803325030102</v>
      </c>
      <c r="Y103" s="23">
        <v>-0.28799650657223502</v>
      </c>
      <c r="Z103" s="63">
        <v>-15.5990472766425</v>
      </c>
      <c r="AA103" s="23">
        <v>-0.17524305156344799</v>
      </c>
      <c r="AB103" s="63">
        <v>-0.61768944669165604</v>
      </c>
      <c r="AC103" s="23">
        <v>2.5970800785216901E-2</v>
      </c>
      <c r="AD103" s="63">
        <v>22.664377326058499</v>
      </c>
      <c r="AE103" s="23">
        <v>1.10153960667958E-2</v>
      </c>
      <c r="AF103" s="64">
        <v>13.294881190639</v>
      </c>
      <c r="AG103" s="23">
        <v>1.07000008174509E-2</v>
      </c>
      <c r="AH103" s="63">
        <v>-5.0248257190105496</v>
      </c>
      <c r="AI103" s="23">
        <v>-0.26775847912096701</v>
      </c>
      <c r="AJ103" s="63">
        <v>-16.689734939893199</v>
      </c>
      <c r="AK103" s="23">
        <v>-4.0421059513391797E-2</v>
      </c>
      <c r="AL103" s="23">
        <v>-4.6768987858740703E-3</v>
      </c>
      <c r="AM103" s="63">
        <v>-4.9408015778681103</v>
      </c>
      <c r="AN103" s="19"/>
      <c r="AO103" s="26">
        <v>8.9303578626713703E-2</v>
      </c>
      <c r="AP103" s="26">
        <v>-0.121726284252945</v>
      </c>
      <c r="AQ103" s="26">
        <v>7.9828914140307503E-2</v>
      </c>
      <c r="AR103" s="26">
        <v>-0.33057238026754898</v>
      </c>
      <c r="AS103" s="24">
        <v>9</v>
      </c>
      <c r="AT103" s="24">
        <v>3</v>
      </c>
      <c r="AU103" s="24">
        <v>5</v>
      </c>
      <c r="AV103" s="25">
        <v>7</v>
      </c>
      <c r="AW103" s="19"/>
      <c r="AX103" s="29">
        <v>0.40073794800206097</v>
      </c>
      <c r="AY103" s="30">
        <v>-0.32478661081222499</v>
      </c>
      <c r="AZ103" s="30">
        <v>4.8510507253809003E-2</v>
      </c>
      <c r="BA103" s="30">
        <v>-0.42466442283512201</v>
      </c>
      <c r="BB103" s="62">
        <v>4.0630248591842201E-2</v>
      </c>
      <c r="BC103" s="108">
        <v>-47.3321272332687</v>
      </c>
      <c r="BD103" s="22">
        <v>43836</v>
      </c>
      <c r="BE103" s="22">
        <v>43913</v>
      </c>
      <c r="BF103" s="24"/>
      <c r="BG103" s="22"/>
      <c r="BH103" s="37"/>
    </row>
    <row r="104" spans="1:60" x14ac:dyDescent="0.25">
      <c r="A104" s="19"/>
      <c r="B104" s="17" t="s">
        <v>118</v>
      </c>
      <c r="C104" s="17" t="s">
        <v>4384</v>
      </c>
      <c r="D104" s="17" t="s">
        <v>3001</v>
      </c>
      <c r="E104" s="20" t="s">
        <v>7323</v>
      </c>
      <c r="F104" s="20" t="s">
        <v>3158</v>
      </c>
      <c r="G104" s="82" t="s">
        <v>7252</v>
      </c>
      <c r="H104" s="85" t="s">
        <v>7270</v>
      </c>
      <c r="I104" s="21" t="s">
        <v>7417</v>
      </c>
      <c r="J104" s="21" t="s">
        <v>3562</v>
      </c>
      <c r="K104" s="19"/>
      <c r="L104" s="22">
        <v>44015</v>
      </c>
      <c r="M104" s="98">
        <v>2087.8555000014599</v>
      </c>
      <c r="N104" s="94">
        <v>2087.8555000014599</v>
      </c>
      <c r="O104" s="94">
        <v>2087.8555000014599</v>
      </c>
      <c r="P104" s="62">
        <f t="shared" si="1"/>
        <v>1</v>
      </c>
      <c r="Q104" s="22">
        <v>44015</v>
      </c>
      <c r="R104" s="99">
        <v>342122.80800000002</v>
      </c>
      <c r="S104" s="99">
        <v>284024.52201904298</v>
      </c>
      <c r="T104" s="19"/>
      <c r="U104" s="23">
        <v>2.9865414689993499E-3</v>
      </c>
      <c r="V104" s="63">
        <v>-0.25936713991541199</v>
      </c>
      <c r="W104" s="23">
        <v>0.101603291954234</v>
      </c>
      <c r="X104" s="63">
        <v>0.55755923075776104</v>
      </c>
      <c r="Y104" s="23">
        <v>6.2988732457597493E-2</v>
      </c>
      <c r="Z104" s="63">
        <v>19.499476626340801</v>
      </c>
      <c r="AA104" s="23">
        <v>0.25520392583886897</v>
      </c>
      <c r="AB104" s="63">
        <v>42.427008293569102</v>
      </c>
      <c r="AC104" s="23">
        <v>0.27436250151018599</v>
      </c>
      <c r="AD104" s="63">
        <v>47.5035473985481</v>
      </c>
      <c r="AE104" s="23">
        <v>0.30385503176337803</v>
      </c>
      <c r="AF104" s="64">
        <v>42.578844760311803</v>
      </c>
      <c r="AG104" s="23">
        <v>9.6688772591733106E-3</v>
      </c>
      <c r="AH104" s="63">
        <v>-5.1279380748383101</v>
      </c>
      <c r="AI104" s="23">
        <v>8.0068516674218701E-2</v>
      </c>
      <c r="AJ104" s="63">
        <v>18.092964639625301</v>
      </c>
      <c r="AK104" s="23">
        <v>1.08785550000146</v>
      </c>
      <c r="AL104" s="23">
        <v>8.7398345140245498E-2</v>
      </c>
      <c r="AM104" s="63">
        <v>108.89535960508501</v>
      </c>
      <c r="AN104" s="19"/>
      <c r="AO104" s="26">
        <v>4.5013823610133799E-2</v>
      </c>
      <c r="AP104" s="26">
        <v>-3.6983276774663003E-2</v>
      </c>
      <c r="AQ104" s="26">
        <v>0.107383788144944</v>
      </c>
      <c r="AR104" s="26">
        <v>-8.0917452134599402E-2</v>
      </c>
      <c r="AS104" s="24">
        <v>8</v>
      </c>
      <c r="AT104" s="24">
        <v>4</v>
      </c>
      <c r="AU104" s="24">
        <v>8</v>
      </c>
      <c r="AV104" s="25">
        <v>4</v>
      </c>
      <c r="AW104" s="19"/>
      <c r="AX104" s="29">
        <v>0.17483374617208</v>
      </c>
      <c r="AY104" s="30">
        <v>1.3078811829891499</v>
      </c>
      <c r="AZ104" s="30">
        <v>1.3499058090928899</v>
      </c>
      <c r="BA104" s="30">
        <v>2.0031553590670201</v>
      </c>
      <c r="BB104" s="62">
        <v>1.80728629480655E-2</v>
      </c>
      <c r="BC104" s="108">
        <v>-20.5845519113936</v>
      </c>
      <c r="BD104" s="22">
        <v>43843</v>
      </c>
      <c r="BE104" s="22">
        <v>43910</v>
      </c>
      <c r="BF104" s="24">
        <v>117</v>
      </c>
      <c r="BG104" s="22">
        <v>44006</v>
      </c>
      <c r="BH104" s="37"/>
    </row>
    <row r="105" spans="1:60" x14ac:dyDescent="0.25">
      <c r="A105" s="19"/>
      <c r="B105" s="17" t="s">
        <v>119</v>
      </c>
      <c r="C105" s="17" t="s">
        <v>4385</v>
      </c>
      <c r="D105" s="17" t="s">
        <v>3001</v>
      </c>
      <c r="E105" s="20" t="s">
        <v>7298</v>
      </c>
      <c r="F105" s="20" t="s">
        <v>3158</v>
      </c>
      <c r="G105" s="82" t="s">
        <v>7252</v>
      </c>
      <c r="H105" s="85" t="s">
        <v>7270</v>
      </c>
      <c r="I105" s="21" t="s">
        <v>7417</v>
      </c>
      <c r="J105" s="21" t="s">
        <v>3563</v>
      </c>
      <c r="K105" s="19"/>
      <c r="L105" s="22">
        <v>44015</v>
      </c>
      <c r="M105" s="98">
        <v>2262.1671000011302</v>
      </c>
      <c r="N105" s="94">
        <v>2262.1671000011302</v>
      </c>
      <c r="O105" s="94">
        <v>2262.1671000011302</v>
      </c>
      <c r="P105" s="62">
        <f t="shared" si="1"/>
        <v>1</v>
      </c>
      <c r="Q105" s="22">
        <v>44015</v>
      </c>
      <c r="R105" s="99">
        <v>1127802.8219999999</v>
      </c>
      <c r="S105" s="99">
        <v>1194388.3475605501</v>
      </c>
      <c r="T105" s="19"/>
      <c r="U105" s="23">
        <v>3.0139629016048301E-3</v>
      </c>
      <c r="V105" s="63">
        <v>-0.25662499665486399</v>
      </c>
      <c r="W105" s="23">
        <v>0.102506686926063</v>
      </c>
      <c r="X105" s="63">
        <v>0.64789872794062797</v>
      </c>
      <c r="Y105" s="23">
        <v>6.8288080996353501E-2</v>
      </c>
      <c r="Z105" s="63">
        <v>20.029411480209099</v>
      </c>
      <c r="AA105" s="23">
        <v>0.26783694355253801</v>
      </c>
      <c r="AB105" s="63">
        <v>43.690310064936099</v>
      </c>
      <c r="AC105" s="23">
        <v>0.300125474106753</v>
      </c>
      <c r="AD105" s="63">
        <v>50.079844658204799</v>
      </c>
      <c r="AE105" s="23">
        <v>0.34358398727839801</v>
      </c>
      <c r="AF105" s="64">
        <v>46.551740311784698</v>
      </c>
      <c r="AG105" s="23">
        <v>9.7516413170524192E-3</v>
      </c>
      <c r="AH105" s="63">
        <v>-5.1196616690503998</v>
      </c>
      <c r="AI105" s="23">
        <v>8.5542022632580497E-2</v>
      </c>
      <c r="AJ105" s="63">
        <v>18.640315235475999</v>
      </c>
      <c r="AK105" s="23">
        <v>1.26216710000183</v>
      </c>
      <c r="AL105" s="23">
        <v>9.7368280718073894E-2</v>
      </c>
      <c r="AM105" s="63">
        <v>126.326519605122</v>
      </c>
      <c r="AN105" s="19"/>
      <c r="AO105" s="26">
        <v>4.5042384967018699E-2</v>
      </c>
      <c r="AP105" s="26">
        <v>-3.6956971318431897E-2</v>
      </c>
      <c r="AQ105" s="26">
        <v>0.108291895410803</v>
      </c>
      <c r="AR105" s="26">
        <v>-8.0138613239832901E-2</v>
      </c>
      <c r="AS105" s="24">
        <v>8</v>
      </c>
      <c r="AT105" s="24">
        <v>4</v>
      </c>
      <c r="AU105" s="24">
        <v>8</v>
      </c>
      <c r="AV105" s="25">
        <v>4</v>
      </c>
      <c r="AW105" s="19"/>
      <c r="AX105" s="29">
        <v>0.174839756272268</v>
      </c>
      <c r="AY105" s="30">
        <v>1.37452170121105</v>
      </c>
      <c r="AZ105" s="30">
        <v>1.3918268147535899</v>
      </c>
      <c r="BA105" s="30">
        <v>2.1105775817013601</v>
      </c>
      <c r="BB105" s="62">
        <v>1.8074247599033699E-2</v>
      </c>
      <c r="BC105" s="108">
        <v>-20.4390300863306</v>
      </c>
      <c r="BD105" s="22">
        <v>43843</v>
      </c>
      <c r="BE105" s="22">
        <v>43910</v>
      </c>
      <c r="BF105" s="24">
        <v>116</v>
      </c>
      <c r="BG105" s="22">
        <v>44005</v>
      </c>
      <c r="BH105" s="37"/>
    </row>
    <row r="106" spans="1:60" x14ac:dyDescent="0.25">
      <c r="A106" s="19"/>
      <c r="B106" s="17" t="s">
        <v>120</v>
      </c>
      <c r="C106" s="17" t="s">
        <v>4386</v>
      </c>
      <c r="D106" s="17" t="s">
        <v>3001</v>
      </c>
      <c r="E106" s="20" t="s">
        <v>7325</v>
      </c>
      <c r="F106" s="20" t="s">
        <v>3158</v>
      </c>
      <c r="G106" s="82" t="s">
        <v>7252</v>
      </c>
      <c r="H106" s="85" t="s">
        <v>7270</v>
      </c>
      <c r="I106" s="21" t="s">
        <v>7417</v>
      </c>
      <c r="J106" s="21" t="s">
        <v>3564</v>
      </c>
      <c r="K106" s="19"/>
      <c r="L106" s="22">
        <v>44015</v>
      </c>
      <c r="M106" s="98">
        <v>1381.1030000001199</v>
      </c>
      <c r="N106" s="94">
        <v>1381.1030000001199</v>
      </c>
      <c r="O106" s="94">
        <v>1381.1030000001199</v>
      </c>
      <c r="P106" s="62">
        <f t="shared" si="1"/>
        <v>1</v>
      </c>
      <c r="Q106" s="22">
        <v>44015</v>
      </c>
      <c r="R106" s="99">
        <v>121806.296</v>
      </c>
      <c r="S106" s="99">
        <v>521663.681293945</v>
      </c>
      <c r="T106" s="19"/>
      <c r="U106" s="23">
        <v>3.0002795265318101E-3</v>
      </c>
      <c r="V106" s="63">
        <v>-0.25799333416216502</v>
      </c>
      <c r="W106" s="23">
        <v>0.102054879835196</v>
      </c>
      <c r="X106" s="63">
        <v>0.60271801885392096</v>
      </c>
      <c r="Y106" s="23">
        <v>6.5635142937026103E-2</v>
      </c>
      <c r="Z106" s="63">
        <v>19.764117674290901</v>
      </c>
      <c r="AA106" s="23">
        <v>0.26150466278893902</v>
      </c>
      <c r="AB106" s="63">
        <v>43.057081988546997</v>
      </c>
      <c r="AC106" s="23">
        <v>0.28717944655538302</v>
      </c>
      <c r="AD106" s="63">
        <v>48.785241903096903</v>
      </c>
      <c r="AE106" s="23">
        <v>0.32357031045830797</v>
      </c>
      <c r="AF106" s="64">
        <v>44.550372629775701</v>
      </c>
      <c r="AG106" s="23">
        <v>9.7102610852743999E-3</v>
      </c>
      <c r="AH106" s="63">
        <v>-5.1237996922282001</v>
      </c>
      <c r="AI106" s="23">
        <v>8.2801818689476905E-2</v>
      </c>
      <c r="AJ106" s="63">
        <v>18.366294841165701</v>
      </c>
      <c r="AK106" s="23">
        <v>0.38110300000000302</v>
      </c>
      <c r="AL106" s="23">
        <v>3.74345103427913E-2</v>
      </c>
      <c r="AM106" s="63">
        <v>38.220109604939402</v>
      </c>
      <c r="AN106" s="19"/>
      <c r="AO106" s="26">
        <v>4.5028173637547297E-2</v>
      </c>
      <c r="AP106" s="26">
        <v>-3.6970119941543103E-2</v>
      </c>
      <c r="AQ106" s="26">
        <v>0.107837729789026</v>
      </c>
      <c r="AR106" s="26">
        <v>-8.0528044565726306E-2</v>
      </c>
      <c r="AS106" s="24">
        <v>8</v>
      </c>
      <c r="AT106" s="24">
        <v>4</v>
      </c>
      <c r="AU106" s="24">
        <v>8</v>
      </c>
      <c r="AV106" s="25">
        <v>4</v>
      </c>
      <c r="AW106" s="19"/>
      <c r="AX106" s="29">
        <v>0.17483668821107101</v>
      </c>
      <c r="AY106" s="30">
        <v>1.3411235331695901</v>
      </c>
      <c r="AZ106" s="30">
        <v>1.3708181442998499</v>
      </c>
      <c r="BA106" s="30">
        <v>2.0566798044310399</v>
      </c>
      <c r="BB106" s="62">
        <v>1.8073548667362001E-2</v>
      </c>
      <c r="BC106" s="108">
        <v>-20.511819128558301</v>
      </c>
      <c r="BD106" s="22">
        <v>43843</v>
      </c>
      <c r="BE106" s="22">
        <v>43910</v>
      </c>
      <c r="BF106" s="24">
        <v>117</v>
      </c>
      <c r="BG106" s="22">
        <v>44006</v>
      </c>
      <c r="BH106" s="37"/>
    </row>
    <row r="107" spans="1:60" x14ac:dyDescent="0.25">
      <c r="A107" s="19"/>
      <c r="B107" s="17" t="s">
        <v>121</v>
      </c>
      <c r="C107" s="17" t="s">
        <v>4387</v>
      </c>
      <c r="D107" s="17" t="s">
        <v>3001</v>
      </c>
      <c r="E107" s="20" t="s">
        <v>7326</v>
      </c>
      <c r="F107" s="20" t="s">
        <v>3158</v>
      </c>
      <c r="G107" s="82" t="s">
        <v>7252</v>
      </c>
      <c r="H107" s="85" t="s">
        <v>7270</v>
      </c>
      <c r="I107" s="21" t="s">
        <v>7417</v>
      </c>
      <c r="J107" s="21" t="s">
        <v>3565</v>
      </c>
      <c r="K107" s="19"/>
      <c r="L107" s="22">
        <v>44015</v>
      </c>
      <c r="M107" s="98">
        <v>85485.948799967795</v>
      </c>
      <c r="N107" s="94">
        <v>85485.948799967795</v>
      </c>
      <c r="O107" s="94">
        <v>85485.948799967795</v>
      </c>
      <c r="P107" s="62">
        <f t="shared" si="1"/>
        <v>1</v>
      </c>
      <c r="Q107" s="22">
        <v>44015</v>
      </c>
      <c r="R107" s="99">
        <v>9823653.0629999992</v>
      </c>
      <c r="S107" s="99">
        <v>7067051.1437578099</v>
      </c>
      <c r="T107" s="19"/>
      <c r="U107" s="23">
        <v>2.9797136503475498E-3</v>
      </c>
      <c r="V107" s="63">
        <v>-0.260049921780592</v>
      </c>
      <c r="W107" s="23">
        <v>0.101377570665209</v>
      </c>
      <c r="X107" s="63">
        <v>0.53498710185522202</v>
      </c>
      <c r="Y107" s="23">
        <v>6.1667943284191999E-2</v>
      </c>
      <c r="Z107" s="63">
        <v>19.3673977089929</v>
      </c>
      <c r="AA107" s="23">
        <v>0.25206537304271498</v>
      </c>
      <c r="AB107" s="63">
        <v>42.113153013924602</v>
      </c>
      <c r="AC107" s="23">
        <v>0.26800173022813401</v>
      </c>
      <c r="AD107" s="63">
        <v>46.867470270372003</v>
      </c>
      <c r="AE107" s="23">
        <v>0.29410750247363499</v>
      </c>
      <c r="AF107" s="64">
        <v>41.604091831308303</v>
      </c>
      <c r="AG107" s="23">
        <v>9.6481823620706599E-3</v>
      </c>
      <c r="AH107" s="63">
        <v>-5.1300075645485803</v>
      </c>
      <c r="AI107" s="23">
        <v>7.8704431516598602E-2</v>
      </c>
      <c r="AJ107" s="63">
        <v>17.956556123856</v>
      </c>
      <c r="AK107" s="23">
        <v>1.1382670336565901</v>
      </c>
      <c r="AL107" s="23">
        <v>9.0355266844271698E-2</v>
      </c>
      <c r="AM107" s="63">
        <v>113.936512970598</v>
      </c>
      <c r="AN107" s="19"/>
      <c r="AO107" s="26">
        <v>4.5006700309386402E-2</v>
      </c>
      <c r="AP107" s="26">
        <v>-3.6989862403061097E-2</v>
      </c>
      <c r="AQ107" s="26">
        <v>0.107156877213129</v>
      </c>
      <c r="AR107" s="26">
        <v>-8.1112058029248105E-2</v>
      </c>
      <c r="AS107" s="24">
        <v>8</v>
      </c>
      <c r="AT107" s="24">
        <v>4</v>
      </c>
      <c r="AU107" s="24">
        <v>8</v>
      </c>
      <c r="AV107" s="25">
        <v>4</v>
      </c>
      <c r="AW107" s="19"/>
      <c r="AX107" s="29">
        <v>0.17483233741601001</v>
      </c>
      <c r="AY107" s="30">
        <v>1.2913195519377001</v>
      </c>
      <c r="AZ107" s="30">
        <v>1.3394870170323001</v>
      </c>
      <c r="BA107" s="30">
        <v>1.97653444648677</v>
      </c>
      <c r="BB107" s="62">
        <v>1.8072526581618099E-2</v>
      </c>
      <c r="BC107" s="108">
        <v>-20.620891391328801</v>
      </c>
      <c r="BD107" s="22">
        <v>43843</v>
      </c>
      <c r="BE107" s="22">
        <v>43910</v>
      </c>
      <c r="BF107" s="24">
        <v>123</v>
      </c>
      <c r="BG107" s="22">
        <v>44014</v>
      </c>
      <c r="BH107" s="37"/>
    </row>
    <row r="108" spans="1:60" x14ac:dyDescent="0.25">
      <c r="A108" s="19"/>
      <c r="B108" s="17" t="s">
        <v>122</v>
      </c>
      <c r="C108" s="17" t="s">
        <v>4388</v>
      </c>
      <c r="D108" s="17" t="s">
        <v>3001</v>
      </c>
      <c r="E108" s="20" t="s">
        <v>7327</v>
      </c>
      <c r="F108" s="20" t="s">
        <v>3158</v>
      </c>
      <c r="G108" s="82" t="s">
        <v>7252</v>
      </c>
      <c r="H108" s="85" t="s">
        <v>7270</v>
      </c>
      <c r="I108" s="21" t="s">
        <v>7417</v>
      </c>
      <c r="J108" s="21" t="s">
        <v>3566</v>
      </c>
      <c r="K108" s="19"/>
      <c r="L108" s="22">
        <v>44015</v>
      </c>
      <c r="M108" s="98">
        <v>1843.4201999995901</v>
      </c>
      <c r="N108" s="94">
        <v>1843.4201999995901</v>
      </c>
      <c r="O108" s="94">
        <v>1845.8311000000699</v>
      </c>
      <c r="P108" s="62">
        <f t="shared" si="1"/>
        <v>0.99869386749390032</v>
      </c>
      <c r="Q108" s="22">
        <v>43843</v>
      </c>
      <c r="R108" s="99">
        <v>482603.15100000001</v>
      </c>
      <c r="S108" s="99">
        <v>310735.011526855</v>
      </c>
      <c r="T108" s="19"/>
      <c r="U108" s="23">
        <v>2.9385985671979099E-3</v>
      </c>
      <c r="V108" s="63">
        <v>-0.26416143009555498</v>
      </c>
      <c r="W108" s="23">
        <v>0.10002411982714</v>
      </c>
      <c r="X108" s="63">
        <v>0.399642018048326</v>
      </c>
      <c r="Y108" s="23">
        <v>5.3777565964992398E-2</v>
      </c>
      <c r="Z108" s="63">
        <v>18.5783599770803</v>
      </c>
      <c r="AA108" s="23">
        <v>0.232181522933533</v>
      </c>
      <c r="AB108" s="63">
        <v>40.124768003006501</v>
      </c>
      <c r="AC108" s="23">
        <v>0.220098240857769</v>
      </c>
      <c r="AD108" s="63">
        <v>42.077121333335498</v>
      </c>
      <c r="AE108" s="23">
        <v>0.21751007849350601</v>
      </c>
      <c r="AF108" s="64">
        <v>33.9443494332954</v>
      </c>
      <c r="AG108" s="23">
        <v>9.5240546561399207E-3</v>
      </c>
      <c r="AH108" s="63">
        <v>-5.14242033514165</v>
      </c>
      <c r="AI108" s="23">
        <v>7.0555787400735398E-2</v>
      </c>
      <c r="AJ108" s="63">
        <v>17.141691712284199</v>
      </c>
      <c r="AK108" s="23">
        <v>0.84342019999865403</v>
      </c>
      <c r="AL108" s="23">
        <v>7.2095973584509906E-2</v>
      </c>
      <c r="AM108" s="63">
        <v>84.451829604804502</v>
      </c>
      <c r="AN108" s="19"/>
      <c r="AO108" s="26">
        <v>4.49638795889769E-2</v>
      </c>
      <c r="AP108" s="26">
        <v>-3.7029377276667198E-2</v>
      </c>
      <c r="AQ108" s="26">
        <v>0.105796321486268</v>
      </c>
      <c r="AR108" s="26">
        <v>-8.2278890013258194E-2</v>
      </c>
      <c r="AS108" s="24">
        <v>8</v>
      </c>
      <c r="AT108" s="24">
        <v>4</v>
      </c>
      <c r="AU108" s="24">
        <v>8</v>
      </c>
      <c r="AV108" s="25">
        <v>4</v>
      </c>
      <c r="AW108" s="19"/>
      <c r="AX108" s="29">
        <v>0.174835672539775</v>
      </c>
      <c r="AY108" s="30">
        <v>1.1861760950887399</v>
      </c>
      <c r="AZ108" s="30">
        <v>1.27343165384991</v>
      </c>
      <c r="BA108" s="30">
        <v>1.8083914296930701</v>
      </c>
      <c r="BB108" s="62">
        <v>1.8071707312228701E-2</v>
      </c>
      <c r="BC108" s="108">
        <v>-20.838580518000501</v>
      </c>
      <c r="BD108" s="22">
        <v>43843</v>
      </c>
      <c r="BE108" s="22">
        <v>43910</v>
      </c>
      <c r="BF108" s="24"/>
      <c r="BG108" s="22"/>
      <c r="BH108" s="37"/>
    </row>
    <row r="109" spans="1:60" x14ac:dyDescent="0.25">
      <c r="A109" s="19"/>
      <c r="B109" s="17" t="s">
        <v>123</v>
      </c>
      <c r="C109" s="17" t="s">
        <v>4389</v>
      </c>
      <c r="D109" s="17" t="s">
        <v>3001</v>
      </c>
      <c r="E109" s="20" t="s">
        <v>7289</v>
      </c>
      <c r="F109" s="20" t="s">
        <v>3153</v>
      </c>
      <c r="G109" s="82" t="s">
        <v>7252</v>
      </c>
      <c r="H109" s="85" t="s">
        <v>7270</v>
      </c>
      <c r="I109" s="21" t="s">
        <v>7418</v>
      </c>
      <c r="J109" s="21" t="s">
        <v>3567</v>
      </c>
      <c r="K109" s="19"/>
      <c r="L109" s="22">
        <v>44015</v>
      </c>
      <c r="M109" s="98">
        <v>729.20985999982804</v>
      </c>
      <c r="N109" s="94">
        <v>729.20985999982804</v>
      </c>
      <c r="O109" s="94">
        <v>731.55909799970698</v>
      </c>
      <c r="P109" s="62">
        <f t="shared" si="1"/>
        <v>0.99678872423799736</v>
      </c>
      <c r="Q109" s="22">
        <v>44014</v>
      </c>
      <c r="R109" s="99">
        <v>7100778.4862890597</v>
      </c>
      <c r="S109" s="99">
        <v>5691736.8677968699</v>
      </c>
      <c r="T109" s="19"/>
      <c r="U109" s="23">
        <v>-3.2112757617142099E-3</v>
      </c>
      <c r="V109" s="63">
        <v>-0.87914886298676698</v>
      </c>
      <c r="W109" s="23">
        <v>0.10704664770863</v>
      </c>
      <c r="X109" s="63">
        <v>1.1018948061973799</v>
      </c>
      <c r="Y109" s="23">
        <v>6.7001378267377704E-2</v>
      </c>
      <c r="Z109" s="63">
        <v>19.900741207326099</v>
      </c>
      <c r="AA109" s="23">
        <v>0.22392365787178301</v>
      </c>
      <c r="AB109" s="63">
        <v>39.298981496831402</v>
      </c>
      <c r="AC109" s="23">
        <v>0.17217294615868001</v>
      </c>
      <c r="AD109" s="63">
        <v>37.284591863397502</v>
      </c>
      <c r="AE109" s="23">
        <v>0.17504623314016499</v>
      </c>
      <c r="AF109" s="64">
        <v>29.697964897990499</v>
      </c>
      <c r="AG109" s="23">
        <v>1.9686592962898399E-2</v>
      </c>
      <c r="AH109" s="63">
        <v>-4.1261665044658002</v>
      </c>
      <c r="AI109" s="23">
        <v>8.4261173964478103E-2</v>
      </c>
      <c r="AJ109" s="63">
        <v>18.512230368651199</v>
      </c>
      <c r="AK109" s="23">
        <v>0.55281028712110103</v>
      </c>
      <c r="AL109" s="23">
        <v>6.4846872257476207E-2</v>
      </c>
      <c r="AM109" s="63">
        <v>46.820653657952803</v>
      </c>
      <c r="AN109" s="19"/>
      <c r="AO109" s="26">
        <v>3.6513327642751399E-2</v>
      </c>
      <c r="AP109" s="26">
        <v>-4.6951385474167197E-2</v>
      </c>
      <c r="AQ109" s="26">
        <v>0.14973679719885699</v>
      </c>
      <c r="AR109" s="26">
        <v>-9.05828616696817E-2</v>
      </c>
      <c r="AS109" s="24">
        <v>7</v>
      </c>
      <c r="AT109" s="24">
        <v>5</v>
      </c>
      <c r="AU109" s="24">
        <v>8</v>
      </c>
      <c r="AV109" s="25">
        <v>4</v>
      </c>
      <c r="AW109" s="19"/>
      <c r="AX109" s="29">
        <v>0.18272324509394799</v>
      </c>
      <c r="AY109" s="30">
        <v>1.11055938910431</v>
      </c>
      <c r="AZ109" s="30">
        <v>1.26927546105981</v>
      </c>
      <c r="BA109" s="30">
        <v>1.61603663247661</v>
      </c>
      <c r="BB109" s="62">
        <v>1.8837000295734499E-2</v>
      </c>
      <c r="BC109" s="108">
        <v>-18.712921139522201</v>
      </c>
      <c r="BD109" s="22">
        <v>43844</v>
      </c>
      <c r="BE109" s="22">
        <v>43913</v>
      </c>
      <c r="BF109" s="24">
        <v>122</v>
      </c>
      <c r="BG109" s="22">
        <v>44014</v>
      </c>
      <c r="BH109" s="37"/>
    </row>
    <row r="110" spans="1:60" x14ac:dyDescent="0.25">
      <c r="A110" s="19"/>
      <c r="B110" s="17" t="s">
        <v>124</v>
      </c>
      <c r="C110" s="17" t="s">
        <v>4390</v>
      </c>
      <c r="D110" s="17" t="s">
        <v>3001</v>
      </c>
      <c r="E110" s="20" t="s">
        <v>7298</v>
      </c>
      <c r="F110" s="20" t="s">
        <v>3153</v>
      </c>
      <c r="G110" s="82" t="s">
        <v>7252</v>
      </c>
      <c r="H110" s="85" t="s">
        <v>7270</v>
      </c>
      <c r="I110" s="21" t="s">
        <v>7418</v>
      </c>
      <c r="J110" s="21" t="s">
        <v>3568</v>
      </c>
      <c r="K110" s="19"/>
      <c r="L110" s="22">
        <v>44015</v>
      </c>
      <c r="M110" s="98">
        <v>918.22555799968495</v>
      </c>
      <c r="N110" s="94">
        <v>918.22555799968495</v>
      </c>
      <c r="O110" s="94">
        <v>921.18326499964996</v>
      </c>
      <c r="P110" s="62">
        <f t="shared" si="1"/>
        <v>0.9967892306424323</v>
      </c>
      <c r="Q110" s="22">
        <v>44014</v>
      </c>
      <c r="R110" s="99">
        <v>12199566.784593699</v>
      </c>
      <c r="S110" s="99">
        <v>10727093.7198906</v>
      </c>
      <c r="T110" s="19"/>
      <c r="U110" s="23">
        <v>-3.2107693577927399E-3</v>
      </c>
      <c r="V110" s="63">
        <v>-0.879098222594621</v>
      </c>
      <c r="W110" s="23">
        <v>0.108402549669408</v>
      </c>
      <c r="X110" s="63">
        <v>1.23748500227521</v>
      </c>
      <c r="Y110" s="23">
        <v>7.5191994295892101E-2</v>
      </c>
      <c r="Z110" s="63">
        <v>20.719802810170201</v>
      </c>
      <c r="AA110" s="23">
        <v>0.24308717237174299</v>
      </c>
      <c r="AB110" s="63">
        <v>41.215332946856499</v>
      </c>
      <c r="AC110" s="23">
        <v>0.21167816427070599</v>
      </c>
      <c r="AD110" s="63">
        <v>41.2351136746001</v>
      </c>
      <c r="AE110" s="23">
        <v>0.23427637798158699</v>
      </c>
      <c r="AF110" s="64">
        <v>35.620979382132603</v>
      </c>
      <c r="AG110" s="23">
        <v>1.97463214517484E-2</v>
      </c>
      <c r="AH110" s="63">
        <v>-4.1201936555808096</v>
      </c>
      <c r="AI110" s="23">
        <v>9.2730629154248206E-2</v>
      </c>
      <c r="AJ110" s="63">
        <v>19.359175887628201</v>
      </c>
      <c r="AK110" s="23">
        <v>0.76283821462537205</v>
      </c>
      <c r="AL110" s="23">
        <v>8.4309542749979302E-2</v>
      </c>
      <c r="AM110" s="63">
        <v>67.823446408379795</v>
      </c>
      <c r="AN110" s="19"/>
      <c r="AO110" s="26">
        <v>3.6681273613794502E-2</v>
      </c>
      <c r="AP110" s="26">
        <v>-4.69474805850041E-2</v>
      </c>
      <c r="AQ110" s="26">
        <v>0.15117741725960501</v>
      </c>
      <c r="AR110" s="26">
        <v>-8.9359275009919706E-2</v>
      </c>
      <c r="AS110" s="24">
        <v>7</v>
      </c>
      <c r="AT110" s="24">
        <v>5</v>
      </c>
      <c r="AU110" s="24">
        <v>8</v>
      </c>
      <c r="AV110" s="25">
        <v>4</v>
      </c>
      <c r="AW110" s="19"/>
      <c r="AX110" s="29">
        <v>0.18257099478127201</v>
      </c>
      <c r="AY110" s="30">
        <v>1.20762157467652</v>
      </c>
      <c r="AZ110" s="30">
        <v>1.3338535260809301</v>
      </c>
      <c r="BA110" s="30">
        <v>1.76321531685244</v>
      </c>
      <c r="BB110" s="62">
        <v>1.8822338719164701E-2</v>
      </c>
      <c r="BC110" s="108">
        <v>-18.4731947126857</v>
      </c>
      <c r="BD110" s="22">
        <v>43844</v>
      </c>
      <c r="BE110" s="22">
        <v>43913</v>
      </c>
      <c r="BF110" s="24">
        <v>116</v>
      </c>
      <c r="BG110" s="22">
        <v>44006</v>
      </c>
      <c r="BH110" s="37"/>
    </row>
    <row r="111" spans="1:60" x14ac:dyDescent="0.25">
      <c r="A111" s="19"/>
      <c r="B111" s="17" t="s">
        <v>125</v>
      </c>
      <c r="C111" s="17" t="s">
        <v>4391</v>
      </c>
      <c r="D111" s="17" t="s">
        <v>3001</v>
      </c>
      <c r="E111" s="20" t="s">
        <v>7293</v>
      </c>
      <c r="F111" s="20" t="s">
        <v>3153</v>
      </c>
      <c r="G111" s="82" t="s">
        <v>7252</v>
      </c>
      <c r="H111" s="85" t="s">
        <v>7270</v>
      </c>
      <c r="I111" s="21" t="s">
        <v>7418</v>
      </c>
      <c r="J111" s="21" t="s">
        <v>3569</v>
      </c>
      <c r="K111" s="19"/>
      <c r="L111" s="22">
        <v>44015</v>
      </c>
      <c r="M111" s="98">
        <v>976.43370999954595</v>
      </c>
      <c r="N111" s="94">
        <v>976.43370999954595</v>
      </c>
      <c r="O111" s="94">
        <v>979.54800000041701</v>
      </c>
      <c r="P111" s="62">
        <f t="shared" si="1"/>
        <v>0.99682068668317458</v>
      </c>
      <c r="Q111" s="22">
        <v>44014</v>
      </c>
      <c r="R111" s="99">
        <v>7948676.5208906299</v>
      </c>
      <c r="S111" s="99">
        <v>6586261.0685078101</v>
      </c>
      <c r="T111" s="19"/>
      <c r="U111" s="23">
        <v>-3.17931331665022E-3</v>
      </c>
      <c r="V111" s="63">
        <v>-0.87595261848036898</v>
      </c>
      <c r="W111" s="23">
        <v>0.10877836743748</v>
      </c>
      <c r="X111" s="63">
        <v>1.27506677908241</v>
      </c>
      <c r="Y111" s="23">
        <v>7.7056964162693503E-2</v>
      </c>
      <c r="Z111" s="63">
        <v>20.906299796857599</v>
      </c>
      <c r="AA111" s="23">
        <v>0.247447123845632</v>
      </c>
      <c r="AB111" s="63">
        <v>41.6513280942454</v>
      </c>
      <c r="AC111" s="23">
        <v>0.22082274055370399</v>
      </c>
      <c r="AD111" s="63">
        <v>42.149571302928997</v>
      </c>
      <c r="AE111" s="23">
        <v>0.24789092914230401</v>
      </c>
      <c r="AF111" s="64">
        <v>36.982434498204398</v>
      </c>
      <c r="AG111" s="23">
        <v>1.9851854856824499E-2</v>
      </c>
      <c r="AH111" s="63">
        <v>-4.1096403150731904</v>
      </c>
      <c r="AI111" s="23">
        <v>9.4589428568724501E-2</v>
      </c>
      <c r="AJ111" s="63">
        <v>19.545055829075899</v>
      </c>
      <c r="AK111" s="23">
        <v>0.81768184769665797</v>
      </c>
      <c r="AL111" s="23">
        <v>8.9062931938387893E-2</v>
      </c>
      <c r="AM111" s="63">
        <v>73.307809715508498</v>
      </c>
      <c r="AN111" s="19"/>
      <c r="AO111" s="26">
        <v>3.6689574753836503E-2</v>
      </c>
      <c r="AP111" s="26">
        <v>-4.68284562694316E-2</v>
      </c>
      <c r="AQ111" s="26">
        <v>0.15145808585482901</v>
      </c>
      <c r="AR111" s="26">
        <v>-8.9016749555448804E-2</v>
      </c>
      <c r="AS111" s="24">
        <v>7</v>
      </c>
      <c r="AT111" s="24">
        <v>5</v>
      </c>
      <c r="AU111" s="24">
        <v>8</v>
      </c>
      <c r="AV111" s="25">
        <v>4</v>
      </c>
      <c r="AW111" s="19"/>
      <c r="AX111" s="29">
        <v>0.18258673314412599</v>
      </c>
      <c r="AY111" s="30">
        <v>1.2307368112979</v>
      </c>
      <c r="AZ111" s="30">
        <v>1.3491543233922101</v>
      </c>
      <c r="BA111" s="30">
        <v>1.79897520698614</v>
      </c>
      <c r="BB111" s="62">
        <v>1.8824605059417101E-2</v>
      </c>
      <c r="BC111" s="108">
        <v>-18.4192890968698</v>
      </c>
      <c r="BD111" s="22">
        <v>43844</v>
      </c>
      <c r="BE111" s="22">
        <v>43913</v>
      </c>
      <c r="BF111" s="24">
        <v>116</v>
      </c>
      <c r="BG111" s="22">
        <v>44006</v>
      </c>
      <c r="BH111" s="37"/>
    </row>
    <row r="112" spans="1:60" x14ac:dyDescent="0.25">
      <c r="A112" s="19"/>
      <c r="B112" s="17" t="s">
        <v>126</v>
      </c>
      <c r="C112" s="17" t="s">
        <v>4392</v>
      </c>
      <c r="D112" s="17" t="s">
        <v>3001</v>
      </c>
      <c r="E112" s="20" t="s">
        <v>7294</v>
      </c>
      <c r="F112" s="20" t="s">
        <v>3153</v>
      </c>
      <c r="G112" s="82" t="s">
        <v>7252</v>
      </c>
      <c r="H112" s="85" t="s">
        <v>7270</v>
      </c>
      <c r="I112" s="21" t="s">
        <v>7418</v>
      </c>
      <c r="J112" s="21" t="s">
        <v>3570</v>
      </c>
      <c r="K112" s="19"/>
      <c r="L112" s="22">
        <v>44015</v>
      </c>
      <c r="M112" s="98">
        <v>699.30180399957999</v>
      </c>
      <c r="N112" s="94">
        <v>699.30180399957999</v>
      </c>
      <c r="O112" s="94">
        <v>754.83853400033001</v>
      </c>
      <c r="P112" s="62">
        <f t="shared" si="1"/>
        <v>0.92642568244836621</v>
      </c>
      <c r="Q112" s="22">
        <v>43910</v>
      </c>
      <c r="R112" s="99">
        <v>0</v>
      </c>
      <c r="S112" s="99">
        <v>0</v>
      </c>
      <c r="T112" s="19"/>
      <c r="U112" s="23">
        <v>-1.5080424850566499E-2</v>
      </c>
      <c r="V112" s="63">
        <v>-2.0660637718719999</v>
      </c>
      <c r="W112" s="23">
        <v>2.6978003728800101E-2</v>
      </c>
      <c r="X112" s="63">
        <v>-6.9049695917856297</v>
      </c>
      <c r="Y112" s="23">
        <v>6.6060252465831595E-2</v>
      </c>
      <c r="Z112" s="63">
        <v>19.8066286271787</v>
      </c>
      <c r="AA112" s="23">
        <v>0.18006751798035101</v>
      </c>
      <c r="AB112" s="63">
        <v>34.9133675076882</v>
      </c>
      <c r="AC112" s="23">
        <v>0.234594063358672</v>
      </c>
      <c r="AD112" s="63">
        <v>43.5267035834258</v>
      </c>
      <c r="AE112" s="23">
        <v>0.21028466483054201</v>
      </c>
      <c r="AF112" s="64">
        <v>33.221808066999102</v>
      </c>
      <c r="AG112" s="23">
        <v>-1.51648782402845E-2</v>
      </c>
      <c r="AH112" s="63">
        <v>-7.61131362478773</v>
      </c>
      <c r="AI112" s="23">
        <v>7.9718514141859501E-2</v>
      </c>
      <c r="AJ112" s="63">
        <v>18.057964386389401</v>
      </c>
      <c r="AK112" s="23">
        <v>0.42564602596568901</v>
      </c>
      <c r="AL112" s="23">
        <v>5.1935731018602403E-2</v>
      </c>
      <c r="AM112" s="63">
        <v>34.1042275424115</v>
      </c>
      <c r="AN112" s="19"/>
      <c r="AO112" s="26">
        <v>3.6556978096996297E-2</v>
      </c>
      <c r="AP112" s="26">
        <v>-2.3708267339316101E-2</v>
      </c>
      <c r="AQ112" s="26">
        <v>0.140306192692224</v>
      </c>
      <c r="AR112" s="26">
        <v>-0.100971928765794</v>
      </c>
      <c r="AS112" s="24">
        <v>8</v>
      </c>
      <c r="AT112" s="24">
        <v>4</v>
      </c>
      <c r="AU112" s="24">
        <v>7</v>
      </c>
      <c r="AV112" s="25">
        <v>5</v>
      </c>
      <c r="AW112" s="19"/>
      <c r="AX112" s="29">
        <v>0.13545393193824601</v>
      </c>
      <c r="AY112" s="30">
        <v>1.3761199063083001</v>
      </c>
      <c r="AZ112" s="30">
        <v>0.96308117005264604</v>
      </c>
      <c r="BA112" s="30">
        <v>2.1827592680710901</v>
      </c>
      <c r="BB112" s="62">
        <v>1.4017802492562599E-2</v>
      </c>
      <c r="BC112" s="108">
        <v>-11.8525517670932</v>
      </c>
      <c r="BD112" s="22">
        <v>43910</v>
      </c>
      <c r="BE112" s="22">
        <v>43990</v>
      </c>
      <c r="BF112" s="24"/>
      <c r="BG112" s="22"/>
      <c r="BH112" s="37"/>
    </row>
    <row r="113" spans="1:60" x14ac:dyDescent="0.25">
      <c r="A113" s="19"/>
      <c r="B113" s="17" t="s">
        <v>127</v>
      </c>
      <c r="C113" s="17" t="s">
        <v>4393</v>
      </c>
      <c r="D113" s="17" t="s">
        <v>3001</v>
      </c>
      <c r="E113" s="20" t="s">
        <v>7305</v>
      </c>
      <c r="F113" s="20" t="s">
        <v>3153</v>
      </c>
      <c r="G113" s="82" t="s">
        <v>7252</v>
      </c>
      <c r="H113" s="85" t="s">
        <v>7270</v>
      </c>
      <c r="I113" s="21" t="s">
        <v>7418</v>
      </c>
      <c r="J113" s="21" t="s">
        <v>3571</v>
      </c>
      <c r="K113" s="19"/>
      <c r="L113" s="22">
        <v>44015</v>
      </c>
      <c r="M113" s="98">
        <v>933.90316800028097</v>
      </c>
      <c r="N113" s="94">
        <v>933.90316800028097</v>
      </c>
      <c r="O113" s="94">
        <v>936.85603300016396</v>
      </c>
      <c r="P113" s="62">
        <f t="shared" si="1"/>
        <v>0.99684811230768633</v>
      </c>
      <c r="Q113" s="22">
        <v>44014</v>
      </c>
      <c r="R113" s="99">
        <v>37298173.783437498</v>
      </c>
      <c r="S113" s="99">
        <v>23038387.452906299</v>
      </c>
      <c r="T113" s="19"/>
      <c r="U113" s="23">
        <v>-3.1518876921836601E-3</v>
      </c>
      <c r="V113" s="63">
        <v>-0.87321005603371304</v>
      </c>
      <c r="W113" s="23">
        <v>0.11063927858966099</v>
      </c>
      <c r="X113" s="63">
        <v>1.46115789430041</v>
      </c>
      <c r="Y113" s="23">
        <v>8.8072743401426096E-2</v>
      </c>
      <c r="Z113" s="63">
        <v>22.007877720723599</v>
      </c>
      <c r="AA113" s="23">
        <v>0.273354787632416</v>
      </c>
      <c r="AB113" s="63">
        <v>44.242094472923803</v>
      </c>
      <c r="AC113" s="23">
        <v>0.27159466571902202</v>
      </c>
      <c r="AD113" s="63">
        <v>47.2267638194608</v>
      </c>
      <c r="AE113" s="23">
        <v>0.32716573838144503</v>
      </c>
      <c r="AF113" s="64">
        <v>44.909915422089398</v>
      </c>
      <c r="AG113" s="23">
        <v>1.99576296690793E-2</v>
      </c>
      <c r="AH113" s="63">
        <v>-4.09906283384771</v>
      </c>
      <c r="AI113" s="23">
        <v>0.105997377449967</v>
      </c>
      <c r="AJ113" s="63">
        <v>20.685850717214599</v>
      </c>
      <c r="AK113" s="23">
        <v>0.46930219474248602</v>
      </c>
      <c r="AL113" s="23">
        <v>7.5986071818988393E-2</v>
      </c>
      <c r="AM113" s="63">
        <v>40.505336922826203</v>
      </c>
      <c r="AN113" s="19"/>
      <c r="AO113" s="26">
        <v>3.6849553845968303E-2</v>
      </c>
      <c r="AP113" s="26">
        <v>-4.6890898609490299E-2</v>
      </c>
      <c r="AQ113" s="26">
        <v>0.15340581552663901</v>
      </c>
      <c r="AR113" s="26">
        <v>-8.7489559373352704E-2</v>
      </c>
      <c r="AS113" s="24">
        <v>8</v>
      </c>
      <c r="AT113" s="24">
        <v>4</v>
      </c>
      <c r="AU113" s="24">
        <v>8</v>
      </c>
      <c r="AV113" s="25">
        <v>4</v>
      </c>
      <c r="AW113" s="19"/>
      <c r="AX113" s="29">
        <v>0.182473299183184</v>
      </c>
      <c r="AY113" s="30">
        <v>1.36401666534039</v>
      </c>
      <c r="AZ113" s="30">
        <v>1.43738825844412</v>
      </c>
      <c r="BA113" s="30">
        <v>2.0026096912261</v>
      </c>
      <c r="BB113" s="62">
        <v>1.88141138563515E-2</v>
      </c>
      <c r="BC113" s="108">
        <v>-18.108061988226801</v>
      </c>
      <c r="BD113" s="22">
        <v>43844</v>
      </c>
      <c r="BE113" s="22">
        <v>43913</v>
      </c>
      <c r="BF113" s="24">
        <v>115</v>
      </c>
      <c r="BG113" s="22">
        <v>44005</v>
      </c>
      <c r="BH113" s="37"/>
    </row>
    <row r="114" spans="1:60" x14ac:dyDescent="0.25">
      <c r="A114" s="19"/>
      <c r="B114" s="17" t="s">
        <v>128</v>
      </c>
      <c r="C114" s="17" t="s">
        <v>4394</v>
      </c>
      <c r="D114" s="17" t="s">
        <v>3001</v>
      </c>
      <c r="E114" s="20" t="s">
        <v>7307</v>
      </c>
      <c r="F114" s="20" t="s">
        <v>3153</v>
      </c>
      <c r="G114" s="82" t="s">
        <v>7252</v>
      </c>
      <c r="H114" s="85" t="s">
        <v>7270</v>
      </c>
      <c r="I114" s="21" t="s">
        <v>7418</v>
      </c>
      <c r="J114" s="21" t="s">
        <v>3572</v>
      </c>
      <c r="K114" s="19"/>
      <c r="L114" s="22">
        <v>44015</v>
      </c>
      <c r="M114" s="98">
        <v>776.56428200006496</v>
      </c>
      <c r="N114" s="94">
        <v>776.56428200006496</v>
      </c>
      <c r="O114" s="94">
        <v>779.067176000215</v>
      </c>
      <c r="P114" s="62">
        <f t="shared" si="1"/>
        <v>0.99678731940292997</v>
      </c>
      <c r="Q114" s="22">
        <v>44014</v>
      </c>
      <c r="R114" s="99">
        <v>1376967.40474805</v>
      </c>
      <c r="S114" s="99">
        <v>1189722.4000117199</v>
      </c>
      <c r="T114" s="19"/>
      <c r="U114" s="23">
        <v>-3.2126805972438901E-3</v>
      </c>
      <c r="V114" s="63">
        <v>-0.87928934653973601</v>
      </c>
      <c r="W114" s="23">
        <v>0.10721961580929899</v>
      </c>
      <c r="X114" s="63">
        <v>1.1191916162642901</v>
      </c>
      <c r="Y114" s="23">
        <v>6.7496991350708399E-2</v>
      </c>
      <c r="Z114" s="63">
        <v>19.950302515644601</v>
      </c>
      <c r="AA114" s="23">
        <v>0.22522542794467901</v>
      </c>
      <c r="AB114" s="63">
        <v>39.429158504120998</v>
      </c>
      <c r="AC114" s="23">
        <v>0.17510288312769301</v>
      </c>
      <c r="AD114" s="63">
        <v>37.577585560327897</v>
      </c>
      <c r="AE114" s="23">
        <v>0.161349054003949</v>
      </c>
      <c r="AF114" s="64">
        <v>28.328246984368899</v>
      </c>
      <c r="AG114" s="23">
        <v>1.97815652954887E-2</v>
      </c>
      <c r="AH114" s="63">
        <v>-4.1166692712067698</v>
      </c>
      <c r="AI114" s="23">
        <v>8.4772324537043503E-2</v>
      </c>
      <c r="AJ114" s="63">
        <v>18.563345425907801</v>
      </c>
      <c r="AK114" s="23">
        <v>0.55337751449435002</v>
      </c>
      <c r="AL114" s="23">
        <v>6.4902400481514605E-2</v>
      </c>
      <c r="AM114" s="63">
        <v>46.8773763952777</v>
      </c>
      <c r="AN114" s="19"/>
      <c r="AO114" s="26">
        <v>3.6585186100637698E-2</v>
      </c>
      <c r="AP114" s="26">
        <v>-4.6878793694340899E-2</v>
      </c>
      <c r="AQ114" s="26">
        <v>0.14979210235294901</v>
      </c>
      <c r="AR114" s="26">
        <v>-9.0384595851937796E-2</v>
      </c>
      <c r="AS114" s="24">
        <v>7</v>
      </c>
      <c r="AT114" s="24">
        <v>5</v>
      </c>
      <c r="AU114" s="24">
        <v>8</v>
      </c>
      <c r="AV114" s="25">
        <v>4</v>
      </c>
      <c r="AW114" s="19"/>
      <c r="AX114" s="29">
        <v>0.18273222612566301</v>
      </c>
      <c r="AY114" s="30">
        <v>1.11659755969413</v>
      </c>
      <c r="AZ114" s="30">
        <v>1.27436275774198</v>
      </c>
      <c r="BA114" s="30">
        <v>1.6258011860336401</v>
      </c>
      <c r="BB114" s="62">
        <v>1.8838446250138099E-2</v>
      </c>
      <c r="BC114" s="108">
        <v>-18.6984071804909</v>
      </c>
      <c r="BD114" s="22">
        <v>43844</v>
      </c>
      <c r="BE114" s="22">
        <v>43913</v>
      </c>
      <c r="BF114" s="24">
        <v>122</v>
      </c>
      <c r="BG114" s="22">
        <v>44014</v>
      </c>
      <c r="BH114" s="37"/>
    </row>
    <row r="115" spans="1:60" x14ac:dyDescent="0.25">
      <c r="A115" s="19"/>
      <c r="B115" s="17" t="s">
        <v>129</v>
      </c>
      <c r="C115" s="17" t="s">
        <v>4395</v>
      </c>
      <c r="D115" s="17" t="s">
        <v>3002</v>
      </c>
      <c r="E115" s="20" t="s">
        <v>7289</v>
      </c>
      <c r="F115" s="20" t="s">
        <v>3160</v>
      </c>
      <c r="G115" s="82" t="s">
        <v>7251</v>
      </c>
      <c r="H115" s="85" t="s">
        <v>7270</v>
      </c>
      <c r="I115" s="21" t="s">
        <v>7417</v>
      </c>
      <c r="J115" s="21" t="s">
        <v>3573</v>
      </c>
      <c r="K115" s="19"/>
      <c r="L115" s="22">
        <v>44015</v>
      </c>
      <c r="M115" s="98">
        <v>1609.2609999999399</v>
      </c>
      <c r="N115" s="94">
        <v>1609.2609999999399</v>
      </c>
      <c r="O115" s="94">
        <v>1620.1621000003099</v>
      </c>
      <c r="P115" s="62">
        <f t="shared" si="1"/>
        <v>0.99327159918111407</v>
      </c>
      <c r="Q115" s="22">
        <v>43843</v>
      </c>
      <c r="R115" s="99">
        <v>715485.41399999999</v>
      </c>
      <c r="S115" s="99">
        <v>485951.30441210902</v>
      </c>
      <c r="T115" s="19"/>
      <c r="U115" s="23">
        <v>3.1196386753435902E-3</v>
      </c>
      <c r="V115" s="63">
        <v>-0.24605741928098701</v>
      </c>
      <c r="W115" s="23">
        <v>0.102983968476183</v>
      </c>
      <c r="X115" s="63">
        <v>0.69562688295263797</v>
      </c>
      <c r="Y115" s="23">
        <v>4.7619165417927399E-2</v>
      </c>
      <c r="Z115" s="63">
        <v>17.962519922380999</v>
      </c>
      <c r="AA115" s="23">
        <v>0.204942623258976</v>
      </c>
      <c r="AB115" s="63">
        <v>37.400878035579801</v>
      </c>
      <c r="AC115" s="23">
        <v>0.182201040903165</v>
      </c>
      <c r="AD115" s="63">
        <v>38.287401337875103</v>
      </c>
      <c r="AE115" s="23">
        <v>0.19830370352079599</v>
      </c>
      <c r="AF115" s="64">
        <v>32.023711936024498</v>
      </c>
      <c r="AG115" s="23">
        <v>1.27799781766953E-2</v>
      </c>
      <c r="AH115" s="63">
        <v>-4.8168279830861103</v>
      </c>
      <c r="AI115" s="23">
        <v>6.5068083809819696E-2</v>
      </c>
      <c r="AJ115" s="63">
        <v>16.592921353178099</v>
      </c>
      <c r="AK115" s="23">
        <v>0.60926099999982397</v>
      </c>
      <c r="AL115" s="23">
        <v>6.5349273445462999E-2</v>
      </c>
      <c r="AM115" s="63">
        <v>65.797896358300903</v>
      </c>
      <c r="AN115" s="19"/>
      <c r="AO115" s="26">
        <v>3.7604366390951299E-2</v>
      </c>
      <c r="AP115" s="26">
        <v>-5.5364256503744401E-2</v>
      </c>
      <c r="AQ115" s="26">
        <v>0.100600180325273</v>
      </c>
      <c r="AR115" s="26">
        <v>-8.0816942873789196E-2</v>
      </c>
      <c r="AS115" s="24">
        <v>7</v>
      </c>
      <c r="AT115" s="24">
        <v>5</v>
      </c>
      <c r="AU115" s="24">
        <v>8</v>
      </c>
      <c r="AV115" s="25">
        <v>4</v>
      </c>
      <c r="AW115" s="19"/>
      <c r="AX115" s="29">
        <v>0.18293172177189301</v>
      </c>
      <c r="AY115" s="30">
        <v>0.98214040899438304</v>
      </c>
      <c r="AZ115" s="30">
        <v>1.24894903568384</v>
      </c>
      <c r="BA115" s="30">
        <v>1.40748595902551</v>
      </c>
      <c r="BB115" s="62">
        <v>1.88420583620427E-2</v>
      </c>
      <c r="BC115" s="108">
        <v>-21.672109229140901</v>
      </c>
      <c r="BD115" s="22">
        <v>43843</v>
      </c>
      <c r="BE115" s="22">
        <v>43913</v>
      </c>
      <c r="BF115" s="24"/>
      <c r="BG115" s="22"/>
      <c r="BH115" s="37"/>
    </row>
    <row r="116" spans="1:60" x14ac:dyDescent="0.25">
      <c r="A116" s="19"/>
      <c r="B116" s="17" t="s">
        <v>130</v>
      </c>
      <c r="C116" s="17" t="s">
        <v>4396</v>
      </c>
      <c r="D116" s="17" t="s">
        <v>3002</v>
      </c>
      <c r="E116" s="20" t="s">
        <v>7335</v>
      </c>
      <c r="F116" s="20" t="s">
        <v>3160</v>
      </c>
      <c r="G116" s="82" t="s">
        <v>7251</v>
      </c>
      <c r="H116" s="85" t="s">
        <v>7270</v>
      </c>
      <c r="I116" s="21" t="s">
        <v>7417</v>
      </c>
      <c r="J116" s="21" t="s">
        <v>3574</v>
      </c>
      <c r="K116" s="19"/>
      <c r="L116" s="22">
        <v>44015</v>
      </c>
      <c r="M116" s="98">
        <v>1424.0283000003501</v>
      </c>
      <c r="N116" s="94">
        <v>1424.0283000003501</v>
      </c>
      <c r="O116" s="94">
        <v>1424.0283000003501</v>
      </c>
      <c r="P116" s="62">
        <f t="shared" si="1"/>
        <v>1</v>
      </c>
      <c r="Q116" s="22">
        <v>44015</v>
      </c>
      <c r="R116" s="99">
        <v>147.005</v>
      </c>
      <c r="S116" s="99">
        <v>130.99034351146199</v>
      </c>
      <c r="T116" s="19"/>
      <c r="U116" s="23">
        <v>3.1732472543808399E-3</v>
      </c>
      <c r="V116" s="63">
        <v>-0.240696561377263</v>
      </c>
      <c r="W116" s="23">
        <v>0.104669548629317</v>
      </c>
      <c r="X116" s="63">
        <v>0.86418489826610301</v>
      </c>
      <c r="Y116" s="23">
        <v>5.73313146433065E-2</v>
      </c>
      <c r="Z116" s="63">
        <v>18.9337348449044</v>
      </c>
      <c r="AA116" s="23">
        <v>0.22864573748112901</v>
      </c>
      <c r="AB116" s="63">
        <v>39.771189457795103</v>
      </c>
      <c r="AC116" s="23">
        <v>0.230641163403634</v>
      </c>
      <c r="AD116" s="63">
        <v>43.131413587892901</v>
      </c>
      <c r="AE116" s="23">
        <v>0.27251718646031797</v>
      </c>
      <c r="AF116" s="64">
        <v>39.445060229976697</v>
      </c>
      <c r="AG116" s="23">
        <v>1.2940412261741601E-2</v>
      </c>
      <c r="AH116" s="63">
        <v>-4.8007845745814803</v>
      </c>
      <c r="AI116" s="23">
        <v>7.5100952917637201E-2</v>
      </c>
      <c r="AJ116" s="63">
        <v>17.5962082639744</v>
      </c>
      <c r="AK116" s="23">
        <v>0.42402829999977298</v>
      </c>
      <c r="AL116" s="23">
        <v>7.4731338594574495E-2</v>
      </c>
      <c r="AM116" s="63">
        <v>32.0197715632967</v>
      </c>
      <c r="AN116" s="19"/>
      <c r="AO116" s="26">
        <v>3.7666521568098701E-2</v>
      </c>
      <c r="AP116" s="26">
        <v>-5.5225217061015401E-2</v>
      </c>
      <c r="AQ116" s="26">
        <v>0.102269434193731</v>
      </c>
      <c r="AR116" s="26">
        <v>-7.9375250534212696E-2</v>
      </c>
      <c r="AS116" s="24">
        <v>7</v>
      </c>
      <c r="AT116" s="24">
        <v>5</v>
      </c>
      <c r="AU116" s="24">
        <v>8</v>
      </c>
      <c r="AV116" s="25">
        <v>4</v>
      </c>
      <c r="AW116" s="19"/>
      <c r="AX116" s="29">
        <v>0.18288495119282699</v>
      </c>
      <c r="AY116" s="30">
        <v>1.1022057404407</v>
      </c>
      <c r="AZ116" s="30">
        <v>1.3320432256969099</v>
      </c>
      <c r="BA116" s="30">
        <v>1.5860354182805201</v>
      </c>
      <c r="BB116" s="62">
        <v>1.8838824217782501E-2</v>
      </c>
      <c r="BC116" s="108">
        <v>-21.392646291205899</v>
      </c>
      <c r="BD116" s="22">
        <v>43843</v>
      </c>
      <c r="BE116" s="22">
        <v>43913</v>
      </c>
      <c r="BF116" s="24">
        <v>124</v>
      </c>
      <c r="BG116" s="22">
        <v>44015</v>
      </c>
      <c r="BH116" s="37"/>
    </row>
    <row r="117" spans="1:60" x14ac:dyDescent="0.25">
      <c r="A117" s="19"/>
      <c r="B117" s="17" t="s">
        <v>131</v>
      </c>
      <c r="C117" s="17" t="s">
        <v>4397</v>
      </c>
      <c r="D117" s="17" t="s">
        <v>3002</v>
      </c>
      <c r="E117" s="20" t="s">
        <v>7336</v>
      </c>
      <c r="F117" s="20" t="s">
        <v>3160</v>
      </c>
      <c r="G117" s="82" t="s">
        <v>7251</v>
      </c>
      <c r="H117" s="85" t="s">
        <v>7270</v>
      </c>
      <c r="I117" s="21" t="s">
        <v>7417</v>
      </c>
      <c r="J117" s="21" t="s">
        <v>3575</v>
      </c>
      <c r="K117" s="19"/>
      <c r="L117" s="22">
        <v>44015</v>
      </c>
      <c r="M117" s="98">
        <v>957.49029999971401</v>
      </c>
      <c r="N117" s="94">
        <v>957.49029999971401</v>
      </c>
      <c r="O117" s="94">
        <v>957.49029999971401</v>
      </c>
      <c r="P117" s="62">
        <f t="shared" si="1"/>
        <v>1</v>
      </c>
      <c r="Q117" s="22">
        <v>44015</v>
      </c>
      <c r="R117" s="99">
        <v>0</v>
      </c>
      <c r="S117" s="99">
        <v>0</v>
      </c>
      <c r="T117" s="19"/>
      <c r="U117" s="23">
        <v>0</v>
      </c>
      <c r="V117" s="63">
        <v>-0.55802128681534702</v>
      </c>
      <c r="W117" s="23">
        <v>0</v>
      </c>
      <c r="X117" s="63">
        <v>-9.6027699646656401</v>
      </c>
      <c r="Y117" s="23">
        <v>0</v>
      </c>
      <c r="Z117" s="63">
        <v>13.200603380581001</v>
      </c>
      <c r="AA117" s="23">
        <v>0</v>
      </c>
      <c r="AB117" s="63">
        <v>16.906615709653099</v>
      </c>
      <c r="AC117" s="23">
        <v>0</v>
      </c>
      <c r="AD117" s="63">
        <v>20.067297247529499</v>
      </c>
      <c r="AE117" s="23">
        <v>0</v>
      </c>
      <c r="AF117" s="64">
        <v>12.1933415839594</v>
      </c>
      <c r="AG117" s="23">
        <v>0</v>
      </c>
      <c r="AH117" s="63">
        <v>-6.0948258007556397</v>
      </c>
      <c r="AI117" s="23">
        <v>0</v>
      </c>
      <c r="AJ117" s="63">
        <v>10.0861129722034</v>
      </c>
      <c r="AK117" s="23">
        <v>-4.2509700000664501E-2</v>
      </c>
      <c r="AL117" s="23">
        <v>-8.8175310584119905E-3</v>
      </c>
      <c r="AM117" s="63">
        <v>-14.634028436747</v>
      </c>
      <c r="AN117" s="19"/>
      <c r="AO117" s="26">
        <v>0</v>
      </c>
      <c r="AP117" s="26">
        <v>0</v>
      </c>
      <c r="AQ117" s="26">
        <v>0</v>
      </c>
      <c r="AR117" s="26">
        <v>0</v>
      </c>
      <c r="AS117" s="24">
        <v>0</v>
      </c>
      <c r="AT117" s="24">
        <v>0</v>
      </c>
      <c r="AU117" s="24">
        <v>7</v>
      </c>
      <c r="AV117" s="25">
        <v>5</v>
      </c>
      <c r="AW117" s="19"/>
      <c r="AX117" s="29">
        <v>0</v>
      </c>
      <c r="AY117" s="30">
        <v>-117.545979959425</v>
      </c>
      <c r="AZ117" s="30">
        <v>0.39470262811346402</v>
      </c>
      <c r="BA117" s="30">
        <v>-15.971119820984301</v>
      </c>
      <c r="BB117" s="62">
        <v>0</v>
      </c>
      <c r="BC117" s="108">
        <v>0</v>
      </c>
      <c r="BD117" s="22">
        <v>43650</v>
      </c>
      <c r="BE117" s="22"/>
      <c r="BF117" s="24"/>
      <c r="BG117" s="22"/>
      <c r="BH117" s="37"/>
    </row>
    <row r="118" spans="1:60" x14ac:dyDescent="0.25">
      <c r="A118" s="19"/>
      <c r="B118" s="17" t="s">
        <v>132</v>
      </c>
      <c r="C118" s="17" t="s">
        <v>4398</v>
      </c>
      <c r="D118" s="17" t="s">
        <v>3002</v>
      </c>
      <c r="E118" s="20" t="s">
        <v>7290</v>
      </c>
      <c r="F118" s="20" t="s">
        <v>3160</v>
      </c>
      <c r="G118" s="82" t="s">
        <v>7251</v>
      </c>
      <c r="H118" s="85" t="s">
        <v>7270</v>
      </c>
      <c r="I118" s="21" t="s">
        <v>7417</v>
      </c>
      <c r="J118" s="21" t="s">
        <v>3576</v>
      </c>
      <c r="K118" s="19"/>
      <c r="L118" s="22">
        <v>44015</v>
      </c>
      <c r="M118" s="98">
        <v>1694.7783000003501</v>
      </c>
      <c r="N118" s="94">
        <v>1694.7783000003501</v>
      </c>
      <c r="O118" s="94">
        <v>1700.5442999992499</v>
      </c>
      <c r="P118" s="62">
        <f t="shared" si="1"/>
        <v>0.99660932091042709</v>
      </c>
      <c r="Q118" s="22">
        <v>43843</v>
      </c>
      <c r="R118" s="99">
        <v>433123.53399999999</v>
      </c>
      <c r="S118" s="99">
        <v>342781.978</v>
      </c>
      <c r="T118" s="19"/>
      <c r="U118" s="23">
        <v>3.1392006058013101E-3</v>
      </c>
      <c r="V118" s="63">
        <v>-0.24410122623521599</v>
      </c>
      <c r="W118" s="23">
        <v>0.10362959299353</v>
      </c>
      <c r="X118" s="63">
        <v>0.76018933468731098</v>
      </c>
      <c r="Y118" s="23">
        <v>5.1344519863050699E-2</v>
      </c>
      <c r="Z118" s="63">
        <v>18.335055366886099</v>
      </c>
      <c r="AA118" s="23">
        <v>0.213586601054121</v>
      </c>
      <c r="AB118" s="63">
        <v>38.265275815094398</v>
      </c>
      <c r="AC118" s="23">
        <v>0.19921189796528799</v>
      </c>
      <c r="AD118" s="63">
        <v>39.988487044058303</v>
      </c>
      <c r="AE118" s="23">
        <v>0.22425446152745299</v>
      </c>
      <c r="AF118" s="64">
        <v>34.618787736690102</v>
      </c>
      <c r="AG118" s="23">
        <v>1.28392222650291E-2</v>
      </c>
      <c r="AH118" s="63">
        <v>-4.8109035742527304</v>
      </c>
      <c r="AI118" s="23">
        <v>6.89180289336946E-2</v>
      </c>
      <c r="AJ118" s="63">
        <v>16.9779158655729</v>
      </c>
      <c r="AK118" s="23">
        <v>0.69477829999988905</v>
      </c>
      <c r="AL118" s="23">
        <v>7.2713805326202405E-2</v>
      </c>
      <c r="AM118" s="63">
        <v>74.349626358249196</v>
      </c>
      <c r="AN118" s="19"/>
      <c r="AO118" s="26">
        <v>3.7624636363034397E-2</v>
      </c>
      <c r="AP118" s="26">
        <v>-5.5308955759755897E-2</v>
      </c>
      <c r="AQ118" s="26">
        <v>0.101244397756091</v>
      </c>
      <c r="AR118" s="26">
        <v>-8.0261042147903902E-2</v>
      </c>
      <c r="AS118" s="24">
        <v>7</v>
      </c>
      <c r="AT118" s="24">
        <v>5</v>
      </c>
      <c r="AU118" s="24">
        <v>8</v>
      </c>
      <c r="AV118" s="25">
        <v>4</v>
      </c>
      <c r="AW118" s="19"/>
      <c r="AX118" s="29">
        <v>0.18291579120705101</v>
      </c>
      <c r="AY118" s="30">
        <v>1.0259252254345499</v>
      </c>
      <c r="AZ118" s="30">
        <v>1.2792849485867901</v>
      </c>
      <c r="BA118" s="30">
        <v>1.4725029851178999</v>
      </c>
      <c r="BB118" s="62">
        <v>1.88410325360019E-2</v>
      </c>
      <c r="BC118" s="108">
        <v>-21.565101244312199</v>
      </c>
      <c r="BD118" s="22">
        <v>43843</v>
      </c>
      <c r="BE118" s="22">
        <v>43913</v>
      </c>
      <c r="BF118" s="24"/>
      <c r="BG118" s="22"/>
      <c r="BH118" s="37"/>
    </row>
    <row r="119" spans="1:60" x14ac:dyDescent="0.25">
      <c r="A119" s="19"/>
      <c r="B119" s="17" t="s">
        <v>133</v>
      </c>
      <c r="C119" s="17" t="s">
        <v>4399</v>
      </c>
      <c r="D119" s="17" t="s">
        <v>3002</v>
      </c>
      <c r="E119" s="20" t="s">
        <v>7315</v>
      </c>
      <c r="F119" s="20" t="s">
        <v>3160</v>
      </c>
      <c r="G119" s="82" t="s">
        <v>7251</v>
      </c>
      <c r="H119" s="85" t="s">
        <v>7270</v>
      </c>
      <c r="I119" s="21" t="s">
        <v>7417</v>
      </c>
      <c r="J119" s="21" t="s">
        <v>3577</v>
      </c>
      <c r="K119" s="19"/>
      <c r="L119" s="22">
        <v>44015</v>
      </c>
      <c r="M119" s="98">
        <v>1870.82029999979</v>
      </c>
      <c r="N119" s="94">
        <v>1870.82029999979</v>
      </c>
      <c r="O119" s="94">
        <v>1870.82029999979</v>
      </c>
      <c r="P119" s="62">
        <f t="shared" si="1"/>
        <v>1</v>
      </c>
      <c r="Q119" s="22">
        <v>44015</v>
      </c>
      <c r="R119" s="99">
        <v>1552203.078</v>
      </c>
      <c r="S119" s="99">
        <v>1414761.87056836</v>
      </c>
      <c r="T119" s="19"/>
      <c r="U119" s="23">
        <v>3.1724421205581201E-3</v>
      </c>
      <c r="V119" s="63">
        <v>-0.240777074759535</v>
      </c>
      <c r="W119" s="23">
        <v>0.104727477233682</v>
      </c>
      <c r="X119" s="63">
        <v>0.86997775870258898</v>
      </c>
      <c r="Y119" s="23">
        <v>5.7705616718521903E-2</v>
      </c>
      <c r="Z119" s="63">
        <v>18.971165052440501</v>
      </c>
      <c r="AA119" s="23">
        <v>0.228418081529671</v>
      </c>
      <c r="AB119" s="63">
        <v>39.748423862620299</v>
      </c>
      <c r="AC119" s="23">
        <v>0.22868238182680201</v>
      </c>
      <c r="AD119" s="63">
        <v>42.935535430209697</v>
      </c>
      <c r="AE119" s="23">
        <v>0.26964907899120599</v>
      </c>
      <c r="AF119" s="64">
        <v>39.1582494830946</v>
      </c>
      <c r="AG119" s="23">
        <v>1.2939967335114501E-2</v>
      </c>
      <c r="AH119" s="63">
        <v>-4.80082906724419</v>
      </c>
      <c r="AI119" s="23">
        <v>7.5492326450330396E-2</v>
      </c>
      <c r="AJ119" s="63">
        <v>17.635345617251001</v>
      </c>
      <c r="AK119" s="23">
        <v>0.87082030000048705</v>
      </c>
      <c r="AL119" s="23">
        <v>8.7441190598910895E-2</v>
      </c>
      <c r="AM119" s="63">
        <v>88.499499021563693</v>
      </c>
      <c r="AN119" s="19"/>
      <c r="AO119" s="26">
        <v>3.7659009218259598E-2</v>
      </c>
      <c r="AP119" s="26">
        <v>-5.5215075011801701E-2</v>
      </c>
      <c r="AQ119" s="26">
        <v>0.102339883373206</v>
      </c>
      <c r="AR119" s="26">
        <v>-7.9315561554758496E-2</v>
      </c>
      <c r="AS119" s="24">
        <v>7</v>
      </c>
      <c r="AT119" s="24">
        <v>5</v>
      </c>
      <c r="AU119" s="24">
        <v>8</v>
      </c>
      <c r="AV119" s="25">
        <v>4</v>
      </c>
      <c r="AW119" s="19"/>
      <c r="AX119" s="29">
        <v>0.18288963257626201</v>
      </c>
      <c r="AY119" s="30">
        <v>1.1010367712406199</v>
      </c>
      <c r="AZ119" s="30">
        <v>1.3313113562799099</v>
      </c>
      <c r="BA119" s="30">
        <v>1.5844610864714901</v>
      </c>
      <c r="BB119" s="62">
        <v>1.88393832331894E-2</v>
      </c>
      <c r="BC119" s="108">
        <v>-21.3829114515684</v>
      </c>
      <c r="BD119" s="22">
        <v>43843</v>
      </c>
      <c r="BE119" s="22">
        <v>43913</v>
      </c>
      <c r="BF119" s="24">
        <v>124</v>
      </c>
      <c r="BG119" s="22">
        <v>44015</v>
      </c>
      <c r="BH119" s="37"/>
    </row>
    <row r="120" spans="1:60" x14ac:dyDescent="0.25">
      <c r="A120" s="19"/>
      <c r="B120" s="17" t="s">
        <v>134</v>
      </c>
      <c r="C120" s="17" t="s">
        <v>4400</v>
      </c>
      <c r="D120" s="17" t="s">
        <v>3002</v>
      </c>
      <c r="E120" s="20" t="s">
        <v>7291</v>
      </c>
      <c r="F120" s="20" t="s">
        <v>3160</v>
      </c>
      <c r="G120" s="82" t="s">
        <v>7251</v>
      </c>
      <c r="H120" s="85" t="s">
        <v>7270</v>
      </c>
      <c r="I120" s="21" t="s">
        <v>7417</v>
      </c>
      <c r="J120" s="21" t="s">
        <v>3578</v>
      </c>
      <c r="K120" s="19"/>
      <c r="L120" s="22">
        <v>44015</v>
      </c>
      <c r="M120" s="98">
        <v>1948.0485999994</v>
      </c>
      <c r="N120" s="94">
        <v>1948.0485999994</v>
      </c>
      <c r="O120" s="94">
        <v>1948.0485999994</v>
      </c>
      <c r="P120" s="62">
        <f t="shared" si="1"/>
        <v>1</v>
      </c>
      <c r="Q120" s="22">
        <v>44015</v>
      </c>
      <c r="R120" s="99">
        <v>580793.10600000003</v>
      </c>
      <c r="S120" s="99">
        <v>472457.48116015602</v>
      </c>
      <c r="T120" s="19"/>
      <c r="U120" s="23">
        <v>3.1878227146080501E-3</v>
      </c>
      <c r="V120" s="63">
        <v>-0.23923901535454201</v>
      </c>
      <c r="W120" s="23">
        <v>0.10523472744724099</v>
      </c>
      <c r="X120" s="63">
        <v>0.92070278005849104</v>
      </c>
      <c r="Y120" s="23">
        <v>6.06553401521523E-2</v>
      </c>
      <c r="Z120" s="63">
        <v>19.266137395810802</v>
      </c>
      <c r="AA120" s="23">
        <v>0.23532641005469501</v>
      </c>
      <c r="AB120" s="63">
        <v>40.439256715122603</v>
      </c>
      <c r="AC120" s="23">
        <v>0.242531348258199</v>
      </c>
      <c r="AD120" s="63">
        <v>44.320432073378498</v>
      </c>
      <c r="AE120" s="23">
        <v>0.29117059523734501</v>
      </c>
      <c r="AF120" s="64">
        <v>41.3104011077085</v>
      </c>
      <c r="AG120" s="23">
        <v>1.2986443012778201E-2</v>
      </c>
      <c r="AH120" s="63">
        <v>-4.7961814994778296</v>
      </c>
      <c r="AI120" s="23">
        <v>7.8541197584854699E-2</v>
      </c>
      <c r="AJ120" s="63">
        <v>17.9402327307034</v>
      </c>
      <c r="AK120" s="23">
        <v>0.94804859999916502</v>
      </c>
      <c r="AL120" s="23">
        <v>9.3344057628273705E-2</v>
      </c>
      <c r="AM120" s="63">
        <v>96.222329021431506</v>
      </c>
      <c r="AN120" s="19"/>
      <c r="AO120" s="26">
        <v>3.7674902687285801E-2</v>
      </c>
      <c r="AP120" s="26">
        <v>-5.5171624010690701E-2</v>
      </c>
      <c r="AQ120" s="26">
        <v>0.102846063866309</v>
      </c>
      <c r="AR120" s="26">
        <v>-7.8878718557461994E-2</v>
      </c>
      <c r="AS120" s="24">
        <v>7</v>
      </c>
      <c r="AT120" s="24">
        <v>5</v>
      </c>
      <c r="AU120" s="24">
        <v>8</v>
      </c>
      <c r="AV120" s="25">
        <v>4</v>
      </c>
      <c r="AW120" s="19"/>
      <c r="AX120" s="29">
        <v>0.18287783511070299</v>
      </c>
      <c r="AY120" s="30">
        <v>1.1360161895190699</v>
      </c>
      <c r="AZ120" s="30">
        <v>1.3555335899727701</v>
      </c>
      <c r="BA120" s="30">
        <v>1.6367813107390199</v>
      </c>
      <c r="BB120" s="62">
        <v>1.8838650996676701E-2</v>
      </c>
      <c r="BC120" s="108">
        <v>-21.298658045649098</v>
      </c>
      <c r="BD120" s="22">
        <v>43843</v>
      </c>
      <c r="BE120" s="22">
        <v>43913</v>
      </c>
      <c r="BF120" s="24">
        <v>123</v>
      </c>
      <c r="BG120" s="22">
        <v>44014</v>
      </c>
      <c r="BH120" s="37"/>
    </row>
    <row r="121" spans="1:60" x14ac:dyDescent="0.25">
      <c r="A121" s="19"/>
      <c r="B121" s="17" t="s">
        <v>135</v>
      </c>
      <c r="C121" s="17" t="s">
        <v>4401</v>
      </c>
      <c r="D121" s="17" t="s">
        <v>3002</v>
      </c>
      <c r="E121" s="20" t="s">
        <v>7292</v>
      </c>
      <c r="F121" s="20" t="s">
        <v>3160</v>
      </c>
      <c r="G121" s="82" t="s">
        <v>7251</v>
      </c>
      <c r="H121" s="85" t="s">
        <v>7270</v>
      </c>
      <c r="I121" s="21" t="s">
        <v>7417</v>
      </c>
      <c r="J121" s="21" t="s">
        <v>3579</v>
      </c>
      <c r="K121" s="19"/>
      <c r="L121" s="22">
        <v>44015</v>
      </c>
      <c r="M121" s="98">
        <v>1831.69820000045</v>
      </c>
      <c r="N121" s="94">
        <v>1831.69820000045</v>
      </c>
      <c r="O121" s="94">
        <v>1831.69820000045</v>
      </c>
      <c r="P121" s="62">
        <f t="shared" si="1"/>
        <v>1</v>
      </c>
      <c r="Q121" s="22">
        <v>44015</v>
      </c>
      <c r="R121" s="99">
        <v>256139.58499999999</v>
      </c>
      <c r="S121" s="99">
        <v>115613.70740844699</v>
      </c>
      <c r="T121" s="19"/>
      <c r="U121" s="23">
        <v>3.1685523626947499E-3</v>
      </c>
      <c r="V121" s="63">
        <v>-0.24116605054587101</v>
      </c>
      <c r="W121" s="23">
        <v>0.104598934067326</v>
      </c>
      <c r="X121" s="63">
        <v>0.85712344206695001</v>
      </c>
      <c r="Y121" s="23">
        <v>5.6958991486681002E-2</v>
      </c>
      <c r="Z121" s="63">
        <v>18.896502529241801</v>
      </c>
      <c r="AA121" s="23">
        <v>0.22667276889667801</v>
      </c>
      <c r="AB121" s="63">
        <v>39.573892599320999</v>
      </c>
      <c r="AC121" s="23">
        <v>0.22519602687505499</v>
      </c>
      <c r="AD121" s="63">
        <v>42.586899935034999</v>
      </c>
      <c r="AE121" s="23">
        <v>0.26425023027142702</v>
      </c>
      <c r="AF121" s="64">
        <v>38.618364611116696</v>
      </c>
      <c r="AG121" s="23">
        <v>1.2928132189699701E-2</v>
      </c>
      <c r="AH121" s="63">
        <v>-4.8020125817856796</v>
      </c>
      <c r="AI121" s="23">
        <v>7.4720709930261406E-2</v>
      </c>
      <c r="AJ121" s="63">
        <v>17.558183965244101</v>
      </c>
      <c r="AK121" s="23">
        <v>0.83169819999951899</v>
      </c>
      <c r="AL121" s="23">
        <v>8.3859957498207197E-2</v>
      </c>
      <c r="AM121" s="63">
        <v>88.041616358212195</v>
      </c>
      <c r="AN121" s="19"/>
      <c r="AO121" s="26">
        <v>3.7654965250112603E-2</v>
      </c>
      <c r="AP121" s="26">
        <v>-5.5226000800757902E-2</v>
      </c>
      <c r="AQ121" s="26">
        <v>0.10221167667085</v>
      </c>
      <c r="AR121" s="26">
        <v>-7.9426337065378896E-2</v>
      </c>
      <c r="AS121" s="24">
        <v>7</v>
      </c>
      <c r="AT121" s="24">
        <v>5</v>
      </c>
      <c r="AU121" s="24">
        <v>8</v>
      </c>
      <c r="AV121" s="25">
        <v>4</v>
      </c>
      <c r="AW121" s="19"/>
      <c r="AX121" s="29">
        <v>0.18289259885205</v>
      </c>
      <c r="AY121" s="30">
        <v>1.0921983544139899</v>
      </c>
      <c r="AZ121" s="30">
        <v>1.32519038928149</v>
      </c>
      <c r="BA121" s="30">
        <v>1.57125927562993</v>
      </c>
      <c r="BB121" s="62">
        <v>1.8839566464594101E-2</v>
      </c>
      <c r="BC121" s="108">
        <v>-21.404266916710199</v>
      </c>
      <c r="BD121" s="22">
        <v>43843</v>
      </c>
      <c r="BE121" s="22">
        <v>43913</v>
      </c>
      <c r="BF121" s="24">
        <v>124</v>
      </c>
      <c r="BG121" s="22">
        <v>44015</v>
      </c>
      <c r="BH121" s="37"/>
    </row>
    <row r="122" spans="1:60" x14ac:dyDescent="0.25">
      <c r="A122" s="19"/>
      <c r="B122" s="17" t="s">
        <v>136</v>
      </c>
      <c r="C122" s="17" t="s">
        <v>4402</v>
      </c>
      <c r="D122" s="17" t="s">
        <v>3002</v>
      </c>
      <c r="E122" s="20" t="s">
        <v>7293</v>
      </c>
      <c r="F122" s="20" t="s">
        <v>3160</v>
      </c>
      <c r="G122" s="82" t="s">
        <v>7251</v>
      </c>
      <c r="H122" s="85" t="s">
        <v>7270</v>
      </c>
      <c r="I122" s="21" t="s">
        <v>7417</v>
      </c>
      <c r="J122" s="21" t="s">
        <v>3580</v>
      </c>
      <c r="K122" s="19"/>
      <c r="L122" s="22">
        <v>44015</v>
      </c>
      <c r="M122" s="98">
        <v>1879.0710000004599</v>
      </c>
      <c r="N122" s="94">
        <v>1879.0710000004599</v>
      </c>
      <c r="O122" s="94">
        <v>1879.0710000004599</v>
      </c>
      <c r="P122" s="62">
        <f t="shared" si="1"/>
        <v>1</v>
      </c>
      <c r="Q122" s="22">
        <v>44015</v>
      </c>
      <c r="R122" s="99">
        <v>444069.11099999998</v>
      </c>
      <c r="S122" s="99">
        <v>302028.12106884801</v>
      </c>
      <c r="T122" s="19"/>
      <c r="U122" s="23">
        <v>3.1782304358785002E-3</v>
      </c>
      <c r="V122" s="63">
        <v>-0.240198243227496</v>
      </c>
      <c r="W122" s="23">
        <v>0.104917768470914</v>
      </c>
      <c r="X122" s="63">
        <v>0.88900688242574699</v>
      </c>
      <c r="Y122" s="23">
        <v>5.8811040136788499E-2</v>
      </c>
      <c r="Z122" s="63">
        <v>19.0817073942744</v>
      </c>
      <c r="AA122" s="23">
        <v>0.231004658380698</v>
      </c>
      <c r="AB122" s="63">
        <v>40.007081547752001</v>
      </c>
      <c r="AC122" s="23">
        <v>0.23385874643834501</v>
      </c>
      <c r="AD122" s="63">
        <v>43.453171891393097</v>
      </c>
      <c r="AE122" s="23">
        <v>0.27767890891671398</v>
      </c>
      <c r="AF122" s="64">
        <v>39.961232475645403</v>
      </c>
      <c r="AG122" s="23">
        <v>1.2957386346897699E-2</v>
      </c>
      <c r="AH122" s="63">
        <v>-4.7990871660658696</v>
      </c>
      <c r="AI122" s="23">
        <v>7.66348862234736E-2</v>
      </c>
      <c r="AJ122" s="63">
        <v>17.7496015945508</v>
      </c>
      <c r="AK122" s="23">
        <v>0.87907100000069505</v>
      </c>
      <c r="AL122" s="23">
        <v>8.7548462466656901E-2</v>
      </c>
      <c r="AM122" s="63">
        <v>92.778896358329803</v>
      </c>
      <c r="AN122" s="19"/>
      <c r="AO122" s="26">
        <v>3.7665033885787097E-2</v>
      </c>
      <c r="AP122" s="26">
        <v>-5.5198747846589E-2</v>
      </c>
      <c r="AQ122" s="26">
        <v>0.10252979211873001</v>
      </c>
      <c r="AR122" s="26">
        <v>-7.9151762763140093E-2</v>
      </c>
      <c r="AS122" s="24">
        <v>7</v>
      </c>
      <c r="AT122" s="24">
        <v>5</v>
      </c>
      <c r="AU122" s="24">
        <v>8</v>
      </c>
      <c r="AV122" s="25">
        <v>4</v>
      </c>
      <c r="AW122" s="19"/>
      <c r="AX122" s="29">
        <v>0.182885168103676</v>
      </c>
      <c r="AY122" s="30">
        <v>1.11413347673806</v>
      </c>
      <c r="AZ122" s="30">
        <v>1.3403812359028999</v>
      </c>
      <c r="BA122" s="30">
        <v>1.6040370526843599</v>
      </c>
      <c r="BB122" s="62">
        <v>1.8839104607868699E-2</v>
      </c>
      <c r="BC122" s="108">
        <v>-21.3513220860914</v>
      </c>
      <c r="BD122" s="22">
        <v>43843</v>
      </c>
      <c r="BE122" s="22">
        <v>43913</v>
      </c>
      <c r="BF122" s="24">
        <v>123</v>
      </c>
      <c r="BG122" s="22">
        <v>44014</v>
      </c>
      <c r="BH122" s="37"/>
    </row>
    <row r="123" spans="1:60" x14ac:dyDescent="0.25">
      <c r="A123" s="19"/>
      <c r="B123" s="17" t="s">
        <v>137</v>
      </c>
      <c r="C123" s="17" t="s">
        <v>4403</v>
      </c>
      <c r="D123" s="17" t="s">
        <v>3002</v>
      </c>
      <c r="E123" s="20" t="s">
        <v>7337</v>
      </c>
      <c r="F123" s="20" t="s">
        <v>3160</v>
      </c>
      <c r="G123" s="82" t="s">
        <v>7251</v>
      </c>
      <c r="H123" s="85" t="s">
        <v>7270</v>
      </c>
      <c r="I123" s="21" t="s">
        <v>7417</v>
      </c>
      <c r="J123" s="21" t="s">
        <v>3581</v>
      </c>
      <c r="K123" s="19"/>
      <c r="L123" s="22">
        <v>44015</v>
      </c>
      <c r="M123" s="98">
        <v>1647.9067000001701</v>
      </c>
      <c r="N123" s="94">
        <v>1647.9067000001701</v>
      </c>
      <c r="O123" s="94">
        <v>1647.9067000001701</v>
      </c>
      <c r="P123" s="62">
        <f t="shared" si="1"/>
        <v>1</v>
      </c>
      <c r="Q123" s="22">
        <v>44015</v>
      </c>
      <c r="R123" s="99">
        <v>159641.092</v>
      </c>
      <c r="S123" s="99">
        <v>65085.090427490199</v>
      </c>
      <c r="T123" s="19"/>
      <c r="U123" s="23">
        <v>3.1933549780660498E-3</v>
      </c>
      <c r="V123" s="63">
        <v>-0.23868578900874099</v>
      </c>
      <c r="W123" s="23">
        <v>0.105415966156288</v>
      </c>
      <c r="X123" s="63">
        <v>0.93882665096316498</v>
      </c>
      <c r="Y123" s="23">
        <v>6.1710795123872203E-2</v>
      </c>
      <c r="Z123" s="63">
        <v>19.371682892961001</v>
      </c>
      <c r="AA123" s="23">
        <v>0.237802820667566</v>
      </c>
      <c r="AB123" s="63">
        <v>40.686897776438897</v>
      </c>
      <c r="AC123" s="23">
        <v>0.114209641218622</v>
      </c>
      <c r="AD123" s="63">
        <v>31.488261369406199</v>
      </c>
      <c r="AE123" s="23">
        <v>0.16014415888814301</v>
      </c>
      <c r="AF123" s="64">
        <v>28.207757472788199</v>
      </c>
      <c r="AG123" s="23">
        <v>1.3003073174331799E-2</v>
      </c>
      <c r="AH123" s="63">
        <v>-4.7945184833224603</v>
      </c>
      <c r="AI123" s="23">
        <v>7.96321626476129E-2</v>
      </c>
      <c r="AJ123" s="63">
        <v>18.049329236964699</v>
      </c>
      <c r="AK123" s="23">
        <v>0.64790670000016704</v>
      </c>
      <c r="AL123" s="23">
        <v>6.9133344604779295E-2</v>
      </c>
      <c r="AM123" s="63">
        <v>66.208139021531693</v>
      </c>
      <c r="AN123" s="19"/>
      <c r="AO123" s="26">
        <v>3.7680546594856403E-2</v>
      </c>
      <c r="AP123" s="26">
        <v>-5.5156184657826103E-2</v>
      </c>
      <c r="AQ123" s="26">
        <v>0.103026907418098</v>
      </c>
      <c r="AR123" s="26">
        <v>-7.8722724239050898E-2</v>
      </c>
      <c r="AS123" s="24">
        <v>7</v>
      </c>
      <c r="AT123" s="24">
        <v>5</v>
      </c>
      <c r="AU123" s="24">
        <v>8</v>
      </c>
      <c r="AV123" s="25">
        <v>4</v>
      </c>
      <c r="AW123" s="19"/>
      <c r="AX123" s="29">
        <v>0.182873700838245</v>
      </c>
      <c r="AY123" s="30">
        <v>1.1485513197603701</v>
      </c>
      <c r="AZ123" s="30">
        <v>1.3642138385475799</v>
      </c>
      <c r="BA123" s="30">
        <v>1.6555584329453299</v>
      </c>
      <c r="BB123" s="62">
        <v>1.88383974540011E-2</v>
      </c>
      <c r="BC123" s="108">
        <v>-21.268549804197399</v>
      </c>
      <c r="BD123" s="22">
        <v>43843</v>
      </c>
      <c r="BE123" s="22">
        <v>43913</v>
      </c>
      <c r="BF123" s="24">
        <v>123</v>
      </c>
      <c r="BG123" s="22">
        <v>44014</v>
      </c>
      <c r="BH123" s="37"/>
    </row>
    <row r="124" spans="1:60" x14ac:dyDescent="0.25">
      <c r="A124" s="19"/>
      <c r="B124" s="17" t="s">
        <v>138</v>
      </c>
      <c r="C124" s="17" t="s">
        <v>4404</v>
      </c>
      <c r="D124" s="17" t="s">
        <v>3002</v>
      </c>
      <c r="E124" s="20" t="s">
        <v>7294</v>
      </c>
      <c r="F124" s="20" t="s">
        <v>3160</v>
      </c>
      <c r="G124" s="82" t="s">
        <v>7251</v>
      </c>
      <c r="H124" s="85" t="s">
        <v>7270</v>
      </c>
      <c r="I124" s="21" t="s">
        <v>7417</v>
      </c>
      <c r="J124" s="21" t="s">
        <v>3582</v>
      </c>
      <c r="K124" s="19"/>
      <c r="L124" s="22">
        <v>44015</v>
      </c>
      <c r="M124" s="98">
        <v>1012.5915000001</v>
      </c>
      <c r="N124" s="94">
        <v>1012.5915000001</v>
      </c>
      <c r="O124" s="94">
        <v>1012.5915000001</v>
      </c>
      <c r="P124" s="62">
        <f t="shared" si="1"/>
        <v>1</v>
      </c>
      <c r="Q124" s="22">
        <v>44015</v>
      </c>
      <c r="R124" s="99">
        <v>1079523.77</v>
      </c>
      <c r="S124" s="99">
        <v>557277.62672949198</v>
      </c>
      <c r="T124" s="19"/>
      <c r="U124" s="23">
        <v>3.1864266129559798E-3</v>
      </c>
      <c r="V124" s="63">
        <v>-0.23937862551974801</v>
      </c>
      <c r="W124" s="23">
        <v>0.10518982989742701</v>
      </c>
      <c r="X124" s="63">
        <v>0.91621302507701297</v>
      </c>
      <c r="Y124" s="23">
        <v>6.0393731288058902E-2</v>
      </c>
      <c r="Z124" s="63">
        <v>19.239976509386899</v>
      </c>
      <c r="AA124" s="23">
        <v>0.131636869587965</v>
      </c>
      <c r="AB124" s="63">
        <v>30.070302668464102</v>
      </c>
      <c r="AC124" s="23">
        <v>0.131636869587965</v>
      </c>
      <c r="AD124" s="63">
        <v>33.230984206311398</v>
      </c>
      <c r="AE124" s="23">
        <v>0.16670359453943101</v>
      </c>
      <c r="AF124" s="64">
        <v>28.8637010379171</v>
      </c>
      <c r="AG124" s="23">
        <v>1.2982308575374199E-2</v>
      </c>
      <c r="AH124" s="63">
        <v>-4.7965949432182198</v>
      </c>
      <c r="AI124" s="23">
        <v>7.8270807975059101E-2</v>
      </c>
      <c r="AJ124" s="63">
        <v>17.9131937697239</v>
      </c>
      <c r="AK124" s="23">
        <v>1.2591500000780799E-2</v>
      </c>
      <c r="AL124" s="23">
        <v>1.6759899153839799E-3</v>
      </c>
      <c r="AM124" s="63">
        <v>2.6766190216221699</v>
      </c>
      <c r="AN124" s="19"/>
      <c r="AO124" s="26">
        <v>3.7673524449928698E-2</v>
      </c>
      <c r="AP124" s="26">
        <v>-5.5175427485664799E-2</v>
      </c>
      <c r="AQ124" s="26">
        <v>0.102801214299689</v>
      </c>
      <c r="AR124" s="26">
        <v>-7.8917468790678E-2</v>
      </c>
      <c r="AS124" s="24">
        <v>5</v>
      </c>
      <c r="AT124" s="24">
        <v>4</v>
      </c>
      <c r="AU124" s="24">
        <v>8</v>
      </c>
      <c r="AV124" s="25">
        <v>4</v>
      </c>
      <c r="AW124" s="19"/>
      <c r="AX124" s="29">
        <v>0.17274300913501101</v>
      </c>
      <c r="AY124" s="30">
        <v>0.60015705823661802</v>
      </c>
      <c r="AZ124" s="30">
        <v>0.98559437493895496</v>
      </c>
      <c r="BA124" s="30">
        <v>0.84933578048639902</v>
      </c>
      <c r="BB124" s="62">
        <v>1.7785670033117599E-2</v>
      </c>
      <c r="BC124" s="108">
        <v>-21.3061214851332</v>
      </c>
      <c r="BD124" s="22">
        <v>43843</v>
      </c>
      <c r="BE124" s="22">
        <v>43913</v>
      </c>
      <c r="BF124" s="24">
        <v>123</v>
      </c>
      <c r="BG124" s="22">
        <v>44014</v>
      </c>
      <c r="BH124" s="37"/>
    </row>
    <row r="125" spans="1:60" x14ac:dyDescent="0.25">
      <c r="A125" s="19"/>
      <c r="B125" s="17" t="s">
        <v>139</v>
      </c>
      <c r="C125" s="17" t="s">
        <v>4405</v>
      </c>
      <c r="D125" s="17" t="s">
        <v>3002</v>
      </c>
      <c r="E125" s="20" t="s">
        <v>7322</v>
      </c>
      <c r="F125" s="20" t="s">
        <v>3160</v>
      </c>
      <c r="G125" s="82" t="s">
        <v>7251</v>
      </c>
      <c r="H125" s="85" t="s">
        <v>7270</v>
      </c>
      <c r="I125" s="21" t="s">
        <v>7417</v>
      </c>
      <c r="J125" s="21" t="s">
        <v>3583</v>
      </c>
      <c r="K125" s="19"/>
      <c r="L125" s="22">
        <v>44015</v>
      </c>
      <c r="M125" s="98">
        <v>1482.26979999989</v>
      </c>
      <c r="N125" s="94">
        <v>1482.26979999989</v>
      </c>
      <c r="O125" s="94">
        <v>1482.26979999989</v>
      </c>
      <c r="P125" s="62">
        <f t="shared" si="1"/>
        <v>1</v>
      </c>
      <c r="Q125" s="22">
        <v>44015</v>
      </c>
      <c r="R125" s="99">
        <v>157.74299999999999</v>
      </c>
      <c r="S125" s="99">
        <v>139.397721374035</v>
      </c>
      <c r="T125" s="19"/>
      <c r="U125" s="23">
        <v>3.2181060760194699E-3</v>
      </c>
      <c r="V125" s="63">
        <v>-0.2362106792134</v>
      </c>
      <c r="W125" s="23">
        <v>0.10629301965134801</v>
      </c>
      <c r="X125" s="63">
        <v>1.02653200046916</v>
      </c>
      <c r="Y125" s="23">
        <v>6.6609436191356494E-2</v>
      </c>
      <c r="Z125" s="63">
        <v>19.861546999716701</v>
      </c>
      <c r="AA125" s="23">
        <v>0.248727532260236</v>
      </c>
      <c r="AB125" s="63">
        <v>41.7793689356768</v>
      </c>
      <c r="AC125" s="23">
        <v>0.268203840092756</v>
      </c>
      <c r="AD125" s="63">
        <v>46.887681256805102</v>
      </c>
      <c r="AE125" s="23">
        <v>0.33054699404980098</v>
      </c>
      <c r="AF125" s="64">
        <v>45.248040988924899</v>
      </c>
      <c r="AG125" s="23">
        <v>1.30823770377901E-2</v>
      </c>
      <c r="AH125" s="63">
        <v>-4.7865880969766303</v>
      </c>
      <c r="AI125" s="23">
        <v>8.4696048774348998E-2</v>
      </c>
      <c r="AJ125" s="63">
        <v>18.555717849638299</v>
      </c>
      <c r="AK125" s="23">
        <v>0.48226980000094</v>
      </c>
      <c r="AL125" s="23">
        <v>0.103074930290022</v>
      </c>
      <c r="AM125" s="63">
        <v>46.8571502428385</v>
      </c>
      <c r="AN125" s="19"/>
      <c r="AO125" s="26">
        <v>3.7709755242758498E-2</v>
      </c>
      <c r="AP125" s="26">
        <v>-5.5091794898544301E-2</v>
      </c>
      <c r="AQ125" s="26">
        <v>0.10390641386402399</v>
      </c>
      <c r="AR125" s="26">
        <v>-7.80586988730647E-2</v>
      </c>
      <c r="AS125" s="24">
        <v>7</v>
      </c>
      <c r="AT125" s="24">
        <v>5</v>
      </c>
      <c r="AU125" s="24">
        <v>8</v>
      </c>
      <c r="AV125" s="25">
        <v>4</v>
      </c>
      <c r="AW125" s="19"/>
      <c r="AX125" s="29">
        <v>0.182856499373447</v>
      </c>
      <c r="AY125" s="30">
        <v>1.2037186382076499</v>
      </c>
      <c r="AZ125" s="30">
        <v>1.4024782644573901</v>
      </c>
      <c r="BA125" s="30">
        <v>1.7384145326323099</v>
      </c>
      <c r="BB125" s="62">
        <v>1.8837395036698599E-2</v>
      </c>
      <c r="BC125" s="108">
        <v>-21.126822193124099</v>
      </c>
      <c r="BD125" s="22">
        <v>43843</v>
      </c>
      <c r="BE125" s="22">
        <v>43913</v>
      </c>
      <c r="BF125" s="24">
        <v>117</v>
      </c>
      <c r="BG125" s="22">
        <v>44006</v>
      </c>
      <c r="BH125" s="37"/>
    </row>
    <row r="126" spans="1:60" x14ac:dyDescent="0.25">
      <c r="A126" s="19"/>
      <c r="B126" s="17" t="s">
        <v>140</v>
      </c>
      <c r="C126" s="17" t="s">
        <v>4406</v>
      </c>
      <c r="D126" s="17" t="s">
        <v>3003</v>
      </c>
      <c r="E126" s="20" t="s">
        <v>7289</v>
      </c>
      <c r="F126" s="20" t="s">
        <v>3150</v>
      </c>
      <c r="G126" s="82" t="s">
        <v>7252</v>
      </c>
      <c r="H126" s="85" t="s">
        <v>7271</v>
      </c>
      <c r="I126" s="21" t="s">
        <v>7417</v>
      </c>
      <c r="J126" s="21" t="s">
        <v>3584</v>
      </c>
      <c r="K126" s="19"/>
      <c r="L126" s="22">
        <v>43872</v>
      </c>
      <c r="M126" s="98"/>
      <c r="N126" s="94"/>
      <c r="O126" s="94">
        <v>1241.16540000029</v>
      </c>
      <c r="P126" s="62">
        <f t="shared" si="1"/>
        <v>0</v>
      </c>
      <c r="Q126" s="22">
        <v>43797</v>
      </c>
      <c r="R126" s="99"/>
      <c r="S126" s="99">
        <v>3298894.4372148402</v>
      </c>
      <c r="T126" s="19"/>
      <c r="U126" s="23"/>
      <c r="V126" s="63"/>
      <c r="W126" s="23"/>
      <c r="X126" s="63"/>
      <c r="Y126" s="23"/>
      <c r="Z126" s="63"/>
      <c r="AA126" s="23"/>
      <c r="AB126" s="63"/>
      <c r="AC126" s="23"/>
      <c r="AD126" s="63"/>
      <c r="AE126" s="23"/>
      <c r="AF126" s="64"/>
      <c r="AG126" s="23"/>
      <c r="AH126" s="63"/>
      <c r="AI126" s="23"/>
      <c r="AJ126" s="63"/>
      <c r="AK126" s="23"/>
      <c r="AL126" s="23"/>
      <c r="AM126" s="63"/>
      <c r="AN126" s="19"/>
      <c r="AO126" s="26">
        <v>3.8414609462051899E-2</v>
      </c>
      <c r="AP126" s="26">
        <v>-2.3645438391213199E-2</v>
      </c>
      <c r="AQ126" s="26">
        <v>0.115022083708027</v>
      </c>
      <c r="AR126" s="26">
        <v>-6.0082711804207101E-2</v>
      </c>
      <c r="AS126" s="24"/>
      <c r="AT126" s="24"/>
      <c r="AU126" s="24"/>
      <c r="AV126" s="25"/>
      <c r="AW126" s="19"/>
      <c r="AX126" s="29"/>
      <c r="AY126" s="30"/>
      <c r="AZ126" s="30"/>
      <c r="BA126" s="30"/>
      <c r="BB126" s="62"/>
      <c r="BC126" s="108">
        <v>-8.5375003203225805</v>
      </c>
      <c r="BD126" s="22">
        <v>43797</v>
      </c>
      <c r="BE126" s="22">
        <v>43825</v>
      </c>
      <c r="BF126" s="24"/>
      <c r="BG126" s="22"/>
      <c r="BH126" s="37"/>
    </row>
    <row r="127" spans="1:60" x14ac:dyDescent="0.25">
      <c r="A127" s="19"/>
      <c r="B127" s="17" t="s">
        <v>141</v>
      </c>
      <c r="C127" s="17" t="s">
        <v>4407</v>
      </c>
      <c r="D127" s="17" t="s">
        <v>3003</v>
      </c>
      <c r="E127" s="20" t="s">
        <v>7290</v>
      </c>
      <c r="F127" s="20" t="s">
        <v>3150</v>
      </c>
      <c r="G127" s="82" t="s">
        <v>7252</v>
      </c>
      <c r="H127" s="85" t="s">
        <v>7271</v>
      </c>
      <c r="I127" s="21" t="s">
        <v>7417</v>
      </c>
      <c r="J127" s="21" t="s">
        <v>3585</v>
      </c>
      <c r="K127" s="19"/>
      <c r="L127" s="22">
        <v>44015</v>
      </c>
      <c r="M127" s="98">
        <v>4027.21449999884</v>
      </c>
      <c r="N127" s="94">
        <v>4027.21449999884</v>
      </c>
      <c r="O127" s="94">
        <v>4367.7387999966704</v>
      </c>
      <c r="P127" s="62">
        <f t="shared" si="1"/>
        <v>0.92203647800594435</v>
      </c>
      <c r="Q127" s="22">
        <v>43797</v>
      </c>
      <c r="R127" s="99">
        <v>539648.50800000003</v>
      </c>
      <c r="S127" s="99">
        <v>555538.78056542994</v>
      </c>
      <c r="T127" s="19"/>
      <c r="U127" s="23">
        <v>3.4930012388940698E-3</v>
      </c>
      <c r="V127" s="63">
        <v>-0.20872116292594001</v>
      </c>
      <c r="W127" s="23">
        <v>5.0526566979897297E-2</v>
      </c>
      <c r="X127" s="63">
        <v>-4.5501132666759103</v>
      </c>
      <c r="Y127" s="23">
        <v>-1.2060947711688599E-2</v>
      </c>
      <c r="Z127" s="63">
        <v>11.9945086094085</v>
      </c>
      <c r="AA127" s="23">
        <v>0.16544933811033799</v>
      </c>
      <c r="AB127" s="63">
        <v>33.4515495207161</v>
      </c>
      <c r="AC127" s="23">
        <v>0.18275488383194899</v>
      </c>
      <c r="AD127" s="63">
        <v>38.3427856307244</v>
      </c>
      <c r="AE127" s="23">
        <v>0.27030186436051701</v>
      </c>
      <c r="AF127" s="64">
        <v>39.223528020025697</v>
      </c>
      <c r="AG127" s="23">
        <v>-9.5016371378733294E-3</v>
      </c>
      <c r="AH127" s="63">
        <v>-7.0449895145429799</v>
      </c>
      <c r="AI127" s="23">
        <v>3.0142372124828398E-3</v>
      </c>
      <c r="AJ127" s="63">
        <v>10.3875366934517</v>
      </c>
      <c r="AK127" s="23">
        <v>1.0100494624534599</v>
      </c>
      <c r="AL127" s="23">
        <v>4.4465715393016601E-2</v>
      </c>
      <c r="AM127" s="63">
        <v>-32.894644262967603</v>
      </c>
      <c r="AN127" s="19"/>
      <c r="AO127" s="26">
        <v>4.1407091146538698E-2</v>
      </c>
      <c r="AP127" s="26">
        <v>-5.7559065421664897E-2</v>
      </c>
      <c r="AQ127" s="26">
        <v>0.116856645758235</v>
      </c>
      <c r="AR127" s="26">
        <v>-6.9200344194541699E-2</v>
      </c>
      <c r="AS127" s="24">
        <v>7</v>
      </c>
      <c r="AT127" s="24">
        <v>5</v>
      </c>
      <c r="AU127" s="24">
        <v>7</v>
      </c>
      <c r="AV127" s="25">
        <v>5</v>
      </c>
      <c r="AW127" s="19"/>
      <c r="AX127" s="29">
        <v>0.171038089595968</v>
      </c>
      <c r="AY127" s="30">
        <v>0.97603775297011497</v>
      </c>
      <c r="AZ127" s="30">
        <v>1.0036838075466199</v>
      </c>
      <c r="BA127" s="30">
        <v>1.46083018227728</v>
      </c>
      <c r="BB127" s="62">
        <v>1.76487836889282E-2</v>
      </c>
      <c r="BC127" s="108">
        <v>-25.757195004349299</v>
      </c>
      <c r="BD127" s="22">
        <v>43797</v>
      </c>
      <c r="BE127" s="22">
        <v>43910</v>
      </c>
      <c r="BF127" s="24"/>
      <c r="BG127" s="22"/>
      <c r="BH127" s="37"/>
    </row>
    <row r="128" spans="1:60" x14ac:dyDescent="0.25">
      <c r="A128" s="19"/>
      <c r="B128" s="17" t="s">
        <v>142</v>
      </c>
      <c r="C128" s="17" t="s">
        <v>4408</v>
      </c>
      <c r="D128" s="17" t="s">
        <v>3003</v>
      </c>
      <c r="E128" s="20" t="s">
        <v>7313</v>
      </c>
      <c r="F128" s="20" t="s">
        <v>3150</v>
      </c>
      <c r="G128" s="82" t="s">
        <v>7252</v>
      </c>
      <c r="H128" s="85" t="s">
        <v>7271</v>
      </c>
      <c r="I128" s="21" t="s">
        <v>7417</v>
      </c>
      <c r="J128" s="21" t="s">
        <v>3586</v>
      </c>
      <c r="K128" s="19"/>
      <c r="L128" s="22">
        <v>44015</v>
      </c>
      <c r="M128" s="98">
        <v>1305.4887000005699</v>
      </c>
      <c r="N128" s="94">
        <v>1305.4887000005699</v>
      </c>
      <c r="O128" s="94">
        <v>1403.2463000007001</v>
      </c>
      <c r="P128" s="62">
        <f t="shared" si="1"/>
        <v>0.93033468180170409</v>
      </c>
      <c r="Q128" s="22">
        <v>43797</v>
      </c>
      <c r="R128" s="99">
        <v>13048518.583000001</v>
      </c>
      <c r="S128" s="99">
        <v>6767113.0965312496</v>
      </c>
      <c r="T128" s="19"/>
      <c r="U128" s="23">
        <v>3.5342699738976102E-3</v>
      </c>
      <c r="V128" s="63">
        <v>-0.204594289425586</v>
      </c>
      <c r="W128" s="23">
        <v>5.1822633857227601E-2</v>
      </c>
      <c r="X128" s="63">
        <v>-4.4205065789428799</v>
      </c>
      <c r="Y128" s="23">
        <v>-4.6432593026111101E-3</v>
      </c>
      <c r="Z128" s="63">
        <v>12.736277450327201</v>
      </c>
      <c r="AA128" s="23">
        <v>0.183112618162413</v>
      </c>
      <c r="AB128" s="63">
        <v>35.217877525894401</v>
      </c>
      <c r="AC128" s="23">
        <v>0.21882625315804</v>
      </c>
      <c r="AD128" s="63">
        <v>41.949922563333502</v>
      </c>
      <c r="AE128" s="23"/>
      <c r="AF128" s="64"/>
      <c r="AG128" s="23">
        <v>-9.3795232305637893E-3</v>
      </c>
      <c r="AH128" s="63">
        <v>-7.0327781238156604</v>
      </c>
      <c r="AI128" s="23">
        <v>1.06697612809512E-2</v>
      </c>
      <c r="AJ128" s="63">
        <v>11.153089100305801</v>
      </c>
      <c r="AK128" s="23">
        <v>0.30548869999998701</v>
      </c>
      <c r="AL128" s="23">
        <v>9.7651285659667297E-2</v>
      </c>
      <c r="AM128" s="63">
        <v>51.434137147967697</v>
      </c>
      <c r="AN128" s="19"/>
      <c r="AO128" s="26">
        <v>4.1449924983680803E-2</v>
      </c>
      <c r="AP128" s="26">
        <v>-5.7520309448591399E-2</v>
      </c>
      <c r="AQ128" s="26">
        <v>0.118234563504375</v>
      </c>
      <c r="AR128" s="26">
        <v>-6.8013583595529795E-2</v>
      </c>
      <c r="AS128" s="24">
        <v>7</v>
      </c>
      <c r="AT128" s="24">
        <v>5</v>
      </c>
      <c r="AU128" s="24">
        <v>8</v>
      </c>
      <c r="AV128" s="25">
        <v>4</v>
      </c>
      <c r="AW128" s="19"/>
      <c r="AX128" s="29">
        <v>0.17106083357386501</v>
      </c>
      <c r="AY128" s="30">
        <v>1.07349450191577</v>
      </c>
      <c r="AZ128" s="30">
        <v>1.0584575841821799</v>
      </c>
      <c r="BA128" s="30">
        <v>1.6125115645590999</v>
      </c>
      <c r="BB128" s="62">
        <v>1.7652084725941701E-2</v>
      </c>
      <c r="BC128" s="108">
        <v>-25.411625884909899</v>
      </c>
      <c r="BD128" s="22">
        <v>43797</v>
      </c>
      <c r="BE128" s="22">
        <v>43910</v>
      </c>
      <c r="BF128" s="24"/>
      <c r="BG128" s="22"/>
      <c r="BH128" s="37"/>
    </row>
    <row r="129" spans="1:60" x14ac:dyDescent="0.25">
      <c r="A129" s="19"/>
      <c r="B129" s="17" t="s">
        <v>143</v>
      </c>
      <c r="C129" s="17" t="s">
        <v>4409</v>
      </c>
      <c r="D129" s="17" t="s">
        <v>3003</v>
      </c>
      <c r="E129" s="20" t="s">
        <v>7292</v>
      </c>
      <c r="F129" s="20" t="s">
        <v>3150</v>
      </c>
      <c r="G129" s="82" t="s">
        <v>7252</v>
      </c>
      <c r="H129" s="85" t="s">
        <v>7271</v>
      </c>
      <c r="I129" s="21" t="s">
        <v>7417</v>
      </c>
      <c r="J129" s="21" t="s">
        <v>3587</v>
      </c>
      <c r="K129" s="19"/>
      <c r="L129" s="22">
        <v>43872</v>
      </c>
      <c r="M129" s="98"/>
      <c r="N129" s="94"/>
      <c r="O129" s="94">
        <v>1774.5273000001901</v>
      </c>
      <c r="P129" s="62">
        <f t="shared" si="1"/>
        <v>0</v>
      </c>
      <c r="Q129" s="22">
        <v>43797</v>
      </c>
      <c r="R129" s="99"/>
      <c r="S129" s="99">
        <v>76576.344664550794</v>
      </c>
      <c r="T129" s="19"/>
      <c r="U129" s="23"/>
      <c r="V129" s="63"/>
      <c r="W129" s="23"/>
      <c r="X129" s="63"/>
      <c r="Y129" s="23"/>
      <c r="Z129" s="63"/>
      <c r="AA129" s="23"/>
      <c r="AB129" s="63"/>
      <c r="AC129" s="23"/>
      <c r="AD129" s="63"/>
      <c r="AE129" s="23"/>
      <c r="AF129" s="64"/>
      <c r="AG129" s="23"/>
      <c r="AH129" s="63"/>
      <c r="AI129" s="23"/>
      <c r="AJ129" s="63"/>
      <c r="AK129" s="23"/>
      <c r="AL129" s="23"/>
      <c r="AM129" s="63"/>
      <c r="AN129" s="19"/>
      <c r="AO129" s="26">
        <v>3.8414873766669203E-2</v>
      </c>
      <c r="AP129" s="26">
        <v>-2.3645170182135199E-2</v>
      </c>
      <c r="AQ129" s="26">
        <v>0.11503107780852601</v>
      </c>
      <c r="AR129" s="26">
        <v>-6.0074488459576997E-2</v>
      </c>
      <c r="AS129" s="24"/>
      <c r="AT129" s="24"/>
      <c r="AU129" s="24"/>
      <c r="AV129" s="25"/>
      <c r="AW129" s="19"/>
      <c r="AX129" s="29"/>
      <c r="AY129" s="30"/>
      <c r="AZ129" s="30"/>
      <c r="BA129" s="30"/>
      <c r="BB129" s="62"/>
      <c r="BC129" s="108">
        <v>-8.5367861064005393</v>
      </c>
      <c r="BD129" s="22">
        <v>43797</v>
      </c>
      <c r="BE129" s="22">
        <v>43825</v>
      </c>
      <c r="BF129" s="24"/>
      <c r="BG129" s="22"/>
      <c r="BH129" s="37"/>
    </row>
    <row r="130" spans="1:60" x14ac:dyDescent="0.25">
      <c r="A130" s="19"/>
      <c r="B130" s="17" t="s">
        <v>144</v>
      </c>
      <c r="C130" s="17" t="s">
        <v>4410</v>
      </c>
      <c r="D130" s="17" t="s">
        <v>3003</v>
      </c>
      <c r="E130" s="20" t="s">
        <v>7321</v>
      </c>
      <c r="F130" s="20" t="s">
        <v>3150</v>
      </c>
      <c r="G130" s="82" t="s">
        <v>7252</v>
      </c>
      <c r="H130" s="85" t="s">
        <v>7271</v>
      </c>
      <c r="I130" s="21" t="s">
        <v>7417</v>
      </c>
      <c r="J130" s="21" t="s">
        <v>2982</v>
      </c>
      <c r="K130" s="19"/>
      <c r="L130" s="22">
        <v>44015</v>
      </c>
      <c r="M130" s="98">
        <v>1130.8094999995101</v>
      </c>
      <c r="N130" s="94">
        <v>1130.8094999995101</v>
      </c>
      <c r="O130" s="94"/>
      <c r="P130" s="62" t="str">
        <f t="shared" si="1"/>
        <v/>
      </c>
      <c r="Q130" s="22"/>
      <c r="R130" s="99">
        <v>3621331.6869999999</v>
      </c>
      <c r="S130" s="99"/>
      <c r="T130" s="19"/>
      <c r="U130" s="23">
        <v>3.4379974495095701E-3</v>
      </c>
      <c r="V130" s="63">
        <v>-0.21422154186438999</v>
      </c>
      <c r="W130" s="23">
        <v>4.8801021262988797E-2</v>
      </c>
      <c r="X130" s="63">
        <v>-4.7226678383667604</v>
      </c>
      <c r="Y130" s="23"/>
      <c r="Z130" s="63"/>
      <c r="AA130" s="23"/>
      <c r="AB130" s="63"/>
      <c r="AC130" s="23"/>
      <c r="AD130" s="63"/>
      <c r="AE130" s="23"/>
      <c r="AF130" s="64"/>
      <c r="AG130" s="23">
        <v>-9.66444826826773E-3</v>
      </c>
      <c r="AH130" s="63">
        <v>-7.0612706275860502</v>
      </c>
      <c r="AI130" s="23"/>
      <c r="AJ130" s="63"/>
      <c r="AK130" s="23">
        <v>-4.2480874969478499E-2</v>
      </c>
      <c r="AL130" s="23">
        <v>-0.10169642232271101</v>
      </c>
      <c r="AM130" s="63">
        <v>5.7546120556216902</v>
      </c>
      <c r="AN130" s="19"/>
      <c r="AO130" s="26">
        <v>4.1350012352268102E-2</v>
      </c>
      <c r="AP130" s="26">
        <v>-5.7610745723650297E-2</v>
      </c>
      <c r="AQ130" s="26">
        <v>5.5664885092482998E-2</v>
      </c>
      <c r="AR130" s="26">
        <v>-7.0780190434597906E-2</v>
      </c>
      <c r="AS130" s="24"/>
      <c r="AT130" s="24"/>
      <c r="AU130" s="24"/>
      <c r="AV130" s="25"/>
      <c r="AW130" s="19"/>
      <c r="AX130" s="29"/>
      <c r="AY130" s="30"/>
      <c r="AZ130" s="30"/>
      <c r="BA130" s="30"/>
      <c r="BB130" s="62"/>
      <c r="BC130" s="108">
        <v>-22.872874816093798</v>
      </c>
      <c r="BD130" s="22">
        <v>43874</v>
      </c>
      <c r="BE130" s="22">
        <v>43910</v>
      </c>
      <c r="BF130" s="24"/>
      <c r="BG130" s="22"/>
      <c r="BH130" s="37"/>
    </row>
    <row r="131" spans="1:60" x14ac:dyDescent="0.25">
      <c r="A131" s="19"/>
      <c r="B131" s="17" t="s">
        <v>145</v>
      </c>
      <c r="C131" s="17" t="s">
        <v>4411</v>
      </c>
      <c r="D131" s="17" t="s">
        <v>3003</v>
      </c>
      <c r="E131" s="20" t="s">
        <v>7322</v>
      </c>
      <c r="F131" s="20" t="s">
        <v>3150</v>
      </c>
      <c r="G131" s="82" t="s">
        <v>7252</v>
      </c>
      <c r="H131" s="85" t="s">
        <v>7271</v>
      </c>
      <c r="I131" s="21" t="s">
        <v>7417</v>
      </c>
      <c r="J131" s="21" t="s">
        <v>3588</v>
      </c>
      <c r="K131" s="19"/>
      <c r="L131" s="22">
        <v>44015</v>
      </c>
      <c r="M131" s="98">
        <v>4856.3100000023796</v>
      </c>
      <c r="N131" s="94">
        <v>4856.3100000023796</v>
      </c>
      <c r="O131" s="94">
        <v>5313.5465999990702</v>
      </c>
      <c r="P131" s="62">
        <f t="shared" si="1"/>
        <v>0.91394888679497599</v>
      </c>
      <c r="Q131" s="22">
        <v>43797</v>
      </c>
      <c r="R131" s="99">
        <v>1047409.285</v>
      </c>
      <c r="S131" s="99">
        <v>1117760.37261914</v>
      </c>
      <c r="T131" s="19"/>
      <c r="U131" s="23">
        <v>3.4524536786193498E-3</v>
      </c>
      <c r="V131" s="63">
        <v>-0.212775918953412</v>
      </c>
      <c r="W131" s="23">
        <v>4.9253676295848002E-2</v>
      </c>
      <c r="X131" s="63">
        <v>-4.6774023350808402</v>
      </c>
      <c r="Y131" s="23">
        <v>-1.9300810151435099E-2</v>
      </c>
      <c r="Z131" s="63">
        <v>11.2705223654339</v>
      </c>
      <c r="AA131" s="23">
        <v>0.148337802012975</v>
      </c>
      <c r="AB131" s="63">
        <v>31.7403959109506</v>
      </c>
      <c r="AC131" s="23">
        <v>0.14832438811936299</v>
      </c>
      <c r="AD131" s="63">
        <v>34.899736059480297</v>
      </c>
      <c r="AE131" s="23">
        <v>0.21526417508721399</v>
      </c>
      <c r="AF131" s="64">
        <v>33.719759092666202</v>
      </c>
      <c r="AG131" s="23">
        <v>-9.6217184091074194E-3</v>
      </c>
      <c r="AH131" s="63">
        <v>-7.0569976416663804</v>
      </c>
      <c r="AI131" s="23">
        <v>-4.4567805189217298E-3</v>
      </c>
      <c r="AJ131" s="63">
        <v>9.6404349203075999</v>
      </c>
      <c r="AK131" s="23">
        <v>0.61044400449667602</v>
      </c>
      <c r="AL131" s="23">
        <v>3.01387444396823E-2</v>
      </c>
      <c r="AM131" s="63">
        <v>-72.855190058704494</v>
      </c>
      <c r="AN131" s="19"/>
      <c r="AO131" s="26">
        <v>4.1365015871633701E-2</v>
      </c>
      <c r="AP131" s="26">
        <v>-5.7597160218429103E-2</v>
      </c>
      <c r="AQ131" s="26">
        <v>0.115503349119535</v>
      </c>
      <c r="AR131" s="26">
        <v>-7.0365719234396204E-2</v>
      </c>
      <c r="AS131" s="24">
        <v>7</v>
      </c>
      <c r="AT131" s="24">
        <v>5</v>
      </c>
      <c r="AU131" s="24">
        <v>7</v>
      </c>
      <c r="AV131" s="25">
        <v>5</v>
      </c>
      <c r="AW131" s="19"/>
      <c r="AX131" s="29">
        <v>0.171017292434408</v>
      </c>
      <c r="AY131" s="30">
        <v>0.88153872784096199</v>
      </c>
      <c r="AZ131" s="30">
        <v>0.95057485855068102</v>
      </c>
      <c r="BA131" s="30">
        <v>1.3147115636711499</v>
      </c>
      <c r="BB131" s="62">
        <v>1.7645701019228001E-2</v>
      </c>
      <c r="BC131" s="108">
        <v>-26.095472654764301</v>
      </c>
      <c r="BD131" s="22">
        <v>43797</v>
      </c>
      <c r="BE131" s="22">
        <v>43910</v>
      </c>
      <c r="BF131" s="24"/>
      <c r="BG131" s="22"/>
      <c r="BH131" s="37"/>
    </row>
    <row r="132" spans="1:60" x14ac:dyDescent="0.25">
      <c r="A132" s="19"/>
      <c r="B132" s="17" t="s">
        <v>146</v>
      </c>
      <c r="C132" s="17" t="s">
        <v>4412</v>
      </c>
      <c r="D132" s="17" t="s">
        <v>3004</v>
      </c>
      <c r="E132" s="20" t="s">
        <v>7289</v>
      </c>
      <c r="F132" s="20" t="s">
        <v>3150</v>
      </c>
      <c r="G132" s="82" t="s">
        <v>7250</v>
      </c>
      <c r="H132" s="85" t="s">
        <v>7270</v>
      </c>
      <c r="I132" s="21" t="s">
        <v>7417</v>
      </c>
      <c r="J132" s="21" t="s">
        <v>3589</v>
      </c>
      <c r="K132" s="19"/>
      <c r="L132" s="22">
        <v>43873</v>
      </c>
      <c r="M132" s="98"/>
      <c r="N132" s="94"/>
      <c r="O132" s="94">
        <v>1013.9171000002</v>
      </c>
      <c r="P132" s="62">
        <f t="shared" si="1"/>
        <v>0</v>
      </c>
      <c r="Q132" s="22">
        <v>43843</v>
      </c>
      <c r="R132" s="99"/>
      <c r="S132" s="99">
        <v>3410212.42878125</v>
      </c>
      <c r="T132" s="19"/>
      <c r="U132" s="23"/>
      <c r="V132" s="63"/>
      <c r="W132" s="23"/>
      <c r="X132" s="63"/>
      <c r="Y132" s="23"/>
      <c r="Z132" s="63"/>
      <c r="AA132" s="23"/>
      <c r="AB132" s="63"/>
      <c r="AC132" s="23"/>
      <c r="AD132" s="63"/>
      <c r="AE132" s="23"/>
      <c r="AF132" s="64"/>
      <c r="AG132" s="23"/>
      <c r="AH132" s="63"/>
      <c r="AI132" s="23"/>
      <c r="AJ132" s="63"/>
      <c r="AK132" s="23"/>
      <c r="AL132" s="23"/>
      <c r="AM132" s="63"/>
      <c r="AN132" s="19"/>
      <c r="AO132" s="26">
        <v>3.3343238126690301E-2</v>
      </c>
      <c r="AP132" s="26">
        <v>-3.2557505368458799E-2</v>
      </c>
      <c r="AQ132" s="26">
        <v>0.10418799156104799</v>
      </c>
      <c r="AR132" s="26">
        <v>-2.34754082166546E-2</v>
      </c>
      <c r="AS132" s="24"/>
      <c r="AT132" s="24"/>
      <c r="AU132" s="24"/>
      <c r="AV132" s="25"/>
      <c r="AW132" s="19"/>
      <c r="AX132" s="29"/>
      <c r="AY132" s="30"/>
      <c r="AZ132" s="30"/>
      <c r="BA132" s="30"/>
      <c r="BB132" s="62"/>
      <c r="BC132" s="108">
        <v>-7.9689688718935896</v>
      </c>
      <c r="BD132" s="22">
        <v>43797</v>
      </c>
      <c r="BE132" s="22">
        <v>43808</v>
      </c>
      <c r="BF132" s="24">
        <v>32</v>
      </c>
      <c r="BG132" s="22">
        <v>43843</v>
      </c>
      <c r="BH132" s="37"/>
    </row>
    <row r="133" spans="1:60" x14ac:dyDescent="0.25">
      <c r="A133" s="19"/>
      <c r="B133" s="17" t="s">
        <v>147</v>
      </c>
      <c r="C133" s="17" t="s">
        <v>4413</v>
      </c>
      <c r="D133" s="17" t="s">
        <v>3004</v>
      </c>
      <c r="E133" s="20" t="s">
        <v>7290</v>
      </c>
      <c r="F133" s="20" t="s">
        <v>3150</v>
      </c>
      <c r="G133" s="82" t="s">
        <v>7250</v>
      </c>
      <c r="H133" s="85" t="s">
        <v>7270</v>
      </c>
      <c r="I133" s="21" t="s">
        <v>7417</v>
      </c>
      <c r="J133" s="21" t="s">
        <v>3590</v>
      </c>
      <c r="K133" s="19"/>
      <c r="L133" s="22">
        <v>44015</v>
      </c>
      <c r="M133" s="98">
        <v>1698.8483000006499</v>
      </c>
      <c r="N133" s="94">
        <v>1698.8483000006499</v>
      </c>
      <c r="O133" s="94">
        <v>1698.8483000006499</v>
      </c>
      <c r="P133" s="62">
        <f t="shared" ref="P133:P196" si="2">IFERROR(N133/O133,"")</f>
        <v>1</v>
      </c>
      <c r="Q133" s="22">
        <v>44015</v>
      </c>
      <c r="R133" s="99">
        <v>944675.22199999995</v>
      </c>
      <c r="S133" s="99">
        <v>831142.94561523397</v>
      </c>
      <c r="T133" s="19"/>
      <c r="U133" s="23">
        <v>5.8641372452257201E-3</v>
      </c>
      <c r="V133" s="63">
        <v>2.8392437707225299E-2</v>
      </c>
      <c r="W133" s="23">
        <v>0.11376780581311299</v>
      </c>
      <c r="X133" s="63">
        <v>1.7740106166456799</v>
      </c>
      <c r="Y133" s="23">
        <v>7.2902769341453705E-2</v>
      </c>
      <c r="Z133" s="63">
        <v>20.4908803147264</v>
      </c>
      <c r="AA133" s="23">
        <v>0.27117467402422302</v>
      </c>
      <c r="AB133" s="63">
        <v>44.024083112075502</v>
      </c>
      <c r="AC133" s="23">
        <v>0.30047497219493402</v>
      </c>
      <c r="AD133" s="63">
        <v>50.114794467052</v>
      </c>
      <c r="AE133" s="23">
        <v>0.34984998561965802</v>
      </c>
      <c r="AF133" s="64">
        <v>47.178340145910603</v>
      </c>
      <c r="AG133" s="23">
        <v>1.26316665391641E-2</v>
      </c>
      <c r="AH133" s="63">
        <v>-4.8316591468392298</v>
      </c>
      <c r="AI133" s="23">
        <v>9.1660083884635202E-2</v>
      </c>
      <c r="AJ133" s="63">
        <v>19.2521213606815</v>
      </c>
      <c r="AK133" s="23">
        <v>1.29539973787498</v>
      </c>
      <c r="AL133" s="23">
        <v>9.78024539290345E-2</v>
      </c>
      <c r="AM133" s="63">
        <v>125.92835826182301</v>
      </c>
      <c r="AN133" s="19"/>
      <c r="AO133" s="26">
        <v>3.3519405695187701E-2</v>
      </c>
      <c r="AP133" s="26">
        <v>-3.24626134015489E-2</v>
      </c>
      <c r="AQ133" s="26">
        <v>0.110065611155733</v>
      </c>
      <c r="AR133" s="26">
        <v>-7.6762524246078101E-2</v>
      </c>
      <c r="AS133" s="24">
        <v>7</v>
      </c>
      <c r="AT133" s="24">
        <v>5</v>
      </c>
      <c r="AU133" s="24">
        <v>8</v>
      </c>
      <c r="AV133" s="25">
        <v>4</v>
      </c>
      <c r="AW133" s="19"/>
      <c r="AX133" s="29">
        <v>0.16645257596712301</v>
      </c>
      <c r="AY133" s="30">
        <v>1.4648914597910301</v>
      </c>
      <c r="AZ133" s="30">
        <v>1.3892238474854799</v>
      </c>
      <c r="BA133" s="30">
        <v>2.22249717711748</v>
      </c>
      <c r="BB133" s="62">
        <v>1.7196904737720599E-2</v>
      </c>
      <c r="BC133" s="108">
        <v>-19.323712476820202</v>
      </c>
      <c r="BD133" s="22">
        <v>43843</v>
      </c>
      <c r="BE133" s="22">
        <v>43910</v>
      </c>
      <c r="BF133" s="24">
        <v>116</v>
      </c>
      <c r="BG133" s="22">
        <v>44005</v>
      </c>
      <c r="BH133" s="37"/>
    </row>
    <row r="134" spans="1:60" x14ac:dyDescent="0.25">
      <c r="A134" s="19"/>
      <c r="B134" s="17" t="s">
        <v>148</v>
      </c>
      <c r="C134" s="17" t="s">
        <v>4414</v>
      </c>
      <c r="D134" s="17" t="s">
        <v>3004</v>
      </c>
      <c r="E134" s="20" t="s">
        <v>7313</v>
      </c>
      <c r="F134" s="20" t="s">
        <v>3150</v>
      </c>
      <c r="G134" s="82" t="s">
        <v>7250</v>
      </c>
      <c r="H134" s="85" t="s">
        <v>7270</v>
      </c>
      <c r="I134" s="21" t="s">
        <v>7417</v>
      </c>
      <c r="J134" s="21" t="s">
        <v>3591</v>
      </c>
      <c r="K134" s="19"/>
      <c r="L134" s="22">
        <v>44015</v>
      </c>
      <c r="M134" s="98">
        <v>1383.9682999998299</v>
      </c>
      <c r="N134" s="94">
        <v>1383.9682999998299</v>
      </c>
      <c r="O134" s="94">
        <v>1383.9682999998299</v>
      </c>
      <c r="P134" s="62">
        <f t="shared" si="2"/>
        <v>1</v>
      </c>
      <c r="Q134" s="22">
        <v>44015</v>
      </c>
      <c r="R134" s="99">
        <v>94133679.571999997</v>
      </c>
      <c r="S134" s="99">
        <v>69029660.867249995</v>
      </c>
      <c r="T134" s="19"/>
      <c r="U134" s="23">
        <v>5.9137307453056599E-3</v>
      </c>
      <c r="V134" s="63">
        <v>3.3351787715219003E-2</v>
      </c>
      <c r="W134" s="23">
        <v>0.115417126397078</v>
      </c>
      <c r="X134" s="63">
        <v>1.9389426750422001</v>
      </c>
      <c r="Y134" s="23">
        <v>8.2576425074948903E-2</v>
      </c>
      <c r="Z134" s="63">
        <v>21.458245888090499</v>
      </c>
      <c r="AA134" s="23">
        <v>0.29432866245217199</v>
      </c>
      <c r="AB134" s="63">
        <v>46.339481954870301</v>
      </c>
      <c r="AC134" s="23">
        <v>0.34821472408831999</v>
      </c>
      <c r="AD134" s="63">
        <v>54.888769656361497</v>
      </c>
      <c r="AE134" s="23"/>
      <c r="AF134" s="64"/>
      <c r="AG134" s="23">
        <v>1.2781463099599899E-2</v>
      </c>
      <c r="AH134" s="63">
        <v>-4.8166794907956501</v>
      </c>
      <c r="AI134" s="23">
        <v>0.10166595767994301</v>
      </c>
      <c r="AJ134" s="63">
        <v>20.252708740212299</v>
      </c>
      <c r="AK134" s="23">
        <v>0.38396830000041499</v>
      </c>
      <c r="AL134" s="23">
        <v>0.120631557742017</v>
      </c>
      <c r="AM134" s="63">
        <v>60.194710425566903</v>
      </c>
      <c r="AN134" s="19"/>
      <c r="AO134" s="26">
        <v>3.35703664295579E-2</v>
      </c>
      <c r="AP134" s="26">
        <v>-3.2414857220828701E-2</v>
      </c>
      <c r="AQ134" s="26">
        <v>0.111709481576399</v>
      </c>
      <c r="AR134" s="26">
        <v>-7.5350116531844799E-2</v>
      </c>
      <c r="AS134" s="24">
        <v>8</v>
      </c>
      <c r="AT134" s="24">
        <v>4</v>
      </c>
      <c r="AU134" s="24">
        <v>8</v>
      </c>
      <c r="AV134" s="25">
        <v>4</v>
      </c>
      <c r="AW134" s="19"/>
      <c r="AX134" s="29">
        <v>0.16646178217313701</v>
      </c>
      <c r="AY134" s="30">
        <v>1.59320463286895</v>
      </c>
      <c r="AZ134" s="30">
        <v>1.4630424994593301</v>
      </c>
      <c r="BA134" s="30">
        <v>2.42823415439489</v>
      </c>
      <c r="BB134" s="62">
        <v>1.71990676262067E-2</v>
      </c>
      <c r="BC134" s="108">
        <v>-19.056710897915799</v>
      </c>
      <c r="BD134" s="22">
        <v>43843</v>
      </c>
      <c r="BE134" s="22">
        <v>43910</v>
      </c>
      <c r="BF134" s="24">
        <v>114</v>
      </c>
      <c r="BG134" s="22">
        <v>44001</v>
      </c>
      <c r="BH134" s="37"/>
    </row>
    <row r="135" spans="1:60" x14ac:dyDescent="0.25">
      <c r="A135" s="19"/>
      <c r="B135" s="17" t="s">
        <v>149</v>
      </c>
      <c r="C135" s="17" t="s">
        <v>4415</v>
      </c>
      <c r="D135" s="17" t="s">
        <v>3004</v>
      </c>
      <c r="E135" s="20" t="s">
        <v>7292</v>
      </c>
      <c r="F135" s="20" t="s">
        <v>3150</v>
      </c>
      <c r="G135" s="82" t="s">
        <v>7250</v>
      </c>
      <c r="H135" s="85" t="s">
        <v>7270</v>
      </c>
      <c r="I135" s="21" t="s">
        <v>7417</v>
      </c>
      <c r="J135" s="21" t="s">
        <v>3592</v>
      </c>
      <c r="K135" s="19"/>
      <c r="L135" s="22">
        <v>43873</v>
      </c>
      <c r="M135" s="98"/>
      <c r="N135" s="94"/>
      <c r="O135" s="94">
        <v>1745.7248999998001</v>
      </c>
      <c r="P135" s="62">
        <f t="shared" si="2"/>
        <v>0</v>
      </c>
      <c r="Q135" s="22">
        <v>43843</v>
      </c>
      <c r="R135" s="99"/>
      <c r="S135" s="99">
        <v>879701.74167285196</v>
      </c>
      <c r="T135" s="19"/>
      <c r="U135" s="23"/>
      <c r="V135" s="63"/>
      <c r="W135" s="23"/>
      <c r="X135" s="63"/>
      <c r="Y135" s="23"/>
      <c r="Z135" s="63"/>
      <c r="AA135" s="23"/>
      <c r="AB135" s="63"/>
      <c r="AC135" s="23"/>
      <c r="AD135" s="63"/>
      <c r="AE135" s="23"/>
      <c r="AF135" s="64"/>
      <c r="AG135" s="23"/>
      <c r="AH135" s="63"/>
      <c r="AI135" s="23"/>
      <c r="AJ135" s="63"/>
      <c r="AK135" s="23"/>
      <c r="AL135" s="23"/>
      <c r="AM135" s="63"/>
      <c r="AN135" s="19"/>
      <c r="AO135" s="26">
        <v>3.33828777438612E-2</v>
      </c>
      <c r="AP135" s="26">
        <v>-3.2520378871595298E-2</v>
      </c>
      <c r="AQ135" s="26">
        <v>0.105459471169597</v>
      </c>
      <c r="AR135" s="26">
        <v>-2.23132192468256E-2</v>
      </c>
      <c r="AS135" s="24"/>
      <c r="AT135" s="24"/>
      <c r="AU135" s="24"/>
      <c r="AV135" s="25"/>
      <c r="AW135" s="19"/>
      <c r="AX135" s="29"/>
      <c r="AY135" s="30"/>
      <c r="AZ135" s="30"/>
      <c r="BA135" s="30"/>
      <c r="BB135" s="62"/>
      <c r="BC135" s="108">
        <v>-7.9301089044383799</v>
      </c>
      <c r="BD135" s="22">
        <v>43797</v>
      </c>
      <c r="BE135" s="22">
        <v>43808</v>
      </c>
      <c r="BF135" s="24">
        <v>32</v>
      </c>
      <c r="BG135" s="22">
        <v>43843</v>
      </c>
      <c r="BH135" s="37"/>
    </row>
    <row r="136" spans="1:60" x14ac:dyDescent="0.25">
      <c r="A136" s="19"/>
      <c r="B136" s="17" t="s">
        <v>150</v>
      </c>
      <c r="C136" s="17" t="s">
        <v>4416</v>
      </c>
      <c r="D136" s="17" t="s">
        <v>3004</v>
      </c>
      <c r="E136" s="20" t="s">
        <v>7321</v>
      </c>
      <c r="F136" s="20" t="s">
        <v>3150</v>
      </c>
      <c r="G136" s="82" t="s">
        <v>7250</v>
      </c>
      <c r="H136" s="85" t="s">
        <v>7270</v>
      </c>
      <c r="I136" s="21" t="s">
        <v>7417</v>
      </c>
      <c r="J136" s="21" t="s">
        <v>2982</v>
      </c>
      <c r="K136" s="19"/>
      <c r="L136" s="22">
        <v>44015</v>
      </c>
      <c r="M136" s="98">
        <v>1020.18369999994</v>
      </c>
      <c r="N136" s="94">
        <v>1020.18369999994</v>
      </c>
      <c r="O136" s="94"/>
      <c r="P136" s="62" t="str">
        <f t="shared" si="2"/>
        <v/>
      </c>
      <c r="Q136" s="22"/>
      <c r="R136" s="99">
        <v>3845879.193</v>
      </c>
      <c r="S136" s="99"/>
      <c r="T136" s="19"/>
      <c r="U136" s="23">
        <v>5.7841894940793299E-3</v>
      </c>
      <c r="V136" s="63">
        <v>2.0397662592586099E-2</v>
      </c>
      <c r="W136" s="23">
        <v>0.11111610902298701</v>
      </c>
      <c r="X136" s="63">
        <v>1.50884093763307</v>
      </c>
      <c r="Y136" s="23"/>
      <c r="Z136" s="63"/>
      <c r="AA136" s="23"/>
      <c r="AB136" s="63"/>
      <c r="AC136" s="23"/>
      <c r="AD136" s="63"/>
      <c r="AE136" s="23"/>
      <c r="AF136" s="64"/>
      <c r="AG136" s="23">
        <v>1.23902188570355E-2</v>
      </c>
      <c r="AH136" s="63">
        <v>-4.85580391505209</v>
      </c>
      <c r="AI136" s="23"/>
      <c r="AJ136" s="63"/>
      <c r="AK136" s="23">
        <v>1.2813657576771199E-2</v>
      </c>
      <c r="AL136" s="23">
        <v>3.2277588750730501E-2</v>
      </c>
      <c r="AM136" s="63">
        <v>11.133607878858999</v>
      </c>
      <c r="AN136" s="19"/>
      <c r="AO136" s="26">
        <v>3.3437369391322101E-2</v>
      </c>
      <c r="AP136" s="26">
        <v>-3.23339337937796E-2</v>
      </c>
      <c r="AQ136" s="26">
        <v>0.107422735496657</v>
      </c>
      <c r="AR136" s="26">
        <v>-7.9033824739817696E-2</v>
      </c>
      <c r="AS136" s="24"/>
      <c r="AT136" s="24"/>
      <c r="AU136" s="24"/>
      <c r="AV136" s="25"/>
      <c r="AW136" s="19"/>
      <c r="AX136" s="29"/>
      <c r="AY136" s="30"/>
      <c r="AZ136" s="30"/>
      <c r="BA136" s="30"/>
      <c r="BB136" s="62"/>
      <c r="BC136" s="108">
        <v>-19.268169385031801</v>
      </c>
      <c r="BD136" s="22">
        <v>43874</v>
      </c>
      <c r="BE136" s="22">
        <v>43910</v>
      </c>
      <c r="BF136" s="24">
        <v>94</v>
      </c>
      <c r="BG136" s="22">
        <v>44006</v>
      </c>
      <c r="BH136" s="37"/>
    </row>
    <row r="137" spans="1:60" x14ac:dyDescent="0.25">
      <c r="A137" s="19"/>
      <c r="B137" s="17" t="s">
        <v>151</v>
      </c>
      <c r="C137" s="17" t="s">
        <v>4417</v>
      </c>
      <c r="D137" s="17" t="s">
        <v>3004</v>
      </c>
      <c r="E137" s="20" t="s">
        <v>7322</v>
      </c>
      <c r="F137" s="20" t="s">
        <v>3150</v>
      </c>
      <c r="G137" s="82" t="s">
        <v>7250</v>
      </c>
      <c r="H137" s="85" t="s">
        <v>7270</v>
      </c>
      <c r="I137" s="21" t="s">
        <v>7417</v>
      </c>
      <c r="J137" s="21" t="s">
        <v>3593</v>
      </c>
      <c r="K137" s="19"/>
      <c r="L137" s="22">
        <v>44015</v>
      </c>
      <c r="M137" s="98">
        <v>1419.63990000077</v>
      </c>
      <c r="N137" s="94">
        <v>1419.63990000077</v>
      </c>
      <c r="O137" s="94">
        <v>1419.63990000077</v>
      </c>
      <c r="P137" s="62">
        <f t="shared" si="2"/>
        <v>1</v>
      </c>
      <c r="Q137" s="22">
        <v>44015</v>
      </c>
      <c r="R137" s="99">
        <v>1893154.3910000001</v>
      </c>
      <c r="S137" s="99">
        <v>1629832.4735644499</v>
      </c>
      <c r="T137" s="19"/>
      <c r="U137" s="23">
        <v>5.8317614402767504E-3</v>
      </c>
      <c r="V137" s="63">
        <v>2.5154857212328401E-2</v>
      </c>
      <c r="W137" s="23">
        <v>0.112692885644792</v>
      </c>
      <c r="X137" s="63">
        <v>1.6665185998135701</v>
      </c>
      <c r="Y137" s="23">
        <v>6.6635095276069506E-2</v>
      </c>
      <c r="Z137" s="63">
        <v>19.864112908195199</v>
      </c>
      <c r="AA137" s="23">
        <v>0.25628558756405301</v>
      </c>
      <c r="AB137" s="63">
        <v>42.535174466087497</v>
      </c>
      <c r="AC137" s="23">
        <v>0.27022975963715001</v>
      </c>
      <c r="AD137" s="63">
        <v>47.090273211244501</v>
      </c>
      <c r="AE137" s="23">
        <v>0.30305372834496702</v>
      </c>
      <c r="AF137" s="64">
        <v>42.498714418441502</v>
      </c>
      <c r="AG137" s="23">
        <v>1.2533855382571299E-2</v>
      </c>
      <c r="AH137" s="63">
        <v>-4.8414402624985096</v>
      </c>
      <c r="AI137" s="23">
        <v>8.5178043389605607E-2</v>
      </c>
      <c r="AJ137" s="63">
        <v>18.603917311178499</v>
      </c>
      <c r="AK137" s="23">
        <v>1.07470829801634</v>
      </c>
      <c r="AL137" s="23">
        <v>8.5410719973879196E-2</v>
      </c>
      <c r="AM137" s="63">
        <v>103.859214275959</v>
      </c>
      <c r="AN137" s="19"/>
      <c r="AO137" s="26">
        <v>3.3486148025985998E-2</v>
      </c>
      <c r="AP137" s="26">
        <v>-3.2493731807335301E-2</v>
      </c>
      <c r="AQ137" s="26">
        <v>0.108994243786583</v>
      </c>
      <c r="AR137" s="26">
        <v>-7.7683462529457806E-2</v>
      </c>
      <c r="AS137" s="24">
        <v>7</v>
      </c>
      <c r="AT137" s="24">
        <v>5</v>
      </c>
      <c r="AU137" s="24">
        <v>8</v>
      </c>
      <c r="AV137" s="25">
        <v>4</v>
      </c>
      <c r="AW137" s="19"/>
      <c r="AX137" s="29">
        <v>0.16644779903232099</v>
      </c>
      <c r="AY137" s="30">
        <v>1.3823149023719501</v>
      </c>
      <c r="AZ137" s="30">
        <v>1.3417144555132801</v>
      </c>
      <c r="BA137" s="30">
        <v>2.0909814683691401</v>
      </c>
      <c r="BB137" s="62">
        <v>1.71956208293523E-2</v>
      </c>
      <c r="BC137" s="108">
        <v>-19.4975440290291</v>
      </c>
      <c r="BD137" s="22">
        <v>43843</v>
      </c>
      <c r="BE137" s="22">
        <v>43910</v>
      </c>
      <c r="BF137" s="24">
        <v>117</v>
      </c>
      <c r="BG137" s="22">
        <v>44006</v>
      </c>
      <c r="BH137" s="37"/>
    </row>
    <row r="138" spans="1:60" x14ac:dyDescent="0.25">
      <c r="A138" s="19"/>
      <c r="B138" s="17" t="s">
        <v>152</v>
      </c>
      <c r="C138" s="17" t="s">
        <v>4418</v>
      </c>
      <c r="D138" s="17" t="s">
        <v>3004</v>
      </c>
      <c r="E138" s="20" t="s">
        <v>7338</v>
      </c>
      <c r="F138" s="20" t="s">
        <v>3150</v>
      </c>
      <c r="G138" s="82" t="s">
        <v>7250</v>
      </c>
      <c r="H138" s="85" t="s">
        <v>7270</v>
      </c>
      <c r="I138" s="21" t="s">
        <v>7417</v>
      </c>
      <c r="J138" s="21" t="s">
        <v>3594</v>
      </c>
      <c r="K138" s="19"/>
      <c r="L138" s="22">
        <v>44015</v>
      </c>
      <c r="M138" s="98">
        <v>1559.04270000011</v>
      </c>
      <c r="N138" s="94">
        <v>1559.04270000011</v>
      </c>
      <c r="O138" s="94">
        <v>1559.04270000011</v>
      </c>
      <c r="P138" s="62">
        <f t="shared" si="2"/>
        <v>1</v>
      </c>
      <c r="Q138" s="22">
        <v>44015</v>
      </c>
      <c r="R138" s="99">
        <v>3156475.6039999998</v>
      </c>
      <c r="S138" s="99">
        <v>2682356.3017890598</v>
      </c>
      <c r="T138" s="19"/>
      <c r="U138" s="23">
        <v>5.8486659236223204E-3</v>
      </c>
      <c r="V138" s="63">
        <v>2.6845305546885401E-2</v>
      </c>
      <c r="W138" s="23">
        <v>0.11325546756605</v>
      </c>
      <c r="X138" s="63">
        <v>1.7227767919393999</v>
      </c>
      <c r="Y138" s="23">
        <v>6.9911481832605205E-2</v>
      </c>
      <c r="Z138" s="63">
        <v>20.191751563834298</v>
      </c>
      <c r="AA138" s="23">
        <v>0.264057142574457</v>
      </c>
      <c r="AB138" s="63">
        <v>43.312329967098798</v>
      </c>
      <c r="AC138" s="23">
        <v>0.285972804769699</v>
      </c>
      <c r="AD138" s="63">
        <v>48.664577724528499</v>
      </c>
      <c r="AE138" s="23">
        <v>0.32734201124927498</v>
      </c>
      <c r="AF138" s="64">
        <v>44.927542708872402</v>
      </c>
      <c r="AG138" s="23">
        <v>1.25850022031955E-2</v>
      </c>
      <c r="AH138" s="63">
        <v>-4.8363255804360996</v>
      </c>
      <c r="AI138" s="23">
        <v>8.8566455196996699E-2</v>
      </c>
      <c r="AJ138" s="63">
        <v>18.942758491903099</v>
      </c>
      <c r="AK138" s="23">
        <v>0.56298642735229798</v>
      </c>
      <c r="AL138" s="23">
        <v>0.100339030765172</v>
      </c>
      <c r="AM138" s="63">
        <v>42.159098850446803</v>
      </c>
      <c r="AN138" s="19"/>
      <c r="AO138" s="26">
        <v>3.3503573769848999E-2</v>
      </c>
      <c r="AP138" s="26">
        <v>-3.2477466365890002E-2</v>
      </c>
      <c r="AQ138" s="26">
        <v>0.109554994987848</v>
      </c>
      <c r="AR138" s="26">
        <v>-7.7201461703225505E-2</v>
      </c>
      <c r="AS138" s="24">
        <v>7</v>
      </c>
      <c r="AT138" s="24">
        <v>5</v>
      </c>
      <c r="AU138" s="24">
        <v>8</v>
      </c>
      <c r="AV138" s="25">
        <v>4</v>
      </c>
      <c r="AW138" s="19"/>
      <c r="AX138" s="29">
        <v>0.166450168026786</v>
      </c>
      <c r="AY138" s="30">
        <v>1.4254237893528601</v>
      </c>
      <c r="AZ138" s="30">
        <v>1.36651652655564</v>
      </c>
      <c r="BA138" s="30">
        <v>2.15955154487528</v>
      </c>
      <c r="BB138" s="62">
        <v>1.71962792566774E-2</v>
      </c>
      <c r="BC138" s="108">
        <v>-19.406601877126398</v>
      </c>
      <c r="BD138" s="22">
        <v>43843</v>
      </c>
      <c r="BE138" s="22">
        <v>43910</v>
      </c>
      <c r="BF138" s="24">
        <v>116</v>
      </c>
      <c r="BG138" s="22">
        <v>44005</v>
      </c>
      <c r="BH138" s="37"/>
    </row>
    <row r="139" spans="1:60" x14ac:dyDescent="0.25">
      <c r="A139" s="19"/>
      <c r="B139" s="17" t="s">
        <v>153</v>
      </c>
      <c r="C139" s="17" t="s">
        <v>4419</v>
      </c>
      <c r="D139" s="17" t="s">
        <v>3005</v>
      </c>
      <c r="E139" s="20" t="s">
        <v>7289</v>
      </c>
      <c r="F139" s="20" t="s">
        <v>3150</v>
      </c>
      <c r="G139" s="82" t="s">
        <v>7252</v>
      </c>
      <c r="H139" s="85" t="s">
        <v>7263</v>
      </c>
      <c r="I139" s="21" t="s">
        <v>7417</v>
      </c>
      <c r="J139" s="21" t="s">
        <v>3595</v>
      </c>
      <c r="K139" s="19"/>
      <c r="L139" s="22">
        <v>43881</v>
      </c>
      <c r="M139" s="98"/>
      <c r="N139" s="94"/>
      <c r="O139" s="94">
        <v>11051.8504000008</v>
      </c>
      <c r="P139" s="62">
        <f t="shared" si="2"/>
        <v>0</v>
      </c>
      <c r="Q139" s="22">
        <v>43874</v>
      </c>
      <c r="R139" s="99"/>
      <c r="S139" s="99">
        <v>20402449.008875001</v>
      </c>
      <c r="T139" s="19"/>
      <c r="U139" s="23"/>
      <c r="V139" s="63"/>
      <c r="W139" s="23"/>
      <c r="X139" s="63"/>
      <c r="Y139" s="23"/>
      <c r="Z139" s="63"/>
      <c r="AA139" s="23"/>
      <c r="AB139" s="63"/>
      <c r="AC139" s="23"/>
      <c r="AD139" s="63"/>
      <c r="AE139" s="23"/>
      <c r="AF139" s="64"/>
      <c r="AG139" s="23"/>
      <c r="AH139" s="63"/>
      <c r="AI139" s="23"/>
      <c r="AJ139" s="63"/>
      <c r="AK139" s="23"/>
      <c r="AL139" s="23"/>
      <c r="AM139" s="63"/>
      <c r="AN139" s="19"/>
      <c r="AO139" s="26">
        <v>1.1203085241504601E-2</v>
      </c>
      <c r="AP139" s="26">
        <v>-1.0328911284887001E-2</v>
      </c>
      <c r="AQ139" s="26">
        <v>3.1461973367186098E-2</v>
      </c>
      <c r="AR139" s="26">
        <v>-1.30398001401772E-2</v>
      </c>
      <c r="AS139" s="24"/>
      <c r="AT139" s="24"/>
      <c r="AU139" s="24"/>
      <c r="AV139" s="25"/>
      <c r="AW139" s="19"/>
      <c r="AX139" s="29"/>
      <c r="AY139" s="30"/>
      <c r="AZ139" s="30"/>
      <c r="BA139" s="30"/>
      <c r="BB139" s="62"/>
      <c r="BC139" s="108">
        <v>-3.30415175249072</v>
      </c>
      <c r="BD139" s="22">
        <v>43797</v>
      </c>
      <c r="BE139" s="22">
        <v>43808</v>
      </c>
      <c r="BF139" s="24">
        <v>32</v>
      </c>
      <c r="BG139" s="22">
        <v>43843</v>
      </c>
      <c r="BH139" s="37"/>
    </row>
    <row r="140" spans="1:60" x14ac:dyDescent="0.25">
      <c r="A140" s="19"/>
      <c r="B140" s="17" t="s">
        <v>154</v>
      </c>
      <c r="C140" s="17" t="s">
        <v>4420</v>
      </c>
      <c r="D140" s="17" t="s">
        <v>3005</v>
      </c>
      <c r="E140" s="20" t="s">
        <v>7290</v>
      </c>
      <c r="F140" s="20" t="s">
        <v>3150</v>
      </c>
      <c r="G140" s="82" t="s">
        <v>7252</v>
      </c>
      <c r="H140" s="85" t="s">
        <v>7263</v>
      </c>
      <c r="I140" s="21" t="s">
        <v>7417</v>
      </c>
      <c r="J140" s="21" t="s">
        <v>3596</v>
      </c>
      <c r="K140" s="19"/>
      <c r="L140" s="22">
        <v>44015</v>
      </c>
      <c r="M140" s="98">
        <v>1961.2778999991699</v>
      </c>
      <c r="N140" s="94">
        <v>1961.2778999991699</v>
      </c>
      <c r="O140" s="94">
        <v>2024.3599999994001</v>
      </c>
      <c r="P140" s="62">
        <f t="shared" si="2"/>
        <v>0.96883849710513503</v>
      </c>
      <c r="Q140" s="22">
        <v>43874</v>
      </c>
      <c r="R140" s="99">
        <v>4652251.1370000001</v>
      </c>
      <c r="S140" s="99">
        <v>4831737.7027109396</v>
      </c>
      <c r="T140" s="19"/>
      <c r="U140" s="23">
        <v>-9.4049067320156599E-4</v>
      </c>
      <c r="V140" s="63">
        <v>-0.65207035413550296</v>
      </c>
      <c r="W140" s="23">
        <v>4.0099459934936001E-2</v>
      </c>
      <c r="X140" s="63">
        <v>-5.5928239711720398</v>
      </c>
      <c r="Y140" s="23">
        <v>-3.6459055936575199E-3</v>
      </c>
      <c r="Z140" s="63">
        <v>12.8360128212225</v>
      </c>
      <c r="AA140" s="23">
        <v>6.2725228166527799E-2</v>
      </c>
      <c r="AB140" s="63">
        <v>23.1791385263205</v>
      </c>
      <c r="AC140" s="23">
        <v>0.11706669663370101</v>
      </c>
      <c r="AD140" s="63">
        <v>31.773966910899599</v>
      </c>
      <c r="AE140" s="23">
        <v>0.153235793952335</v>
      </c>
      <c r="AF140" s="64">
        <v>27.5169209791929</v>
      </c>
      <c r="AG140" s="23">
        <v>3.9326564001385101E-4</v>
      </c>
      <c r="AH140" s="63">
        <v>-6.0554992367542599</v>
      </c>
      <c r="AI140" s="23">
        <v>8.2857417237391894E-3</v>
      </c>
      <c r="AJ140" s="63">
        <v>10.914687144584599</v>
      </c>
      <c r="AK140" s="23">
        <v>0.67358810478588604</v>
      </c>
      <c r="AL140" s="23">
        <v>5.9892854465942898E-2</v>
      </c>
      <c r="AM140" s="63">
        <v>65.847762572928303</v>
      </c>
      <c r="AN140" s="19"/>
      <c r="AO140" s="26">
        <v>1.90288732428598E-2</v>
      </c>
      <c r="AP140" s="26">
        <v>-3.6130806260189302E-2</v>
      </c>
      <c r="AQ140" s="26">
        <v>5.4534255359612899E-2</v>
      </c>
      <c r="AR140" s="26">
        <v>-7.7405870934890098E-2</v>
      </c>
      <c r="AS140" s="24">
        <v>8</v>
      </c>
      <c r="AT140" s="24">
        <v>4</v>
      </c>
      <c r="AU140" s="24">
        <v>7</v>
      </c>
      <c r="AV140" s="25">
        <v>5</v>
      </c>
      <c r="AW140" s="19"/>
      <c r="AX140" s="29">
        <v>9.5839621858176502E-2</v>
      </c>
      <c r="AY140" s="30">
        <v>0.407786072280032</v>
      </c>
      <c r="AZ140" s="30">
        <v>0.75505301059729402</v>
      </c>
      <c r="BA140" s="30">
        <v>0.55176930694142401</v>
      </c>
      <c r="BB140" s="62">
        <v>9.8634505397058106E-3</v>
      </c>
      <c r="BC140" s="108">
        <v>-16.6622982078406</v>
      </c>
      <c r="BD140" s="22">
        <v>43874</v>
      </c>
      <c r="BE140" s="22">
        <v>43913</v>
      </c>
      <c r="BF140" s="24"/>
      <c r="BG140" s="22"/>
      <c r="BH140" s="37"/>
    </row>
    <row r="141" spans="1:60" x14ac:dyDescent="0.25">
      <c r="A141" s="19"/>
      <c r="B141" s="17" t="s">
        <v>155</v>
      </c>
      <c r="C141" s="17" t="s">
        <v>4421</v>
      </c>
      <c r="D141" s="17" t="s">
        <v>3005</v>
      </c>
      <c r="E141" s="20" t="s">
        <v>7339</v>
      </c>
      <c r="F141" s="20" t="s">
        <v>3150</v>
      </c>
      <c r="G141" s="82" t="s">
        <v>7252</v>
      </c>
      <c r="H141" s="85" t="s">
        <v>7263</v>
      </c>
      <c r="I141" s="21" t="s">
        <v>7417</v>
      </c>
      <c r="J141" s="21" t="s">
        <v>3597</v>
      </c>
      <c r="K141" s="19"/>
      <c r="L141" s="22">
        <v>44015</v>
      </c>
      <c r="M141" s="98">
        <v>2195.4840999990702</v>
      </c>
      <c r="N141" s="94">
        <v>2195.4840999990702</v>
      </c>
      <c r="O141" s="94">
        <v>2258.2349000014401</v>
      </c>
      <c r="P141" s="62">
        <f t="shared" si="2"/>
        <v>0.97221245672789403</v>
      </c>
      <c r="Q141" s="22">
        <v>43874</v>
      </c>
      <c r="R141" s="99">
        <v>228908.084</v>
      </c>
      <c r="S141" s="99">
        <v>221454.63428076199</v>
      </c>
      <c r="T141" s="19"/>
      <c r="U141" s="23">
        <v>-9.1586030612234005E-4</v>
      </c>
      <c r="V141" s="63">
        <v>-0.64960731742758104</v>
      </c>
      <c r="W141" s="23">
        <v>4.0869018852390603E-2</v>
      </c>
      <c r="X141" s="63">
        <v>-5.5158680794265802</v>
      </c>
      <c r="Y141" s="23">
        <v>8.3522823297243998E-4</v>
      </c>
      <c r="Z141" s="63">
        <v>13.284126203885499</v>
      </c>
      <c r="AA141" s="23">
        <v>7.2359043353571906E-2</v>
      </c>
      <c r="AB141" s="63">
        <v>24.142520045017601</v>
      </c>
      <c r="AC141" s="23"/>
      <c r="AD141" s="63"/>
      <c r="AE141" s="23"/>
      <c r="AF141" s="64"/>
      <c r="AG141" s="23">
        <v>4.6726784967177098E-4</v>
      </c>
      <c r="AH141" s="63">
        <v>-6.0480990157884698</v>
      </c>
      <c r="AI141" s="23">
        <v>1.28953982639359E-2</v>
      </c>
      <c r="AJ141" s="63">
        <v>11.375652798597001</v>
      </c>
      <c r="AK141" s="23">
        <v>9.7742050000379097E-2</v>
      </c>
      <c r="AL141" s="23">
        <v>8.03702524882101E-2</v>
      </c>
      <c r="AM141" s="63">
        <v>27.809944373468198</v>
      </c>
      <c r="AN141" s="19"/>
      <c r="AO141" s="26">
        <v>1.9054002812481499E-2</v>
      </c>
      <c r="AP141" s="26">
        <v>-3.61070092512819E-2</v>
      </c>
      <c r="AQ141" s="26">
        <v>5.5314767878371598E-2</v>
      </c>
      <c r="AR141" s="26">
        <v>-7.6700554885974298E-2</v>
      </c>
      <c r="AS141" s="24">
        <v>8</v>
      </c>
      <c r="AT141" s="24">
        <v>4</v>
      </c>
      <c r="AU141" s="24">
        <v>7</v>
      </c>
      <c r="AV141" s="25">
        <v>5</v>
      </c>
      <c r="AW141" s="19"/>
      <c r="AX141" s="29">
        <v>9.5839363639679501E-2</v>
      </c>
      <c r="AY141" s="30">
        <v>0.50036770227234195</v>
      </c>
      <c r="AZ141" s="30">
        <v>0.79103513471727605</v>
      </c>
      <c r="BA141" s="30">
        <v>0.67912934834021099</v>
      </c>
      <c r="BB141" s="62">
        <v>9.8638078320618695E-3</v>
      </c>
      <c r="BC141" s="108">
        <v>-16.5821323547862</v>
      </c>
      <c r="BD141" s="22">
        <v>43874</v>
      </c>
      <c r="BE141" s="22">
        <v>43913</v>
      </c>
      <c r="BF141" s="24"/>
      <c r="BG141" s="22"/>
      <c r="BH141" s="37"/>
    </row>
    <row r="142" spans="1:60" x14ac:dyDescent="0.25">
      <c r="A142" s="19"/>
      <c r="B142" s="17" t="s">
        <v>156</v>
      </c>
      <c r="C142" s="17" t="s">
        <v>4422</v>
      </c>
      <c r="D142" s="17" t="s">
        <v>3005</v>
      </c>
      <c r="E142" s="20" t="s">
        <v>7321</v>
      </c>
      <c r="F142" s="20" t="s">
        <v>3150</v>
      </c>
      <c r="G142" s="82" t="s">
        <v>7252</v>
      </c>
      <c r="H142" s="85" t="s">
        <v>7263</v>
      </c>
      <c r="I142" s="21" t="s">
        <v>7417</v>
      </c>
      <c r="J142" s="21" t="s">
        <v>2982</v>
      </c>
      <c r="K142" s="19"/>
      <c r="L142" s="22">
        <v>44015</v>
      </c>
      <c r="M142" s="98">
        <v>10604.5382000059</v>
      </c>
      <c r="N142" s="94">
        <v>10604.5382000059</v>
      </c>
      <c r="O142" s="94"/>
      <c r="P142" s="62" t="str">
        <f t="shared" si="2"/>
        <v/>
      </c>
      <c r="Q142" s="22"/>
      <c r="R142" s="99">
        <v>18680218.565000001</v>
      </c>
      <c r="S142" s="99"/>
      <c r="T142" s="19"/>
      <c r="U142" s="23">
        <v>-1.00891659712943E-3</v>
      </c>
      <c r="V142" s="63">
        <v>-0.65891294652828902</v>
      </c>
      <c r="W142" s="23">
        <v>3.7964197828841903E-2</v>
      </c>
      <c r="X142" s="63">
        <v>-5.8063501817814496</v>
      </c>
      <c r="Y142" s="23"/>
      <c r="Z142" s="63"/>
      <c r="AA142" s="23"/>
      <c r="AB142" s="63"/>
      <c r="AC142" s="23"/>
      <c r="AD142" s="63"/>
      <c r="AE142" s="23"/>
      <c r="AF142" s="64"/>
      <c r="AG142" s="23">
        <v>1.8770959650282699E-4</v>
      </c>
      <c r="AH142" s="63">
        <v>-6.0760548411053596</v>
      </c>
      <c r="AI142" s="23"/>
      <c r="AJ142" s="63"/>
      <c r="AK142" s="23">
        <v>-3.5444251292574301E-2</v>
      </c>
      <c r="AL142" s="23">
        <v>-9.1288151889748398E-2</v>
      </c>
      <c r="AM142" s="63">
        <v>3.79260392546712</v>
      </c>
      <c r="AN142" s="19"/>
      <c r="AO142" s="26">
        <v>1.89590949012199E-2</v>
      </c>
      <c r="AP142" s="26">
        <v>-3.6196802546328399E-2</v>
      </c>
      <c r="AQ142" s="26">
        <v>5.2369522387380102E-2</v>
      </c>
      <c r="AR142" s="26">
        <v>-7.9362967606357401E-2</v>
      </c>
      <c r="AS142" s="24"/>
      <c r="AT142" s="24"/>
      <c r="AU142" s="24"/>
      <c r="AV142" s="25"/>
      <c r="AW142" s="19"/>
      <c r="AX142" s="29"/>
      <c r="AY142" s="30"/>
      <c r="AZ142" s="30"/>
      <c r="BA142" s="30"/>
      <c r="BB142" s="62"/>
      <c r="BC142" s="108">
        <v>-16.448963942500999</v>
      </c>
      <c r="BD142" s="22">
        <v>43882</v>
      </c>
      <c r="BE142" s="22">
        <v>43913</v>
      </c>
      <c r="BF142" s="24"/>
      <c r="BG142" s="22"/>
      <c r="BH142" s="37"/>
    </row>
    <row r="143" spans="1:60" x14ac:dyDescent="0.25">
      <c r="A143" s="19"/>
      <c r="B143" s="17" t="s">
        <v>157</v>
      </c>
      <c r="C143" s="17" t="s">
        <v>4423</v>
      </c>
      <c r="D143" s="17" t="s">
        <v>3005</v>
      </c>
      <c r="E143" s="20" t="s">
        <v>7322</v>
      </c>
      <c r="F143" s="20" t="s">
        <v>3150</v>
      </c>
      <c r="G143" s="82" t="s">
        <v>7252</v>
      </c>
      <c r="H143" s="85" t="s">
        <v>7263</v>
      </c>
      <c r="I143" s="21" t="s">
        <v>7417</v>
      </c>
      <c r="J143" s="21" t="s">
        <v>3598</v>
      </c>
      <c r="K143" s="19"/>
      <c r="L143" s="22">
        <v>44015</v>
      </c>
      <c r="M143" s="98">
        <v>1862.8434999994899</v>
      </c>
      <c r="N143" s="94">
        <v>1862.8434999994899</v>
      </c>
      <c r="O143" s="94">
        <v>1927.0916000008599</v>
      </c>
      <c r="P143" s="62">
        <f t="shared" si="2"/>
        <v>0.96666058842177438</v>
      </c>
      <c r="Q143" s="22">
        <v>43874</v>
      </c>
      <c r="R143" s="99">
        <v>7761619.5429999996</v>
      </c>
      <c r="S143" s="99">
        <v>8185566.0193125</v>
      </c>
      <c r="T143" s="19"/>
      <c r="U143" s="23">
        <v>-9.56437987952086E-4</v>
      </c>
      <c r="V143" s="63">
        <v>-0.65366508561055503</v>
      </c>
      <c r="W143" s="23">
        <v>3.9601484984814299E-2</v>
      </c>
      <c r="X143" s="63">
        <v>-5.6426214661842096</v>
      </c>
      <c r="Y143" s="23">
        <v>-6.5359745522073397E-3</v>
      </c>
      <c r="Z143" s="63">
        <v>12.547005925356601</v>
      </c>
      <c r="AA143" s="23">
        <v>5.65354647151253E-2</v>
      </c>
      <c r="AB143" s="63">
        <v>22.5601621811802</v>
      </c>
      <c r="AC143" s="23">
        <v>0.104109957490437</v>
      </c>
      <c r="AD143" s="63">
        <v>30.478292996587701</v>
      </c>
      <c r="AE143" s="23">
        <v>0.13323959646732</v>
      </c>
      <c r="AF143" s="64">
        <v>25.517301230691402</v>
      </c>
      <c r="AG143" s="23">
        <v>3.4534414226072802E-4</v>
      </c>
      <c r="AH143" s="63">
        <v>-6.0602913865295696</v>
      </c>
      <c r="AI143" s="23">
        <v>5.3129017305764102E-3</v>
      </c>
      <c r="AJ143" s="63">
        <v>10.6174031452683</v>
      </c>
      <c r="AK143" s="23">
        <v>0.59222836678032797</v>
      </c>
      <c r="AL143" s="23">
        <v>5.3943377359246397E-2</v>
      </c>
      <c r="AM143" s="63">
        <v>57.7117887723725</v>
      </c>
      <c r="AN143" s="19"/>
      <c r="AO143" s="26">
        <v>1.90126440083986E-2</v>
      </c>
      <c r="AP143" s="26">
        <v>-3.6146189292594499E-2</v>
      </c>
      <c r="AQ143" s="26">
        <v>5.4029436994824202E-2</v>
      </c>
      <c r="AR143" s="26">
        <v>-7.7862414721530507E-2</v>
      </c>
      <c r="AS143" s="24">
        <v>8</v>
      </c>
      <c r="AT143" s="24">
        <v>4</v>
      </c>
      <c r="AU143" s="24">
        <v>7</v>
      </c>
      <c r="AV143" s="25">
        <v>5</v>
      </c>
      <c r="AW143" s="19"/>
      <c r="AX143" s="29">
        <v>9.5840315411478499E-2</v>
      </c>
      <c r="AY143" s="30">
        <v>0.34828302807545702</v>
      </c>
      <c r="AZ143" s="30">
        <v>0.73192333409770105</v>
      </c>
      <c r="BA143" s="30">
        <v>0.47031709150314799</v>
      </c>
      <c r="BB143" s="62">
        <v>9.8632738613832795E-3</v>
      </c>
      <c r="BC143" s="108">
        <v>-16.7141613818821</v>
      </c>
      <c r="BD143" s="22">
        <v>43874</v>
      </c>
      <c r="BE143" s="22">
        <v>43913</v>
      </c>
      <c r="BF143" s="24"/>
      <c r="BG143" s="22"/>
      <c r="BH143" s="37"/>
    </row>
    <row r="144" spans="1:60" x14ac:dyDescent="0.25">
      <c r="A144" s="19"/>
      <c r="B144" s="17" t="s">
        <v>158</v>
      </c>
      <c r="C144" s="17" t="s">
        <v>4424</v>
      </c>
      <c r="D144" s="17" t="s">
        <v>3006</v>
      </c>
      <c r="E144" s="20" t="s">
        <v>7289</v>
      </c>
      <c r="F144" s="20" t="s">
        <v>3153</v>
      </c>
      <c r="G144" s="82" t="s">
        <v>7251</v>
      </c>
      <c r="H144" s="85" t="s">
        <v>7262</v>
      </c>
      <c r="I144" s="21" t="s">
        <v>7417</v>
      </c>
      <c r="J144" s="21" t="s">
        <v>3599</v>
      </c>
      <c r="K144" s="19"/>
      <c r="L144" s="22">
        <v>44015</v>
      </c>
      <c r="M144" s="98">
        <v>1550.95710000023</v>
      </c>
      <c r="N144" s="94">
        <v>1550.95710000023</v>
      </c>
      <c r="O144" s="94">
        <v>1794.99139999971</v>
      </c>
      <c r="P144" s="62">
        <f t="shared" si="2"/>
        <v>0.86404709237073818</v>
      </c>
      <c r="Q144" s="22">
        <v>43749</v>
      </c>
      <c r="R144" s="99">
        <v>2351759.6639999999</v>
      </c>
      <c r="S144" s="99">
        <v>4256356.1303437501</v>
      </c>
      <c r="T144" s="19"/>
      <c r="U144" s="23">
        <v>3.37735420180252E-3</v>
      </c>
      <c r="V144" s="63">
        <v>-0.220285866635095</v>
      </c>
      <c r="W144" s="23">
        <v>1.7049126405254401E-2</v>
      </c>
      <c r="X144" s="63">
        <v>-7.8978573241402001</v>
      </c>
      <c r="Y144" s="23">
        <v>-7.2075354590197094E-2</v>
      </c>
      <c r="Z144" s="63">
        <v>5.9930679215613099</v>
      </c>
      <c r="AA144" s="23">
        <v>-0.113923711462994</v>
      </c>
      <c r="AB144" s="63">
        <v>5.51424456335371</v>
      </c>
      <c r="AC144" s="23">
        <v>-7.2220619716099499E-2</v>
      </c>
      <c r="AD144" s="63">
        <v>12.845235275919499</v>
      </c>
      <c r="AE144" s="23">
        <v>-6.5244147082048606E-2</v>
      </c>
      <c r="AF144" s="64">
        <v>5.6689268757545497</v>
      </c>
      <c r="AG144" s="23">
        <v>1.0896606663664E-2</v>
      </c>
      <c r="AH144" s="63">
        <v>-5.00516513438924</v>
      </c>
      <c r="AI144" s="23">
        <v>-6.6040585423252196E-2</v>
      </c>
      <c r="AJ144" s="63">
        <v>3.4820544298781901</v>
      </c>
      <c r="AK144" s="23">
        <v>0.398480744435801</v>
      </c>
      <c r="AL144" s="23">
        <v>2.1119376289789198E-2</v>
      </c>
      <c r="AM144" s="63">
        <v>-94.051516064791898</v>
      </c>
      <c r="AN144" s="19"/>
      <c r="AO144" s="26">
        <v>3.8649874781185603E-2</v>
      </c>
      <c r="AP144" s="26">
        <v>-2.6316771149140501E-2</v>
      </c>
      <c r="AQ144" s="26">
        <v>3.8462168788100798E-2</v>
      </c>
      <c r="AR144" s="26">
        <v>-6.7084739970596302E-2</v>
      </c>
      <c r="AS144" s="24">
        <v>6</v>
      </c>
      <c r="AT144" s="24">
        <v>6</v>
      </c>
      <c r="AU144" s="24">
        <v>6</v>
      </c>
      <c r="AV144" s="25">
        <v>6</v>
      </c>
      <c r="AW144" s="19"/>
      <c r="AX144" s="29">
        <v>7.69562546106317E-2</v>
      </c>
      <c r="AY144" s="30">
        <v>-1.8469067351888999</v>
      </c>
      <c r="AZ144" s="30">
        <v>2.7442831420160001E-2</v>
      </c>
      <c r="BA144" s="30">
        <v>-2.3879105456799201</v>
      </c>
      <c r="BB144" s="62">
        <v>7.9516385544502605E-3</v>
      </c>
      <c r="BC144" s="108">
        <v>-18.790624846384201</v>
      </c>
      <c r="BD144" s="22">
        <v>43749</v>
      </c>
      <c r="BE144" s="22">
        <v>43914</v>
      </c>
      <c r="BF144" s="24"/>
      <c r="BG144" s="22"/>
      <c r="BH144" s="37"/>
    </row>
    <row r="145" spans="1:60" x14ac:dyDescent="0.25">
      <c r="A145" s="19"/>
      <c r="B145" s="17" t="s">
        <v>159</v>
      </c>
      <c r="C145" s="17" t="s">
        <v>4425</v>
      </c>
      <c r="D145" s="17" t="s">
        <v>3006</v>
      </c>
      <c r="E145" s="20" t="s">
        <v>7298</v>
      </c>
      <c r="F145" s="20" t="s">
        <v>3153</v>
      </c>
      <c r="G145" s="82" t="s">
        <v>7251</v>
      </c>
      <c r="H145" s="85" t="s">
        <v>7262</v>
      </c>
      <c r="I145" s="21" t="s">
        <v>7417</v>
      </c>
      <c r="J145" s="21" t="s">
        <v>3600</v>
      </c>
      <c r="K145" s="19"/>
      <c r="L145" s="22">
        <v>44015</v>
      </c>
      <c r="M145" s="98">
        <v>1850.6568</v>
      </c>
      <c r="N145" s="94">
        <v>1850.6568</v>
      </c>
      <c r="O145" s="94">
        <v>2124.31509999931</v>
      </c>
      <c r="P145" s="62">
        <f t="shared" si="2"/>
        <v>0.87117810347466862</v>
      </c>
      <c r="Q145" s="22">
        <v>43749</v>
      </c>
      <c r="R145" s="99">
        <v>16551607.273</v>
      </c>
      <c r="S145" s="99">
        <v>19092959.883125</v>
      </c>
      <c r="T145" s="19"/>
      <c r="U145" s="23">
        <v>3.4083171794918599E-3</v>
      </c>
      <c r="V145" s="63">
        <v>-0.217189568866161</v>
      </c>
      <c r="W145" s="23">
        <v>1.79915378266742E-2</v>
      </c>
      <c r="X145" s="63">
        <v>-7.8036161819982199</v>
      </c>
      <c r="Y145" s="23">
        <v>-6.6846736624938799E-2</v>
      </c>
      <c r="Z145" s="63">
        <v>6.5159297180871398</v>
      </c>
      <c r="AA145" s="23">
        <v>-0.103751719822903</v>
      </c>
      <c r="AB145" s="63">
        <v>6.5314437273627801</v>
      </c>
      <c r="AC145" s="23">
        <v>-5.1434398753408501E-2</v>
      </c>
      <c r="AD145" s="63">
        <v>14.923857372195901</v>
      </c>
      <c r="AE145" s="23">
        <v>-3.4189962000709798E-2</v>
      </c>
      <c r="AF145" s="64">
        <v>8.7743453838920704</v>
      </c>
      <c r="AG145" s="23">
        <v>1.09902068179508E-2</v>
      </c>
      <c r="AH145" s="63">
        <v>-4.9958051189605603</v>
      </c>
      <c r="AI145" s="23">
        <v>-6.0690971384246999E-2</v>
      </c>
      <c r="AJ145" s="63">
        <v>4.0170158337787099</v>
      </c>
      <c r="AK145" s="23">
        <v>0.241285112548212</v>
      </c>
      <c r="AL145" s="23">
        <v>2.3061864074406899E-2</v>
      </c>
      <c r="AM145" s="63">
        <v>37.009839121485101</v>
      </c>
      <c r="AN145" s="19"/>
      <c r="AO145" s="26">
        <v>3.8682106618580299E-2</v>
      </c>
      <c r="AP145" s="26">
        <v>-2.6286656097909099E-2</v>
      </c>
      <c r="AQ145" s="26">
        <v>3.9424419863280498E-2</v>
      </c>
      <c r="AR145" s="26">
        <v>-6.6191397246293499E-2</v>
      </c>
      <c r="AS145" s="24">
        <v>6</v>
      </c>
      <c r="AT145" s="24">
        <v>6</v>
      </c>
      <c r="AU145" s="24">
        <v>6</v>
      </c>
      <c r="AV145" s="25">
        <v>6</v>
      </c>
      <c r="AW145" s="19"/>
      <c r="AX145" s="29">
        <v>7.6930957009171796E-2</v>
      </c>
      <c r="AY145" s="30">
        <v>-1.72751126244475</v>
      </c>
      <c r="AZ145" s="30">
        <v>6.5177660375070404E-2</v>
      </c>
      <c r="BA145" s="30">
        <v>-2.2440864641248499</v>
      </c>
      <c r="BB145" s="62">
        <v>7.9493302425635206E-3</v>
      </c>
      <c r="BC145" s="108">
        <v>-18.375320120830999</v>
      </c>
      <c r="BD145" s="22">
        <v>43749</v>
      </c>
      <c r="BE145" s="22">
        <v>43914</v>
      </c>
      <c r="BF145" s="24"/>
      <c r="BG145" s="22"/>
      <c r="BH145" s="37"/>
    </row>
    <row r="146" spans="1:60" x14ac:dyDescent="0.25">
      <c r="A146" s="19"/>
      <c r="B146" s="17" t="s">
        <v>160</v>
      </c>
      <c r="C146" s="17" t="s">
        <v>4426</v>
      </c>
      <c r="D146" s="17" t="s">
        <v>3006</v>
      </c>
      <c r="E146" s="20" t="s">
        <v>7293</v>
      </c>
      <c r="F146" s="20" t="s">
        <v>3153</v>
      </c>
      <c r="G146" s="82" t="s">
        <v>7251</v>
      </c>
      <c r="H146" s="85" t="s">
        <v>7262</v>
      </c>
      <c r="I146" s="21" t="s">
        <v>7417</v>
      </c>
      <c r="J146" s="21" t="s">
        <v>3601</v>
      </c>
      <c r="K146" s="19"/>
      <c r="L146" s="22">
        <v>44015</v>
      </c>
      <c r="M146" s="98">
        <v>1168.3121000006799</v>
      </c>
      <c r="N146" s="94">
        <v>1168.3121000006799</v>
      </c>
      <c r="O146" s="94">
        <v>1347.69889999926</v>
      </c>
      <c r="P146" s="62">
        <f t="shared" si="2"/>
        <v>0.86689400726031718</v>
      </c>
      <c r="Q146" s="22">
        <v>43749</v>
      </c>
      <c r="R146" s="99">
        <v>8384542.3269999996</v>
      </c>
      <c r="S146" s="99">
        <v>9282008.6437343806</v>
      </c>
      <c r="T146" s="19"/>
      <c r="U146" s="23">
        <v>3.38974404257897E-3</v>
      </c>
      <c r="V146" s="63">
        <v>-0.21904688255745</v>
      </c>
      <c r="W146" s="23">
        <v>1.7426170965336499E-2</v>
      </c>
      <c r="X146" s="63">
        <v>-7.8601528681319897</v>
      </c>
      <c r="Y146" s="23">
        <v>-6.9986326559956097E-2</v>
      </c>
      <c r="Z146" s="63">
        <v>6.2019707245854097</v>
      </c>
      <c r="AA146" s="23">
        <v>-0.110029881448136</v>
      </c>
      <c r="AB146" s="63">
        <v>5.9036275648395504</v>
      </c>
      <c r="AC146" s="23">
        <v>-6.44170573023439E-2</v>
      </c>
      <c r="AD146" s="63">
        <v>13.625591517295099</v>
      </c>
      <c r="AE146" s="23">
        <v>-5.3515094142349E-2</v>
      </c>
      <c r="AF146" s="64">
        <v>6.8418321697245101</v>
      </c>
      <c r="AG146" s="23">
        <v>1.0934034362435299E-2</v>
      </c>
      <c r="AH146" s="63">
        <v>-5.0014223645121101</v>
      </c>
      <c r="AI146" s="23">
        <v>-6.3903264222099104E-2</v>
      </c>
      <c r="AJ146" s="63">
        <v>3.6957865499935001</v>
      </c>
      <c r="AK146" s="23">
        <v>0.16662050027487599</v>
      </c>
      <c r="AL146" s="23">
        <v>1.6389024283853401E-2</v>
      </c>
      <c r="AM146" s="63">
        <v>29.543377894180601</v>
      </c>
      <c r="AN146" s="19"/>
      <c r="AO146" s="26">
        <v>3.8662829252643902E-2</v>
      </c>
      <c r="AP146" s="26">
        <v>-2.6304725511181501E-2</v>
      </c>
      <c r="AQ146" s="26">
        <v>3.8847217538204901E-2</v>
      </c>
      <c r="AR146" s="26">
        <v>-6.6727343680249795E-2</v>
      </c>
      <c r="AS146" s="24">
        <v>6</v>
      </c>
      <c r="AT146" s="24">
        <v>6</v>
      </c>
      <c r="AU146" s="24">
        <v>6</v>
      </c>
      <c r="AV146" s="25">
        <v>6</v>
      </c>
      <c r="AW146" s="19"/>
      <c r="AX146" s="29">
        <v>7.6941499468302907E-2</v>
      </c>
      <c r="AY146" s="30">
        <v>-1.8014469991267099</v>
      </c>
      <c r="AZ146" s="30">
        <v>4.1860859384598798E-2</v>
      </c>
      <c r="BA146" s="30">
        <v>-2.3333955361376901</v>
      </c>
      <c r="BB146" s="62">
        <v>7.9502383900853599E-3</v>
      </c>
      <c r="BC146" s="108">
        <v>-18.624672024277999</v>
      </c>
      <c r="BD146" s="22">
        <v>43749</v>
      </c>
      <c r="BE146" s="22">
        <v>43914</v>
      </c>
      <c r="BF146" s="24"/>
      <c r="BG146" s="22"/>
      <c r="BH146" s="37"/>
    </row>
    <row r="147" spans="1:60" x14ac:dyDescent="0.25">
      <c r="A147" s="19"/>
      <c r="B147" s="17" t="s">
        <v>161</v>
      </c>
      <c r="C147" s="17" t="s">
        <v>4427</v>
      </c>
      <c r="D147" s="17" t="s">
        <v>3006</v>
      </c>
      <c r="E147" s="20" t="s">
        <v>7305</v>
      </c>
      <c r="F147" s="20" t="s">
        <v>3153</v>
      </c>
      <c r="G147" s="82" t="s">
        <v>7251</v>
      </c>
      <c r="H147" s="85" t="s">
        <v>7262</v>
      </c>
      <c r="I147" s="21" t="s">
        <v>7417</v>
      </c>
      <c r="J147" s="21" t="s">
        <v>3602</v>
      </c>
      <c r="K147" s="19"/>
      <c r="L147" s="22">
        <v>44015</v>
      </c>
      <c r="M147" s="98">
        <v>1014.20930000022</v>
      </c>
      <c r="N147" s="94">
        <v>1014.20930000022</v>
      </c>
      <c r="O147" s="94">
        <v>1014.20930000022</v>
      </c>
      <c r="P147" s="62">
        <f t="shared" si="2"/>
        <v>1</v>
      </c>
      <c r="Q147" s="22">
        <v>44015</v>
      </c>
      <c r="R147" s="99">
        <v>0</v>
      </c>
      <c r="S147" s="99">
        <v>0</v>
      </c>
      <c r="T147" s="19"/>
      <c r="U147" s="23">
        <v>0</v>
      </c>
      <c r="V147" s="63">
        <v>-0.55802128681534702</v>
      </c>
      <c r="W147" s="23">
        <v>0</v>
      </c>
      <c r="X147" s="63">
        <v>-9.6027699646656401</v>
      </c>
      <c r="Y147" s="23">
        <v>0</v>
      </c>
      <c r="Z147" s="63">
        <v>13.200603380581001</v>
      </c>
      <c r="AA147" s="23">
        <v>0</v>
      </c>
      <c r="AB147" s="63">
        <v>16.906615709653099</v>
      </c>
      <c r="AC147" s="23">
        <v>0</v>
      </c>
      <c r="AD147" s="63">
        <v>20.067297247529499</v>
      </c>
      <c r="AE147" s="23"/>
      <c r="AF147" s="64"/>
      <c r="AG147" s="23">
        <v>0</v>
      </c>
      <c r="AH147" s="63">
        <v>-6.0948258007556397</v>
      </c>
      <c r="AI147" s="23">
        <v>0</v>
      </c>
      <c r="AJ147" s="63">
        <v>10.0861129722034</v>
      </c>
      <c r="AK147" s="23">
        <v>1.42092999994929E-2</v>
      </c>
      <c r="AL147" s="23">
        <v>4.5629293326783201E-3</v>
      </c>
      <c r="AM147" s="63">
        <v>14.4936733983777</v>
      </c>
      <c r="AN147" s="19"/>
      <c r="AO147" s="26">
        <v>0</v>
      </c>
      <c r="AP147" s="26">
        <v>0</v>
      </c>
      <c r="AQ147" s="26">
        <v>0</v>
      </c>
      <c r="AR147" s="26">
        <v>0</v>
      </c>
      <c r="AS147" s="24">
        <v>0</v>
      </c>
      <c r="AT147" s="24">
        <v>0</v>
      </c>
      <c r="AU147" s="24">
        <v>7</v>
      </c>
      <c r="AV147" s="25">
        <v>5</v>
      </c>
      <c r="AW147" s="19"/>
      <c r="AX147" s="29">
        <v>0</v>
      </c>
      <c r="AY147" s="30">
        <v>-117.545979959425</v>
      </c>
      <c r="AZ147" s="30">
        <v>0.39470262811346402</v>
      </c>
      <c r="BA147" s="30">
        <v>-15.971119820984301</v>
      </c>
      <c r="BB147" s="62">
        <v>0</v>
      </c>
      <c r="BC147" s="108">
        <v>0</v>
      </c>
      <c r="BD147" s="22">
        <v>43650</v>
      </c>
      <c r="BE147" s="22"/>
      <c r="BF147" s="24"/>
      <c r="BG147" s="22"/>
      <c r="BH147" s="37"/>
    </row>
    <row r="148" spans="1:60" x14ac:dyDescent="0.25">
      <c r="A148" s="19"/>
      <c r="B148" s="17" t="s">
        <v>162</v>
      </c>
      <c r="C148" s="17" t="s">
        <v>4428</v>
      </c>
      <c r="D148" s="17" t="s">
        <v>3006</v>
      </c>
      <c r="E148" s="20" t="s">
        <v>7307</v>
      </c>
      <c r="F148" s="20" t="s">
        <v>3153</v>
      </c>
      <c r="G148" s="82" t="s">
        <v>7251</v>
      </c>
      <c r="H148" s="85" t="s">
        <v>7262</v>
      </c>
      <c r="I148" s="21" t="s">
        <v>7417</v>
      </c>
      <c r="J148" s="21" t="s">
        <v>3603</v>
      </c>
      <c r="K148" s="19"/>
      <c r="L148" s="22">
        <v>44015</v>
      </c>
      <c r="M148" s="98">
        <v>1612.91520000063</v>
      </c>
      <c r="N148" s="94">
        <v>1612.91520000063</v>
      </c>
      <c r="O148" s="94">
        <v>1863.3080000001901</v>
      </c>
      <c r="P148" s="62">
        <f t="shared" si="2"/>
        <v>0.86561921056554547</v>
      </c>
      <c r="Q148" s="22">
        <v>43749</v>
      </c>
      <c r="R148" s="99">
        <v>1332179.4920000001</v>
      </c>
      <c r="S148" s="99">
        <v>1766473.7478320301</v>
      </c>
      <c r="T148" s="19"/>
      <c r="U148" s="23">
        <v>3.38418906903826E-3</v>
      </c>
      <c r="V148" s="63">
        <v>-0.21960237991152101</v>
      </c>
      <c r="W148" s="23">
        <v>1.7257453331694698E-2</v>
      </c>
      <c r="X148" s="63">
        <v>-7.8770246314961696</v>
      </c>
      <c r="Y148" s="23">
        <v>-7.0921505385777003E-2</v>
      </c>
      <c r="Z148" s="63">
        <v>6.1084528420033202</v>
      </c>
      <c r="AA148" s="23">
        <v>-0.111774002279126</v>
      </c>
      <c r="AB148" s="63">
        <v>5.7292154817405399</v>
      </c>
      <c r="AC148" s="23">
        <v>-6.7916513983655002E-2</v>
      </c>
      <c r="AD148" s="63">
        <v>13.275645849164</v>
      </c>
      <c r="AE148" s="23">
        <v>-5.8780305380423697E-2</v>
      </c>
      <c r="AF148" s="64">
        <v>6.3153110459170403</v>
      </c>
      <c r="AG148" s="23">
        <v>1.0917289895587601E-2</v>
      </c>
      <c r="AH148" s="63">
        <v>-5.0030968111968797</v>
      </c>
      <c r="AI148" s="23">
        <v>-6.4860087771230604E-2</v>
      </c>
      <c r="AJ148" s="63">
        <v>3.6001041950803501</v>
      </c>
      <c r="AK148" s="23">
        <v>0.14723113690706699</v>
      </c>
      <c r="AL148" s="23">
        <v>1.45937586148648E-2</v>
      </c>
      <c r="AM148" s="63">
        <v>27.604441557399699</v>
      </c>
      <c r="AN148" s="19"/>
      <c r="AO148" s="26">
        <v>3.8657063139908097E-2</v>
      </c>
      <c r="AP148" s="26">
        <v>-2.6310185075999502E-2</v>
      </c>
      <c r="AQ148" s="26">
        <v>3.8674962448567399E-2</v>
      </c>
      <c r="AR148" s="26">
        <v>-6.6887223970334198E-2</v>
      </c>
      <c r="AS148" s="24">
        <v>6</v>
      </c>
      <c r="AT148" s="24">
        <v>6</v>
      </c>
      <c r="AU148" s="24">
        <v>6</v>
      </c>
      <c r="AV148" s="25">
        <v>6</v>
      </c>
      <c r="AW148" s="19"/>
      <c r="AX148" s="29">
        <v>7.6948066040640695E-2</v>
      </c>
      <c r="AY148" s="30">
        <v>-1.8218110105262899</v>
      </c>
      <c r="AZ148" s="30">
        <v>3.5403011658274898E-2</v>
      </c>
      <c r="BA148" s="30">
        <v>-2.35784486464763</v>
      </c>
      <c r="BB148" s="62">
        <v>7.9508612133668104E-3</v>
      </c>
      <c r="BC148" s="108">
        <v>-18.698953688785</v>
      </c>
      <c r="BD148" s="22">
        <v>43749</v>
      </c>
      <c r="BE148" s="22">
        <v>43914</v>
      </c>
      <c r="BF148" s="24"/>
      <c r="BG148" s="22"/>
      <c r="BH148" s="37"/>
    </row>
    <row r="149" spans="1:60" x14ac:dyDescent="0.25">
      <c r="A149" s="19"/>
      <c r="B149" s="17" t="s">
        <v>163</v>
      </c>
      <c r="C149" s="17" t="s">
        <v>4429</v>
      </c>
      <c r="D149" s="17" t="s">
        <v>3007</v>
      </c>
      <c r="E149" s="20" t="s">
        <v>7289</v>
      </c>
      <c r="F149" s="20" t="s">
        <v>3153</v>
      </c>
      <c r="G149" s="82" t="s">
        <v>7251</v>
      </c>
      <c r="H149" s="85" t="s">
        <v>7263</v>
      </c>
      <c r="I149" s="21" t="s">
        <v>7417</v>
      </c>
      <c r="J149" s="21" t="s">
        <v>3604</v>
      </c>
      <c r="K149" s="19"/>
      <c r="L149" s="22">
        <v>44015</v>
      </c>
      <c r="M149" s="98">
        <v>1374.3136999998201</v>
      </c>
      <c r="N149" s="94">
        <v>1374.3136999998201</v>
      </c>
      <c r="O149" s="94">
        <v>1495.87939999998</v>
      </c>
      <c r="P149" s="62">
        <f t="shared" si="2"/>
        <v>0.91873295400674571</v>
      </c>
      <c r="Q149" s="22">
        <v>43881</v>
      </c>
      <c r="R149" s="99">
        <v>4620461.3449999997</v>
      </c>
      <c r="S149" s="99">
        <v>5479965.1463203104</v>
      </c>
      <c r="T149" s="19"/>
      <c r="U149" s="23">
        <v>2.1599127339868599E-3</v>
      </c>
      <c r="V149" s="63">
        <v>-0.34203001341666101</v>
      </c>
      <c r="W149" s="23">
        <v>3.2923264705459601E-2</v>
      </c>
      <c r="X149" s="63">
        <v>-6.3104434941196796</v>
      </c>
      <c r="Y149" s="23">
        <v>-5.9981771639286301E-2</v>
      </c>
      <c r="Z149" s="63">
        <v>7.2024262166523796</v>
      </c>
      <c r="AA149" s="23">
        <v>-3.4504239061789101E-2</v>
      </c>
      <c r="AB149" s="63">
        <v>13.4561918034742</v>
      </c>
      <c r="AC149" s="23">
        <v>-1.1079792011514701E-3</v>
      </c>
      <c r="AD149" s="63">
        <v>19.9564993274107</v>
      </c>
      <c r="AE149" s="23">
        <v>2.1366130280512201E-2</v>
      </c>
      <c r="AF149" s="64">
        <v>14.329954612010599</v>
      </c>
      <c r="AG149" s="23">
        <v>2.36939879869169E-3</v>
      </c>
      <c r="AH149" s="63">
        <v>-5.8578859208864698</v>
      </c>
      <c r="AI149" s="23">
        <v>-5.00651393213047E-2</v>
      </c>
      <c r="AJ149" s="63">
        <v>5.0795990400729396</v>
      </c>
      <c r="AK149" s="23">
        <v>0.30069439712329799</v>
      </c>
      <c r="AL149" s="23">
        <v>1.6517312065843701E-2</v>
      </c>
      <c r="AM149" s="63">
        <v>-103.830150795984</v>
      </c>
      <c r="AN149" s="19"/>
      <c r="AO149" s="26">
        <v>1.5343267001299E-2</v>
      </c>
      <c r="AP149" s="26">
        <v>-2.59252026871764E-2</v>
      </c>
      <c r="AQ149" s="26">
        <v>4.6531166091881501E-2</v>
      </c>
      <c r="AR149" s="26">
        <v>-0.102088015576592</v>
      </c>
      <c r="AS149" s="24">
        <v>6</v>
      </c>
      <c r="AT149" s="24">
        <v>6</v>
      </c>
      <c r="AU149" s="24">
        <v>7</v>
      </c>
      <c r="AV149" s="25">
        <v>5</v>
      </c>
      <c r="AW149" s="19"/>
      <c r="AX149" s="29">
        <v>7.8548645586997701E-2</v>
      </c>
      <c r="AY149" s="30">
        <v>-0.74969892524313797</v>
      </c>
      <c r="AZ149" s="30">
        <v>0.31636630081220601</v>
      </c>
      <c r="BA149" s="30">
        <v>-0.97763511413449999</v>
      </c>
      <c r="BB149" s="62">
        <v>8.0933668005400208E-3</v>
      </c>
      <c r="BC149" s="108">
        <v>-16.603871943167199</v>
      </c>
      <c r="BD149" s="22">
        <v>43881</v>
      </c>
      <c r="BE149" s="22">
        <v>43914</v>
      </c>
      <c r="BF149" s="24"/>
      <c r="BG149" s="22"/>
      <c r="BH149" s="37"/>
    </row>
    <row r="150" spans="1:60" x14ac:dyDescent="0.25">
      <c r="A150" s="19"/>
      <c r="B150" s="17" t="s">
        <v>164</v>
      </c>
      <c r="C150" s="17" t="s">
        <v>4430</v>
      </c>
      <c r="D150" s="17" t="s">
        <v>3007</v>
      </c>
      <c r="E150" s="20" t="s">
        <v>7298</v>
      </c>
      <c r="F150" s="20" t="s">
        <v>3153</v>
      </c>
      <c r="G150" s="82" t="s">
        <v>7251</v>
      </c>
      <c r="H150" s="85" t="s">
        <v>7263</v>
      </c>
      <c r="I150" s="21" t="s">
        <v>7417</v>
      </c>
      <c r="J150" s="21" t="s">
        <v>3605</v>
      </c>
      <c r="K150" s="19"/>
      <c r="L150" s="22">
        <v>44015</v>
      </c>
      <c r="M150" s="98">
        <v>1744.72580000013</v>
      </c>
      <c r="N150" s="94">
        <v>1744.72580000013</v>
      </c>
      <c r="O150" s="94">
        <v>1887.43019999936</v>
      </c>
      <c r="P150" s="62">
        <f t="shared" si="2"/>
        <v>0.92439222388235687</v>
      </c>
      <c r="Q150" s="22">
        <v>43881</v>
      </c>
      <c r="R150" s="99">
        <v>22050685.061000001</v>
      </c>
      <c r="S150" s="99">
        <v>23306851.565562502</v>
      </c>
      <c r="T150" s="19"/>
      <c r="U150" s="23">
        <v>2.2058312042645399E-3</v>
      </c>
      <c r="V150" s="63">
        <v>-0.33743816638889301</v>
      </c>
      <c r="W150" s="23">
        <v>3.4344324203630101E-2</v>
      </c>
      <c r="X150" s="63">
        <v>-6.1683375443026298</v>
      </c>
      <c r="Y150" s="23">
        <v>-5.23319881749921E-2</v>
      </c>
      <c r="Z150" s="63">
        <v>7.9674045630818</v>
      </c>
      <c r="AA150" s="23">
        <v>-1.8229421203614E-2</v>
      </c>
      <c r="AB150" s="63">
        <v>15.083673589295399</v>
      </c>
      <c r="AC150" s="23">
        <v>3.0737037272047001E-2</v>
      </c>
      <c r="AD150" s="63">
        <v>23.1410009747487</v>
      </c>
      <c r="AE150" s="23">
        <v>7.1509076647998895E-2</v>
      </c>
      <c r="AF150" s="64">
        <v>19.344249248766602</v>
      </c>
      <c r="AG150" s="23">
        <v>2.50717896415154E-3</v>
      </c>
      <c r="AH150" s="63">
        <v>-5.8441079043404898</v>
      </c>
      <c r="AI150" s="23">
        <v>-4.2202996053674703E-2</v>
      </c>
      <c r="AJ150" s="63">
        <v>5.8658133668359396</v>
      </c>
      <c r="AK150" s="23">
        <v>0.487671109065413</v>
      </c>
      <c r="AL150" s="23">
        <v>4.2789450093550799E-2</v>
      </c>
      <c r="AM150" s="63">
        <v>61.648438773234403</v>
      </c>
      <c r="AN150" s="19"/>
      <c r="AO150" s="26">
        <v>1.53897891868837E-2</v>
      </c>
      <c r="AP150" s="26">
        <v>-2.5880608893203299E-2</v>
      </c>
      <c r="AQ150" s="26">
        <v>4.7970978121156797E-2</v>
      </c>
      <c r="AR150" s="26">
        <v>-0.10081145045202</v>
      </c>
      <c r="AS150" s="24">
        <v>7</v>
      </c>
      <c r="AT150" s="24">
        <v>5</v>
      </c>
      <c r="AU150" s="24">
        <v>7</v>
      </c>
      <c r="AV150" s="25">
        <v>5</v>
      </c>
      <c r="AW150" s="19"/>
      <c r="AX150" s="29">
        <v>7.8571551185596E-2</v>
      </c>
      <c r="AY150" s="30">
        <v>-0.56002269720556797</v>
      </c>
      <c r="AZ150" s="30">
        <v>0.37281171922813899</v>
      </c>
      <c r="BA150" s="30">
        <v>-0.73577803525040497</v>
      </c>
      <c r="BB150" s="62">
        <v>8.0962802926205796E-3</v>
      </c>
      <c r="BC150" s="108">
        <v>-16.4776530543168</v>
      </c>
      <c r="BD150" s="22">
        <v>43881</v>
      </c>
      <c r="BE150" s="22">
        <v>43914</v>
      </c>
      <c r="BF150" s="24"/>
      <c r="BG150" s="22"/>
      <c r="BH150" s="37"/>
    </row>
    <row r="151" spans="1:60" x14ac:dyDescent="0.25">
      <c r="A151" s="19"/>
      <c r="B151" s="17" t="s">
        <v>165</v>
      </c>
      <c r="C151" s="17" t="s">
        <v>4431</v>
      </c>
      <c r="D151" s="17" t="s">
        <v>3007</v>
      </c>
      <c r="E151" s="20" t="s">
        <v>7293</v>
      </c>
      <c r="F151" s="20" t="s">
        <v>3153</v>
      </c>
      <c r="G151" s="82" t="s">
        <v>7251</v>
      </c>
      <c r="H151" s="85" t="s">
        <v>7263</v>
      </c>
      <c r="I151" s="21" t="s">
        <v>7417</v>
      </c>
      <c r="J151" s="21" t="s">
        <v>3606</v>
      </c>
      <c r="K151" s="19"/>
      <c r="L151" s="22">
        <v>44015</v>
      </c>
      <c r="M151" s="98">
        <v>1373.1736999992299</v>
      </c>
      <c r="N151" s="94">
        <v>1373.1736999992299</v>
      </c>
      <c r="O151" s="94">
        <v>1490.86620000005</v>
      </c>
      <c r="P151" s="62">
        <f t="shared" si="2"/>
        <v>0.92105763749904845</v>
      </c>
      <c r="Q151" s="22">
        <v>43881</v>
      </c>
      <c r="R151" s="99">
        <v>10910820.59</v>
      </c>
      <c r="S151" s="99">
        <v>12114622.590624999</v>
      </c>
      <c r="T151" s="19"/>
      <c r="U151" s="23">
        <v>2.1788246176583899E-3</v>
      </c>
      <c r="V151" s="63">
        <v>-0.34013882504950699</v>
      </c>
      <c r="W151" s="23">
        <v>3.3507835827549598E-2</v>
      </c>
      <c r="X151" s="63">
        <v>-6.2519863819106796</v>
      </c>
      <c r="Y151" s="23">
        <v>-5.6895846328188802E-2</v>
      </c>
      <c r="Z151" s="63">
        <v>7.5110187477621402</v>
      </c>
      <c r="AA151" s="23">
        <v>-2.8247047090189902E-2</v>
      </c>
      <c r="AB151" s="63">
        <v>14.0819110006414</v>
      </c>
      <c r="AC151" s="23">
        <v>1.12733509777172E-2</v>
      </c>
      <c r="AD151" s="63">
        <v>21.194632345315799</v>
      </c>
      <c r="AE151" s="23">
        <v>4.06899212121061E-2</v>
      </c>
      <c r="AF151" s="64">
        <v>16.262333705177301</v>
      </c>
      <c r="AG151" s="23">
        <v>2.42610451641667E-3</v>
      </c>
      <c r="AH151" s="63">
        <v>-5.8522153491139797</v>
      </c>
      <c r="AI151" s="23">
        <v>-4.6892707992810798E-2</v>
      </c>
      <c r="AJ151" s="63">
        <v>5.3968421729223301</v>
      </c>
      <c r="AK151" s="23">
        <v>0.370186693009455</v>
      </c>
      <c r="AL151" s="23">
        <v>3.37797042739112E-2</v>
      </c>
      <c r="AM151" s="63">
        <v>49.899997167638503</v>
      </c>
      <c r="AN151" s="19"/>
      <c r="AO151" s="26">
        <v>1.53624188151298E-2</v>
      </c>
      <c r="AP151" s="26">
        <v>-2.5906923623551799E-2</v>
      </c>
      <c r="AQ151" s="26">
        <v>4.7123430729698199E-2</v>
      </c>
      <c r="AR151" s="26">
        <v>-0.101562897244585</v>
      </c>
      <c r="AS151" s="24">
        <v>6</v>
      </c>
      <c r="AT151" s="24">
        <v>6</v>
      </c>
      <c r="AU151" s="24">
        <v>7</v>
      </c>
      <c r="AV151" s="25">
        <v>5</v>
      </c>
      <c r="AW151" s="19"/>
      <c r="AX151" s="29">
        <v>7.8524958874113496E-2</v>
      </c>
      <c r="AY151" s="30">
        <v>-0.67735070604067005</v>
      </c>
      <c r="AZ151" s="30">
        <v>0.33801565688963803</v>
      </c>
      <c r="BA151" s="30">
        <v>-0.88564026769927295</v>
      </c>
      <c r="BB151" s="62">
        <v>8.0910928993307603E-3</v>
      </c>
      <c r="BC151" s="108">
        <v>-16.551954830036301</v>
      </c>
      <c r="BD151" s="22">
        <v>43881</v>
      </c>
      <c r="BE151" s="22">
        <v>43914</v>
      </c>
      <c r="BF151" s="24"/>
      <c r="BG151" s="22"/>
      <c r="BH151" s="37"/>
    </row>
    <row r="152" spans="1:60" x14ac:dyDescent="0.25">
      <c r="A152" s="19"/>
      <c r="B152" s="17" t="s">
        <v>166</v>
      </c>
      <c r="C152" s="17" t="s">
        <v>4432</v>
      </c>
      <c r="D152" s="17" t="s">
        <v>3007</v>
      </c>
      <c r="E152" s="20" t="s">
        <v>7305</v>
      </c>
      <c r="F152" s="20" t="s">
        <v>3153</v>
      </c>
      <c r="G152" s="82" t="s">
        <v>7251</v>
      </c>
      <c r="H152" s="85" t="s">
        <v>7263</v>
      </c>
      <c r="I152" s="21" t="s">
        <v>7417</v>
      </c>
      <c r="J152" s="21" t="s">
        <v>3607</v>
      </c>
      <c r="K152" s="19"/>
      <c r="L152" s="22">
        <v>44015</v>
      </c>
      <c r="M152" s="98">
        <v>1025.5945999994899</v>
      </c>
      <c r="N152" s="94">
        <v>1025.5945999994899</v>
      </c>
      <c r="O152" s="94">
        <v>1025.5945999994899</v>
      </c>
      <c r="P152" s="62">
        <f t="shared" si="2"/>
        <v>1</v>
      </c>
      <c r="Q152" s="22">
        <v>44015</v>
      </c>
      <c r="R152" s="99">
        <v>0</v>
      </c>
      <c r="S152" s="99">
        <v>0</v>
      </c>
      <c r="T152" s="19"/>
      <c r="U152" s="23">
        <v>0</v>
      </c>
      <c r="V152" s="63">
        <v>-0.55802128681534702</v>
      </c>
      <c r="W152" s="23">
        <v>0</v>
      </c>
      <c r="X152" s="63">
        <v>-9.6027699646656401</v>
      </c>
      <c r="Y152" s="23">
        <v>0</v>
      </c>
      <c r="Z152" s="63">
        <v>13.200603380581001</v>
      </c>
      <c r="AA152" s="23">
        <v>0</v>
      </c>
      <c r="AB152" s="63">
        <v>16.906615709653099</v>
      </c>
      <c r="AC152" s="23">
        <v>0</v>
      </c>
      <c r="AD152" s="63">
        <v>20.067297247529499</v>
      </c>
      <c r="AE152" s="23"/>
      <c r="AF152" s="64"/>
      <c r="AG152" s="23">
        <v>0</v>
      </c>
      <c r="AH152" s="63">
        <v>-6.0948258007556397</v>
      </c>
      <c r="AI152" s="23">
        <v>0</v>
      </c>
      <c r="AJ152" s="63">
        <v>10.0861129722034</v>
      </c>
      <c r="AK152" s="23">
        <v>2.55945999997493E-2</v>
      </c>
      <c r="AL152" s="23">
        <v>8.1878592427528894E-3</v>
      </c>
      <c r="AM152" s="63">
        <v>15.6322033984034</v>
      </c>
      <c r="AN152" s="19"/>
      <c r="AO152" s="26">
        <v>0</v>
      </c>
      <c r="AP152" s="26">
        <v>0</v>
      </c>
      <c r="AQ152" s="26">
        <v>0</v>
      </c>
      <c r="AR152" s="26">
        <v>0</v>
      </c>
      <c r="AS152" s="24">
        <v>0</v>
      </c>
      <c r="AT152" s="24">
        <v>0</v>
      </c>
      <c r="AU152" s="24">
        <v>7</v>
      </c>
      <c r="AV152" s="25">
        <v>5</v>
      </c>
      <c r="AW152" s="19"/>
      <c r="AX152" s="29">
        <v>0</v>
      </c>
      <c r="AY152" s="30">
        <v>-117.545979959425</v>
      </c>
      <c r="AZ152" s="30">
        <v>0.39470262811346402</v>
      </c>
      <c r="BA152" s="30">
        <v>-15.971119820984301</v>
      </c>
      <c r="BB152" s="62">
        <v>0</v>
      </c>
      <c r="BC152" s="108">
        <v>0</v>
      </c>
      <c r="BD152" s="22">
        <v>43650</v>
      </c>
      <c r="BE152" s="22"/>
      <c r="BF152" s="24"/>
      <c r="BG152" s="22"/>
      <c r="BH152" s="37"/>
    </row>
    <row r="153" spans="1:60" x14ac:dyDescent="0.25">
      <c r="A153" s="19"/>
      <c r="B153" s="17" t="s">
        <v>167</v>
      </c>
      <c r="C153" s="17" t="s">
        <v>4433</v>
      </c>
      <c r="D153" s="17" t="s">
        <v>3007</v>
      </c>
      <c r="E153" s="20" t="s">
        <v>7307</v>
      </c>
      <c r="F153" s="20" t="s">
        <v>3153</v>
      </c>
      <c r="G153" s="82" t="s">
        <v>7251</v>
      </c>
      <c r="H153" s="85" t="s">
        <v>7263</v>
      </c>
      <c r="I153" s="21" t="s">
        <v>7417</v>
      </c>
      <c r="J153" s="21" t="s">
        <v>3608</v>
      </c>
      <c r="K153" s="19"/>
      <c r="L153" s="22">
        <v>44015</v>
      </c>
      <c r="M153" s="98">
        <v>1461.1995999999299</v>
      </c>
      <c r="N153" s="94">
        <v>1461.1995999999299</v>
      </c>
      <c r="O153" s="94">
        <v>1587.8197000008099</v>
      </c>
      <c r="P153" s="62">
        <f t="shared" si="2"/>
        <v>0.92025536652504347</v>
      </c>
      <c r="Q153" s="22">
        <v>43881</v>
      </c>
      <c r="R153" s="99">
        <v>2545881.1159999999</v>
      </c>
      <c r="S153" s="99">
        <v>2674936.5523359398</v>
      </c>
      <c r="T153" s="19"/>
      <c r="U153" s="23">
        <v>2.1723112731706399E-3</v>
      </c>
      <c r="V153" s="63">
        <v>-0.34079015949828301</v>
      </c>
      <c r="W153" s="23">
        <v>3.3306244276900501E-2</v>
      </c>
      <c r="X153" s="63">
        <v>-6.2721455369755903</v>
      </c>
      <c r="Y153" s="23">
        <v>-5.7961069256634801E-2</v>
      </c>
      <c r="Z153" s="63">
        <v>7.4044964549175303</v>
      </c>
      <c r="AA153" s="23">
        <v>-3.0409271976168401E-2</v>
      </c>
      <c r="AB153" s="63">
        <v>13.865688512043601</v>
      </c>
      <c r="AC153" s="23">
        <v>6.98647018361953E-3</v>
      </c>
      <c r="AD153" s="63">
        <v>20.765944265906001</v>
      </c>
      <c r="AE153" s="23">
        <v>3.3984574434725801E-2</v>
      </c>
      <c r="AF153" s="64">
        <v>15.591799027432</v>
      </c>
      <c r="AG153" s="23">
        <v>2.40654470326263E-3</v>
      </c>
      <c r="AH153" s="63">
        <v>-5.8541713304293799</v>
      </c>
      <c r="AI153" s="23">
        <v>-4.7987886796399801E-2</v>
      </c>
      <c r="AJ153" s="63">
        <v>5.2873242925634303</v>
      </c>
      <c r="AK153" s="23">
        <v>0.344905611751601</v>
      </c>
      <c r="AL153" s="23">
        <v>3.1750903119245798E-2</v>
      </c>
      <c r="AM153" s="63">
        <v>47.371889041853102</v>
      </c>
      <c r="AN153" s="19"/>
      <c r="AO153" s="26">
        <v>1.5355849862317E-2</v>
      </c>
      <c r="AP153" s="26">
        <v>-2.5913179373674201E-2</v>
      </c>
      <c r="AQ153" s="26">
        <v>4.6919157804950401E-2</v>
      </c>
      <c r="AR153" s="26">
        <v>-0.101744022692437</v>
      </c>
      <c r="AS153" s="24">
        <v>6</v>
      </c>
      <c r="AT153" s="24">
        <v>6</v>
      </c>
      <c r="AU153" s="24">
        <v>7</v>
      </c>
      <c r="AV153" s="25">
        <v>5</v>
      </c>
      <c r="AW153" s="19"/>
      <c r="AX153" s="29">
        <v>7.8533464661086294E-2</v>
      </c>
      <c r="AY153" s="30">
        <v>-0.70235160216998305</v>
      </c>
      <c r="AZ153" s="30">
        <v>0.33053488217592503</v>
      </c>
      <c r="BA153" s="30">
        <v>-0.91749338264617097</v>
      </c>
      <c r="BB153" s="62">
        <v>8.0919126680964806E-3</v>
      </c>
      <c r="BC153" s="108">
        <v>-16.569859915471199</v>
      </c>
      <c r="BD153" s="22">
        <v>43881</v>
      </c>
      <c r="BE153" s="22">
        <v>43914</v>
      </c>
      <c r="BF153" s="24"/>
      <c r="BG153" s="22"/>
      <c r="BH153" s="37"/>
    </row>
    <row r="154" spans="1:60" x14ac:dyDescent="0.25">
      <c r="A154" s="19"/>
      <c r="B154" s="17" t="s">
        <v>168</v>
      </c>
      <c r="C154" s="17" t="s">
        <v>4434</v>
      </c>
      <c r="D154" s="17" t="s">
        <v>3008</v>
      </c>
      <c r="E154" s="20" t="s">
        <v>7313</v>
      </c>
      <c r="F154" s="20" t="s">
        <v>3150</v>
      </c>
      <c r="G154" s="82" t="s">
        <v>7251</v>
      </c>
      <c r="H154" s="85" t="s">
        <v>2982</v>
      </c>
      <c r="I154" s="21" t="s">
        <v>7417</v>
      </c>
      <c r="J154" s="21" t="s">
        <v>2982</v>
      </c>
      <c r="K154" s="19"/>
      <c r="L154" s="22">
        <v>44015</v>
      </c>
      <c r="M154" s="98">
        <v>998.335199999623</v>
      </c>
      <c r="N154" s="94">
        <v>998.335199999623</v>
      </c>
      <c r="O154" s="94"/>
      <c r="P154" s="62" t="str">
        <f t="shared" si="2"/>
        <v/>
      </c>
      <c r="Q154" s="22"/>
      <c r="R154" s="99">
        <v>8717194.9570000004</v>
      </c>
      <c r="S154" s="99"/>
      <c r="T154" s="19"/>
      <c r="U154" s="23">
        <v>2.8182992064103001E-3</v>
      </c>
      <c r="V154" s="63">
        <v>-0.276191366174316</v>
      </c>
      <c r="W154" s="23"/>
      <c r="X154" s="63"/>
      <c r="Y154" s="23"/>
      <c r="Z154" s="63"/>
      <c r="AA154" s="23"/>
      <c r="AB154" s="63"/>
      <c r="AC154" s="23"/>
      <c r="AD154" s="63"/>
      <c r="AE154" s="23"/>
      <c r="AF154" s="64"/>
      <c r="AG154" s="23">
        <v>8.2668299273791507E-3</v>
      </c>
      <c r="AH154" s="63">
        <v>-5.2681428080177302</v>
      </c>
      <c r="AI154" s="23"/>
      <c r="AJ154" s="63"/>
      <c r="AK154" s="23">
        <v>-1.66480000007141E-3</v>
      </c>
      <c r="AL154" s="23">
        <v>-2.9546093170211001E-2</v>
      </c>
      <c r="AM154" s="63">
        <v>-8.06374491858878</v>
      </c>
      <c r="AN154" s="19"/>
      <c r="AO154" s="26">
        <v>5.2881999999954098E-3</v>
      </c>
      <c r="AP154" s="26">
        <v>-6.86373995267786E-3</v>
      </c>
      <c r="AQ154" s="26">
        <v>8.2668299273791507E-3</v>
      </c>
      <c r="AR154" s="26">
        <v>8.2668299273791507E-3</v>
      </c>
      <c r="AS154" s="24"/>
      <c r="AT154" s="24"/>
      <c r="AU154" s="24"/>
      <c r="AV154" s="25"/>
      <c r="AW154" s="19"/>
      <c r="AX154" s="29"/>
      <c r="AY154" s="30"/>
      <c r="AZ154" s="30"/>
      <c r="BA154" s="30"/>
      <c r="BB154" s="62"/>
      <c r="BC154" s="108">
        <v>-1.5276812541942499</v>
      </c>
      <c r="BD154" s="22">
        <v>43999</v>
      </c>
      <c r="BE154" s="22">
        <v>44012</v>
      </c>
      <c r="BF154" s="24"/>
      <c r="BG154" s="22"/>
      <c r="BH154" s="37"/>
    </row>
    <row r="155" spans="1:60" x14ac:dyDescent="0.25">
      <c r="A155" s="19"/>
      <c r="B155" s="17" t="s">
        <v>169</v>
      </c>
      <c r="C155" s="17" t="s">
        <v>4435</v>
      </c>
      <c r="D155" s="17" t="s">
        <v>3009</v>
      </c>
      <c r="E155" s="20" t="s">
        <v>7289</v>
      </c>
      <c r="F155" s="20" t="s">
        <v>3150</v>
      </c>
      <c r="G155" s="82" t="s">
        <v>7249</v>
      </c>
      <c r="H155" s="85" t="s">
        <v>7272</v>
      </c>
      <c r="I155" s="21" t="s">
        <v>7417</v>
      </c>
      <c r="J155" s="21" t="s">
        <v>3609</v>
      </c>
      <c r="K155" s="19"/>
      <c r="L155" s="22">
        <v>43887</v>
      </c>
      <c r="M155" s="98"/>
      <c r="N155" s="94"/>
      <c r="O155" s="94">
        <v>1653.1125000007501</v>
      </c>
      <c r="P155" s="62">
        <f t="shared" si="2"/>
        <v>0</v>
      </c>
      <c r="Q155" s="22">
        <v>43650</v>
      </c>
      <c r="R155" s="99"/>
      <c r="S155" s="99">
        <v>23058363.318968799</v>
      </c>
      <c r="T155" s="19"/>
      <c r="U155" s="23"/>
      <c r="V155" s="63"/>
      <c r="W155" s="23"/>
      <c r="X155" s="63"/>
      <c r="Y155" s="23"/>
      <c r="Z155" s="63"/>
      <c r="AA155" s="23"/>
      <c r="AB155" s="63"/>
      <c r="AC155" s="23"/>
      <c r="AD155" s="63"/>
      <c r="AE155" s="23"/>
      <c r="AF155" s="64"/>
      <c r="AG155" s="23"/>
      <c r="AH155" s="63"/>
      <c r="AI155" s="23"/>
      <c r="AJ155" s="63"/>
      <c r="AK155" s="23"/>
      <c r="AL155" s="23"/>
      <c r="AM155" s="63"/>
      <c r="AN155" s="19"/>
      <c r="AO155" s="26">
        <v>8.1221394883032205E-2</v>
      </c>
      <c r="AP155" s="26">
        <v>-4.0460418856164297E-2</v>
      </c>
      <c r="AQ155" s="26">
        <v>6.5839134016641807E-2</v>
      </c>
      <c r="AR155" s="26">
        <v>-9.4183498390484593E-2</v>
      </c>
      <c r="AS155" s="24"/>
      <c r="AT155" s="24"/>
      <c r="AU155" s="24"/>
      <c r="AV155" s="25"/>
      <c r="AW155" s="19"/>
      <c r="AX155" s="29"/>
      <c r="AY155" s="30"/>
      <c r="AZ155" s="30"/>
      <c r="BA155" s="30"/>
      <c r="BB155" s="62"/>
      <c r="BC155" s="108">
        <v>-22.452845768217198</v>
      </c>
      <c r="BD155" s="22">
        <v>43650</v>
      </c>
      <c r="BE155" s="22">
        <v>43887</v>
      </c>
      <c r="BF155" s="24"/>
      <c r="BG155" s="22"/>
      <c r="BH155" s="37"/>
    </row>
    <row r="156" spans="1:60" x14ac:dyDescent="0.25">
      <c r="A156" s="19"/>
      <c r="B156" s="17" t="s">
        <v>170</v>
      </c>
      <c r="C156" s="17" t="s">
        <v>4436</v>
      </c>
      <c r="D156" s="17" t="s">
        <v>3009</v>
      </c>
      <c r="E156" s="20" t="s">
        <v>7340</v>
      </c>
      <c r="F156" s="20" t="s">
        <v>3150</v>
      </c>
      <c r="G156" s="82" t="s">
        <v>7249</v>
      </c>
      <c r="H156" s="85" t="s">
        <v>7272</v>
      </c>
      <c r="I156" s="21" t="s">
        <v>7417</v>
      </c>
      <c r="J156" s="21" t="s">
        <v>3610</v>
      </c>
      <c r="K156" s="19"/>
      <c r="L156" s="22">
        <v>44015</v>
      </c>
      <c r="M156" s="98">
        <v>733.66089999955102</v>
      </c>
      <c r="N156" s="94">
        <v>733.66089999955102</v>
      </c>
      <c r="O156" s="94">
        <v>916.22640000004299</v>
      </c>
      <c r="P156" s="62">
        <f t="shared" si="2"/>
        <v>0.80074193452569864</v>
      </c>
      <c r="Q156" s="22">
        <v>43650</v>
      </c>
      <c r="R156" s="99">
        <v>1353624.1669999999</v>
      </c>
      <c r="S156" s="99">
        <v>1734041.45721484</v>
      </c>
      <c r="T156" s="19"/>
      <c r="U156" s="23">
        <v>1.1823812736111E-2</v>
      </c>
      <c r="V156" s="63">
        <v>0.624359986795753</v>
      </c>
      <c r="W156" s="23">
        <v>9.0248789694742301E-2</v>
      </c>
      <c r="X156" s="63">
        <v>-0.57789099519140996</v>
      </c>
      <c r="Y156" s="23">
        <v>-8.0529458777164095E-2</v>
      </c>
      <c r="Z156" s="63">
        <v>5.1476575028646003</v>
      </c>
      <c r="AA156" s="23">
        <v>-0.200094964483578</v>
      </c>
      <c r="AB156" s="63">
        <v>-3.1028807387046999</v>
      </c>
      <c r="AC156" s="23">
        <v>-0.209721067404607</v>
      </c>
      <c r="AD156" s="63">
        <v>-0.90480949293123603</v>
      </c>
      <c r="AE156" s="23"/>
      <c r="AF156" s="64"/>
      <c r="AG156" s="23">
        <v>4.96942318241054E-2</v>
      </c>
      <c r="AH156" s="63">
        <v>-1.12540261834511</v>
      </c>
      <c r="AI156" s="23">
        <v>-5.4765577874641203E-2</v>
      </c>
      <c r="AJ156" s="63">
        <v>4.6095551847392899</v>
      </c>
      <c r="AK156" s="23">
        <v>-0.266339100000623</v>
      </c>
      <c r="AL156" s="23">
        <v>-0.111847402802669</v>
      </c>
      <c r="AM156" s="63">
        <v>-2.8037264203885601</v>
      </c>
      <c r="AN156" s="19"/>
      <c r="AO156" s="26">
        <v>8.1256639459752505E-2</v>
      </c>
      <c r="AP156" s="26">
        <v>-0.113762654335878</v>
      </c>
      <c r="AQ156" s="26">
        <v>0.14822028735405199</v>
      </c>
      <c r="AR156" s="26">
        <v>-0.15065440639868</v>
      </c>
      <c r="AS156" s="24">
        <v>5</v>
      </c>
      <c r="AT156" s="24">
        <v>7</v>
      </c>
      <c r="AU156" s="24">
        <v>7</v>
      </c>
      <c r="AV156" s="25">
        <v>5</v>
      </c>
      <c r="AW156" s="19"/>
      <c r="AX156" s="29">
        <v>0.28676106610073498</v>
      </c>
      <c r="AY156" s="30">
        <v>-0.83174602600684</v>
      </c>
      <c r="AZ156" s="30">
        <v>-0.67127982979582201</v>
      </c>
      <c r="BA156" s="30">
        <v>-1.0828067962702299</v>
      </c>
      <c r="BB156" s="62">
        <v>2.9209449839472702E-2</v>
      </c>
      <c r="BC156" s="108">
        <v>-44.487683393526801</v>
      </c>
      <c r="BD156" s="22">
        <v>43650</v>
      </c>
      <c r="BE156" s="22">
        <v>43914</v>
      </c>
      <c r="BF156" s="24"/>
      <c r="BG156" s="22"/>
      <c r="BH156" s="37"/>
    </row>
    <row r="157" spans="1:60" x14ac:dyDescent="0.25">
      <c r="A157" s="19"/>
      <c r="B157" s="17" t="s">
        <v>171</v>
      </c>
      <c r="C157" s="17" t="s">
        <v>4437</v>
      </c>
      <c r="D157" s="17" t="s">
        <v>3009</v>
      </c>
      <c r="E157" s="20" t="s">
        <v>7290</v>
      </c>
      <c r="F157" s="20" t="s">
        <v>3150</v>
      </c>
      <c r="G157" s="82" t="s">
        <v>7249</v>
      </c>
      <c r="H157" s="85" t="s">
        <v>7272</v>
      </c>
      <c r="I157" s="21" t="s">
        <v>7417</v>
      </c>
      <c r="J157" s="21" t="s">
        <v>3611</v>
      </c>
      <c r="K157" s="19"/>
      <c r="L157" s="22">
        <v>44015</v>
      </c>
      <c r="M157" s="98">
        <v>3760.7663999982201</v>
      </c>
      <c r="N157" s="94">
        <v>3760.7663999982201</v>
      </c>
      <c r="O157" s="94">
        <v>4570.7665999978799</v>
      </c>
      <c r="P157" s="62">
        <f t="shared" si="2"/>
        <v>0.82278679467027793</v>
      </c>
      <c r="Q157" s="22">
        <v>43650</v>
      </c>
      <c r="R157" s="99">
        <v>100170.599</v>
      </c>
      <c r="S157" s="99">
        <v>354353.99014599598</v>
      </c>
      <c r="T157" s="19"/>
      <c r="U157" s="23">
        <v>1.18151622536971E-2</v>
      </c>
      <c r="V157" s="63">
        <v>0.623494938554359</v>
      </c>
      <c r="W157" s="23">
        <v>9.0068212479382098E-2</v>
      </c>
      <c r="X157" s="63">
        <v>-0.59594871672743499</v>
      </c>
      <c r="Y157" s="23">
        <v>-5.6433309126077802E-2</v>
      </c>
      <c r="Z157" s="63">
        <v>7.5572724679732302</v>
      </c>
      <c r="AA157" s="23">
        <v>-0.17808015835820701</v>
      </c>
      <c r="AB157" s="63">
        <v>-0.90140012616757303</v>
      </c>
      <c r="AC157" s="23">
        <v>-0.173117094749759</v>
      </c>
      <c r="AD157" s="63">
        <v>2.7555877725535498</v>
      </c>
      <c r="AE157" s="23">
        <v>-0.10017217902801299</v>
      </c>
      <c r="AF157" s="64">
        <v>2.1761236811580602</v>
      </c>
      <c r="AG157" s="23">
        <v>4.9667366516587201E-2</v>
      </c>
      <c r="AH157" s="63">
        <v>-1.12808914909692</v>
      </c>
      <c r="AI157" s="23">
        <v>-3.0019048246686001E-2</v>
      </c>
      <c r="AJ157" s="63">
        <v>7.0842081475348104</v>
      </c>
      <c r="AK157" s="23">
        <v>0.880383199999342</v>
      </c>
      <c r="AL157" s="23">
        <v>4.2054089524754097E-2</v>
      </c>
      <c r="AM157" s="63">
        <v>-10.214928316418099</v>
      </c>
      <c r="AN157" s="19"/>
      <c r="AO157" s="26">
        <v>8.1247484313353199E-2</v>
      </c>
      <c r="AP157" s="26">
        <v>-0.11378530484944301</v>
      </c>
      <c r="AQ157" s="26">
        <v>0.15638289639362499</v>
      </c>
      <c r="AR157" s="26">
        <v>-0.14947030434268499</v>
      </c>
      <c r="AS157" s="24">
        <v>5</v>
      </c>
      <c r="AT157" s="24">
        <v>7</v>
      </c>
      <c r="AU157" s="24">
        <v>7</v>
      </c>
      <c r="AV157" s="25">
        <v>5</v>
      </c>
      <c r="AW157" s="19"/>
      <c r="AX157" s="29">
        <v>0.28685351233638401</v>
      </c>
      <c r="AY157" s="30">
        <v>-0.756056284599254</v>
      </c>
      <c r="AZ157" s="30">
        <v>-0.40967101776050202</v>
      </c>
      <c r="BA157" s="30">
        <v>-0.98862205769000899</v>
      </c>
      <c r="BB157" s="62">
        <v>2.9222015208433701E-2</v>
      </c>
      <c r="BC157" s="108">
        <v>-44.336882132629398</v>
      </c>
      <c r="BD157" s="22">
        <v>43650</v>
      </c>
      <c r="BE157" s="22">
        <v>43914</v>
      </c>
      <c r="BF157" s="24"/>
      <c r="BG157" s="22"/>
      <c r="BH157" s="37"/>
    </row>
    <row r="158" spans="1:60" x14ac:dyDescent="0.25">
      <c r="A158" s="19"/>
      <c r="B158" s="17" t="s">
        <v>172</v>
      </c>
      <c r="C158" s="17" t="s">
        <v>4438</v>
      </c>
      <c r="D158" s="17" t="s">
        <v>3009</v>
      </c>
      <c r="E158" s="20" t="s">
        <v>7321</v>
      </c>
      <c r="F158" s="20" t="s">
        <v>3150</v>
      </c>
      <c r="G158" s="82" t="s">
        <v>7249</v>
      </c>
      <c r="H158" s="85" t="s">
        <v>7272</v>
      </c>
      <c r="I158" s="21" t="s">
        <v>7417</v>
      </c>
      <c r="J158" s="21" t="s">
        <v>2982</v>
      </c>
      <c r="K158" s="19"/>
      <c r="L158" s="22">
        <v>44015</v>
      </c>
      <c r="M158" s="98">
        <v>1308.0571999996901</v>
      </c>
      <c r="N158" s="94">
        <v>1308.0571999996901</v>
      </c>
      <c r="O158" s="94"/>
      <c r="P158" s="62" t="str">
        <f t="shared" si="2"/>
        <v/>
      </c>
      <c r="Q158" s="22"/>
      <c r="R158" s="99">
        <v>14117964.857999999</v>
      </c>
      <c r="S158" s="99"/>
      <c r="T158" s="19"/>
      <c r="U158" s="23">
        <v>1.17907921630831E-2</v>
      </c>
      <c r="V158" s="63">
        <v>0.62105792949296301</v>
      </c>
      <c r="W158" s="23">
        <v>8.9183127558499095E-2</v>
      </c>
      <c r="X158" s="63">
        <v>-0.68445720881572902</v>
      </c>
      <c r="Y158" s="23"/>
      <c r="Z158" s="63"/>
      <c r="AA158" s="23"/>
      <c r="AB158" s="63"/>
      <c r="AC158" s="23"/>
      <c r="AD158" s="63"/>
      <c r="AE158" s="23"/>
      <c r="AF158" s="64"/>
      <c r="AG158" s="23">
        <v>4.9591511711696498E-2</v>
      </c>
      <c r="AH158" s="63">
        <v>-1.1356746295859901</v>
      </c>
      <c r="AI158" s="23"/>
      <c r="AJ158" s="63"/>
      <c r="AK158" s="23">
        <v>3.1661636088756502E-2</v>
      </c>
      <c r="AL158" s="23">
        <v>9.0154005687509198E-2</v>
      </c>
      <c r="AM158" s="63">
        <v>4.60843069222756</v>
      </c>
      <c r="AN158" s="19"/>
      <c r="AO158" s="26">
        <v>4.8983085702275303E-2</v>
      </c>
      <c r="AP158" s="26">
        <v>-0.113849357526342</v>
      </c>
      <c r="AQ158" s="26">
        <v>0.14709755250267301</v>
      </c>
      <c r="AR158" s="26">
        <v>-0.151512464621192</v>
      </c>
      <c r="AS158" s="24"/>
      <c r="AT158" s="24"/>
      <c r="AU158" s="24"/>
      <c r="AV158" s="25"/>
      <c r="AW158" s="19"/>
      <c r="AX158" s="29"/>
      <c r="AY158" s="30"/>
      <c r="AZ158" s="30"/>
      <c r="BA158" s="30"/>
      <c r="BB158" s="62"/>
      <c r="BC158" s="108">
        <v>-28.811983161489501</v>
      </c>
      <c r="BD158" s="22">
        <v>43894</v>
      </c>
      <c r="BE158" s="22">
        <v>43914</v>
      </c>
      <c r="BF158" s="24">
        <v>68</v>
      </c>
      <c r="BG158" s="22">
        <v>43990</v>
      </c>
      <c r="BH158" s="37"/>
    </row>
    <row r="159" spans="1:60" x14ac:dyDescent="0.25">
      <c r="A159" s="19"/>
      <c r="B159" s="17" t="s">
        <v>173</v>
      </c>
      <c r="C159" s="17" t="s">
        <v>4439</v>
      </c>
      <c r="D159" s="17" t="s">
        <v>3009</v>
      </c>
      <c r="E159" s="20" t="s">
        <v>7341</v>
      </c>
      <c r="F159" s="20" t="s">
        <v>3150</v>
      </c>
      <c r="G159" s="82" t="s">
        <v>7249</v>
      </c>
      <c r="H159" s="85" t="s">
        <v>7272</v>
      </c>
      <c r="I159" s="21" t="s">
        <v>7417</v>
      </c>
      <c r="J159" s="21" t="s">
        <v>3612</v>
      </c>
      <c r="K159" s="19"/>
      <c r="L159" s="22">
        <v>44015</v>
      </c>
      <c r="M159" s="98">
        <v>769.99419999960799</v>
      </c>
      <c r="N159" s="94">
        <v>769.99419999960799</v>
      </c>
      <c r="O159" s="94">
        <v>958.01040000002797</v>
      </c>
      <c r="P159" s="62">
        <f t="shared" si="2"/>
        <v>0.80374304913556838</v>
      </c>
      <c r="Q159" s="22">
        <v>43650</v>
      </c>
      <c r="R159" s="99">
        <v>2506997.051</v>
      </c>
      <c r="S159" s="99">
        <v>2794315.3823828101</v>
      </c>
      <c r="T159" s="19"/>
      <c r="U159" s="23">
        <v>1.1829027464045801E-2</v>
      </c>
      <c r="V159" s="63">
        <v>0.62488145958923302</v>
      </c>
      <c r="W159" s="23">
        <v>9.0419080947030994E-2</v>
      </c>
      <c r="X159" s="63">
        <v>-0.56086186996253695</v>
      </c>
      <c r="Y159" s="23">
        <v>-7.9640172455619898E-2</v>
      </c>
      <c r="Z159" s="63">
        <v>5.2365861350190199</v>
      </c>
      <c r="AA159" s="23">
        <v>-0.19670412522740699</v>
      </c>
      <c r="AB159" s="63">
        <v>-2.7637968130875401</v>
      </c>
      <c r="AC159" s="23"/>
      <c r="AD159" s="63"/>
      <c r="AE159" s="23"/>
      <c r="AF159" s="64"/>
      <c r="AG159" s="23">
        <v>4.97104345140542E-2</v>
      </c>
      <c r="AH159" s="63">
        <v>-1.1237823493502199</v>
      </c>
      <c r="AI159" s="23">
        <v>-5.3836610852158601E-2</v>
      </c>
      <c r="AJ159" s="63">
        <v>4.70245188698755</v>
      </c>
      <c r="AK159" s="23">
        <v>-0.230005800000217</v>
      </c>
      <c r="AL159" s="23">
        <v>-0.13477011228038499</v>
      </c>
      <c r="AM159" s="63">
        <v>-2.85932524711825</v>
      </c>
      <c r="AN159" s="19"/>
      <c r="AO159" s="26">
        <v>8.1262304807751207E-2</v>
      </c>
      <c r="AP159" s="26">
        <v>-0.11374888673715799</v>
      </c>
      <c r="AQ159" s="26">
        <v>0.14839944048624601</v>
      </c>
      <c r="AR159" s="26">
        <v>-0.150517352958559</v>
      </c>
      <c r="AS159" s="24">
        <v>5</v>
      </c>
      <c r="AT159" s="24">
        <v>7</v>
      </c>
      <c r="AU159" s="24">
        <v>7</v>
      </c>
      <c r="AV159" s="25">
        <v>5</v>
      </c>
      <c r="AW159" s="19"/>
      <c r="AX159" s="29">
        <v>0.28678768238983998</v>
      </c>
      <c r="AY159" s="30">
        <v>-0.82047002505532896</v>
      </c>
      <c r="AZ159" s="30">
        <v>-0.63402658927861899</v>
      </c>
      <c r="BA159" s="30">
        <v>-1.0683527422352199</v>
      </c>
      <c r="BB159" s="62">
        <v>2.9212167330042602E-2</v>
      </c>
      <c r="BC159" s="108">
        <v>-44.308913556684303</v>
      </c>
      <c r="BD159" s="22">
        <v>43650</v>
      </c>
      <c r="BE159" s="22">
        <v>43914</v>
      </c>
      <c r="BF159" s="24"/>
      <c r="BG159" s="22"/>
      <c r="BH159" s="37"/>
    </row>
    <row r="160" spans="1:60" x14ac:dyDescent="0.25">
      <c r="A160" s="19"/>
      <c r="B160" s="17" t="s">
        <v>174</v>
      </c>
      <c r="C160" s="17" t="s">
        <v>4440</v>
      </c>
      <c r="D160" s="17" t="s">
        <v>3009</v>
      </c>
      <c r="E160" s="20" t="s">
        <v>7342</v>
      </c>
      <c r="F160" s="20" t="s">
        <v>3150</v>
      </c>
      <c r="G160" s="82" t="s">
        <v>7249</v>
      </c>
      <c r="H160" s="85" t="s">
        <v>7272</v>
      </c>
      <c r="I160" s="21" t="s">
        <v>7417</v>
      </c>
      <c r="J160" s="21" t="s">
        <v>3613</v>
      </c>
      <c r="K160" s="19"/>
      <c r="L160" s="22">
        <v>44015</v>
      </c>
      <c r="M160" s="98">
        <v>918.76999999955297</v>
      </c>
      <c r="N160" s="94">
        <v>918.76999999955297</v>
      </c>
      <c r="O160" s="94">
        <v>994.67059999983803</v>
      </c>
      <c r="P160" s="62">
        <f t="shared" si="2"/>
        <v>0.92369272802443603</v>
      </c>
      <c r="Q160" s="22">
        <v>43650</v>
      </c>
      <c r="R160" s="99">
        <v>0</v>
      </c>
      <c r="S160" s="99">
        <v>826966.96056152298</v>
      </c>
      <c r="T160" s="19"/>
      <c r="U160" s="23">
        <v>0</v>
      </c>
      <c r="V160" s="63">
        <v>-0.55802128681534702</v>
      </c>
      <c r="W160" s="23">
        <v>0</v>
      </c>
      <c r="X160" s="63">
        <v>-9.6027699646656401</v>
      </c>
      <c r="Y160" s="23">
        <v>0</v>
      </c>
      <c r="Z160" s="63">
        <v>13.200603380581001</v>
      </c>
      <c r="AA160" s="23">
        <v>-7.7257779288629494E-2</v>
      </c>
      <c r="AB160" s="63">
        <v>9.1808377807901707</v>
      </c>
      <c r="AC160" s="23"/>
      <c r="AD160" s="63"/>
      <c r="AE160" s="23"/>
      <c r="AF160" s="64"/>
      <c r="AG160" s="23">
        <v>0</v>
      </c>
      <c r="AH160" s="63">
        <v>-6.0948258007556397</v>
      </c>
      <c r="AI160" s="23">
        <v>0</v>
      </c>
      <c r="AJ160" s="63">
        <v>10.0861129722034</v>
      </c>
      <c r="AK160" s="23">
        <v>-8.1230000000650796E-2</v>
      </c>
      <c r="AL160" s="23">
        <v>-5.0025789983046701E-2</v>
      </c>
      <c r="AM160" s="63">
        <v>10.4142437906557</v>
      </c>
      <c r="AN160" s="19"/>
      <c r="AO160" s="26">
        <v>2.9149715603125501E-2</v>
      </c>
      <c r="AP160" s="26">
        <v>-4.0320009710776497E-2</v>
      </c>
      <c r="AQ160" s="26">
        <v>6.7451624985551503E-2</v>
      </c>
      <c r="AR160" s="26">
        <v>-7.1044838848174599E-2</v>
      </c>
      <c r="AS160" s="24">
        <v>1</v>
      </c>
      <c r="AT160" s="24">
        <v>3</v>
      </c>
      <c r="AU160" s="24">
        <v>7</v>
      </c>
      <c r="AV160" s="25">
        <v>5</v>
      </c>
      <c r="AW160" s="19"/>
      <c r="AX160" s="29">
        <v>7.88718687829532E-2</v>
      </c>
      <c r="AY160" s="30">
        <v>-1.28637937186977</v>
      </c>
      <c r="AZ160" s="30">
        <v>0.17465727234252901</v>
      </c>
      <c r="BA160" s="30">
        <v>-1.6428590042087301</v>
      </c>
      <c r="BB160" s="62">
        <v>8.1043112951010698E-3</v>
      </c>
      <c r="BC160" s="108">
        <v>-11.967569967368</v>
      </c>
      <c r="BD160" s="22">
        <v>43650</v>
      </c>
      <c r="BE160" s="22">
        <v>43705</v>
      </c>
      <c r="BF160" s="24"/>
      <c r="BG160" s="22"/>
      <c r="BH160" s="37"/>
    </row>
    <row r="161" spans="1:60" x14ac:dyDescent="0.25">
      <c r="A161" s="19"/>
      <c r="B161" s="17" t="s">
        <v>175</v>
      </c>
      <c r="C161" s="17" t="s">
        <v>4441</v>
      </c>
      <c r="D161" s="17" t="s">
        <v>3010</v>
      </c>
      <c r="E161" s="20" t="s">
        <v>7289</v>
      </c>
      <c r="F161" s="20" t="s">
        <v>3150</v>
      </c>
      <c r="G161" s="82" t="s">
        <v>7250</v>
      </c>
      <c r="H161" s="85" t="s">
        <v>7258</v>
      </c>
      <c r="I161" s="21" t="s">
        <v>7417</v>
      </c>
      <c r="J161" s="21" t="s">
        <v>3614</v>
      </c>
      <c r="K161" s="19"/>
      <c r="L161" s="22">
        <v>43886</v>
      </c>
      <c r="M161" s="98"/>
      <c r="N161" s="94"/>
      <c r="O161" s="94">
        <v>2836.2155999988299</v>
      </c>
      <c r="P161" s="62">
        <f t="shared" si="2"/>
        <v>0</v>
      </c>
      <c r="Q161" s="22">
        <v>43650</v>
      </c>
      <c r="R161" s="99"/>
      <c r="S161" s="99">
        <v>21062141.517781299</v>
      </c>
      <c r="T161" s="19"/>
      <c r="U161" s="23"/>
      <c r="V161" s="63"/>
      <c r="W161" s="23"/>
      <c r="X161" s="63"/>
      <c r="Y161" s="23"/>
      <c r="Z161" s="63"/>
      <c r="AA161" s="23"/>
      <c r="AB161" s="63"/>
      <c r="AC161" s="23"/>
      <c r="AD161" s="63"/>
      <c r="AE161" s="23"/>
      <c r="AF161" s="64"/>
      <c r="AG161" s="23"/>
      <c r="AH161" s="63"/>
      <c r="AI161" s="23"/>
      <c r="AJ161" s="63"/>
      <c r="AK161" s="23"/>
      <c r="AL161" s="23"/>
      <c r="AM161" s="63"/>
      <c r="AN161" s="19"/>
      <c r="AO161" s="26">
        <v>8.1114441500249101E-2</v>
      </c>
      <c r="AP161" s="26">
        <v>-4.3496771383652197E-2</v>
      </c>
      <c r="AQ161" s="26">
        <v>5.85529047839373E-2</v>
      </c>
      <c r="AR161" s="26">
        <v>-8.7283957820618499E-2</v>
      </c>
      <c r="AS161" s="24"/>
      <c r="AT161" s="24"/>
      <c r="AU161" s="24"/>
      <c r="AV161" s="25"/>
      <c r="AW161" s="19"/>
      <c r="AX161" s="29"/>
      <c r="AY161" s="30"/>
      <c r="AZ161" s="30"/>
      <c r="BA161" s="30"/>
      <c r="BB161" s="62"/>
      <c r="BC161" s="108">
        <v>-20.881511969666501</v>
      </c>
      <c r="BD161" s="22">
        <v>43650</v>
      </c>
      <c r="BE161" s="22">
        <v>43886</v>
      </c>
      <c r="BF161" s="24"/>
      <c r="BG161" s="22"/>
      <c r="BH161" s="37"/>
    </row>
    <row r="162" spans="1:60" x14ac:dyDescent="0.25">
      <c r="A162" s="19"/>
      <c r="B162" s="17" t="s">
        <v>176</v>
      </c>
      <c r="C162" s="17" t="s">
        <v>4442</v>
      </c>
      <c r="D162" s="17" t="s">
        <v>3010</v>
      </c>
      <c r="E162" s="20" t="s">
        <v>7290</v>
      </c>
      <c r="F162" s="20" t="s">
        <v>3150</v>
      </c>
      <c r="G162" s="82" t="s">
        <v>7250</v>
      </c>
      <c r="H162" s="85" t="s">
        <v>7258</v>
      </c>
      <c r="I162" s="21" t="s">
        <v>7417</v>
      </c>
      <c r="J162" s="21" t="s">
        <v>3615</v>
      </c>
      <c r="K162" s="19"/>
      <c r="L162" s="22">
        <v>44015</v>
      </c>
      <c r="M162" s="98">
        <v>6400.5904999971399</v>
      </c>
      <c r="N162" s="94">
        <v>6400.5904999971399</v>
      </c>
      <c r="O162" s="94">
        <v>7736.6177999973297</v>
      </c>
      <c r="P162" s="62">
        <f t="shared" si="2"/>
        <v>0.82731119275393816</v>
      </c>
      <c r="Q162" s="22">
        <v>43650</v>
      </c>
      <c r="R162" s="99">
        <v>2902100.9109999998</v>
      </c>
      <c r="S162" s="99">
        <v>3197134.8012851598</v>
      </c>
      <c r="T162" s="19"/>
      <c r="U162" s="23">
        <v>1.17596726558986E-2</v>
      </c>
      <c r="V162" s="63">
        <v>0.61794597877451496</v>
      </c>
      <c r="W162" s="23">
        <v>9.0757419899164193E-2</v>
      </c>
      <c r="X162" s="63">
        <v>-0.52702797474921703</v>
      </c>
      <c r="Y162" s="23">
        <v>-8.0153874335374006E-2</v>
      </c>
      <c r="Z162" s="63">
        <v>5.1852159470436199</v>
      </c>
      <c r="AA162" s="23">
        <v>-0.17220680815167699</v>
      </c>
      <c r="AB162" s="63">
        <v>-0.31406510551460098</v>
      </c>
      <c r="AC162" s="23">
        <v>-0.19883952347299799</v>
      </c>
      <c r="AD162" s="63">
        <v>0.183344900229713</v>
      </c>
      <c r="AE162" s="23">
        <v>-0.13518481469596699</v>
      </c>
      <c r="AF162" s="64">
        <v>-1.32513988563733</v>
      </c>
      <c r="AG162" s="23">
        <v>5.7777343174166197E-2</v>
      </c>
      <c r="AH162" s="63">
        <v>-0.31709148333902698</v>
      </c>
      <c r="AI162" s="23">
        <v>-5.2558046004414799E-2</v>
      </c>
      <c r="AJ162" s="63">
        <v>4.8303083717619302</v>
      </c>
      <c r="AK162" s="23">
        <v>0.81379447637125901</v>
      </c>
      <c r="AL162" s="23">
        <v>3.7800312082254102E-2</v>
      </c>
      <c r="AM162" s="63">
        <v>-52.520142871188</v>
      </c>
      <c r="AN162" s="19"/>
      <c r="AO162" s="26">
        <v>8.1229402450844604E-2</v>
      </c>
      <c r="AP162" s="26">
        <v>-0.13051841254127799</v>
      </c>
      <c r="AQ162" s="26">
        <v>0.16155757366505</v>
      </c>
      <c r="AR162" s="26">
        <v>-0.15892296057514599</v>
      </c>
      <c r="AS162" s="24">
        <v>5</v>
      </c>
      <c r="AT162" s="24">
        <v>7</v>
      </c>
      <c r="AU162" s="24">
        <v>6</v>
      </c>
      <c r="AV162" s="25">
        <v>6</v>
      </c>
      <c r="AW162" s="19"/>
      <c r="AX162" s="29">
        <v>0.31313828714686698</v>
      </c>
      <c r="AY162" s="30">
        <v>-0.66488012565059795</v>
      </c>
      <c r="AZ162" s="30">
        <v>-0.38193904658646699</v>
      </c>
      <c r="BA162" s="30">
        <v>-0.86152212174602005</v>
      </c>
      <c r="BB162" s="62">
        <v>3.1729354189956198E-2</v>
      </c>
      <c r="BC162" s="108">
        <v>-44.938408357207699</v>
      </c>
      <c r="BD162" s="22">
        <v>43650</v>
      </c>
      <c r="BE162" s="22">
        <v>43908</v>
      </c>
      <c r="BF162" s="24"/>
      <c r="BG162" s="22"/>
      <c r="BH162" s="37"/>
    </row>
    <row r="163" spans="1:60" x14ac:dyDescent="0.25">
      <c r="A163" s="19"/>
      <c r="B163" s="17" t="s">
        <v>177</v>
      </c>
      <c r="C163" s="17" t="s">
        <v>4443</v>
      </c>
      <c r="D163" s="17" t="s">
        <v>3010</v>
      </c>
      <c r="E163" s="20" t="s">
        <v>7313</v>
      </c>
      <c r="F163" s="20" t="s">
        <v>3150</v>
      </c>
      <c r="G163" s="82" t="s">
        <v>7250</v>
      </c>
      <c r="H163" s="85" t="s">
        <v>7258</v>
      </c>
      <c r="I163" s="21" t="s">
        <v>7417</v>
      </c>
      <c r="J163" s="21" t="s">
        <v>3616</v>
      </c>
      <c r="K163" s="19"/>
      <c r="L163" s="22">
        <v>44015</v>
      </c>
      <c r="M163" s="98">
        <v>1128.8334999997201</v>
      </c>
      <c r="N163" s="94">
        <v>1128.8334999997201</v>
      </c>
      <c r="O163" s="94"/>
      <c r="P163" s="62" t="str">
        <f t="shared" si="2"/>
        <v/>
      </c>
      <c r="Q163" s="22"/>
      <c r="R163" s="99">
        <v>377851.73700000002</v>
      </c>
      <c r="S163" s="99"/>
      <c r="T163" s="19"/>
      <c r="U163" s="23">
        <v>1.18012790917419E-2</v>
      </c>
      <c r="V163" s="63">
        <v>0.62210662235884195</v>
      </c>
      <c r="W163" s="23">
        <v>9.2102911972760895E-2</v>
      </c>
      <c r="X163" s="63">
        <v>-0.39247876738954801</v>
      </c>
      <c r="Y163" s="23"/>
      <c r="Z163" s="63"/>
      <c r="AA163" s="23"/>
      <c r="AB163" s="63"/>
      <c r="AC163" s="23"/>
      <c r="AD163" s="63"/>
      <c r="AE163" s="23"/>
      <c r="AF163" s="64"/>
      <c r="AG163" s="23">
        <v>5.7907766449716298E-2</v>
      </c>
      <c r="AH163" s="63">
        <v>-0.30404915578401398</v>
      </c>
      <c r="AI163" s="23"/>
      <c r="AJ163" s="63"/>
      <c r="AK163" s="23">
        <v>0.128833499999018</v>
      </c>
      <c r="AL163" s="23">
        <v>0.67800043755560202</v>
      </c>
      <c r="AM163" s="63">
        <v>4.0490148356184399</v>
      </c>
      <c r="AN163" s="19"/>
      <c r="AO163" s="26">
        <v>3.6500449235973099E-2</v>
      </c>
      <c r="AP163" s="26">
        <v>-3.5463988331685001E-2</v>
      </c>
      <c r="AQ163" s="26">
        <v>6.7235609134513694E-2</v>
      </c>
      <c r="AR163" s="26">
        <v>-2.9604999444018201E-2</v>
      </c>
      <c r="AS163" s="24"/>
      <c r="AT163" s="24"/>
      <c r="AU163" s="24"/>
      <c r="AV163" s="25"/>
      <c r="AW163" s="19"/>
      <c r="AX163" s="29"/>
      <c r="AY163" s="30"/>
      <c r="AZ163" s="30"/>
      <c r="BA163" s="30"/>
      <c r="BB163" s="62"/>
      <c r="BC163" s="108">
        <v>-8.9429162355227199</v>
      </c>
      <c r="BD163" s="22">
        <v>43958</v>
      </c>
      <c r="BE163" s="22">
        <v>43964</v>
      </c>
      <c r="BF163" s="24">
        <v>20</v>
      </c>
      <c r="BG163" s="22">
        <v>43986</v>
      </c>
      <c r="BH163" s="37"/>
    </row>
    <row r="164" spans="1:60" x14ac:dyDescent="0.25">
      <c r="A164" s="19"/>
      <c r="B164" s="17" t="s">
        <v>178</v>
      </c>
      <c r="C164" s="17" t="s">
        <v>4444</v>
      </c>
      <c r="D164" s="17" t="s">
        <v>3010</v>
      </c>
      <c r="E164" s="20" t="s">
        <v>7339</v>
      </c>
      <c r="F164" s="20" t="s">
        <v>3150</v>
      </c>
      <c r="G164" s="82" t="s">
        <v>7250</v>
      </c>
      <c r="H164" s="85" t="s">
        <v>7258</v>
      </c>
      <c r="I164" s="21" t="s">
        <v>7417</v>
      </c>
      <c r="J164" s="21" t="s">
        <v>2982</v>
      </c>
      <c r="K164" s="19"/>
      <c r="L164" s="22">
        <v>44015</v>
      </c>
      <c r="M164" s="98">
        <v>2352.8916000016002</v>
      </c>
      <c r="N164" s="94">
        <v>2352.8916000016002</v>
      </c>
      <c r="O164" s="94"/>
      <c r="P164" s="62" t="str">
        <f t="shared" si="2"/>
        <v/>
      </c>
      <c r="Q164" s="22"/>
      <c r="R164" s="99">
        <v>117644.58</v>
      </c>
      <c r="S164" s="99"/>
      <c r="T164" s="19"/>
      <c r="U164" s="23">
        <v>1.17846303655824E-2</v>
      </c>
      <c r="V164" s="63">
        <v>0.62044174974289501</v>
      </c>
      <c r="W164" s="23">
        <v>9.1564692524116295E-2</v>
      </c>
      <c r="X164" s="63">
        <v>-0.44630071225401502</v>
      </c>
      <c r="Y164" s="23"/>
      <c r="Z164" s="63"/>
      <c r="AA164" s="23"/>
      <c r="AB164" s="63"/>
      <c r="AC164" s="23"/>
      <c r="AD164" s="63"/>
      <c r="AE164" s="23"/>
      <c r="AF164" s="64"/>
      <c r="AG164" s="23">
        <v>5.7855634584484499E-2</v>
      </c>
      <c r="AH164" s="63">
        <v>-0.30926234230719302</v>
      </c>
      <c r="AI164" s="23"/>
      <c r="AJ164" s="63"/>
      <c r="AK164" s="23">
        <v>0.17644580000167501</v>
      </c>
      <c r="AL164" s="23">
        <v>2.2219429776840798</v>
      </c>
      <c r="AM164" s="63">
        <v>1.7098589509259901</v>
      </c>
      <c r="AN164" s="19"/>
      <c r="AO164" s="26">
        <v>3.3179482705236303E-2</v>
      </c>
      <c r="AP164" s="26">
        <v>-2.3751316559355501E-2</v>
      </c>
      <c r="AQ164" s="26">
        <v>6.6709567647194504E-2</v>
      </c>
      <c r="AR164" s="26">
        <v>5.7855634584484499E-2</v>
      </c>
      <c r="AS164" s="24"/>
      <c r="AT164" s="24"/>
      <c r="AU164" s="24"/>
      <c r="AV164" s="25"/>
      <c r="AW164" s="19"/>
      <c r="AX164" s="29"/>
      <c r="AY164" s="30"/>
      <c r="AZ164" s="30"/>
      <c r="BA164" s="30"/>
      <c r="BB164" s="62"/>
      <c r="BC164" s="108">
        <v>-4.7036179436909196</v>
      </c>
      <c r="BD164" s="22">
        <v>43990</v>
      </c>
      <c r="BE164" s="22">
        <v>43997</v>
      </c>
      <c r="BF164" s="24">
        <v>18</v>
      </c>
      <c r="BG164" s="22">
        <v>44014</v>
      </c>
      <c r="BH164" s="37"/>
    </row>
    <row r="165" spans="1:60" x14ac:dyDescent="0.25">
      <c r="A165" s="19"/>
      <c r="B165" s="17" t="s">
        <v>179</v>
      </c>
      <c r="C165" s="17" t="s">
        <v>4445</v>
      </c>
      <c r="D165" s="17" t="s">
        <v>3010</v>
      </c>
      <c r="E165" s="20" t="s">
        <v>7321</v>
      </c>
      <c r="F165" s="20" t="s">
        <v>3150</v>
      </c>
      <c r="G165" s="82" t="s">
        <v>7250</v>
      </c>
      <c r="H165" s="85" t="s">
        <v>7258</v>
      </c>
      <c r="I165" s="21" t="s">
        <v>7417</v>
      </c>
      <c r="J165" s="21" t="s">
        <v>2982</v>
      </c>
      <c r="K165" s="19"/>
      <c r="L165" s="22">
        <v>44015</v>
      </c>
      <c r="M165" s="98">
        <v>2197.7991999983801</v>
      </c>
      <c r="N165" s="94">
        <v>2197.7991999983801</v>
      </c>
      <c r="O165" s="94"/>
      <c r="P165" s="62" t="str">
        <f t="shared" si="2"/>
        <v/>
      </c>
      <c r="Q165" s="22"/>
      <c r="R165" s="99">
        <v>14994838.65</v>
      </c>
      <c r="S165" s="99"/>
      <c r="T165" s="19"/>
      <c r="U165" s="23">
        <v>1.16848305533495E-2</v>
      </c>
      <c r="V165" s="63">
        <v>0.61046176851959899</v>
      </c>
      <c r="W165" s="23">
        <v>8.8204023524740494E-2</v>
      </c>
      <c r="X165" s="63">
        <v>-0.78236761219159201</v>
      </c>
      <c r="Y165" s="23"/>
      <c r="Z165" s="63"/>
      <c r="AA165" s="23"/>
      <c r="AB165" s="63"/>
      <c r="AC165" s="23"/>
      <c r="AD165" s="63"/>
      <c r="AE165" s="23"/>
      <c r="AF165" s="64"/>
      <c r="AG165" s="23">
        <v>5.7542598849977401E-2</v>
      </c>
      <c r="AH165" s="63">
        <v>-0.34056591575790701</v>
      </c>
      <c r="AI165" s="23"/>
      <c r="AJ165" s="63"/>
      <c r="AK165" s="23">
        <v>-7.7286848054427502E-3</v>
      </c>
      <c r="AL165" s="23">
        <v>-2.1027872650847702E-2</v>
      </c>
      <c r="AM165" s="63">
        <v>1.4905888295288601</v>
      </c>
      <c r="AN165" s="19"/>
      <c r="AO165" s="26">
        <v>6.4424514042912107E-2</v>
      </c>
      <c r="AP165" s="26">
        <v>-0.13071138315266601</v>
      </c>
      <c r="AQ165" s="26">
        <v>0.150570692892943</v>
      </c>
      <c r="AR165" s="26">
        <v>-0.16244769963756001</v>
      </c>
      <c r="AS165" s="24"/>
      <c r="AT165" s="24"/>
      <c r="AU165" s="24"/>
      <c r="AV165" s="25"/>
      <c r="AW165" s="19"/>
      <c r="AX165" s="29"/>
      <c r="AY165" s="30"/>
      <c r="AZ165" s="30"/>
      <c r="BA165" s="30"/>
      <c r="BB165" s="62"/>
      <c r="BC165" s="108">
        <v>-31.9714175969129</v>
      </c>
      <c r="BD165" s="22">
        <v>43894</v>
      </c>
      <c r="BE165" s="22">
        <v>43908</v>
      </c>
      <c r="BF165" s="24"/>
      <c r="BG165" s="22"/>
      <c r="BH165" s="37"/>
    </row>
    <row r="166" spans="1:60" x14ac:dyDescent="0.25">
      <c r="A166" s="19"/>
      <c r="B166" s="17" t="s">
        <v>180</v>
      </c>
      <c r="C166" s="17" t="s">
        <v>4446</v>
      </c>
      <c r="D166" s="17" t="s">
        <v>3010</v>
      </c>
      <c r="E166" s="20" t="s">
        <v>7322</v>
      </c>
      <c r="F166" s="20" t="s">
        <v>3150</v>
      </c>
      <c r="G166" s="82" t="s">
        <v>7250</v>
      </c>
      <c r="H166" s="85" t="s">
        <v>7258</v>
      </c>
      <c r="I166" s="21" t="s">
        <v>7417</v>
      </c>
      <c r="J166" s="21" t="s">
        <v>3617</v>
      </c>
      <c r="K166" s="19"/>
      <c r="L166" s="22">
        <v>44015</v>
      </c>
      <c r="M166" s="98">
        <v>643.85809999983803</v>
      </c>
      <c r="N166" s="94">
        <v>643.85809999983803</v>
      </c>
      <c r="O166" s="94">
        <v>814.52929999958701</v>
      </c>
      <c r="P166" s="62">
        <f t="shared" si="2"/>
        <v>0.79046646940774812</v>
      </c>
      <c r="Q166" s="22">
        <v>43650</v>
      </c>
      <c r="R166" s="99">
        <v>3627341.4840000002</v>
      </c>
      <c r="S166" s="99">
        <v>4124622.2517695301</v>
      </c>
      <c r="T166" s="19"/>
      <c r="U166" s="23">
        <v>1.17187248342816E-2</v>
      </c>
      <c r="V166" s="63">
        <v>0.61385119661281395</v>
      </c>
      <c r="W166" s="23">
        <v>8.9300357703905306E-2</v>
      </c>
      <c r="X166" s="63">
        <v>-0.67273419427510806</v>
      </c>
      <c r="Y166" s="23">
        <v>-0.111916064744</v>
      </c>
      <c r="Z166" s="63">
        <v>2.0089969061809798</v>
      </c>
      <c r="AA166" s="23">
        <v>-0.20910493817704301</v>
      </c>
      <c r="AB166" s="63">
        <v>-4.0038781080511399</v>
      </c>
      <c r="AC166" s="23">
        <v>-0.26245916857617002</v>
      </c>
      <c r="AD166" s="63">
        <v>-6.1786196100874804</v>
      </c>
      <c r="AE166" s="23">
        <v>-0.23097234401939201</v>
      </c>
      <c r="AF166" s="64">
        <v>-10.9038928179798</v>
      </c>
      <c r="AG166" s="23">
        <v>5.7648988480650601E-2</v>
      </c>
      <c r="AH166" s="63">
        <v>-0.32992695269058497</v>
      </c>
      <c r="AI166" s="23">
        <v>-8.5384013847069604E-2</v>
      </c>
      <c r="AJ166" s="63">
        <v>1.54771158749645</v>
      </c>
      <c r="AK166" s="23">
        <v>-0.35614189999993001</v>
      </c>
      <c r="AL166" s="23">
        <v>-4.82404622907779E-2</v>
      </c>
      <c r="AM166" s="63">
        <v>-39.225805525726201</v>
      </c>
      <c r="AN166" s="19"/>
      <c r="AO166" s="26">
        <v>8.1185714054299807E-2</v>
      </c>
      <c r="AP166" s="26">
        <v>-0.13062374258064699</v>
      </c>
      <c r="AQ166" s="26">
        <v>0.151729562008841</v>
      </c>
      <c r="AR166" s="26">
        <v>-0.16157560935069301</v>
      </c>
      <c r="AS166" s="24">
        <v>5</v>
      </c>
      <c r="AT166" s="24">
        <v>7</v>
      </c>
      <c r="AU166" s="24">
        <v>5</v>
      </c>
      <c r="AV166" s="25">
        <v>7</v>
      </c>
      <c r="AW166" s="19"/>
      <c r="AX166" s="29">
        <v>0.31310799550090501</v>
      </c>
      <c r="AY166" s="30">
        <v>-0.77870677536975597</v>
      </c>
      <c r="AZ166" s="30">
        <v>-0.99923138570557102</v>
      </c>
      <c r="BA166" s="30">
        <v>-1.0031740397389499</v>
      </c>
      <c r="BB166" s="62">
        <v>3.17201972433395E-2</v>
      </c>
      <c r="BC166" s="108">
        <v>-45.777027296600899</v>
      </c>
      <c r="BD166" s="22">
        <v>43650</v>
      </c>
      <c r="BE166" s="22">
        <v>43908</v>
      </c>
      <c r="BF166" s="24"/>
      <c r="BG166" s="22"/>
      <c r="BH166" s="37"/>
    </row>
    <row r="167" spans="1:60" x14ac:dyDescent="0.25">
      <c r="A167" s="19"/>
      <c r="B167" s="17" t="s">
        <v>181</v>
      </c>
      <c r="C167" s="17" t="s">
        <v>4447</v>
      </c>
      <c r="D167" s="17" t="s">
        <v>3011</v>
      </c>
      <c r="E167" s="20" t="s">
        <v>7298</v>
      </c>
      <c r="F167" s="20" t="s">
        <v>3156</v>
      </c>
      <c r="G167" s="82" t="s">
        <v>7250</v>
      </c>
      <c r="H167" s="85" t="s">
        <v>7258</v>
      </c>
      <c r="I167" s="21" t="s">
        <v>7417</v>
      </c>
      <c r="J167" s="21" t="s">
        <v>3618</v>
      </c>
      <c r="K167" s="19"/>
      <c r="L167" s="22">
        <v>44015</v>
      </c>
      <c r="M167" s="98">
        <v>872.49890000000596</v>
      </c>
      <c r="N167" s="94">
        <v>872.49890000000596</v>
      </c>
      <c r="O167" s="94">
        <v>1120.1030000001199</v>
      </c>
      <c r="P167" s="62">
        <f t="shared" si="2"/>
        <v>0.77894523985732789</v>
      </c>
      <c r="Q167" s="22">
        <v>43756</v>
      </c>
      <c r="R167" s="99">
        <v>606319.30721972696</v>
      </c>
      <c r="S167" s="99">
        <v>660596.77589648403</v>
      </c>
      <c r="T167" s="19"/>
      <c r="U167" s="23">
        <v>5.9706885713239899E-3</v>
      </c>
      <c r="V167" s="63">
        <v>3.9047570317052298E-2</v>
      </c>
      <c r="W167" s="23">
        <v>9.2702354642824503E-2</v>
      </c>
      <c r="X167" s="63">
        <v>-0.33253450038318999</v>
      </c>
      <c r="Y167" s="23">
        <v>-0.159161203216208</v>
      </c>
      <c r="Z167" s="63">
        <v>-2.7155169410398199</v>
      </c>
      <c r="AA167" s="23">
        <v>-0.21076349885610399</v>
      </c>
      <c r="AB167" s="63">
        <v>-4.1697341759572701</v>
      </c>
      <c r="AC167" s="23">
        <v>-0.27331060118391198</v>
      </c>
      <c r="AD167" s="63">
        <v>-7.2637628708616804</v>
      </c>
      <c r="AE167" s="23">
        <v>-0.22115064715122601</v>
      </c>
      <c r="AF167" s="64">
        <v>-9.9217231311631604</v>
      </c>
      <c r="AG167" s="23">
        <v>5.85642138594267E-2</v>
      </c>
      <c r="AH167" s="63">
        <v>-0.238404414812976</v>
      </c>
      <c r="AI167" s="23">
        <v>-0.123344701900351</v>
      </c>
      <c r="AJ167" s="63">
        <v>-2.24835721783165</v>
      </c>
      <c r="AK167" s="23">
        <v>-0.12750109999979001</v>
      </c>
      <c r="AL167" s="23">
        <v>-1.0449682275066201E-2</v>
      </c>
      <c r="AM167" s="63">
        <v>-55.045783863519297</v>
      </c>
      <c r="AN167" s="19"/>
      <c r="AO167" s="26">
        <v>8.1864096617209697E-2</v>
      </c>
      <c r="AP167" s="26">
        <v>-0.13747523668731401</v>
      </c>
      <c r="AQ167" s="26">
        <v>0.12966954124567601</v>
      </c>
      <c r="AR167" s="26">
        <v>-0.15783174873009601</v>
      </c>
      <c r="AS167" s="24">
        <v>5</v>
      </c>
      <c r="AT167" s="24">
        <v>7</v>
      </c>
      <c r="AU167" s="24">
        <v>3</v>
      </c>
      <c r="AV167" s="25">
        <v>9</v>
      </c>
      <c r="AW167" s="19"/>
      <c r="AX167" s="29">
        <v>0.32968172530294398</v>
      </c>
      <c r="AY167" s="30">
        <v>-0.66531817706618301</v>
      </c>
      <c r="AZ167" s="30">
        <v>-1.9307736386872401</v>
      </c>
      <c r="BA167" s="30">
        <v>-0.87385396448553398</v>
      </c>
      <c r="BB167" s="62">
        <v>3.3460427915597397E-2</v>
      </c>
      <c r="BC167" s="108">
        <v>-44.240842136903701</v>
      </c>
      <c r="BD167" s="22">
        <v>43756</v>
      </c>
      <c r="BE167" s="22">
        <v>43914</v>
      </c>
      <c r="BF167" s="24"/>
      <c r="BG167" s="22"/>
      <c r="BH167" s="37"/>
    </row>
    <row r="168" spans="1:60" x14ac:dyDescent="0.25">
      <c r="A168" s="19"/>
      <c r="B168" s="17" t="s">
        <v>182</v>
      </c>
      <c r="C168" s="17" t="s">
        <v>4448</v>
      </c>
      <c r="D168" s="17" t="s">
        <v>3011</v>
      </c>
      <c r="E168" s="20" t="s">
        <v>7314</v>
      </c>
      <c r="F168" s="20" t="s">
        <v>3156</v>
      </c>
      <c r="G168" s="82" t="s">
        <v>7250</v>
      </c>
      <c r="H168" s="85" t="s">
        <v>7258</v>
      </c>
      <c r="I168" s="21" t="s">
        <v>7417</v>
      </c>
      <c r="J168" s="21" t="s">
        <v>2982</v>
      </c>
      <c r="K168" s="19"/>
      <c r="L168" s="22">
        <v>44015</v>
      </c>
      <c r="M168" s="98">
        <v>801.197300000116</v>
      </c>
      <c r="N168" s="94">
        <v>801.197300000116</v>
      </c>
      <c r="O168" s="94">
        <v>1017.6771999998</v>
      </c>
      <c r="P168" s="62">
        <f t="shared" si="2"/>
        <v>0.78728038714070969</v>
      </c>
      <c r="Q168" s="22">
        <v>43756</v>
      </c>
      <c r="R168" s="99">
        <v>90271.57</v>
      </c>
      <c r="S168" s="99">
        <v>88482.400900756795</v>
      </c>
      <c r="T168" s="19"/>
      <c r="U168" s="23">
        <v>6.0121103579149297E-3</v>
      </c>
      <c r="V168" s="63">
        <v>4.3189748976146802E-2</v>
      </c>
      <c r="W168" s="23">
        <v>9.4050418523693197E-2</v>
      </c>
      <c r="X168" s="63">
        <v>-0.19772811229631801</v>
      </c>
      <c r="Y168" s="23">
        <v>-0.152848635364498</v>
      </c>
      <c r="Z168" s="63">
        <v>-2.0842601558688298</v>
      </c>
      <c r="AA168" s="23">
        <v>-0.198802699999651</v>
      </c>
      <c r="AB168" s="63">
        <v>-2.9736542903119698</v>
      </c>
      <c r="AC168" s="23"/>
      <c r="AD168" s="63"/>
      <c r="AE168" s="23"/>
      <c r="AF168" s="64"/>
      <c r="AG168" s="23">
        <v>5.8694724903034498E-2</v>
      </c>
      <c r="AH168" s="63">
        <v>-0.22535331045219201</v>
      </c>
      <c r="AI168" s="23">
        <v>-0.116654384461144</v>
      </c>
      <c r="AJ168" s="63">
        <v>-1.5793254739110101</v>
      </c>
      <c r="AK168" s="23">
        <v>-0.198802699999651</v>
      </c>
      <c r="AL168" s="23">
        <v>-0.19199594029749301</v>
      </c>
      <c r="AM168" s="63">
        <v>-2.9736542903119698</v>
      </c>
      <c r="AN168" s="19"/>
      <c r="AO168" s="26">
        <v>8.1908556994749193E-2</v>
      </c>
      <c r="AP168" s="26">
        <v>-0.13736885219084799</v>
      </c>
      <c r="AQ168" s="26">
        <v>0.13106318180871299</v>
      </c>
      <c r="AR168" s="26">
        <v>-0.156758082648594</v>
      </c>
      <c r="AS168" s="24">
        <v>5</v>
      </c>
      <c r="AT168" s="24">
        <v>7</v>
      </c>
      <c r="AU168" s="24">
        <v>4</v>
      </c>
      <c r="AV168" s="25">
        <v>8</v>
      </c>
      <c r="AW168" s="19"/>
      <c r="AX168" s="29">
        <v>0.32960922595171699</v>
      </c>
      <c r="AY168" s="30">
        <v>-0.63112186626858602</v>
      </c>
      <c r="AZ168" s="30">
        <v>-1.4353340367524701</v>
      </c>
      <c r="BA168" s="30">
        <v>-0.83023371338458696</v>
      </c>
      <c r="BB168" s="62">
        <v>3.3455354096913699E-2</v>
      </c>
      <c r="BC168" s="108">
        <v>-43.877616595884298</v>
      </c>
      <c r="BD168" s="22">
        <v>43756</v>
      </c>
      <c r="BE168" s="22">
        <v>43914</v>
      </c>
      <c r="BF168" s="24"/>
      <c r="BG168" s="22"/>
      <c r="BH168" s="37"/>
    </row>
    <row r="169" spans="1:60" x14ac:dyDescent="0.25">
      <c r="A169" s="19"/>
      <c r="B169" s="17" t="s">
        <v>183</v>
      </c>
      <c r="C169" s="17" t="s">
        <v>4449</v>
      </c>
      <c r="D169" s="17" t="s">
        <v>3011</v>
      </c>
      <c r="E169" s="20" t="s">
        <v>7326</v>
      </c>
      <c r="F169" s="20" t="s">
        <v>3156</v>
      </c>
      <c r="G169" s="82" t="s">
        <v>7250</v>
      </c>
      <c r="H169" s="85" t="s">
        <v>7258</v>
      </c>
      <c r="I169" s="21" t="s">
        <v>7417</v>
      </c>
      <c r="J169" s="21" t="s">
        <v>3619</v>
      </c>
      <c r="K169" s="19"/>
      <c r="L169" s="22">
        <v>44015</v>
      </c>
      <c r="M169" s="98">
        <v>615.50860000029195</v>
      </c>
      <c r="N169" s="94">
        <v>615.50860000029195</v>
      </c>
      <c r="O169" s="94">
        <v>798.63819999992802</v>
      </c>
      <c r="P169" s="62">
        <f t="shared" si="2"/>
        <v>0.77069767010937795</v>
      </c>
      <c r="Q169" s="22">
        <v>43756</v>
      </c>
      <c r="R169" s="99">
        <v>2148016.2370000002</v>
      </c>
      <c r="S169" s="99">
        <v>2375264.7466250001</v>
      </c>
      <c r="T169" s="19"/>
      <c r="U169" s="23">
        <v>5.9294257625879298E-3</v>
      </c>
      <c r="V169" s="63">
        <v>3.4921289443445899E-2</v>
      </c>
      <c r="W169" s="23">
        <v>9.13561368906812E-2</v>
      </c>
      <c r="X169" s="63">
        <v>-0.46715627559751699</v>
      </c>
      <c r="Y169" s="23">
        <v>-0.165427118398948</v>
      </c>
      <c r="Z169" s="63">
        <v>-3.3421084593137498</v>
      </c>
      <c r="AA169" s="23">
        <v>-0.22306575107097201</v>
      </c>
      <c r="AB169" s="63">
        <v>-5.3999593974440403</v>
      </c>
      <c r="AC169" s="23">
        <v>-0.29810104489675698</v>
      </c>
      <c r="AD169" s="63">
        <v>-9.7428072421462293</v>
      </c>
      <c r="AE169" s="23">
        <v>-0.26187858210236298</v>
      </c>
      <c r="AF169" s="64">
        <v>-13.9945166262769</v>
      </c>
      <c r="AG169" s="23">
        <v>5.8433845884792397E-2</v>
      </c>
      <c r="AH169" s="63">
        <v>-0.25144121227640398</v>
      </c>
      <c r="AI169" s="23">
        <v>-0.12998481346410701</v>
      </c>
      <c r="AJ169" s="63">
        <v>-2.9123683742072899</v>
      </c>
      <c r="AK169" s="23">
        <v>-0.38660149087198098</v>
      </c>
      <c r="AL169" s="23">
        <v>-5.79263286454079E-2</v>
      </c>
      <c r="AM169" s="63">
        <v>-38.907994957989999</v>
      </c>
      <c r="AN169" s="19"/>
      <c r="AO169" s="26">
        <v>8.1819554345274798E-2</v>
      </c>
      <c r="AP169" s="26">
        <v>-0.13758165343097101</v>
      </c>
      <c r="AQ169" s="26">
        <v>0.12827740370456001</v>
      </c>
      <c r="AR169" s="26">
        <v>-0.158903850191564</v>
      </c>
      <c r="AS169" s="24">
        <v>5</v>
      </c>
      <c r="AT169" s="24">
        <v>7</v>
      </c>
      <c r="AU169" s="24">
        <v>1</v>
      </c>
      <c r="AV169" s="25">
        <v>11</v>
      </c>
      <c r="AW169" s="19"/>
      <c r="AX169" s="29">
        <v>0.329758993247524</v>
      </c>
      <c r="AY169" s="30">
        <v>-0.70052842651784897</v>
      </c>
      <c r="AZ169" s="30">
        <v>-2.4397428670818</v>
      </c>
      <c r="BA169" s="30">
        <v>-0.91863150199060295</v>
      </c>
      <c r="BB169" s="62">
        <v>3.3466019714069303E-2</v>
      </c>
      <c r="BC169" s="108">
        <v>-44.6017483260948</v>
      </c>
      <c r="BD169" s="22">
        <v>43756</v>
      </c>
      <c r="BE169" s="22">
        <v>43914</v>
      </c>
      <c r="BF169" s="24"/>
      <c r="BG169" s="22"/>
      <c r="BH169" s="37"/>
    </row>
    <row r="170" spans="1:60" x14ac:dyDescent="0.25">
      <c r="A170" s="19"/>
      <c r="B170" s="17" t="s">
        <v>184</v>
      </c>
      <c r="C170" s="17" t="s">
        <v>4450</v>
      </c>
      <c r="D170" s="17" t="s">
        <v>3011</v>
      </c>
      <c r="E170" s="20" t="s">
        <v>7343</v>
      </c>
      <c r="F170" s="20" t="s">
        <v>3156</v>
      </c>
      <c r="G170" s="82" t="s">
        <v>7250</v>
      </c>
      <c r="H170" s="85" t="s">
        <v>7258</v>
      </c>
      <c r="I170" s="21" t="s">
        <v>7417</v>
      </c>
      <c r="J170" s="21" t="s">
        <v>3620</v>
      </c>
      <c r="K170" s="19"/>
      <c r="L170" s="22">
        <v>44015</v>
      </c>
      <c r="M170" s="98">
        <v>697.90270000044302</v>
      </c>
      <c r="N170" s="94">
        <v>697.90270000044302</v>
      </c>
      <c r="O170" s="94">
        <v>903.62110000010603</v>
      </c>
      <c r="P170" s="62">
        <f t="shared" si="2"/>
        <v>0.77233997745333871</v>
      </c>
      <c r="Q170" s="22">
        <v>43756</v>
      </c>
      <c r="R170" s="99">
        <v>56401.673999999999</v>
      </c>
      <c r="S170" s="99">
        <v>76073.833049560504</v>
      </c>
      <c r="T170" s="19"/>
      <c r="U170" s="23">
        <v>5.9377338620834096E-3</v>
      </c>
      <c r="V170" s="63">
        <v>3.57520993929938E-2</v>
      </c>
      <c r="W170" s="23">
        <v>9.1625144978024806E-2</v>
      </c>
      <c r="X170" s="63">
        <v>-0.44025546686316402</v>
      </c>
      <c r="Y170" s="23">
        <v>-0.16417787289537999</v>
      </c>
      <c r="Z170" s="63">
        <v>-3.2171839089569398</v>
      </c>
      <c r="AA170" s="23">
        <v>-0.22150752549088801</v>
      </c>
      <c r="AB170" s="63">
        <v>-5.2441368394356704</v>
      </c>
      <c r="AC170" s="23">
        <v>-0.29880779701750698</v>
      </c>
      <c r="AD170" s="63">
        <v>-9.81348245422123</v>
      </c>
      <c r="AE170" s="23">
        <v>-0.30209729999944102</v>
      </c>
      <c r="AF170" s="64">
        <v>-18.016388415999199</v>
      </c>
      <c r="AG170" s="23">
        <v>5.8459850570216097E-2</v>
      </c>
      <c r="AH170" s="63">
        <v>-0.248840743734036</v>
      </c>
      <c r="AI170" s="23">
        <v>-0.12866113226846199</v>
      </c>
      <c r="AJ170" s="63">
        <v>-2.7800002546428</v>
      </c>
      <c r="AK170" s="23">
        <v>-0.30209729999944102</v>
      </c>
      <c r="AL170" s="23">
        <v>-4.2963625594929902E-2</v>
      </c>
      <c r="AM170" s="63">
        <v>-30.457575870706901</v>
      </c>
      <c r="AN170" s="19"/>
      <c r="AO170" s="26">
        <v>8.1828502274293002E-2</v>
      </c>
      <c r="AP170" s="26">
        <v>-0.13756037166153001</v>
      </c>
      <c r="AQ170" s="26">
        <v>0.12855575581313999</v>
      </c>
      <c r="AR170" s="26">
        <v>-0.15868951231183001</v>
      </c>
      <c r="AS170" s="24">
        <v>5</v>
      </c>
      <c r="AT170" s="24">
        <v>7</v>
      </c>
      <c r="AU170" s="24">
        <v>2</v>
      </c>
      <c r="AV170" s="25">
        <v>10</v>
      </c>
      <c r="AW170" s="19"/>
      <c r="AX170" s="29">
        <v>0.32975016642070798</v>
      </c>
      <c r="AY170" s="30">
        <v>-0.69612408120337899</v>
      </c>
      <c r="AZ170" s="30">
        <v>-2.3760107369234902</v>
      </c>
      <c r="BA170" s="30">
        <v>-0.91309175142396304</v>
      </c>
      <c r="BB170" s="62">
        <v>3.3465629087768303E-2</v>
      </c>
      <c r="BC170" s="108">
        <v>-44.529759209952303</v>
      </c>
      <c r="BD170" s="22">
        <v>43756</v>
      </c>
      <c r="BE170" s="22">
        <v>43914</v>
      </c>
      <c r="BF170" s="24"/>
      <c r="BG170" s="22"/>
      <c r="BH170" s="37"/>
    </row>
    <row r="171" spans="1:60" x14ac:dyDescent="0.25">
      <c r="A171" s="19"/>
      <c r="B171" s="17" t="s">
        <v>185</v>
      </c>
      <c r="C171" s="17" t="s">
        <v>4451</v>
      </c>
      <c r="D171" s="17" t="s">
        <v>3011</v>
      </c>
      <c r="E171" s="20" t="s">
        <v>7294</v>
      </c>
      <c r="F171" s="20" t="s">
        <v>3156</v>
      </c>
      <c r="G171" s="82" t="s">
        <v>7250</v>
      </c>
      <c r="H171" s="85" t="s">
        <v>7258</v>
      </c>
      <c r="I171" s="21" t="s">
        <v>7417</v>
      </c>
      <c r="J171" s="21" t="s">
        <v>3621</v>
      </c>
      <c r="K171" s="19"/>
      <c r="L171" s="22">
        <v>44015</v>
      </c>
      <c r="M171" s="98">
        <v>939.63860000017996</v>
      </c>
      <c r="N171" s="94">
        <v>939.63860000017996</v>
      </c>
      <c r="O171" s="94">
        <v>939.63860000017996</v>
      </c>
      <c r="P171" s="62">
        <f t="shared" si="2"/>
        <v>1</v>
      </c>
      <c r="Q171" s="22">
        <v>44015</v>
      </c>
      <c r="R171" s="99">
        <v>0</v>
      </c>
      <c r="S171" s="99">
        <v>0</v>
      </c>
      <c r="T171" s="19"/>
      <c r="U171" s="23">
        <v>0</v>
      </c>
      <c r="V171" s="63">
        <v>-0.55802128681534702</v>
      </c>
      <c r="W171" s="23">
        <v>0</v>
      </c>
      <c r="X171" s="63">
        <v>-9.6027699646656401</v>
      </c>
      <c r="Y171" s="23">
        <v>0</v>
      </c>
      <c r="Z171" s="63">
        <v>13.200603380581001</v>
      </c>
      <c r="AA171" s="23">
        <v>0</v>
      </c>
      <c r="AB171" s="63">
        <v>16.906615709653099</v>
      </c>
      <c r="AC171" s="23">
        <v>-0.100025783642195</v>
      </c>
      <c r="AD171" s="63">
        <v>10.06471888331</v>
      </c>
      <c r="AE171" s="23">
        <v>-9.9875884761786403E-3</v>
      </c>
      <c r="AF171" s="64">
        <v>11.1945827363379</v>
      </c>
      <c r="AG171" s="23">
        <v>0</v>
      </c>
      <c r="AH171" s="63">
        <v>-6.0948258007556397</v>
      </c>
      <c r="AI171" s="23">
        <v>0</v>
      </c>
      <c r="AJ171" s="63">
        <v>10.0861129722034</v>
      </c>
      <c r="AK171" s="23">
        <v>-6.0361400000183502E-2</v>
      </c>
      <c r="AL171" s="23">
        <v>-7.5726866298282403E-3</v>
      </c>
      <c r="AM171" s="63">
        <v>-6.28398587078118</v>
      </c>
      <c r="AN171" s="19"/>
      <c r="AO171" s="26">
        <v>0</v>
      </c>
      <c r="AP171" s="26">
        <v>0</v>
      </c>
      <c r="AQ171" s="26">
        <v>0</v>
      </c>
      <c r="AR171" s="26">
        <v>0</v>
      </c>
      <c r="AS171" s="24">
        <v>0</v>
      </c>
      <c r="AT171" s="24">
        <v>0</v>
      </c>
      <c r="AU171" s="24">
        <v>7</v>
      </c>
      <c r="AV171" s="25">
        <v>5</v>
      </c>
      <c r="AW171" s="19"/>
      <c r="AX171" s="29">
        <v>0</v>
      </c>
      <c r="AY171" s="30">
        <v>-117.545979959425</v>
      </c>
      <c r="AZ171" s="30">
        <v>0.39470262811346402</v>
      </c>
      <c r="BA171" s="30">
        <v>-15.971119820984301</v>
      </c>
      <c r="BB171" s="62">
        <v>0</v>
      </c>
      <c r="BC171" s="108">
        <v>0</v>
      </c>
      <c r="BD171" s="22">
        <v>43650</v>
      </c>
      <c r="BE171" s="22"/>
      <c r="BF171" s="24"/>
      <c r="BG171" s="22"/>
      <c r="BH171" s="37"/>
    </row>
    <row r="172" spans="1:60" x14ac:dyDescent="0.25">
      <c r="A172" s="19"/>
      <c r="B172" s="17" t="s">
        <v>186</v>
      </c>
      <c r="C172" s="17" t="s">
        <v>4452</v>
      </c>
      <c r="D172" s="17" t="s">
        <v>3011</v>
      </c>
      <c r="E172" s="20" t="s">
        <v>7310</v>
      </c>
      <c r="F172" s="20" t="s">
        <v>3156</v>
      </c>
      <c r="G172" s="82" t="s">
        <v>7250</v>
      </c>
      <c r="H172" s="85" t="s">
        <v>7258</v>
      </c>
      <c r="I172" s="21" t="s">
        <v>7417</v>
      </c>
      <c r="J172" s="21" t="s">
        <v>3622</v>
      </c>
      <c r="K172" s="19"/>
      <c r="L172" s="22">
        <v>44015</v>
      </c>
      <c r="M172" s="98">
        <v>1014.0209999997199</v>
      </c>
      <c r="N172" s="94">
        <v>1014.0209999997199</v>
      </c>
      <c r="O172" s="94">
        <v>1014.0209999997199</v>
      </c>
      <c r="P172" s="62">
        <f t="shared" si="2"/>
        <v>1</v>
      </c>
      <c r="Q172" s="22">
        <v>44015</v>
      </c>
      <c r="R172" s="99">
        <v>0</v>
      </c>
      <c r="S172" s="99">
        <v>0</v>
      </c>
      <c r="T172" s="19"/>
      <c r="U172" s="23">
        <v>0</v>
      </c>
      <c r="V172" s="63">
        <v>-0.55802128681534702</v>
      </c>
      <c r="W172" s="23">
        <v>0</v>
      </c>
      <c r="X172" s="63">
        <v>-9.6027699646656401</v>
      </c>
      <c r="Y172" s="23">
        <v>0</v>
      </c>
      <c r="Z172" s="63">
        <v>13.200603380581001</v>
      </c>
      <c r="AA172" s="23">
        <v>0</v>
      </c>
      <c r="AB172" s="63">
        <v>16.906615709653099</v>
      </c>
      <c r="AC172" s="23">
        <v>0</v>
      </c>
      <c r="AD172" s="63">
        <v>20.067297247529499</v>
      </c>
      <c r="AE172" s="23">
        <v>1.40209999990475E-2</v>
      </c>
      <c r="AF172" s="64">
        <v>13.595441583864201</v>
      </c>
      <c r="AG172" s="23">
        <v>0</v>
      </c>
      <c r="AH172" s="63">
        <v>-6.0948258007556397</v>
      </c>
      <c r="AI172" s="23">
        <v>0</v>
      </c>
      <c r="AJ172" s="63">
        <v>10.0861129722034</v>
      </c>
      <c r="AK172" s="23">
        <v>1.40209999990475E-2</v>
      </c>
      <c r="AL172" s="23">
        <v>1.70142203023715E-3</v>
      </c>
      <c r="AM172" s="63">
        <v>1.1542541291419199</v>
      </c>
      <c r="AN172" s="19"/>
      <c r="AO172" s="26">
        <v>0</v>
      </c>
      <c r="AP172" s="26">
        <v>0</v>
      </c>
      <c r="AQ172" s="26">
        <v>0</v>
      </c>
      <c r="AR172" s="26">
        <v>0</v>
      </c>
      <c r="AS172" s="24">
        <v>0</v>
      </c>
      <c r="AT172" s="24">
        <v>0</v>
      </c>
      <c r="AU172" s="24">
        <v>7</v>
      </c>
      <c r="AV172" s="25">
        <v>5</v>
      </c>
      <c r="AW172" s="19"/>
      <c r="AX172" s="29">
        <v>0</v>
      </c>
      <c r="AY172" s="30">
        <v>-117.545979959425</v>
      </c>
      <c r="AZ172" s="30">
        <v>0.39470262811346402</v>
      </c>
      <c r="BA172" s="30">
        <v>-15.971119820984301</v>
      </c>
      <c r="BB172" s="62">
        <v>0</v>
      </c>
      <c r="BC172" s="108">
        <v>0</v>
      </c>
      <c r="BD172" s="22">
        <v>43650</v>
      </c>
      <c r="BE172" s="22"/>
      <c r="BF172" s="24"/>
      <c r="BG172" s="22"/>
      <c r="BH172" s="37"/>
    </row>
    <row r="173" spans="1:60" x14ac:dyDescent="0.25">
      <c r="A173" s="19"/>
      <c r="B173" s="17" t="s">
        <v>187</v>
      </c>
      <c r="C173" s="17" t="s">
        <v>4453</v>
      </c>
      <c r="D173" s="17" t="s">
        <v>3011</v>
      </c>
      <c r="E173" s="20" t="s">
        <v>7316</v>
      </c>
      <c r="F173" s="20" t="s">
        <v>3156</v>
      </c>
      <c r="G173" s="82" t="s">
        <v>7250</v>
      </c>
      <c r="H173" s="85" t="s">
        <v>7258</v>
      </c>
      <c r="I173" s="21" t="s">
        <v>7417</v>
      </c>
      <c r="J173" s="21" t="s">
        <v>2982</v>
      </c>
      <c r="K173" s="19"/>
      <c r="L173" s="22">
        <v>44015</v>
      </c>
      <c r="M173" s="98">
        <v>959.73959999997203</v>
      </c>
      <c r="N173" s="94">
        <v>959.73959999997203</v>
      </c>
      <c r="O173" s="94">
        <v>1220.7882000003001</v>
      </c>
      <c r="P173" s="62">
        <f t="shared" si="2"/>
        <v>0.78616388985389607</v>
      </c>
      <c r="Q173" s="22">
        <v>43756</v>
      </c>
      <c r="R173" s="99">
        <v>1181455.794</v>
      </c>
      <c r="S173" s="99">
        <v>1303174.1936328099</v>
      </c>
      <c r="T173" s="19"/>
      <c r="U173" s="23">
        <v>6.0065452198614401E-3</v>
      </c>
      <c r="V173" s="63">
        <v>4.2633235170797E-2</v>
      </c>
      <c r="W173" s="23">
        <v>9.3870554304885404E-2</v>
      </c>
      <c r="X173" s="63">
        <v>-0.21571453417709599</v>
      </c>
      <c r="Y173" s="23">
        <v>-0.15369303789892</v>
      </c>
      <c r="Z173" s="63">
        <v>-2.1687004093109898</v>
      </c>
      <c r="AA173" s="23">
        <v>-0.200407969229564</v>
      </c>
      <c r="AB173" s="63">
        <v>-3.1341812133032398</v>
      </c>
      <c r="AC173" s="23">
        <v>-0.25414191779505901</v>
      </c>
      <c r="AD173" s="63">
        <v>-5.3468945319764298</v>
      </c>
      <c r="AE173" s="23">
        <v>-0.19014585633238301</v>
      </c>
      <c r="AF173" s="64">
        <v>-6.8212440492789002</v>
      </c>
      <c r="AG173" s="23">
        <v>5.8677337792687502E-2</v>
      </c>
      <c r="AH173" s="63">
        <v>-0.227092021486897</v>
      </c>
      <c r="AI173" s="23">
        <v>-0.11754939501231999</v>
      </c>
      <c r="AJ173" s="63">
        <v>-1.66882652902859</v>
      </c>
      <c r="AK173" s="23">
        <v>-4.0260400000115597E-2</v>
      </c>
      <c r="AL173" s="23">
        <v>-8.9257338377137802E-3</v>
      </c>
      <c r="AM173" s="63">
        <v>-17.373624228202999</v>
      </c>
      <c r="AN173" s="19"/>
      <c r="AO173" s="26">
        <v>8.1902650246774997E-2</v>
      </c>
      <c r="AP173" s="26">
        <v>-0.13738307440231401</v>
      </c>
      <c r="AQ173" s="26">
        <v>0.13087733210340999</v>
      </c>
      <c r="AR173" s="26">
        <v>-0.15690130501025101</v>
      </c>
      <c r="AS173" s="24">
        <v>5</v>
      </c>
      <c r="AT173" s="24">
        <v>7</v>
      </c>
      <c r="AU173" s="24">
        <v>4</v>
      </c>
      <c r="AV173" s="25">
        <v>8</v>
      </c>
      <c r="AW173" s="19"/>
      <c r="AX173" s="29">
        <v>0.32961895839718602</v>
      </c>
      <c r="AY173" s="30">
        <v>-0.63571084555405799</v>
      </c>
      <c r="AZ173" s="30">
        <v>-1.5018630297672599</v>
      </c>
      <c r="BA173" s="30">
        <v>-0.83609654395422695</v>
      </c>
      <c r="BB173" s="62">
        <v>3.3456036836687401E-2</v>
      </c>
      <c r="BC173" s="108">
        <v>-43.926186376949801</v>
      </c>
      <c r="BD173" s="22">
        <v>43756</v>
      </c>
      <c r="BE173" s="22">
        <v>43914</v>
      </c>
      <c r="BF173" s="24"/>
      <c r="BG173" s="22"/>
      <c r="BH173" s="37"/>
    </row>
    <row r="174" spans="1:60" x14ac:dyDescent="0.25">
      <c r="A174" s="19"/>
      <c r="B174" s="17" t="s">
        <v>188</v>
      </c>
      <c r="C174" s="17" t="s">
        <v>4454</v>
      </c>
      <c r="D174" s="17" t="s">
        <v>3012</v>
      </c>
      <c r="E174" s="20" t="s">
        <v>7298</v>
      </c>
      <c r="F174" s="20" t="s">
        <v>3156</v>
      </c>
      <c r="G174" s="82" t="s">
        <v>7251</v>
      </c>
      <c r="H174" s="85" t="s">
        <v>7273</v>
      </c>
      <c r="I174" s="21" t="s">
        <v>7417</v>
      </c>
      <c r="J174" s="21" t="s">
        <v>3623</v>
      </c>
      <c r="K174" s="19"/>
      <c r="L174" s="22">
        <v>44015</v>
      </c>
      <c r="M174" s="98">
        <v>1791.44109999947</v>
      </c>
      <c r="N174" s="94">
        <v>1791.44109999947</v>
      </c>
      <c r="O174" s="94">
        <v>1813.2181000001699</v>
      </c>
      <c r="P174" s="62">
        <f t="shared" si="2"/>
        <v>0.98798986178182435</v>
      </c>
      <c r="Q174" s="22">
        <v>44006</v>
      </c>
      <c r="R174" s="99">
        <v>439223.79708007799</v>
      </c>
      <c r="S174" s="99">
        <v>404249.01200781303</v>
      </c>
      <c r="T174" s="19"/>
      <c r="U174" s="23">
        <v>-1.1308251077935001E-3</v>
      </c>
      <c r="V174" s="63">
        <v>-0.67110379759469696</v>
      </c>
      <c r="W174" s="23">
        <v>3.2708388265746201E-2</v>
      </c>
      <c r="X174" s="63">
        <v>-6.3319311380910204</v>
      </c>
      <c r="Y174" s="23">
        <v>6.6769966821084395E-2</v>
      </c>
      <c r="Z174" s="63">
        <v>19.8776000626967</v>
      </c>
      <c r="AA174" s="23">
        <v>0.15158070978766799</v>
      </c>
      <c r="AB174" s="63">
        <v>32.064686688419897</v>
      </c>
      <c r="AC174" s="23">
        <v>0.28046638098749099</v>
      </c>
      <c r="AD174" s="63">
        <v>48.113935346307699</v>
      </c>
      <c r="AE174" s="23">
        <v>0.21363471124292099</v>
      </c>
      <c r="AF174" s="64">
        <v>33.556812708266101</v>
      </c>
      <c r="AG174" s="23">
        <v>-7.6930000877837301E-3</v>
      </c>
      <c r="AH174" s="63">
        <v>-6.8641258095376498</v>
      </c>
      <c r="AI174" s="23">
        <v>7.6339848341376595E-2</v>
      </c>
      <c r="AJ174" s="63">
        <v>17.720097806333801</v>
      </c>
      <c r="AK174" s="23">
        <v>0.74902719062636602</v>
      </c>
      <c r="AL174" s="23">
        <v>5.8476488291489701E-2</v>
      </c>
      <c r="AM174" s="63">
        <v>90.341823761700695</v>
      </c>
      <c r="AN174" s="19"/>
      <c r="AO174" s="26">
        <v>1.88144705189188E-2</v>
      </c>
      <c r="AP174" s="26">
        <v>-2.2218347958187199E-2</v>
      </c>
      <c r="AQ174" s="26">
        <v>6.1940056515595601E-2</v>
      </c>
      <c r="AR174" s="26">
        <v>-3.6485305347923699E-2</v>
      </c>
      <c r="AS174" s="24">
        <v>8</v>
      </c>
      <c r="AT174" s="24">
        <v>4</v>
      </c>
      <c r="AU174" s="24">
        <v>7</v>
      </c>
      <c r="AV174" s="25">
        <v>5</v>
      </c>
      <c r="AW174" s="19"/>
      <c r="AX174" s="29">
        <v>8.8395240767567898E-2</v>
      </c>
      <c r="AY174" s="30">
        <v>1.46939005278909</v>
      </c>
      <c r="AZ174" s="30">
        <v>0.85883026428291498</v>
      </c>
      <c r="BA174" s="30">
        <v>2.2796205342237998</v>
      </c>
      <c r="BB174" s="62">
        <v>9.1344624062094197E-3</v>
      </c>
      <c r="BC174" s="108">
        <v>-9.4939831364754408</v>
      </c>
      <c r="BD174" s="22">
        <v>43899</v>
      </c>
      <c r="BE174" s="22">
        <v>43914</v>
      </c>
      <c r="BF174" s="24">
        <v>73</v>
      </c>
      <c r="BG174" s="22">
        <v>44000</v>
      </c>
      <c r="BH174" s="37"/>
    </row>
    <row r="175" spans="1:60" x14ac:dyDescent="0.25">
      <c r="A175" s="19"/>
      <c r="B175" s="17" t="s">
        <v>189</v>
      </c>
      <c r="C175" s="17" t="s">
        <v>4455</v>
      </c>
      <c r="D175" s="17" t="s">
        <v>3012</v>
      </c>
      <c r="E175" s="20" t="s">
        <v>7314</v>
      </c>
      <c r="F175" s="20" t="s">
        <v>3156</v>
      </c>
      <c r="G175" s="82" t="s">
        <v>7251</v>
      </c>
      <c r="H175" s="85" t="s">
        <v>7273</v>
      </c>
      <c r="I175" s="21" t="s">
        <v>7417</v>
      </c>
      <c r="J175" s="21" t="s">
        <v>2982</v>
      </c>
      <c r="K175" s="19"/>
      <c r="L175" s="22">
        <v>44015</v>
      </c>
      <c r="M175" s="98">
        <v>1137.0296000000101</v>
      </c>
      <c r="N175" s="94">
        <v>1137.0296000000101</v>
      </c>
      <c r="O175" s="94"/>
      <c r="P175" s="62" t="str">
        <f t="shared" si="2"/>
        <v/>
      </c>
      <c r="Q175" s="22"/>
      <c r="R175" s="99">
        <v>151727.44099999999</v>
      </c>
      <c r="S175" s="99"/>
      <c r="T175" s="19"/>
      <c r="U175" s="23">
        <v>-1.08972387897666E-3</v>
      </c>
      <c r="V175" s="63">
        <v>-0.66699367471301196</v>
      </c>
      <c r="W175" s="23">
        <v>3.3982397295403602E-2</v>
      </c>
      <c r="X175" s="63">
        <v>-6.2045302351252802</v>
      </c>
      <c r="Y175" s="23">
        <v>7.47788395256066E-2</v>
      </c>
      <c r="Z175" s="63">
        <v>20.678487333149</v>
      </c>
      <c r="AA175" s="23"/>
      <c r="AB175" s="63"/>
      <c r="AC175" s="23"/>
      <c r="AD175" s="63"/>
      <c r="AE175" s="23"/>
      <c r="AF175" s="64"/>
      <c r="AG175" s="23">
        <v>-7.5706336874645803E-3</v>
      </c>
      <c r="AH175" s="63">
        <v>-6.85188916950574</v>
      </c>
      <c r="AI175" s="23">
        <v>8.4554204027954299E-2</v>
      </c>
      <c r="AJ175" s="63">
        <v>18.541533375013401</v>
      </c>
      <c r="AK175" s="23">
        <v>0.13702960000053299</v>
      </c>
      <c r="AL175" s="23">
        <v>0.153224967096321</v>
      </c>
      <c r="AM175" s="63">
        <v>25.903725421842001</v>
      </c>
      <c r="AN175" s="19"/>
      <c r="AO175" s="26">
        <v>1.8856380025681602E-2</v>
      </c>
      <c r="AP175" s="26">
        <v>-2.2178147232807501E-2</v>
      </c>
      <c r="AQ175" s="26">
        <v>6.3250126351704197E-2</v>
      </c>
      <c r="AR175" s="26">
        <v>-3.52569097967717E-2</v>
      </c>
      <c r="AS175" s="24"/>
      <c r="AT175" s="24"/>
      <c r="AU175" s="24"/>
      <c r="AV175" s="25"/>
      <c r="AW175" s="19"/>
      <c r="AX175" s="29"/>
      <c r="AY175" s="30"/>
      <c r="AZ175" s="30"/>
      <c r="BA175" s="30"/>
      <c r="BB175" s="62"/>
      <c r="BC175" s="108">
        <v>-9.4381732522015191</v>
      </c>
      <c r="BD175" s="22">
        <v>43899</v>
      </c>
      <c r="BE175" s="22">
        <v>43914</v>
      </c>
      <c r="BF175" s="24">
        <v>72</v>
      </c>
      <c r="BG175" s="22">
        <v>43999</v>
      </c>
      <c r="BH175" s="37"/>
    </row>
    <row r="176" spans="1:60" x14ac:dyDescent="0.25">
      <c r="A176" s="19"/>
      <c r="B176" s="17" t="s">
        <v>190</v>
      </c>
      <c r="C176" s="17" t="s">
        <v>4456</v>
      </c>
      <c r="D176" s="17" t="s">
        <v>3012</v>
      </c>
      <c r="E176" s="20" t="s">
        <v>7326</v>
      </c>
      <c r="F176" s="20" t="s">
        <v>3156</v>
      </c>
      <c r="G176" s="82" t="s">
        <v>7251</v>
      </c>
      <c r="H176" s="85" t="s">
        <v>7273</v>
      </c>
      <c r="I176" s="21" t="s">
        <v>7417</v>
      </c>
      <c r="J176" s="21" t="s">
        <v>3624</v>
      </c>
      <c r="K176" s="19"/>
      <c r="L176" s="22">
        <v>44015</v>
      </c>
      <c r="M176" s="98">
        <v>1686.50520000048</v>
      </c>
      <c r="N176" s="94">
        <v>1686.50520000048</v>
      </c>
      <c r="O176" s="94">
        <v>1707.21670000069</v>
      </c>
      <c r="P176" s="62">
        <f t="shared" si="2"/>
        <v>0.98786826534663019</v>
      </c>
      <c r="Q176" s="22">
        <v>44006</v>
      </c>
      <c r="R176" s="99">
        <v>640691.55099999998</v>
      </c>
      <c r="S176" s="99">
        <v>471592.62765283202</v>
      </c>
      <c r="T176" s="19"/>
      <c r="U176" s="23">
        <v>-1.1444900301285101E-3</v>
      </c>
      <c r="V176" s="63">
        <v>-0.67247028982819801</v>
      </c>
      <c r="W176" s="23">
        <v>3.22847988154535E-2</v>
      </c>
      <c r="X176" s="63">
        <v>-6.3742900831202904</v>
      </c>
      <c r="Y176" s="23">
        <v>6.4117805837668101E-2</v>
      </c>
      <c r="Z176" s="63">
        <v>19.6123839643551</v>
      </c>
      <c r="AA176" s="23">
        <v>0.14583044017490501</v>
      </c>
      <c r="AB176" s="63">
        <v>31.4896597271436</v>
      </c>
      <c r="AC176" s="23">
        <v>0.26772789659677099</v>
      </c>
      <c r="AD176" s="63">
        <v>46.840086907206597</v>
      </c>
      <c r="AE176" s="23">
        <v>0.195577857186436</v>
      </c>
      <c r="AF176" s="64">
        <v>31.751127302617501</v>
      </c>
      <c r="AG176" s="23">
        <v>-7.7337107913990604E-3</v>
      </c>
      <c r="AH176" s="63">
        <v>-6.8681968798991901</v>
      </c>
      <c r="AI176" s="23">
        <v>7.3619856859295396E-2</v>
      </c>
      <c r="AJ176" s="63">
        <v>17.448098658147501</v>
      </c>
      <c r="AK176" s="23">
        <v>0.66184344330220501</v>
      </c>
      <c r="AL176" s="23">
        <v>5.2989021316534497E-2</v>
      </c>
      <c r="AM176" s="63">
        <v>81.623449029284501</v>
      </c>
      <c r="AN176" s="19"/>
      <c r="AO176" s="26">
        <v>1.88005511990923E-2</v>
      </c>
      <c r="AP176" s="26">
        <v>-2.2231698616451499E-2</v>
      </c>
      <c r="AQ176" s="26">
        <v>6.1504368961323101E-2</v>
      </c>
      <c r="AR176" s="26">
        <v>-3.6893739435981801E-2</v>
      </c>
      <c r="AS176" s="24">
        <v>8</v>
      </c>
      <c r="AT176" s="24">
        <v>4</v>
      </c>
      <c r="AU176" s="24">
        <v>7</v>
      </c>
      <c r="AV176" s="25">
        <v>5</v>
      </c>
      <c r="AW176" s="19"/>
      <c r="AX176" s="29">
        <v>8.8375084939034398E-2</v>
      </c>
      <c r="AY176" s="30">
        <v>1.40951515040433</v>
      </c>
      <c r="AZ176" s="30">
        <v>0.84157685796253601</v>
      </c>
      <c r="BA176" s="30">
        <v>2.1814867976609098</v>
      </c>
      <c r="BB176" s="62">
        <v>9.1322267047235107E-3</v>
      </c>
      <c r="BC176" s="108">
        <v>-9.5125506470794807</v>
      </c>
      <c r="BD176" s="22">
        <v>43899</v>
      </c>
      <c r="BE176" s="22">
        <v>43914</v>
      </c>
      <c r="BF176" s="24">
        <v>73</v>
      </c>
      <c r="BG176" s="22">
        <v>44000</v>
      </c>
      <c r="BH176" s="37"/>
    </row>
    <row r="177" spans="1:60" x14ac:dyDescent="0.25">
      <c r="A177" s="19"/>
      <c r="B177" s="17" t="s">
        <v>191</v>
      </c>
      <c r="C177" s="17" t="s">
        <v>4457</v>
      </c>
      <c r="D177" s="17" t="s">
        <v>3012</v>
      </c>
      <c r="E177" s="20" t="s">
        <v>7343</v>
      </c>
      <c r="F177" s="20" t="s">
        <v>3156</v>
      </c>
      <c r="G177" s="82" t="s">
        <v>7251</v>
      </c>
      <c r="H177" s="85" t="s">
        <v>7273</v>
      </c>
      <c r="I177" s="21" t="s">
        <v>7417</v>
      </c>
      <c r="J177" s="21" t="s">
        <v>3625</v>
      </c>
      <c r="K177" s="19"/>
      <c r="L177" s="22">
        <v>44015</v>
      </c>
      <c r="M177" s="98">
        <v>1778.2570999991101</v>
      </c>
      <c r="N177" s="94">
        <v>1778.2570999991101</v>
      </c>
      <c r="O177" s="94">
        <v>1799.8736000005199</v>
      </c>
      <c r="P177" s="62">
        <f t="shared" si="2"/>
        <v>0.98798998996295984</v>
      </c>
      <c r="Q177" s="22">
        <v>44006</v>
      </c>
      <c r="R177" s="99">
        <v>309560.51699999999</v>
      </c>
      <c r="S177" s="99">
        <v>240812.410026611</v>
      </c>
      <c r="T177" s="19"/>
      <c r="U177" s="23">
        <v>-1.13078340564243E-3</v>
      </c>
      <c r="V177" s="63">
        <v>-0.67109962737958995</v>
      </c>
      <c r="W177" s="23">
        <v>3.2708969632949399E-2</v>
      </c>
      <c r="X177" s="63">
        <v>-6.3318730013706999</v>
      </c>
      <c r="Y177" s="23">
        <v>6.6773164586265907E-2</v>
      </c>
      <c r="Z177" s="63">
        <v>19.877919839200299</v>
      </c>
      <c r="AA177" s="23">
        <v>0.15158771142159799</v>
      </c>
      <c r="AB177" s="63">
        <v>32.065386851842</v>
      </c>
      <c r="AC177" s="23">
        <v>0.28048191868758299</v>
      </c>
      <c r="AD177" s="63">
        <v>48.115489116287797</v>
      </c>
      <c r="AE177" s="23">
        <v>0.213656962976675</v>
      </c>
      <c r="AF177" s="64">
        <v>33.559037881612298</v>
      </c>
      <c r="AG177" s="23">
        <v>-7.6929507058594001E-3</v>
      </c>
      <c r="AH177" s="63">
        <v>-6.8641208713452198</v>
      </c>
      <c r="AI177" s="23">
        <v>7.6343093167451997E-2</v>
      </c>
      <c r="AJ177" s="63">
        <v>17.720422288955898</v>
      </c>
      <c r="AK177" s="23">
        <v>0.74267174300621297</v>
      </c>
      <c r="AL177" s="23">
        <v>5.8084868433070397E-2</v>
      </c>
      <c r="AM177" s="63">
        <v>89.706278999685296</v>
      </c>
      <c r="AN177" s="19"/>
      <c r="AO177" s="26">
        <v>1.8814493596437401E-2</v>
      </c>
      <c r="AP177" s="26">
        <v>-2.2218321803848098E-2</v>
      </c>
      <c r="AQ177" s="26">
        <v>6.1940589077494203E-2</v>
      </c>
      <c r="AR177" s="26">
        <v>-3.6484799731624697E-2</v>
      </c>
      <c r="AS177" s="24">
        <v>8</v>
      </c>
      <c r="AT177" s="24">
        <v>4</v>
      </c>
      <c r="AU177" s="24">
        <v>7</v>
      </c>
      <c r="AV177" s="25">
        <v>5</v>
      </c>
      <c r="AW177" s="19"/>
      <c r="AX177" s="29">
        <v>8.8395277217350701E-2</v>
      </c>
      <c r="AY177" s="30">
        <v>1.46946615399247</v>
      </c>
      <c r="AZ177" s="30">
        <v>0.85885211635286396</v>
      </c>
      <c r="BA177" s="30">
        <v>2.27974572617677</v>
      </c>
      <c r="BB177" s="62">
        <v>9.1344663995005307E-3</v>
      </c>
      <c r="BC177" s="108">
        <v>-9.4939628371066593</v>
      </c>
      <c r="BD177" s="22">
        <v>43899</v>
      </c>
      <c r="BE177" s="22">
        <v>43914</v>
      </c>
      <c r="BF177" s="24">
        <v>73</v>
      </c>
      <c r="BG177" s="22">
        <v>44000</v>
      </c>
      <c r="BH177" s="37"/>
    </row>
    <row r="178" spans="1:60" x14ac:dyDescent="0.25">
      <c r="A178" s="19"/>
      <c r="B178" s="17" t="s">
        <v>192</v>
      </c>
      <c r="C178" s="17" t="s">
        <v>4458</v>
      </c>
      <c r="D178" s="17" t="s">
        <v>3012</v>
      </c>
      <c r="E178" s="20" t="s">
        <v>7310</v>
      </c>
      <c r="F178" s="20" t="s">
        <v>3156</v>
      </c>
      <c r="G178" s="82" t="s">
        <v>7251</v>
      </c>
      <c r="H178" s="85" t="s">
        <v>7273</v>
      </c>
      <c r="I178" s="21" t="s">
        <v>7417</v>
      </c>
      <c r="J178" s="21" t="s">
        <v>3626</v>
      </c>
      <c r="K178" s="19"/>
      <c r="L178" s="22">
        <v>44015</v>
      </c>
      <c r="M178" s="98">
        <v>1875.01490000077</v>
      </c>
      <c r="N178" s="94">
        <v>1875.01490000077</v>
      </c>
      <c r="O178" s="94">
        <v>1897.5736999996</v>
      </c>
      <c r="P178" s="62">
        <f t="shared" si="2"/>
        <v>0.98811176609433682</v>
      </c>
      <c r="Q178" s="22">
        <v>44006</v>
      </c>
      <c r="R178" s="99">
        <v>617072.11600000004</v>
      </c>
      <c r="S178" s="99">
        <v>501593.31625585898</v>
      </c>
      <c r="T178" s="19"/>
      <c r="U178" s="23">
        <v>-1.1171417108926101E-3</v>
      </c>
      <c r="V178" s="63">
        <v>-0.66973545790460798</v>
      </c>
      <c r="W178" s="23">
        <v>3.3133228496808401E-2</v>
      </c>
      <c r="X178" s="63">
        <v>-6.2894471149848004</v>
      </c>
      <c r="Y178" s="23">
        <v>6.9435164197784602E-2</v>
      </c>
      <c r="Z178" s="63">
        <v>20.144119800359501</v>
      </c>
      <c r="AA178" s="23">
        <v>0.15737373924464901</v>
      </c>
      <c r="AB178" s="63">
        <v>32.643989634118</v>
      </c>
      <c r="AC178" s="23">
        <v>0.29336374473146898</v>
      </c>
      <c r="AD178" s="63">
        <v>49.403671720705503</v>
      </c>
      <c r="AE178" s="23">
        <v>0.23200896816531899</v>
      </c>
      <c r="AF178" s="64">
        <v>35.394238400505898</v>
      </c>
      <c r="AG178" s="23">
        <v>-7.6521845894603801E-3</v>
      </c>
      <c r="AH178" s="63">
        <v>-6.86004425970168</v>
      </c>
      <c r="AI178" s="23">
        <v>7.9073286564380396E-2</v>
      </c>
      <c r="AJ178" s="63">
        <v>17.993441628641399</v>
      </c>
      <c r="AK178" s="23">
        <v>0.82744646842940694</v>
      </c>
      <c r="AL178" s="23">
        <v>6.3206270706359605E-2</v>
      </c>
      <c r="AM178" s="63">
        <v>98.183751542004799</v>
      </c>
      <c r="AN178" s="19"/>
      <c r="AO178" s="26">
        <v>1.8828446896805E-2</v>
      </c>
      <c r="AP178" s="26">
        <v>-2.2204926299309601E-2</v>
      </c>
      <c r="AQ178" s="26">
        <v>6.23768738387298E-2</v>
      </c>
      <c r="AR178" s="26">
        <v>-3.6075668468583899E-2</v>
      </c>
      <c r="AS178" s="24">
        <v>8</v>
      </c>
      <c r="AT178" s="24">
        <v>4</v>
      </c>
      <c r="AU178" s="24">
        <v>7</v>
      </c>
      <c r="AV178" s="25">
        <v>5</v>
      </c>
      <c r="AW178" s="19"/>
      <c r="AX178" s="29">
        <v>8.8415741047356305E-2</v>
      </c>
      <c r="AY178" s="30">
        <v>1.52967181465465</v>
      </c>
      <c r="AZ178" s="30">
        <v>0.87620804229209204</v>
      </c>
      <c r="BA178" s="30">
        <v>2.37885995550096</v>
      </c>
      <c r="BB178" s="62">
        <v>9.1367343685396906E-3</v>
      </c>
      <c r="BC178" s="108">
        <v>-9.4753694829123596</v>
      </c>
      <c r="BD178" s="22">
        <v>43899</v>
      </c>
      <c r="BE178" s="22">
        <v>43914</v>
      </c>
      <c r="BF178" s="24">
        <v>73</v>
      </c>
      <c r="BG178" s="22">
        <v>44000</v>
      </c>
      <c r="BH178" s="37"/>
    </row>
    <row r="179" spans="1:60" x14ac:dyDescent="0.25">
      <c r="A179" s="19"/>
      <c r="B179" s="17" t="s">
        <v>193</v>
      </c>
      <c r="C179" s="17" t="s">
        <v>4459</v>
      </c>
      <c r="D179" s="17" t="s">
        <v>3013</v>
      </c>
      <c r="E179" s="20" t="s">
        <v>7298</v>
      </c>
      <c r="F179" s="20" t="s">
        <v>3156</v>
      </c>
      <c r="G179" s="82" t="s">
        <v>7251</v>
      </c>
      <c r="H179" s="85" t="s">
        <v>7264</v>
      </c>
      <c r="I179" s="21" t="s">
        <v>7417</v>
      </c>
      <c r="J179" s="21" t="s">
        <v>3627</v>
      </c>
      <c r="K179" s="19"/>
      <c r="L179" s="22">
        <v>44015</v>
      </c>
      <c r="M179" s="98">
        <v>1608.58929999918</v>
      </c>
      <c r="N179" s="94">
        <v>1608.58929999918</v>
      </c>
      <c r="O179" s="94">
        <v>1716.59259999916</v>
      </c>
      <c r="P179" s="62">
        <f t="shared" si="2"/>
        <v>0.93708274170584627</v>
      </c>
      <c r="Q179" s="22">
        <v>43882</v>
      </c>
      <c r="R179" s="99">
        <v>6528922.5259531299</v>
      </c>
      <c r="S179" s="99">
        <v>4804020.4647500003</v>
      </c>
      <c r="T179" s="19"/>
      <c r="U179" s="23">
        <v>-1.0454129924255501E-3</v>
      </c>
      <c r="V179" s="63">
        <v>-0.66256258605790197</v>
      </c>
      <c r="W179" s="23">
        <v>5.48189500659646E-2</v>
      </c>
      <c r="X179" s="63">
        <v>-4.1208749580691801</v>
      </c>
      <c r="Y179" s="23">
        <v>-3.1251413370228E-2</v>
      </c>
      <c r="Z179" s="63">
        <v>10.075462043561901</v>
      </c>
      <c r="AA179" s="23">
        <v>6.5996108285617097E-2</v>
      </c>
      <c r="AB179" s="63">
        <v>23.506226538214801</v>
      </c>
      <c r="AC179" s="23">
        <v>0.12853571271625699</v>
      </c>
      <c r="AD179" s="63">
        <v>32.920868519169701</v>
      </c>
      <c r="AE179" s="23">
        <v>0.168609555330477</v>
      </c>
      <c r="AF179" s="64">
        <v>29.054297117021601</v>
      </c>
      <c r="AG179" s="23">
        <v>1.0981284322042499E-3</v>
      </c>
      <c r="AH179" s="63">
        <v>-5.9850129575352202</v>
      </c>
      <c r="AI179" s="23">
        <v>-1.4038491125575101E-2</v>
      </c>
      <c r="AJ179" s="63">
        <v>8.6822638596495398</v>
      </c>
      <c r="AK179" s="23">
        <v>0.60858929999987599</v>
      </c>
      <c r="AL179" s="23">
        <v>5.0129917795857203E-2</v>
      </c>
      <c r="AM179" s="63">
        <v>69.705460604396606</v>
      </c>
      <c r="AN179" s="19"/>
      <c r="AO179" s="26">
        <v>2.6752118752483501E-2</v>
      </c>
      <c r="AP179" s="26">
        <v>-6.1899280793149998E-2</v>
      </c>
      <c r="AQ179" s="26">
        <v>5.9009271953982499E-2</v>
      </c>
      <c r="AR179" s="26">
        <v>-9.5733938398625498E-2</v>
      </c>
      <c r="AS179" s="24">
        <v>8</v>
      </c>
      <c r="AT179" s="24">
        <v>4</v>
      </c>
      <c r="AU179" s="24">
        <v>7</v>
      </c>
      <c r="AV179" s="25">
        <v>5</v>
      </c>
      <c r="AW179" s="19"/>
      <c r="AX179" s="29">
        <v>0.162032403621997</v>
      </c>
      <c r="AY179" s="30">
        <v>0.326758438412526</v>
      </c>
      <c r="AZ179" s="30">
        <v>0.87149948462774796</v>
      </c>
      <c r="BA179" s="30">
        <v>0.43009273115421798</v>
      </c>
      <c r="BB179" s="62">
        <v>1.65827085258024E-2</v>
      </c>
      <c r="BC179" s="108">
        <v>-21.390585046174198</v>
      </c>
      <c r="BD179" s="22">
        <v>43882</v>
      </c>
      <c r="BE179" s="22">
        <v>43913</v>
      </c>
      <c r="BF179" s="24"/>
      <c r="BG179" s="22"/>
      <c r="BH179" s="37"/>
    </row>
    <row r="180" spans="1:60" x14ac:dyDescent="0.25">
      <c r="A180" s="19"/>
      <c r="B180" s="17" t="s">
        <v>194</v>
      </c>
      <c r="C180" s="17" t="s">
        <v>4460</v>
      </c>
      <c r="D180" s="17" t="s">
        <v>3013</v>
      </c>
      <c r="E180" s="20" t="s">
        <v>7326</v>
      </c>
      <c r="F180" s="20" t="s">
        <v>3156</v>
      </c>
      <c r="G180" s="82" t="s">
        <v>7251</v>
      </c>
      <c r="H180" s="85" t="s">
        <v>7264</v>
      </c>
      <c r="I180" s="21" t="s">
        <v>7417</v>
      </c>
      <c r="J180" s="21" t="s">
        <v>3628</v>
      </c>
      <c r="K180" s="19"/>
      <c r="L180" s="22">
        <v>44015</v>
      </c>
      <c r="M180" s="98">
        <v>1299.1489000003801</v>
      </c>
      <c r="N180" s="94">
        <v>1299.1489000003801</v>
      </c>
      <c r="O180" s="94">
        <v>1397.63829999976</v>
      </c>
      <c r="P180" s="62">
        <f t="shared" si="2"/>
        <v>0.9295315533357974</v>
      </c>
      <c r="Q180" s="22">
        <v>43882</v>
      </c>
      <c r="R180" s="99">
        <v>401136.473</v>
      </c>
      <c r="S180" s="99">
        <v>439022.60122509801</v>
      </c>
      <c r="T180" s="19"/>
      <c r="U180" s="23">
        <v>-1.1061923087254399E-3</v>
      </c>
      <c r="V180" s="63">
        <v>-0.66864051768789101</v>
      </c>
      <c r="W180" s="23">
        <v>5.28955767258594E-2</v>
      </c>
      <c r="X180" s="63">
        <v>-4.3132122920797</v>
      </c>
      <c r="Y180" s="23">
        <v>-4.19178179172741E-2</v>
      </c>
      <c r="Z180" s="63">
        <v>9.0088215888536105</v>
      </c>
      <c r="AA180" s="23">
        <v>4.2524256574324702E-2</v>
      </c>
      <c r="AB180" s="63">
        <v>21.1590413670929</v>
      </c>
      <c r="AC180" s="23">
        <v>7.9451216392044402E-2</v>
      </c>
      <c r="AD180" s="63">
        <v>28.012418886733901</v>
      </c>
      <c r="AE180" s="23">
        <v>9.3236678389075706E-2</v>
      </c>
      <c r="AF180" s="64">
        <v>21.5170094228815</v>
      </c>
      <c r="AG180" s="23">
        <v>9.1543603775790005E-4</v>
      </c>
      <c r="AH180" s="63">
        <v>-6.0032821969798498</v>
      </c>
      <c r="AI180" s="23">
        <v>-2.5072355128941098E-2</v>
      </c>
      <c r="AJ180" s="63">
        <v>7.5788774593093002</v>
      </c>
      <c r="AK180" s="23">
        <v>0.29914889999956401</v>
      </c>
      <c r="AL180" s="23">
        <v>2.7295548985421199E-2</v>
      </c>
      <c r="AM180" s="63">
        <v>38.761420604365398</v>
      </c>
      <c r="AN180" s="19"/>
      <c r="AO180" s="26">
        <v>2.6689639380492701E-2</v>
      </c>
      <c r="AP180" s="26">
        <v>-6.2070488142126103E-2</v>
      </c>
      <c r="AQ180" s="26">
        <v>5.7078443936916301E-2</v>
      </c>
      <c r="AR180" s="26">
        <v>-9.7437633402441895E-2</v>
      </c>
      <c r="AS180" s="24">
        <v>7</v>
      </c>
      <c r="AT180" s="24">
        <v>5</v>
      </c>
      <c r="AU180" s="24">
        <v>7</v>
      </c>
      <c r="AV180" s="25">
        <v>5</v>
      </c>
      <c r="AW180" s="19"/>
      <c r="AX180" s="29">
        <v>0.16205578438384699</v>
      </c>
      <c r="AY180" s="30">
        <v>0.19110793085292199</v>
      </c>
      <c r="AZ180" s="30">
        <v>0.77186038562376802</v>
      </c>
      <c r="BA180" s="30">
        <v>0.25047363362136799</v>
      </c>
      <c r="BB180" s="62">
        <v>1.65833105582169E-2</v>
      </c>
      <c r="BC180" s="108">
        <v>-21.538691376714301</v>
      </c>
      <c r="BD180" s="22">
        <v>43882</v>
      </c>
      <c r="BE180" s="22">
        <v>43913</v>
      </c>
      <c r="BF180" s="24"/>
      <c r="BG180" s="22"/>
      <c r="BH180" s="37"/>
    </row>
    <row r="181" spans="1:60" x14ac:dyDescent="0.25">
      <c r="A181" s="19"/>
      <c r="B181" s="17" t="s">
        <v>195</v>
      </c>
      <c r="C181" s="17" t="s">
        <v>4461</v>
      </c>
      <c r="D181" s="17" t="s">
        <v>3013</v>
      </c>
      <c r="E181" s="20" t="s">
        <v>7343</v>
      </c>
      <c r="F181" s="20" t="s">
        <v>3156</v>
      </c>
      <c r="G181" s="82" t="s">
        <v>7251</v>
      </c>
      <c r="H181" s="85" t="s">
        <v>7264</v>
      </c>
      <c r="I181" s="21" t="s">
        <v>7417</v>
      </c>
      <c r="J181" s="21" t="s">
        <v>3629</v>
      </c>
      <c r="K181" s="19"/>
      <c r="L181" s="22">
        <v>44015</v>
      </c>
      <c r="M181" s="98">
        <v>1333.0427999999399</v>
      </c>
      <c r="N181" s="94">
        <v>1333.0427999999399</v>
      </c>
      <c r="O181" s="94">
        <v>1434.25100000016</v>
      </c>
      <c r="P181" s="62">
        <f t="shared" si="2"/>
        <v>0.92943480604147477</v>
      </c>
      <c r="Q181" s="22">
        <v>43882</v>
      </c>
      <c r="R181" s="99">
        <v>518338.55699999997</v>
      </c>
      <c r="S181" s="99">
        <v>533822.286492188</v>
      </c>
      <c r="T181" s="19"/>
      <c r="U181" s="23">
        <v>-1.1069148458773301E-3</v>
      </c>
      <c r="V181" s="63">
        <v>-0.66871277140307905</v>
      </c>
      <c r="W181" s="23">
        <v>5.2870904321025598E-2</v>
      </c>
      <c r="X181" s="63">
        <v>-4.3156795325630801</v>
      </c>
      <c r="Y181" s="23">
        <v>-4.2054264122271E-2</v>
      </c>
      <c r="Z181" s="63">
        <v>8.9951769683539204</v>
      </c>
      <c r="AA181" s="23">
        <v>4.22257537047699E-2</v>
      </c>
      <c r="AB181" s="63">
        <v>21.129191080137399</v>
      </c>
      <c r="AC181" s="23">
        <v>7.8834012918377994E-2</v>
      </c>
      <c r="AD181" s="63">
        <v>27.950698539381801</v>
      </c>
      <c r="AE181" s="23">
        <v>9.2299543657718502E-2</v>
      </c>
      <c r="AF181" s="64">
        <v>21.423295949731301</v>
      </c>
      <c r="AG181" s="23">
        <v>9.1310678726586004E-4</v>
      </c>
      <c r="AH181" s="63">
        <v>-6.0035151220290599</v>
      </c>
      <c r="AI181" s="23">
        <v>-2.5213473589246901E-2</v>
      </c>
      <c r="AJ181" s="63">
        <v>7.5647656132787198</v>
      </c>
      <c r="AK181" s="23">
        <v>0.33304280000098502</v>
      </c>
      <c r="AL181" s="23">
        <v>3.0021642754945801E-2</v>
      </c>
      <c r="AM181" s="63">
        <v>42.150810604507598</v>
      </c>
      <c r="AN181" s="19"/>
      <c r="AO181" s="26">
        <v>2.66888603582629E-2</v>
      </c>
      <c r="AP181" s="26">
        <v>-6.20726887200726E-2</v>
      </c>
      <c r="AQ181" s="26">
        <v>5.7053664124396199E-2</v>
      </c>
      <c r="AR181" s="26">
        <v>-9.7459568990452702E-2</v>
      </c>
      <c r="AS181" s="24">
        <v>7</v>
      </c>
      <c r="AT181" s="24">
        <v>5</v>
      </c>
      <c r="AU181" s="24">
        <v>7</v>
      </c>
      <c r="AV181" s="25">
        <v>5</v>
      </c>
      <c r="AW181" s="19"/>
      <c r="AX181" s="29">
        <v>0.16205613139376501</v>
      </c>
      <c r="AY181" s="30">
        <v>0.18938071999991701</v>
      </c>
      <c r="AZ181" s="30">
        <v>0.77059138412732897</v>
      </c>
      <c r="BA181" s="30">
        <v>0.248196226528762</v>
      </c>
      <c r="BB181" s="62">
        <v>1.6583323090890199E-2</v>
      </c>
      <c r="BC181" s="108">
        <v>-21.540602028515401</v>
      </c>
      <c r="BD181" s="22">
        <v>43882</v>
      </c>
      <c r="BE181" s="22">
        <v>43913</v>
      </c>
      <c r="BF181" s="24"/>
      <c r="BG181" s="22"/>
      <c r="BH181" s="37"/>
    </row>
    <row r="182" spans="1:60" x14ac:dyDescent="0.25">
      <c r="A182" s="19"/>
      <c r="B182" s="17" t="s">
        <v>196</v>
      </c>
      <c r="C182" s="17" t="s">
        <v>4462</v>
      </c>
      <c r="D182" s="17" t="s">
        <v>3013</v>
      </c>
      <c r="E182" s="20" t="s">
        <v>7300</v>
      </c>
      <c r="F182" s="20" t="s">
        <v>3156</v>
      </c>
      <c r="G182" s="82" t="s">
        <v>7251</v>
      </c>
      <c r="H182" s="85" t="s">
        <v>7264</v>
      </c>
      <c r="I182" s="21" t="s">
        <v>7417</v>
      </c>
      <c r="J182" s="21" t="s">
        <v>2982</v>
      </c>
      <c r="K182" s="19"/>
      <c r="L182" s="22">
        <v>44015</v>
      </c>
      <c r="M182" s="98">
        <v>982.10979999974404</v>
      </c>
      <c r="N182" s="94">
        <v>982.10979999974404</v>
      </c>
      <c r="O182" s="94"/>
      <c r="P182" s="62" t="str">
        <f t="shared" si="2"/>
        <v/>
      </c>
      <c r="Q182" s="22"/>
      <c r="R182" s="99">
        <v>22236.538</v>
      </c>
      <c r="S182" s="99"/>
      <c r="T182" s="19"/>
      <c r="U182" s="23">
        <v>-1.04126245423686E-3</v>
      </c>
      <c r="V182" s="63">
        <v>-0.662147532239032</v>
      </c>
      <c r="W182" s="23">
        <v>5.49490753946884E-2</v>
      </c>
      <c r="X182" s="63">
        <v>-4.1078624251968003</v>
      </c>
      <c r="Y182" s="23">
        <v>-3.0526702746101399E-2</v>
      </c>
      <c r="Z182" s="63">
        <v>10.1479331059672</v>
      </c>
      <c r="AA182" s="23"/>
      <c r="AB182" s="63"/>
      <c r="AC182" s="23"/>
      <c r="AD182" s="63"/>
      <c r="AE182" s="23"/>
      <c r="AF182" s="64"/>
      <c r="AG182" s="23">
        <v>1.11047639802564E-3</v>
      </c>
      <c r="AH182" s="63">
        <v>-5.9837781609530802</v>
      </c>
      <c r="AI182" s="23">
        <v>-1.32883743199272E-2</v>
      </c>
      <c r="AJ182" s="63">
        <v>8.7572755402070506</v>
      </c>
      <c r="AK182" s="23">
        <v>-1.7890200000692899E-2</v>
      </c>
      <c r="AL182" s="23">
        <v>-2.7523012911842702E-2</v>
      </c>
      <c r="AM182" s="63">
        <v>10.557947094916001</v>
      </c>
      <c r="AN182" s="19"/>
      <c r="AO182" s="26">
        <v>2.6756340186693699E-2</v>
      </c>
      <c r="AP182" s="26">
        <v>-6.1887773299531497E-2</v>
      </c>
      <c r="AQ182" s="26">
        <v>5.91403475063998E-2</v>
      </c>
      <c r="AR182" s="26">
        <v>-9.5618955859245E-2</v>
      </c>
      <c r="AS182" s="24"/>
      <c r="AT182" s="24"/>
      <c r="AU182" s="24"/>
      <c r="AV182" s="25"/>
      <c r="AW182" s="19"/>
      <c r="AX182" s="29"/>
      <c r="AY182" s="30"/>
      <c r="AZ182" s="30"/>
      <c r="BA182" s="30"/>
      <c r="BB182" s="62"/>
      <c r="BC182" s="108">
        <v>-21.380590859451299</v>
      </c>
      <c r="BD182" s="22">
        <v>43882</v>
      </c>
      <c r="BE182" s="22">
        <v>43913</v>
      </c>
      <c r="BF182" s="24"/>
      <c r="BG182" s="22"/>
      <c r="BH182" s="37"/>
    </row>
    <row r="183" spans="1:60" x14ac:dyDescent="0.25">
      <c r="A183" s="19"/>
      <c r="B183" s="17" t="s">
        <v>197</v>
      </c>
      <c r="C183" s="17" t="s">
        <v>4463</v>
      </c>
      <c r="D183" s="17" t="s">
        <v>3013</v>
      </c>
      <c r="E183" s="20" t="s">
        <v>7344</v>
      </c>
      <c r="F183" s="20" t="s">
        <v>3156</v>
      </c>
      <c r="G183" s="82" t="s">
        <v>7251</v>
      </c>
      <c r="H183" s="85" t="s">
        <v>7264</v>
      </c>
      <c r="I183" s="21" t="s">
        <v>7417</v>
      </c>
      <c r="J183" s="21" t="s">
        <v>2982</v>
      </c>
      <c r="K183" s="19"/>
      <c r="L183" s="22">
        <v>44015</v>
      </c>
      <c r="M183" s="98">
        <v>1102.79419999942</v>
      </c>
      <c r="N183" s="94">
        <v>1102.79419999942</v>
      </c>
      <c r="O183" s="94">
        <v>1178.76930000074</v>
      </c>
      <c r="P183" s="62">
        <f t="shared" si="2"/>
        <v>0.93554709984280016</v>
      </c>
      <c r="Q183" s="22">
        <v>43882</v>
      </c>
      <c r="R183" s="99">
        <v>23362.728999999999</v>
      </c>
      <c r="S183" s="99">
        <v>29072.049599243201</v>
      </c>
      <c r="T183" s="19"/>
      <c r="U183" s="23">
        <v>-1.0576452923487501E-3</v>
      </c>
      <c r="V183" s="63">
        <v>-0.66378581605022202</v>
      </c>
      <c r="W183" s="23">
        <v>5.4429118001280599E-2</v>
      </c>
      <c r="X183" s="63">
        <v>-4.1598581645375798</v>
      </c>
      <c r="Y183" s="23">
        <v>-3.3422900829464197E-2</v>
      </c>
      <c r="Z183" s="63">
        <v>9.8583132976346004</v>
      </c>
      <c r="AA183" s="23">
        <v>6.1196465854663998E-2</v>
      </c>
      <c r="AB183" s="63">
        <v>23.0262622951122</v>
      </c>
      <c r="AC183" s="23">
        <v>0.118906452922674</v>
      </c>
      <c r="AD183" s="63">
        <v>31.9579425397969</v>
      </c>
      <c r="AE183" s="23"/>
      <c r="AF183" s="64"/>
      <c r="AG183" s="23">
        <v>1.06125032834825E-3</v>
      </c>
      <c r="AH183" s="63">
        <v>-5.98870076792082</v>
      </c>
      <c r="AI183" s="23">
        <v>-1.6284993405861301E-2</v>
      </c>
      <c r="AJ183" s="63">
        <v>8.4576136316172796</v>
      </c>
      <c r="AK183" s="23">
        <v>0.10279420000006199</v>
      </c>
      <c r="AL183" s="23">
        <v>4.67205586119235E-2</v>
      </c>
      <c r="AM183" s="63">
        <v>34.223948611121202</v>
      </c>
      <c r="AN183" s="19"/>
      <c r="AO183" s="26">
        <v>2.6739415849078799E-2</v>
      </c>
      <c r="AP183" s="26">
        <v>-6.1934148659929598E-2</v>
      </c>
      <c r="AQ183" s="26">
        <v>5.8617780254280702E-2</v>
      </c>
      <c r="AR183" s="26">
        <v>-9.6079712427162997E-2</v>
      </c>
      <c r="AS183" s="24">
        <v>8</v>
      </c>
      <c r="AT183" s="24">
        <v>4</v>
      </c>
      <c r="AU183" s="24">
        <v>7</v>
      </c>
      <c r="AV183" s="25">
        <v>5</v>
      </c>
      <c r="AW183" s="19"/>
      <c r="AX183" s="29">
        <v>0.16203694994706899</v>
      </c>
      <c r="AY183" s="30">
        <v>0.29902596048441399</v>
      </c>
      <c r="AZ183" s="30">
        <v>0.85113702688158799</v>
      </c>
      <c r="BA183" s="30">
        <v>0.39325032734632298</v>
      </c>
      <c r="BB183" s="62">
        <v>1.65828098674137E-2</v>
      </c>
      <c r="BC183" s="108">
        <v>-21.420646092563398</v>
      </c>
      <c r="BD183" s="22">
        <v>43882</v>
      </c>
      <c r="BE183" s="22">
        <v>43913</v>
      </c>
      <c r="BF183" s="24"/>
      <c r="BG183" s="22"/>
      <c r="BH183" s="37"/>
    </row>
    <row r="184" spans="1:60" x14ac:dyDescent="0.25">
      <c r="A184" s="19"/>
      <c r="B184" s="17" t="s">
        <v>198</v>
      </c>
      <c r="C184" s="17" t="s">
        <v>4464</v>
      </c>
      <c r="D184" s="17" t="s">
        <v>3013</v>
      </c>
      <c r="E184" s="20" t="s">
        <v>7310</v>
      </c>
      <c r="F184" s="20" t="s">
        <v>3156</v>
      </c>
      <c r="G184" s="82" t="s">
        <v>7251</v>
      </c>
      <c r="H184" s="85" t="s">
        <v>7264</v>
      </c>
      <c r="I184" s="21" t="s">
        <v>7417</v>
      </c>
      <c r="J184" s="21" t="s">
        <v>3630</v>
      </c>
      <c r="K184" s="19"/>
      <c r="L184" s="22">
        <v>44015</v>
      </c>
      <c r="M184" s="98">
        <v>1403.76830000058</v>
      </c>
      <c r="N184" s="94">
        <v>1403.76830000058</v>
      </c>
      <c r="O184" s="94">
        <v>1507.5977999996401</v>
      </c>
      <c r="P184" s="62">
        <f t="shared" si="2"/>
        <v>0.9311291778224372</v>
      </c>
      <c r="Q184" s="22">
        <v>43882</v>
      </c>
      <c r="R184" s="99">
        <v>918898.40899999999</v>
      </c>
      <c r="S184" s="99">
        <v>887063.01064160198</v>
      </c>
      <c r="T184" s="19"/>
      <c r="U184" s="23">
        <v>-1.09328603230097E-3</v>
      </c>
      <c r="V184" s="63">
        <v>-0.66734989004544298</v>
      </c>
      <c r="W184" s="23">
        <v>5.3303476805012899E-2</v>
      </c>
      <c r="X184" s="63">
        <v>-4.2724222841643504</v>
      </c>
      <c r="Y184" s="23">
        <v>-3.96637803250997E-2</v>
      </c>
      <c r="Z184" s="63">
        <v>9.2342253480746894</v>
      </c>
      <c r="AA184" s="23">
        <v>4.7462509912293199E-2</v>
      </c>
      <c r="AB184" s="63">
        <v>21.652866700897</v>
      </c>
      <c r="AC184" s="23">
        <v>8.9687718007626205E-2</v>
      </c>
      <c r="AD184" s="63">
        <v>29.0360690483067</v>
      </c>
      <c r="AE184" s="23">
        <v>0.10881716757649</v>
      </c>
      <c r="AF184" s="64">
        <v>23.075058341608401</v>
      </c>
      <c r="AG184" s="23">
        <v>9.5420085563091605E-4</v>
      </c>
      <c r="AH184" s="63">
        <v>-5.9994057151925499</v>
      </c>
      <c r="AI184" s="23">
        <v>-2.27408290247695E-2</v>
      </c>
      <c r="AJ184" s="63">
        <v>7.8120300697264602</v>
      </c>
      <c r="AK184" s="23">
        <v>0.40376830000081099</v>
      </c>
      <c r="AL184" s="23">
        <v>3.5515427442078397E-2</v>
      </c>
      <c r="AM184" s="63">
        <v>49.223360604490203</v>
      </c>
      <c r="AN184" s="19"/>
      <c r="AO184" s="26">
        <v>2.6702902639954101E-2</v>
      </c>
      <c r="AP184" s="26">
        <v>-6.2034201031565303E-2</v>
      </c>
      <c r="AQ184" s="26">
        <v>5.7488023701807799E-2</v>
      </c>
      <c r="AR184" s="26">
        <v>-9.7076365520479199E-2</v>
      </c>
      <c r="AS184" s="24">
        <v>7</v>
      </c>
      <c r="AT184" s="24">
        <v>5</v>
      </c>
      <c r="AU184" s="24">
        <v>7</v>
      </c>
      <c r="AV184" s="25">
        <v>5</v>
      </c>
      <c r="AW184" s="19"/>
      <c r="AX184" s="29">
        <v>0.16205051690660199</v>
      </c>
      <c r="AY184" s="30">
        <v>0.219655106776145</v>
      </c>
      <c r="AZ184" s="30">
        <v>0.79283581438267003</v>
      </c>
      <c r="BA184" s="30">
        <v>0.28814957367239902</v>
      </c>
      <c r="BB184" s="62">
        <v>1.6583150817368698E-2</v>
      </c>
      <c r="BC184" s="108">
        <v>-21.507281318685301</v>
      </c>
      <c r="BD184" s="22">
        <v>43882</v>
      </c>
      <c r="BE184" s="22">
        <v>43913</v>
      </c>
      <c r="BF184" s="24"/>
      <c r="BG184" s="22"/>
      <c r="BH184" s="37"/>
    </row>
    <row r="185" spans="1:60" x14ac:dyDescent="0.25">
      <c r="A185" s="19"/>
      <c r="B185" s="17" t="s">
        <v>199</v>
      </c>
      <c r="C185" s="17" t="s">
        <v>4465</v>
      </c>
      <c r="D185" s="17" t="s">
        <v>3014</v>
      </c>
      <c r="E185" s="20" t="s">
        <v>7298</v>
      </c>
      <c r="F185" s="20" t="s">
        <v>3156</v>
      </c>
      <c r="G185" s="82" t="s">
        <v>7251</v>
      </c>
      <c r="H185" s="85" t="s">
        <v>7262</v>
      </c>
      <c r="I185" s="21" t="s">
        <v>7417</v>
      </c>
      <c r="J185" s="21" t="s">
        <v>3631</v>
      </c>
      <c r="K185" s="19"/>
      <c r="L185" s="22">
        <v>44015</v>
      </c>
      <c r="M185" s="98">
        <v>1586.67909999937</v>
      </c>
      <c r="N185" s="94">
        <v>1586.67909999937</v>
      </c>
      <c r="O185" s="94">
        <v>1588.66620000079</v>
      </c>
      <c r="P185" s="62">
        <f t="shared" si="2"/>
        <v>0.99874920231737851</v>
      </c>
      <c r="Q185" s="22">
        <v>44007</v>
      </c>
      <c r="R185" s="99">
        <v>33413178.311843701</v>
      </c>
      <c r="S185" s="99">
        <v>28493156.116937499</v>
      </c>
      <c r="T185" s="19"/>
      <c r="U185" s="23">
        <v>1.8255289796798E-4</v>
      </c>
      <c r="V185" s="63">
        <v>-0.53976599701854899</v>
      </c>
      <c r="W185" s="23">
        <v>4.0517600646126101E-3</v>
      </c>
      <c r="X185" s="63">
        <v>-9.1975939582043793</v>
      </c>
      <c r="Y185" s="23">
        <v>2.81751701259054E-2</v>
      </c>
      <c r="Z185" s="63">
        <v>16.018120393186098</v>
      </c>
      <c r="AA185" s="23">
        <v>4.5857641916882103E-2</v>
      </c>
      <c r="AB185" s="63">
        <v>21.492379901348599</v>
      </c>
      <c r="AC185" s="23">
        <v>0.11959597484936201</v>
      </c>
      <c r="AD185" s="63">
        <v>32.026894732494803</v>
      </c>
      <c r="AE185" s="23">
        <v>0.154675672096346</v>
      </c>
      <c r="AF185" s="64">
        <v>27.660908793594</v>
      </c>
      <c r="AG185" s="23">
        <v>2.2177012215251999E-4</v>
      </c>
      <c r="AH185" s="63">
        <v>-6.0726487885403904</v>
      </c>
      <c r="AI185" s="23">
        <v>3.3184564603288898E-2</v>
      </c>
      <c r="AJ185" s="63">
        <v>13.4045694325323</v>
      </c>
      <c r="AK185" s="23">
        <v>0.58667909999901902</v>
      </c>
      <c r="AL185" s="23">
        <v>4.8649023070538498E-2</v>
      </c>
      <c r="AM185" s="63">
        <v>67.514440604252698</v>
      </c>
      <c r="AN185" s="19"/>
      <c r="AO185" s="26">
        <v>2.4139727956935499E-2</v>
      </c>
      <c r="AP185" s="26">
        <v>-4.4617433917664998E-2</v>
      </c>
      <c r="AQ185" s="26">
        <v>3.5665323546709302E-2</v>
      </c>
      <c r="AR185" s="26">
        <v>-2.7031022379560499E-2</v>
      </c>
      <c r="AS185" s="24">
        <v>7</v>
      </c>
      <c r="AT185" s="24">
        <v>5</v>
      </c>
      <c r="AU185" s="24">
        <v>7</v>
      </c>
      <c r="AV185" s="25">
        <v>5</v>
      </c>
      <c r="AW185" s="19"/>
      <c r="AX185" s="29">
        <v>6.5565569981190494E-2</v>
      </c>
      <c r="AY185" s="30">
        <v>0.277150878191605</v>
      </c>
      <c r="AZ185" s="30">
        <v>0.56181893670145699</v>
      </c>
      <c r="BA185" s="30">
        <v>0.34915521106950098</v>
      </c>
      <c r="BB185" s="62">
        <v>6.7134464346327097E-3</v>
      </c>
      <c r="BC185" s="108">
        <v>-9.0644776526023598</v>
      </c>
      <c r="BD185" s="22">
        <v>43747</v>
      </c>
      <c r="BE185" s="22">
        <v>43783</v>
      </c>
      <c r="BF185" s="24">
        <v>162</v>
      </c>
      <c r="BG185" s="22">
        <v>43973</v>
      </c>
      <c r="BH185" s="37"/>
    </row>
    <row r="186" spans="1:60" x14ac:dyDescent="0.25">
      <c r="A186" s="19"/>
      <c r="B186" s="17" t="s">
        <v>200</v>
      </c>
      <c r="C186" s="17" t="s">
        <v>4466</v>
      </c>
      <c r="D186" s="17" t="s">
        <v>3014</v>
      </c>
      <c r="E186" s="20" t="s">
        <v>7326</v>
      </c>
      <c r="F186" s="20" t="s">
        <v>3156</v>
      </c>
      <c r="G186" s="82" t="s">
        <v>7251</v>
      </c>
      <c r="H186" s="85" t="s">
        <v>7262</v>
      </c>
      <c r="I186" s="21" t="s">
        <v>7417</v>
      </c>
      <c r="J186" s="21" t="s">
        <v>3632</v>
      </c>
      <c r="K186" s="19"/>
      <c r="L186" s="22">
        <v>44015</v>
      </c>
      <c r="M186" s="98">
        <v>1480.79920000024</v>
      </c>
      <c r="N186" s="94">
        <v>1480.79920000024</v>
      </c>
      <c r="O186" s="94">
        <v>1489.9080999996499</v>
      </c>
      <c r="P186" s="62">
        <f t="shared" si="2"/>
        <v>0.99388626721378848</v>
      </c>
      <c r="Q186" s="22">
        <v>43747</v>
      </c>
      <c r="R186" s="99">
        <v>1854369.6629999999</v>
      </c>
      <c r="S186" s="99">
        <v>2074978.13783984</v>
      </c>
      <c r="T186" s="19"/>
      <c r="U186" s="23">
        <v>1.48320292282733E-4</v>
      </c>
      <c r="V186" s="63">
        <v>-0.54318925758707304</v>
      </c>
      <c r="W186" s="23">
        <v>3.0214615417207798E-3</v>
      </c>
      <c r="X186" s="63">
        <v>-9.3006238105008396</v>
      </c>
      <c r="Y186" s="23">
        <v>2.17904803957936E-2</v>
      </c>
      <c r="Z186" s="63">
        <v>15.379651420167599</v>
      </c>
      <c r="AA186" s="23">
        <v>3.2838247734616702E-2</v>
      </c>
      <c r="AB186" s="63">
        <v>20.1904404831294</v>
      </c>
      <c r="AC186" s="23">
        <v>9.1932298686588199E-2</v>
      </c>
      <c r="AD186" s="63">
        <v>29.2605271161883</v>
      </c>
      <c r="AE186" s="23">
        <v>0.112164326423226</v>
      </c>
      <c r="AF186" s="64">
        <v>23.409774226282</v>
      </c>
      <c r="AG186" s="23">
        <v>1.19071506560431E-4</v>
      </c>
      <c r="AH186" s="63">
        <v>-6.0829186500996002</v>
      </c>
      <c r="AI186" s="23">
        <v>2.6663309163268398E-2</v>
      </c>
      <c r="AJ186" s="63">
        <v>12.7524438885303</v>
      </c>
      <c r="AK186" s="23">
        <v>0.48079920000047399</v>
      </c>
      <c r="AL186" s="23">
        <v>4.1223376307243598E-2</v>
      </c>
      <c r="AM186" s="63">
        <v>56.926450604456498</v>
      </c>
      <c r="AN186" s="19"/>
      <c r="AO186" s="26">
        <v>2.4104643600367098E-2</v>
      </c>
      <c r="AP186" s="26">
        <v>-4.4650103724998197E-2</v>
      </c>
      <c r="AQ186" s="26">
        <v>3.4602345038365498E-2</v>
      </c>
      <c r="AR186" s="26">
        <v>-2.8062812965799801E-2</v>
      </c>
      <c r="AS186" s="24">
        <v>7</v>
      </c>
      <c r="AT186" s="24">
        <v>5</v>
      </c>
      <c r="AU186" s="24">
        <v>7</v>
      </c>
      <c r="AV186" s="25">
        <v>5</v>
      </c>
      <c r="AW186" s="19"/>
      <c r="AX186" s="29">
        <v>6.5542163865247902E-2</v>
      </c>
      <c r="AY186" s="30">
        <v>9.4274157872518999E-2</v>
      </c>
      <c r="AZ186" s="30">
        <v>0.51956550073737195</v>
      </c>
      <c r="BA186" s="30">
        <v>0.11832890693824499</v>
      </c>
      <c r="BB186" s="62">
        <v>6.7107612308973299E-3</v>
      </c>
      <c r="BC186" s="108">
        <v>-9.1764518898562493</v>
      </c>
      <c r="BD186" s="22">
        <v>43747</v>
      </c>
      <c r="BE186" s="22">
        <v>43783</v>
      </c>
      <c r="BF186" s="24"/>
      <c r="BG186" s="22"/>
      <c r="BH186" s="37"/>
    </row>
    <row r="187" spans="1:60" x14ac:dyDescent="0.25">
      <c r="A187" s="19"/>
      <c r="B187" s="17" t="s">
        <v>201</v>
      </c>
      <c r="C187" s="17" t="s">
        <v>4467</v>
      </c>
      <c r="D187" s="17" t="s">
        <v>3014</v>
      </c>
      <c r="E187" s="20" t="s">
        <v>7343</v>
      </c>
      <c r="F187" s="20" t="s">
        <v>3156</v>
      </c>
      <c r="G187" s="82" t="s">
        <v>7251</v>
      </c>
      <c r="H187" s="85" t="s">
        <v>7262</v>
      </c>
      <c r="I187" s="21" t="s">
        <v>7417</v>
      </c>
      <c r="J187" s="21" t="s">
        <v>3633</v>
      </c>
      <c r="K187" s="19"/>
      <c r="L187" s="22">
        <v>44015</v>
      </c>
      <c r="M187" s="98">
        <v>1550.5880999993501</v>
      </c>
      <c r="N187" s="94">
        <v>1550.5880999993501</v>
      </c>
      <c r="O187" s="94">
        <v>1554.4112999997999</v>
      </c>
      <c r="P187" s="62">
        <f t="shared" si="2"/>
        <v>0.99754041932116022</v>
      </c>
      <c r="Q187" s="22">
        <v>43747</v>
      </c>
      <c r="R187" s="99">
        <v>2844393.497</v>
      </c>
      <c r="S187" s="99">
        <v>3309203.7491328102</v>
      </c>
      <c r="T187" s="19"/>
      <c r="U187" s="23">
        <v>1.6196478645724699E-4</v>
      </c>
      <c r="V187" s="63">
        <v>-0.54182480816962197</v>
      </c>
      <c r="W187" s="23">
        <v>3.43354738470225E-3</v>
      </c>
      <c r="X187" s="63">
        <v>-9.2594152262026892</v>
      </c>
      <c r="Y187" s="23">
        <v>2.4340190308066698E-2</v>
      </c>
      <c r="Z187" s="63">
        <v>15.634622411395</v>
      </c>
      <c r="AA187" s="23">
        <v>3.8027748209060498E-2</v>
      </c>
      <c r="AB187" s="63">
        <v>20.709390530566498</v>
      </c>
      <c r="AC187" s="23">
        <v>0.102917597210762</v>
      </c>
      <c r="AD187" s="63">
        <v>30.359056968620301</v>
      </c>
      <c r="AE187" s="23">
        <v>0.12898205679448399</v>
      </c>
      <c r="AF187" s="64">
        <v>25.091547263407801</v>
      </c>
      <c r="AG187" s="23">
        <v>1.60158437211066E-4</v>
      </c>
      <c r="AH187" s="63">
        <v>-6.0788099570345402</v>
      </c>
      <c r="AI187" s="23">
        <v>2.92675051987317E-2</v>
      </c>
      <c r="AJ187" s="63">
        <v>13.0128634920839</v>
      </c>
      <c r="AK187" s="23">
        <v>0.55058809999900404</v>
      </c>
      <c r="AL187" s="23">
        <v>4.6169178522177397E-2</v>
      </c>
      <c r="AM187" s="63">
        <v>63.905340604309501</v>
      </c>
      <c r="AN187" s="19"/>
      <c r="AO187" s="26">
        <v>2.4118712528434099E-2</v>
      </c>
      <c r="AP187" s="26">
        <v>-4.4637068066585898E-2</v>
      </c>
      <c r="AQ187" s="26">
        <v>3.5027468773478197E-2</v>
      </c>
      <c r="AR187" s="26">
        <v>-2.7650167327010401E-2</v>
      </c>
      <c r="AS187" s="24">
        <v>7</v>
      </c>
      <c r="AT187" s="24">
        <v>5</v>
      </c>
      <c r="AU187" s="24">
        <v>7</v>
      </c>
      <c r="AV187" s="25">
        <v>5</v>
      </c>
      <c r="AW187" s="19"/>
      <c r="AX187" s="29">
        <v>6.5551215523082601E-2</v>
      </c>
      <c r="AY187" s="30">
        <v>0.16719737114226499</v>
      </c>
      <c r="AZ187" s="30">
        <v>0.536411817854059</v>
      </c>
      <c r="BA187" s="30">
        <v>0.210170012130448</v>
      </c>
      <c r="BB187" s="62">
        <v>6.7118027573451399E-3</v>
      </c>
      <c r="BC187" s="108">
        <v>-9.1316693336411792</v>
      </c>
      <c r="BD187" s="22">
        <v>43747</v>
      </c>
      <c r="BE187" s="22">
        <v>43783</v>
      </c>
      <c r="BF187" s="24"/>
      <c r="BG187" s="22"/>
      <c r="BH187" s="37"/>
    </row>
    <row r="188" spans="1:60" x14ac:dyDescent="0.25">
      <c r="A188" s="19"/>
      <c r="B188" s="17" t="s">
        <v>202</v>
      </c>
      <c r="C188" s="17" t="s">
        <v>4468</v>
      </c>
      <c r="D188" s="17" t="s">
        <v>3014</v>
      </c>
      <c r="E188" s="20" t="s">
        <v>7300</v>
      </c>
      <c r="F188" s="20" t="s">
        <v>3156</v>
      </c>
      <c r="G188" s="82" t="s">
        <v>7251</v>
      </c>
      <c r="H188" s="85" t="s">
        <v>7262</v>
      </c>
      <c r="I188" s="21" t="s">
        <v>7417</v>
      </c>
      <c r="J188" s="21" t="s">
        <v>2982</v>
      </c>
      <c r="K188" s="19"/>
      <c r="L188" s="22">
        <v>44015</v>
      </c>
      <c r="M188" s="98">
        <v>1056.50879999995</v>
      </c>
      <c r="N188" s="94">
        <v>1056.50879999995</v>
      </c>
      <c r="O188" s="94"/>
      <c r="P188" s="62" t="str">
        <f t="shared" si="2"/>
        <v/>
      </c>
      <c r="Q188" s="22"/>
      <c r="R188" s="99">
        <v>16553.307000000001</v>
      </c>
      <c r="S188" s="99"/>
      <c r="T188" s="19"/>
      <c r="U188" s="23">
        <v>1.8668733719096099E-4</v>
      </c>
      <c r="V188" s="63">
        <v>-0.53935255309625096</v>
      </c>
      <c r="W188" s="23">
        <v>4.1754913454497E-3</v>
      </c>
      <c r="X188" s="63">
        <v>-9.1852208301279497</v>
      </c>
      <c r="Y188" s="23">
        <v>2.8944909297933901E-2</v>
      </c>
      <c r="Z188" s="63">
        <v>16.0950943103817</v>
      </c>
      <c r="AA188" s="23"/>
      <c r="AB188" s="63"/>
      <c r="AC188" s="23"/>
      <c r="AD188" s="63"/>
      <c r="AE188" s="23"/>
      <c r="AF188" s="64"/>
      <c r="AG188" s="23">
        <v>2.3403293198498399E-4</v>
      </c>
      <c r="AH188" s="63">
        <v>-6.0714225075571404</v>
      </c>
      <c r="AI188" s="23">
        <v>3.3970719836361199E-2</v>
      </c>
      <c r="AJ188" s="63">
        <v>13.4831849558395</v>
      </c>
      <c r="AK188" s="23">
        <v>5.6508800000301597E-2</v>
      </c>
      <c r="AL188" s="23">
        <v>8.8699778490990894E-2</v>
      </c>
      <c r="AM188" s="63">
        <v>17.997847095015501</v>
      </c>
      <c r="AN188" s="19"/>
      <c r="AO188" s="26">
        <v>7.9868679731589492E-3</v>
      </c>
      <c r="AP188" s="26">
        <v>-1.2822013096410999E-2</v>
      </c>
      <c r="AQ188" s="26">
        <v>3.57929525380314E-2</v>
      </c>
      <c r="AR188" s="26">
        <v>-1.9466991946501401E-2</v>
      </c>
      <c r="AS188" s="24"/>
      <c r="AT188" s="24"/>
      <c r="AU188" s="24"/>
      <c r="AV188" s="25"/>
      <c r="AW188" s="19"/>
      <c r="AX188" s="29"/>
      <c r="AY188" s="30"/>
      <c r="AZ188" s="30"/>
      <c r="BA188" s="30"/>
      <c r="BB188" s="62"/>
      <c r="BC188" s="108">
        <v>-4.9311791481013598</v>
      </c>
      <c r="BD188" s="22">
        <v>43871</v>
      </c>
      <c r="BE188" s="22">
        <v>43914</v>
      </c>
      <c r="BF188" s="24">
        <v>64</v>
      </c>
      <c r="BG188" s="22">
        <v>43959</v>
      </c>
      <c r="BH188" s="37"/>
    </row>
    <row r="189" spans="1:60" x14ac:dyDescent="0.25">
      <c r="A189" s="19"/>
      <c r="B189" s="17" t="s">
        <v>203</v>
      </c>
      <c r="C189" s="17" t="s">
        <v>4469</v>
      </c>
      <c r="D189" s="17" t="s">
        <v>3014</v>
      </c>
      <c r="E189" s="20" t="s">
        <v>7344</v>
      </c>
      <c r="F189" s="20" t="s">
        <v>3156</v>
      </c>
      <c r="G189" s="82" t="s">
        <v>7251</v>
      </c>
      <c r="H189" s="85" t="s">
        <v>7262</v>
      </c>
      <c r="I189" s="21" t="s">
        <v>7417</v>
      </c>
      <c r="J189" s="21" t="s">
        <v>2982</v>
      </c>
      <c r="K189" s="19"/>
      <c r="L189" s="22">
        <v>44015</v>
      </c>
      <c r="M189" s="98">
        <v>1112.39770000055</v>
      </c>
      <c r="N189" s="94">
        <v>1112.39770000055</v>
      </c>
      <c r="O189" s="94">
        <v>1113.8519000001299</v>
      </c>
      <c r="P189" s="62">
        <f t="shared" si="2"/>
        <v>0.99869444043720734</v>
      </c>
      <c r="Q189" s="22">
        <v>44007</v>
      </c>
      <c r="R189" s="99">
        <v>343273.28399999999</v>
      </c>
      <c r="S189" s="99">
        <v>286879.806606934</v>
      </c>
      <c r="T189" s="19"/>
      <c r="U189" s="23">
        <v>1.75687464434304E-4</v>
      </c>
      <c r="V189" s="63">
        <v>-0.54045254037191603</v>
      </c>
      <c r="W189" s="23">
        <v>3.84555582240864E-3</v>
      </c>
      <c r="X189" s="63">
        <v>-9.2182143824320502</v>
      </c>
      <c r="Y189" s="23">
        <v>2.68944621893752E-2</v>
      </c>
      <c r="Z189" s="63">
        <v>15.8900495995185</v>
      </c>
      <c r="AA189" s="23">
        <v>4.3239575063125799E-2</v>
      </c>
      <c r="AB189" s="63">
        <v>21.230573215958401</v>
      </c>
      <c r="AC189" s="23"/>
      <c r="AD189" s="63"/>
      <c r="AE189" s="23"/>
      <c r="AF189" s="64"/>
      <c r="AG189" s="23">
        <v>2.01227523575653E-4</v>
      </c>
      <c r="AH189" s="63">
        <v>-6.0747030483980797</v>
      </c>
      <c r="AI189" s="23">
        <v>3.1876458790066002E-2</v>
      </c>
      <c r="AJ189" s="63">
        <v>13.273758851209999</v>
      </c>
      <c r="AK189" s="23">
        <v>0.112397700000729</v>
      </c>
      <c r="AL189" s="23">
        <v>5.2975696749854299E-2</v>
      </c>
      <c r="AM189" s="63">
        <v>31.7533596506109</v>
      </c>
      <c r="AN189" s="19"/>
      <c r="AO189" s="26">
        <v>2.4132712693244698E-2</v>
      </c>
      <c r="AP189" s="26">
        <v>-4.46239431703725E-2</v>
      </c>
      <c r="AQ189" s="26">
        <v>3.5452560483463499E-2</v>
      </c>
      <c r="AR189" s="26">
        <v>-2.7237559250352199E-2</v>
      </c>
      <c r="AS189" s="24">
        <v>7</v>
      </c>
      <c r="AT189" s="24">
        <v>5</v>
      </c>
      <c r="AU189" s="24">
        <v>7</v>
      </c>
      <c r="AV189" s="25">
        <v>5</v>
      </c>
      <c r="AW189" s="19"/>
      <c r="AX189" s="29">
        <v>6.5560647323000001E-2</v>
      </c>
      <c r="AY189" s="30">
        <v>0.24039869090734101</v>
      </c>
      <c r="AZ189" s="30">
        <v>0.55332565042772297</v>
      </c>
      <c r="BA189" s="30">
        <v>0.30263157819081199</v>
      </c>
      <c r="BB189" s="62">
        <v>6.7128842689726303E-3</v>
      </c>
      <c r="BC189" s="108">
        <v>-9.0868850818224001</v>
      </c>
      <c r="BD189" s="22">
        <v>43747</v>
      </c>
      <c r="BE189" s="22">
        <v>43783</v>
      </c>
      <c r="BF189" s="24">
        <v>162</v>
      </c>
      <c r="BG189" s="22">
        <v>43973</v>
      </c>
      <c r="BH189" s="37"/>
    </row>
    <row r="190" spans="1:60" x14ac:dyDescent="0.25">
      <c r="A190" s="19"/>
      <c r="B190" s="17" t="s">
        <v>204</v>
      </c>
      <c r="C190" s="17" t="s">
        <v>4470</v>
      </c>
      <c r="D190" s="17" t="s">
        <v>3014</v>
      </c>
      <c r="E190" s="20" t="s">
        <v>7310</v>
      </c>
      <c r="F190" s="20" t="s">
        <v>3156</v>
      </c>
      <c r="G190" s="82" t="s">
        <v>7251</v>
      </c>
      <c r="H190" s="85" t="s">
        <v>7262</v>
      </c>
      <c r="I190" s="21" t="s">
        <v>7417</v>
      </c>
      <c r="J190" s="21" t="s">
        <v>3634</v>
      </c>
      <c r="K190" s="19"/>
      <c r="L190" s="22">
        <v>44015</v>
      </c>
      <c r="M190" s="98">
        <v>1624.0451999995901</v>
      </c>
      <c r="N190" s="94">
        <v>1624.0451999995901</v>
      </c>
      <c r="O190" s="94">
        <v>1626.1679999995999</v>
      </c>
      <c r="P190" s="62">
        <f t="shared" si="2"/>
        <v>0.99869459981993836</v>
      </c>
      <c r="Q190" s="22">
        <v>44007</v>
      </c>
      <c r="R190" s="99">
        <v>2652281.605</v>
      </c>
      <c r="S190" s="99">
        <v>4166379.9599609398</v>
      </c>
      <c r="T190" s="19"/>
      <c r="U190" s="23">
        <v>1.7570331692695599E-4</v>
      </c>
      <c r="V190" s="63">
        <v>-0.54045095512265096</v>
      </c>
      <c r="W190" s="23">
        <v>3.84590850080713E-3</v>
      </c>
      <c r="X190" s="63">
        <v>-9.2181791145849292</v>
      </c>
      <c r="Y190" s="23">
        <v>2.68962828831718E-2</v>
      </c>
      <c r="Z190" s="63">
        <v>15.8902316689055</v>
      </c>
      <c r="AA190" s="23">
        <v>4.3243286299912101E-2</v>
      </c>
      <c r="AB190" s="63">
        <v>21.2309443396516</v>
      </c>
      <c r="AC190" s="23">
        <v>0.114013272714219</v>
      </c>
      <c r="AD190" s="63">
        <v>31.468624518951401</v>
      </c>
      <c r="AE190" s="23">
        <v>0.14605386670154999</v>
      </c>
      <c r="AF190" s="64">
        <v>26.7987282541289</v>
      </c>
      <c r="AG190" s="23">
        <v>2.0126642630202701E-4</v>
      </c>
      <c r="AH190" s="63">
        <v>-6.0746991581254397</v>
      </c>
      <c r="AI190" s="23">
        <v>3.1878306810540401E-2</v>
      </c>
      <c r="AJ190" s="63">
        <v>13.273943653257399</v>
      </c>
      <c r="AK190" s="23">
        <v>0.62404520000040098</v>
      </c>
      <c r="AL190" s="23">
        <v>5.1163724803700503E-2</v>
      </c>
      <c r="AM190" s="63">
        <v>71.251050604390898</v>
      </c>
      <c r="AN190" s="19"/>
      <c r="AO190" s="26">
        <v>2.4132681535775202E-2</v>
      </c>
      <c r="AP190" s="26">
        <v>-4.4623917388016701E-2</v>
      </c>
      <c r="AQ190" s="26">
        <v>3.5452724185233798E-2</v>
      </c>
      <c r="AR190" s="26">
        <v>-2.7237250500547799E-2</v>
      </c>
      <c r="AS190" s="24">
        <v>7</v>
      </c>
      <c r="AT190" s="24">
        <v>5</v>
      </c>
      <c r="AU190" s="24">
        <v>7</v>
      </c>
      <c r="AV190" s="25">
        <v>5</v>
      </c>
      <c r="AW190" s="19"/>
      <c r="AX190" s="29">
        <v>6.5560627119848502E-2</v>
      </c>
      <c r="AY190" s="30">
        <v>0.240450111926066</v>
      </c>
      <c r="AZ190" s="30">
        <v>0.553337702828685</v>
      </c>
      <c r="BA190" s="30">
        <v>0.30269659380201103</v>
      </c>
      <c r="BB190" s="62">
        <v>6.7128822830454698E-3</v>
      </c>
      <c r="BC190" s="108">
        <v>-9.0868570684979204</v>
      </c>
      <c r="BD190" s="22">
        <v>43747</v>
      </c>
      <c r="BE190" s="22">
        <v>43783</v>
      </c>
      <c r="BF190" s="24">
        <v>162</v>
      </c>
      <c r="BG190" s="22">
        <v>43973</v>
      </c>
      <c r="BH190" s="37"/>
    </row>
    <row r="191" spans="1:60" x14ac:dyDescent="0.25">
      <c r="A191" s="19"/>
      <c r="B191" s="17" t="s">
        <v>205</v>
      </c>
      <c r="C191" s="17" t="s">
        <v>4471</v>
      </c>
      <c r="D191" s="17" t="s">
        <v>3014</v>
      </c>
      <c r="E191" s="20" t="s">
        <v>7316</v>
      </c>
      <c r="F191" s="20" t="s">
        <v>3156</v>
      </c>
      <c r="G191" s="82" t="s">
        <v>7251</v>
      </c>
      <c r="H191" s="85" t="s">
        <v>7262</v>
      </c>
      <c r="I191" s="21" t="s">
        <v>7417</v>
      </c>
      <c r="J191" s="21" t="s">
        <v>2982</v>
      </c>
      <c r="K191" s="19"/>
      <c r="L191" s="22">
        <v>44015</v>
      </c>
      <c r="M191" s="98">
        <v>1338.90090000071</v>
      </c>
      <c r="N191" s="94">
        <v>1338.90090000071</v>
      </c>
      <c r="O191" s="94">
        <v>1340.4013999998599</v>
      </c>
      <c r="P191" s="62">
        <f t="shared" si="2"/>
        <v>0.99888055921222541</v>
      </c>
      <c r="Q191" s="22">
        <v>44007</v>
      </c>
      <c r="R191" s="99">
        <v>4101819.0219999999</v>
      </c>
      <c r="S191" s="99">
        <v>4088686.9823554698</v>
      </c>
      <c r="T191" s="19"/>
      <c r="U191" s="23">
        <v>1.9900876577594301E-4</v>
      </c>
      <c r="V191" s="63">
        <v>-0.53812041023775203</v>
      </c>
      <c r="W191" s="23">
        <v>4.5491663804568799E-3</v>
      </c>
      <c r="X191" s="63">
        <v>-9.1478533266199502</v>
      </c>
      <c r="Y191" s="23">
        <v>3.1262188897016999E-2</v>
      </c>
      <c r="Z191" s="63">
        <v>16.326822270289998</v>
      </c>
      <c r="AA191" s="23">
        <v>5.2175417775288203E-2</v>
      </c>
      <c r="AB191" s="63">
        <v>22.1241574871819</v>
      </c>
      <c r="AC191" s="23">
        <v>0.133137901242735</v>
      </c>
      <c r="AD191" s="63">
        <v>33.381087371788503</v>
      </c>
      <c r="AE191" s="23">
        <v>0.17567489963577801</v>
      </c>
      <c r="AF191" s="64">
        <v>29.760831547551799</v>
      </c>
      <c r="AG191" s="23">
        <v>2.7111669623991502E-4</v>
      </c>
      <c r="AH191" s="63">
        <v>-6.06771413113165</v>
      </c>
      <c r="AI191" s="23">
        <v>3.6337663028462003E-2</v>
      </c>
      <c r="AJ191" s="63">
        <v>13.719879275056901</v>
      </c>
      <c r="AK191" s="23">
        <v>0.338900900000008</v>
      </c>
      <c r="AL191" s="23">
        <v>5.4215421227127102E-2</v>
      </c>
      <c r="AM191" s="63">
        <v>27.979999499599199</v>
      </c>
      <c r="AN191" s="19"/>
      <c r="AO191" s="26">
        <v>2.4156538178431199E-2</v>
      </c>
      <c r="AP191" s="26">
        <v>-4.4601733888193801E-2</v>
      </c>
      <c r="AQ191" s="26">
        <v>3.6176064617393401E-2</v>
      </c>
      <c r="AR191" s="26">
        <v>-2.65350709878476E-2</v>
      </c>
      <c r="AS191" s="24">
        <v>8</v>
      </c>
      <c r="AT191" s="24">
        <v>4</v>
      </c>
      <c r="AU191" s="24">
        <v>7</v>
      </c>
      <c r="AV191" s="25">
        <v>5</v>
      </c>
      <c r="AW191" s="19"/>
      <c r="AX191" s="29">
        <v>6.5577539640216898E-2</v>
      </c>
      <c r="AY191" s="30">
        <v>0.3658256585868</v>
      </c>
      <c r="AZ191" s="30">
        <v>0.58231473054729599</v>
      </c>
      <c r="BA191" s="30">
        <v>0.46168363389961098</v>
      </c>
      <c r="BB191" s="62">
        <v>6.7148122958406E-3</v>
      </c>
      <c r="BC191" s="108">
        <v>-9.0106413213507004</v>
      </c>
      <c r="BD191" s="22">
        <v>43747</v>
      </c>
      <c r="BE191" s="22">
        <v>43783</v>
      </c>
      <c r="BF191" s="24">
        <v>160</v>
      </c>
      <c r="BG191" s="22">
        <v>43971</v>
      </c>
      <c r="BH191" s="37"/>
    </row>
    <row r="192" spans="1:60" x14ac:dyDescent="0.25">
      <c r="A192" s="19"/>
      <c r="B192" s="17" t="s">
        <v>206</v>
      </c>
      <c r="C192" s="17" t="s">
        <v>4472</v>
      </c>
      <c r="D192" s="17" t="s">
        <v>3015</v>
      </c>
      <c r="E192" s="20" t="s">
        <v>7298</v>
      </c>
      <c r="F192" s="20" t="s">
        <v>3156</v>
      </c>
      <c r="G192" s="82" t="s">
        <v>7251</v>
      </c>
      <c r="H192" s="85" t="s">
        <v>7263</v>
      </c>
      <c r="I192" s="21" t="s">
        <v>7417</v>
      </c>
      <c r="J192" s="21" t="s">
        <v>3635</v>
      </c>
      <c r="K192" s="19"/>
      <c r="L192" s="22">
        <v>44015</v>
      </c>
      <c r="M192" s="98">
        <v>1550.7587000001199</v>
      </c>
      <c r="N192" s="94">
        <v>1550.7587000001199</v>
      </c>
      <c r="O192" s="94">
        <v>1575.39580000006</v>
      </c>
      <c r="P192" s="62">
        <f t="shared" si="2"/>
        <v>0.98436132684882161</v>
      </c>
      <c r="Q192" s="22">
        <v>43874</v>
      </c>
      <c r="R192" s="99">
        <v>7717272.3753593797</v>
      </c>
      <c r="S192" s="99">
        <v>6584800.9949765597</v>
      </c>
      <c r="T192" s="19"/>
      <c r="U192" s="23">
        <v>-4.3224657474638699E-4</v>
      </c>
      <c r="V192" s="63">
        <v>-0.60124594428998501</v>
      </c>
      <c r="W192" s="23">
        <v>3.5318258018378401E-2</v>
      </c>
      <c r="X192" s="63">
        <v>-6.0709441628278</v>
      </c>
      <c r="Y192" s="23">
        <v>3.9522122078778903E-3</v>
      </c>
      <c r="Z192" s="63">
        <v>13.595824601376099</v>
      </c>
      <c r="AA192" s="23">
        <v>5.6192748732428299E-2</v>
      </c>
      <c r="AB192" s="63">
        <v>22.525890582910499</v>
      </c>
      <c r="AC192" s="23">
        <v>0.11907844308007</v>
      </c>
      <c r="AD192" s="63">
        <v>31.975141555536499</v>
      </c>
      <c r="AE192" s="23">
        <v>0.158303301894193</v>
      </c>
      <c r="AF192" s="64">
        <v>28.023671773378702</v>
      </c>
      <c r="AG192" s="23">
        <v>-7.9085759807639999E-4</v>
      </c>
      <c r="AH192" s="63">
        <v>-6.1739115605669204</v>
      </c>
      <c r="AI192" s="23">
        <v>1.67938720078382E-2</v>
      </c>
      <c r="AJ192" s="63">
        <v>11.765500172987201</v>
      </c>
      <c r="AK192" s="23">
        <v>0.55075869999942395</v>
      </c>
      <c r="AL192" s="23">
        <v>4.6181021880329402E-2</v>
      </c>
      <c r="AM192" s="63">
        <v>63.922400604351402</v>
      </c>
      <c r="AN192" s="19"/>
      <c r="AO192" s="26">
        <v>2.0160381185633E-2</v>
      </c>
      <c r="AP192" s="26">
        <v>-3.6414536778465803E-2</v>
      </c>
      <c r="AQ192" s="26">
        <v>5.09577340999385E-2</v>
      </c>
      <c r="AR192" s="26">
        <v>-5.9286870338837602E-2</v>
      </c>
      <c r="AS192" s="24">
        <v>8</v>
      </c>
      <c r="AT192" s="24">
        <v>4</v>
      </c>
      <c r="AU192" s="24">
        <v>7</v>
      </c>
      <c r="AV192" s="25">
        <v>5</v>
      </c>
      <c r="AW192" s="19"/>
      <c r="AX192" s="29">
        <v>9.0997792462876495E-2</v>
      </c>
      <c r="AY192" s="30">
        <v>0.35742750689769298</v>
      </c>
      <c r="AZ192" s="30">
        <v>0.71057744991230698</v>
      </c>
      <c r="BA192" s="30">
        <v>0.47452494667595602</v>
      </c>
      <c r="BB192" s="62">
        <v>9.3561971444069102E-3</v>
      </c>
      <c r="BC192" s="108">
        <v>-13.3820212038554</v>
      </c>
      <c r="BD192" s="22">
        <v>43874</v>
      </c>
      <c r="BE192" s="22">
        <v>43913</v>
      </c>
      <c r="BF192" s="24"/>
      <c r="BG192" s="22"/>
      <c r="BH192" s="37"/>
    </row>
    <row r="193" spans="1:60" x14ac:dyDescent="0.25">
      <c r="A193" s="19"/>
      <c r="B193" s="17" t="s">
        <v>207</v>
      </c>
      <c r="C193" s="17" t="s">
        <v>4473</v>
      </c>
      <c r="D193" s="17" t="s">
        <v>3015</v>
      </c>
      <c r="E193" s="20" t="s">
        <v>7326</v>
      </c>
      <c r="F193" s="20" t="s">
        <v>3156</v>
      </c>
      <c r="G193" s="82" t="s">
        <v>7251</v>
      </c>
      <c r="H193" s="85" t="s">
        <v>7263</v>
      </c>
      <c r="I193" s="21" t="s">
        <v>7417</v>
      </c>
      <c r="J193" s="21" t="s">
        <v>3636</v>
      </c>
      <c r="K193" s="19"/>
      <c r="L193" s="22">
        <v>44015</v>
      </c>
      <c r="M193" s="98">
        <v>1322.34720000066</v>
      </c>
      <c r="N193" s="94">
        <v>1322.34720000066</v>
      </c>
      <c r="O193" s="94">
        <v>1352.46780000068</v>
      </c>
      <c r="P193" s="62">
        <f t="shared" si="2"/>
        <v>0.97772915554809892</v>
      </c>
      <c r="Q193" s="22">
        <v>43874</v>
      </c>
      <c r="R193" s="99">
        <v>803933.90800000005</v>
      </c>
      <c r="S193" s="99">
        <v>846292.90789355501</v>
      </c>
      <c r="T193" s="19"/>
      <c r="U193" s="23">
        <v>-4.8012732440838601E-4</v>
      </c>
      <c r="V193" s="63">
        <v>-0.60603401925618505</v>
      </c>
      <c r="W193" s="23">
        <v>3.3830126891189097E-2</v>
      </c>
      <c r="X193" s="63">
        <v>-6.2197572755467299</v>
      </c>
      <c r="Y193" s="23">
        <v>-4.7703538566565796E-3</v>
      </c>
      <c r="Z193" s="63">
        <v>12.7235679949226</v>
      </c>
      <c r="AA193" s="23">
        <v>3.7820345844011199E-2</v>
      </c>
      <c r="AB193" s="63">
        <v>20.6886502940615</v>
      </c>
      <c r="AC193" s="23">
        <v>8.0536083003680703E-2</v>
      </c>
      <c r="AD193" s="63">
        <v>28.1209055478976</v>
      </c>
      <c r="AE193" s="23">
        <v>9.9007728600554401E-2</v>
      </c>
      <c r="AF193" s="64">
        <v>22.094114444014799</v>
      </c>
      <c r="AG193" s="23">
        <v>-9.3458353421738095E-4</v>
      </c>
      <c r="AH193" s="63">
        <v>-6.1882841541810203</v>
      </c>
      <c r="AI193" s="23">
        <v>7.8148400116333505E-3</v>
      </c>
      <c r="AJ193" s="63">
        <v>10.867596973374001</v>
      </c>
      <c r="AK193" s="23">
        <v>0.32234720000065897</v>
      </c>
      <c r="AL193" s="23">
        <v>2.91681746439281E-2</v>
      </c>
      <c r="AM193" s="63">
        <v>41.081250604474903</v>
      </c>
      <c r="AN193" s="19"/>
      <c r="AO193" s="26">
        <v>2.0111472544158501E-2</v>
      </c>
      <c r="AP193" s="26">
        <v>-3.64607892297499E-2</v>
      </c>
      <c r="AQ193" s="26">
        <v>4.9447214350948301E-2</v>
      </c>
      <c r="AR193" s="26">
        <v>-6.0684046063251999E-2</v>
      </c>
      <c r="AS193" s="24">
        <v>7</v>
      </c>
      <c r="AT193" s="24">
        <v>5</v>
      </c>
      <c r="AU193" s="24">
        <v>7</v>
      </c>
      <c r="AV193" s="25">
        <v>5</v>
      </c>
      <c r="AW193" s="19"/>
      <c r="AX193" s="29">
        <v>9.10017833486199E-2</v>
      </c>
      <c r="AY193" s="30">
        <v>0.17125560782642399</v>
      </c>
      <c r="AZ193" s="30">
        <v>0.64046504368798196</v>
      </c>
      <c r="BA193" s="30">
        <v>0.22608695812118601</v>
      </c>
      <c r="BB193" s="62">
        <v>9.3559229179481906E-3</v>
      </c>
      <c r="BC193" s="108">
        <v>-13.5438344632566</v>
      </c>
      <c r="BD193" s="22">
        <v>43874</v>
      </c>
      <c r="BE193" s="22">
        <v>43913</v>
      </c>
      <c r="BF193" s="24"/>
      <c r="BG193" s="22"/>
      <c r="BH193" s="37"/>
    </row>
    <row r="194" spans="1:60" x14ac:dyDescent="0.25">
      <c r="A194" s="19"/>
      <c r="B194" s="17" t="s">
        <v>208</v>
      </c>
      <c r="C194" s="17" t="s">
        <v>4474</v>
      </c>
      <c r="D194" s="17" t="s">
        <v>3015</v>
      </c>
      <c r="E194" s="20" t="s">
        <v>7343</v>
      </c>
      <c r="F194" s="20" t="s">
        <v>3156</v>
      </c>
      <c r="G194" s="82" t="s">
        <v>7251</v>
      </c>
      <c r="H194" s="85" t="s">
        <v>7263</v>
      </c>
      <c r="I194" s="21" t="s">
        <v>7417</v>
      </c>
      <c r="J194" s="21" t="s">
        <v>3637</v>
      </c>
      <c r="K194" s="19"/>
      <c r="L194" s="22">
        <v>44015</v>
      </c>
      <c r="M194" s="98">
        <v>1404.2817000001701</v>
      </c>
      <c r="N194" s="94">
        <v>1404.2817000001701</v>
      </c>
      <c r="O194" s="94">
        <v>1433.4975000005199</v>
      </c>
      <c r="P194" s="62">
        <f t="shared" si="2"/>
        <v>0.97961921803118646</v>
      </c>
      <c r="Q194" s="22">
        <v>43874</v>
      </c>
      <c r="R194" s="99">
        <v>765213.56599999999</v>
      </c>
      <c r="S194" s="99">
        <v>947603.64085839805</v>
      </c>
      <c r="T194" s="19"/>
      <c r="U194" s="23">
        <v>-4.6649775322293901E-4</v>
      </c>
      <c r="V194" s="63">
        <v>-0.60467106213764099</v>
      </c>
      <c r="W194" s="23">
        <v>3.4255035016030902E-2</v>
      </c>
      <c r="X194" s="63">
        <v>-6.1772664630625496</v>
      </c>
      <c r="Y194" s="23">
        <v>-2.2862528703626599E-3</v>
      </c>
      <c r="Z194" s="63">
        <v>12.9719780935411</v>
      </c>
      <c r="AA194" s="23">
        <v>4.3036221972215599E-2</v>
      </c>
      <c r="AB194" s="63">
        <v>21.210237906867398</v>
      </c>
      <c r="AC194" s="23">
        <v>9.1409516675485095E-2</v>
      </c>
      <c r="AD194" s="63">
        <v>29.2082489150926</v>
      </c>
      <c r="AE194" s="23">
        <v>0.115630760254135</v>
      </c>
      <c r="AF194" s="64">
        <v>23.7564176093729</v>
      </c>
      <c r="AG194" s="23">
        <v>-8.9353710609430003E-4</v>
      </c>
      <c r="AH194" s="63">
        <v>-6.1841795113650697</v>
      </c>
      <c r="AI194" s="23">
        <v>1.0371861693784E-2</v>
      </c>
      <c r="AJ194" s="63">
        <v>11.123299141589101</v>
      </c>
      <c r="AK194" s="23">
        <v>0.404281700000865</v>
      </c>
      <c r="AL194" s="23">
        <v>3.5554390902689199E-2</v>
      </c>
      <c r="AM194" s="63">
        <v>49.2747006044956</v>
      </c>
      <c r="AN194" s="19"/>
      <c r="AO194" s="26">
        <v>2.0125444056247901E-2</v>
      </c>
      <c r="AP194" s="26">
        <v>-3.6447611086259699E-2</v>
      </c>
      <c r="AQ194" s="26">
        <v>4.98784806604817E-2</v>
      </c>
      <c r="AR194" s="26">
        <v>-6.0285092864433003E-2</v>
      </c>
      <c r="AS194" s="24">
        <v>7</v>
      </c>
      <c r="AT194" s="24">
        <v>5</v>
      </c>
      <c r="AU194" s="24">
        <v>7</v>
      </c>
      <c r="AV194" s="25">
        <v>5</v>
      </c>
      <c r="AW194" s="19"/>
      <c r="AX194" s="29">
        <v>9.1000214331288604E-2</v>
      </c>
      <c r="AY194" s="30">
        <v>0.22412236831246399</v>
      </c>
      <c r="AZ194" s="30">
        <v>0.66037794235126102</v>
      </c>
      <c r="BA194" s="30">
        <v>0.29635604325085302</v>
      </c>
      <c r="BB194" s="62">
        <v>9.3559567790907697E-3</v>
      </c>
      <c r="BC194" s="108">
        <v>-13.497644746574201</v>
      </c>
      <c r="BD194" s="22">
        <v>43874</v>
      </c>
      <c r="BE194" s="22">
        <v>43913</v>
      </c>
      <c r="BF194" s="24"/>
      <c r="BG194" s="22"/>
      <c r="BH194" s="37"/>
    </row>
    <row r="195" spans="1:60" x14ac:dyDescent="0.25">
      <c r="A195" s="19"/>
      <c r="B195" s="17" t="s">
        <v>209</v>
      </c>
      <c r="C195" s="17" t="s">
        <v>4475</v>
      </c>
      <c r="D195" s="17" t="s">
        <v>3015</v>
      </c>
      <c r="E195" s="20" t="s">
        <v>7300</v>
      </c>
      <c r="F195" s="20" t="s">
        <v>3156</v>
      </c>
      <c r="G195" s="82" t="s">
        <v>7251</v>
      </c>
      <c r="H195" s="85" t="s">
        <v>7263</v>
      </c>
      <c r="I195" s="21" t="s">
        <v>7417</v>
      </c>
      <c r="J195" s="21" t="s">
        <v>2982</v>
      </c>
      <c r="K195" s="19"/>
      <c r="L195" s="22">
        <v>44015</v>
      </c>
      <c r="M195" s="98">
        <v>1024.0768999997499</v>
      </c>
      <c r="N195" s="94">
        <v>1024.0768999997499</v>
      </c>
      <c r="O195" s="94"/>
      <c r="P195" s="62" t="str">
        <f t="shared" si="2"/>
        <v/>
      </c>
      <c r="Q195" s="22"/>
      <c r="R195" s="99">
        <v>48299.502999999997</v>
      </c>
      <c r="S195" s="99"/>
      <c r="T195" s="19"/>
      <c r="U195" s="23">
        <v>-4.2820236194529598E-4</v>
      </c>
      <c r="V195" s="63">
        <v>-0.60084152300987603</v>
      </c>
      <c r="W195" s="23">
        <v>3.5445784074909198E-2</v>
      </c>
      <c r="X195" s="63">
        <v>-6.0581915571747196</v>
      </c>
      <c r="Y195" s="23">
        <v>4.7029123306856499E-3</v>
      </c>
      <c r="Z195" s="63">
        <v>13.670894613649599</v>
      </c>
      <c r="AA195" s="23"/>
      <c r="AB195" s="63"/>
      <c r="AC195" s="23"/>
      <c r="AD195" s="63"/>
      <c r="AE195" s="23"/>
      <c r="AF195" s="64"/>
      <c r="AG195" s="23">
        <v>-7.7853412039985404E-4</v>
      </c>
      <c r="AH195" s="63">
        <v>-6.1726792127956296</v>
      </c>
      <c r="AI195" s="23">
        <v>1.7566711690960801E-2</v>
      </c>
      <c r="AJ195" s="63">
        <v>11.842784141306799</v>
      </c>
      <c r="AK195" s="23">
        <v>2.40768999992724E-2</v>
      </c>
      <c r="AL195" s="23">
        <v>3.7466972300535403E-2</v>
      </c>
      <c r="AM195" s="63">
        <v>14.7546570949198</v>
      </c>
      <c r="AN195" s="19"/>
      <c r="AO195" s="26">
        <v>1.52148186771228E-2</v>
      </c>
      <c r="AP195" s="26">
        <v>-3.6410707594768603E-2</v>
      </c>
      <c r="AQ195" s="26">
        <v>5.1087280040519503E-2</v>
      </c>
      <c r="AR195" s="26">
        <v>-5.9166946078257801E-2</v>
      </c>
      <c r="AS195" s="24"/>
      <c r="AT195" s="24"/>
      <c r="AU195" s="24"/>
      <c r="AV195" s="25"/>
      <c r="AW195" s="19"/>
      <c r="AX195" s="29"/>
      <c r="AY195" s="30"/>
      <c r="AZ195" s="30"/>
      <c r="BA195" s="30"/>
      <c r="BB195" s="62"/>
      <c r="BC195" s="108">
        <v>-13.368149579037</v>
      </c>
      <c r="BD195" s="22">
        <v>43874</v>
      </c>
      <c r="BE195" s="22">
        <v>43913</v>
      </c>
      <c r="BF195" s="24"/>
      <c r="BG195" s="22"/>
      <c r="BH195" s="37"/>
    </row>
    <row r="196" spans="1:60" x14ac:dyDescent="0.25">
      <c r="A196" s="19"/>
      <c r="B196" s="17" t="s">
        <v>210</v>
      </c>
      <c r="C196" s="17" t="s">
        <v>4476</v>
      </c>
      <c r="D196" s="17" t="s">
        <v>3015</v>
      </c>
      <c r="E196" s="20" t="s">
        <v>7344</v>
      </c>
      <c r="F196" s="20" t="s">
        <v>3156</v>
      </c>
      <c r="G196" s="82" t="s">
        <v>7251</v>
      </c>
      <c r="H196" s="85" t="s">
        <v>7263</v>
      </c>
      <c r="I196" s="21" t="s">
        <v>7417</v>
      </c>
      <c r="J196" s="21" t="s">
        <v>2982</v>
      </c>
      <c r="K196" s="19"/>
      <c r="L196" s="22">
        <v>44015</v>
      </c>
      <c r="M196" s="98">
        <v>1106.5878999996901</v>
      </c>
      <c r="N196" s="94">
        <v>1106.5878999996901</v>
      </c>
      <c r="O196" s="94">
        <v>1125.6894000005</v>
      </c>
      <c r="P196" s="62">
        <f t="shared" si="2"/>
        <v>0.98303128731530975</v>
      </c>
      <c r="Q196" s="22">
        <v>43874</v>
      </c>
      <c r="R196" s="99">
        <v>52172.482000000004</v>
      </c>
      <c r="S196" s="99">
        <v>43218.343564880401</v>
      </c>
      <c r="T196" s="19"/>
      <c r="U196" s="23">
        <v>-4.4188430911162901E-4</v>
      </c>
      <c r="V196" s="63">
        <v>-0.60220971772651</v>
      </c>
      <c r="W196" s="23">
        <v>3.5020477560465203E-2</v>
      </c>
      <c r="X196" s="63">
        <v>-6.1007222086191204</v>
      </c>
      <c r="Y196" s="23">
        <v>2.20186138358258E-3</v>
      </c>
      <c r="Z196" s="63">
        <v>13.420789518946499</v>
      </c>
      <c r="AA196" s="23">
        <v>5.2493321738438702E-2</v>
      </c>
      <c r="AB196" s="63">
        <v>22.155947883496999</v>
      </c>
      <c r="AC196" s="23"/>
      <c r="AD196" s="63"/>
      <c r="AE196" s="23"/>
      <c r="AF196" s="64"/>
      <c r="AG196" s="23">
        <v>-8.1959693579847204E-4</v>
      </c>
      <c r="AH196" s="63">
        <v>-6.1767854943391303</v>
      </c>
      <c r="AI196" s="23">
        <v>1.49918857532612E-2</v>
      </c>
      <c r="AJ196" s="63">
        <v>11.5853015475295</v>
      </c>
      <c r="AK196" s="23">
        <v>0.10658789999986799</v>
      </c>
      <c r="AL196" s="23">
        <v>5.0706682544841897E-2</v>
      </c>
      <c r="AM196" s="63">
        <v>31.160039579117399</v>
      </c>
      <c r="AN196" s="19"/>
      <c r="AO196" s="26">
        <v>2.0150670168732201E-2</v>
      </c>
      <c r="AP196" s="26">
        <v>-3.6423802021090503E-2</v>
      </c>
      <c r="AQ196" s="26">
        <v>5.0655420775001403E-2</v>
      </c>
      <c r="AR196" s="26">
        <v>-5.9566485889299699E-2</v>
      </c>
      <c r="AS196" s="24">
        <v>8</v>
      </c>
      <c r="AT196" s="24">
        <v>4</v>
      </c>
      <c r="AU196" s="24">
        <v>7</v>
      </c>
      <c r="AV196" s="25">
        <v>5</v>
      </c>
      <c r="AW196" s="19"/>
      <c r="AX196" s="29">
        <v>9.0998195487918598E-2</v>
      </c>
      <c r="AY196" s="30">
        <v>0.31995386041944601</v>
      </c>
      <c r="AZ196" s="30">
        <v>0.69646691633897695</v>
      </c>
      <c r="BA196" s="30">
        <v>0.42429770679518702</v>
      </c>
      <c r="BB196" s="62">
        <v>9.3561010963458102E-3</v>
      </c>
      <c r="BC196" s="108">
        <v>-13.414410760247801</v>
      </c>
      <c r="BD196" s="22">
        <v>43874</v>
      </c>
      <c r="BE196" s="22">
        <v>43913</v>
      </c>
      <c r="BF196" s="24"/>
      <c r="BG196" s="22"/>
      <c r="BH196" s="37"/>
    </row>
    <row r="197" spans="1:60" x14ac:dyDescent="0.25">
      <c r="A197" s="19"/>
      <c r="B197" s="17" t="s">
        <v>211</v>
      </c>
      <c r="C197" s="17" t="s">
        <v>4477</v>
      </c>
      <c r="D197" s="17" t="s">
        <v>3015</v>
      </c>
      <c r="E197" s="20" t="s">
        <v>7310</v>
      </c>
      <c r="F197" s="20" t="s">
        <v>3156</v>
      </c>
      <c r="G197" s="82" t="s">
        <v>7251</v>
      </c>
      <c r="H197" s="85" t="s">
        <v>7263</v>
      </c>
      <c r="I197" s="21" t="s">
        <v>7417</v>
      </c>
      <c r="J197" s="21" t="s">
        <v>3638</v>
      </c>
      <c r="K197" s="19"/>
      <c r="L197" s="22">
        <v>44015</v>
      </c>
      <c r="M197" s="98">
        <v>1470.45329999924</v>
      </c>
      <c r="N197" s="94">
        <v>1470.45329999924</v>
      </c>
      <c r="O197" s="94">
        <v>1498.14900000021</v>
      </c>
      <c r="P197" s="62">
        <f t="shared" ref="P197:P260" si="3">IFERROR(N197/O197,"")</f>
        <v>0.98151338751955508</v>
      </c>
      <c r="Q197" s="22">
        <v>43874</v>
      </c>
      <c r="R197" s="99">
        <v>903945.28399999999</v>
      </c>
      <c r="S197" s="99">
        <v>1093711.11358008</v>
      </c>
      <c r="T197" s="19"/>
      <c r="U197" s="23">
        <v>-4.5285240321391002E-4</v>
      </c>
      <c r="V197" s="63">
        <v>-0.60330652713673805</v>
      </c>
      <c r="W197" s="23">
        <v>3.4680160741118002E-2</v>
      </c>
      <c r="X197" s="63">
        <v>-6.1347538905538403</v>
      </c>
      <c r="Y197" s="23">
        <v>2.0453658908081701E-4</v>
      </c>
      <c r="Z197" s="63">
        <v>13.221057039496401</v>
      </c>
      <c r="AA197" s="23">
        <v>4.8279341490342603E-2</v>
      </c>
      <c r="AB197" s="63">
        <v>21.734549858694699</v>
      </c>
      <c r="AC197" s="23">
        <v>0.102394690224173</v>
      </c>
      <c r="AD197" s="63">
        <v>30.3067662699614</v>
      </c>
      <c r="AE197" s="23">
        <v>0.13250881813655699</v>
      </c>
      <c r="AF197" s="64">
        <v>25.444223397615101</v>
      </c>
      <c r="AG197" s="23">
        <v>-8.52478947308555E-4</v>
      </c>
      <c r="AH197" s="63">
        <v>-6.1800736954901403</v>
      </c>
      <c r="AI197" s="23">
        <v>1.29358879730717E-2</v>
      </c>
      <c r="AJ197" s="63">
        <v>11.379701769517901</v>
      </c>
      <c r="AK197" s="23">
        <v>0.470453299998771</v>
      </c>
      <c r="AL197" s="23">
        <v>4.0472457991199903E-2</v>
      </c>
      <c r="AM197" s="63">
        <v>55.891860604286201</v>
      </c>
      <c r="AN197" s="19"/>
      <c r="AO197" s="26">
        <v>2.0139378397289E-2</v>
      </c>
      <c r="AP197" s="26">
        <v>-3.6434407271372003E-2</v>
      </c>
      <c r="AQ197" s="26">
        <v>5.0310168619034798E-2</v>
      </c>
      <c r="AR197" s="26">
        <v>-5.98859224074113E-2</v>
      </c>
      <c r="AS197" s="24">
        <v>8</v>
      </c>
      <c r="AT197" s="24">
        <v>4</v>
      </c>
      <c r="AU197" s="24">
        <v>7</v>
      </c>
      <c r="AV197" s="25">
        <v>5</v>
      </c>
      <c r="AW197" s="19"/>
      <c r="AX197" s="29">
        <v>9.0999006418860495E-2</v>
      </c>
      <c r="AY197" s="30">
        <v>0.27725554018388698</v>
      </c>
      <c r="AZ197" s="30">
        <v>0.68038869323481799</v>
      </c>
      <c r="BA197" s="30">
        <v>0.36720292090331003</v>
      </c>
      <c r="BB197" s="62">
        <v>9.3560278873155798E-3</v>
      </c>
      <c r="BC197" s="108">
        <v>-13.4514123761764</v>
      </c>
      <c r="BD197" s="22">
        <v>43874</v>
      </c>
      <c r="BE197" s="22">
        <v>43913</v>
      </c>
      <c r="BF197" s="24"/>
      <c r="BG197" s="22"/>
      <c r="BH197" s="37"/>
    </row>
    <row r="198" spans="1:60" x14ac:dyDescent="0.25">
      <c r="A198" s="19"/>
      <c r="B198" s="17" t="s">
        <v>212</v>
      </c>
      <c r="C198" s="17" t="s">
        <v>4478</v>
      </c>
      <c r="D198" s="17" t="s">
        <v>3016</v>
      </c>
      <c r="E198" s="20" t="s">
        <v>7289</v>
      </c>
      <c r="F198" s="20" t="s">
        <v>3161</v>
      </c>
      <c r="G198" s="82" t="s">
        <v>7251</v>
      </c>
      <c r="H198" s="85" t="s">
        <v>7262</v>
      </c>
      <c r="I198" s="21" t="s">
        <v>7417</v>
      </c>
      <c r="J198" s="21" t="s">
        <v>3639</v>
      </c>
      <c r="K198" s="19"/>
      <c r="L198" s="22">
        <v>44015</v>
      </c>
      <c r="M198" s="98">
        <v>1687.8483000006499</v>
      </c>
      <c r="N198" s="94">
        <v>1687.8483000006499</v>
      </c>
      <c r="O198" s="94">
        <v>1754.11020000093</v>
      </c>
      <c r="P198" s="62">
        <f t="shared" si="3"/>
        <v>0.96222477926401373</v>
      </c>
      <c r="Q198" s="22">
        <v>43843</v>
      </c>
      <c r="R198" s="99">
        <v>2078255.7990000001</v>
      </c>
      <c r="S198" s="99">
        <v>1997989.96778711</v>
      </c>
      <c r="T198" s="19"/>
      <c r="U198" s="23">
        <v>-8.5899515488563295E-4</v>
      </c>
      <c r="V198" s="63">
        <v>-0.64392080230391002</v>
      </c>
      <c r="W198" s="23">
        <v>8.9277206880069605E-3</v>
      </c>
      <c r="X198" s="63">
        <v>-8.7099978958722204</v>
      </c>
      <c r="Y198" s="23">
        <v>-2.99157088811626E-2</v>
      </c>
      <c r="Z198" s="63">
        <v>10.2090324924648</v>
      </c>
      <c r="AA198" s="23">
        <v>-7.7434711083697004E-3</v>
      </c>
      <c r="AB198" s="63">
        <v>16.1322685988271</v>
      </c>
      <c r="AC198" s="23">
        <v>1.2376599570416099E-3</v>
      </c>
      <c r="AD198" s="63">
        <v>20.191063243226399</v>
      </c>
      <c r="AE198" s="23">
        <v>2.1735107093263698E-3</v>
      </c>
      <c r="AF198" s="64">
        <v>12.4106926548993</v>
      </c>
      <c r="AG198" s="23">
        <v>-6.89101001626113E-4</v>
      </c>
      <c r="AH198" s="63">
        <v>-6.1637359009182502</v>
      </c>
      <c r="AI198" s="23">
        <v>-2.5797784886890399E-2</v>
      </c>
      <c r="AJ198" s="63">
        <v>7.5063344835143697</v>
      </c>
      <c r="AK198" s="23">
        <v>0.50928481369221101</v>
      </c>
      <c r="AL198" s="23">
        <v>2.59827175468672E-2</v>
      </c>
      <c r="AM198" s="63">
        <v>-82.971109139150897</v>
      </c>
      <c r="AN198" s="19"/>
      <c r="AO198" s="26">
        <v>1.31942451625946E-2</v>
      </c>
      <c r="AP198" s="26">
        <v>-2.29222740563273E-2</v>
      </c>
      <c r="AQ198" s="26">
        <v>1.5838936316868099E-2</v>
      </c>
      <c r="AR198" s="26">
        <v>-3.3271561796937001E-2</v>
      </c>
      <c r="AS198" s="24">
        <v>6</v>
      </c>
      <c r="AT198" s="24">
        <v>6</v>
      </c>
      <c r="AU198" s="24">
        <v>7</v>
      </c>
      <c r="AV198" s="25">
        <v>5</v>
      </c>
      <c r="AW198" s="19"/>
      <c r="AX198" s="29">
        <v>6.5146888860108401E-2</v>
      </c>
      <c r="AY198" s="30">
        <v>-0.472036320032657</v>
      </c>
      <c r="AZ198" s="30">
        <v>0.42592081278189697</v>
      </c>
      <c r="BA198" s="30">
        <v>-0.61163258384931396</v>
      </c>
      <c r="BB198" s="62">
        <v>6.70863245377404E-3</v>
      </c>
      <c r="BC198" s="108">
        <v>-8.7549516559083695</v>
      </c>
      <c r="BD198" s="22">
        <v>43843</v>
      </c>
      <c r="BE198" s="22">
        <v>43913</v>
      </c>
      <c r="BF198" s="24"/>
      <c r="BG198" s="22"/>
      <c r="BH198" s="37"/>
    </row>
    <row r="199" spans="1:60" x14ac:dyDescent="0.25">
      <c r="A199" s="19"/>
      <c r="B199" s="17" t="s">
        <v>213</v>
      </c>
      <c r="C199" s="17" t="s">
        <v>4479</v>
      </c>
      <c r="D199" s="17" t="s">
        <v>3016</v>
      </c>
      <c r="E199" s="20" t="s">
        <v>7298</v>
      </c>
      <c r="F199" s="20" t="s">
        <v>3161</v>
      </c>
      <c r="G199" s="82" t="s">
        <v>7251</v>
      </c>
      <c r="H199" s="85" t="s">
        <v>7262</v>
      </c>
      <c r="I199" s="21" t="s">
        <v>7417</v>
      </c>
      <c r="J199" s="21" t="s">
        <v>2982</v>
      </c>
      <c r="K199" s="19"/>
      <c r="L199" s="22">
        <v>44015</v>
      </c>
      <c r="M199" s="98">
        <v>1040.3504000008099</v>
      </c>
      <c r="N199" s="94">
        <v>1040.3504000008099</v>
      </c>
      <c r="O199" s="94">
        <v>1040.3504000008099</v>
      </c>
      <c r="P199" s="62">
        <f t="shared" si="3"/>
        <v>1</v>
      </c>
      <c r="Q199" s="22">
        <v>44015</v>
      </c>
      <c r="R199" s="99">
        <v>0</v>
      </c>
      <c r="S199" s="99">
        <v>0</v>
      </c>
      <c r="T199" s="19"/>
      <c r="U199" s="23">
        <v>0</v>
      </c>
      <c r="V199" s="63">
        <v>-0.55802128681534702</v>
      </c>
      <c r="W199" s="23">
        <v>0</v>
      </c>
      <c r="X199" s="63">
        <v>-9.6027699646656401</v>
      </c>
      <c r="Y199" s="23">
        <v>0</v>
      </c>
      <c r="Z199" s="63">
        <v>13.200603380581001</v>
      </c>
      <c r="AA199" s="23">
        <v>0</v>
      </c>
      <c r="AB199" s="63">
        <v>16.906615709653099</v>
      </c>
      <c r="AC199" s="23">
        <v>0</v>
      </c>
      <c r="AD199" s="63">
        <v>20.067297247529499</v>
      </c>
      <c r="AE199" s="23">
        <v>0</v>
      </c>
      <c r="AF199" s="64">
        <v>12.1933415839594</v>
      </c>
      <c r="AG199" s="23">
        <v>0</v>
      </c>
      <c r="AH199" s="63">
        <v>-6.0948258007556397</v>
      </c>
      <c r="AI199" s="23">
        <v>0</v>
      </c>
      <c r="AJ199" s="63">
        <v>10.0861129722034</v>
      </c>
      <c r="AK199" s="23">
        <v>4.0350400000534102E-2</v>
      </c>
      <c r="AL199" s="23">
        <v>6.0268349789112099E-3</v>
      </c>
      <c r="AM199" s="63">
        <v>-11.3513851842145</v>
      </c>
      <c r="AN199" s="19"/>
      <c r="AO199" s="26">
        <v>0</v>
      </c>
      <c r="AP199" s="26">
        <v>0</v>
      </c>
      <c r="AQ199" s="26">
        <v>0</v>
      </c>
      <c r="AR199" s="26">
        <v>0</v>
      </c>
      <c r="AS199" s="24">
        <v>0</v>
      </c>
      <c r="AT199" s="24">
        <v>0</v>
      </c>
      <c r="AU199" s="24">
        <v>7</v>
      </c>
      <c r="AV199" s="25">
        <v>5</v>
      </c>
      <c r="AW199" s="19"/>
      <c r="AX199" s="29">
        <v>0</v>
      </c>
      <c r="AY199" s="30">
        <v>-117.545979959425</v>
      </c>
      <c r="AZ199" s="30">
        <v>0.39470262811346402</v>
      </c>
      <c r="BA199" s="30">
        <v>-15.971119820984301</v>
      </c>
      <c r="BB199" s="62">
        <v>0</v>
      </c>
      <c r="BC199" s="108">
        <v>0</v>
      </c>
      <c r="BD199" s="22">
        <v>43650</v>
      </c>
      <c r="BE199" s="22"/>
      <c r="BF199" s="24"/>
      <c r="BG199" s="22"/>
      <c r="BH199" s="37"/>
    </row>
    <row r="200" spans="1:60" x14ac:dyDescent="0.25">
      <c r="A200" s="19"/>
      <c r="B200" s="17" t="s">
        <v>214</v>
      </c>
      <c r="C200" s="17" t="s">
        <v>4480</v>
      </c>
      <c r="D200" s="17" t="s">
        <v>3016</v>
      </c>
      <c r="E200" s="20" t="s">
        <v>7293</v>
      </c>
      <c r="F200" s="20" t="s">
        <v>3161</v>
      </c>
      <c r="G200" s="82" t="s">
        <v>7251</v>
      </c>
      <c r="H200" s="85" t="s">
        <v>7262</v>
      </c>
      <c r="I200" s="21" t="s">
        <v>7417</v>
      </c>
      <c r="J200" s="21" t="s">
        <v>2982</v>
      </c>
      <c r="K200" s="19"/>
      <c r="L200" s="22">
        <v>44015</v>
      </c>
      <c r="M200" s="98">
        <v>1090.6637999992799</v>
      </c>
      <c r="N200" s="94">
        <v>1090.6637999992799</v>
      </c>
      <c r="O200" s="94">
        <v>1130.8214999996101</v>
      </c>
      <c r="P200" s="62">
        <f t="shared" si="3"/>
        <v>0.96448802927752619</v>
      </c>
      <c r="Q200" s="22">
        <v>43843</v>
      </c>
      <c r="R200" s="99">
        <v>1252585.5049999999</v>
      </c>
      <c r="S200" s="99">
        <v>1440587.88145898</v>
      </c>
      <c r="T200" s="19"/>
      <c r="U200" s="23">
        <v>-8.4537498059944504E-4</v>
      </c>
      <c r="V200" s="63">
        <v>-0.64255878487529094</v>
      </c>
      <c r="W200" s="23">
        <v>9.3413678587239701E-3</v>
      </c>
      <c r="X200" s="63">
        <v>-8.6686331787932396</v>
      </c>
      <c r="Y200" s="23">
        <v>-2.75011335206727E-2</v>
      </c>
      <c r="Z200" s="63">
        <v>10.450490028510099</v>
      </c>
      <c r="AA200" s="23">
        <v>-2.7634983425741701E-3</v>
      </c>
      <c r="AB200" s="63">
        <v>16.630265875399299</v>
      </c>
      <c r="AC200" s="23">
        <v>1.13065732002724E-2</v>
      </c>
      <c r="AD200" s="63">
        <v>21.1979545675567</v>
      </c>
      <c r="AE200" s="23">
        <v>1.7326274835795599E-2</v>
      </c>
      <c r="AF200" s="64">
        <v>13.925969067539</v>
      </c>
      <c r="AG200" s="23">
        <v>-6.4817543443496095E-4</v>
      </c>
      <c r="AH200" s="63">
        <v>-6.15964334420278</v>
      </c>
      <c r="AI200" s="23">
        <v>-2.3332883505645399E-2</v>
      </c>
      <c r="AJ200" s="63">
        <v>7.7528246216388697</v>
      </c>
      <c r="AK200" s="23">
        <v>9.0663799999747399E-2</v>
      </c>
      <c r="AL200" s="23">
        <v>1.5881417322816602E-2</v>
      </c>
      <c r="AM200" s="63">
        <v>0.55709755433781505</v>
      </c>
      <c r="AN200" s="19"/>
      <c r="AO200" s="26">
        <v>1.3208099064286201E-2</v>
      </c>
      <c r="AP200" s="26">
        <v>-2.2908947034920898E-2</v>
      </c>
      <c r="AQ200" s="26">
        <v>1.6255314301815801E-2</v>
      </c>
      <c r="AR200" s="26">
        <v>-3.2862125975043503E-2</v>
      </c>
      <c r="AS200" s="24">
        <v>6</v>
      </c>
      <c r="AT200" s="24">
        <v>6</v>
      </c>
      <c r="AU200" s="24">
        <v>7</v>
      </c>
      <c r="AV200" s="25">
        <v>5</v>
      </c>
      <c r="AW200" s="19"/>
      <c r="AX200" s="29">
        <v>6.5139910947400501E-2</v>
      </c>
      <c r="AY200" s="30">
        <v>-0.40190373143968799</v>
      </c>
      <c r="AZ200" s="30">
        <v>0.44379530021160501</v>
      </c>
      <c r="BA200" s="30">
        <v>-0.52200441581771895</v>
      </c>
      <c r="BB200" s="62">
        <v>6.7080631212957098E-3</v>
      </c>
      <c r="BC200" s="108">
        <v>-8.6676632871967705</v>
      </c>
      <c r="BD200" s="22">
        <v>43843</v>
      </c>
      <c r="BE200" s="22">
        <v>43913</v>
      </c>
      <c r="BF200" s="24"/>
      <c r="BG200" s="22"/>
      <c r="BH200" s="37"/>
    </row>
    <row r="201" spans="1:60" x14ac:dyDescent="0.25">
      <c r="A201" s="19"/>
      <c r="B201" s="17" t="s">
        <v>215</v>
      </c>
      <c r="C201" s="17" t="s">
        <v>4481</v>
      </c>
      <c r="D201" s="17" t="s">
        <v>3016</v>
      </c>
      <c r="E201" s="20" t="s">
        <v>7338</v>
      </c>
      <c r="F201" s="20" t="s">
        <v>3161</v>
      </c>
      <c r="G201" s="82" t="s">
        <v>7251</v>
      </c>
      <c r="H201" s="85" t="s">
        <v>7262</v>
      </c>
      <c r="I201" s="21" t="s">
        <v>7417</v>
      </c>
      <c r="J201" s="21" t="s">
        <v>2982</v>
      </c>
      <c r="K201" s="19"/>
      <c r="L201" s="22">
        <v>44015</v>
      </c>
      <c r="M201" s="98">
        <v>4119.2665999978799</v>
      </c>
      <c r="N201" s="94">
        <v>4119.2665999978799</v>
      </c>
      <c r="O201" s="94">
        <v>4204.6411999985603</v>
      </c>
      <c r="P201" s="62">
        <f t="shared" si="3"/>
        <v>0.97969515210936198</v>
      </c>
      <c r="Q201" s="22">
        <v>43873</v>
      </c>
      <c r="R201" s="99">
        <v>11687.715</v>
      </c>
      <c r="S201" s="99">
        <v>23758.929248077398</v>
      </c>
      <c r="T201" s="19"/>
      <c r="U201" s="23">
        <v>-7.5252849819662504E-4</v>
      </c>
      <c r="V201" s="63">
        <v>-0.63327413663500898</v>
      </c>
      <c r="W201" s="23">
        <v>1.2158258674389801E-2</v>
      </c>
      <c r="X201" s="63">
        <v>-8.3869440972339397</v>
      </c>
      <c r="Y201" s="23">
        <v>-1.0917287350821399E-2</v>
      </c>
      <c r="Z201" s="63">
        <v>12.1088746455061</v>
      </c>
      <c r="AA201" s="23">
        <v>3.1777103878994198E-2</v>
      </c>
      <c r="AB201" s="63">
        <v>20.0843260975671</v>
      </c>
      <c r="AC201" s="23">
        <v>8.2525094547308997E-2</v>
      </c>
      <c r="AD201" s="63">
        <v>28.319806702260401</v>
      </c>
      <c r="AE201" s="23">
        <v>0.12663193451589899</v>
      </c>
      <c r="AF201" s="64">
        <v>24.856535035563901</v>
      </c>
      <c r="AG201" s="23">
        <v>-3.6958936289011003E-4</v>
      </c>
      <c r="AH201" s="63">
        <v>-6.1317847370446499</v>
      </c>
      <c r="AI201" s="23">
        <v>-6.4010741280071696E-3</v>
      </c>
      <c r="AJ201" s="63">
        <v>9.4460055594099703</v>
      </c>
      <c r="AK201" s="23">
        <v>0.16570144777884699</v>
      </c>
      <c r="AL201" s="23">
        <v>4.46767041303247E-2</v>
      </c>
      <c r="AM201" s="63">
        <v>20.1921221709345</v>
      </c>
      <c r="AN201" s="19"/>
      <c r="AO201" s="26">
        <v>1.33022229001654E-2</v>
      </c>
      <c r="AP201" s="26">
        <v>-2.2818098259449499E-2</v>
      </c>
      <c r="AQ201" s="26">
        <v>1.90917839081521E-2</v>
      </c>
      <c r="AR201" s="26">
        <v>-3.0072621018007301E-2</v>
      </c>
      <c r="AS201" s="24">
        <v>8</v>
      </c>
      <c r="AT201" s="24">
        <v>4</v>
      </c>
      <c r="AU201" s="24">
        <v>7</v>
      </c>
      <c r="AV201" s="25">
        <v>5</v>
      </c>
      <c r="AW201" s="19"/>
      <c r="AX201" s="29">
        <v>6.51045333113143E-2</v>
      </c>
      <c r="AY201" s="30">
        <v>8.4572959360343702E-2</v>
      </c>
      <c r="AZ201" s="30">
        <v>0.56763092068740695</v>
      </c>
      <c r="BA201" s="30">
        <v>0.111637507794285</v>
      </c>
      <c r="BB201" s="62">
        <v>6.7054420553995398E-3</v>
      </c>
      <c r="BC201" s="108">
        <v>-8.1026057585986599</v>
      </c>
      <c r="BD201" s="22">
        <v>43873</v>
      </c>
      <c r="BE201" s="22">
        <v>43913</v>
      </c>
      <c r="BF201" s="24"/>
      <c r="BG201" s="22"/>
      <c r="BH201" s="37"/>
    </row>
    <row r="202" spans="1:60" x14ac:dyDescent="0.25">
      <c r="A202" s="19"/>
      <c r="B202" s="17" t="s">
        <v>216</v>
      </c>
      <c r="C202" s="17" t="s">
        <v>4482</v>
      </c>
      <c r="D202" s="17" t="s">
        <v>3017</v>
      </c>
      <c r="E202" s="20" t="s">
        <v>7345</v>
      </c>
      <c r="F202" s="20" t="s">
        <v>3161</v>
      </c>
      <c r="G202" s="82" t="s">
        <v>7255</v>
      </c>
      <c r="H202" s="85" t="s">
        <v>7274</v>
      </c>
      <c r="I202" s="21" t="s">
        <v>7417</v>
      </c>
      <c r="J202" s="21" t="s">
        <v>3640</v>
      </c>
      <c r="K202" s="19"/>
      <c r="L202" s="22">
        <v>44015</v>
      </c>
      <c r="M202" s="98">
        <v>1501.44170000032</v>
      </c>
      <c r="N202" s="94">
        <v>1501.44170000032</v>
      </c>
      <c r="O202" s="94">
        <v>1501.44170000032</v>
      </c>
      <c r="P202" s="62">
        <f t="shared" si="3"/>
        <v>1</v>
      </c>
      <c r="Q202" s="22">
        <v>44015</v>
      </c>
      <c r="R202" s="99">
        <v>4388839.0329999998</v>
      </c>
      <c r="S202" s="99">
        <v>4005095.48033203</v>
      </c>
      <c r="T202" s="19"/>
      <c r="U202" s="23">
        <v>7.7925706136738898E-6</v>
      </c>
      <c r="V202" s="63">
        <v>-0.55724202975397896</v>
      </c>
      <c r="W202" s="23">
        <v>2.2316867944027801E-4</v>
      </c>
      <c r="X202" s="63">
        <v>-9.5804530967288901</v>
      </c>
      <c r="Y202" s="23">
        <v>4.4921912503923496E-3</v>
      </c>
      <c r="Z202" s="63">
        <v>13.649822505627499</v>
      </c>
      <c r="AA202" s="23">
        <v>1.251023002078E-2</v>
      </c>
      <c r="AB202" s="63">
        <v>18.1576387117384</v>
      </c>
      <c r="AC202" s="23"/>
      <c r="AD202" s="63"/>
      <c r="AE202" s="23"/>
      <c r="AF202" s="64"/>
      <c r="AG202" s="23">
        <v>2.29118377319537E-5</v>
      </c>
      <c r="AH202" s="63">
        <v>-6.0925346169824497</v>
      </c>
      <c r="AI202" s="23">
        <v>4.5881654186814601E-3</v>
      </c>
      <c r="AJ202" s="63">
        <v>10.544929514071599</v>
      </c>
      <c r="AK202" s="23">
        <v>3.1095660138817E-2</v>
      </c>
      <c r="AL202" s="23">
        <v>1.5490749055970801E-2</v>
      </c>
      <c r="AM202" s="63">
        <v>25.297745038289602</v>
      </c>
      <c r="AN202" s="19"/>
      <c r="AO202" s="26">
        <v>4.3680348971974998E-4</v>
      </c>
      <c r="AP202" s="26">
        <v>6.8606568675022598E-6</v>
      </c>
      <c r="AQ202" s="26">
        <v>1.5186518121481599E-3</v>
      </c>
      <c r="AR202" s="26">
        <v>2.29118377319537E-5</v>
      </c>
      <c r="AS202" s="24">
        <v>12</v>
      </c>
      <c r="AT202" s="24">
        <v>0</v>
      </c>
      <c r="AU202" s="24">
        <v>7</v>
      </c>
      <c r="AV202" s="25">
        <v>5</v>
      </c>
      <c r="AW202" s="19"/>
      <c r="AX202" s="29">
        <v>7.7756357297062103E-4</v>
      </c>
      <c r="AY202" s="30">
        <v>-21.848562857223399</v>
      </c>
      <c r="AZ202" s="30">
        <v>0.43507674752345299</v>
      </c>
      <c r="BA202" s="30">
        <v>-13.9172920606361</v>
      </c>
      <c r="BB202" s="62">
        <v>8.0341780353592205E-5</v>
      </c>
      <c r="BC202" s="108">
        <v>0</v>
      </c>
      <c r="BD202" s="22">
        <v>44015</v>
      </c>
      <c r="BE202" s="22"/>
      <c r="BF202" s="24"/>
      <c r="BG202" s="22"/>
      <c r="BH202" s="37"/>
    </row>
    <row r="203" spans="1:60" x14ac:dyDescent="0.25">
      <c r="A203" s="19"/>
      <c r="B203" s="17" t="s">
        <v>217</v>
      </c>
      <c r="C203" s="17" t="s">
        <v>4483</v>
      </c>
      <c r="D203" s="17" t="s">
        <v>3017</v>
      </c>
      <c r="E203" s="20" t="s">
        <v>7346</v>
      </c>
      <c r="F203" s="20" t="s">
        <v>3161</v>
      </c>
      <c r="G203" s="82" t="s">
        <v>7255</v>
      </c>
      <c r="H203" s="85" t="s">
        <v>7274</v>
      </c>
      <c r="I203" s="21" t="s">
        <v>7417</v>
      </c>
      <c r="J203" s="21" t="s">
        <v>3641</v>
      </c>
      <c r="K203" s="19"/>
      <c r="L203" s="22">
        <v>44015</v>
      </c>
      <c r="M203" s="98">
        <v>1713.1622999999699</v>
      </c>
      <c r="N203" s="94">
        <v>1713.1622999999699</v>
      </c>
      <c r="O203" s="94">
        <v>1713.1622999999699</v>
      </c>
      <c r="P203" s="62">
        <f t="shared" si="3"/>
        <v>1</v>
      </c>
      <c r="Q203" s="22">
        <v>44015</v>
      </c>
      <c r="R203" s="99">
        <v>78514800.371000007</v>
      </c>
      <c r="S203" s="99">
        <v>77082345.586999997</v>
      </c>
      <c r="T203" s="19"/>
      <c r="U203" s="23">
        <v>7.8218527050921693E-6</v>
      </c>
      <c r="V203" s="63">
        <v>-0.55723910154483702</v>
      </c>
      <c r="W203" s="23">
        <v>2.23379574890714E-4</v>
      </c>
      <c r="X203" s="63">
        <v>-9.5804320071765705</v>
      </c>
      <c r="Y203" s="23">
        <v>2.9582416063931301E-3</v>
      </c>
      <c r="Z203" s="63">
        <v>13.496427541220299</v>
      </c>
      <c r="AA203" s="23">
        <v>7.9109691214398498E-3</v>
      </c>
      <c r="AB203" s="63">
        <v>17.697712621797098</v>
      </c>
      <c r="AC203" s="23">
        <v>2.1499057214896301E-2</v>
      </c>
      <c r="AD203" s="63">
        <v>22.2172029690119</v>
      </c>
      <c r="AE203" s="23">
        <v>3.1280040409910698E-2</v>
      </c>
      <c r="AF203" s="64">
        <v>15.321345624950499</v>
      </c>
      <c r="AG203" s="23">
        <v>2.2940559574635699E-5</v>
      </c>
      <c r="AH203" s="63">
        <v>-6.0925317447981797</v>
      </c>
      <c r="AI203" s="23">
        <v>3.0047479849599802E-3</v>
      </c>
      <c r="AJ203" s="63">
        <v>10.3865877706994</v>
      </c>
      <c r="AK203" s="23">
        <v>0.56031394586199901</v>
      </c>
      <c r="AL203" s="23">
        <v>2.8110788147387201E-2</v>
      </c>
      <c r="AM203" s="63">
        <v>-77.868195922113998</v>
      </c>
      <c r="AN203" s="19"/>
      <c r="AO203" s="26">
        <v>4.2043936446134499E-4</v>
      </c>
      <c r="AP203" s="26">
        <v>6.8884346546838102E-6</v>
      </c>
      <c r="AQ203" s="26">
        <v>1.27798363064358E-3</v>
      </c>
      <c r="AR203" s="26">
        <v>2.2940559574635699E-5</v>
      </c>
      <c r="AS203" s="24">
        <v>12</v>
      </c>
      <c r="AT203" s="24">
        <v>0</v>
      </c>
      <c r="AU203" s="24">
        <v>7</v>
      </c>
      <c r="AV203" s="25">
        <v>5</v>
      </c>
      <c r="AW203" s="19"/>
      <c r="AX203" s="29">
        <v>6.4434702045332401E-4</v>
      </c>
      <c r="AY203" s="30">
        <v>-31.318107385828601</v>
      </c>
      <c r="AZ203" s="30">
        <v>0.42027574113899402</v>
      </c>
      <c r="BA203" s="30">
        <v>-14.934623956476599</v>
      </c>
      <c r="BB203" s="62">
        <v>6.6578034332494E-5</v>
      </c>
      <c r="BC203" s="108">
        <v>0</v>
      </c>
      <c r="BD203" s="22">
        <v>44015</v>
      </c>
      <c r="BE203" s="22"/>
      <c r="BF203" s="24"/>
      <c r="BG203" s="22"/>
      <c r="BH203" s="37"/>
    </row>
    <row r="204" spans="1:60" x14ac:dyDescent="0.25">
      <c r="A204" s="19"/>
      <c r="B204" s="17" t="s">
        <v>218</v>
      </c>
      <c r="C204" s="17" t="s">
        <v>4484</v>
      </c>
      <c r="D204" s="17" t="s">
        <v>3017</v>
      </c>
      <c r="E204" s="20" t="s">
        <v>7347</v>
      </c>
      <c r="F204" s="20" t="s">
        <v>3161</v>
      </c>
      <c r="G204" s="82" t="s">
        <v>7255</v>
      </c>
      <c r="H204" s="85" t="s">
        <v>7274</v>
      </c>
      <c r="I204" s="21" t="s">
        <v>7417</v>
      </c>
      <c r="J204" s="21" t="s">
        <v>2982</v>
      </c>
      <c r="K204" s="19"/>
      <c r="L204" s="22">
        <v>44015</v>
      </c>
      <c r="M204" s="98">
        <v>1106.1810999997001</v>
      </c>
      <c r="N204" s="94">
        <v>1106.1810999997001</v>
      </c>
      <c r="O204" s="94">
        <v>1106.1810999997001</v>
      </c>
      <c r="P204" s="62">
        <f t="shared" si="3"/>
        <v>1</v>
      </c>
      <c r="Q204" s="22">
        <v>44015</v>
      </c>
      <c r="R204" s="99">
        <v>1161126.17</v>
      </c>
      <c r="S204" s="99">
        <v>914198.24377832003</v>
      </c>
      <c r="T204" s="19"/>
      <c r="U204" s="23">
        <v>7.8649591159774007E-6</v>
      </c>
      <c r="V204" s="63">
        <v>-0.55723479090374906</v>
      </c>
      <c r="W204" s="23">
        <v>2.2325017198454599E-4</v>
      </c>
      <c r="X204" s="63">
        <v>-9.5804449474671909</v>
      </c>
      <c r="Y204" s="23">
        <v>4.0134904247679497E-3</v>
      </c>
      <c r="Z204" s="63">
        <v>13.6019524230651</v>
      </c>
      <c r="AA204" s="23">
        <v>1.1059601620218001E-2</v>
      </c>
      <c r="AB204" s="63">
        <v>18.012575871689499</v>
      </c>
      <c r="AC204" s="23">
        <v>2.9073641142531401E-2</v>
      </c>
      <c r="AD204" s="63">
        <v>22.9746613617754</v>
      </c>
      <c r="AE204" s="23">
        <v>4.5799264938977999E-2</v>
      </c>
      <c r="AF204" s="64">
        <v>16.773268077871801</v>
      </c>
      <c r="AG204" s="23">
        <v>2.3052814867696701E-5</v>
      </c>
      <c r="AH204" s="63">
        <v>-6.0925205192688701</v>
      </c>
      <c r="AI204" s="23">
        <v>4.0937808025773804E-3</v>
      </c>
      <c r="AJ204" s="63">
        <v>10.495491052468401</v>
      </c>
      <c r="AK204" s="23">
        <v>0.10618109999995801</v>
      </c>
      <c r="AL204" s="23">
        <v>1.8490363638193199E-2</v>
      </c>
      <c r="AM204" s="63">
        <v>2.1088275543588701</v>
      </c>
      <c r="AN204" s="19"/>
      <c r="AO204" s="26">
        <v>4.3165082024643198E-4</v>
      </c>
      <c r="AP204" s="26">
        <v>6.87107240082696E-6</v>
      </c>
      <c r="AQ204" s="26">
        <v>1.36232781187573E-3</v>
      </c>
      <c r="AR204" s="26">
        <v>2.3052814867696701E-5</v>
      </c>
      <c r="AS204" s="24">
        <v>12</v>
      </c>
      <c r="AT204" s="24">
        <v>0</v>
      </c>
      <c r="AU204" s="24">
        <v>7</v>
      </c>
      <c r="AV204" s="25">
        <v>5</v>
      </c>
      <c r="AW204" s="19"/>
      <c r="AX204" s="29">
        <v>7.2965501998964997E-4</v>
      </c>
      <c r="AY204" s="30">
        <v>-24.798913437727599</v>
      </c>
      <c r="AZ204" s="30">
        <v>0.430409408546438</v>
      </c>
      <c r="BA204" s="30">
        <v>-14.3280610437505</v>
      </c>
      <c r="BB204" s="62">
        <v>7.5391868186258694E-5</v>
      </c>
      <c r="BC204" s="108">
        <v>0</v>
      </c>
      <c r="BD204" s="22">
        <v>44015</v>
      </c>
      <c r="BE204" s="22"/>
      <c r="BF204" s="24"/>
      <c r="BG204" s="22"/>
      <c r="BH204" s="37"/>
    </row>
    <row r="205" spans="1:60" x14ac:dyDescent="0.25">
      <c r="A205" s="19"/>
      <c r="B205" s="17" t="s">
        <v>219</v>
      </c>
      <c r="C205" s="17" t="s">
        <v>4485</v>
      </c>
      <c r="D205" s="17" t="s">
        <v>3017</v>
      </c>
      <c r="E205" s="20" t="s">
        <v>7348</v>
      </c>
      <c r="F205" s="20" t="s">
        <v>3161</v>
      </c>
      <c r="G205" s="82" t="s">
        <v>7255</v>
      </c>
      <c r="H205" s="85" t="s">
        <v>7274</v>
      </c>
      <c r="I205" s="21" t="s">
        <v>7417</v>
      </c>
      <c r="J205" s="21" t="s">
        <v>3642</v>
      </c>
      <c r="K205" s="19"/>
      <c r="L205" s="22">
        <v>44015</v>
      </c>
      <c r="M205" s="98">
        <v>1645.35539999977</v>
      </c>
      <c r="N205" s="94">
        <v>1645.35539999977</v>
      </c>
      <c r="O205" s="94">
        <v>1645.35539999977</v>
      </c>
      <c r="P205" s="62">
        <f t="shared" si="3"/>
        <v>1</v>
      </c>
      <c r="Q205" s="22">
        <v>44015</v>
      </c>
      <c r="R205" s="99">
        <v>32505833.530999999</v>
      </c>
      <c r="S205" s="99">
        <v>22002874.6206562</v>
      </c>
      <c r="T205" s="19"/>
      <c r="U205" s="23">
        <v>7.8403136285487596E-6</v>
      </c>
      <c r="V205" s="63">
        <v>-0.55723725545249203</v>
      </c>
      <c r="W205" s="23">
        <v>2.2334509412758101E-4</v>
      </c>
      <c r="X205" s="63">
        <v>-9.5804354552528803</v>
      </c>
      <c r="Y205" s="23">
        <v>4.4911507575306998E-3</v>
      </c>
      <c r="Z205" s="63">
        <v>13.649718456334099</v>
      </c>
      <c r="AA205" s="23">
        <v>1.2509140613474299E-2</v>
      </c>
      <c r="AB205" s="63">
        <v>18.157529771007798</v>
      </c>
      <c r="AC205" s="23"/>
      <c r="AD205" s="63"/>
      <c r="AE205" s="23"/>
      <c r="AF205" s="64"/>
      <c r="AG205" s="23">
        <v>2.2974287276156199E-5</v>
      </c>
      <c r="AH205" s="63">
        <v>-6.0925283720280303</v>
      </c>
      <c r="AI205" s="23">
        <v>4.5870711019233602E-3</v>
      </c>
      <c r="AJ205" s="63">
        <v>10.544820082403</v>
      </c>
      <c r="AK205" s="23">
        <v>3.21476863082353E-2</v>
      </c>
      <c r="AL205" s="23">
        <v>1.5978649738826799E-2</v>
      </c>
      <c r="AM205" s="63">
        <v>25.919379484839698</v>
      </c>
      <c r="AN205" s="19"/>
      <c r="AO205" s="26">
        <v>4.36837841334636E-4</v>
      </c>
      <c r="AP205" s="26">
        <v>6.8684039433719599E-6</v>
      </c>
      <c r="AQ205" s="26">
        <v>1.5189017904049299E-3</v>
      </c>
      <c r="AR205" s="26">
        <v>2.2974287276156199E-5</v>
      </c>
      <c r="AS205" s="24">
        <v>12</v>
      </c>
      <c r="AT205" s="24">
        <v>0</v>
      </c>
      <c r="AU205" s="24">
        <v>7</v>
      </c>
      <c r="AV205" s="25">
        <v>5</v>
      </c>
      <c r="AW205" s="19"/>
      <c r="AX205" s="29">
        <v>7.7757400917221296E-4</v>
      </c>
      <c r="AY205" s="30">
        <v>-21.848255905788399</v>
      </c>
      <c r="AZ205" s="30">
        <v>0.43507327062616202</v>
      </c>
      <c r="BA205" s="30">
        <v>-13.917351378957401</v>
      </c>
      <c r="BB205" s="62">
        <v>8.0342860487263594E-5</v>
      </c>
      <c r="BC205" s="108">
        <v>0</v>
      </c>
      <c r="BD205" s="22">
        <v>44015</v>
      </c>
      <c r="BE205" s="22"/>
      <c r="BF205" s="24"/>
      <c r="BG205" s="22"/>
      <c r="BH205" s="37"/>
    </row>
    <row r="206" spans="1:60" x14ac:dyDescent="0.25">
      <c r="A206" s="19"/>
      <c r="B206" s="17" t="s">
        <v>220</v>
      </c>
      <c r="C206" s="17" t="s">
        <v>4486</v>
      </c>
      <c r="D206" s="17" t="s">
        <v>3017</v>
      </c>
      <c r="E206" s="20" t="s">
        <v>7349</v>
      </c>
      <c r="F206" s="20" t="s">
        <v>3161</v>
      </c>
      <c r="G206" s="82" t="s">
        <v>7255</v>
      </c>
      <c r="H206" s="85" t="s">
        <v>7274</v>
      </c>
      <c r="I206" s="21" t="s">
        <v>7417</v>
      </c>
      <c r="J206" s="21" t="s">
        <v>3643</v>
      </c>
      <c r="K206" s="19"/>
      <c r="L206" s="22">
        <v>44015</v>
      </c>
      <c r="M206" s="98">
        <v>1025.10390000045</v>
      </c>
      <c r="N206" s="94">
        <v>1025.10390000045</v>
      </c>
      <c r="O206" s="94">
        <v>1025.10390000045</v>
      </c>
      <c r="P206" s="62">
        <f t="shared" si="3"/>
        <v>1</v>
      </c>
      <c r="Q206" s="22">
        <v>44015</v>
      </c>
      <c r="R206" s="99">
        <v>7783998.3490000004</v>
      </c>
      <c r="S206" s="99">
        <v>7062284.25364062</v>
      </c>
      <c r="T206" s="19"/>
      <c r="U206" s="23">
        <v>7.8041484812274592E-6</v>
      </c>
      <c r="V206" s="63">
        <v>-0.55724087196722405</v>
      </c>
      <c r="W206" s="23">
        <v>2.2305152742774199E-4</v>
      </c>
      <c r="X206" s="63">
        <v>-9.5804648119228695</v>
      </c>
      <c r="Y206" s="23">
        <v>3.5097745658276801E-3</v>
      </c>
      <c r="Z206" s="63">
        <v>13.5515808371711</v>
      </c>
      <c r="AA206" s="23">
        <v>9.4828593901183904E-3</v>
      </c>
      <c r="AB206" s="63">
        <v>17.854901648679501</v>
      </c>
      <c r="AC206" s="23"/>
      <c r="AD206" s="63"/>
      <c r="AE206" s="23"/>
      <c r="AF206" s="64"/>
      <c r="AG206" s="23">
        <v>2.2827476641396101E-5</v>
      </c>
      <c r="AH206" s="63">
        <v>-6.0925430530915001</v>
      </c>
      <c r="AI206" s="23">
        <v>3.5727484682865898E-3</v>
      </c>
      <c r="AJ206" s="63">
        <v>10.4433878190321</v>
      </c>
      <c r="AK206" s="23">
        <v>2.51039000013407E-2</v>
      </c>
      <c r="AL206" s="23">
        <v>1.2474147819375499E-2</v>
      </c>
      <c r="AM206" s="63">
        <v>24.471888353029499</v>
      </c>
      <c r="AN206" s="19"/>
      <c r="AO206" s="26">
        <v>4.2590162047417802E-4</v>
      </c>
      <c r="AP206" s="26">
        <v>6.8291592469904597E-6</v>
      </c>
      <c r="AQ206" s="26">
        <v>1.3106394289934501E-3</v>
      </c>
      <c r="AR206" s="26">
        <v>2.2827476641396101E-5</v>
      </c>
      <c r="AS206" s="24">
        <v>12</v>
      </c>
      <c r="AT206" s="24">
        <v>0</v>
      </c>
      <c r="AU206" s="24">
        <v>7</v>
      </c>
      <c r="AV206" s="25">
        <v>5</v>
      </c>
      <c r="AW206" s="19"/>
      <c r="AX206" s="29">
        <v>6.8249700743081097E-4</v>
      </c>
      <c r="AY206" s="30">
        <v>-28.1483874125406</v>
      </c>
      <c r="AZ206" s="30">
        <v>0.42533681416671199</v>
      </c>
      <c r="BA206" s="30">
        <v>-14.6843328724062</v>
      </c>
      <c r="BB206" s="62">
        <v>7.0519577970529204E-5</v>
      </c>
      <c r="BC206" s="108">
        <v>0</v>
      </c>
      <c r="BD206" s="22">
        <v>44015</v>
      </c>
      <c r="BE206" s="22"/>
      <c r="BF206" s="24"/>
      <c r="BG206" s="22"/>
      <c r="BH206" s="37"/>
    </row>
    <row r="207" spans="1:60" x14ac:dyDescent="0.25">
      <c r="A207" s="19"/>
      <c r="B207" s="17" t="s">
        <v>221</v>
      </c>
      <c r="C207" s="17" t="s">
        <v>4487</v>
      </c>
      <c r="D207" s="17" t="s">
        <v>3017</v>
      </c>
      <c r="E207" s="20" t="s">
        <v>7350</v>
      </c>
      <c r="F207" s="20" t="s">
        <v>3161</v>
      </c>
      <c r="G207" s="82" t="s">
        <v>7255</v>
      </c>
      <c r="H207" s="85" t="s">
        <v>7274</v>
      </c>
      <c r="I207" s="21" t="s">
        <v>7417</v>
      </c>
      <c r="J207" s="21" t="s">
        <v>3644</v>
      </c>
      <c r="K207" s="19"/>
      <c r="L207" s="22">
        <v>44015</v>
      </c>
      <c r="M207" s="98">
        <v>1541.5209999997201</v>
      </c>
      <c r="N207" s="94">
        <v>1541.5209999997201</v>
      </c>
      <c r="O207" s="94">
        <v>1541.5209999997201</v>
      </c>
      <c r="P207" s="62">
        <f t="shared" si="3"/>
        <v>1</v>
      </c>
      <c r="Q207" s="22">
        <v>44015</v>
      </c>
      <c r="R207" s="99">
        <v>10165644.804</v>
      </c>
      <c r="S207" s="99">
        <v>10482580.702093801</v>
      </c>
      <c r="T207" s="19"/>
      <c r="U207" s="23">
        <v>7.8494522313121706E-6</v>
      </c>
      <c r="V207" s="63">
        <v>-0.55723634159221502</v>
      </c>
      <c r="W207" s="23">
        <v>2.23400729737477E-4</v>
      </c>
      <c r="X207" s="63">
        <v>-9.5804298916918906</v>
      </c>
      <c r="Y207" s="23">
        <v>4.4960932373214703E-3</v>
      </c>
      <c r="Z207" s="63">
        <v>13.650212704320399</v>
      </c>
      <c r="AA207" s="23">
        <v>1.25140832133184E-2</v>
      </c>
      <c r="AB207" s="63">
        <v>18.158024030999499</v>
      </c>
      <c r="AC207" s="23"/>
      <c r="AD207" s="63"/>
      <c r="AE207" s="23"/>
      <c r="AF207" s="64"/>
      <c r="AG207" s="23">
        <v>2.2964859454077699E-5</v>
      </c>
      <c r="AH207" s="63">
        <v>-6.09252931481024</v>
      </c>
      <c r="AI207" s="23">
        <v>4.5921258388261802E-3</v>
      </c>
      <c r="AJ207" s="63">
        <v>10.545325556086</v>
      </c>
      <c r="AK207" s="23">
        <v>3.1222986372085901E-2</v>
      </c>
      <c r="AL207" s="23">
        <v>1.5522535919444601E-2</v>
      </c>
      <c r="AM207" s="63">
        <v>25.826909491210198</v>
      </c>
      <c r="AN207" s="19"/>
      <c r="AO207" s="26">
        <v>4.3682054638338698E-4</v>
      </c>
      <c r="AP207" s="26">
        <v>6.8769131758017499E-6</v>
      </c>
      <c r="AQ207" s="26">
        <v>1.51865243242355E-3</v>
      </c>
      <c r="AR207" s="26">
        <v>2.2964859454077699E-5</v>
      </c>
      <c r="AS207" s="24">
        <v>12</v>
      </c>
      <c r="AT207" s="24">
        <v>0</v>
      </c>
      <c r="AU207" s="24">
        <v>7</v>
      </c>
      <c r="AV207" s="25">
        <v>5</v>
      </c>
      <c r="AW207" s="19"/>
      <c r="AX207" s="29">
        <v>7.7763019274470905E-4</v>
      </c>
      <c r="AY207" s="30">
        <v>-21.846286467596698</v>
      </c>
      <c r="AZ207" s="30">
        <v>0.43508875845918699</v>
      </c>
      <c r="BA207" s="30">
        <v>-13.917106927227</v>
      </c>
      <c r="BB207" s="62">
        <v>8.0348662642251194E-5</v>
      </c>
      <c r="BC207" s="108">
        <v>0</v>
      </c>
      <c r="BD207" s="22">
        <v>44015</v>
      </c>
      <c r="BE207" s="22"/>
      <c r="BF207" s="24"/>
      <c r="BG207" s="22"/>
      <c r="BH207" s="37"/>
    </row>
    <row r="208" spans="1:60" x14ac:dyDescent="0.25">
      <c r="A208" s="19"/>
      <c r="B208" s="17" t="s">
        <v>222</v>
      </c>
      <c r="C208" s="17" t="s">
        <v>4488</v>
      </c>
      <c r="D208" s="17" t="s">
        <v>3018</v>
      </c>
      <c r="E208" s="20" t="s">
        <v>7289</v>
      </c>
      <c r="F208" s="20" t="s">
        <v>3161</v>
      </c>
      <c r="G208" s="82" t="s">
        <v>7255</v>
      </c>
      <c r="H208" s="85" t="s">
        <v>7275</v>
      </c>
      <c r="I208" s="21" t="s">
        <v>7418</v>
      </c>
      <c r="J208" s="21" t="s">
        <v>3645</v>
      </c>
      <c r="K208" s="19"/>
      <c r="L208" s="22">
        <v>44015</v>
      </c>
      <c r="M208" s="98">
        <v>498798.035779953</v>
      </c>
      <c r="N208" s="94">
        <v>498798.035779953</v>
      </c>
      <c r="O208" s="94">
        <v>536880.16566085804</v>
      </c>
      <c r="P208" s="62">
        <f t="shared" si="3"/>
        <v>0.92906772811391003</v>
      </c>
      <c r="Q208" s="22">
        <v>43910</v>
      </c>
      <c r="R208" s="99">
        <v>23075343.781437501</v>
      </c>
      <c r="S208" s="99">
        <v>20407714.816437501</v>
      </c>
      <c r="T208" s="19"/>
      <c r="U208" s="23">
        <v>-1.5074233452651201E-2</v>
      </c>
      <c r="V208" s="63">
        <v>-2.06544463208047</v>
      </c>
      <c r="W208" s="23">
        <v>2.72671037564578E-2</v>
      </c>
      <c r="X208" s="63">
        <v>-6.8760595890198601</v>
      </c>
      <c r="Y208" s="23">
        <v>7.3348303552847896E-2</v>
      </c>
      <c r="Z208" s="63">
        <v>20.535433735873099</v>
      </c>
      <c r="AA208" s="23">
        <v>0.20283252292749199</v>
      </c>
      <c r="AB208" s="63">
        <v>37.189868002431503</v>
      </c>
      <c r="AC208" s="23">
        <v>0.28796260025235798</v>
      </c>
      <c r="AD208" s="63">
        <v>48.863557272765298</v>
      </c>
      <c r="AE208" s="23">
        <v>0.27826690198882698</v>
      </c>
      <c r="AF208" s="64">
        <v>40.020031782856698</v>
      </c>
      <c r="AG208" s="23">
        <v>-1.5146464153985999E-2</v>
      </c>
      <c r="AH208" s="63">
        <v>-7.6094722161578803</v>
      </c>
      <c r="AI208" s="23">
        <v>8.7319626876705997E-2</v>
      </c>
      <c r="AJ208" s="63">
        <v>18.818075659888599</v>
      </c>
      <c r="AK208" s="23">
        <v>0.71809739521821003</v>
      </c>
      <c r="AL208" s="23">
        <v>3.5203866544179598E-2</v>
      </c>
      <c r="AM208" s="63">
        <v>-45.319988224073299</v>
      </c>
      <c r="AN208" s="19"/>
      <c r="AO208" s="26">
        <v>3.6625345119318801E-2</v>
      </c>
      <c r="AP208" s="26">
        <v>-2.3510042647103501E-2</v>
      </c>
      <c r="AQ208" s="26">
        <v>0.14259513306023999</v>
      </c>
      <c r="AR208" s="26">
        <v>-9.9096050585067097E-2</v>
      </c>
      <c r="AS208" s="24">
        <v>8</v>
      </c>
      <c r="AT208" s="24">
        <v>4</v>
      </c>
      <c r="AU208" s="24">
        <v>7</v>
      </c>
      <c r="AV208" s="25">
        <v>5</v>
      </c>
      <c r="AW208" s="19"/>
      <c r="AX208" s="29">
        <v>0.13540398155266301</v>
      </c>
      <c r="AY208" s="30">
        <v>1.53834768694651</v>
      </c>
      <c r="AZ208" s="30">
        <v>1.03164710538476</v>
      </c>
      <c r="BA208" s="30">
        <v>2.45607700625987</v>
      </c>
      <c r="BB208" s="62">
        <v>1.40135333832222E-2</v>
      </c>
      <c r="BC208" s="108">
        <v>-11.6189344922022</v>
      </c>
      <c r="BD208" s="22">
        <v>43910</v>
      </c>
      <c r="BE208" s="22">
        <v>43990</v>
      </c>
      <c r="BF208" s="24"/>
      <c r="BG208" s="22"/>
      <c r="BH208" s="37"/>
    </row>
    <row r="209" spans="1:60" x14ac:dyDescent="0.25">
      <c r="A209" s="19"/>
      <c r="B209" s="17" t="s">
        <v>223</v>
      </c>
      <c r="C209" s="17" t="s">
        <v>4489</v>
      </c>
      <c r="D209" s="17" t="s">
        <v>3018</v>
      </c>
      <c r="E209" s="20" t="s">
        <v>7290</v>
      </c>
      <c r="F209" s="20" t="s">
        <v>3161</v>
      </c>
      <c r="G209" s="82" t="s">
        <v>7255</v>
      </c>
      <c r="H209" s="85" t="s">
        <v>7275</v>
      </c>
      <c r="I209" s="21" t="s">
        <v>7418</v>
      </c>
      <c r="J209" s="21" t="s">
        <v>3646</v>
      </c>
      <c r="K209" s="19"/>
      <c r="L209" s="22">
        <v>44015</v>
      </c>
      <c r="M209" s="98">
        <v>514230.91426801699</v>
      </c>
      <c r="N209" s="94">
        <v>514230.91426801699</v>
      </c>
      <c r="O209" s="94">
        <v>553162.73925304401</v>
      </c>
      <c r="P209" s="62">
        <f t="shared" si="3"/>
        <v>0.92961958168477132</v>
      </c>
      <c r="Q209" s="22">
        <v>43910</v>
      </c>
      <c r="R209" s="99">
        <v>15322174.654859399</v>
      </c>
      <c r="S209" s="99">
        <v>10111702.539312501</v>
      </c>
      <c r="T209" s="19"/>
      <c r="U209" s="23">
        <v>-1.5071647435434E-2</v>
      </c>
      <c r="V209" s="63">
        <v>-2.0651860303587499</v>
      </c>
      <c r="W209" s="23">
        <v>2.73554678387882E-2</v>
      </c>
      <c r="X209" s="63">
        <v>-6.8672231807868203</v>
      </c>
      <c r="Y209" s="23">
        <v>7.4570033531926996E-2</v>
      </c>
      <c r="Z209" s="63">
        <v>20.657606733788299</v>
      </c>
      <c r="AA209" s="23">
        <v>0.205637090164528</v>
      </c>
      <c r="AB209" s="63">
        <v>37.470324726134997</v>
      </c>
      <c r="AC209" s="23">
        <v>0.29642792966653397</v>
      </c>
      <c r="AD209" s="63">
        <v>49.710090214212002</v>
      </c>
      <c r="AE209" s="23">
        <v>0.29204441604466402</v>
      </c>
      <c r="AF209" s="64">
        <v>41.3977831884404</v>
      </c>
      <c r="AG209" s="23">
        <v>-1.5138393804591E-2</v>
      </c>
      <c r="AH209" s="63">
        <v>-7.6086651812147501</v>
      </c>
      <c r="AI209" s="23">
        <v>8.8578697637858597E-2</v>
      </c>
      <c r="AJ209" s="63">
        <v>18.9439827360038</v>
      </c>
      <c r="AK209" s="23">
        <v>0.77119640227290798</v>
      </c>
      <c r="AL209" s="23">
        <v>3.7220118412733399E-2</v>
      </c>
      <c r="AM209" s="63">
        <v>-40.010087518603498</v>
      </c>
      <c r="AN209" s="19"/>
      <c r="AO209" s="26">
        <v>3.6632082403230001E-2</v>
      </c>
      <c r="AP209" s="26">
        <v>-2.3491004927564101E-2</v>
      </c>
      <c r="AQ209" s="26">
        <v>0.14281461805701801</v>
      </c>
      <c r="AR209" s="26">
        <v>-9.8913949354900998E-2</v>
      </c>
      <c r="AS209" s="24">
        <v>8</v>
      </c>
      <c r="AT209" s="24">
        <v>4</v>
      </c>
      <c r="AU209" s="24">
        <v>7</v>
      </c>
      <c r="AV209" s="25">
        <v>5</v>
      </c>
      <c r="AW209" s="19"/>
      <c r="AX209" s="29">
        <v>0.135393324947509</v>
      </c>
      <c r="AY209" s="30">
        <v>1.55828032807221</v>
      </c>
      <c r="AZ209" s="30">
        <v>1.0400816959936501</v>
      </c>
      <c r="BA209" s="30">
        <v>2.48999921342693</v>
      </c>
      <c r="BB209" s="62">
        <v>1.40125555391023E-2</v>
      </c>
      <c r="BC209" s="108">
        <v>-11.5724587441364</v>
      </c>
      <c r="BD209" s="22">
        <v>43910</v>
      </c>
      <c r="BE209" s="22">
        <v>43990</v>
      </c>
      <c r="BF209" s="24"/>
      <c r="BG209" s="22"/>
      <c r="BH209" s="37"/>
    </row>
    <row r="210" spans="1:60" x14ac:dyDescent="0.25">
      <c r="A210" s="19"/>
      <c r="B210" s="17" t="s">
        <v>224</v>
      </c>
      <c r="C210" s="17" t="s">
        <v>4490</v>
      </c>
      <c r="D210" s="17" t="s">
        <v>3019</v>
      </c>
      <c r="E210" s="20" t="s">
        <v>7296</v>
      </c>
      <c r="F210" s="20" t="s">
        <v>3152</v>
      </c>
      <c r="G210" s="82" t="s">
        <v>7251</v>
      </c>
      <c r="H210" s="85" t="s">
        <v>7264</v>
      </c>
      <c r="I210" s="21" t="s">
        <v>7417</v>
      </c>
      <c r="J210" s="21" t="s">
        <v>2982</v>
      </c>
      <c r="K210" s="19"/>
      <c r="L210" s="22">
        <v>44015</v>
      </c>
      <c r="M210" s="98">
        <v>1100.05729999952</v>
      </c>
      <c r="N210" s="94">
        <v>1100.05729999952</v>
      </c>
      <c r="O210" s="94"/>
      <c r="P210" s="62" t="str">
        <f t="shared" si="3"/>
        <v/>
      </c>
      <c r="Q210" s="22"/>
      <c r="R210" s="99">
        <v>2147298.1430000002</v>
      </c>
      <c r="S210" s="99"/>
      <c r="T210" s="19"/>
      <c r="U210" s="23">
        <v>-6.9420882482518198E-4</v>
      </c>
      <c r="V210" s="63">
        <v>-0.627442169297865</v>
      </c>
      <c r="W210" s="23">
        <v>5.55785958222259E-2</v>
      </c>
      <c r="X210" s="63">
        <v>-4.0449103824430503</v>
      </c>
      <c r="Y210" s="23">
        <v>-1.3782655653813E-2</v>
      </c>
      <c r="Z210" s="63">
        <v>11.822337815203401</v>
      </c>
      <c r="AA210" s="23"/>
      <c r="AB210" s="63"/>
      <c r="AC210" s="23"/>
      <c r="AD210" s="63"/>
      <c r="AE210" s="23"/>
      <c r="AF210" s="64"/>
      <c r="AG210" s="23">
        <v>9.7049621381302097E-3</v>
      </c>
      <c r="AH210" s="63">
        <v>-5.1243295869426202</v>
      </c>
      <c r="AI210" s="23">
        <v>4.3491531068866598E-3</v>
      </c>
      <c r="AJ210" s="63">
        <v>10.5210282828921</v>
      </c>
      <c r="AK210" s="23">
        <v>0.110699130507855</v>
      </c>
      <c r="AL210" s="23">
        <v>0.124781083279231</v>
      </c>
      <c r="AM210" s="63">
        <v>20.718558502092499</v>
      </c>
      <c r="AN210" s="19"/>
      <c r="AO210" s="26">
        <v>4.3717958069464699E-2</v>
      </c>
      <c r="AP210" s="26">
        <v>-4.3997473642812097E-2</v>
      </c>
      <c r="AQ210" s="26">
        <v>8.7268109644355704E-2</v>
      </c>
      <c r="AR210" s="26">
        <v>-9.7557479523820795E-2</v>
      </c>
      <c r="AS210" s="24"/>
      <c r="AT210" s="24"/>
      <c r="AU210" s="24"/>
      <c r="AV210" s="25"/>
      <c r="AW210" s="19"/>
      <c r="AX210" s="29"/>
      <c r="AY210" s="30"/>
      <c r="AZ210" s="30"/>
      <c r="BA210" s="30"/>
      <c r="BB210" s="62"/>
      <c r="BC210" s="108">
        <v>-24.909433819819199</v>
      </c>
      <c r="BD210" s="22">
        <v>43874</v>
      </c>
      <c r="BE210" s="22">
        <v>43913</v>
      </c>
      <c r="BF210" s="24"/>
      <c r="BG210" s="22"/>
      <c r="BH210" s="37"/>
    </row>
    <row r="211" spans="1:60" x14ac:dyDescent="0.25">
      <c r="A211" s="19"/>
      <c r="B211" s="17" t="s">
        <v>225</v>
      </c>
      <c r="C211" s="17" t="s">
        <v>4491</v>
      </c>
      <c r="D211" s="17" t="s">
        <v>3019</v>
      </c>
      <c r="E211" s="20" t="s">
        <v>7298</v>
      </c>
      <c r="F211" s="20" t="s">
        <v>3152</v>
      </c>
      <c r="G211" s="82" t="s">
        <v>7251</v>
      </c>
      <c r="H211" s="85" t="s">
        <v>7264</v>
      </c>
      <c r="I211" s="21" t="s">
        <v>7417</v>
      </c>
      <c r="J211" s="21" t="s">
        <v>3647</v>
      </c>
      <c r="K211" s="19"/>
      <c r="L211" s="22">
        <v>44015</v>
      </c>
      <c r="M211" s="98">
        <v>2162.0520999990399</v>
      </c>
      <c r="N211" s="94">
        <v>2162.0520999990399</v>
      </c>
      <c r="O211" s="94">
        <v>2266.2248000018299</v>
      </c>
      <c r="P211" s="62">
        <f t="shared" si="3"/>
        <v>0.95403249492163977</v>
      </c>
      <c r="Q211" s="22">
        <v>43874</v>
      </c>
      <c r="R211" s="99">
        <v>12761039.48</v>
      </c>
      <c r="S211" s="99">
        <v>12850192.246593701</v>
      </c>
      <c r="T211" s="19"/>
      <c r="U211" s="23">
        <v>-6.6679155770543697E-4</v>
      </c>
      <c r="V211" s="63">
        <v>-0.62470044258588997</v>
      </c>
      <c r="W211" s="23">
        <v>5.6446656446496497E-2</v>
      </c>
      <c r="X211" s="63">
        <v>-3.9581043200159902</v>
      </c>
      <c r="Y211" s="23">
        <v>-8.8526760573586199E-3</v>
      </c>
      <c r="Z211" s="63">
        <v>12.3153357748524</v>
      </c>
      <c r="AA211" s="23">
        <v>0.10444994226782001</v>
      </c>
      <c r="AB211" s="63">
        <v>27.351609936449702</v>
      </c>
      <c r="AC211" s="23">
        <v>0.17126143658795601</v>
      </c>
      <c r="AD211" s="63">
        <v>37.193440906354198</v>
      </c>
      <c r="AE211" s="23">
        <v>0.25845967781613599</v>
      </c>
      <c r="AF211" s="64">
        <v>38.039309365558402</v>
      </c>
      <c r="AG211" s="23">
        <v>9.7879346976696997E-3</v>
      </c>
      <c r="AH211" s="63">
        <v>-5.1160323309886699</v>
      </c>
      <c r="AI211" s="23">
        <v>9.4527697910962195E-3</v>
      </c>
      <c r="AJ211" s="63">
        <v>11.031389951313001</v>
      </c>
      <c r="AK211" s="23">
        <v>1.16205210000044</v>
      </c>
      <c r="AL211" s="23">
        <v>9.1212610066577299E-2</v>
      </c>
      <c r="AM211" s="63">
        <v>116.18310097022901</v>
      </c>
      <c r="AN211" s="19"/>
      <c r="AO211" s="26">
        <v>4.3746550010837403E-2</v>
      </c>
      <c r="AP211" s="26">
        <v>-4.3918891614375802E-2</v>
      </c>
      <c r="AQ211" s="26">
        <v>8.8162096983141994E-2</v>
      </c>
      <c r="AR211" s="26">
        <v>-9.6790656567463898E-2</v>
      </c>
      <c r="AS211" s="24">
        <v>7</v>
      </c>
      <c r="AT211" s="24">
        <v>5</v>
      </c>
      <c r="AU211" s="24">
        <v>7</v>
      </c>
      <c r="AV211" s="25">
        <v>5</v>
      </c>
      <c r="AW211" s="19"/>
      <c r="AX211" s="29">
        <v>0.144745403295819</v>
      </c>
      <c r="AY211" s="30">
        <v>0.56489276716820302</v>
      </c>
      <c r="AZ211" s="30">
        <v>1.03795005424217</v>
      </c>
      <c r="BA211" s="30">
        <v>0.78095215288976805</v>
      </c>
      <c r="BB211" s="62">
        <v>1.4902072971071901E-2</v>
      </c>
      <c r="BC211" s="108">
        <v>-24.829151988844401</v>
      </c>
      <c r="BD211" s="22">
        <v>43874</v>
      </c>
      <c r="BE211" s="22">
        <v>43913</v>
      </c>
      <c r="BF211" s="24"/>
      <c r="BG211" s="22"/>
      <c r="BH211" s="37"/>
    </row>
    <row r="212" spans="1:60" x14ac:dyDescent="0.25">
      <c r="A212" s="19"/>
      <c r="B212" s="17" t="s">
        <v>226</v>
      </c>
      <c r="C212" s="17" t="s">
        <v>4492</v>
      </c>
      <c r="D212" s="17" t="s">
        <v>3019</v>
      </c>
      <c r="E212" s="20" t="s">
        <v>7299</v>
      </c>
      <c r="F212" s="20" t="s">
        <v>3152</v>
      </c>
      <c r="G212" s="82" t="s">
        <v>7251</v>
      </c>
      <c r="H212" s="85" t="s">
        <v>7264</v>
      </c>
      <c r="I212" s="21" t="s">
        <v>7417</v>
      </c>
      <c r="J212" s="21" t="s">
        <v>3648</v>
      </c>
      <c r="K212" s="19"/>
      <c r="L212" s="22">
        <v>44015</v>
      </c>
      <c r="M212" s="98">
        <v>1873.3422999996701</v>
      </c>
      <c r="N212" s="94">
        <v>1873.3422999996701</v>
      </c>
      <c r="O212" s="94">
        <v>1978.8344999998801</v>
      </c>
      <c r="P212" s="62">
        <f t="shared" si="3"/>
        <v>0.94668973074796481</v>
      </c>
      <c r="Q212" s="22">
        <v>43874</v>
      </c>
      <c r="R212" s="99">
        <v>9021927.6769999992</v>
      </c>
      <c r="S212" s="99">
        <v>8723909.1746406294</v>
      </c>
      <c r="T212" s="19"/>
      <c r="U212" s="23">
        <v>-7.2155737325374503E-4</v>
      </c>
      <c r="V212" s="63">
        <v>-0.63017702414072096</v>
      </c>
      <c r="W212" s="23">
        <v>5.4711390119336997E-2</v>
      </c>
      <c r="X212" s="63">
        <v>-4.1316309527319399</v>
      </c>
      <c r="Y212" s="23">
        <v>-1.8688242152165899E-2</v>
      </c>
      <c r="Z212" s="63">
        <v>11.331779165368101</v>
      </c>
      <c r="AA212" s="23">
        <v>8.2520175805257195E-2</v>
      </c>
      <c r="AB212" s="63">
        <v>25.158633290178798</v>
      </c>
      <c r="AC212" s="23">
        <v>0.125272098801361</v>
      </c>
      <c r="AD212" s="63">
        <v>32.594507127650999</v>
      </c>
      <c r="AE212" s="23">
        <v>0.18697331743169299</v>
      </c>
      <c r="AF212" s="64">
        <v>30.8906733271433</v>
      </c>
      <c r="AG212" s="23">
        <v>9.62199286732357E-3</v>
      </c>
      <c r="AH212" s="63">
        <v>-5.1326265140232898</v>
      </c>
      <c r="AI212" s="23">
        <v>-7.2875329715316195E-4</v>
      </c>
      <c r="AJ212" s="63">
        <v>10.0132376424881</v>
      </c>
      <c r="AK212" s="23">
        <v>0.87334229999920399</v>
      </c>
      <c r="AL212" s="23">
        <v>7.3648984558531097E-2</v>
      </c>
      <c r="AM212" s="63">
        <v>87.312120970105795</v>
      </c>
      <c r="AN212" s="19"/>
      <c r="AO212" s="26">
        <v>4.3689356363756801E-2</v>
      </c>
      <c r="AP212" s="26">
        <v>-4.4076028183553703E-2</v>
      </c>
      <c r="AQ212" s="26">
        <v>8.63747528237582E-2</v>
      </c>
      <c r="AR212" s="26">
        <v>-9.8323604454926702E-2</v>
      </c>
      <c r="AS212" s="24">
        <v>7</v>
      </c>
      <c r="AT212" s="24">
        <v>5</v>
      </c>
      <c r="AU212" s="24">
        <v>7</v>
      </c>
      <c r="AV212" s="25">
        <v>5</v>
      </c>
      <c r="AW212" s="19"/>
      <c r="AX212" s="29">
        <v>0.14475865184591399</v>
      </c>
      <c r="AY212" s="30">
        <v>0.42483581151509497</v>
      </c>
      <c r="AZ212" s="30">
        <v>0.94435489077295598</v>
      </c>
      <c r="BA212" s="30">
        <v>0.58449727880997704</v>
      </c>
      <c r="BB212" s="62">
        <v>1.49021021178123E-2</v>
      </c>
      <c r="BC212" s="108">
        <v>-24.98982608199</v>
      </c>
      <c r="BD212" s="22">
        <v>43874</v>
      </c>
      <c r="BE212" s="22">
        <v>43914</v>
      </c>
      <c r="BF212" s="24"/>
      <c r="BG212" s="22"/>
      <c r="BH212" s="37"/>
    </row>
    <row r="213" spans="1:60" x14ac:dyDescent="0.25">
      <c r="A213" s="19"/>
      <c r="B213" s="17" t="s">
        <v>227</v>
      </c>
      <c r="C213" s="17" t="s">
        <v>4493</v>
      </c>
      <c r="D213" s="17" t="s">
        <v>3020</v>
      </c>
      <c r="E213" s="20" t="s">
        <v>7296</v>
      </c>
      <c r="F213" s="20" t="s">
        <v>3152</v>
      </c>
      <c r="G213" s="82" t="s">
        <v>7251</v>
      </c>
      <c r="H213" s="85" t="s">
        <v>7262</v>
      </c>
      <c r="I213" s="21" t="s">
        <v>7417</v>
      </c>
      <c r="J213" s="21" t="s">
        <v>2982</v>
      </c>
      <c r="K213" s="19"/>
      <c r="L213" s="22">
        <v>44015</v>
      </c>
      <c r="M213" s="98">
        <v>1073.83290000074</v>
      </c>
      <c r="N213" s="94">
        <v>1073.83290000074</v>
      </c>
      <c r="O213" s="94"/>
      <c r="P213" s="62" t="str">
        <f t="shared" si="3"/>
        <v/>
      </c>
      <c r="Q213" s="22"/>
      <c r="R213" s="99">
        <v>4740090.0049999999</v>
      </c>
      <c r="S213" s="99"/>
      <c r="T213" s="19"/>
      <c r="U213" s="23">
        <v>-3.9273736456379998E-4</v>
      </c>
      <c r="V213" s="63">
        <v>-0.59729502327172701</v>
      </c>
      <c r="W213" s="23">
        <v>6.7023623523709804E-3</v>
      </c>
      <c r="X213" s="63">
        <v>-8.9325337294285401</v>
      </c>
      <c r="Y213" s="23">
        <v>4.27142404787446E-2</v>
      </c>
      <c r="Z213" s="63">
        <v>17.4720274284482</v>
      </c>
      <c r="AA213" s="23"/>
      <c r="AB213" s="63"/>
      <c r="AC213" s="23"/>
      <c r="AD213" s="63"/>
      <c r="AE213" s="23"/>
      <c r="AF213" s="64"/>
      <c r="AG213" s="23">
        <v>2.3065037421474699E-3</v>
      </c>
      <c r="AH213" s="63">
        <v>-5.8641754265408998</v>
      </c>
      <c r="AI213" s="23">
        <v>4.7532297110592502E-2</v>
      </c>
      <c r="AJ213" s="63">
        <v>14.8393426832627</v>
      </c>
      <c r="AK213" s="23">
        <v>7.28668906522216E-2</v>
      </c>
      <c r="AL213" s="23">
        <v>8.3504087160690701E-2</v>
      </c>
      <c r="AM213" s="63">
        <v>17.7717303750978</v>
      </c>
      <c r="AN213" s="19"/>
      <c r="AO213" s="26">
        <v>1.0678731609004901E-2</v>
      </c>
      <c r="AP213" s="26">
        <v>-1.6494668368068201E-2</v>
      </c>
      <c r="AQ213" s="26">
        <v>3.7905559418504702E-2</v>
      </c>
      <c r="AR213" s="26">
        <v>-1.8621746822645901E-2</v>
      </c>
      <c r="AS213" s="24"/>
      <c r="AT213" s="24"/>
      <c r="AU213" s="24"/>
      <c r="AV213" s="25"/>
      <c r="AW213" s="19"/>
      <c r="AX213" s="29"/>
      <c r="AY213" s="30"/>
      <c r="AZ213" s="30"/>
      <c r="BA213" s="30"/>
      <c r="BB213" s="62"/>
      <c r="BC213" s="108">
        <v>-5.6274331747917996</v>
      </c>
      <c r="BD213" s="22">
        <v>43871</v>
      </c>
      <c r="BE213" s="22">
        <v>43913</v>
      </c>
      <c r="BF213" s="24">
        <v>58</v>
      </c>
      <c r="BG213" s="22">
        <v>43951</v>
      </c>
      <c r="BH213" s="37"/>
    </row>
    <row r="214" spans="1:60" x14ac:dyDescent="0.25">
      <c r="A214" s="19"/>
      <c r="B214" s="17" t="s">
        <v>228</v>
      </c>
      <c r="C214" s="17" t="s">
        <v>4494</v>
      </c>
      <c r="D214" s="17" t="s">
        <v>3020</v>
      </c>
      <c r="E214" s="20" t="s">
        <v>7298</v>
      </c>
      <c r="F214" s="20" t="s">
        <v>3152</v>
      </c>
      <c r="G214" s="82" t="s">
        <v>7251</v>
      </c>
      <c r="H214" s="85" t="s">
        <v>7262</v>
      </c>
      <c r="I214" s="21" t="s">
        <v>7417</v>
      </c>
      <c r="J214" s="21" t="s">
        <v>3649</v>
      </c>
      <c r="K214" s="19"/>
      <c r="L214" s="22">
        <v>44015</v>
      </c>
      <c r="M214" s="98">
        <v>1434.0752000007799</v>
      </c>
      <c r="N214" s="94">
        <v>1434.0752000007799</v>
      </c>
      <c r="O214" s="94">
        <v>1434.6307999994599</v>
      </c>
      <c r="P214" s="62">
        <f t="shared" si="3"/>
        <v>0.99961272266099388</v>
      </c>
      <c r="Q214" s="22">
        <v>44014</v>
      </c>
      <c r="R214" s="99">
        <v>1506083.9680000001</v>
      </c>
      <c r="S214" s="99">
        <v>1272841.2405566401</v>
      </c>
      <c r="T214" s="19"/>
      <c r="U214" s="23">
        <v>-3.87277338631975E-4</v>
      </c>
      <c r="V214" s="63">
        <v>-0.59674902067854396</v>
      </c>
      <c r="W214" s="23">
        <v>6.8678265306516603E-3</v>
      </c>
      <c r="X214" s="63">
        <v>-8.9159873116004693</v>
      </c>
      <c r="Y214" s="23">
        <v>4.3754606218499199E-2</v>
      </c>
      <c r="Z214" s="63">
        <v>17.576064002438201</v>
      </c>
      <c r="AA214" s="23">
        <v>9.0436551707243795E-2</v>
      </c>
      <c r="AB214" s="63">
        <v>25.9502708803921</v>
      </c>
      <c r="AC214" s="23">
        <v>0.128447851013334</v>
      </c>
      <c r="AD214" s="63">
        <v>32.912082348892</v>
      </c>
      <c r="AE214" s="23">
        <v>0.15405774476676001</v>
      </c>
      <c r="AF214" s="64">
        <v>27.599116060650001</v>
      </c>
      <c r="AG214" s="23">
        <v>2.3229748621815798E-3</v>
      </c>
      <c r="AH214" s="63">
        <v>-5.8625283145374896</v>
      </c>
      <c r="AI214" s="23">
        <v>4.8594773885270101E-2</v>
      </c>
      <c r="AJ214" s="63">
        <v>14.945590360730399</v>
      </c>
      <c r="AK214" s="23">
        <v>0.43407520000066102</v>
      </c>
      <c r="AL214" s="23">
        <v>4.1619765583163798E-2</v>
      </c>
      <c r="AM214" s="63">
        <v>42.896156471222604</v>
      </c>
      <c r="AN214" s="19"/>
      <c r="AO214" s="26">
        <v>1.0684170489184901E-2</v>
      </c>
      <c r="AP214" s="26">
        <v>-1.6489331300363098E-2</v>
      </c>
      <c r="AQ214" s="26">
        <v>3.8076279586675803E-2</v>
      </c>
      <c r="AR214" s="26">
        <v>-1.84657723884811E-2</v>
      </c>
      <c r="AS214" s="24">
        <v>9</v>
      </c>
      <c r="AT214" s="24">
        <v>3</v>
      </c>
      <c r="AU214" s="24">
        <v>7</v>
      </c>
      <c r="AV214" s="25">
        <v>5</v>
      </c>
      <c r="AW214" s="19"/>
      <c r="AX214" s="29">
        <v>4.1760026231204402E-2</v>
      </c>
      <c r="AY214" s="30">
        <v>1.4235953845782201</v>
      </c>
      <c r="AZ214" s="30">
        <v>0.73517175996585105</v>
      </c>
      <c r="BA214" s="30">
        <v>2.0233289699645001</v>
      </c>
      <c r="BB214" s="62">
        <v>4.3087076475603701E-3</v>
      </c>
      <c r="BC214" s="108">
        <v>-5.6057088535744697</v>
      </c>
      <c r="BD214" s="22">
        <v>43871</v>
      </c>
      <c r="BE214" s="22">
        <v>43913</v>
      </c>
      <c r="BF214" s="24">
        <v>58</v>
      </c>
      <c r="BG214" s="22">
        <v>43951</v>
      </c>
      <c r="BH214" s="37"/>
    </row>
    <row r="215" spans="1:60" x14ac:dyDescent="0.25">
      <c r="A215" s="19"/>
      <c r="B215" s="17" t="s">
        <v>229</v>
      </c>
      <c r="C215" s="17" t="s">
        <v>4495</v>
      </c>
      <c r="D215" s="17" t="s">
        <v>3020</v>
      </c>
      <c r="E215" s="20" t="s">
        <v>7299</v>
      </c>
      <c r="F215" s="20" t="s">
        <v>3152</v>
      </c>
      <c r="G215" s="82" t="s">
        <v>7251</v>
      </c>
      <c r="H215" s="85" t="s">
        <v>7262</v>
      </c>
      <c r="I215" s="21" t="s">
        <v>7417</v>
      </c>
      <c r="J215" s="21" t="s">
        <v>3650</v>
      </c>
      <c r="K215" s="19"/>
      <c r="L215" s="22">
        <v>44015</v>
      </c>
      <c r="M215" s="98">
        <v>1410.2661000005901</v>
      </c>
      <c r="N215" s="94">
        <v>1410.2661000005901</v>
      </c>
      <c r="O215" s="94">
        <v>1410.8432999998299</v>
      </c>
      <c r="P215" s="62">
        <f t="shared" si="3"/>
        <v>0.99959088298520471</v>
      </c>
      <c r="Q215" s="22">
        <v>44014</v>
      </c>
      <c r="R215" s="99">
        <v>16322314.071</v>
      </c>
      <c r="S215" s="99">
        <v>13898057.891562499</v>
      </c>
      <c r="T215" s="19"/>
      <c r="U215" s="23">
        <v>-4.0911701489676499E-4</v>
      </c>
      <c r="V215" s="63">
        <v>-0.59893298830502295</v>
      </c>
      <c r="W215" s="23">
        <v>6.2088495433272302E-3</v>
      </c>
      <c r="X215" s="63">
        <v>-8.9818850103329204</v>
      </c>
      <c r="Y215" s="23">
        <v>3.97659773589112E-2</v>
      </c>
      <c r="Z215" s="63">
        <v>17.1772011164867</v>
      </c>
      <c r="AA215" s="23">
        <v>8.2769228713004794E-2</v>
      </c>
      <c r="AB215" s="63">
        <v>25.183538580953599</v>
      </c>
      <c r="AC215" s="23">
        <v>0.118274461743567</v>
      </c>
      <c r="AD215" s="63">
        <v>31.894743421900799</v>
      </c>
      <c r="AE215" s="23">
        <v>0.14038055809578501</v>
      </c>
      <c r="AF215" s="64">
        <v>26.2313973935379</v>
      </c>
      <c r="AG215" s="23">
        <v>2.2572829220734998E-3</v>
      </c>
      <c r="AH215" s="63">
        <v>-5.8690975085482897</v>
      </c>
      <c r="AI215" s="23">
        <v>4.4527508627652403E-2</v>
      </c>
      <c r="AJ215" s="63">
        <v>14.5388638349687</v>
      </c>
      <c r="AK215" s="23">
        <v>0.41026610000000802</v>
      </c>
      <c r="AL215" s="23">
        <v>3.9649227403060601E-2</v>
      </c>
      <c r="AM215" s="63">
        <v>40.515246471157297</v>
      </c>
      <c r="AN215" s="19"/>
      <c r="AO215" s="26">
        <v>1.06648105738714E-2</v>
      </c>
      <c r="AP215" s="26">
        <v>-1.65107035700203E-2</v>
      </c>
      <c r="AQ215" s="26">
        <v>3.7396896894279101E-2</v>
      </c>
      <c r="AR215" s="26">
        <v>-1.9019351007045798E-2</v>
      </c>
      <c r="AS215" s="24">
        <v>9</v>
      </c>
      <c r="AT215" s="24">
        <v>3</v>
      </c>
      <c r="AU215" s="24">
        <v>7</v>
      </c>
      <c r="AV215" s="25">
        <v>5</v>
      </c>
      <c r="AW215" s="19"/>
      <c r="AX215" s="29">
        <v>4.17541710491059E-2</v>
      </c>
      <c r="AY215" s="30">
        <v>1.25615230143194</v>
      </c>
      <c r="AZ215" s="30">
        <v>0.70940435914508304</v>
      </c>
      <c r="BA215" s="30">
        <v>1.7764044492651001</v>
      </c>
      <c r="BB215" s="62">
        <v>4.3079977608749698E-3</v>
      </c>
      <c r="BC215" s="108">
        <v>-5.6881914719197102</v>
      </c>
      <c r="BD215" s="22">
        <v>43871</v>
      </c>
      <c r="BE215" s="22">
        <v>43913</v>
      </c>
      <c r="BF215" s="24">
        <v>62</v>
      </c>
      <c r="BG215" s="22">
        <v>43957</v>
      </c>
      <c r="BH215" s="37"/>
    </row>
    <row r="216" spans="1:60" x14ac:dyDescent="0.25">
      <c r="A216" s="19"/>
      <c r="B216" s="17" t="s">
        <v>230</v>
      </c>
      <c r="C216" s="17" t="s">
        <v>4496</v>
      </c>
      <c r="D216" s="17" t="s">
        <v>3021</v>
      </c>
      <c r="E216" s="20" t="s">
        <v>7296</v>
      </c>
      <c r="F216" s="20" t="s">
        <v>3152</v>
      </c>
      <c r="G216" s="82" t="s">
        <v>7251</v>
      </c>
      <c r="H216" s="85" t="s">
        <v>7263</v>
      </c>
      <c r="I216" s="21" t="s">
        <v>7417</v>
      </c>
      <c r="J216" s="21" t="s">
        <v>2982</v>
      </c>
      <c r="K216" s="19"/>
      <c r="L216" s="22">
        <v>44015</v>
      </c>
      <c r="M216" s="98">
        <v>1071.5771999992401</v>
      </c>
      <c r="N216" s="94">
        <v>1071.5771999992401</v>
      </c>
      <c r="O216" s="94"/>
      <c r="P216" s="62" t="str">
        <f t="shared" si="3"/>
        <v/>
      </c>
      <c r="Q216" s="22"/>
      <c r="R216" s="99">
        <v>3947459.2829999998</v>
      </c>
      <c r="S216" s="99"/>
      <c r="T216" s="19"/>
      <c r="U216" s="23">
        <v>5.0582208132254898E-5</v>
      </c>
      <c r="V216" s="63">
        <v>-0.55296306600212097</v>
      </c>
      <c r="W216" s="23">
        <v>3.2570805258728797E-2</v>
      </c>
      <c r="X216" s="63">
        <v>-6.3456894387927596</v>
      </c>
      <c r="Y216" s="23">
        <v>1.6371074008929998E-2</v>
      </c>
      <c r="Z216" s="63">
        <v>14.837710781474</v>
      </c>
      <c r="AA216" s="23"/>
      <c r="AB216" s="63"/>
      <c r="AC216" s="23"/>
      <c r="AD216" s="63"/>
      <c r="AE216" s="23"/>
      <c r="AF216" s="64"/>
      <c r="AG216" s="23">
        <v>7.0622731273033397E-3</v>
      </c>
      <c r="AH216" s="63">
        <v>-5.3885984880253099</v>
      </c>
      <c r="AI216" s="23">
        <v>2.7047796789702299E-2</v>
      </c>
      <c r="AJ216" s="63">
        <v>12.7908926511736</v>
      </c>
      <c r="AK216" s="23">
        <v>7.1387671519914903E-2</v>
      </c>
      <c r="AL216" s="23">
        <v>7.9920620411939994E-2</v>
      </c>
      <c r="AM216" s="63">
        <v>18.498202292830701</v>
      </c>
      <c r="AN216" s="19"/>
      <c r="AO216" s="26">
        <v>1.8210099828138499E-2</v>
      </c>
      <c r="AP216" s="26">
        <v>-2.68282394845301E-2</v>
      </c>
      <c r="AQ216" s="26">
        <v>5.6210255037513E-2</v>
      </c>
      <c r="AR216" s="26">
        <v>-5.1082904222348603E-2</v>
      </c>
      <c r="AS216" s="24"/>
      <c r="AT216" s="24"/>
      <c r="AU216" s="24"/>
      <c r="AV216" s="25"/>
      <c r="AW216" s="19"/>
      <c r="AX216" s="29"/>
      <c r="AY216" s="30"/>
      <c r="AZ216" s="30"/>
      <c r="BA216" s="30"/>
      <c r="BB216" s="62"/>
      <c r="BC216" s="108">
        <v>-14.4318848402327</v>
      </c>
      <c r="BD216" s="22">
        <v>43874</v>
      </c>
      <c r="BE216" s="22">
        <v>43913</v>
      </c>
      <c r="BF216" s="24"/>
      <c r="BG216" s="22"/>
      <c r="BH216" s="37"/>
    </row>
    <row r="217" spans="1:60" x14ac:dyDescent="0.25">
      <c r="A217" s="19"/>
      <c r="B217" s="17" t="s">
        <v>231</v>
      </c>
      <c r="C217" s="17" t="s">
        <v>4497</v>
      </c>
      <c r="D217" s="17" t="s">
        <v>3021</v>
      </c>
      <c r="E217" s="20" t="s">
        <v>7298</v>
      </c>
      <c r="F217" s="20" t="s">
        <v>3152</v>
      </c>
      <c r="G217" s="82" t="s">
        <v>7251</v>
      </c>
      <c r="H217" s="85" t="s">
        <v>7263</v>
      </c>
      <c r="I217" s="21" t="s">
        <v>7417</v>
      </c>
      <c r="J217" s="21" t="s">
        <v>3651</v>
      </c>
      <c r="K217" s="19"/>
      <c r="L217" s="22">
        <v>44015</v>
      </c>
      <c r="M217" s="98">
        <v>1770.79169999994</v>
      </c>
      <c r="N217" s="94">
        <v>1770.79169999994</v>
      </c>
      <c r="O217" s="94">
        <v>1774.7391999997201</v>
      </c>
      <c r="P217" s="62">
        <f t="shared" si="3"/>
        <v>0.99777572952703097</v>
      </c>
      <c r="Q217" s="22">
        <v>43874</v>
      </c>
      <c r="R217" s="99">
        <v>7262246.983</v>
      </c>
      <c r="S217" s="99">
        <v>6958731.8933984404</v>
      </c>
      <c r="T217" s="19"/>
      <c r="U217" s="23">
        <v>6.43256498733535E-5</v>
      </c>
      <c r="V217" s="63">
        <v>-0.551588721828011</v>
      </c>
      <c r="W217" s="23">
        <v>3.29952165702707E-2</v>
      </c>
      <c r="X217" s="63">
        <v>-6.3032483076385697</v>
      </c>
      <c r="Y217" s="23">
        <v>1.8908235973867701E-2</v>
      </c>
      <c r="Z217" s="63">
        <v>15.0914269779751</v>
      </c>
      <c r="AA217" s="23">
        <v>8.6900722557475094E-2</v>
      </c>
      <c r="AB217" s="63">
        <v>25.5966879654152</v>
      </c>
      <c r="AC217" s="23">
        <v>0.14976372530509299</v>
      </c>
      <c r="AD217" s="63">
        <v>35.043669778038698</v>
      </c>
      <c r="AE217" s="23">
        <v>0.19732928325538501</v>
      </c>
      <c r="AF217" s="64">
        <v>31.926269909512499</v>
      </c>
      <c r="AG217" s="23">
        <v>7.1036744375305699E-3</v>
      </c>
      <c r="AH217" s="63">
        <v>-5.3844583570025897</v>
      </c>
      <c r="AI217" s="23">
        <v>2.9653915928065499E-2</v>
      </c>
      <c r="AJ217" s="63">
        <v>13.051504565009999</v>
      </c>
      <c r="AK217" s="23">
        <v>0.77079170000040897</v>
      </c>
      <c r="AL217" s="23">
        <v>6.6828063288994599E-2</v>
      </c>
      <c r="AM217" s="63">
        <v>77.057060970226303</v>
      </c>
      <c r="AN217" s="19"/>
      <c r="AO217" s="26">
        <v>1.8224100787847398E-2</v>
      </c>
      <c r="AP217" s="26">
        <v>-2.68149989879021E-2</v>
      </c>
      <c r="AQ217" s="26">
        <v>5.6644362790393601E-2</v>
      </c>
      <c r="AR217" s="26">
        <v>-5.0679886284342501E-2</v>
      </c>
      <c r="AS217" s="24">
        <v>8</v>
      </c>
      <c r="AT217" s="24">
        <v>4</v>
      </c>
      <c r="AU217" s="24">
        <v>7</v>
      </c>
      <c r="AV217" s="25">
        <v>5</v>
      </c>
      <c r="AW217" s="19"/>
      <c r="AX217" s="29">
        <v>7.7356841200162299E-2</v>
      </c>
      <c r="AY217" s="30">
        <v>0.72651038631738596</v>
      </c>
      <c r="AZ217" s="30">
        <v>0.82421022118978704</v>
      </c>
      <c r="BA217" s="30">
        <v>0.99737931666277302</v>
      </c>
      <c r="BB217" s="62">
        <v>7.9684544226984108E-3</v>
      </c>
      <c r="BC217" s="108">
        <v>-14.3861588226719</v>
      </c>
      <c r="BD217" s="22">
        <v>43874</v>
      </c>
      <c r="BE217" s="22">
        <v>43913</v>
      </c>
      <c r="BF217" s="24"/>
      <c r="BG217" s="22"/>
      <c r="BH217" s="37"/>
    </row>
    <row r="218" spans="1:60" x14ac:dyDescent="0.25">
      <c r="A218" s="19"/>
      <c r="B218" s="17" t="s">
        <v>232</v>
      </c>
      <c r="C218" s="17" t="s">
        <v>4498</v>
      </c>
      <c r="D218" s="17" t="s">
        <v>3021</v>
      </c>
      <c r="E218" s="20" t="s">
        <v>7299</v>
      </c>
      <c r="F218" s="20" t="s">
        <v>3152</v>
      </c>
      <c r="G218" s="82" t="s">
        <v>7251</v>
      </c>
      <c r="H218" s="85" t="s">
        <v>7263</v>
      </c>
      <c r="I218" s="21" t="s">
        <v>7417</v>
      </c>
      <c r="J218" s="21" t="s">
        <v>3652</v>
      </c>
      <c r="K218" s="19"/>
      <c r="L218" s="22">
        <v>44015</v>
      </c>
      <c r="M218" s="98">
        <v>1588.64310000092</v>
      </c>
      <c r="N218" s="94">
        <v>1588.64310000092</v>
      </c>
      <c r="O218" s="94">
        <v>1601.4375999998299</v>
      </c>
      <c r="P218" s="62">
        <f t="shared" si="3"/>
        <v>0.99201061596223838</v>
      </c>
      <c r="Q218" s="22">
        <v>43874</v>
      </c>
      <c r="R218" s="99">
        <v>20085420.679000001</v>
      </c>
      <c r="S218" s="99">
        <v>18908427.193406299</v>
      </c>
      <c r="T218" s="19"/>
      <c r="U218" s="23">
        <v>2.3227908968692601E-5</v>
      </c>
      <c r="V218" s="63">
        <v>-0.55569849591847698</v>
      </c>
      <c r="W218" s="23">
        <v>3.1722361341962803E-2</v>
      </c>
      <c r="X218" s="63">
        <v>-6.4305338304693596</v>
      </c>
      <c r="Y218" s="23">
        <v>1.1315528186969501E-2</v>
      </c>
      <c r="Z218" s="63">
        <v>14.332156199278</v>
      </c>
      <c r="AA218" s="23">
        <v>7.0674314441930605E-2</v>
      </c>
      <c r="AB218" s="63">
        <v>23.9740471538389</v>
      </c>
      <c r="AC218" s="23">
        <v>0.115736115832988</v>
      </c>
      <c r="AD218" s="63">
        <v>31.640908830828302</v>
      </c>
      <c r="AE218" s="23">
        <v>0.14632739971610101</v>
      </c>
      <c r="AF218" s="64">
        <v>26.826081555569498</v>
      </c>
      <c r="AG218" s="23">
        <v>6.9795110648556103E-3</v>
      </c>
      <c r="AH218" s="63">
        <v>-5.39687469427008</v>
      </c>
      <c r="AI218" s="23">
        <v>2.18551165053213E-2</v>
      </c>
      <c r="AJ218" s="63">
        <v>12.2716246227355</v>
      </c>
      <c r="AK218" s="23">
        <v>0.5886431000015</v>
      </c>
      <c r="AL218" s="23">
        <v>5.3798798229763599E-2</v>
      </c>
      <c r="AM218" s="63">
        <v>58.842200970277197</v>
      </c>
      <c r="AN218" s="19"/>
      <c r="AO218" s="26">
        <v>1.81822701579222E-2</v>
      </c>
      <c r="AP218" s="26">
        <v>-2.6854961824938101E-2</v>
      </c>
      <c r="AQ218" s="26">
        <v>5.5342446565191501E-2</v>
      </c>
      <c r="AR218" s="26">
        <v>-5.1888568418726203E-2</v>
      </c>
      <c r="AS218" s="24">
        <v>8</v>
      </c>
      <c r="AT218" s="24">
        <v>4</v>
      </c>
      <c r="AU218" s="24">
        <v>7</v>
      </c>
      <c r="AV218" s="25">
        <v>5</v>
      </c>
      <c r="AW218" s="19"/>
      <c r="AX218" s="29">
        <v>7.7370343472284706E-2</v>
      </c>
      <c r="AY218" s="30">
        <v>0.53425686922946602</v>
      </c>
      <c r="AZ218" s="30">
        <v>0.76268061617156502</v>
      </c>
      <c r="BA218" s="30">
        <v>0.72892209734800395</v>
      </c>
      <c r="BB218" s="62">
        <v>7.9693182688879496E-3</v>
      </c>
      <c r="BC218" s="108">
        <v>-14.523269592275</v>
      </c>
      <c r="BD218" s="22">
        <v>43874</v>
      </c>
      <c r="BE218" s="22">
        <v>43913</v>
      </c>
      <c r="BF218" s="24"/>
      <c r="BG218" s="22"/>
      <c r="BH218" s="37"/>
    </row>
    <row r="219" spans="1:60" x14ac:dyDescent="0.25">
      <c r="A219" s="19"/>
      <c r="B219" s="17" t="s">
        <v>233</v>
      </c>
      <c r="C219" s="17" t="s">
        <v>4499</v>
      </c>
      <c r="D219" s="17" t="s">
        <v>3022</v>
      </c>
      <c r="E219" s="20" t="s">
        <v>7298</v>
      </c>
      <c r="F219" s="20" t="s">
        <v>3154</v>
      </c>
      <c r="G219" s="82" t="s">
        <v>7250</v>
      </c>
      <c r="H219" s="85" t="s">
        <v>7258</v>
      </c>
      <c r="I219" s="21" t="s">
        <v>7417</v>
      </c>
      <c r="J219" s="21" t="s">
        <v>3653</v>
      </c>
      <c r="K219" s="19"/>
      <c r="L219" s="22">
        <v>44015</v>
      </c>
      <c r="M219" s="98">
        <v>715.26300000026799</v>
      </c>
      <c r="N219" s="94">
        <v>715.26300000026799</v>
      </c>
      <c r="O219" s="94">
        <v>922.87519999966003</v>
      </c>
      <c r="P219" s="62">
        <f t="shared" si="3"/>
        <v>0.77503762155547307</v>
      </c>
      <c r="Q219" s="22">
        <v>43756</v>
      </c>
      <c r="R219" s="99">
        <v>91709.14</v>
      </c>
      <c r="S219" s="99">
        <v>106968.822542358</v>
      </c>
      <c r="T219" s="19"/>
      <c r="U219" s="23">
        <v>7.0237663148873296E-3</v>
      </c>
      <c r="V219" s="63">
        <v>0.14435534467338601</v>
      </c>
      <c r="W219" s="23">
        <v>8.8470457829389504E-2</v>
      </c>
      <c r="X219" s="63">
        <v>-0.75572418172669098</v>
      </c>
      <c r="Y219" s="23">
        <v>-0.16179789764748401</v>
      </c>
      <c r="Z219" s="63">
        <v>-2.9791863841674102</v>
      </c>
      <c r="AA219" s="23">
        <v>-0.19138169301004401</v>
      </c>
      <c r="AB219" s="63">
        <v>-2.2315535913512599</v>
      </c>
      <c r="AC219" s="23">
        <v>-0.249447366150853</v>
      </c>
      <c r="AD219" s="63">
        <v>-4.8774393675557803</v>
      </c>
      <c r="AE219" s="23">
        <v>-0.19249105405848199</v>
      </c>
      <c r="AF219" s="64">
        <v>-7.0557638218888297</v>
      </c>
      <c r="AG219" s="23">
        <v>5.8452132345337297E-2</v>
      </c>
      <c r="AH219" s="63">
        <v>-0.249612566221913</v>
      </c>
      <c r="AI219" s="23">
        <v>-0.134580587443488</v>
      </c>
      <c r="AJ219" s="63">
        <v>-3.37194577214541</v>
      </c>
      <c r="AK219" s="23">
        <v>-0.284737000000023</v>
      </c>
      <c r="AL219" s="23">
        <v>-2.5003380555972399E-2</v>
      </c>
      <c r="AM219" s="63">
        <v>-58.9137076018378</v>
      </c>
      <c r="AN219" s="19"/>
      <c r="AO219" s="26">
        <v>8.0420074198627803E-2</v>
      </c>
      <c r="AP219" s="26">
        <v>-0.13696588579390701</v>
      </c>
      <c r="AQ219" s="26">
        <v>0.13645678076864001</v>
      </c>
      <c r="AR219" s="26">
        <v>-0.17266821021621601</v>
      </c>
      <c r="AS219" s="24">
        <v>5</v>
      </c>
      <c r="AT219" s="24">
        <v>7</v>
      </c>
      <c r="AU219" s="24">
        <v>5</v>
      </c>
      <c r="AV219" s="25">
        <v>7</v>
      </c>
      <c r="AW219" s="19"/>
      <c r="AX219" s="29">
        <v>0.32377425848913799</v>
      </c>
      <c r="AY219" s="30">
        <v>-0.62938732441853096</v>
      </c>
      <c r="AZ219" s="30">
        <v>-0.68951702175854701</v>
      </c>
      <c r="BA219" s="30">
        <v>-0.82036830883953404</v>
      </c>
      <c r="BB219" s="62">
        <v>3.2809783706725298E-2</v>
      </c>
      <c r="BC219" s="108">
        <v>-44.898790215607697</v>
      </c>
      <c r="BD219" s="22">
        <v>43756</v>
      </c>
      <c r="BE219" s="22">
        <v>43908</v>
      </c>
      <c r="BF219" s="24"/>
      <c r="BG219" s="22"/>
      <c r="BH219" s="37"/>
    </row>
    <row r="220" spans="1:60" x14ac:dyDescent="0.25">
      <c r="A220" s="19"/>
      <c r="B220" s="17" t="s">
        <v>234</v>
      </c>
      <c r="C220" s="17" t="s">
        <v>4500</v>
      </c>
      <c r="D220" s="17" t="s">
        <v>3022</v>
      </c>
      <c r="E220" s="20" t="s">
        <v>7292</v>
      </c>
      <c r="F220" s="20" t="s">
        <v>3154</v>
      </c>
      <c r="G220" s="82" t="s">
        <v>7250</v>
      </c>
      <c r="H220" s="85" t="s">
        <v>7258</v>
      </c>
      <c r="I220" s="21" t="s">
        <v>7417</v>
      </c>
      <c r="J220" s="21" t="s">
        <v>3654</v>
      </c>
      <c r="K220" s="19"/>
      <c r="L220" s="22">
        <v>44015</v>
      </c>
      <c r="M220" s="98">
        <v>1248.76219999976</v>
      </c>
      <c r="N220" s="94">
        <v>1248.76219999976</v>
      </c>
      <c r="O220" s="94">
        <v>1615.67889999971</v>
      </c>
      <c r="P220" s="62">
        <f t="shared" si="3"/>
        <v>0.77290246224047621</v>
      </c>
      <c r="Q220" s="22">
        <v>43756</v>
      </c>
      <c r="R220" s="99">
        <v>843640.29399999999</v>
      </c>
      <c r="S220" s="99">
        <v>973688.19483203103</v>
      </c>
      <c r="T220" s="19"/>
      <c r="U220" s="23">
        <v>7.0130972908373198E-3</v>
      </c>
      <c r="V220" s="63">
        <v>0.143288442268386</v>
      </c>
      <c r="W220" s="23">
        <v>8.8122557956085104E-2</v>
      </c>
      <c r="X220" s="63">
        <v>-0.79051416905713301</v>
      </c>
      <c r="Y220" s="23">
        <v>-0.16342096152133301</v>
      </c>
      <c r="Z220" s="63">
        <v>-3.14149277155229</v>
      </c>
      <c r="AA220" s="23">
        <v>-0.19451902887056299</v>
      </c>
      <c r="AB220" s="63">
        <v>-2.5452871774032202</v>
      </c>
      <c r="AC220" s="23">
        <v>-0.25523234794120098</v>
      </c>
      <c r="AD220" s="63">
        <v>-5.4559375465905804</v>
      </c>
      <c r="AE220" s="23">
        <v>-0.20179417657811399</v>
      </c>
      <c r="AF220" s="64">
        <v>-7.9860760738520202</v>
      </c>
      <c r="AG220" s="23">
        <v>5.8418538548721699E-2</v>
      </c>
      <c r="AH220" s="63">
        <v>-0.25297194588347299</v>
      </c>
      <c r="AI220" s="23">
        <v>-0.13628390394020201</v>
      </c>
      <c r="AJ220" s="63">
        <v>-3.5422774218168298</v>
      </c>
      <c r="AK220" s="23">
        <v>-0.29087893242482099</v>
      </c>
      <c r="AL220" s="23">
        <v>-2.56385314733052E-2</v>
      </c>
      <c r="AM220" s="63">
        <v>-59.527900844346703</v>
      </c>
      <c r="AN220" s="19"/>
      <c r="AO220" s="26">
        <v>8.0408499023178606E-2</v>
      </c>
      <c r="AP220" s="26">
        <v>-0.13699352206909701</v>
      </c>
      <c r="AQ220" s="26">
        <v>0.13609360990449201</v>
      </c>
      <c r="AR220" s="26">
        <v>-0.172941155738081</v>
      </c>
      <c r="AS220" s="24">
        <v>5</v>
      </c>
      <c r="AT220" s="24">
        <v>7</v>
      </c>
      <c r="AU220" s="24">
        <v>4</v>
      </c>
      <c r="AV220" s="25">
        <v>8</v>
      </c>
      <c r="AW220" s="19"/>
      <c r="AX220" s="29">
        <v>0.32379248408426098</v>
      </c>
      <c r="AY220" s="30">
        <v>-0.63850830151750404</v>
      </c>
      <c r="AZ220" s="30">
        <v>-0.76667509832805103</v>
      </c>
      <c r="BA220" s="30">
        <v>-0.83192410875653899</v>
      </c>
      <c r="BB220" s="62">
        <v>3.2811062222463099E-2</v>
      </c>
      <c r="BC220" s="108">
        <v>-44.987936649995397</v>
      </c>
      <c r="BD220" s="22">
        <v>43756</v>
      </c>
      <c r="BE220" s="22">
        <v>43908</v>
      </c>
      <c r="BF220" s="24"/>
      <c r="BG220" s="22"/>
      <c r="BH220" s="37"/>
    </row>
    <row r="221" spans="1:60" x14ac:dyDescent="0.25">
      <c r="A221" s="19"/>
      <c r="B221" s="17" t="s">
        <v>235</v>
      </c>
      <c r="C221" s="17" t="s">
        <v>4501</v>
      </c>
      <c r="D221" s="17" t="s">
        <v>3022</v>
      </c>
      <c r="E221" s="20" t="s">
        <v>7309</v>
      </c>
      <c r="F221" s="20" t="s">
        <v>3154</v>
      </c>
      <c r="G221" s="82" t="s">
        <v>7250</v>
      </c>
      <c r="H221" s="85" t="s">
        <v>7258</v>
      </c>
      <c r="I221" s="21" t="s">
        <v>7417</v>
      </c>
      <c r="J221" s="21" t="s">
        <v>3655</v>
      </c>
      <c r="K221" s="19"/>
      <c r="L221" s="22">
        <v>44015</v>
      </c>
      <c r="M221" s="98">
        <v>692.27249999996297</v>
      </c>
      <c r="N221" s="94">
        <v>692.27249999996297</v>
      </c>
      <c r="O221" s="94">
        <v>895.11170000024094</v>
      </c>
      <c r="P221" s="62">
        <f t="shared" si="3"/>
        <v>0.77339230399935188</v>
      </c>
      <c r="Q221" s="22">
        <v>43756</v>
      </c>
      <c r="R221" s="99">
        <v>30520.847000000002</v>
      </c>
      <c r="S221" s="99">
        <v>32521.6275358887</v>
      </c>
      <c r="T221" s="19"/>
      <c r="U221" s="23">
        <v>7.01549509722099E-3</v>
      </c>
      <c r="V221" s="63">
        <v>0.14352822290675199</v>
      </c>
      <c r="W221" s="23">
        <v>8.8202445447677705E-2</v>
      </c>
      <c r="X221" s="63">
        <v>-0.78252541989786595</v>
      </c>
      <c r="Y221" s="23">
        <v>-0.163048457466066</v>
      </c>
      <c r="Z221" s="63">
        <v>-3.10424236602557</v>
      </c>
      <c r="AA221" s="23">
        <v>-0.19380740769353</v>
      </c>
      <c r="AB221" s="63">
        <v>-2.4741250596998698</v>
      </c>
      <c r="AC221" s="23">
        <v>-0.253939121902513</v>
      </c>
      <c r="AD221" s="63">
        <v>-5.3266149427217897</v>
      </c>
      <c r="AE221" s="23">
        <v>-0.193878848557652</v>
      </c>
      <c r="AF221" s="64">
        <v>-7.19454327180574</v>
      </c>
      <c r="AG221" s="23">
        <v>5.8426290133866098E-2</v>
      </c>
      <c r="AH221" s="63">
        <v>-0.25219678736903001</v>
      </c>
      <c r="AI221" s="23">
        <v>-0.135892995761387</v>
      </c>
      <c r="AJ221" s="63">
        <v>-3.5031866039353199</v>
      </c>
      <c r="AK221" s="23">
        <v>-0.30772749999974602</v>
      </c>
      <c r="AL221" s="23">
        <v>-2.74073533064438E-2</v>
      </c>
      <c r="AM221" s="63">
        <v>-61.212757601810203</v>
      </c>
      <c r="AN221" s="19"/>
      <c r="AO221" s="26">
        <v>8.0411147759150495E-2</v>
      </c>
      <c r="AP221" s="26">
        <v>-0.136987275556749</v>
      </c>
      <c r="AQ221" s="26">
        <v>0.13617690105645999</v>
      </c>
      <c r="AR221" s="26">
        <v>-0.172878783381893</v>
      </c>
      <c r="AS221" s="24">
        <v>5</v>
      </c>
      <c r="AT221" s="24">
        <v>7</v>
      </c>
      <c r="AU221" s="24">
        <v>4</v>
      </c>
      <c r="AV221" s="25">
        <v>8</v>
      </c>
      <c r="AW221" s="19"/>
      <c r="AX221" s="29">
        <v>0.32378838677599597</v>
      </c>
      <c r="AY221" s="30">
        <v>-0.63643931849401303</v>
      </c>
      <c r="AZ221" s="30">
        <v>-0.74917278591146896</v>
      </c>
      <c r="BA221" s="30">
        <v>-0.82930393655988199</v>
      </c>
      <c r="BB221" s="62">
        <v>3.2810776153637602E-2</v>
      </c>
      <c r="BC221" s="108">
        <v>-44.967471657495501</v>
      </c>
      <c r="BD221" s="22">
        <v>43756</v>
      </c>
      <c r="BE221" s="22">
        <v>43908</v>
      </c>
      <c r="BF221" s="24"/>
      <c r="BG221" s="22"/>
      <c r="BH221" s="37"/>
    </row>
    <row r="222" spans="1:60" x14ac:dyDescent="0.25">
      <c r="A222" s="19"/>
      <c r="B222" s="17" t="s">
        <v>236</v>
      </c>
      <c r="C222" s="17" t="s">
        <v>4502</v>
      </c>
      <c r="D222" s="17" t="s">
        <v>3022</v>
      </c>
      <c r="E222" s="20" t="s">
        <v>7302</v>
      </c>
      <c r="F222" s="20" t="s">
        <v>3154</v>
      </c>
      <c r="G222" s="82" t="s">
        <v>7250</v>
      </c>
      <c r="H222" s="85" t="s">
        <v>7258</v>
      </c>
      <c r="I222" s="21" t="s">
        <v>7417</v>
      </c>
      <c r="J222" s="21" t="s">
        <v>3656</v>
      </c>
      <c r="K222" s="19"/>
      <c r="L222" s="22">
        <v>44015</v>
      </c>
      <c r="M222" s="98">
        <v>585.52329999953497</v>
      </c>
      <c r="N222" s="94">
        <v>585.52329999953497</v>
      </c>
      <c r="O222" s="94">
        <v>758.75</v>
      </c>
      <c r="P222" s="62">
        <f t="shared" si="3"/>
        <v>0.77169462932393407</v>
      </c>
      <c r="Q222" s="22">
        <v>43756</v>
      </c>
      <c r="R222" s="99">
        <v>128111.162</v>
      </c>
      <c r="S222" s="99">
        <v>154983.41894775399</v>
      </c>
      <c r="T222" s="19"/>
      <c r="U222" s="23">
        <v>7.0210047106229502E-3</v>
      </c>
      <c r="V222" s="63">
        <v>0.14407918424694799</v>
      </c>
      <c r="W222" s="23">
        <v>8.8381621413718706E-2</v>
      </c>
      <c r="X222" s="63">
        <v>-0.76460782329377297</v>
      </c>
      <c r="Y222" s="23">
        <v>-0.16259163214272099</v>
      </c>
      <c r="Z222" s="63">
        <v>-3.0585598336911102</v>
      </c>
      <c r="AA222" s="23">
        <v>-0.198637258532399</v>
      </c>
      <c r="AB222" s="63">
        <v>-2.9571101435867599</v>
      </c>
      <c r="AC222" s="23">
        <v>-0.26798890987993201</v>
      </c>
      <c r="AD222" s="63">
        <v>-6.7315937404637198</v>
      </c>
      <c r="AE222" s="23">
        <v>-0.22494097607792399</v>
      </c>
      <c r="AF222" s="64">
        <v>-10.3007560238329</v>
      </c>
      <c r="AG222" s="23">
        <v>5.8443649020773598E-2</v>
      </c>
      <c r="AH222" s="63">
        <v>-0.25046089867828403</v>
      </c>
      <c r="AI222" s="23">
        <v>-0.13551333773924901</v>
      </c>
      <c r="AJ222" s="63">
        <v>-3.4652208017214399</v>
      </c>
      <c r="AK222" s="23">
        <v>-0.41447670000081399</v>
      </c>
      <c r="AL222" s="23">
        <v>-3.9637656796003298E-2</v>
      </c>
      <c r="AM222" s="63">
        <v>-71.887677601887802</v>
      </c>
      <c r="AN222" s="19"/>
      <c r="AO222" s="26">
        <v>8.0372769201931094E-2</v>
      </c>
      <c r="AP222" s="26">
        <v>-0.13697300751577099</v>
      </c>
      <c r="AQ222" s="26">
        <v>0.13636303920619</v>
      </c>
      <c r="AR222" s="26">
        <v>-0.17273819406633301</v>
      </c>
      <c r="AS222" s="24">
        <v>5</v>
      </c>
      <c r="AT222" s="24">
        <v>7</v>
      </c>
      <c r="AU222" s="24">
        <v>4</v>
      </c>
      <c r="AV222" s="25">
        <v>8</v>
      </c>
      <c r="AW222" s="19"/>
      <c r="AX222" s="29">
        <v>0.32379388743138399</v>
      </c>
      <c r="AY222" s="30">
        <v>-0.65064873248775301</v>
      </c>
      <c r="AZ222" s="30">
        <v>-0.867457822704637</v>
      </c>
      <c r="BA222" s="30">
        <v>-0.847514759178011</v>
      </c>
      <c r="BB222" s="62">
        <v>3.28115882114434E-2</v>
      </c>
      <c r="BC222" s="108">
        <v>-45.120421746280002</v>
      </c>
      <c r="BD222" s="22">
        <v>43756</v>
      </c>
      <c r="BE222" s="22">
        <v>43908</v>
      </c>
      <c r="BF222" s="24"/>
      <c r="BG222" s="22"/>
      <c r="BH222" s="37"/>
    </row>
    <row r="223" spans="1:60" x14ac:dyDescent="0.25">
      <c r="A223" s="19"/>
      <c r="B223" s="17" t="s">
        <v>237</v>
      </c>
      <c r="C223" s="17" t="s">
        <v>4503</v>
      </c>
      <c r="D223" s="17" t="s">
        <v>3022</v>
      </c>
      <c r="E223" s="20" t="s">
        <v>7310</v>
      </c>
      <c r="F223" s="20" t="s">
        <v>3154</v>
      </c>
      <c r="G223" s="82" t="s">
        <v>7250</v>
      </c>
      <c r="H223" s="85" t="s">
        <v>7258</v>
      </c>
      <c r="I223" s="21" t="s">
        <v>7417</v>
      </c>
      <c r="J223" s="21" t="s">
        <v>3657</v>
      </c>
      <c r="K223" s="19"/>
      <c r="L223" s="22">
        <v>44015</v>
      </c>
      <c r="M223" s="98">
        <v>673.24060000013606</v>
      </c>
      <c r="N223" s="94">
        <v>673.24060000013606</v>
      </c>
      <c r="O223" s="94">
        <v>874.21169999986898</v>
      </c>
      <c r="P223" s="62">
        <f t="shared" si="3"/>
        <v>0.77011163314359321</v>
      </c>
      <c r="Q223" s="22">
        <v>43756</v>
      </c>
      <c r="R223" s="99">
        <v>7949.8239999999996</v>
      </c>
      <c r="S223" s="99">
        <v>11281.593743835399</v>
      </c>
      <c r="T223" s="19"/>
      <c r="U223" s="23">
        <v>6.9990590236557199E-3</v>
      </c>
      <c r="V223" s="63">
        <v>0.141884615550225</v>
      </c>
      <c r="W223" s="23">
        <v>8.7667991110793098E-2</v>
      </c>
      <c r="X223" s="63">
        <v>-0.83597085358633205</v>
      </c>
      <c r="Y223" s="23">
        <v>-0.16554214179457599</v>
      </c>
      <c r="Z223" s="63">
        <v>-3.3536107988766202</v>
      </c>
      <c r="AA223" s="23">
        <v>-0.198638815608283</v>
      </c>
      <c r="AB223" s="63">
        <v>-2.9572658511751801</v>
      </c>
      <c r="AC223" s="23">
        <v>-0.26284778713859902</v>
      </c>
      <c r="AD223" s="63">
        <v>-6.2174814663303604</v>
      </c>
      <c r="AE223" s="23">
        <v>-0.21401366940699501</v>
      </c>
      <c r="AF223" s="64">
        <v>-9.2080253567401105</v>
      </c>
      <c r="AG223" s="23">
        <v>5.83741793652734E-2</v>
      </c>
      <c r="AH223" s="63">
        <v>-0.25740786422829798</v>
      </c>
      <c r="AI223" s="23">
        <v>-0.13851006546523401</v>
      </c>
      <c r="AJ223" s="63">
        <v>-3.76489357432001</v>
      </c>
      <c r="AK223" s="23">
        <v>-0.32675939999986398</v>
      </c>
      <c r="AL223" s="23">
        <v>-2.9453905158334199E-2</v>
      </c>
      <c r="AM223" s="63">
        <v>-63.115947601851097</v>
      </c>
      <c r="AN223" s="19"/>
      <c r="AO223" s="26">
        <v>8.0393471735151295E-2</v>
      </c>
      <c r="AP223" s="26">
        <v>-0.137029759591387</v>
      </c>
      <c r="AQ223" s="26">
        <v>0.135617517551582</v>
      </c>
      <c r="AR223" s="26">
        <v>-0.17329890165914499</v>
      </c>
      <c r="AS223" s="24">
        <v>5</v>
      </c>
      <c r="AT223" s="24">
        <v>7</v>
      </c>
      <c r="AU223" s="24">
        <v>4</v>
      </c>
      <c r="AV223" s="25">
        <v>8</v>
      </c>
      <c r="AW223" s="19"/>
      <c r="AX223" s="29">
        <v>0.32381652644951803</v>
      </c>
      <c r="AY223" s="30">
        <v>-0.65048749953621199</v>
      </c>
      <c r="AZ223" s="30">
        <v>-0.86802417561648304</v>
      </c>
      <c r="BA223" s="30">
        <v>-0.84708595893153005</v>
      </c>
      <c r="BB223" s="62">
        <v>3.2812754306905799E-2</v>
      </c>
      <c r="BC223" s="108">
        <v>-45.1047154825064</v>
      </c>
      <c r="BD223" s="22">
        <v>43756</v>
      </c>
      <c r="BE223" s="22">
        <v>43908</v>
      </c>
      <c r="BF223" s="24"/>
      <c r="BG223" s="22"/>
      <c r="BH223" s="37"/>
    </row>
    <row r="224" spans="1:60" x14ac:dyDescent="0.25">
      <c r="A224" s="19"/>
      <c r="B224" s="17" t="s">
        <v>238</v>
      </c>
      <c r="C224" s="17" t="s">
        <v>4504</v>
      </c>
      <c r="D224" s="17" t="s">
        <v>3022</v>
      </c>
      <c r="E224" s="20" t="s">
        <v>7311</v>
      </c>
      <c r="F224" s="20" t="s">
        <v>3154</v>
      </c>
      <c r="G224" s="82" t="s">
        <v>7250</v>
      </c>
      <c r="H224" s="85" t="s">
        <v>7258</v>
      </c>
      <c r="I224" s="21" t="s">
        <v>7417</v>
      </c>
      <c r="J224" s="21" t="s">
        <v>3658</v>
      </c>
      <c r="K224" s="19"/>
      <c r="L224" s="22">
        <v>44015</v>
      </c>
      <c r="M224" s="98">
        <v>937.98419999983196</v>
      </c>
      <c r="N224" s="94">
        <v>937.98419999983196</v>
      </c>
      <c r="O224" s="94">
        <v>1237.5266999993501</v>
      </c>
      <c r="P224" s="62">
        <f t="shared" si="3"/>
        <v>0.75795067694323248</v>
      </c>
      <c r="Q224" s="22">
        <v>43756</v>
      </c>
      <c r="R224" s="99">
        <v>1592089.9380000001</v>
      </c>
      <c r="S224" s="99">
        <v>1932276.59016602</v>
      </c>
      <c r="T224" s="19"/>
      <c r="U224" s="23">
        <v>6.9385460847115601E-3</v>
      </c>
      <c r="V224" s="63">
        <v>0.135833321655809</v>
      </c>
      <c r="W224" s="23">
        <v>8.5707770696899402E-2</v>
      </c>
      <c r="X224" s="63">
        <v>-1.0319928949757</v>
      </c>
      <c r="Y224" s="23">
        <v>-0.17465515094780101</v>
      </c>
      <c r="Z224" s="63">
        <v>-4.26491171419912</v>
      </c>
      <c r="AA224" s="23">
        <v>-0.21668731317739001</v>
      </c>
      <c r="AB224" s="63">
        <v>-4.76211560808588</v>
      </c>
      <c r="AC224" s="23">
        <v>-0.29612413757800798</v>
      </c>
      <c r="AD224" s="63">
        <v>-9.5451165102713293</v>
      </c>
      <c r="AE224" s="23">
        <v>-0.26686231403349697</v>
      </c>
      <c r="AF224" s="64">
        <v>-14.4928898193903</v>
      </c>
      <c r="AG224" s="23">
        <v>5.8183352870401002E-2</v>
      </c>
      <c r="AH224" s="63">
        <v>-0.27649051371554401</v>
      </c>
      <c r="AI224" s="23">
        <v>-0.14808162096873301</v>
      </c>
      <c r="AJ224" s="63">
        <v>-4.7220491246698701</v>
      </c>
      <c r="AK224" s="23">
        <v>-0.49115517316211499</v>
      </c>
      <c r="AL224" s="23">
        <v>-7.81240498927218E-2</v>
      </c>
      <c r="AM224" s="63">
        <v>-46.260696904966601</v>
      </c>
      <c r="AN224" s="19"/>
      <c r="AO224" s="26">
        <v>8.03241396097292E-2</v>
      </c>
      <c r="AP224" s="26">
        <v>-0.137185290905181</v>
      </c>
      <c r="AQ224" s="26">
        <v>0.133572313192417</v>
      </c>
      <c r="AR224" s="26">
        <v>-0.174837690446002</v>
      </c>
      <c r="AS224" s="24">
        <v>5</v>
      </c>
      <c r="AT224" s="24">
        <v>7</v>
      </c>
      <c r="AU224" s="24">
        <v>4</v>
      </c>
      <c r="AV224" s="25">
        <v>8</v>
      </c>
      <c r="AW224" s="19"/>
      <c r="AX224" s="29">
        <v>0.323922357357806</v>
      </c>
      <c r="AY224" s="30">
        <v>-0.70298423834083201</v>
      </c>
      <c r="AZ224" s="30">
        <v>-1.31219533761578</v>
      </c>
      <c r="BA224" s="30">
        <v>-0.91332924974540197</v>
      </c>
      <c r="BB224" s="62">
        <v>3.2820271318341802E-2</v>
      </c>
      <c r="BC224" s="108">
        <v>-45.622959084401401</v>
      </c>
      <c r="BD224" s="22">
        <v>43756</v>
      </c>
      <c r="BE224" s="22">
        <v>43908</v>
      </c>
      <c r="BF224" s="24"/>
      <c r="BG224" s="22"/>
      <c r="BH224" s="37"/>
    </row>
    <row r="225" spans="1:60" x14ac:dyDescent="0.25">
      <c r="A225" s="19"/>
      <c r="B225" s="17" t="s">
        <v>239</v>
      </c>
      <c r="C225" s="17" t="s">
        <v>4505</v>
      </c>
      <c r="D225" s="17" t="s">
        <v>3023</v>
      </c>
      <c r="E225" s="20" t="s">
        <v>7289</v>
      </c>
      <c r="F225" s="20" t="s">
        <v>3154</v>
      </c>
      <c r="G225" s="82" t="s">
        <v>7252</v>
      </c>
      <c r="H225" s="85" t="s">
        <v>7262</v>
      </c>
      <c r="I225" s="21" t="s">
        <v>7417</v>
      </c>
      <c r="J225" s="21" t="s">
        <v>3659</v>
      </c>
      <c r="K225" s="19"/>
      <c r="L225" s="22">
        <v>44015</v>
      </c>
      <c r="M225" s="98">
        <v>1382.56650000066</v>
      </c>
      <c r="N225" s="94">
        <v>1382.56650000066</v>
      </c>
      <c r="O225" s="94">
        <v>1383.04920000024</v>
      </c>
      <c r="P225" s="62">
        <f t="shared" si="3"/>
        <v>0.99965098855515766</v>
      </c>
      <c r="Q225" s="22">
        <v>44014</v>
      </c>
      <c r="R225" s="99">
        <v>3520296.2919999999</v>
      </c>
      <c r="S225" s="99">
        <v>3109743.2547812499</v>
      </c>
      <c r="T225" s="19"/>
      <c r="U225" s="23">
        <v>-3.49011444995995E-4</v>
      </c>
      <c r="V225" s="63">
        <v>-0.59292243131494604</v>
      </c>
      <c r="W225" s="23">
        <v>1.7427978948035199E-2</v>
      </c>
      <c r="X225" s="63">
        <v>-7.8599720698621196</v>
      </c>
      <c r="Y225" s="23">
        <v>4.1649510727438603E-2</v>
      </c>
      <c r="Z225" s="63">
        <v>17.365554453339399</v>
      </c>
      <c r="AA225" s="23">
        <v>8.3325804615014903E-2</v>
      </c>
      <c r="AB225" s="63">
        <v>25.239196171169201</v>
      </c>
      <c r="AC225" s="23">
        <v>0.14702131440572</v>
      </c>
      <c r="AD225" s="63">
        <v>34.769428688101499</v>
      </c>
      <c r="AE225" s="23">
        <v>0.148570142568205</v>
      </c>
      <c r="AF225" s="64">
        <v>27.050355840794499</v>
      </c>
      <c r="AG225" s="23">
        <v>1.8104906284861499E-3</v>
      </c>
      <c r="AH225" s="63">
        <v>-5.9137767379070301</v>
      </c>
      <c r="AI225" s="23">
        <v>4.8452796982019201E-2</v>
      </c>
      <c r="AJ225" s="63">
        <v>14.9313926704053</v>
      </c>
      <c r="AK225" s="23">
        <v>0.326024802425527</v>
      </c>
      <c r="AL225" s="23">
        <v>2.9100648813255199E-2</v>
      </c>
      <c r="AM225" s="63">
        <v>48.041584941558497</v>
      </c>
      <c r="AN225" s="19"/>
      <c r="AO225" s="26">
        <v>2.5263615874791898E-2</v>
      </c>
      <c r="AP225" s="26">
        <v>-2.0460603414903699E-2</v>
      </c>
      <c r="AQ225" s="26">
        <v>4.4020135990649599E-2</v>
      </c>
      <c r="AR225" s="26">
        <v>-2.4876418055100699E-2</v>
      </c>
      <c r="AS225" s="24">
        <v>9</v>
      </c>
      <c r="AT225" s="24">
        <v>3</v>
      </c>
      <c r="AU225" s="24">
        <v>7</v>
      </c>
      <c r="AV225" s="25">
        <v>5</v>
      </c>
      <c r="AW225" s="19"/>
      <c r="AX225" s="29">
        <v>6.1958337217874901E-2</v>
      </c>
      <c r="AY225" s="30">
        <v>0.88829310486016799</v>
      </c>
      <c r="AZ225" s="30">
        <v>0.74394502407721996</v>
      </c>
      <c r="BA225" s="30">
        <v>1.29660580254858</v>
      </c>
      <c r="BB225" s="62">
        <v>6.4001718844792803E-3</v>
      </c>
      <c r="BC225" s="108">
        <v>-7.8884650177205904</v>
      </c>
      <c r="BD225" s="22">
        <v>43874</v>
      </c>
      <c r="BE225" s="22">
        <v>43914</v>
      </c>
      <c r="BF225" s="24">
        <v>67</v>
      </c>
      <c r="BG225" s="22">
        <v>43969</v>
      </c>
      <c r="BH225" s="37"/>
    </row>
    <row r="226" spans="1:60" x14ac:dyDescent="0.25">
      <c r="A226" s="19"/>
      <c r="B226" s="17" t="s">
        <v>240</v>
      </c>
      <c r="C226" s="17" t="s">
        <v>4506</v>
      </c>
      <c r="D226" s="17" t="s">
        <v>3023</v>
      </c>
      <c r="E226" s="20" t="s">
        <v>7298</v>
      </c>
      <c r="F226" s="20" t="s">
        <v>3154</v>
      </c>
      <c r="G226" s="82" t="s">
        <v>7252</v>
      </c>
      <c r="H226" s="85" t="s">
        <v>7262</v>
      </c>
      <c r="I226" s="21" t="s">
        <v>7417</v>
      </c>
      <c r="J226" s="21" t="s">
        <v>3660</v>
      </c>
      <c r="K226" s="19"/>
      <c r="L226" s="22">
        <v>44015</v>
      </c>
      <c r="M226" s="98">
        <v>1377.85799999908</v>
      </c>
      <c r="N226" s="94">
        <v>1377.85799999908</v>
      </c>
      <c r="O226" s="94">
        <v>1378.3767000008399</v>
      </c>
      <c r="P226" s="62">
        <f t="shared" si="3"/>
        <v>0.99962368777580202</v>
      </c>
      <c r="Q226" s="22">
        <v>44014</v>
      </c>
      <c r="R226" s="99">
        <v>226877.48199999999</v>
      </c>
      <c r="S226" s="99">
        <v>147354.01908252001</v>
      </c>
      <c r="T226" s="19"/>
      <c r="U226" s="23">
        <v>-3.7631222403433602E-4</v>
      </c>
      <c r="V226" s="63">
        <v>-0.59565250921877999</v>
      </c>
      <c r="W226" s="23">
        <v>1.6594329534200401E-2</v>
      </c>
      <c r="X226" s="63">
        <v>-7.9433370112455997</v>
      </c>
      <c r="Y226" s="23">
        <v>3.7020557174400899E-2</v>
      </c>
      <c r="Z226" s="63">
        <v>16.902659098035699</v>
      </c>
      <c r="AA226" s="23">
        <v>7.8511350660846801E-2</v>
      </c>
      <c r="AB226" s="63">
        <v>24.757750775752399</v>
      </c>
      <c r="AC226" s="23">
        <v>0.14192328816177899</v>
      </c>
      <c r="AD226" s="63">
        <v>34.259626063692799</v>
      </c>
      <c r="AE226" s="23">
        <v>0.14346476151520601</v>
      </c>
      <c r="AF226" s="64">
        <v>26.539817735494601</v>
      </c>
      <c r="AG226" s="23">
        <v>1.7283412271353899E-3</v>
      </c>
      <c r="AH226" s="63">
        <v>-5.9219916780421</v>
      </c>
      <c r="AI226" s="23">
        <v>4.3793545752123499E-2</v>
      </c>
      <c r="AJ226" s="63">
        <v>14.4654675474158</v>
      </c>
      <c r="AK226" s="23">
        <v>0.32128075794374999</v>
      </c>
      <c r="AL226" s="23">
        <v>2.8725781221510299E-2</v>
      </c>
      <c r="AM226" s="63">
        <v>47.567180493380903</v>
      </c>
      <c r="AN226" s="19"/>
      <c r="AO226" s="26">
        <v>2.5263622183047101E-2</v>
      </c>
      <c r="AP226" s="26">
        <v>-2.0487362719904902E-2</v>
      </c>
      <c r="AQ226" s="26">
        <v>4.3164883580175201E-2</v>
      </c>
      <c r="AR226" s="26">
        <v>-2.56486594107628E-2</v>
      </c>
      <c r="AS226" s="24">
        <v>9</v>
      </c>
      <c r="AT226" s="24">
        <v>3</v>
      </c>
      <c r="AU226" s="24">
        <v>7</v>
      </c>
      <c r="AV226" s="25">
        <v>5</v>
      </c>
      <c r="AW226" s="19"/>
      <c r="AX226" s="29">
        <v>6.19572917000187E-2</v>
      </c>
      <c r="AY226" s="30">
        <v>0.818004870191544</v>
      </c>
      <c r="AZ226" s="30">
        <v>0.72701915261495698</v>
      </c>
      <c r="BA226" s="30">
        <v>1.1904335967428801</v>
      </c>
      <c r="BB226" s="62">
        <v>6.3999234004586498E-3</v>
      </c>
      <c r="BC226" s="108">
        <v>-7.9890955288356098</v>
      </c>
      <c r="BD226" s="22">
        <v>43874</v>
      </c>
      <c r="BE226" s="22">
        <v>43914</v>
      </c>
      <c r="BF226" s="24">
        <v>67</v>
      </c>
      <c r="BG226" s="22">
        <v>43969</v>
      </c>
      <c r="BH226" s="37"/>
    </row>
    <row r="227" spans="1:60" x14ac:dyDescent="0.25">
      <c r="A227" s="19"/>
      <c r="B227" s="17" t="s">
        <v>241</v>
      </c>
      <c r="C227" s="17" t="s">
        <v>4507</v>
      </c>
      <c r="D227" s="17" t="s">
        <v>3023</v>
      </c>
      <c r="E227" s="20" t="s">
        <v>7292</v>
      </c>
      <c r="F227" s="20" t="s">
        <v>3154</v>
      </c>
      <c r="G227" s="82" t="s">
        <v>7252</v>
      </c>
      <c r="H227" s="85" t="s">
        <v>7262</v>
      </c>
      <c r="I227" s="21" t="s">
        <v>7417</v>
      </c>
      <c r="J227" s="21" t="s">
        <v>3661</v>
      </c>
      <c r="K227" s="19"/>
      <c r="L227" s="22">
        <v>44015</v>
      </c>
      <c r="M227" s="98">
        <v>1423.9874000009099</v>
      </c>
      <c r="N227" s="94">
        <v>1423.9874000009099</v>
      </c>
      <c r="O227" s="94">
        <v>1424.51180000044</v>
      </c>
      <c r="P227" s="62">
        <f t="shared" si="3"/>
        <v>0.99963187388161345</v>
      </c>
      <c r="Q227" s="22">
        <v>44014</v>
      </c>
      <c r="R227" s="99">
        <v>4750790.04</v>
      </c>
      <c r="S227" s="99">
        <v>2746153.4602890601</v>
      </c>
      <c r="T227" s="19"/>
      <c r="U227" s="23">
        <v>-3.6812611870118401E-4</v>
      </c>
      <c r="V227" s="63">
        <v>-0.59483389868546499</v>
      </c>
      <c r="W227" s="23">
        <v>1.6844201809362899E-2</v>
      </c>
      <c r="X227" s="63">
        <v>-7.9183497837293499</v>
      </c>
      <c r="Y227" s="23">
        <v>3.8569258997085902E-2</v>
      </c>
      <c r="Z227" s="63">
        <v>17.057529280282299</v>
      </c>
      <c r="AA227" s="23">
        <v>8.1748059559759001E-2</v>
      </c>
      <c r="AB227" s="63">
        <v>25.0814216656436</v>
      </c>
      <c r="AC227" s="23">
        <v>0.148792260944902</v>
      </c>
      <c r="AD227" s="63">
        <v>34.9465233420487</v>
      </c>
      <c r="AE227" s="23">
        <v>0.15379998149364801</v>
      </c>
      <c r="AF227" s="64">
        <v>27.5733397333242</v>
      </c>
      <c r="AG227" s="23">
        <v>1.7530129371152699E-3</v>
      </c>
      <c r="AH227" s="63">
        <v>-5.9195245070441196</v>
      </c>
      <c r="AI227" s="23">
        <v>4.5378030101346702E-2</v>
      </c>
      <c r="AJ227" s="63">
        <v>14.6239159823454</v>
      </c>
      <c r="AK227" s="23">
        <v>0.35817045953066601</v>
      </c>
      <c r="AL227" s="23">
        <v>3.1609469771865399E-2</v>
      </c>
      <c r="AM227" s="63">
        <v>51.2561506520724</v>
      </c>
      <c r="AN227" s="19"/>
      <c r="AO227" s="26">
        <v>2.5272090822909401E-2</v>
      </c>
      <c r="AP227" s="26">
        <v>-2.0479308782341801E-2</v>
      </c>
      <c r="AQ227" s="26">
        <v>4.3421650096206597E-2</v>
      </c>
      <c r="AR227" s="26">
        <v>-2.5416834318093599E-2</v>
      </c>
      <c r="AS227" s="24">
        <v>9</v>
      </c>
      <c r="AT227" s="24">
        <v>3</v>
      </c>
      <c r="AU227" s="24">
        <v>7</v>
      </c>
      <c r="AV227" s="25">
        <v>5</v>
      </c>
      <c r="AW227" s="19"/>
      <c r="AX227" s="29">
        <v>6.1957300565772998E-2</v>
      </c>
      <c r="AY227" s="30">
        <v>0.86578873037251503</v>
      </c>
      <c r="AZ227" s="30">
        <v>0.73832388578011898</v>
      </c>
      <c r="BA227" s="30">
        <v>1.2619941592274699</v>
      </c>
      <c r="BB227" s="62">
        <v>6.3999856262125796E-3</v>
      </c>
      <c r="BC227" s="108">
        <v>-7.9589002118736998</v>
      </c>
      <c r="BD227" s="22">
        <v>43874</v>
      </c>
      <c r="BE227" s="22">
        <v>43914</v>
      </c>
      <c r="BF227" s="24">
        <v>67</v>
      </c>
      <c r="BG227" s="22">
        <v>43969</v>
      </c>
      <c r="BH227" s="37"/>
    </row>
    <row r="228" spans="1:60" x14ac:dyDescent="0.25">
      <c r="A228" s="19"/>
      <c r="B228" s="17" t="s">
        <v>242</v>
      </c>
      <c r="C228" s="17" t="s">
        <v>4508</v>
      </c>
      <c r="D228" s="17" t="s">
        <v>3023</v>
      </c>
      <c r="E228" s="20" t="s">
        <v>7309</v>
      </c>
      <c r="F228" s="20" t="s">
        <v>3154</v>
      </c>
      <c r="G228" s="82" t="s">
        <v>7252</v>
      </c>
      <c r="H228" s="85" t="s">
        <v>7262</v>
      </c>
      <c r="I228" s="21" t="s">
        <v>7417</v>
      </c>
      <c r="J228" s="21" t="s">
        <v>3662</v>
      </c>
      <c r="K228" s="19"/>
      <c r="L228" s="22">
        <v>44015</v>
      </c>
      <c r="M228" s="98">
        <v>1449.94739999995</v>
      </c>
      <c r="N228" s="94">
        <v>1449.94739999995</v>
      </c>
      <c r="O228" s="94">
        <v>1450.4734000004801</v>
      </c>
      <c r="P228" s="62">
        <f t="shared" si="3"/>
        <v>0.99963735977472601</v>
      </c>
      <c r="Q228" s="22">
        <v>44014</v>
      </c>
      <c r="R228" s="99">
        <v>176267.228</v>
      </c>
      <c r="S228" s="99">
        <v>216689.44883862301</v>
      </c>
      <c r="T228" s="19"/>
      <c r="U228" s="23">
        <v>-3.6264022492105098E-4</v>
      </c>
      <c r="V228" s="63">
        <v>-0.59428530930745205</v>
      </c>
      <c r="W228" s="23">
        <v>1.7011216848914001E-2</v>
      </c>
      <c r="X228" s="63">
        <v>-7.90164827977424</v>
      </c>
      <c r="Y228" s="23">
        <v>3.9603072316822398E-2</v>
      </c>
      <c r="Z228" s="63">
        <v>17.160910612263301</v>
      </c>
      <c r="AA228" s="23">
        <v>8.3911066431028303E-2</v>
      </c>
      <c r="AB228" s="63">
        <v>25.297722352756001</v>
      </c>
      <c r="AC228" s="23">
        <v>0.15339299163315401</v>
      </c>
      <c r="AD228" s="63">
        <v>35.406596410844898</v>
      </c>
      <c r="AE228" s="23">
        <v>0.16073905095079699</v>
      </c>
      <c r="AF228" s="64">
        <v>28.267246679053599</v>
      </c>
      <c r="AG228" s="23">
        <v>1.7694654161459801E-3</v>
      </c>
      <c r="AH228" s="63">
        <v>-5.9178792591410501</v>
      </c>
      <c r="AI228" s="23">
        <v>4.6435793386990602E-2</v>
      </c>
      <c r="AJ228" s="63">
        <v>14.7296923109097</v>
      </c>
      <c r="AK228" s="23">
        <v>0.38343198992544802</v>
      </c>
      <c r="AL228" s="23">
        <v>3.3543858075063299E-2</v>
      </c>
      <c r="AM228" s="63">
        <v>53.782303691550602</v>
      </c>
      <c r="AN228" s="19"/>
      <c r="AO228" s="26">
        <v>2.5277667660702701E-2</v>
      </c>
      <c r="AP228" s="26">
        <v>-2.04740046037841E-2</v>
      </c>
      <c r="AQ228" s="26">
        <v>4.3592491641902598E-2</v>
      </c>
      <c r="AR228" s="26">
        <v>-2.52624697786814E-2</v>
      </c>
      <c r="AS228" s="24">
        <v>9</v>
      </c>
      <c r="AT228" s="24">
        <v>3</v>
      </c>
      <c r="AU228" s="24">
        <v>7</v>
      </c>
      <c r="AV228" s="25">
        <v>5</v>
      </c>
      <c r="AW228" s="19"/>
      <c r="AX228" s="29">
        <v>6.1957354819751301E-2</v>
      </c>
      <c r="AY228" s="30">
        <v>0.89772163100587898</v>
      </c>
      <c r="AZ228" s="30">
        <v>0.745877575272061</v>
      </c>
      <c r="BA228" s="30">
        <v>1.30993638997643</v>
      </c>
      <c r="BB228" s="62">
        <v>6.4000319224669497E-3</v>
      </c>
      <c r="BC228" s="108">
        <v>-7.93876697443193</v>
      </c>
      <c r="BD228" s="22">
        <v>43874</v>
      </c>
      <c r="BE228" s="22">
        <v>43914</v>
      </c>
      <c r="BF228" s="24">
        <v>67</v>
      </c>
      <c r="BG228" s="22">
        <v>43969</v>
      </c>
      <c r="BH228" s="37"/>
    </row>
    <row r="229" spans="1:60" x14ac:dyDescent="0.25">
      <c r="A229" s="19"/>
      <c r="B229" s="17" t="s">
        <v>243</v>
      </c>
      <c r="C229" s="17" t="s">
        <v>4509</v>
      </c>
      <c r="D229" s="17" t="s">
        <v>3023</v>
      </c>
      <c r="E229" s="20" t="s">
        <v>7302</v>
      </c>
      <c r="F229" s="20" t="s">
        <v>3154</v>
      </c>
      <c r="G229" s="82" t="s">
        <v>7252</v>
      </c>
      <c r="H229" s="85" t="s">
        <v>7262</v>
      </c>
      <c r="I229" s="21" t="s">
        <v>7417</v>
      </c>
      <c r="J229" s="21" t="s">
        <v>3663</v>
      </c>
      <c r="K229" s="19"/>
      <c r="L229" s="22">
        <v>44015</v>
      </c>
      <c r="M229" s="98">
        <v>1393.97450000048</v>
      </c>
      <c r="N229" s="94">
        <v>1393.97450000048</v>
      </c>
      <c r="O229" s="94">
        <v>1394.49540000036</v>
      </c>
      <c r="P229" s="62">
        <f t="shared" si="3"/>
        <v>0.99962645986506671</v>
      </c>
      <c r="Q229" s="22">
        <v>44014</v>
      </c>
      <c r="R229" s="99">
        <v>905941.01</v>
      </c>
      <c r="S229" s="99">
        <v>301929.20250927698</v>
      </c>
      <c r="T229" s="19"/>
      <c r="U229" s="23">
        <v>-3.7354013511503603E-4</v>
      </c>
      <c r="V229" s="63">
        <v>-0.59537530032685004</v>
      </c>
      <c r="W229" s="23">
        <v>1.6677758672813101E-2</v>
      </c>
      <c r="X229" s="63">
        <v>-7.9349940973843296</v>
      </c>
      <c r="Y229" s="23">
        <v>3.7535969255259302E-2</v>
      </c>
      <c r="Z229" s="63">
        <v>16.9542003061215</v>
      </c>
      <c r="AA229" s="23">
        <v>7.9588837963456199E-2</v>
      </c>
      <c r="AB229" s="63">
        <v>24.865499506006</v>
      </c>
      <c r="AC229" s="23">
        <v>0.14420778536805301</v>
      </c>
      <c r="AD229" s="63">
        <v>34.488075784349299</v>
      </c>
      <c r="AE229" s="23">
        <v>0.146898783261422</v>
      </c>
      <c r="AF229" s="64">
        <v>26.8832199101162</v>
      </c>
      <c r="AG229" s="23">
        <v>1.73661476765119E-3</v>
      </c>
      <c r="AH229" s="63">
        <v>-5.9211643239905198</v>
      </c>
      <c r="AI229" s="23">
        <v>4.4320921644612099E-2</v>
      </c>
      <c r="AJ229" s="63">
        <v>14.5182051366719</v>
      </c>
      <c r="AK229" s="23">
        <v>0.33268434688739901</v>
      </c>
      <c r="AL229" s="23">
        <v>2.9624848852108698E-2</v>
      </c>
      <c r="AM229" s="63">
        <v>48.707539387745797</v>
      </c>
      <c r="AN229" s="19"/>
      <c r="AO229" s="26">
        <v>2.5266447324611401E-2</v>
      </c>
      <c r="AP229" s="26">
        <v>-2.04846466895106E-2</v>
      </c>
      <c r="AQ229" s="26">
        <v>4.3250335371340001E-2</v>
      </c>
      <c r="AR229" s="26">
        <v>-2.5571520971425302E-2</v>
      </c>
      <c r="AS229" s="24">
        <v>9</v>
      </c>
      <c r="AT229" s="24">
        <v>3</v>
      </c>
      <c r="AU229" s="24">
        <v>7</v>
      </c>
      <c r="AV229" s="25">
        <v>5</v>
      </c>
      <c r="AW229" s="19"/>
      <c r="AX229" s="29">
        <v>6.1957252847860203E-2</v>
      </c>
      <c r="AY229" s="30">
        <v>0.83390945790142701</v>
      </c>
      <c r="AZ229" s="30">
        <v>0.73078164541311696</v>
      </c>
      <c r="BA229" s="30">
        <v>1.2142280657390101</v>
      </c>
      <c r="BB229" s="62">
        <v>6.3999398662781502E-3</v>
      </c>
      <c r="BC229" s="108">
        <v>-7.9790431761575702</v>
      </c>
      <c r="BD229" s="22">
        <v>43874</v>
      </c>
      <c r="BE229" s="22">
        <v>43914</v>
      </c>
      <c r="BF229" s="24">
        <v>67</v>
      </c>
      <c r="BG229" s="22">
        <v>43969</v>
      </c>
      <c r="BH229" s="37"/>
    </row>
    <row r="230" spans="1:60" x14ac:dyDescent="0.25">
      <c r="A230" s="19"/>
      <c r="B230" s="17" t="s">
        <v>244</v>
      </c>
      <c r="C230" s="17" t="s">
        <v>4510</v>
      </c>
      <c r="D230" s="17" t="s">
        <v>3023</v>
      </c>
      <c r="E230" s="20" t="s">
        <v>7310</v>
      </c>
      <c r="F230" s="20" t="s">
        <v>3154</v>
      </c>
      <c r="G230" s="82" t="s">
        <v>7252</v>
      </c>
      <c r="H230" s="85" t="s">
        <v>7262</v>
      </c>
      <c r="I230" s="21" t="s">
        <v>7417</v>
      </c>
      <c r="J230" s="21" t="s">
        <v>3664</v>
      </c>
      <c r="K230" s="19"/>
      <c r="L230" s="22">
        <v>44015</v>
      </c>
      <c r="M230" s="98">
        <v>1577.4342000000199</v>
      </c>
      <c r="N230" s="94">
        <v>1577.4342000000199</v>
      </c>
      <c r="O230" s="94">
        <v>1577.98489999957</v>
      </c>
      <c r="P230" s="62">
        <f t="shared" si="3"/>
        <v>0.99965101060247774</v>
      </c>
      <c r="Q230" s="22">
        <v>44014</v>
      </c>
      <c r="R230" s="99">
        <v>796406.84600000002</v>
      </c>
      <c r="S230" s="99">
        <v>781980.77430761699</v>
      </c>
      <c r="T230" s="19"/>
      <c r="U230" s="23">
        <v>-3.48989397934929E-4</v>
      </c>
      <c r="V230" s="63">
        <v>-0.59292022660884003</v>
      </c>
      <c r="W230" s="23">
        <v>1.7428322811611E-2</v>
      </c>
      <c r="X230" s="63">
        <v>-7.8599376835045396</v>
      </c>
      <c r="Y230" s="23">
        <v>4.2461578153961503E-2</v>
      </c>
      <c r="Z230" s="63">
        <v>17.446761195984401</v>
      </c>
      <c r="AA230" s="23">
        <v>9.2237959797785193E-2</v>
      </c>
      <c r="AB230" s="63">
        <v>26.1304116894316</v>
      </c>
      <c r="AC230" s="23">
        <v>0.17393588412960501</v>
      </c>
      <c r="AD230" s="63">
        <v>37.46088566049</v>
      </c>
      <c r="AE230" s="23">
        <v>0.193287686693948</v>
      </c>
      <c r="AF230" s="64">
        <v>31.522110253368702</v>
      </c>
      <c r="AG230" s="23">
        <v>1.8105106410075699E-3</v>
      </c>
      <c r="AH230" s="63">
        <v>-5.9137747366548901</v>
      </c>
      <c r="AI230" s="23">
        <v>4.9399123257899198E-2</v>
      </c>
      <c r="AJ230" s="63">
        <v>15.0260252979933</v>
      </c>
      <c r="AK230" s="23">
        <v>0.51804815613315403</v>
      </c>
      <c r="AL230" s="23">
        <v>4.3346063253920902E-2</v>
      </c>
      <c r="AM230" s="63">
        <v>67.243920312379501</v>
      </c>
      <c r="AN230" s="19"/>
      <c r="AO230" s="26">
        <v>2.5305787748948198E-2</v>
      </c>
      <c r="AP230" s="26">
        <v>-2.04605962080677E-2</v>
      </c>
      <c r="AQ230" s="26">
        <v>4.4020613859174801E-2</v>
      </c>
      <c r="AR230" s="26">
        <v>-2.4876423249224899E-2</v>
      </c>
      <c r="AS230" s="24">
        <v>9</v>
      </c>
      <c r="AT230" s="24">
        <v>3</v>
      </c>
      <c r="AU230" s="24">
        <v>7</v>
      </c>
      <c r="AV230" s="25">
        <v>5</v>
      </c>
      <c r="AW230" s="19"/>
      <c r="AX230" s="29">
        <v>6.1957905277595302E-2</v>
      </c>
      <c r="AY230" s="30">
        <v>1.02089145287573</v>
      </c>
      <c r="AZ230" s="30">
        <v>0.77487008300886395</v>
      </c>
      <c r="BA230" s="30">
        <v>1.4953344407840601</v>
      </c>
      <c r="BB230" s="62">
        <v>6.4002235019324904E-3</v>
      </c>
      <c r="BC230" s="108">
        <v>-7.8884827151487098</v>
      </c>
      <c r="BD230" s="22">
        <v>43874</v>
      </c>
      <c r="BE230" s="22">
        <v>43914</v>
      </c>
      <c r="BF230" s="24">
        <v>67</v>
      </c>
      <c r="BG230" s="22">
        <v>43969</v>
      </c>
      <c r="BH230" s="37"/>
    </row>
    <row r="231" spans="1:60" x14ac:dyDescent="0.25">
      <c r="A231" s="19"/>
      <c r="B231" s="17" t="s">
        <v>245</v>
      </c>
      <c r="C231" s="17" t="s">
        <v>4511</v>
      </c>
      <c r="D231" s="17" t="s">
        <v>3023</v>
      </c>
      <c r="E231" s="20" t="s">
        <v>7338</v>
      </c>
      <c r="F231" s="20" t="s">
        <v>3154</v>
      </c>
      <c r="G231" s="82" t="s">
        <v>7252</v>
      </c>
      <c r="H231" s="85" t="s">
        <v>7262</v>
      </c>
      <c r="I231" s="21" t="s">
        <v>7417</v>
      </c>
      <c r="J231" s="21" t="s">
        <v>3665</v>
      </c>
      <c r="K231" s="19"/>
      <c r="L231" s="22">
        <v>44015</v>
      </c>
      <c r="M231" s="98">
        <v>2150.3830000013099</v>
      </c>
      <c r="N231" s="94">
        <v>2150.3830000013099</v>
      </c>
      <c r="O231" s="94">
        <v>2151.2206999994801</v>
      </c>
      <c r="P231" s="62">
        <f t="shared" si="3"/>
        <v>0.99961059318638468</v>
      </c>
      <c r="Q231" s="22">
        <v>44014</v>
      </c>
      <c r="R231" s="99">
        <v>4608934.4460000005</v>
      </c>
      <c r="S231" s="99">
        <v>3211104.3426914099</v>
      </c>
      <c r="T231" s="19"/>
      <c r="U231" s="23">
        <v>-3.8940681406529599E-4</v>
      </c>
      <c r="V231" s="63">
        <v>-0.59696196822187597</v>
      </c>
      <c r="W231" s="23">
        <v>1.6194499199627899E-2</v>
      </c>
      <c r="X231" s="63">
        <v>-7.9833200447028503</v>
      </c>
      <c r="Y231" s="23">
        <v>3.4548486786661697E-2</v>
      </c>
      <c r="Z231" s="63">
        <v>16.655452059261702</v>
      </c>
      <c r="AA231" s="23">
        <v>7.3354078820557306E-2</v>
      </c>
      <c r="AB231" s="63">
        <v>24.2420235917089</v>
      </c>
      <c r="AC231" s="23">
        <v>0.13102036157768501</v>
      </c>
      <c r="AD231" s="63">
        <v>33.169333405327102</v>
      </c>
      <c r="AE231" s="23">
        <v>0.12712348934655901</v>
      </c>
      <c r="AF231" s="64">
        <v>24.905690518615302</v>
      </c>
      <c r="AG231" s="23">
        <v>1.6889660382730699E-3</v>
      </c>
      <c r="AH231" s="63">
        <v>-5.9259291969283403</v>
      </c>
      <c r="AI231" s="23">
        <v>4.1264348186814501E-2</v>
      </c>
      <c r="AJ231" s="63">
        <v>14.2125477908849</v>
      </c>
      <c r="AK231" s="23">
        <v>0.261465855563001</v>
      </c>
      <c r="AL231" s="23">
        <v>2.38925599514914E-2</v>
      </c>
      <c r="AM231" s="63">
        <v>41.585690255335102</v>
      </c>
      <c r="AN231" s="19"/>
      <c r="AO231" s="26">
        <v>2.5250134867747E-2</v>
      </c>
      <c r="AP231" s="26">
        <v>-2.0500184481534199E-2</v>
      </c>
      <c r="AQ231" s="26">
        <v>4.2754589814649101E-2</v>
      </c>
      <c r="AR231" s="26">
        <v>-2.6019101102065199E-2</v>
      </c>
      <c r="AS231" s="24">
        <v>9</v>
      </c>
      <c r="AT231" s="24">
        <v>3</v>
      </c>
      <c r="AU231" s="24">
        <v>7</v>
      </c>
      <c r="AV231" s="25">
        <v>5</v>
      </c>
      <c r="AW231" s="19"/>
      <c r="AX231" s="29">
        <v>6.1957644347785397E-2</v>
      </c>
      <c r="AY231" s="30">
        <v>0.74185065402707595</v>
      </c>
      <c r="AZ231" s="30">
        <v>0.70900286760752396</v>
      </c>
      <c r="BA231" s="30">
        <v>1.0768391274632401</v>
      </c>
      <c r="BB231" s="62">
        <v>6.3998620944858003E-3</v>
      </c>
      <c r="BC231" s="108">
        <v>-8.0373341695376403</v>
      </c>
      <c r="BD231" s="22">
        <v>43874</v>
      </c>
      <c r="BE231" s="22">
        <v>43914</v>
      </c>
      <c r="BF231" s="24">
        <v>68</v>
      </c>
      <c r="BG231" s="22">
        <v>43970</v>
      </c>
      <c r="BH231" s="37"/>
    </row>
    <row r="232" spans="1:60" x14ac:dyDescent="0.25">
      <c r="A232" s="19"/>
      <c r="B232" s="17" t="s">
        <v>246</v>
      </c>
      <c r="C232" s="17" t="s">
        <v>4512</v>
      </c>
      <c r="D232" s="17" t="s">
        <v>3024</v>
      </c>
      <c r="E232" s="20" t="s">
        <v>7289</v>
      </c>
      <c r="F232" s="20" t="s">
        <v>3154</v>
      </c>
      <c r="G232" s="82" t="s">
        <v>7252</v>
      </c>
      <c r="H232" s="85" t="s">
        <v>7263</v>
      </c>
      <c r="I232" s="21" t="s">
        <v>7417</v>
      </c>
      <c r="J232" s="21" t="s">
        <v>3666</v>
      </c>
      <c r="K232" s="19"/>
      <c r="L232" s="22">
        <v>44015</v>
      </c>
      <c r="M232" s="98">
        <v>1322.5973000004899</v>
      </c>
      <c r="N232" s="94">
        <v>1322.5973000004899</v>
      </c>
      <c r="O232" s="94">
        <v>1324.2624999992499</v>
      </c>
      <c r="P232" s="62">
        <f t="shared" si="3"/>
        <v>0.99874254537996732</v>
      </c>
      <c r="Q232" s="22">
        <v>44014</v>
      </c>
      <c r="R232" s="99">
        <v>1589502.5290000001</v>
      </c>
      <c r="S232" s="99">
        <v>1146959.16010937</v>
      </c>
      <c r="T232" s="19"/>
      <c r="U232" s="23">
        <v>-1.2574546199175501E-3</v>
      </c>
      <c r="V232" s="63">
        <v>-0.68376674880710198</v>
      </c>
      <c r="W232" s="23">
        <v>3.2691635899027502E-2</v>
      </c>
      <c r="X232" s="63">
        <v>-6.3336063747628897</v>
      </c>
      <c r="Y232" s="23">
        <v>4.1054434601392097E-2</v>
      </c>
      <c r="Z232" s="63">
        <v>17.306046840734801</v>
      </c>
      <c r="AA232" s="23">
        <v>0.11545515782752799</v>
      </c>
      <c r="AB232" s="63">
        <v>28.452131492405901</v>
      </c>
      <c r="AC232" s="23">
        <v>0.20009431276063</v>
      </c>
      <c r="AD232" s="63">
        <v>40.0767285235925</v>
      </c>
      <c r="AE232" s="23">
        <v>0.20022630655526899</v>
      </c>
      <c r="AF232" s="64">
        <v>32.2159722395008</v>
      </c>
      <c r="AG232" s="23">
        <v>2.8474222090153498E-3</v>
      </c>
      <c r="AH232" s="63">
        <v>-5.8100835798541102</v>
      </c>
      <c r="AI232" s="23">
        <v>5.16461404695292E-2</v>
      </c>
      <c r="AJ232" s="63">
        <v>15.250727019156299</v>
      </c>
      <c r="AK232" s="23">
        <v>-5.2499283606302898E-2</v>
      </c>
      <c r="AL232" s="23">
        <v>-3.3548326455274898E-3</v>
      </c>
      <c r="AM232" s="63">
        <v>-139.14951886888599</v>
      </c>
      <c r="AN232" s="19"/>
      <c r="AO232" s="26">
        <v>1.9792833923929699E-2</v>
      </c>
      <c r="AP232" s="26">
        <v>-3.5007987656172197E-2</v>
      </c>
      <c r="AQ232" s="26">
        <v>6.1098801865227897E-2</v>
      </c>
      <c r="AR232" s="26">
        <v>-4.3685011576599202E-2</v>
      </c>
      <c r="AS232" s="24">
        <v>8</v>
      </c>
      <c r="AT232" s="24">
        <v>4</v>
      </c>
      <c r="AU232" s="24">
        <v>7</v>
      </c>
      <c r="AV232" s="25">
        <v>5</v>
      </c>
      <c r="AW232" s="19"/>
      <c r="AX232" s="29">
        <v>9.4512825109122803E-2</v>
      </c>
      <c r="AY232" s="30">
        <v>0.94697517579243096</v>
      </c>
      <c r="AZ232" s="30">
        <v>0.92433438657553801</v>
      </c>
      <c r="BA232" s="30">
        <v>1.30328934447971</v>
      </c>
      <c r="BB232" s="62">
        <v>9.7281120731440695E-3</v>
      </c>
      <c r="BC232" s="108">
        <v>-13.1125707158644</v>
      </c>
      <c r="BD232" s="22">
        <v>43874</v>
      </c>
      <c r="BE232" s="22">
        <v>43913</v>
      </c>
      <c r="BF232" s="24">
        <v>90</v>
      </c>
      <c r="BG232" s="22">
        <v>44000</v>
      </c>
      <c r="BH232" s="37"/>
    </row>
    <row r="233" spans="1:60" x14ac:dyDescent="0.25">
      <c r="A233" s="19"/>
      <c r="B233" s="17" t="s">
        <v>247</v>
      </c>
      <c r="C233" s="17" t="s">
        <v>4513</v>
      </c>
      <c r="D233" s="17" t="s">
        <v>3024</v>
      </c>
      <c r="E233" s="20" t="s">
        <v>7298</v>
      </c>
      <c r="F233" s="20" t="s">
        <v>3154</v>
      </c>
      <c r="G233" s="82" t="s">
        <v>7252</v>
      </c>
      <c r="H233" s="85" t="s">
        <v>7263</v>
      </c>
      <c r="I233" s="21" t="s">
        <v>7417</v>
      </c>
      <c r="J233" s="21" t="s">
        <v>3667</v>
      </c>
      <c r="K233" s="19"/>
      <c r="L233" s="22">
        <v>44015</v>
      </c>
      <c r="M233" s="98">
        <v>2922.5533999986901</v>
      </c>
      <c r="N233" s="94">
        <v>2922.5533999986901</v>
      </c>
      <c r="O233" s="94">
        <v>2926.1530999988299</v>
      </c>
      <c r="P233" s="62">
        <f t="shared" si="3"/>
        <v>0.99876981829824929</v>
      </c>
      <c r="Q233" s="22">
        <v>44014</v>
      </c>
      <c r="R233" s="99">
        <v>275251.44199999998</v>
      </c>
      <c r="S233" s="99">
        <v>258011.936462646</v>
      </c>
      <c r="T233" s="19"/>
      <c r="U233" s="23">
        <v>-1.23018170143041E-3</v>
      </c>
      <c r="V233" s="63">
        <v>-0.68103945695838797</v>
      </c>
      <c r="W233" s="23">
        <v>3.3538516598127899E-2</v>
      </c>
      <c r="X233" s="63">
        <v>-6.2489183048528503</v>
      </c>
      <c r="Y233" s="23">
        <v>4.6244336064774003E-2</v>
      </c>
      <c r="Z233" s="63">
        <v>17.825036987051099</v>
      </c>
      <c r="AA233" s="23">
        <v>0.12668152458354601</v>
      </c>
      <c r="AB233" s="63">
        <v>29.574768168007701</v>
      </c>
      <c r="AC233" s="23">
        <v>0.22435649459308499</v>
      </c>
      <c r="AD233" s="63">
        <v>42.502946706838003</v>
      </c>
      <c r="AE233" s="23">
        <v>0.23679893084947301</v>
      </c>
      <c r="AF233" s="64">
        <v>35.873234668921199</v>
      </c>
      <c r="AG233" s="23">
        <v>2.9295990607352E-3</v>
      </c>
      <c r="AH233" s="63">
        <v>-5.8018658946821198</v>
      </c>
      <c r="AI233" s="23">
        <v>5.6975489431351903E-2</v>
      </c>
      <c r="AJ233" s="63">
        <v>15.7836619153386</v>
      </c>
      <c r="AK233" s="23">
        <v>0.40605393182719102</v>
      </c>
      <c r="AL233" s="23">
        <v>3.5249375781859299E-2</v>
      </c>
      <c r="AM233" s="63">
        <v>56.044497881725</v>
      </c>
      <c r="AN233" s="19"/>
      <c r="AO233" s="26">
        <v>1.98206599434343E-2</v>
      </c>
      <c r="AP233" s="26">
        <v>-3.4981590471943498E-2</v>
      </c>
      <c r="AQ233" s="26">
        <v>6.1968957514182001E-2</v>
      </c>
      <c r="AR233" s="26">
        <v>-4.2874648243960103E-2</v>
      </c>
      <c r="AS233" s="24">
        <v>8</v>
      </c>
      <c r="AT233" s="24">
        <v>4</v>
      </c>
      <c r="AU233" s="24">
        <v>7</v>
      </c>
      <c r="AV233" s="25">
        <v>5</v>
      </c>
      <c r="AW233" s="19"/>
      <c r="AX233" s="29">
        <v>9.4510536413436097E-2</v>
      </c>
      <c r="AY233" s="30">
        <v>1.05645865227962</v>
      </c>
      <c r="AZ233" s="30">
        <v>0.96585328599394404</v>
      </c>
      <c r="BA233" s="30">
        <v>1.45877379719786</v>
      </c>
      <c r="BB233" s="62">
        <v>9.7282663404075695E-3</v>
      </c>
      <c r="BC233" s="108">
        <v>-13.0199376516393</v>
      </c>
      <c r="BD233" s="22">
        <v>43874</v>
      </c>
      <c r="BE233" s="22">
        <v>43913</v>
      </c>
      <c r="BF233" s="24">
        <v>90</v>
      </c>
      <c r="BG233" s="22">
        <v>44000</v>
      </c>
      <c r="BH233" s="37"/>
    </row>
    <row r="234" spans="1:60" x14ac:dyDescent="0.25">
      <c r="A234" s="19"/>
      <c r="B234" s="17" t="s">
        <v>248</v>
      </c>
      <c r="C234" s="17" t="s">
        <v>4514</v>
      </c>
      <c r="D234" s="17" t="s">
        <v>3024</v>
      </c>
      <c r="E234" s="20" t="s">
        <v>7292</v>
      </c>
      <c r="F234" s="20" t="s">
        <v>3154</v>
      </c>
      <c r="G234" s="82" t="s">
        <v>7252</v>
      </c>
      <c r="H234" s="85" t="s">
        <v>7263</v>
      </c>
      <c r="I234" s="21" t="s">
        <v>7417</v>
      </c>
      <c r="J234" s="21" t="s">
        <v>3668</v>
      </c>
      <c r="K234" s="19"/>
      <c r="L234" s="22">
        <v>44015</v>
      </c>
      <c r="M234" s="98">
        <v>1492.51180000044</v>
      </c>
      <c r="N234" s="94">
        <v>1492.51180000044</v>
      </c>
      <c r="O234" s="94">
        <v>1494.3460000008299</v>
      </c>
      <c r="P234" s="62">
        <f t="shared" si="3"/>
        <v>0.99877257341981784</v>
      </c>
      <c r="Q234" s="22">
        <v>44014</v>
      </c>
      <c r="R234" s="99">
        <v>1671781.0919999999</v>
      </c>
      <c r="S234" s="99">
        <v>557398.109665039</v>
      </c>
      <c r="T234" s="19"/>
      <c r="U234" s="23">
        <v>-1.22742658004427E-3</v>
      </c>
      <c r="V234" s="63">
        <v>-0.68076394481977298</v>
      </c>
      <c r="W234" s="23">
        <v>3.3623274199271698E-2</v>
      </c>
      <c r="X234" s="63">
        <v>-6.2404425447384702</v>
      </c>
      <c r="Y234" s="23">
        <v>4.6765317352765103E-2</v>
      </c>
      <c r="Z234" s="63">
        <v>17.877135115850301</v>
      </c>
      <c r="AA234" s="23">
        <v>0.12781090950738899</v>
      </c>
      <c r="AB234" s="63">
        <v>29.687706660391999</v>
      </c>
      <c r="AC234" s="23">
        <v>0.22681032412947399</v>
      </c>
      <c r="AD234" s="63">
        <v>42.748329660506002</v>
      </c>
      <c r="AE234" s="23">
        <v>0.24051784332725201</v>
      </c>
      <c r="AF234" s="64">
        <v>36.245125916670098</v>
      </c>
      <c r="AG234" s="23">
        <v>2.9378286271821699E-3</v>
      </c>
      <c r="AH234" s="63">
        <v>-5.8010429380374298</v>
      </c>
      <c r="AI234" s="23">
        <v>5.7510397176883998E-2</v>
      </c>
      <c r="AJ234" s="63">
        <v>15.837152689899099</v>
      </c>
      <c r="AK234" s="23">
        <v>0.41316271363059098</v>
      </c>
      <c r="AL234" s="23">
        <v>3.5780233292825897E-2</v>
      </c>
      <c r="AM234" s="63">
        <v>56.755376062064897</v>
      </c>
      <c r="AN234" s="19"/>
      <c r="AO234" s="26">
        <v>1.9823443628411E-2</v>
      </c>
      <c r="AP234" s="26">
        <v>-3.4978936425431997E-2</v>
      </c>
      <c r="AQ234" s="26">
        <v>6.2056065493379699E-2</v>
      </c>
      <c r="AR234" s="26">
        <v>-4.27933132014005E-2</v>
      </c>
      <c r="AS234" s="24">
        <v>8</v>
      </c>
      <c r="AT234" s="24">
        <v>4</v>
      </c>
      <c r="AU234" s="24">
        <v>7</v>
      </c>
      <c r="AV234" s="25">
        <v>5</v>
      </c>
      <c r="AW234" s="19"/>
      <c r="AX234" s="29">
        <v>9.4510388037160706E-2</v>
      </c>
      <c r="AY234" s="30">
        <v>1.06746950502202</v>
      </c>
      <c r="AZ234" s="30">
        <v>0.97002843446443898</v>
      </c>
      <c r="BA234" s="30">
        <v>1.4744647879997499</v>
      </c>
      <c r="BB234" s="62">
        <v>9.7282903074210492E-3</v>
      </c>
      <c r="BC234" s="108">
        <v>-13.010657551727499</v>
      </c>
      <c r="BD234" s="22">
        <v>43874</v>
      </c>
      <c r="BE234" s="22">
        <v>43913</v>
      </c>
      <c r="BF234" s="24">
        <v>90</v>
      </c>
      <c r="BG234" s="22">
        <v>44000</v>
      </c>
      <c r="BH234" s="37"/>
    </row>
    <row r="235" spans="1:60" x14ac:dyDescent="0.25">
      <c r="A235" s="19"/>
      <c r="B235" s="17" t="s">
        <v>249</v>
      </c>
      <c r="C235" s="17" t="s">
        <v>4515</v>
      </c>
      <c r="D235" s="17" t="s">
        <v>3024</v>
      </c>
      <c r="E235" s="20" t="s">
        <v>7309</v>
      </c>
      <c r="F235" s="20" t="s">
        <v>3154</v>
      </c>
      <c r="G235" s="82" t="s">
        <v>7252</v>
      </c>
      <c r="H235" s="85" t="s">
        <v>7263</v>
      </c>
      <c r="I235" s="21" t="s">
        <v>7417</v>
      </c>
      <c r="J235" s="21" t="s">
        <v>3669</v>
      </c>
      <c r="K235" s="19"/>
      <c r="L235" s="22">
        <v>44015</v>
      </c>
      <c r="M235" s="98">
        <v>943.14240000024404</v>
      </c>
      <c r="N235" s="94">
        <v>943.14240000024404</v>
      </c>
      <c r="O235" s="94">
        <v>944.29119999986096</v>
      </c>
      <c r="P235" s="62">
        <f t="shared" si="3"/>
        <v>0.99878342612997228</v>
      </c>
      <c r="Q235" s="22">
        <v>44014</v>
      </c>
      <c r="R235" s="99">
        <v>31068.808000000001</v>
      </c>
      <c r="S235" s="99">
        <v>2564.4343094215401</v>
      </c>
      <c r="T235" s="19"/>
      <c r="U235" s="23">
        <v>-1.21657386989682E-3</v>
      </c>
      <c r="V235" s="63">
        <v>-0.679678673805029</v>
      </c>
      <c r="W235" s="23">
        <v>3.5626884064186001E-2</v>
      </c>
      <c r="X235" s="63">
        <v>-6.0400815582470404</v>
      </c>
      <c r="Y235" s="23">
        <v>3.5626884064186001E-2</v>
      </c>
      <c r="Z235" s="63">
        <v>16.763291787006899</v>
      </c>
      <c r="AA235" s="23">
        <v>3.5626884064186001E-2</v>
      </c>
      <c r="AB235" s="63">
        <v>20.4693041160644</v>
      </c>
      <c r="AC235" s="23">
        <v>2.33773319141619E-2</v>
      </c>
      <c r="AD235" s="63">
        <v>22.4050304389384</v>
      </c>
      <c r="AE235" s="23">
        <v>3.8959276411333101E-2</v>
      </c>
      <c r="AF235" s="64">
        <v>16.089269225107302</v>
      </c>
      <c r="AG235" s="23">
        <v>2.9707058729400199E-3</v>
      </c>
      <c r="AH235" s="63">
        <v>-5.7977552134616399</v>
      </c>
      <c r="AI235" s="23">
        <v>3.5626884064186001E-2</v>
      </c>
      <c r="AJ235" s="63">
        <v>13.648801378629299</v>
      </c>
      <c r="AK235" s="23">
        <v>-5.68575999996392E-2</v>
      </c>
      <c r="AL235" s="23">
        <v>-5.9329457571948296E-3</v>
      </c>
      <c r="AM235" s="63">
        <v>9.7533446990419197</v>
      </c>
      <c r="AN235" s="19"/>
      <c r="AO235" s="26">
        <v>1.54399599359749E-2</v>
      </c>
      <c r="AP235" s="26">
        <v>-6.6579906188053402E-3</v>
      </c>
      <c r="AQ235" s="26">
        <v>3.25594536316203E-2</v>
      </c>
      <c r="AR235" s="26">
        <v>0</v>
      </c>
      <c r="AS235" s="24">
        <v>2</v>
      </c>
      <c r="AT235" s="24">
        <v>0</v>
      </c>
      <c r="AU235" s="24">
        <v>7</v>
      </c>
      <c r="AV235" s="25">
        <v>5</v>
      </c>
      <c r="AW235" s="19"/>
      <c r="AX235" s="29">
        <v>2.26800879108487E-2</v>
      </c>
      <c r="AY235" s="30">
        <v>0.22281029675878</v>
      </c>
      <c r="AZ235" s="30">
        <v>0.51704565013642401</v>
      </c>
      <c r="BA235" s="30">
        <v>0.59935487769325801</v>
      </c>
      <c r="BB235" s="62">
        <v>2.3539551224735101E-3</v>
      </c>
      <c r="BC235" s="108">
        <v>-0.71525124892559699</v>
      </c>
      <c r="BD235" s="22">
        <v>44005</v>
      </c>
      <c r="BE235" s="22">
        <v>44011</v>
      </c>
      <c r="BF235" s="24">
        <v>7</v>
      </c>
      <c r="BG235" s="22">
        <v>44014</v>
      </c>
      <c r="BH235" s="37"/>
    </row>
    <row r="236" spans="1:60" x14ac:dyDescent="0.25">
      <c r="A236" s="19"/>
      <c r="B236" s="17" t="s">
        <v>250</v>
      </c>
      <c r="C236" s="17" t="s">
        <v>4516</v>
      </c>
      <c r="D236" s="17" t="s">
        <v>3024</v>
      </c>
      <c r="E236" s="20" t="s">
        <v>7302</v>
      </c>
      <c r="F236" s="20" t="s">
        <v>3154</v>
      </c>
      <c r="G236" s="82" t="s">
        <v>7252</v>
      </c>
      <c r="H236" s="85" t="s">
        <v>7263</v>
      </c>
      <c r="I236" s="21" t="s">
        <v>7417</v>
      </c>
      <c r="J236" s="21" t="s">
        <v>3670</v>
      </c>
      <c r="K236" s="19"/>
      <c r="L236" s="22">
        <v>44015</v>
      </c>
      <c r="M236" s="98">
        <v>1393.12859999947</v>
      </c>
      <c r="N236" s="94">
        <v>1393.12859999947</v>
      </c>
      <c r="O236" s="94">
        <v>1394.8635000009101</v>
      </c>
      <c r="P236" s="62">
        <f t="shared" si="3"/>
        <v>0.99875622238201878</v>
      </c>
      <c r="Q236" s="22">
        <v>44014</v>
      </c>
      <c r="R236" s="99">
        <v>655144.99</v>
      </c>
      <c r="S236" s="99">
        <v>498390.406585449</v>
      </c>
      <c r="T236" s="19"/>
      <c r="U236" s="23">
        <v>-1.24377761767391E-3</v>
      </c>
      <c r="V236" s="63">
        <v>-0.68239904858273803</v>
      </c>
      <c r="W236" s="23">
        <v>3.3115066826212597E-2</v>
      </c>
      <c r="X236" s="63">
        <v>-6.2912632820443797</v>
      </c>
      <c r="Y236" s="23">
        <v>4.3646308926327003E-2</v>
      </c>
      <c r="Z236" s="63">
        <v>17.5652342732064</v>
      </c>
      <c r="AA236" s="23">
        <v>0.121054501876642</v>
      </c>
      <c r="AB236" s="63">
        <v>29.012065897317399</v>
      </c>
      <c r="AC236" s="23">
        <v>0.21216529206314599</v>
      </c>
      <c r="AD236" s="63">
        <v>41.2838264538441</v>
      </c>
      <c r="AE236" s="23">
        <v>0.21837628084904301</v>
      </c>
      <c r="AF236" s="64">
        <v>34.0309696688782</v>
      </c>
      <c r="AG236" s="23">
        <v>2.8885274587082698E-3</v>
      </c>
      <c r="AH236" s="63">
        <v>-5.8059730548848201</v>
      </c>
      <c r="AI236" s="23">
        <v>5.4307648691974499E-2</v>
      </c>
      <c r="AJ236" s="63">
        <v>15.5168778414081</v>
      </c>
      <c r="AK236" s="23">
        <v>0.33498979445023003</v>
      </c>
      <c r="AL236" s="23">
        <v>2.9805771840983701E-2</v>
      </c>
      <c r="AM236" s="63">
        <v>48.938084144028799</v>
      </c>
      <c r="AN236" s="19"/>
      <c r="AO236" s="26">
        <v>1.9806787380730401E-2</v>
      </c>
      <c r="AP236" s="26">
        <v>-3.4994760831978097E-2</v>
      </c>
      <c r="AQ236" s="26">
        <v>6.1533913058156003E-2</v>
      </c>
      <c r="AR236" s="26">
        <v>-4.32798646152514E-2</v>
      </c>
      <c r="AS236" s="24">
        <v>8</v>
      </c>
      <c r="AT236" s="24">
        <v>4</v>
      </c>
      <c r="AU236" s="24">
        <v>7</v>
      </c>
      <c r="AV236" s="25">
        <v>5</v>
      </c>
      <c r="AW236" s="19"/>
      <c r="AX236" s="29">
        <v>9.4511528634320705E-2</v>
      </c>
      <c r="AY236" s="30">
        <v>1.0015873269330799</v>
      </c>
      <c r="AZ236" s="30">
        <v>0.94504568145020995</v>
      </c>
      <c r="BA236" s="30">
        <v>1.38072784071119</v>
      </c>
      <c r="BB236" s="62">
        <v>9.7281735358956192E-3</v>
      </c>
      <c r="BC236" s="108">
        <v>-13.066282406376599</v>
      </c>
      <c r="BD236" s="22">
        <v>43874</v>
      </c>
      <c r="BE236" s="22">
        <v>43913</v>
      </c>
      <c r="BF236" s="24">
        <v>90</v>
      </c>
      <c r="BG236" s="22">
        <v>44000</v>
      </c>
      <c r="BH236" s="37"/>
    </row>
    <row r="237" spans="1:60" x14ac:dyDescent="0.25">
      <c r="A237" s="19"/>
      <c r="B237" s="17" t="s">
        <v>251</v>
      </c>
      <c r="C237" s="17" t="s">
        <v>4517</v>
      </c>
      <c r="D237" s="17" t="s">
        <v>3024</v>
      </c>
      <c r="E237" s="20" t="s">
        <v>7310</v>
      </c>
      <c r="F237" s="20" t="s">
        <v>3154</v>
      </c>
      <c r="G237" s="82" t="s">
        <v>7252</v>
      </c>
      <c r="H237" s="85" t="s">
        <v>7263</v>
      </c>
      <c r="I237" s="21" t="s">
        <v>7417</v>
      </c>
      <c r="J237" s="21" t="s">
        <v>3671</v>
      </c>
      <c r="K237" s="19"/>
      <c r="L237" s="22">
        <v>44015</v>
      </c>
      <c r="M237" s="98">
        <v>1668.22430000082</v>
      </c>
      <c r="N237" s="94">
        <v>1668.22430000082</v>
      </c>
      <c r="O237" s="94">
        <v>1670.23340000026</v>
      </c>
      <c r="P237" s="62">
        <f t="shared" si="3"/>
        <v>0.99879711422401229</v>
      </c>
      <c r="Q237" s="22">
        <v>44014</v>
      </c>
      <c r="R237" s="99">
        <v>735779.348</v>
      </c>
      <c r="S237" s="99">
        <v>746704.12261914101</v>
      </c>
      <c r="T237" s="19"/>
      <c r="U237" s="23">
        <v>-1.2028857763652901E-3</v>
      </c>
      <c r="V237" s="63">
        <v>-0.67830986445187602</v>
      </c>
      <c r="W237" s="23">
        <v>3.43861095916509E-2</v>
      </c>
      <c r="X237" s="63">
        <v>-6.16415900550055</v>
      </c>
      <c r="Y237" s="23">
        <v>5.1718688955588697E-2</v>
      </c>
      <c r="Z237" s="63">
        <v>18.372472276154401</v>
      </c>
      <c r="AA237" s="23">
        <v>0.14098582009683</v>
      </c>
      <c r="AB237" s="63">
        <v>31.005197719350701</v>
      </c>
      <c r="AC237" s="23">
        <v>0.258641186785244</v>
      </c>
      <c r="AD237" s="63">
        <v>45.931415926082998</v>
      </c>
      <c r="AE237" s="23">
        <v>0.29064885067957202</v>
      </c>
      <c r="AF237" s="64">
        <v>41.258226651931203</v>
      </c>
      <c r="AG237" s="23">
        <v>3.0118174745439302E-3</v>
      </c>
      <c r="AH237" s="63">
        <v>-5.7936440533012501</v>
      </c>
      <c r="AI237" s="23">
        <v>6.2636617712996695E-2</v>
      </c>
      <c r="AJ237" s="63">
        <v>16.3497747435176</v>
      </c>
      <c r="AK237" s="23">
        <v>0.60999092813115596</v>
      </c>
      <c r="AL237" s="23">
        <v>4.9601412902120501E-2</v>
      </c>
      <c r="AM237" s="63">
        <v>76.438197512179599</v>
      </c>
      <c r="AN237" s="19"/>
      <c r="AO237" s="26">
        <v>1.98485592536599E-2</v>
      </c>
      <c r="AP237" s="26">
        <v>-3.4955248805090398E-2</v>
      </c>
      <c r="AQ237" s="26">
        <v>6.28397019463591E-2</v>
      </c>
      <c r="AR237" s="26">
        <v>-4.2063514595647597E-2</v>
      </c>
      <c r="AS237" s="24">
        <v>8</v>
      </c>
      <c r="AT237" s="24">
        <v>4</v>
      </c>
      <c r="AU237" s="24">
        <v>7</v>
      </c>
      <c r="AV237" s="25">
        <v>5</v>
      </c>
      <c r="AW237" s="19"/>
      <c r="AX237" s="29">
        <v>9.45129116960743E-2</v>
      </c>
      <c r="AY237" s="30">
        <v>1.19600186293246</v>
      </c>
      <c r="AZ237" s="30">
        <v>1.01862339641411</v>
      </c>
      <c r="BA237" s="30">
        <v>1.6578706805466901</v>
      </c>
      <c r="BB237" s="62">
        <v>9.7289126160467303E-3</v>
      </c>
      <c r="BC237" s="108">
        <v>-12.927190940419701</v>
      </c>
      <c r="BD237" s="22">
        <v>43874</v>
      </c>
      <c r="BE237" s="22">
        <v>43913</v>
      </c>
      <c r="BF237" s="24">
        <v>89</v>
      </c>
      <c r="BG237" s="22">
        <v>43999</v>
      </c>
      <c r="BH237" s="37"/>
    </row>
    <row r="238" spans="1:60" x14ac:dyDescent="0.25">
      <c r="A238" s="19"/>
      <c r="B238" s="17" t="s">
        <v>252</v>
      </c>
      <c r="C238" s="17" t="s">
        <v>4518</v>
      </c>
      <c r="D238" s="17" t="s">
        <v>3024</v>
      </c>
      <c r="E238" s="20" t="s">
        <v>7311</v>
      </c>
      <c r="F238" s="20" t="s">
        <v>3154</v>
      </c>
      <c r="G238" s="82" t="s">
        <v>7252</v>
      </c>
      <c r="H238" s="85" t="s">
        <v>7263</v>
      </c>
      <c r="I238" s="21" t="s">
        <v>7417</v>
      </c>
      <c r="J238" s="21" t="s">
        <v>3672</v>
      </c>
      <c r="K238" s="19"/>
      <c r="L238" s="22">
        <v>44015</v>
      </c>
      <c r="M238" s="98">
        <v>1920.52170000039</v>
      </c>
      <c r="N238" s="94">
        <v>1920.52170000039</v>
      </c>
      <c r="O238" s="94">
        <v>1922.88089999929</v>
      </c>
      <c r="P238" s="62">
        <f t="shared" si="3"/>
        <v>0.99877309093927713</v>
      </c>
      <c r="Q238" s="22">
        <v>44014</v>
      </c>
      <c r="R238" s="99">
        <v>5386748.0159999998</v>
      </c>
      <c r="S238" s="99">
        <v>3087393.0989296902</v>
      </c>
      <c r="T238" s="19"/>
      <c r="U238" s="23">
        <v>-1.2269090602785599E-3</v>
      </c>
      <c r="V238" s="63">
        <v>-0.68071219284320295</v>
      </c>
      <c r="W238" s="23">
        <v>3.36402644225018E-2</v>
      </c>
      <c r="X238" s="63">
        <v>-6.2387435224154597</v>
      </c>
      <c r="Y238" s="23">
        <v>4.6035499446588801E-2</v>
      </c>
      <c r="Z238" s="63">
        <v>17.804153325239898</v>
      </c>
      <c r="AA238" s="23">
        <v>0.117893438748142</v>
      </c>
      <c r="AB238" s="63">
        <v>28.6959595844673</v>
      </c>
      <c r="AC238" s="23">
        <v>0.19672369977895901</v>
      </c>
      <c r="AD238" s="63">
        <v>39.739667225454497</v>
      </c>
      <c r="AE238" s="23">
        <v>0.19089048830035599</v>
      </c>
      <c r="AF238" s="64">
        <v>31.282390414009601</v>
      </c>
      <c r="AG238" s="23">
        <v>2.9394855464488501E-3</v>
      </c>
      <c r="AH238" s="63">
        <v>-5.8008772461107601</v>
      </c>
      <c r="AI238" s="23">
        <v>5.6634530779774699E-2</v>
      </c>
      <c r="AJ238" s="63">
        <v>15.7495660501882</v>
      </c>
      <c r="AK238" s="23">
        <v>0.35226104222587301</v>
      </c>
      <c r="AL238" s="23">
        <v>3.7002644550739199E-2</v>
      </c>
      <c r="AM238" s="63">
        <v>38.080924633832197</v>
      </c>
      <c r="AN238" s="19"/>
      <c r="AO238" s="26">
        <v>1.982400187444E-2</v>
      </c>
      <c r="AP238" s="26">
        <v>-3.4978432779098498E-2</v>
      </c>
      <c r="AQ238" s="26">
        <v>6.20733217765519E-2</v>
      </c>
      <c r="AR238" s="26">
        <v>-4.2777186459716197E-2</v>
      </c>
      <c r="AS238" s="24">
        <v>8</v>
      </c>
      <c r="AT238" s="24">
        <v>4</v>
      </c>
      <c r="AU238" s="24">
        <v>7</v>
      </c>
      <c r="AV238" s="25">
        <v>5</v>
      </c>
      <c r="AW238" s="19"/>
      <c r="AX238" s="29">
        <v>9.44961765939661E-2</v>
      </c>
      <c r="AY238" s="30">
        <v>0.97000511533587996</v>
      </c>
      <c r="AZ238" s="30">
        <v>0.93355153639458899</v>
      </c>
      <c r="BA238" s="30">
        <v>1.3372087692678201</v>
      </c>
      <c r="BB238" s="62">
        <v>9.7268014768542403E-3</v>
      </c>
      <c r="BC238" s="108">
        <v>-13.0087991881883</v>
      </c>
      <c r="BD238" s="22">
        <v>43874</v>
      </c>
      <c r="BE238" s="22">
        <v>43913</v>
      </c>
      <c r="BF238" s="24">
        <v>90</v>
      </c>
      <c r="BG238" s="22">
        <v>44000</v>
      </c>
      <c r="BH238" s="37"/>
    </row>
    <row r="239" spans="1:60" x14ac:dyDescent="0.25">
      <c r="A239" s="19"/>
      <c r="B239" s="17" t="s">
        <v>253</v>
      </c>
      <c r="C239" s="17" t="s">
        <v>4519</v>
      </c>
      <c r="D239" s="17" t="s">
        <v>3025</v>
      </c>
      <c r="E239" s="20" t="s">
        <v>7289</v>
      </c>
      <c r="F239" s="20" t="s">
        <v>3154</v>
      </c>
      <c r="G239" s="82" t="s">
        <v>7252</v>
      </c>
      <c r="H239" s="85" t="s">
        <v>7264</v>
      </c>
      <c r="I239" s="21" t="s">
        <v>7417</v>
      </c>
      <c r="J239" s="21" t="s">
        <v>3673</v>
      </c>
      <c r="K239" s="19"/>
      <c r="L239" s="22">
        <v>44015</v>
      </c>
      <c r="M239" s="98">
        <v>1543.1940999999599</v>
      </c>
      <c r="N239" s="94">
        <v>1543.1940999999599</v>
      </c>
      <c r="O239" s="94">
        <v>1548.73149999976</v>
      </c>
      <c r="P239" s="62">
        <f t="shared" si="3"/>
        <v>0.99642455777531425</v>
      </c>
      <c r="Q239" s="22">
        <v>43881</v>
      </c>
      <c r="R239" s="99">
        <v>843736.84199999995</v>
      </c>
      <c r="S239" s="99">
        <v>714759.20330078097</v>
      </c>
      <c r="T239" s="19"/>
      <c r="U239" s="23">
        <v>-2.15560302240192E-3</v>
      </c>
      <c r="V239" s="63">
        <v>-0.77358158905553898</v>
      </c>
      <c r="W239" s="23">
        <v>6.4424850055729593E-2</v>
      </c>
      <c r="X239" s="63">
        <v>-3.1602849590926798</v>
      </c>
      <c r="Y239" s="23">
        <v>5.1733963722654201E-2</v>
      </c>
      <c r="Z239" s="63">
        <v>18.373999752861</v>
      </c>
      <c r="AA239" s="23">
        <v>0.15943624075589499</v>
      </c>
      <c r="AB239" s="63">
        <v>32.850239785271697</v>
      </c>
      <c r="AC239" s="23">
        <v>0.25743588515062599</v>
      </c>
      <c r="AD239" s="63">
        <v>45.810885762621197</v>
      </c>
      <c r="AE239" s="23">
        <v>0.272985279854911</v>
      </c>
      <c r="AF239" s="64">
        <v>39.491869569465102</v>
      </c>
      <c r="AG239" s="23">
        <v>6.1423031784215701E-3</v>
      </c>
      <c r="AH239" s="63">
        <v>-5.4805954829134897</v>
      </c>
      <c r="AI239" s="23">
        <v>6.8521931198120001E-2</v>
      </c>
      <c r="AJ239" s="63">
        <v>16.9383060920227</v>
      </c>
      <c r="AK239" s="23">
        <v>0.527219385230565</v>
      </c>
      <c r="AL239" s="23">
        <v>4.87686060241685E-2</v>
      </c>
      <c r="AM239" s="63">
        <v>51.262495139439103</v>
      </c>
      <c r="AN239" s="19"/>
      <c r="AO239" s="26">
        <v>3.6382112119099502E-2</v>
      </c>
      <c r="AP239" s="26">
        <v>-4.8160906413613702E-2</v>
      </c>
      <c r="AQ239" s="26">
        <v>7.8060805690256502E-2</v>
      </c>
      <c r="AR239" s="26">
        <v>-7.2592301976328599E-2</v>
      </c>
      <c r="AS239" s="24">
        <v>8</v>
      </c>
      <c r="AT239" s="24">
        <v>4</v>
      </c>
      <c r="AU239" s="24">
        <v>7</v>
      </c>
      <c r="AV239" s="25">
        <v>5</v>
      </c>
      <c r="AW239" s="19"/>
      <c r="AX239" s="29">
        <v>0.141153313592222</v>
      </c>
      <c r="AY239" s="30">
        <v>0.96957477905471001</v>
      </c>
      <c r="AZ239" s="30">
        <v>1.16399595119583</v>
      </c>
      <c r="BA239" s="30">
        <v>1.3476883037346901</v>
      </c>
      <c r="BB239" s="62">
        <v>1.45210186776603E-2</v>
      </c>
      <c r="BC239" s="108">
        <v>-19.689081031800001</v>
      </c>
      <c r="BD239" s="22">
        <v>43881</v>
      </c>
      <c r="BE239" s="22">
        <v>43910</v>
      </c>
      <c r="BF239" s="24"/>
      <c r="BG239" s="22"/>
      <c r="BH239" s="37"/>
    </row>
    <row r="240" spans="1:60" x14ac:dyDescent="0.25">
      <c r="A240" s="19"/>
      <c r="B240" s="17" t="s">
        <v>254</v>
      </c>
      <c r="C240" s="17" t="s">
        <v>4520</v>
      </c>
      <c r="D240" s="17" t="s">
        <v>3025</v>
      </c>
      <c r="E240" s="20" t="s">
        <v>7298</v>
      </c>
      <c r="F240" s="20" t="s">
        <v>3154</v>
      </c>
      <c r="G240" s="82" t="s">
        <v>7252</v>
      </c>
      <c r="H240" s="85" t="s">
        <v>7264</v>
      </c>
      <c r="I240" s="21" t="s">
        <v>7417</v>
      </c>
      <c r="J240" s="21" t="s">
        <v>3674</v>
      </c>
      <c r="K240" s="19"/>
      <c r="L240" s="22">
        <v>44015</v>
      </c>
      <c r="M240" s="98">
        <v>1356.7555999998001</v>
      </c>
      <c r="N240" s="94">
        <v>1356.7555999998001</v>
      </c>
      <c r="O240" s="94">
        <v>1359.6122999992201</v>
      </c>
      <c r="P240" s="62">
        <f t="shared" si="3"/>
        <v>0.99789888632265122</v>
      </c>
      <c r="Q240" s="22">
        <v>44014</v>
      </c>
      <c r="R240" s="99">
        <v>269535.53200000001</v>
      </c>
      <c r="S240" s="99">
        <v>264330.623799561</v>
      </c>
      <c r="T240" s="19"/>
      <c r="U240" s="23">
        <v>-2.10111367778154E-3</v>
      </c>
      <c r="V240" s="63">
        <v>-0.768132654593501</v>
      </c>
      <c r="W240" s="23">
        <v>6.6171681102787303E-2</v>
      </c>
      <c r="X240" s="63">
        <v>-2.9856018543869101</v>
      </c>
      <c r="Y240" s="23">
        <v>6.1724207955194302E-2</v>
      </c>
      <c r="Z240" s="63">
        <v>19.373024176107702</v>
      </c>
      <c r="AA240" s="23">
        <v>0.17636568621121099</v>
      </c>
      <c r="AB240" s="63">
        <v>34.5431843308033</v>
      </c>
      <c r="AC240" s="23">
        <v>0.28861958188470499</v>
      </c>
      <c r="AD240" s="63">
        <v>48.929255435999899</v>
      </c>
      <c r="AE240" s="23">
        <v>0.31766713617253101</v>
      </c>
      <c r="AF240" s="64">
        <v>43.960055201198003</v>
      </c>
      <c r="AG240" s="23">
        <v>6.3072788034332899E-3</v>
      </c>
      <c r="AH240" s="63">
        <v>-5.4640979204123097</v>
      </c>
      <c r="AI240" s="23">
        <v>7.8760180298559093E-2</v>
      </c>
      <c r="AJ240" s="63">
        <v>17.9621310020739</v>
      </c>
      <c r="AK240" s="23">
        <v>0.39484892411739603</v>
      </c>
      <c r="AL240" s="23">
        <v>3.4407711658786901E-2</v>
      </c>
      <c r="AM240" s="63">
        <v>54.923997110745397</v>
      </c>
      <c r="AN240" s="19"/>
      <c r="AO240" s="26">
        <v>3.6438722438106197E-2</v>
      </c>
      <c r="AP240" s="26">
        <v>-4.8108914432305E-2</v>
      </c>
      <c r="AQ240" s="26">
        <v>7.9829816462734002E-2</v>
      </c>
      <c r="AR240" s="26">
        <v>-7.1020183682776405E-2</v>
      </c>
      <c r="AS240" s="24">
        <v>9</v>
      </c>
      <c r="AT240" s="24">
        <v>3</v>
      </c>
      <c r="AU240" s="24">
        <v>7</v>
      </c>
      <c r="AV240" s="25">
        <v>5</v>
      </c>
      <c r="AW240" s="19"/>
      <c r="AX240" s="29">
        <v>0.141140225505515</v>
      </c>
      <c r="AY240" s="30">
        <v>1.08043203509624</v>
      </c>
      <c r="AZ240" s="30">
        <v>1.2294542897016101</v>
      </c>
      <c r="BA240" s="30">
        <v>1.5077792708325399</v>
      </c>
      <c r="BB240" s="62">
        <v>1.45209636932304E-2</v>
      </c>
      <c r="BC240" s="108">
        <v>-19.5617129201128</v>
      </c>
      <c r="BD240" s="22">
        <v>43881</v>
      </c>
      <c r="BE240" s="22">
        <v>43910</v>
      </c>
      <c r="BF240" s="24">
        <v>88</v>
      </c>
      <c r="BG240" s="22">
        <v>44005</v>
      </c>
      <c r="BH240" s="37"/>
    </row>
    <row r="241" spans="1:60" x14ac:dyDescent="0.25">
      <c r="A241" s="19"/>
      <c r="B241" s="17" t="s">
        <v>255</v>
      </c>
      <c r="C241" s="17" t="s">
        <v>4521</v>
      </c>
      <c r="D241" s="17" t="s">
        <v>3025</v>
      </c>
      <c r="E241" s="20" t="s">
        <v>7292</v>
      </c>
      <c r="F241" s="20" t="s">
        <v>3154</v>
      </c>
      <c r="G241" s="82" t="s">
        <v>7252</v>
      </c>
      <c r="H241" s="85" t="s">
        <v>7264</v>
      </c>
      <c r="I241" s="21" t="s">
        <v>7417</v>
      </c>
      <c r="J241" s="21" t="s">
        <v>3675</v>
      </c>
      <c r="K241" s="19"/>
      <c r="L241" s="22">
        <v>44015</v>
      </c>
      <c r="M241" s="98">
        <v>1539.3869000002701</v>
      </c>
      <c r="N241" s="94">
        <v>1539.3869000002701</v>
      </c>
      <c r="O241" s="94">
        <v>1542.6659999992701</v>
      </c>
      <c r="P241" s="62">
        <f t="shared" si="3"/>
        <v>0.99787439406909761</v>
      </c>
      <c r="Q241" s="22">
        <v>44014</v>
      </c>
      <c r="R241" s="99">
        <v>266219.46899999998</v>
      </c>
      <c r="S241" s="99">
        <v>160249.55432177699</v>
      </c>
      <c r="T241" s="19"/>
      <c r="U241" s="23">
        <v>-2.1256059308143401E-3</v>
      </c>
      <c r="V241" s="63">
        <v>-0.77058187989678095</v>
      </c>
      <c r="W241" s="23">
        <v>6.5385346597395297E-2</v>
      </c>
      <c r="X241" s="63">
        <v>-3.0642353049261102</v>
      </c>
      <c r="Y241" s="23">
        <v>5.7503059737428003E-2</v>
      </c>
      <c r="Z241" s="63">
        <v>18.950909354316501</v>
      </c>
      <c r="AA241" s="23">
        <v>0.17227948922314701</v>
      </c>
      <c r="AB241" s="63">
        <v>34.134564631967798</v>
      </c>
      <c r="AC241" s="23">
        <v>0.28542862320144202</v>
      </c>
      <c r="AD241" s="63">
        <v>48.610159567673698</v>
      </c>
      <c r="AE241" s="23">
        <v>0.315719572421513</v>
      </c>
      <c r="AF241" s="64">
        <v>43.7652988260961</v>
      </c>
      <c r="AG241" s="23">
        <v>6.2330898599611802E-3</v>
      </c>
      <c r="AH241" s="63">
        <v>-5.4715168147595303</v>
      </c>
      <c r="AI241" s="23">
        <v>7.4480098741332795E-2</v>
      </c>
      <c r="AJ241" s="63">
        <v>17.534122846351199</v>
      </c>
      <c r="AK241" s="23">
        <v>0.40176191516919102</v>
      </c>
      <c r="AL241" s="23">
        <v>3.4927695367514403E-2</v>
      </c>
      <c r="AM241" s="63">
        <v>55.6152962159249</v>
      </c>
      <c r="AN241" s="19"/>
      <c r="AO241" s="26">
        <v>3.6413199915841701E-2</v>
      </c>
      <c r="AP241" s="26">
        <v>-4.8132256741155302E-2</v>
      </c>
      <c r="AQ241" s="26">
        <v>7.9033438014448607E-2</v>
      </c>
      <c r="AR241" s="26">
        <v>-7.1727772286976701E-2</v>
      </c>
      <c r="AS241" s="24">
        <v>9</v>
      </c>
      <c r="AT241" s="24">
        <v>3</v>
      </c>
      <c r="AU241" s="24">
        <v>7</v>
      </c>
      <c r="AV241" s="25">
        <v>5</v>
      </c>
      <c r="AW241" s="19"/>
      <c r="AX241" s="29">
        <v>0.14115178409148901</v>
      </c>
      <c r="AY241" s="30">
        <v>1.05391401941597</v>
      </c>
      <c r="AZ241" s="30">
        <v>1.21354768092351</v>
      </c>
      <c r="BA241" s="30">
        <v>1.4688459605586099</v>
      </c>
      <c r="BB241" s="62">
        <v>1.4521594546095E-2</v>
      </c>
      <c r="BC241" s="108">
        <v>-19.6190421722713</v>
      </c>
      <c r="BD241" s="22">
        <v>43881</v>
      </c>
      <c r="BE241" s="22">
        <v>43910</v>
      </c>
      <c r="BF241" s="24">
        <v>95</v>
      </c>
      <c r="BG241" s="22">
        <v>44014</v>
      </c>
      <c r="BH241" s="37"/>
    </row>
    <row r="242" spans="1:60" x14ac:dyDescent="0.25">
      <c r="A242" s="19"/>
      <c r="B242" s="17" t="s">
        <v>256</v>
      </c>
      <c r="C242" s="17" t="s">
        <v>4522</v>
      </c>
      <c r="D242" s="17" t="s">
        <v>3025</v>
      </c>
      <c r="E242" s="20" t="s">
        <v>7309</v>
      </c>
      <c r="F242" s="20" t="s">
        <v>3154</v>
      </c>
      <c r="G242" s="82" t="s">
        <v>7252</v>
      </c>
      <c r="H242" s="85" t="s">
        <v>7264</v>
      </c>
      <c r="I242" s="21" t="s">
        <v>7417</v>
      </c>
      <c r="J242" s="21" t="s">
        <v>3676</v>
      </c>
      <c r="K242" s="19"/>
      <c r="L242" s="22">
        <v>44015</v>
      </c>
      <c r="M242" s="98">
        <v>1724.4942000005401</v>
      </c>
      <c r="N242" s="94">
        <v>1724.4942000005401</v>
      </c>
      <c r="O242" s="94">
        <v>1728.1487000007201</v>
      </c>
      <c r="P242" s="62">
        <f t="shared" si="3"/>
        <v>0.9978853092907003</v>
      </c>
      <c r="Q242" s="22">
        <v>44014</v>
      </c>
      <c r="R242" s="99">
        <v>497499.77299999999</v>
      </c>
      <c r="S242" s="99">
        <v>333549.96355078102</v>
      </c>
      <c r="T242" s="19"/>
      <c r="U242" s="23">
        <v>-2.1146907092770601E-3</v>
      </c>
      <c r="V242" s="63">
        <v>-0.76949035774305197</v>
      </c>
      <c r="W242" s="23">
        <v>6.5734568597690696E-2</v>
      </c>
      <c r="X242" s="63">
        <v>-3.0293131048965698</v>
      </c>
      <c r="Y242" s="23">
        <v>5.9608639652651597E-2</v>
      </c>
      <c r="Z242" s="63">
        <v>19.161467345838901</v>
      </c>
      <c r="AA242" s="23">
        <v>0.17698413267149599</v>
      </c>
      <c r="AB242" s="63">
        <v>34.6050289768027</v>
      </c>
      <c r="AC242" s="23">
        <v>0.29575980432127802</v>
      </c>
      <c r="AD242" s="63">
        <v>49.643277679686399</v>
      </c>
      <c r="AE242" s="23">
        <v>0.33160968639829702</v>
      </c>
      <c r="AF242" s="64">
        <v>45.354310223774498</v>
      </c>
      <c r="AG242" s="23">
        <v>6.2660035928274703E-3</v>
      </c>
      <c r="AH242" s="63">
        <v>-5.4682254414729003</v>
      </c>
      <c r="AI242" s="23">
        <v>7.6654768379739793E-2</v>
      </c>
      <c r="AJ242" s="63">
        <v>17.751589810184701</v>
      </c>
      <c r="AK242" s="23">
        <v>0.45596970694896299</v>
      </c>
      <c r="AL242" s="23">
        <v>3.8927089370190501E-2</v>
      </c>
      <c r="AM242" s="63">
        <v>61.036075393902102</v>
      </c>
      <c r="AN242" s="19"/>
      <c r="AO242" s="26">
        <v>3.6424572261239498E-2</v>
      </c>
      <c r="AP242" s="26">
        <v>-4.8121900811602197E-2</v>
      </c>
      <c r="AQ242" s="26">
        <v>7.9387321526155602E-2</v>
      </c>
      <c r="AR242" s="26">
        <v>-7.1413367363711594E-2</v>
      </c>
      <c r="AS242" s="24">
        <v>9</v>
      </c>
      <c r="AT242" s="24">
        <v>3</v>
      </c>
      <c r="AU242" s="24">
        <v>7</v>
      </c>
      <c r="AV242" s="25">
        <v>5</v>
      </c>
      <c r="AW242" s="19"/>
      <c r="AX242" s="29">
        <v>0.14115155234132501</v>
      </c>
      <c r="AY242" s="30">
        <v>1.0847977791800101</v>
      </c>
      <c r="AZ242" s="30">
        <v>1.2316902546645001</v>
      </c>
      <c r="BA242" s="30">
        <v>1.51336248180996</v>
      </c>
      <c r="BB242" s="62">
        <v>1.4521837696574899E-2</v>
      </c>
      <c r="BC242" s="108">
        <v>-19.593557529209601</v>
      </c>
      <c r="BD242" s="22">
        <v>43881</v>
      </c>
      <c r="BE242" s="22">
        <v>43910</v>
      </c>
      <c r="BF242" s="24">
        <v>88</v>
      </c>
      <c r="BG242" s="22">
        <v>44005</v>
      </c>
      <c r="BH242" s="37"/>
    </row>
    <row r="243" spans="1:60" x14ac:dyDescent="0.25">
      <c r="A243" s="19"/>
      <c r="B243" s="17" t="s">
        <v>257</v>
      </c>
      <c r="C243" s="17" t="s">
        <v>4523</v>
      </c>
      <c r="D243" s="17" t="s">
        <v>3025</v>
      </c>
      <c r="E243" s="20" t="s">
        <v>7302</v>
      </c>
      <c r="F243" s="20" t="s">
        <v>3154</v>
      </c>
      <c r="G243" s="82" t="s">
        <v>7252</v>
      </c>
      <c r="H243" s="85" t="s">
        <v>7264</v>
      </c>
      <c r="I243" s="21" t="s">
        <v>7417</v>
      </c>
      <c r="J243" s="21" t="s">
        <v>3677</v>
      </c>
      <c r="K243" s="19"/>
      <c r="L243" s="22">
        <v>44015</v>
      </c>
      <c r="M243" s="98">
        <v>1572.90740000084</v>
      </c>
      <c r="N243" s="94">
        <v>1572.90740000084</v>
      </c>
      <c r="O243" s="94">
        <v>1576.2192000001701</v>
      </c>
      <c r="P243" s="62">
        <f t="shared" si="3"/>
        <v>0.99789889629606732</v>
      </c>
      <c r="Q243" s="22">
        <v>44014</v>
      </c>
      <c r="R243" s="99">
        <v>530919.26599999995</v>
      </c>
      <c r="S243" s="99">
        <v>251798.272956787</v>
      </c>
      <c r="T243" s="19"/>
      <c r="U243" s="23">
        <v>-2.10110370426264E-3</v>
      </c>
      <c r="V243" s="63">
        <v>-0.76813165724161103</v>
      </c>
      <c r="W243" s="23">
        <v>6.61713863282785E-2</v>
      </c>
      <c r="X243" s="63">
        <v>-2.9856313318377898</v>
      </c>
      <c r="Y243" s="23">
        <v>6.1463287303922698E-2</v>
      </c>
      <c r="Z243" s="63">
        <v>19.346932110987801</v>
      </c>
      <c r="AA243" s="23">
        <v>0.173179901507101</v>
      </c>
      <c r="AB243" s="63">
        <v>34.224605860363198</v>
      </c>
      <c r="AC243" s="23">
        <v>0.278719969042868</v>
      </c>
      <c r="AD243" s="63">
        <v>47.939294151845402</v>
      </c>
      <c r="AE243" s="23">
        <v>0.30102256633661501</v>
      </c>
      <c r="AF243" s="64">
        <v>42.295598217635401</v>
      </c>
      <c r="AG243" s="23">
        <v>6.30722429741581E-3</v>
      </c>
      <c r="AH243" s="63">
        <v>-5.4641033710140601</v>
      </c>
      <c r="AI243" s="23">
        <v>7.84508447723056E-2</v>
      </c>
      <c r="AJ243" s="63">
        <v>17.931197449448501</v>
      </c>
      <c r="AK243" s="23">
        <v>0.33322093949944198</v>
      </c>
      <c r="AL243" s="23">
        <v>2.9666983744391501E-2</v>
      </c>
      <c r="AM243" s="63">
        <v>48.761198648950099</v>
      </c>
      <c r="AN243" s="19"/>
      <c r="AO243" s="26">
        <v>3.6438723564060603E-2</v>
      </c>
      <c r="AP243" s="26">
        <v>-4.8108843518130003E-2</v>
      </c>
      <c r="AQ243" s="26">
        <v>7.9829672638879898E-2</v>
      </c>
      <c r="AR243" s="26">
        <v>-7.1019861704407994E-2</v>
      </c>
      <c r="AS243" s="24">
        <v>8</v>
      </c>
      <c r="AT243" s="24">
        <v>4</v>
      </c>
      <c r="AU243" s="24">
        <v>7</v>
      </c>
      <c r="AV243" s="25">
        <v>5</v>
      </c>
      <c r="AW243" s="19"/>
      <c r="AX243" s="29">
        <v>0.14113796786754401</v>
      </c>
      <c r="AY243" s="30">
        <v>1.0593702248552299</v>
      </c>
      <c r="AZ243" s="30">
        <v>1.2172598363667899</v>
      </c>
      <c r="BA243" s="30">
        <v>1.4777682051772001</v>
      </c>
      <c r="BB243" s="62">
        <v>1.4520716333608999E-2</v>
      </c>
      <c r="BC243" s="108">
        <v>-19.561698142904799</v>
      </c>
      <c r="BD243" s="22">
        <v>43881</v>
      </c>
      <c r="BE243" s="22">
        <v>43910</v>
      </c>
      <c r="BF243" s="24">
        <v>88</v>
      </c>
      <c r="BG243" s="22">
        <v>44005</v>
      </c>
      <c r="BH243" s="37"/>
    </row>
    <row r="244" spans="1:60" x14ac:dyDescent="0.25">
      <c r="A244" s="19"/>
      <c r="B244" s="17" t="s">
        <v>258</v>
      </c>
      <c r="C244" s="17" t="s">
        <v>4524</v>
      </c>
      <c r="D244" s="17" t="s">
        <v>3025</v>
      </c>
      <c r="E244" s="20" t="s">
        <v>7310</v>
      </c>
      <c r="F244" s="20" t="s">
        <v>3154</v>
      </c>
      <c r="G244" s="82" t="s">
        <v>7252</v>
      </c>
      <c r="H244" s="85" t="s">
        <v>7264</v>
      </c>
      <c r="I244" s="21" t="s">
        <v>7417</v>
      </c>
      <c r="J244" s="21" t="s">
        <v>3678</v>
      </c>
      <c r="K244" s="19"/>
      <c r="L244" s="22">
        <v>44015</v>
      </c>
      <c r="M244" s="98">
        <v>1830.0935999993201</v>
      </c>
      <c r="N244" s="94">
        <v>1830.0935999993201</v>
      </c>
      <c r="O244" s="94">
        <v>1833.9969999995101</v>
      </c>
      <c r="P244" s="62">
        <f t="shared" si="3"/>
        <v>0.9978716431923329</v>
      </c>
      <c r="Q244" s="22">
        <v>44014</v>
      </c>
      <c r="R244" s="99">
        <v>77706.831000000006</v>
      </c>
      <c r="S244" s="99">
        <v>75469.006973388707</v>
      </c>
      <c r="T244" s="19"/>
      <c r="U244" s="23">
        <v>-2.1283568075887199E-3</v>
      </c>
      <c r="V244" s="63">
        <v>-0.77085696757421795</v>
      </c>
      <c r="W244" s="23">
        <v>6.5297784398353501E-2</v>
      </c>
      <c r="X244" s="63">
        <v>-3.0729915248302899</v>
      </c>
      <c r="Y244" s="23">
        <v>5.7757666125326103E-2</v>
      </c>
      <c r="Z244" s="63">
        <v>18.976369993120901</v>
      </c>
      <c r="AA244" s="23">
        <v>0.18067226104554701</v>
      </c>
      <c r="AB244" s="63">
        <v>34.973841814207802</v>
      </c>
      <c r="AC244" s="23">
        <v>0.31288503495859898</v>
      </c>
      <c r="AD244" s="63">
        <v>51.355800743389402</v>
      </c>
      <c r="AE244" s="23">
        <v>0.36277024660375901</v>
      </c>
      <c r="AF244" s="64">
        <v>48.4703662443208</v>
      </c>
      <c r="AG244" s="23">
        <v>6.2247487621789298E-3</v>
      </c>
      <c r="AH244" s="63">
        <v>-5.47235092453775</v>
      </c>
      <c r="AI244" s="23">
        <v>7.4862139828837798E-2</v>
      </c>
      <c r="AJ244" s="63">
        <v>17.5723269550945</v>
      </c>
      <c r="AK244" s="23">
        <v>0.58985118711483697</v>
      </c>
      <c r="AL244" s="23">
        <v>4.8259168368531398E-2</v>
      </c>
      <c r="AM244" s="63">
        <v>74.424223410547697</v>
      </c>
      <c r="AN244" s="19"/>
      <c r="AO244" s="26">
        <v>3.6410415301361403E-2</v>
      </c>
      <c r="AP244" s="26">
        <v>-4.8134873943126898E-2</v>
      </c>
      <c r="AQ244" s="26">
        <v>7.8944849788968E-2</v>
      </c>
      <c r="AR244" s="26">
        <v>-7.1806437227714903E-2</v>
      </c>
      <c r="AS244" s="24">
        <v>9</v>
      </c>
      <c r="AT244" s="24">
        <v>3</v>
      </c>
      <c r="AU244" s="24">
        <v>7</v>
      </c>
      <c r="AV244" s="25">
        <v>5</v>
      </c>
      <c r="AW244" s="19"/>
      <c r="AX244" s="29">
        <v>0.14116884144532399</v>
      </c>
      <c r="AY244" s="30">
        <v>1.1093857150772199</v>
      </c>
      <c r="AZ244" s="30">
        <v>1.2456551591985801</v>
      </c>
      <c r="BA244" s="30">
        <v>1.5477884743377199</v>
      </c>
      <c r="BB244" s="62">
        <v>1.45233465404635E-2</v>
      </c>
      <c r="BC244" s="108">
        <v>-19.625401336525101</v>
      </c>
      <c r="BD244" s="22">
        <v>43881</v>
      </c>
      <c r="BE244" s="22">
        <v>43910</v>
      </c>
      <c r="BF244" s="24">
        <v>95</v>
      </c>
      <c r="BG244" s="22">
        <v>44014</v>
      </c>
      <c r="BH244" s="37"/>
    </row>
    <row r="245" spans="1:60" x14ac:dyDescent="0.25">
      <c r="A245" s="19"/>
      <c r="B245" s="17" t="s">
        <v>259</v>
      </c>
      <c r="C245" s="17" t="s">
        <v>4525</v>
      </c>
      <c r="D245" s="17" t="s">
        <v>3025</v>
      </c>
      <c r="E245" s="20" t="s">
        <v>7311</v>
      </c>
      <c r="F245" s="20" t="s">
        <v>3154</v>
      </c>
      <c r="G245" s="82" t="s">
        <v>7252</v>
      </c>
      <c r="H245" s="85" t="s">
        <v>7264</v>
      </c>
      <c r="I245" s="21" t="s">
        <v>7417</v>
      </c>
      <c r="J245" s="21" t="s">
        <v>3679</v>
      </c>
      <c r="K245" s="19"/>
      <c r="L245" s="22">
        <v>44015</v>
      </c>
      <c r="M245" s="98">
        <v>994.55240000039305</v>
      </c>
      <c r="N245" s="94">
        <v>994.55240000039305</v>
      </c>
      <c r="O245" s="94">
        <v>998.120900000446</v>
      </c>
      <c r="P245" s="62">
        <f t="shared" si="3"/>
        <v>0.99642478180744298</v>
      </c>
      <c r="Q245" s="22">
        <v>43881</v>
      </c>
      <c r="R245" s="99">
        <v>3346783.4049999998</v>
      </c>
      <c r="S245" s="99">
        <v>2024114.11367188</v>
      </c>
      <c r="T245" s="19"/>
      <c r="U245" s="23">
        <v>-2.1556115771090801E-3</v>
      </c>
      <c r="V245" s="63">
        <v>-0.77358244452625502</v>
      </c>
      <c r="W245" s="23">
        <v>6.4424981257616296E-2</v>
      </c>
      <c r="X245" s="63">
        <v>-3.1602718389040101</v>
      </c>
      <c r="Y245" s="23">
        <v>5.0957943396497299E-2</v>
      </c>
      <c r="Z245" s="63">
        <v>18.296397720230701</v>
      </c>
      <c r="AA245" s="23">
        <v>0.14970311016266399</v>
      </c>
      <c r="AB245" s="63">
        <v>31.876926725933998</v>
      </c>
      <c r="AC245" s="23">
        <v>0.228309833444655</v>
      </c>
      <c r="AD245" s="63">
        <v>42.898280591994997</v>
      </c>
      <c r="AE245" s="23">
        <v>0.224979193695763</v>
      </c>
      <c r="AF245" s="64">
        <v>34.691260953550199</v>
      </c>
      <c r="AG245" s="23">
        <v>6.1422532289725504E-3</v>
      </c>
      <c r="AH245" s="63">
        <v>-5.4806004778583901</v>
      </c>
      <c r="AI245" s="23">
        <v>6.7602113795146607E-2</v>
      </c>
      <c r="AJ245" s="63">
        <v>16.846324351732601</v>
      </c>
      <c r="AK245" s="23">
        <v>0.33642268775496598</v>
      </c>
      <c r="AL245" s="23">
        <v>3.5532674310161397E-2</v>
      </c>
      <c r="AM245" s="63">
        <v>36.497089186741498</v>
      </c>
      <c r="AN245" s="19"/>
      <c r="AO245" s="26">
        <v>3.6382036443683298E-2</v>
      </c>
      <c r="AP245" s="26">
        <v>-4.8160856937101898E-2</v>
      </c>
      <c r="AQ245" s="26">
        <v>7.8060967354758801E-2</v>
      </c>
      <c r="AR245" s="26">
        <v>-7.2592471917232601E-2</v>
      </c>
      <c r="AS245" s="24">
        <v>8</v>
      </c>
      <c r="AT245" s="24">
        <v>4</v>
      </c>
      <c r="AU245" s="24">
        <v>7</v>
      </c>
      <c r="AV245" s="25">
        <v>5</v>
      </c>
      <c r="AW245" s="19"/>
      <c r="AX245" s="29">
        <v>0.14113684439697</v>
      </c>
      <c r="AY245" s="30">
        <v>0.90511536187023001</v>
      </c>
      <c r="AZ245" s="30">
        <v>1.1266243591399001</v>
      </c>
      <c r="BA245" s="30">
        <v>1.25638665126826</v>
      </c>
      <c r="BB245" s="62">
        <v>1.4519260636443499E-2</v>
      </c>
      <c r="BC245" s="108">
        <v>-19.689067727187599</v>
      </c>
      <c r="BD245" s="22">
        <v>43881</v>
      </c>
      <c r="BE245" s="22">
        <v>43910</v>
      </c>
      <c r="BF245" s="24"/>
      <c r="BG245" s="22"/>
      <c r="BH245" s="37"/>
    </row>
    <row r="246" spans="1:60" x14ac:dyDescent="0.25">
      <c r="A246" s="19"/>
      <c r="B246" s="17" t="s">
        <v>260</v>
      </c>
      <c r="C246" s="17" t="s">
        <v>4526</v>
      </c>
      <c r="D246" s="17" t="s">
        <v>3026</v>
      </c>
      <c r="E246" s="20" t="s">
        <v>7298</v>
      </c>
      <c r="F246" s="20" t="s">
        <v>3154</v>
      </c>
      <c r="G246" s="82" t="s">
        <v>7250</v>
      </c>
      <c r="H246" s="85" t="s">
        <v>7276</v>
      </c>
      <c r="I246" s="21" t="s">
        <v>7417</v>
      </c>
      <c r="J246" s="21" t="s">
        <v>3680</v>
      </c>
      <c r="K246" s="19"/>
      <c r="L246" s="22">
        <v>44015</v>
      </c>
      <c r="M246" s="98">
        <v>886.92040000017698</v>
      </c>
      <c r="N246" s="94">
        <v>886.92040000017698</v>
      </c>
      <c r="O246" s="94">
        <v>1130.2202000003299</v>
      </c>
      <c r="P246" s="62">
        <f t="shared" si="3"/>
        <v>0.78473239108619552</v>
      </c>
      <c r="Q246" s="22">
        <v>43843</v>
      </c>
      <c r="R246" s="99">
        <v>7903.7160000000003</v>
      </c>
      <c r="S246" s="99">
        <v>30434.599531616201</v>
      </c>
      <c r="T246" s="19"/>
      <c r="U246" s="23">
        <v>5.7732255245355199E-3</v>
      </c>
      <c r="V246" s="63">
        <v>1.9301265638205198E-2</v>
      </c>
      <c r="W246" s="23">
        <v>3.5198024192140999E-2</v>
      </c>
      <c r="X246" s="63">
        <v>-6.0829675454515399</v>
      </c>
      <c r="Y246" s="23">
        <v>-0.20292028766096301</v>
      </c>
      <c r="Z246" s="63">
        <v>-7.0914253855153202</v>
      </c>
      <c r="AA246" s="23">
        <v>-0.11096012894719</v>
      </c>
      <c r="AB246" s="63">
        <v>5.8106028149341</v>
      </c>
      <c r="AC246" s="23">
        <v>-9.4428633244242499E-2</v>
      </c>
      <c r="AD246" s="63">
        <v>10.624433923105199</v>
      </c>
      <c r="AE246" s="23">
        <v>-7.4075783101798201E-2</v>
      </c>
      <c r="AF246" s="64">
        <v>4.7857632737795903</v>
      </c>
      <c r="AG246" s="23">
        <v>1.43906573448476E-2</v>
      </c>
      <c r="AH246" s="63">
        <v>-4.65576006627089</v>
      </c>
      <c r="AI246" s="23">
        <v>-0.189382091028965</v>
      </c>
      <c r="AJ246" s="63">
        <v>-8.8520961306931003</v>
      </c>
      <c r="AK246" s="23">
        <v>-0.113079599999764</v>
      </c>
      <c r="AL246" s="23">
        <v>-1.2392677791467599E-2</v>
      </c>
      <c r="AM246" s="63">
        <v>-8.6867669598141202</v>
      </c>
      <c r="AN246" s="19"/>
      <c r="AO246" s="26">
        <v>7.4540844603688997E-2</v>
      </c>
      <c r="AP246" s="26">
        <v>-0.11588817691605099</v>
      </c>
      <c r="AQ246" s="26">
        <v>8.5704557357530603E-2</v>
      </c>
      <c r="AR246" s="26">
        <v>-0.24995827179111099</v>
      </c>
      <c r="AS246" s="24">
        <v>8</v>
      </c>
      <c r="AT246" s="24">
        <v>4</v>
      </c>
      <c r="AU246" s="24">
        <v>7</v>
      </c>
      <c r="AV246" s="25">
        <v>5</v>
      </c>
      <c r="AW246" s="19"/>
      <c r="AX246" s="29">
        <v>0.27428371687652497</v>
      </c>
      <c r="AY246" s="30">
        <v>-0.40706850718333998</v>
      </c>
      <c r="AZ246" s="30">
        <v>0.24725821636116099</v>
      </c>
      <c r="BA246" s="30">
        <v>-0.51118003481951702</v>
      </c>
      <c r="BB246" s="62">
        <v>2.7757509211041899E-2</v>
      </c>
      <c r="BC246" s="108">
        <v>-41.305880040046802</v>
      </c>
      <c r="BD246" s="22">
        <v>43843</v>
      </c>
      <c r="BE246" s="22">
        <v>43913</v>
      </c>
      <c r="BF246" s="24"/>
      <c r="BG246" s="22"/>
      <c r="BH246" s="37"/>
    </row>
    <row r="247" spans="1:60" x14ac:dyDescent="0.25">
      <c r="A247" s="19"/>
      <c r="B247" s="17" t="s">
        <v>261</v>
      </c>
      <c r="C247" s="17" t="s">
        <v>4527</v>
      </c>
      <c r="D247" s="17" t="s">
        <v>3026</v>
      </c>
      <c r="E247" s="20" t="s">
        <v>7309</v>
      </c>
      <c r="F247" s="20" t="s">
        <v>3154</v>
      </c>
      <c r="G247" s="82" t="s">
        <v>7250</v>
      </c>
      <c r="H247" s="85" t="s">
        <v>7276</v>
      </c>
      <c r="I247" s="21" t="s">
        <v>7417</v>
      </c>
      <c r="J247" s="21" t="s">
        <v>3681</v>
      </c>
      <c r="K247" s="19"/>
      <c r="L247" s="22">
        <v>44015</v>
      </c>
      <c r="M247" s="98">
        <v>896.41170000005502</v>
      </c>
      <c r="N247" s="94">
        <v>896.41170000005502</v>
      </c>
      <c r="O247" s="94">
        <v>923.66160000022501</v>
      </c>
      <c r="P247" s="62">
        <f t="shared" si="3"/>
        <v>0.97049796159095136</v>
      </c>
      <c r="Q247" s="22">
        <v>43797</v>
      </c>
      <c r="R247" s="99">
        <v>0</v>
      </c>
      <c r="S247" s="99">
        <v>12012.708267105099</v>
      </c>
      <c r="T247" s="19"/>
      <c r="U247" s="23">
        <v>0</v>
      </c>
      <c r="V247" s="63">
        <v>-0.55802128681534702</v>
      </c>
      <c r="W247" s="23">
        <v>0</v>
      </c>
      <c r="X247" s="63">
        <v>-9.6027699646656401</v>
      </c>
      <c r="Y247" s="23">
        <v>0</v>
      </c>
      <c r="Z247" s="63">
        <v>13.200603380581001</v>
      </c>
      <c r="AA247" s="23">
        <v>6.6050631274265498E-2</v>
      </c>
      <c r="AB247" s="63">
        <v>23.511678837094198</v>
      </c>
      <c r="AC247" s="23">
        <v>8.8810636874841295E-2</v>
      </c>
      <c r="AD247" s="63">
        <v>28.948360935028202</v>
      </c>
      <c r="AE247" s="23">
        <v>0.11629169352454501</v>
      </c>
      <c r="AF247" s="64">
        <v>23.822510936413899</v>
      </c>
      <c r="AG247" s="23">
        <v>0</v>
      </c>
      <c r="AH247" s="63">
        <v>-6.0948258007556397</v>
      </c>
      <c r="AI247" s="23">
        <v>0</v>
      </c>
      <c r="AJ247" s="63">
        <v>10.0861129722034</v>
      </c>
      <c r="AK247" s="23">
        <v>-0.103588299999537</v>
      </c>
      <c r="AL247" s="23">
        <v>-1.12996256239057E-2</v>
      </c>
      <c r="AM247" s="63">
        <v>-7.7376369597986896</v>
      </c>
      <c r="AN247" s="19"/>
      <c r="AO247" s="26">
        <v>1.8798760183926799E-2</v>
      </c>
      <c r="AP247" s="26">
        <v>-2.0116262949159101E-2</v>
      </c>
      <c r="AQ247" s="26">
        <v>5.6961723972563001E-2</v>
      </c>
      <c r="AR247" s="26">
        <v>-1.7662233200098899E-2</v>
      </c>
      <c r="AS247" s="24">
        <v>3</v>
      </c>
      <c r="AT247" s="24">
        <v>2</v>
      </c>
      <c r="AU247" s="24">
        <v>8</v>
      </c>
      <c r="AV247" s="25">
        <v>4</v>
      </c>
      <c r="AW247" s="19"/>
      <c r="AX247" s="29">
        <v>7.1887079039588603E-2</v>
      </c>
      <c r="AY247" s="30">
        <v>0.53502206344637704</v>
      </c>
      <c r="AZ247" s="30">
        <v>0.64136120279727005</v>
      </c>
      <c r="BA247" s="30">
        <v>0.82379617344849998</v>
      </c>
      <c r="BB247" s="62">
        <v>7.4301661062690996E-3</v>
      </c>
      <c r="BC247" s="108">
        <v>-5.6813553439787903</v>
      </c>
      <c r="BD247" s="22">
        <v>43654</v>
      </c>
      <c r="BE247" s="22">
        <v>43692</v>
      </c>
      <c r="BF247" s="24">
        <v>45</v>
      </c>
      <c r="BG247" s="22">
        <v>43717</v>
      </c>
      <c r="BH247" s="37"/>
    </row>
    <row r="248" spans="1:60" x14ac:dyDescent="0.25">
      <c r="A248" s="19"/>
      <c r="B248" s="17" t="s">
        <v>262</v>
      </c>
      <c r="C248" s="17" t="s">
        <v>4528</v>
      </c>
      <c r="D248" s="17" t="s">
        <v>3026</v>
      </c>
      <c r="E248" s="20" t="s">
        <v>7302</v>
      </c>
      <c r="F248" s="20" t="s">
        <v>3154</v>
      </c>
      <c r="G248" s="82" t="s">
        <v>7250</v>
      </c>
      <c r="H248" s="85" t="s">
        <v>7276</v>
      </c>
      <c r="I248" s="21" t="s">
        <v>7417</v>
      </c>
      <c r="J248" s="21" t="s">
        <v>3682</v>
      </c>
      <c r="K248" s="19"/>
      <c r="L248" s="22">
        <v>44015</v>
      </c>
      <c r="M248" s="98">
        <v>758.27440000045999</v>
      </c>
      <c r="N248" s="94">
        <v>758.27440000045999</v>
      </c>
      <c r="O248" s="94">
        <v>974.21989999990899</v>
      </c>
      <c r="P248" s="62">
        <f t="shared" si="3"/>
        <v>0.77834008523181553</v>
      </c>
      <c r="Q248" s="22">
        <v>43843</v>
      </c>
      <c r="R248" s="99">
        <v>16972.988000000001</v>
      </c>
      <c r="S248" s="99">
        <v>18866.121294250501</v>
      </c>
      <c r="T248" s="19"/>
      <c r="U248" s="23">
        <v>5.7253875129390499E-3</v>
      </c>
      <c r="V248" s="63">
        <v>1.45174644785584E-2</v>
      </c>
      <c r="W248" s="23">
        <v>3.37220430301386E-2</v>
      </c>
      <c r="X248" s="63">
        <v>-6.2305656616517799</v>
      </c>
      <c r="Y248" s="23">
        <v>-0.209788737707713</v>
      </c>
      <c r="Z248" s="63">
        <v>-7.7782703901902996</v>
      </c>
      <c r="AA248" s="23">
        <v>-0.12627548727599799</v>
      </c>
      <c r="AB248" s="63">
        <v>4.2790669820533402</v>
      </c>
      <c r="AC248" s="23">
        <v>-0.12538198786656701</v>
      </c>
      <c r="AD248" s="63">
        <v>7.5290984608727696</v>
      </c>
      <c r="AE248" s="23">
        <v>-0.12115195451406199</v>
      </c>
      <c r="AF248" s="64">
        <v>7.8146132553229095E-2</v>
      </c>
      <c r="AG248" s="23">
        <v>1.42460705828853E-2</v>
      </c>
      <c r="AH248" s="63">
        <v>-4.6702187424671102</v>
      </c>
      <c r="AI248" s="23">
        <v>-0.19648173642955999</v>
      </c>
      <c r="AJ248" s="63">
        <v>-9.5620606707525404</v>
      </c>
      <c r="AK248" s="23">
        <v>-0.241725599999772</v>
      </c>
      <c r="AL248" s="23">
        <v>-2.8345522685412999E-2</v>
      </c>
      <c r="AM248" s="63">
        <v>-21.551366959814899</v>
      </c>
      <c r="AN248" s="19"/>
      <c r="AO248" s="26">
        <v>7.4489668468231698E-2</v>
      </c>
      <c r="AP248" s="26">
        <v>-0.115930177823466</v>
      </c>
      <c r="AQ248" s="26">
        <v>8.4156384373345605E-2</v>
      </c>
      <c r="AR248" s="26">
        <v>-0.25106301720748903</v>
      </c>
      <c r="AS248" s="24">
        <v>8</v>
      </c>
      <c r="AT248" s="24">
        <v>4</v>
      </c>
      <c r="AU248" s="24">
        <v>7</v>
      </c>
      <c r="AV248" s="25">
        <v>5</v>
      </c>
      <c r="AW248" s="19"/>
      <c r="AX248" s="29">
        <v>0.27434540638089</v>
      </c>
      <c r="AY248" s="30">
        <v>-0.460306710597706</v>
      </c>
      <c r="AZ248" s="30">
        <v>0.158535981896193</v>
      </c>
      <c r="BA248" s="30">
        <v>-0.57701391986393002</v>
      </c>
      <c r="BB248" s="62">
        <v>2.7761735823951299E-2</v>
      </c>
      <c r="BC248" s="108">
        <v>-41.500917811295899</v>
      </c>
      <c r="BD248" s="22">
        <v>43843</v>
      </c>
      <c r="BE248" s="22">
        <v>43913</v>
      </c>
      <c r="BF248" s="24"/>
      <c r="BG248" s="22"/>
      <c r="BH248" s="37"/>
    </row>
    <row r="249" spans="1:60" x14ac:dyDescent="0.25">
      <c r="A249" s="19"/>
      <c r="B249" s="17" t="s">
        <v>263</v>
      </c>
      <c r="C249" s="17" t="s">
        <v>4529</v>
      </c>
      <c r="D249" s="17" t="s">
        <v>3026</v>
      </c>
      <c r="E249" s="20" t="s">
        <v>7310</v>
      </c>
      <c r="F249" s="20" t="s">
        <v>3154</v>
      </c>
      <c r="G249" s="82" t="s">
        <v>7250</v>
      </c>
      <c r="H249" s="85" t="s">
        <v>7276</v>
      </c>
      <c r="I249" s="21" t="s">
        <v>7417</v>
      </c>
      <c r="J249" s="21" t="s">
        <v>3683</v>
      </c>
      <c r="K249" s="19"/>
      <c r="L249" s="22">
        <v>44015</v>
      </c>
      <c r="M249" s="98">
        <v>884.5</v>
      </c>
      <c r="N249" s="94">
        <v>884.5</v>
      </c>
      <c r="O249" s="94">
        <v>1120</v>
      </c>
      <c r="P249" s="62">
        <f t="shared" si="3"/>
        <v>0.78973214285714288</v>
      </c>
      <c r="Q249" s="22">
        <v>43843</v>
      </c>
      <c r="R249" s="99">
        <v>1.7689999999999999</v>
      </c>
      <c r="S249" s="99">
        <v>195.32157081699401</v>
      </c>
      <c r="T249" s="19"/>
      <c r="U249" s="23">
        <v>5.6850483233574804E-3</v>
      </c>
      <c r="V249" s="63">
        <v>1.0483545520401099E-2</v>
      </c>
      <c r="W249" s="23">
        <v>3.6321031047918999E-2</v>
      </c>
      <c r="X249" s="63">
        <v>-5.9706668598737496</v>
      </c>
      <c r="Y249" s="23">
        <v>-0.197368421052524</v>
      </c>
      <c r="Z249" s="63">
        <v>-6.5362387246714198</v>
      </c>
      <c r="AA249" s="23">
        <v>-0.10372627952529</v>
      </c>
      <c r="AB249" s="63">
        <v>6.5339877571241196</v>
      </c>
      <c r="AC249" s="23">
        <v>-9.8262659520551104E-2</v>
      </c>
      <c r="AD249" s="63">
        <v>10.2410312954744</v>
      </c>
      <c r="AE249" s="23">
        <v>-8.9310763203684501E-2</v>
      </c>
      <c r="AF249" s="64">
        <v>3.2622652635909599</v>
      </c>
      <c r="AG249" s="23">
        <v>1.4334862386021999E-2</v>
      </c>
      <c r="AH249" s="63">
        <v>-4.6613395621534401</v>
      </c>
      <c r="AI249" s="23">
        <v>-0.183664051684027</v>
      </c>
      <c r="AJ249" s="63">
        <v>-8.2802921961992997</v>
      </c>
      <c r="AK249" s="23">
        <v>-0.115499999999884</v>
      </c>
      <c r="AL249" s="23">
        <v>-1.26730966412651E-2</v>
      </c>
      <c r="AM249" s="63">
        <v>-8.92880695982603</v>
      </c>
      <c r="AN249" s="19"/>
      <c r="AO249" s="26">
        <v>7.4829931972999503E-2</v>
      </c>
      <c r="AP249" s="26">
        <v>-0.115932642486732</v>
      </c>
      <c r="AQ249" s="26">
        <v>8.6551264979789294E-2</v>
      </c>
      <c r="AR249" s="26">
        <v>-0.24937531234347299</v>
      </c>
      <c r="AS249" s="24">
        <v>8</v>
      </c>
      <c r="AT249" s="24">
        <v>4</v>
      </c>
      <c r="AU249" s="24">
        <v>7</v>
      </c>
      <c r="AV249" s="25">
        <v>5</v>
      </c>
      <c r="AW249" s="19"/>
      <c r="AX249" s="29">
        <v>0.27443157108384197</v>
      </c>
      <c r="AY249" s="30">
        <v>-0.38075504670814603</v>
      </c>
      <c r="AZ249" s="30">
        <v>0.29054742699463498</v>
      </c>
      <c r="BA249" s="30">
        <v>-0.478586725027071</v>
      </c>
      <c r="BB249" s="62">
        <v>2.77726876305678E-2</v>
      </c>
      <c r="BC249" s="108">
        <v>-41.116071428579701</v>
      </c>
      <c r="BD249" s="22">
        <v>43843</v>
      </c>
      <c r="BE249" s="22">
        <v>43913</v>
      </c>
      <c r="BF249" s="24"/>
      <c r="BG249" s="22"/>
      <c r="BH249" s="37"/>
    </row>
    <row r="250" spans="1:60" x14ac:dyDescent="0.25">
      <c r="A250" s="19"/>
      <c r="B250" s="17" t="s">
        <v>264</v>
      </c>
      <c r="C250" s="17" t="s">
        <v>4530</v>
      </c>
      <c r="D250" s="17" t="s">
        <v>3026</v>
      </c>
      <c r="E250" s="20" t="s">
        <v>7311</v>
      </c>
      <c r="F250" s="20" t="s">
        <v>3154</v>
      </c>
      <c r="G250" s="82" t="s">
        <v>7250</v>
      </c>
      <c r="H250" s="85" t="s">
        <v>7276</v>
      </c>
      <c r="I250" s="21" t="s">
        <v>7417</v>
      </c>
      <c r="J250" s="21" t="s">
        <v>3684</v>
      </c>
      <c r="K250" s="19"/>
      <c r="L250" s="22">
        <v>44015</v>
      </c>
      <c r="M250" s="98">
        <v>920.38889999967103</v>
      </c>
      <c r="N250" s="94">
        <v>920.38889999967103</v>
      </c>
      <c r="O250" s="94">
        <v>1174.7081000004</v>
      </c>
      <c r="P250" s="62">
        <f t="shared" si="3"/>
        <v>0.78350434461068041</v>
      </c>
      <c r="Q250" s="22">
        <v>43843</v>
      </c>
      <c r="R250" s="99">
        <v>178765.05900000001</v>
      </c>
      <c r="S250" s="99">
        <v>267235.16270703101</v>
      </c>
      <c r="T250" s="19"/>
      <c r="U250" s="23">
        <v>5.76672771057929E-3</v>
      </c>
      <c r="V250" s="63">
        <v>1.86514842425822E-2</v>
      </c>
      <c r="W250" s="23">
        <v>3.4994108085811597E-2</v>
      </c>
      <c r="X250" s="63">
        <v>-6.1033591560844798</v>
      </c>
      <c r="Y250" s="23">
        <v>-0.20465458961087299</v>
      </c>
      <c r="Z250" s="63">
        <v>-7.2648555805062598</v>
      </c>
      <c r="AA250" s="23">
        <v>-0.122802548135078</v>
      </c>
      <c r="AB250" s="63">
        <v>4.6263608961453402</v>
      </c>
      <c r="AC250" s="23">
        <v>-0.126285123448761</v>
      </c>
      <c r="AD250" s="63">
        <v>7.4387849026534196</v>
      </c>
      <c r="AE250" s="23">
        <v>-0.12643895149725701</v>
      </c>
      <c r="AF250" s="64">
        <v>-0.450553565766313</v>
      </c>
      <c r="AG250" s="23">
        <v>1.43707563202042E-2</v>
      </c>
      <c r="AH250" s="63">
        <v>-4.6577501687352196</v>
      </c>
      <c r="AI250" s="23">
        <v>-0.191294324265909</v>
      </c>
      <c r="AJ250" s="63">
        <v>-9.0433194543875306</v>
      </c>
      <c r="AK250" s="23">
        <v>-0.243580216474656</v>
      </c>
      <c r="AL250" s="23">
        <v>-2.8592754732017101E-2</v>
      </c>
      <c r="AM250" s="63">
        <v>-21.736828607303298</v>
      </c>
      <c r="AN250" s="19"/>
      <c r="AO250" s="26">
        <v>7.4533713859636905E-2</v>
      </c>
      <c r="AP250" s="26">
        <v>-0.115893884612015</v>
      </c>
      <c r="AQ250" s="26">
        <v>8.5490545156062595E-2</v>
      </c>
      <c r="AR250" s="26">
        <v>-0.25011082964105302</v>
      </c>
      <c r="AS250" s="24">
        <v>8</v>
      </c>
      <c r="AT250" s="24">
        <v>4</v>
      </c>
      <c r="AU250" s="24">
        <v>7</v>
      </c>
      <c r="AV250" s="25">
        <v>5</v>
      </c>
      <c r="AW250" s="19"/>
      <c r="AX250" s="29">
        <v>0.27425990552233998</v>
      </c>
      <c r="AY250" s="30">
        <v>-0.448666233361109</v>
      </c>
      <c r="AZ250" s="30">
        <v>0.17898053224666899</v>
      </c>
      <c r="BA250" s="30">
        <v>-0.56291845248961203</v>
      </c>
      <c r="BB250" s="62">
        <v>2.7755001621008E-2</v>
      </c>
      <c r="BC250" s="108">
        <v>-41.358470244682401</v>
      </c>
      <c r="BD250" s="22">
        <v>43843</v>
      </c>
      <c r="BE250" s="22">
        <v>43913</v>
      </c>
      <c r="BF250" s="24"/>
      <c r="BG250" s="22"/>
      <c r="BH250" s="37"/>
    </row>
    <row r="251" spans="1:60" x14ac:dyDescent="0.25">
      <c r="A251" s="19"/>
      <c r="B251" s="17" t="s">
        <v>265</v>
      </c>
      <c r="C251" s="17" t="s">
        <v>4531</v>
      </c>
      <c r="D251" s="17" t="s">
        <v>3027</v>
      </c>
      <c r="E251" s="20" t="s">
        <v>7298</v>
      </c>
      <c r="F251" s="20" t="s">
        <v>3154</v>
      </c>
      <c r="G251" s="82" t="s">
        <v>7250</v>
      </c>
      <c r="H251" s="85" t="s">
        <v>7270</v>
      </c>
      <c r="I251" s="21" t="s">
        <v>7417</v>
      </c>
      <c r="J251" s="21" t="s">
        <v>3685</v>
      </c>
      <c r="K251" s="19"/>
      <c r="L251" s="22">
        <v>44015</v>
      </c>
      <c r="M251" s="98">
        <v>1729.0514000002299</v>
      </c>
      <c r="N251" s="94">
        <v>1729.0514000002299</v>
      </c>
      <c r="O251" s="94">
        <v>1834.47499999963</v>
      </c>
      <c r="P251" s="62">
        <f t="shared" si="3"/>
        <v>0.94253200506988577</v>
      </c>
      <c r="Q251" s="22">
        <v>43843</v>
      </c>
      <c r="R251" s="99">
        <v>83479.375</v>
      </c>
      <c r="S251" s="99">
        <v>78661.637279907198</v>
      </c>
      <c r="T251" s="19"/>
      <c r="U251" s="23">
        <v>-1.5924387053019001E-3</v>
      </c>
      <c r="V251" s="63">
        <v>-0.71726515734553697</v>
      </c>
      <c r="W251" s="23">
        <v>7.5830478795978706E-2</v>
      </c>
      <c r="X251" s="63">
        <v>-2.01972208506777</v>
      </c>
      <c r="Y251" s="23">
        <v>-6.0984309229752398E-3</v>
      </c>
      <c r="Z251" s="63">
        <v>12.590760288279901</v>
      </c>
      <c r="AA251" s="23">
        <v>0.134778990477644</v>
      </c>
      <c r="AB251" s="63">
        <v>30.384514757432001</v>
      </c>
      <c r="AC251" s="23">
        <v>0.198443193021521</v>
      </c>
      <c r="AD251" s="63">
        <v>39.9116165497107</v>
      </c>
      <c r="AE251" s="23">
        <v>0.20658534565154699</v>
      </c>
      <c r="AF251" s="64">
        <v>32.851876149128699</v>
      </c>
      <c r="AG251" s="23">
        <v>9.2152210345375404E-3</v>
      </c>
      <c r="AH251" s="63">
        <v>-5.1733036973018898</v>
      </c>
      <c r="AI251" s="23">
        <v>1.2361509227048401E-2</v>
      </c>
      <c r="AJ251" s="63">
        <v>11.3222638949082</v>
      </c>
      <c r="AK251" s="23">
        <v>0.72905139999929802</v>
      </c>
      <c r="AL251" s="23">
        <v>3.9852755535321201E-2</v>
      </c>
      <c r="AM251" s="63">
        <v>17.006918817176501</v>
      </c>
      <c r="AN251" s="19"/>
      <c r="AO251" s="26">
        <v>3.2676142363925499E-2</v>
      </c>
      <c r="AP251" s="26">
        <v>-7.4613674049978707E-2</v>
      </c>
      <c r="AQ251" s="26">
        <v>9.5350861114711694E-2</v>
      </c>
      <c r="AR251" s="26">
        <v>-9.7289747930481105E-2</v>
      </c>
      <c r="AS251" s="24">
        <v>8</v>
      </c>
      <c r="AT251" s="24">
        <v>4</v>
      </c>
      <c r="AU251" s="24">
        <v>7</v>
      </c>
      <c r="AV251" s="25">
        <v>5</v>
      </c>
      <c r="AW251" s="19"/>
      <c r="AX251" s="29">
        <v>0.206108598427963</v>
      </c>
      <c r="AY251" s="30">
        <v>0.59139947202311305</v>
      </c>
      <c r="AZ251" s="30">
        <v>1.0274442200116001</v>
      </c>
      <c r="BA251" s="30">
        <v>0.80731806988751498</v>
      </c>
      <c r="BB251" s="62">
        <v>2.11223934000009E-2</v>
      </c>
      <c r="BC251" s="108">
        <v>-20.737595224753001</v>
      </c>
      <c r="BD251" s="22">
        <v>43843</v>
      </c>
      <c r="BE251" s="22">
        <v>43910</v>
      </c>
      <c r="BF251" s="24"/>
      <c r="BG251" s="22"/>
      <c r="BH251" s="37"/>
    </row>
    <row r="252" spans="1:60" x14ac:dyDescent="0.25">
      <c r="A252" s="19"/>
      <c r="B252" s="17" t="s">
        <v>266</v>
      </c>
      <c r="C252" s="17" t="s">
        <v>4532</v>
      </c>
      <c r="D252" s="17" t="s">
        <v>3027</v>
      </c>
      <c r="E252" s="20" t="s">
        <v>7309</v>
      </c>
      <c r="F252" s="20" t="s">
        <v>3154</v>
      </c>
      <c r="G252" s="82" t="s">
        <v>7250</v>
      </c>
      <c r="H252" s="85" t="s">
        <v>7270</v>
      </c>
      <c r="I252" s="21" t="s">
        <v>7417</v>
      </c>
      <c r="J252" s="21" t="s">
        <v>3686</v>
      </c>
      <c r="K252" s="19"/>
      <c r="L252" s="22">
        <v>44015</v>
      </c>
      <c r="M252" s="98">
        <v>1793.6608000006499</v>
      </c>
      <c r="N252" s="94">
        <v>1793.6608000006499</v>
      </c>
      <c r="O252" s="94">
        <v>1900.61150000058</v>
      </c>
      <c r="P252" s="62">
        <f t="shared" si="3"/>
        <v>0.94372826850732128</v>
      </c>
      <c r="Q252" s="22">
        <v>43843</v>
      </c>
      <c r="R252" s="99">
        <v>346117.23599999998</v>
      </c>
      <c r="S252" s="99">
        <v>229868.42368505901</v>
      </c>
      <c r="T252" s="19"/>
      <c r="U252" s="23">
        <v>-1.5850746922296799E-3</v>
      </c>
      <c r="V252" s="63">
        <v>-0.71652875603831501</v>
      </c>
      <c r="W252" s="23">
        <v>7.6068427857535398E-2</v>
      </c>
      <c r="X252" s="63">
        <v>-1.9959271789121</v>
      </c>
      <c r="Y252" s="23">
        <v>-4.7636116260036899E-3</v>
      </c>
      <c r="Z252" s="63">
        <v>12.724242217984299</v>
      </c>
      <c r="AA252" s="23">
        <v>0.13785066812677499</v>
      </c>
      <c r="AB252" s="63">
        <v>30.691682522330701</v>
      </c>
      <c r="AC252" s="23">
        <v>0.20493676815560299</v>
      </c>
      <c r="AD252" s="63">
        <v>40.560974063118898</v>
      </c>
      <c r="AE252" s="23">
        <v>0.21640333742660001</v>
      </c>
      <c r="AF252" s="64">
        <v>33.833675326604897</v>
      </c>
      <c r="AG252" s="23">
        <v>9.2375641961552901E-3</v>
      </c>
      <c r="AH252" s="63">
        <v>-5.1710693811401098</v>
      </c>
      <c r="AI252" s="23">
        <v>1.3743513272856899E-2</v>
      </c>
      <c r="AJ252" s="63">
        <v>11.460464299496399</v>
      </c>
      <c r="AK252" s="23">
        <v>0.79358905643806799</v>
      </c>
      <c r="AL252" s="23">
        <v>4.2575871717417599E-2</v>
      </c>
      <c r="AM252" s="63">
        <v>23.4606844610535</v>
      </c>
      <c r="AN252" s="19"/>
      <c r="AO252" s="26">
        <v>3.2683780307706897E-2</v>
      </c>
      <c r="AP252" s="26">
        <v>-7.4593174335896004E-2</v>
      </c>
      <c r="AQ252" s="26">
        <v>9.5594011476350702E-2</v>
      </c>
      <c r="AR252" s="26">
        <v>-9.7083519081061206E-2</v>
      </c>
      <c r="AS252" s="24">
        <v>8</v>
      </c>
      <c r="AT252" s="24">
        <v>4</v>
      </c>
      <c r="AU252" s="24">
        <v>7</v>
      </c>
      <c r="AV252" s="25">
        <v>5</v>
      </c>
      <c r="AW252" s="19"/>
      <c r="AX252" s="29">
        <v>0.206108485659934</v>
      </c>
      <c r="AY252" s="30">
        <v>0.60536878409402595</v>
      </c>
      <c r="AZ252" s="30">
        <v>1.0385024789084101</v>
      </c>
      <c r="BA252" s="30">
        <v>0.82677736717323602</v>
      </c>
      <c r="BB252" s="62">
        <v>2.11226583462121E-2</v>
      </c>
      <c r="BC252" s="108">
        <v>-20.6983962793602</v>
      </c>
      <c r="BD252" s="22">
        <v>43843</v>
      </c>
      <c r="BE252" s="22">
        <v>43910</v>
      </c>
      <c r="BF252" s="24"/>
      <c r="BG252" s="22"/>
      <c r="BH252" s="37"/>
    </row>
    <row r="253" spans="1:60" x14ac:dyDescent="0.25">
      <c r="A253" s="19"/>
      <c r="B253" s="17" t="s">
        <v>267</v>
      </c>
      <c r="C253" s="17" t="s">
        <v>4533</v>
      </c>
      <c r="D253" s="17" t="s">
        <v>3027</v>
      </c>
      <c r="E253" s="20" t="s">
        <v>7302</v>
      </c>
      <c r="F253" s="20" t="s">
        <v>3154</v>
      </c>
      <c r="G253" s="82" t="s">
        <v>7250</v>
      </c>
      <c r="H253" s="85" t="s">
        <v>7270</v>
      </c>
      <c r="I253" s="21" t="s">
        <v>7417</v>
      </c>
      <c r="J253" s="21" t="s">
        <v>3687</v>
      </c>
      <c r="K253" s="19"/>
      <c r="L253" s="22">
        <v>44015</v>
      </c>
      <c r="M253" s="98">
        <v>1337.51600000076</v>
      </c>
      <c r="N253" s="94">
        <v>1337.51600000076</v>
      </c>
      <c r="O253" s="94">
        <v>1410.6884000003299</v>
      </c>
      <c r="P253" s="62">
        <f t="shared" si="3"/>
        <v>0.94813000518076651</v>
      </c>
      <c r="Q253" s="22">
        <v>43843</v>
      </c>
      <c r="R253" s="99">
        <v>156963.375</v>
      </c>
      <c r="S253" s="99">
        <v>159009.498637451</v>
      </c>
      <c r="T253" s="19"/>
      <c r="U253" s="23">
        <v>-1.55807331520919E-3</v>
      </c>
      <c r="V253" s="63">
        <v>-0.71382861833626499</v>
      </c>
      <c r="W253" s="23">
        <v>7.6941930537941502E-2</v>
      </c>
      <c r="X253" s="63">
        <v>-1.9085769108714901</v>
      </c>
      <c r="Y253" s="23">
        <v>-6.1583743718074402E-4</v>
      </c>
      <c r="Z253" s="63">
        <v>13.139019636859301</v>
      </c>
      <c r="AA253" s="23">
        <v>0.131632258689933</v>
      </c>
      <c r="AB253" s="63">
        <v>30.069841578660998</v>
      </c>
      <c r="AC253" s="23">
        <v>0.17450348953017999</v>
      </c>
      <c r="AD253" s="63">
        <v>37.517646200547503</v>
      </c>
      <c r="AE253" s="23">
        <v>0.16208447397366399</v>
      </c>
      <c r="AF253" s="64">
        <v>28.401788981340399</v>
      </c>
      <c r="AG253" s="23">
        <v>9.3194347991811793E-3</v>
      </c>
      <c r="AH253" s="63">
        <v>-5.1628823208375296</v>
      </c>
      <c r="AI253" s="23">
        <v>1.7800760902900899E-2</v>
      </c>
      <c r="AJ253" s="63">
        <v>11.8661890624935</v>
      </c>
      <c r="AK253" s="23">
        <v>0.33751600000134202</v>
      </c>
      <c r="AL253" s="23">
        <v>2.0971670044673402E-2</v>
      </c>
      <c r="AM253" s="63">
        <v>-22.1466211826191</v>
      </c>
      <c r="AN253" s="19"/>
      <c r="AO253" s="26">
        <v>3.2711685080357697E-2</v>
      </c>
      <c r="AP253" s="26">
        <v>-7.4518080971756703E-2</v>
      </c>
      <c r="AQ253" s="26">
        <v>9.4025314032478505E-2</v>
      </c>
      <c r="AR253" s="26">
        <v>-9.63261153455824E-2</v>
      </c>
      <c r="AS253" s="24">
        <v>8</v>
      </c>
      <c r="AT253" s="24">
        <v>4</v>
      </c>
      <c r="AU253" s="24">
        <v>7</v>
      </c>
      <c r="AV253" s="25">
        <v>5</v>
      </c>
      <c r="AW253" s="19"/>
      <c r="AX253" s="29">
        <v>0.206037505643035</v>
      </c>
      <c r="AY253" s="30">
        <v>0.57654667353381195</v>
      </c>
      <c r="AZ253" s="30">
        <v>1.0164897833765301</v>
      </c>
      <c r="BA253" s="30">
        <v>0.78717453253466396</v>
      </c>
      <c r="BB253" s="62">
        <v>2.1115817554746199E-2</v>
      </c>
      <c r="BC253" s="108">
        <v>-20.5545391881024</v>
      </c>
      <c r="BD253" s="22">
        <v>43843</v>
      </c>
      <c r="BE253" s="22">
        <v>43910</v>
      </c>
      <c r="BF253" s="24"/>
      <c r="BG253" s="22"/>
      <c r="BH253" s="37"/>
    </row>
    <row r="254" spans="1:60" x14ac:dyDescent="0.25">
      <c r="A254" s="19"/>
      <c r="B254" s="17" t="s">
        <v>268</v>
      </c>
      <c r="C254" s="17" t="s">
        <v>4534</v>
      </c>
      <c r="D254" s="17" t="s">
        <v>3027</v>
      </c>
      <c r="E254" s="20" t="s">
        <v>7310</v>
      </c>
      <c r="F254" s="20" t="s">
        <v>3154</v>
      </c>
      <c r="G254" s="82" t="s">
        <v>7250</v>
      </c>
      <c r="H254" s="85" t="s">
        <v>7270</v>
      </c>
      <c r="I254" s="21" t="s">
        <v>7417</v>
      </c>
      <c r="J254" s="21" t="s">
        <v>3688</v>
      </c>
      <c r="K254" s="19"/>
      <c r="L254" s="22">
        <v>44015</v>
      </c>
      <c r="M254" s="98">
        <v>1466.1459999997201</v>
      </c>
      <c r="N254" s="94">
        <v>1466.1459999997201</v>
      </c>
      <c r="O254" s="94">
        <v>1564.6325000003001</v>
      </c>
      <c r="P254" s="62">
        <f t="shared" si="3"/>
        <v>0.93705454795259513</v>
      </c>
      <c r="Q254" s="22">
        <v>43843</v>
      </c>
      <c r="R254" s="99">
        <v>35275.624000000003</v>
      </c>
      <c r="S254" s="99">
        <v>31174.585202636699</v>
      </c>
      <c r="T254" s="19"/>
      <c r="U254" s="23">
        <v>-1.62624745098583E-3</v>
      </c>
      <c r="V254" s="63">
        <v>-0.72064603191392995</v>
      </c>
      <c r="W254" s="23">
        <v>7.4737232389452402E-2</v>
      </c>
      <c r="X254" s="63">
        <v>-2.1290467257204</v>
      </c>
      <c r="Y254" s="23">
        <v>-1.22091191642539E-2</v>
      </c>
      <c r="Z254" s="63">
        <v>11.979691464162901</v>
      </c>
      <c r="AA254" s="23">
        <v>0.120774428462028</v>
      </c>
      <c r="AB254" s="63">
        <v>28.984058555855899</v>
      </c>
      <c r="AC254" s="23">
        <v>0.16906608337187201</v>
      </c>
      <c r="AD254" s="63">
        <v>36.973905584716697</v>
      </c>
      <c r="AE254" s="23">
        <v>0.16250374247843899</v>
      </c>
      <c r="AF254" s="64">
        <v>28.443715831817801</v>
      </c>
      <c r="AG254" s="23">
        <v>9.1126323222852097E-3</v>
      </c>
      <c r="AH254" s="63">
        <v>-5.1835625685271198</v>
      </c>
      <c r="AI254" s="23">
        <v>6.0350603289407402E-3</v>
      </c>
      <c r="AJ254" s="63">
        <v>10.689619005104801</v>
      </c>
      <c r="AK254" s="23">
        <v>0.46614599999913497</v>
      </c>
      <c r="AL254" s="23">
        <v>2.7684287675583601E-2</v>
      </c>
      <c r="AM254" s="63">
        <v>-9.2836211828398501</v>
      </c>
      <c r="AN254" s="19"/>
      <c r="AO254" s="26">
        <v>3.2641188552588601E-2</v>
      </c>
      <c r="AP254" s="26">
        <v>-7.47077820105915E-2</v>
      </c>
      <c r="AQ254" s="26">
        <v>9.4235120583180093E-2</v>
      </c>
      <c r="AR254" s="26">
        <v>-9.8237601559958407E-2</v>
      </c>
      <c r="AS254" s="24">
        <v>8</v>
      </c>
      <c r="AT254" s="24">
        <v>4</v>
      </c>
      <c r="AU254" s="24">
        <v>7</v>
      </c>
      <c r="AV254" s="25">
        <v>5</v>
      </c>
      <c r="AW254" s="19"/>
      <c r="AX254" s="29">
        <v>0.206109509307425</v>
      </c>
      <c r="AY254" s="30">
        <v>0.52769101507419702</v>
      </c>
      <c r="AZ254" s="30">
        <v>0.97700477075068204</v>
      </c>
      <c r="BA254" s="30">
        <v>0.71879038494898895</v>
      </c>
      <c r="BB254" s="62">
        <v>2.11212176352637E-2</v>
      </c>
      <c r="BC254" s="108">
        <v>-20.9173591881408</v>
      </c>
      <c r="BD254" s="22">
        <v>43843</v>
      </c>
      <c r="BE254" s="22">
        <v>43910</v>
      </c>
      <c r="BF254" s="24"/>
      <c r="BG254" s="22"/>
      <c r="BH254" s="37"/>
    </row>
    <row r="255" spans="1:60" x14ac:dyDescent="0.25">
      <c r="A255" s="19"/>
      <c r="B255" s="17" t="s">
        <v>269</v>
      </c>
      <c r="C255" s="17" t="s">
        <v>4535</v>
      </c>
      <c r="D255" s="17" t="s">
        <v>3027</v>
      </c>
      <c r="E255" s="20" t="s">
        <v>7311</v>
      </c>
      <c r="F255" s="20" t="s">
        <v>3154</v>
      </c>
      <c r="G255" s="82" t="s">
        <v>7250</v>
      </c>
      <c r="H255" s="85" t="s">
        <v>7270</v>
      </c>
      <c r="I255" s="21" t="s">
        <v>7417</v>
      </c>
      <c r="J255" s="21" t="s">
        <v>3689</v>
      </c>
      <c r="K255" s="19"/>
      <c r="L255" s="22">
        <v>44015</v>
      </c>
      <c r="M255" s="98">
        <v>1440.5470000002499</v>
      </c>
      <c r="N255" s="94">
        <v>1440.5470000002499</v>
      </c>
      <c r="O255" s="94">
        <v>1530.77400000021</v>
      </c>
      <c r="P255" s="62">
        <f t="shared" si="3"/>
        <v>0.94105792233213548</v>
      </c>
      <c r="Q255" s="22">
        <v>43843</v>
      </c>
      <c r="R255" s="99">
        <v>318498.43</v>
      </c>
      <c r="S255" s="99">
        <v>390622.47163281299</v>
      </c>
      <c r="T255" s="19"/>
      <c r="U255" s="23">
        <v>-1.5989835701475401E-3</v>
      </c>
      <c r="V255" s="63">
        <v>-0.71791964383010098</v>
      </c>
      <c r="W255" s="23">
        <v>7.5618718186888104E-2</v>
      </c>
      <c r="X255" s="63">
        <v>-2.0408981459768301</v>
      </c>
      <c r="Y255" s="23">
        <v>-8.2600533360164298E-3</v>
      </c>
      <c r="Z255" s="63">
        <v>12.374598046982999</v>
      </c>
      <c r="AA255" s="23">
        <v>0.119596346030448</v>
      </c>
      <c r="AB255" s="63">
        <v>28.866250312712499</v>
      </c>
      <c r="AC255" s="23">
        <v>0.156215186258196</v>
      </c>
      <c r="AD255" s="63">
        <v>35.6888158733491</v>
      </c>
      <c r="AE255" s="23">
        <v>0.13828282540998801</v>
      </c>
      <c r="AF255" s="64">
        <v>26.021624124958201</v>
      </c>
      <c r="AG255" s="23">
        <v>9.1953224182361702E-3</v>
      </c>
      <c r="AH255" s="63">
        <v>-5.1752935589320304</v>
      </c>
      <c r="AI255" s="23">
        <v>9.9742659531330009E-3</v>
      </c>
      <c r="AJ255" s="63">
        <v>11.083539567523999</v>
      </c>
      <c r="AK255" s="23">
        <v>0.39620357447536703</v>
      </c>
      <c r="AL255" s="23">
        <v>3.45097883146082E-2</v>
      </c>
      <c r="AM255" s="63">
        <v>55.059462146542501</v>
      </c>
      <c r="AN255" s="19"/>
      <c r="AO255" s="26">
        <v>3.2669373384123901E-2</v>
      </c>
      <c r="AP255" s="26">
        <v>-7.4631955114455195E-2</v>
      </c>
      <c r="AQ255" s="26">
        <v>9.3335957284580204E-2</v>
      </c>
      <c r="AR255" s="26">
        <v>-9.7473412728577402E-2</v>
      </c>
      <c r="AS255" s="24">
        <v>8</v>
      </c>
      <c r="AT255" s="24">
        <v>4</v>
      </c>
      <c r="AU255" s="24">
        <v>7</v>
      </c>
      <c r="AV255" s="25">
        <v>5</v>
      </c>
      <c r="AW255" s="19"/>
      <c r="AX255" s="29">
        <v>0.20605710428877499</v>
      </c>
      <c r="AY255" s="30">
        <v>0.52191658978335898</v>
      </c>
      <c r="AZ255" s="30">
        <v>0.97306771520379698</v>
      </c>
      <c r="BA255" s="30">
        <v>0.71111115885560106</v>
      </c>
      <c r="BB255" s="62">
        <v>2.11164285510313E-2</v>
      </c>
      <c r="BC255" s="108">
        <v>-20.807049244351202</v>
      </c>
      <c r="BD255" s="22">
        <v>43843</v>
      </c>
      <c r="BE255" s="22">
        <v>43910</v>
      </c>
      <c r="BF255" s="24"/>
      <c r="BG255" s="22"/>
      <c r="BH255" s="37"/>
    </row>
    <row r="256" spans="1:60" x14ac:dyDescent="0.25">
      <c r="A256" s="19"/>
      <c r="B256" s="17" t="s">
        <v>270</v>
      </c>
      <c r="C256" s="17" t="s">
        <v>4536</v>
      </c>
      <c r="D256" s="17" t="s">
        <v>3028</v>
      </c>
      <c r="E256" s="20" t="s">
        <v>7289</v>
      </c>
      <c r="F256" s="20" t="s">
        <v>3154</v>
      </c>
      <c r="G256" s="82" t="s">
        <v>7253</v>
      </c>
      <c r="H256" s="85" t="s">
        <v>7273</v>
      </c>
      <c r="I256" s="21" t="s">
        <v>7418</v>
      </c>
      <c r="J256" s="21" t="s">
        <v>3690</v>
      </c>
      <c r="K256" s="19"/>
      <c r="L256" s="22">
        <v>44015</v>
      </c>
      <c r="M256" s="98">
        <v>1519147.2237281799</v>
      </c>
      <c r="N256" s="94">
        <v>1519147.2237281799</v>
      </c>
      <c r="O256" s="94">
        <v>1600605.3899650599</v>
      </c>
      <c r="P256" s="62">
        <f t="shared" si="3"/>
        <v>0.94910790208031337</v>
      </c>
      <c r="Q256" s="22">
        <v>43900</v>
      </c>
      <c r="R256" s="99">
        <v>4088858.8117656298</v>
      </c>
      <c r="S256" s="99">
        <v>4667814.1039296901</v>
      </c>
      <c r="T256" s="19"/>
      <c r="U256" s="23">
        <v>-1.50052027156562E-2</v>
      </c>
      <c r="V256" s="63">
        <v>-2.0585415583809699</v>
      </c>
      <c r="W256" s="23">
        <v>3.1577573197864701E-2</v>
      </c>
      <c r="X256" s="63">
        <v>-6.4450126448791698</v>
      </c>
      <c r="Y256" s="23">
        <v>6.7653482947207494E-2</v>
      </c>
      <c r="Z256" s="63">
        <v>19.965951675316301</v>
      </c>
      <c r="AA256" s="23">
        <v>0.21621408373350301</v>
      </c>
      <c r="AB256" s="63">
        <v>38.528024083003402</v>
      </c>
      <c r="AC256" s="23">
        <v>0.37799584728607399</v>
      </c>
      <c r="AD256" s="63">
        <v>57.866881976136902</v>
      </c>
      <c r="AE256" s="23">
        <v>0.33755764830333601</v>
      </c>
      <c r="AF256" s="64">
        <v>45.949106414278504</v>
      </c>
      <c r="AG256" s="23">
        <v>-1.1898160260898301E-2</v>
      </c>
      <c r="AH256" s="63">
        <v>-7.28464182684547</v>
      </c>
      <c r="AI256" s="23">
        <v>8.2861191360279904E-2</v>
      </c>
      <c r="AJ256" s="63">
        <v>18.372232108231401</v>
      </c>
      <c r="AK256" s="23">
        <v>1.3575760125136001</v>
      </c>
      <c r="AL256" s="23">
        <v>9.1095058071077803E-2</v>
      </c>
      <c r="AM256" s="63">
        <v>151.19670595042399</v>
      </c>
      <c r="AN256" s="19"/>
      <c r="AO256" s="26">
        <v>3.6706834285723702E-2</v>
      </c>
      <c r="AP256" s="26">
        <v>-3.7652900053217302E-2</v>
      </c>
      <c r="AQ256" s="26">
        <v>0.13944425280904399</v>
      </c>
      <c r="AR256" s="26">
        <v>-9.4298324110277498E-2</v>
      </c>
      <c r="AS256" s="24">
        <v>8</v>
      </c>
      <c r="AT256" s="24">
        <v>4</v>
      </c>
      <c r="AU256" s="24">
        <v>7</v>
      </c>
      <c r="AV256" s="25">
        <v>5</v>
      </c>
      <c r="AW256" s="19"/>
      <c r="AX256" s="29">
        <v>0.14691706218189199</v>
      </c>
      <c r="AY256" s="30">
        <v>1.50347603752925</v>
      </c>
      <c r="AZ256" s="30">
        <v>1.16863187188574</v>
      </c>
      <c r="BA256" s="30">
        <v>2.3255711968959099</v>
      </c>
      <c r="BB256" s="62">
        <v>1.51830360055283E-2</v>
      </c>
      <c r="BC256" s="108">
        <v>-9.9214282563043508</v>
      </c>
      <c r="BD256" s="22">
        <v>43900</v>
      </c>
      <c r="BE256" s="22">
        <v>43993</v>
      </c>
      <c r="BF256" s="24"/>
      <c r="BG256" s="22"/>
      <c r="BH256" s="37"/>
    </row>
    <row r="257" spans="1:60" x14ac:dyDescent="0.25">
      <c r="A257" s="19"/>
      <c r="B257" s="17" t="s">
        <v>271</v>
      </c>
      <c r="C257" s="17" t="s">
        <v>4537</v>
      </c>
      <c r="D257" s="17" t="s">
        <v>3028</v>
      </c>
      <c r="E257" s="20" t="s">
        <v>7292</v>
      </c>
      <c r="F257" s="20" t="s">
        <v>3154</v>
      </c>
      <c r="G257" s="82" t="s">
        <v>7253</v>
      </c>
      <c r="H257" s="85" t="s">
        <v>7273</v>
      </c>
      <c r="I257" s="21" t="s">
        <v>7418</v>
      </c>
      <c r="J257" s="21" t="s">
        <v>3691</v>
      </c>
      <c r="K257" s="19"/>
      <c r="L257" s="22">
        <v>44015</v>
      </c>
      <c r="M257" s="98">
        <v>1164105.55542946</v>
      </c>
      <c r="N257" s="94">
        <v>1164105.55542946</v>
      </c>
      <c r="O257" s="94">
        <v>1224677.8110370601</v>
      </c>
      <c r="P257" s="62">
        <f t="shared" si="3"/>
        <v>0.95054025225107386</v>
      </c>
      <c r="Q257" s="22">
        <v>43900</v>
      </c>
      <c r="R257" s="99">
        <v>1642624.45795898</v>
      </c>
      <c r="S257" s="99">
        <v>1652007.65980078</v>
      </c>
      <c r="T257" s="19"/>
      <c r="U257" s="23">
        <v>-1.4992327617619599E-2</v>
      </c>
      <c r="V257" s="63">
        <v>-2.0572540485773101</v>
      </c>
      <c r="W257" s="23">
        <v>3.1983513474187902E-2</v>
      </c>
      <c r="X257" s="63">
        <v>-6.4044186172468498</v>
      </c>
      <c r="Y257" s="23">
        <v>7.02047659451637E-2</v>
      </c>
      <c r="Z257" s="63">
        <v>20.221079975104701</v>
      </c>
      <c r="AA257" s="23">
        <v>0.22202575100178401</v>
      </c>
      <c r="AB257" s="63">
        <v>39.109190809831503</v>
      </c>
      <c r="AC257" s="23">
        <v>0.39187852831848402</v>
      </c>
      <c r="AD257" s="63">
        <v>59.255150079377898</v>
      </c>
      <c r="AE257" s="23">
        <v>0.35753445404232498</v>
      </c>
      <c r="AF257" s="64">
        <v>47.946786988177301</v>
      </c>
      <c r="AG257" s="23">
        <v>-1.1859288798404999E-2</v>
      </c>
      <c r="AH257" s="63">
        <v>-7.28075468059978</v>
      </c>
      <c r="AI257" s="23">
        <v>8.5491545194672697E-2</v>
      </c>
      <c r="AJ257" s="63">
        <v>18.635267491685202</v>
      </c>
      <c r="AK257" s="23">
        <v>1.4686464322661099</v>
      </c>
      <c r="AL257" s="23">
        <v>9.6213066026393804E-2</v>
      </c>
      <c r="AM257" s="63">
        <v>162.303747925675</v>
      </c>
      <c r="AN257" s="19"/>
      <c r="AO257" s="26">
        <v>3.6720434600283597E-2</v>
      </c>
      <c r="AP257" s="26">
        <v>-3.7614999210745702E-2</v>
      </c>
      <c r="AQ257" s="26">
        <v>0.13984882797565701</v>
      </c>
      <c r="AR257" s="26">
        <v>-9.3929097181971899E-2</v>
      </c>
      <c r="AS257" s="24">
        <v>8</v>
      </c>
      <c r="AT257" s="24">
        <v>4</v>
      </c>
      <c r="AU257" s="24">
        <v>7</v>
      </c>
      <c r="AV257" s="25">
        <v>5</v>
      </c>
      <c r="AW257" s="19"/>
      <c r="AX257" s="29">
        <v>0.14689495784623399</v>
      </c>
      <c r="AY257" s="30">
        <v>1.54129685562111</v>
      </c>
      <c r="AZ257" s="30">
        <v>1.18754619860556</v>
      </c>
      <c r="BA257" s="30">
        <v>2.3875722990960599</v>
      </c>
      <c r="BB257" s="62">
        <v>1.5181045119952601E-2</v>
      </c>
      <c r="BC257" s="108">
        <v>-9.8115243182983196</v>
      </c>
      <c r="BD257" s="22">
        <v>43900</v>
      </c>
      <c r="BE257" s="22">
        <v>43993</v>
      </c>
      <c r="BF257" s="24"/>
      <c r="BG257" s="22"/>
      <c r="BH257" s="37"/>
    </row>
    <row r="258" spans="1:60" x14ac:dyDescent="0.25">
      <c r="A258" s="19"/>
      <c r="B258" s="17" t="s">
        <v>272</v>
      </c>
      <c r="C258" s="17" t="s">
        <v>4538</v>
      </c>
      <c r="D258" s="17" t="s">
        <v>3028</v>
      </c>
      <c r="E258" s="20" t="s">
        <v>7304</v>
      </c>
      <c r="F258" s="20" t="s">
        <v>3154</v>
      </c>
      <c r="G258" s="82" t="s">
        <v>7253</v>
      </c>
      <c r="H258" s="85" t="s">
        <v>7273</v>
      </c>
      <c r="I258" s="21" t="s">
        <v>7418</v>
      </c>
      <c r="J258" s="21" t="s">
        <v>3692</v>
      </c>
      <c r="K258" s="19"/>
      <c r="L258" s="22">
        <v>44015</v>
      </c>
      <c r="M258" s="98">
        <v>812154.46665000904</v>
      </c>
      <c r="N258" s="94">
        <v>812154.46665000904</v>
      </c>
      <c r="O258" s="94">
        <v>876653.66152477299</v>
      </c>
      <c r="P258" s="62">
        <f t="shared" si="3"/>
        <v>0.92642568244957779</v>
      </c>
      <c r="Q258" s="22">
        <v>43910</v>
      </c>
      <c r="R258" s="99">
        <v>0</v>
      </c>
      <c r="S258" s="99">
        <v>3.1848267366367498E-3</v>
      </c>
      <c r="T258" s="19"/>
      <c r="U258" s="23">
        <v>-1.5080424849657E-2</v>
      </c>
      <c r="V258" s="63">
        <v>-2.0660637717810499</v>
      </c>
      <c r="W258" s="23">
        <v>2.69780037306191E-2</v>
      </c>
      <c r="X258" s="63">
        <v>-6.9049695916037299</v>
      </c>
      <c r="Y258" s="23">
        <v>6.6060252467650599E-2</v>
      </c>
      <c r="Z258" s="63">
        <v>19.806628627353302</v>
      </c>
      <c r="AA258" s="23">
        <v>0.18006751798035101</v>
      </c>
      <c r="AB258" s="63">
        <v>34.9133675076882</v>
      </c>
      <c r="AC258" s="23">
        <v>0.234949572059268</v>
      </c>
      <c r="AD258" s="63">
        <v>43.562254453485401</v>
      </c>
      <c r="AE258" s="23">
        <v>0.209424200429639</v>
      </c>
      <c r="AF258" s="64">
        <v>33.135761626937899</v>
      </c>
      <c r="AG258" s="23">
        <v>-1.5164878239375E-2</v>
      </c>
      <c r="AH258" s="63">
        <v>-7.6113136246931399</v>
      </c>
      <c r="AI258" s="23">
        <v>7.9718514141859501E-2</v>
      </c>
      <c r="AJ258" s="63">
        <v>18.057964386389401</v>
      </c>
      <c r="AK258" s="23">
        <v>0.75870951439021195</v>
      </c>
      <c r="AL258" s="23">
        <v>6.3104308057518196E-2</v>
      </c>
      <c r="AM258" s="63">
        <v>72.563678501872303</v>
      </c>
      <c r="AN258" s="19"/>
      <c r="AO258" s="26">
        <v>3.6556978096996297E-2</v>
      </c>
      <c r="AP258" s="26">
        <v>-2.3708267339316101E-2</v>
      </c>
      <c r="AQ258" s="26">
        <v>0.14030619269396999</v>
      </c>
      <c r="AR258" s="26">
        <v>-0.100971928765794</v>
      </c>
      <c r="AS258" s="24">
        <v>8</v>
      </c>
      <c r="AT258" s="24">
        <v>4</v>
      </c>
      <c r="AU258" s="24">
        <v>7</v>
      </c>
      <c r="AV258" s="25">
        <v>5</v>
      </c>
      <c r="AW258" s="19"/>
      <c r="AX258" s="29">
        <v>0.13545393193809999</v>
      </c>
      <c r="AY258" s="30">
        <v>1.37611990629193</v>
      </c>
      <c r="AZ258" s="30">
        <v>0.96308117004900895</v>
      </c>
      <c r="BA258" s="30">
        <v>2.1827592680237999</v>
      </c>
      <c r="BB258" s="62">
        <v>1.40178024925444E-2</v>
      </c>
      <c r="BC258" s="108">
        <v>-11.852551767064099</v>
      </c>
      <c r="BD258" s="22">
        <v>43910</v>
      </c>
      <c r="BE258" s="22">
        <v>43990</v>
      </c>
      <c r="BF258" s="24"/>
      <c r="BG258" s="22"/>
      <c r="BH258" s="37"/>
    </row>
    <row r="259" spans="1:60" x14ac:dyDescent="0.25">
      <c r="A259" s="19"/>
      <c r="B259" s="17" t="s">
        <v>273</v>
      </c>
      <c r="C259" s="17" t="s">
        <v>4539</v>
      </c>
      <c r="D259" s="17" t="s">
        <v>3028</v>
      </c>
      <c r="E259" s="20" t="s">
        <v>7351</v>
      </c>
      <c r="F259" s="20" t="s">
        <v>3154</v>
      </c>
      <c r="G259" s="82" t="s">
        <v>7253</v>
      </c>
      <c r="H259" s="85" t="s">
        <v>7273</v>
      </c>
      <c r="I259" s="21" t="s">
        <v>7418</v>
      </c>
      <c r="J259" s="21" t="s">
        <v>3693</v>
      </c>
      <c r="K259" s="19"/>
      <c r="L259" s="22">
        <v>44015</v>
      </c>
      <c r="M259" s="98">
        <v>1136182.2848568</v>
      </c>
      <c r="N259" s="94">
        <v>1136182.2848568</v>
      </c>
      <c r="O259" s="94">
        <v>1195714.39603043</v>
      </c>
      <c r="P259" s="62">
        <f t="shared" si="3"/>
        <v>0.95021209799658968</v>
      </c>
      <c r="Q259" s="22">
        <v>43900</v>
      </c>
      <c r="R259" s="99">
        <v>204283.07720507801</v>
      </c>
      <c r="S259" s="99">
        <v>185453.21552563499</v>
      </c>
      <c r="T259" s="19"/>
      <c r="U259" s="23">
        <v>-1.4995320610069E-2</v>
      </c>
      <c r="V259" s="63">
        <v>-2.0575533478222501</v>
      </c>
      <c r="W259" s="23">
        <v>3.1890665883111097E-2</v>
      </c>
      <c r="X259" s="63">
        <v>-6.4137033763545297</v>
      </c>
      <c r="Y259" s="23">
        <v>6.9619400666852002E-2</v>
      </c>
      <c r="Z259" s="63">
        <v>20.1625434472808</v>
      </c>
      <c r="AA259" s="23">
        <v>0.22069179290527199</v>
      </c>
      <c r="AB259" s="63">
        <v>38.975795000209501</v>
      </c>
      <c r="AC259" s="23">
        <v>0.38819380831438999</v>
      </c>
      <c r="AD259" s="63">
        <v>58.886678078968501</v>
      </c>
      <c r="AE259" s="23">
        <v>0.35245236153248699</v>
      </c>
      <c r="AF259" s="64">
        <v>47.438577737193597</v>
      </c>
      <c r="AG259" s="23">
        <v>-1.18682089787399E-2</v>
      </c>
      <c r="AH259" s="63">
        <v>-7.2816466986332697</v>
      </c>
      <c r="AI259" s="23">
        <v>8.4888094457710395E-2</v>
      </c>
      <c r="AJ259" s="63">
        <v>18.574922417989001</v>
      </c>
      <c r="AK259" s="23">
        <v>1.44295651640976</v>
      </c>
      <c r="AL259" s="23">
        <v>9.5047970646264704E-2</v>
      </c>
      <c r="AM259" s="63">
        <v>159.73475634004001</v>
      </c>
      <c r="AN259" s="19"/>
      <c r="AO259" s="26">
        <v>3.6717339085953399E-2</v>
      </c>
      <c r="AP259" s="26">
        <v>-3.7623665357386898E-2</v>
      </c>
      <c r="AQ259" s="26">
        <v>0.13975634736925699</v>
      </c>
      <c r="AR259" s="26">
        <v>-9.4013915295363404E-2</v>
      </c>
      <c r="AS259" s="24">
        <v>8</v>
      </c>
      <c r="AT259" s="24">
        <v>4</v>
      </c>
      <c r="AU259" s="24">
        <v>7</v>
      </c>
      <c r="AV259" s="25">
        <v>5</v>
      </c>
      <c r="AW259" s="19"/>
      <c r="AX259" s="29">
        <v>0.14690002371557101</v>
      </c>
      <c r="AY259" s="30">
        <v>1.5326177252372899</v>
      </c>
      <c r="AZ259" s="30">
        <v>1.1832054418173401</v>
      </c>
      <c r="BA259" s="30">
        <v>2.3733301159845701</v>
      </c>
      <c r="BB259" s="62">
        <v>1.51815014662861E-2</v>
      </c>
      <c r="BC259" s="108">
        <v>-9.8367011131922499</v>
      </c>
      <c r="BD259" s="22">
        <v>43900</v>
      </c>
      <c r="BE259" s="22">
        <v>43993</v>
      </c>
      <c r="BF259" s="24"/>
      <c r="BG259" s="22"/>
      <c r="BH259" s="37"/>
    </row>
    <row r="260" spans="1:60" x14ac:dyDescent="0.25">
      <c r="A260" s="19"/>
      <c r="B260" s="17" t="s">
        <v>274</v>
      </c>
      <c r="C260" s="17" t="s">
        <v>4540</v>
      </c>
      <c r="D260" s="17" t="s">
        <v>3029</v>
      </c>
      <c r="E260" s="20" t="s">
        <v>7298</v>
      </c>
      <c r="F260" s="20" t="s">
        <v>3154</v>
      </c>
      <c r="G260" s="82" t="s">
        <v>7250</v>
      </c>
      <c r="H260" s="85" t="s">
        <v>7259</v>
      </c>
      <c r="I260" s="21" t="s">
        <v>7417</v>
      </c>
      <c r="J260" s="21" t="s">
        <v>3694</v>
      </c>
      <c r="K260" s="19"/>
      <c r="L260" s="22">
        <v>44015</v>
      </c>
      <c r="M260" s="98">
        <v>1227.5316000003399</v>
      </c>
      <c r="N260" s="94">
        <v>1227.5316000003399</v>
      </c>
      <c r="O260" s="94">
        <v>1396.4378999993201</v>
      </c>
      <c r="P260" s="62">
        <f t="shared" si="3"/>
        <v>0.87904488985936124</v>
      </c>
      <c r="Q260" s="22">
        <v>43797</v>
      </c>
      <c r="R260" s="99">
        <v>226774.609</v>
      </c>
      <c r="S260" s="99">
        <v>229721.68167797901</v>
      </c>
      <c r="T260" s="19"/>
      <c r="U260" s="23">
        <v>-3.1382268571178398E-3</v>
      </c>
      <c r="V260" s="63">
        <v>-0.87184397252713097</v>
      </c>
      <c r="W260" s="23">
        <v>4.5857297616748803E-2</v>
      </c>
      <c r="X260" s="63">
        <v>-5.0170402029907599</v>
      </c>
      <c r="Y260" s="23">
        <v>-6.7491800596180804E-2</v>
      </c>
      <c r="Z260" s="63">
        <v>6.4514233209629301</v>
      </c>
      <c r="AA260" s="23">
        <v>8.9571572847489705E-2</v>
      </c>
      <c r="AB260" s="63">
        <v>25.863772994402101</v>
      </c>
      <c r="AC260" s="23">
        <v>0.13502963576145699</v>
      </c>
      <c r="AD260" s="63">
        <v>33.570260823704302</v>
      </c>
      <c r="AE260" s="23">
        <v>7.7168374064058298E-2</v>
      </c>
      <c r="AF260" s="64">
        <v>19.9101789903652</v>
      </c>
      <c r="AG260" s="23">
        <v>-9.1806033633474692E-3</v>
      </c>
      <c r="AH260" s="63">
        <v>-7.0128861370903897</v>
      </c>
      <c r="AI260" s="23">
        <v>-5.2833405825367698E-2</v>
      </c>
      <c r="AJ260" s="63">
        <v>4.8027723896666403</v>
      </c>
      <c r="AK260" s="23">
        <v>0.22753159999963801</v>
      </c>
      <c r="AL260" s="23">
        <v>1.4738350249899701E-2</v>
      </c>
      <c r="AM260" s="63">
        <v>-33.145061182789497</v>
      </c>
      <c r="AN260" s="19"/>
      <c r="AO260" s="26">
        <v>6.4283416832040502E-2</v>
      </c>
      <c r="AP260" s="26">
        <v>-9.7408178616169599E-2</v>
      </c>
      <c r="AQ260" s="26">
        <v>0.11119793305813799</v>
      </c>
      <c r="AR260" s="26">
        <v>-0.13364096534685799</v>
      </c>
      <c r="AS260" s="24">
        <v>8</v>
      </c>
      <c r="AT260" s="24">
        <v>4</v>
      </c>
      <c r="AU260" s="24">
        <v>7</v>
      </c>
      <c r="AV260" s="25">
        <v>5</v>
      </c>
      <c r="AW260" s="19"/>
      <c r="AX260" s="29">
        <v>0.27648947271489299</v>
      </c>
      <c r="AY260" s="30">
        <v>0.407551930908085</v>
      </c>
      <c r="AZ260" s="30">
        <v>0.90636037046260798</v>
      </c>
      <c r="BA260" s="30">
        <v>0.54454817990517801</v>
      </c>
      <c r="BB260" s="62">
        <v>2.8174044657971499E-2</v>
      </c>
      <c r="BC260" s="108">
        <v>-30.959228476975099</v>
      </c>
      <c r="BD260" s="22">
        <v>43797</v>
      </c>
      <c r="BE260" s="22">
        <v>43910</v>
      </c>
      <c r="BF260" s="24"/>
      <c r="BG260" s="22"/>
      <c r="BH260" s="37"/>
    </row>
    <row r="261" spans="1:60" x14ac:dyDescent="0.25">
      <c r="A261" s="19"/>
      <c r="B261" s="17" t="s">
        <v>275</v>
      </c>
      <c r="C261" s="17" t="s">
        <v>4541</v>
      </c>
      <c r="D261" s="17" t="s">
        <v>3029</v>
      </c>
      <c r="E261" s="20" t="s">
        <v>7309</v>
      </c>
      <c r="F261" s="20" t="s">
        <v>3154</v>
      </c>
      <c r="G261" s="82" t="s">
        <v>7250</v>
      </c>
      <c r="H261" s="85" t="s">
        <v>7259</v>
      </c>
      <c r="I261" s="21" t="s">
        <v>7417</v>
      </c>
      <c r="J261" s="21" t="s">
        <v>3695</v>
      </c>
      <c r="K261" s="19"/>
      <c r="L261" s="22">
        <v>44015</v>
      </c>
      <c r="M261" s="98">
        <v>1277.26579999924</v>
      </c>
      <c r="N261" s="94">
        <v>1277.26579999924</v>
      </c>
      <c r="O261" s="94">
        <v>1450.67930000089</v>
      </c>
      <c r="P261" s="62">
        <f t="shared" ref="P261:P324" si="4">IFERROR(N261/O261,"")</f>
        <v>0.88046048495932661</v>
      </c>
      <c r="Q261" s="22">
        <v>43797</v>
      </c>
      <c r="R261" s="99">
        <v>661747.05500000005</v>
      </c>
      <c r="S261" s="99">
        <v>724723.17476562504</v>
      </c>
      <c r="T261" s="19"/>
      <c r="U261" s="23">
        <v>-3.1308601201089901E-3</v>
      </c>
      <c r="V261" s="63">
        <v>-0.87110729882624605</v>
      </c>
      <c r="W261" s="23">
        <v>4.6088847286228002E-2</v>
      </c>
      <c r="X261" s="63">
        <v>-4.9938852360428401</v>
      </c>
      <c r="Y261" s="23">
        <v>-6.6238868385917193E-2</v>
      </c>
      <c r="Z261" s="63">
        <v>6.5767165419892999</v>
      </c>
      <c r="AA261" s="23">
        <v>9.2513749592471897E-2</v>
      </c>
      <c r="AB261" s="63">
        <v>26.1579906689003</v>
      </c>
      <c r="AC261" s="23">
        <v>0.14117212316894401</v>
      </c>
      <c r="AD261" s="63">
        <v>34.184509564423898</v>
      </c>
      <c r="AE261" s="23">
        <v>8.5926339183060904E-2</v>
      </c>
      <c r="AF261" s="64">
        <v>20.785975502280099</v>
      </c>
      <c r="AG261" s="23">
        <v>-9.1586047310556803E-3</v>
      </c>
      <c r="AH261" s="63">
        <v>-7.0106862738612099</v>
      </c>
      <c r="AI261" s="23">
        <v>-5.1539757610953502E-2</v>
      </c>
      <c r="AJ261" s="63">
        <v>4.9321372111080599</v>
      </c>
      <c r="AK261" s="23">
        <v>0.27704870172048701</v>
      </c>
      <c r="AL261" s="23">
        <v>1.7606334435186E-2</v>
      </c>
      <c r="AM261" s="63">
        <v>-28.1933510107046</v>
      </c>
      <c r="AN261" s="19"/>
      <c r="AO261" s="26">
        <v>6.4291302134733996E-2</v>
      </c>
      <c r="AP261" s="26">
        <v>-9.73882403923199E-2</v>
      </c>
      <c r="AQ261" s="26">
        <v>0.111436499286356</v>
      </c>
      <c r="AR261" s="26">
        <v>-0.13344278083692199</v>
      </c>
      <c r="AS261" s="24">
        <v>8</v>
      </c>
      <c r="AT261" s="24">
        <v>4</v>
      </c>
      <c r="AU261" s="24">
        <v>7</v>
      </c>
      <c r="AV261" s="25">
        <v>5</v>
      </c>
      <c r="AW261" s="19"/>
      <c r="AX261" s="29">
        <v>0.27648919489642099</v>
      </c>
      <c r="AY261" s="30">
        <v>0.41789830856805599</v>
      </c>
      <c r="AZ261" s="30">
        <v>0.91687581727546796</v>
      </c>
      <c r="BA261" s="30">
        <v>0.55854930346413301</v>
      </c>
      <c r="BB261" s="62">
        <v>2.8174380542805001E-2</v>
      </c>
      <c r="BC261" s="108">
        <v>-30.9015783158247</v>
      </c>
      <c r="BD261" s="22">
        <v>43797</v>
      </c>
      <c r="BE261" s="22">
        <v>43910</v>
      </c>
      <c r="BF261" s="24"/>
      <c r="BG261" s="22"/>
      <c r="BH261" s="37"/>
    </row>
    <row r="262" spans="1:60" x14ac:dyDescent="0.25">
      <c r="A262" s="19"/>
      <c r="B262" s="17" t="s">
        <v>276</v>
      </c>
      <c r="C262" s="17" t="s">
        <v>4542</v>
      </c>
      <c r="D262" s="17" t="s">
        <v>3029</v>
      </c>
      <c r="E262" s="20" t="s">
        <v>7302</v>
      </c>
      <c r="F262" s="20" t="s">
        <v>3154</v>
      </c>
      <c r="G262" s="82" t="s">
        <v>7250</v>
      </c>
      <c r="H262" s="85" t="s">
        <v>7259</v>
      </c>
      <c r="I262" s="21" t="s">
        <v>7417</v>
      </c>
      <c r="J262" s="21" t="s">
        <v>3696</v>
      </c>
      <c r="K262" s="19"/>
      <c r="L262" s="22">
        <v>44015</v>
      </c>
      <c r="M262" s="98">
        <v>928.04619999975</v>
      </c>
      <c r="N262" s="94">
        <v>928.04619999975</v>
      </c>
      <c r="O262" s="94">
        <v>1052.5028000008299</v>
      </c>
      <c r="P262" s="62">
        <f t="shared" si="4"/>
        <v>0.8817517635098151</v>
      </c>
      <c r="Q262" s="22">
        <v>43797</v>
      </c>
      <c r="R262" s="99">
        <v>245681.81</v>
      </c>
      <c r="S262" s="99">
        <v>251183.16016748</v>
      </c>
      <c r="T262" s="19"/>
      <c r="U262" s="23">
        <v>-3.1038663573781399E-3</v>
      </c>
      <c r="V262" s="63">
        <v>-0.86840792255316002</v>
      </c>
      <c r="W262" s="23">
        <v>4.6937937946495402E-2</v>
      </c>
      <c r="X262" s="63">
        <v>-4.9089761700160999</v>
      </c>
      <c r="Y262" s="23">
        <v>-6.3014016734086895E-2</v>
      </c>
      <c r="Z262" s="63">
        <v>6.8992017071723204</v>
      </c>
      <c r="AA262" s="23">
        <v>8.5294015836552703E-2</v>
      </c>
      <c r="AB262" s="63">
        <v>25.436017293308399</v>
      </c>
      <c r="AC262" s="23">
        <v>0.111070778270077</v>
      </c>
      <c r="AD262" s="63">
        <v>31.174375074537199</v>
      </c>
      <c r="AE262" s="23">
        <v>3.6241409003196202E-2</v>
      </c>
      <c r="AF262" s="64">
        <v>15.8174824842863</v>
      </c>
      <c r="AG262" s="23">
        <v>-9.0782280976782204E-3</v>
      </c>
      <c r="AH262" s="63">
        <v>-7.0026486105270997</v>
      </c>
      <c r="AI262" s="23">
        <v>-4.8420867419772501E-2</v>
      </c>
      <c r="AJ262" s="63">
        <v>5.24402623022615</v>
      </c>
      <c r="AK262" s="23">
        <v>-7.19538000003377E-2</v>
      </c>
      <c r="AL262" s="23">
        <v>-5.3151329148022298E-3</v>
      </c>
      <c r="AM262" s="63">
        <v>-63.093601182801599</v>
      </c>
      <c r="AN262" s="19"/>
      <c r="AO262" s="26">
        <v>6.4320081170080798E-2</v>
      </c>
      <c r="AP262" s="26">
        <v>-9.7314937691408004E-2</v>
      </c>
      <c r="AQ262" s="26">
        <v>0.10966267465846601</v>
      </c>
      <c r="AR262" s="26">
        <v>-0.13271586320392101</v>
      </c>
      <c r="AS262" s="24">
        <v>8</v>
      </c>
      <c r="AT262" s="24">
        <v>4</v>
      </c>
      <c r="AU262" s="24">
        <v>7</v>
      </c>
      <c r="AV262" s="25">
        <v>5</v>
      </c>
      <c r="AW262" s="19"/>
      <c r="AX262" s="29">
        <v>0.27641005455429002</v>
      </c>
      <c r="AY262" s="30">
        <v>0.39198361508579199</v>
      </c>
      <c r="AZ262" s="30">
        <v>0.89151502311324304</v>
      </c>
      <c r="BA262" s="30">
        <v>0.52391744896431203</v>
      </c>
      <c r="BB262" s="62">
        <v>2.8167594760779999E-2</v>
      </c>
      <c r="BC262" s="108">
        <v>-30.9965351161954</v>
      </c>
      <c r="BD262" s="22">
        <v>43797</v>
      </c>
      <c r="BE262" s="22">
        <v>43910</v>
      </c>
      <c r="BF262" s="24"/>
      <c r="BG262" s="22"/>
      <c r="BH262" s="37"/>
    </row>
    <row r="263" spans="1:60" x14ac:dyDescent="0.25">
      <c r="A263" s="19"/>
      <c r="B263" s="17" t="s">
        <v>277</v>
      </c>
      <c r="C263" s="17" t="s">
        <v>4543</v>
      </c>
      <c r="D263" s="17" t="s">
        <v>3029</v>
      </c>
      <c r="E263" s="20" t="s">
        <v>7310</v>
      </c>
      <c r="F263" s="20" t="s">
        <v>3154</v>
      </c>
      <c r="G263" s="82" t="s">
        <v>7250</v>
      </c>
      <c r="H263" s="85" t="s">
        <v>7259</v>
      </c>
      <c r="I263" s="21" t="s">
        <v>7417</v>
      </c>
      <c r="J263" s="21" t="s">
        <v>3697</v>
      </c>
      <c r="K263" s="19"/>
      <c r="L263" s="22">
        <v>44015</v>
      </c>
      <c r="M263" s="98">
        <v>1015.49820000026</v>
      </c>
      <c r="N263" s="94">
        <v>1015.49820000026</v>
      </c>
      <c r="O263" s="94">
        <v>1163.7946000006</v>
      </c>
      <c r="P263" s="62">
        <f t="shared" si="4"/>
        <v>0.87257510904392965</v>
      </c>
      <c r="Q263" s="22">
        <v>43797</v>
      </c>
      <c r="R263" s="99">
        <v>11227.752</v>
      </c>
      <c r="S263" s="99">
        <v>15067.511194778401</v>
      </c>
      <c r="T263" s="19"/>
      <c r="U263" s="23">
        <v>-3.1719898979645201E-3</v>
      </c>
      <c r="V263" s="63">
        <v>-0.87522027661179902</v>
      </c>
      <c r="W263" s="23">
        <v>4.4795090163461303E-2</v>
      </c>
      <c r="X263" s="63">
        <v>-5.1232609483195102</v>
      </c>
      <c r="Y263" s="23">
        <v>-7.3222573727471194E-2</v>
      </c>
      <c r="Z263" s="63">
        <v>5.8783460078339003</v>
      </c>
      <c r="AA263" s="23">
        <v>7.6163928193636807E-2</v>
      </c>
      <c r="AB263" s="63">
        <v>24.523008529009498</v>
      </c>
      <c r="AC263" s="23">
        <v>0.107246650504821</v>
      </c>
      <c r="AD263" s="63">
        <v>30.791962298011601</v>
      </c>
      <c r="AE263" s="23">
        <v>3.7852080828088198E-2</v>
      </c>
      <c r="AF263" s="64">
        <v>15.9785496667755</v>
      </c>
      <c r="AG263" s="23">
        <v>-9.2812608172607707E-3</v>
      </c>
      <c r="AH263" s="63">
        <v>-7.0229518824853603</v>
      </c>
      <c r="AI263" s="23">
        <v>-5.8749956552710501E-2</v>
      </c>
      <c r="AJ263" s="63">
        <v>4.2111173169323601</v>
      </c>
      <c r="AK263" s="23">
        <v>1.54982000003656E-2</v>
      </c>
      <c r="AL263" s="23">
        <v>1.0981927844113701E-3</v>
      </c>
      <c r="AM263" s="63">
        <v>-54.348401182738598</v>
      </c>
      <c r="AN263" s="19"/>
      <c r="AO263" s="26">
        <v>6.4247245067235795E-2</v>
      </c>
      <c r="AP263" s="26">
        <v>-9.7499920023401507E-2</v>
      </c>
      <c r="AQ263" s="26">
        <v>0.110103392762539</v>
      </c>
      <c r="AR263" s="26">
        <v>-0.134549861659325</v>
      </c>
      <c r="AS263" s="24">
        <v>8</v>
      </c>
      <c r="AT263" s="24">
        <v>4</v>
      </c>
      <c r="AU263" s="24">
        <v>7</v>
      </c>
      <c r="AV263" s="25">
        <v>5</v>
      </c>
      <c r="AW263" s="19"/>
      <c r="AX263" s="29">
        <v>0.27649141127243598</v>
      </c>
      <c r="AY263" s="30">
        <v>0.36038392244881801</v>
      </c>
      <c r="AZ263" s="30">
        <v>0.85841738157705505</v>
      </c>
      <c r="BA263" s="30">
        <v>0.480825118451776</v>
      </c>
      <c r="BB263" s="62">
        <v>2.81725700896641E-2</v>
      </c>
      <c r="BC263" s="108">
        <v>-31.2231642937986</v>
      </c>
      <c r="BD263" s="22">
        <v>43797</v>
      </c>
      <c r="BE263" s="22">
        <v>43910</v>
      </c>
      <c r="BF263" s="24"/>
      <c r="BG263" s="22"/>
      <c r="BH263" s="37"/>
    </row>
    <row r="264" spans="1:60" x14ac:dyDescent="0.25">
      <c r="A264" s="19"/>
      <c r="B264" s="17" t="s">
        <v>278</v>
      </c>
      <c r="C264" s="17" t="s">
        <v>4544</v>
      </c>
      <c r="D264" s="17" t="s">
        <v>3029</v>
      </c>
      <c r="E264" s="20" t="s">
        <v>7311</v>
      </c>
      <c r="F264" s="20" t="s">
        <v>3154</v>
      </c>
      <c r="G264" s="82" t="s">
        <v>7250</v>
      </c>
      <c r="H264" s="85" t="s">
        <v>7259</v>
      </c>
      <c r="I264" s="21" t="s">
        <v>7417</v>
      </c>
      <c r="J264" s="21" t="s">
        <v>3698</v>
      </c>
      <c r="K264" s="19"/>
      <c r="L264" s="22">
        <v>44015</v>
      </c>
      <c r="M264" s="98">
        <v>1417.8049999996999</v>
      </c>
      <c r="N264" s="94">
        <v>1417.8049999996999</v>
      </c>
      <c r="O264" s="94">
        <v>1619.9821000006</v>
      </c>
      <c r="P264" s="62">
        <f t="shared" si="4"/>
        <v>0.87519794200144241</v>
      </c>
      <c r="Q264" s="22">
        <v>43797</v>
      </c>
      <c r="R264" s="99">
        <v>1167418.7649999999</v>
      </c>
      <c r="S264" s="99">
        <v>1166479.6501581999</v>
      </c>
      <c r="T264" s="19"/>
      <c r="U264" s="23">
        <v>-3.1447445180674501E-3</v>
      </c>
      <c r="V264" s="63">
        <v>-0.87249573862209195</v>
      </c>
      <c r="W264" s="23">
        <v>4.5651394713786403E-2</v>
      </c>
      <c r="X264" s="63">
        <v>-5.0376304932869997</v>
      </c>
      <c r="Y264" s="23">
        <v>-6.9519412868467106E-2</v>
      </c>
      <c r="Z264" s="63">
        <v>6.2486620937343096</v>
      </c>
      <c r="AA264" s="23">
        <v>7.5060052029584795E-2</v>
      </c>
      <c r="AB264" s="63">
        <v>24.412620912626199</v>
      </c>
      <c r="AC264" s="23">
        <v>9.5103511170309504E-2</v>
      </c>
      <c r="AD264" s="63">
        <v>29.5776483645604</v>
      </c>
      <c r="AE264" s="23">
        <v>1.6254713906164401E-2</v>
      </c>
      <c r="AF264" s="64">
        <v>13.8188129745831</v>
      </c>
      <c r="AG264" s="23">
        <v>-9.2000531112716999E-3</v>
      </c>
      <c r="AH264" s="63">
        <v>-7.0148311118828097</v>
      </c>
      <c r="AI264" s="23">
        <v>-5.5066476686115501E-2</v>
      </c>
      <c r="AJ264" s="63">
        <v>4.57946530359186</v>
      </c>
      <c r="AK264" s="23">
        <v>0.47638807897223201</v>
      </c>
      <c r="AL264" s="23">
        <v>4.0398919536528403E-2</v>
      </c>
      <c r="AM264" s="63">
        <v>63.077912596228998</v>
      </c>
      <c r="AN264" s="19"/>
      <c r="AO264" s="26">
        <v>6.4276476939994595E-2</v>
      </c>
      <c r="AP264" s="26">
        <v>-9.74259747490578E-2</v>
      </c>
      <c r="AQ264" s="26">
        <v>0.109221859465906</v>
      </c>
      <c r="AR264" s="26">
        <v>-0.133816944673599</v>
      </c>
      <c r="AS264" s="24">
        <v>8</v>
      </c>
      <c r="AT264" s="24">
        <v>4</v>
      </c>
      <c r="AU264" s="24">
        <v>7</v>
      </c>
      <c r="AV264" s="25">
        <v>5</v>
      </c>
      <c r="AW264" s="19"/>
      <c r="AX264" s="29">
        <v>0.27643780296028098</v>
      </c>
      <c r="AY264" s="30">
        <v>0.356149449150507</v>
      </c>
      <c r="AZ264" s="30">
        <v>0.85476035233386904</v>
      </c>
      <c r="BA264" s="30">
        <v>0.47536674129287299</v>
      </c>
      <c r="BB264" s="62">
        <v>2.8168417136221299E-2</v>
      </c>
      <c r="BC264" s="108">
        <v>-31.2140362538921</v>
      </c>
      <c r="BD264" s="22">
        <v>43797</v>
      </c>
      <c r="BE264" s="22">
        <v>43910</v>
      </c>
      <c r="BF264" s="24"/>
      <c r="BG264" s="22"/>
      <c r="BH264" s="37"/>
    </row>
    <row r="265" spans="1:60" x14ac:dyDescent="0.25">
      <c r="A265" s="19"/>
      <c r="B265" s="17" t="s">
        <v>279</v>
      </c>
      <c r="C265" s="17" t="s">
        <v>4545</v>
      </c>
      <c r="D265" s="17" t="s">
        <v>3030</v>
      </c>
      <c r="E265" s="20" t="s">
        <v>7289</v>
      </c>
      <c r="F265" s="20" t="s">
        <v>3154</v>
      </c>
      <c r="G265" s="82" t="s">
        <v>7255</v>
      </c>
      <c r="H265" s="85" t="s">
        <v>7274</v>
      </c>
      <c r="I265" s="21" t="s">
        <v>7417</v>
      </c>
      <c r="J265" s="21" t="s">
        <v>3699</v>
      </c>
      <c r="K265" s="19"/>
      <c r="L265" s="22">
        <v>44015</v>
      </c>
      <c r="M265" s="98">
        <v>2111.3084000013801</v>
      </c>
      <c r="N265" s="94">
        <v>2111.3084000013801</v>
      </c>
      <c r="O265" s="94">
        <v>2111.3084000013801</v>
      </c>
      <c r="P265" s="62">
        <f t="shared" si="4"/>
        <v>1</v>
      </c>
      <c r="Q265" s="22">
        <v>44015</v>
      </c>
      <c r="R265" s="99">
        <v>25814662.307</v>
      </c>
      <c r="S265" s="99">
        <v>24374281.912218701</v>
      </c>
      <c r="T265" s="19"/>
      <c r="U265" s="23">
        <v>1.20305994641967E-5</v>
      </c>
      <c r="V265" s="63">
        <v>-0.55681822686892701</v>
      </c>
      <c r="W265" s="23">
        <v>1.3827461953042099E-4</v>
      </c>
      <c r="X265" s="63">
        <v>-9.5889425027125998</v>
      </c>
      <c r="Y265" s="23">
        <v>4.8998250276781601E-3</v>
      </c>
      <c r="Z265" s="63">
        <v>13.690585883348801</v>
      </c>
      <c r="AA265" s="23">
        <v>1.27640476857778E-2</v>
      </c>
      <c r="AB265" s="63">
        <v>18.183020478230901</v>
      </c>
      <c r="AC265" s="23">
        <v>3.2580971672359703E-2</v>
      </c>
      <c r="AD265" s="63">
        <v>23.325394414772699</v>
      </c>
      <c r="AE265" s="23">
        <v>5.0384369102175697E-2</v>
      </c>
      <c r="AF265" s="64">
        <v>17.231778494169699</v>
      </c>
      <c r="AG265" s="23">
        <v>2.9603372240671902E-5</v>
      </c>
      <c r="AH265" s="63">
        <v>-6.0918654635315796</v>
      </c>
      <c r="AI265" s="23">
        <v>5.0021422812278598E-3</v>
      </c>
      <c r="AJ265" s="63">
        <v>10.5863272003335</v>
      </c>
      <c r="AK265" s="23">
        <v>0.64337406790582496</v>
      </c>
      <c r="AL265" s="23">
        <v>3.1438923493624302E-2</v>
      </c>
      <c r="AM265" s="63">
        <v>-69.562183717731401</v>
      </c>
      <c r="AN265" s="19"/>
      <c r="AO265" s="26">
        <v>8.9553564976085898E-4</v>
      </c>
      <c r="AP265" s="26">
        <v>3.7894096749369102E-6</v>
      </c>
      <c r="AQ265" s="26">
        <v>1.79866581493116E-3</v>
      </c>
      <c r="AR265" s="26">
        <v>2.9603372240671902E-5</v>
      </c>
      <c r="AS265" s="24">
        <v>12</v>
      </c>
      <c r="AT265" s="24">
        <v>0</v>
      </c>
      <c r="AU265" s="24">
        <v>7</v>
      </c>
      <c r="AV265" s="25">
        <v>5</v>
      </c>
      <c r="AW265" s="19"/>
      <c r="AX265" s="29">
        <v>1.09115686213045E-3</v>
      </c>
      <c r="AY265" s="30">
        <v>-15.3911102465208</v>
      </c>
      <c r="AZ265" s="30">
        <v>0.43608801771415501</v>
      </c>
      <c r="BA265" s="30">
        <v>-13.499815606541199</v>
      </c>
      <c r="BB265" s="62">
        <v>1.12763735177737E-4</v>
      </c>
      <c r="BC265" s="108">
        <v>0</v>
      </c>
      <c r="BD265" s="22">
        <v>44015</v>
      </c>
      <c r="BE265" s="22"/>
      <c r="BF265" s="24"/>
      <c r="BG265" s="22"/>
      <c r="BH265" s="37"/>
    </row>
    <row r="266" spans="1:60" x14ac:dyDescent="0.25">
      <c r="A266" s="19"/>
      <c r="B266" s="17" t="s">
        <v>280</v>
      </c>
      <c r="C266" s="17" t="s">
        <v>4546</v>
      </c>
      <c r="D266" s="17" t="s">
        <v>3030</v>
      </c>
      <c r="E266" s="20" t="s">
        <v>7290</v>
      </c>
      <c r="F266" s="20" t="s">
        <v>3154</v>
      </c>
      <c r="G266" s="82" t="s">
        <v>7255</v>
      </c>
      <c r="H266" s="85" t="s">
        <v>7274</v>
      </c>
      <c r="I266" s="21" t="s">
        <v>7417</v>
      </c>
      <c r="J266" s="21" t="s">
        <v>3700</v>
      </c>
      <c r="K266" s="19"/>
      <c r="L266" s="22">
        <v>44015</v>
      </c>
      <c r="M266" s="98">
        <v>1841.9681000001699</v>
      </c>
      <c r="N266" s="94">
        <v>1841.9681000001699</v>
      </c>
      <c r="O266" s="94">
        <v>1841.9681000001699</v>
      </c>
      <c r="P266" s="62">
        <f t="shared" si="4"/>
        <v>1</v>
      </c>
      <c r="Q266" s="22">
        <v>44015</v>
      </c>
      <c r="R266" s="99">
        <v>11599943.057</v>
      </c>
      <c r="S266" s="99">
        <v>10001007.263796899</v>
      </c>
      <c r="T266" s="19"/>
      <c r="U266" s="23">
        <v>1.1183814422111E-5</v>
      </c>
      <c r="V266" s="63">
        <v>-0.55690290537313603</v>
      </c>
      <c r="W266" s="23">
        <v>3.1481679798162098E-4</v>
      </c>
      <c r="X266" s="63">
        <v>-9.5712882848747505</v>
      </c>
      <c r="Y266" s="23">
        <v>6.9736043151351597E-3</v>
      </c>
      <c r="Z266" s="63">
        <v>13.897963812094501</v>
      </c>
      <c r="AA266" s="23">
        <v>1.75612457351235E-2</v>
      </c>
      <c r="AB266" s="63">
        <v>18.66274028318</v>
      </c>
      <c r="AC266" s="23">
        <v>4.3950037566901301E-2</v>
      </c>
      <c r="AD266" s="63">
        <v>24.4623010042123</v>
      </c>
      <c r="AE266" s="23">
        <v>6.8532089931977694E-2</v>
      </c>
      <c r="AF266" s="64">
        <v>19.046550577157198</v>
      </c>
      <c r="AG266" s="23">
        <v>3.2574915167060701E-5</v>
      </c>
      <c r="AH266" s="63">
        <v>-6.0915683092389399</v>
      </c>
      <c r="AI266" s="23">
        <v>7.1069520727178297E-3</v>
      </c>
      <c r="AJ266" s="63">
        <v>10.7968081794825</v>
      </c>
      <c r="AK266" s="23">
        <v>0.84014635510859104</v>
      </c>
      <c r="AL266" s="23">
        <v>3.8733536259314902E-2</v>
      </c>
      <c r="AM266" s="63">
        <v>-49.884954997454798</v>
      </c>
      <c r="AN266" s="19"/>
      <c r="AO266" s="26">
        <v>9.1194406559225204E-4</v>
      </c>
      <c r="AP266" s="26">
        <v>1.02638878161088E-5</v>
      </c>
      <c r="AQ266" s="26">
        <v>2.09291408100398E-3</v>
      </c>
      <c r="AR266" s="26">
        <v>3.2574915167060701E-5</v>
      </c>
      <c r="AS266" s="24">
        <v>12</v>
      </c>
      <c r="AT266" s="24">
        <v>0</v>
      </c>
      <c r="AU266" s="24">
        <v>7</v>
      </c>
      <c r="AV266" s="25">
        <v>5</v>
      </c>
      <c r="AW266" s="19"/>
      <c r="AX266" s="29">
        <v>1.18207711444484E-3</v>
      </c>
      <c r="AY266" s="30">
        <v>-10.481266645088899</v>
      </c>
      <c r="AZ266" s="30">
        <v>0.45147997746653301</v>
      </c>
      <c r="BA266" s="30">
        <v>-11.6530215050007</v>
      </c>
      <c r="BB266" s="62">
        <v>1.2215751830524401E-4</v>
      </c>
      <c r="BC266" s="108">
        <v>0</v>
      </c>
      <c r="BD266" s="22">
        <v>44015</v>
      </c>
      <c r="BE266" s="22"/>
      <c r="BF266" s="24"/>
      <c r="BG266" s="22"/>
      <c r="BH266" s="37"/>
    </row>
    <row r="267" spans="1:60" x14ac:dyDescent="0.25">
      <c r="A267" s="19"/>
      <c r="B267" s="17" t="s">
        <v>281</v>
      </c>
      <c r="C267" s="17" t="s">
        <v>4547</v>
      </c>
      <c r="D267" s="17" t="s">
        <v>3030</v>
      </c>
      <c r="E267" s="20" t="s">
        <v>7292</v>
      </c>
      <c r="F267" s="20" t="s">
        <v>3154</v>
      </c>
      <c r="G267" s="82" t="s">
        <v>7255</v>
      </c>
      <c r="H267" s="85" t="s">
        <v>7274</v>
      </c>
      <c r="I267" s="21" t="s">
        <v>7417</v>
      </c>
      <c r="J267" s="21" t="s">
        <v>3701</v>
      </c>
      <c r="K267" s="19"/>
      <c r="L267" s="22">
        <v>44015</v>
      </c>
      <c r="M267" s="98">
        <v>1573.18649999984</v>
      </c>
      <c r="N267" s="94">
        <v>1573.18649999984</v>
      </c>
      <c r="O267" s="94">
        <v>1573.18649999984</v>
      </c>
      <c r="P267" s="62">
        <f t="shared" si="4"/>
        <v>1</v>
      </c>
      <c r="Q267" s="22">
        <v>44015</v>
      </c>
      <c r="R267" s="99">
        <v>3046798.4180000001</v>
      </c>
      <c r="S267" s="99">
        <v>1229393.1837265601</v>
      </c>
      <c r="T267" s="19"/>
      <c r="U267" s="23">
        <v>7.8821540228091197E-6</v>
      </c>
      <c r="V267" s="63">
        <v>-0.55723307141306599</v>
      </c>
      <c r="W267" s="23">
        <v>2.1655014097632399E-4</v>
      </c>
      <c r="X267" s="63">
        <v>-9.5811149505752802</v>
      </c>
      <c r="Y267" s="23">
        <v>6.4458638225914902E-3</v>
      </c>
      <c r="Z267" s="63">
        <v>13.845189762840199</v>
      </c>
      <c r="AA267" s="23">
        <v>1.6494923296704701E-2</v>
      </c>
      <c r="AB267" s="63">
        <v>18.556108039338099</v>
      </c>
      <c r="AC267" s="23">
        <v>4.1578830423532102E-2</v>
      </c>
      <c r="AD267" s="63">
        <v>24.225180289882701</v>
      </c>
      <c r="AE267" s="23">
        <v>6.4847191897570197E-2</v>
      </c>
      <c r="AF267" s="64">
        <v>18.678060773731001</v>
      </c>
      <c r="AG267" s="23">
        <v>2.2756879843655002E-5</v>
      </c>
      <c r="AH267" s="63">
        <v>-6.0925501127712796</v>
      </c>
      <c r="AI267" s="23">
        <v>6.5708552119758696E-3</v>
      </c>
      <c r="AJ267" s="63">
        <v>10.7431984934083</v>
      </c>
      <c r="AK267" s="23">
        <v>0.57318649999972004</v>
      </c>
      <c r="AL267" s="23">
        <v>3.4734979379209101E-2</v>
      </c>
      <c r="AM267" s="63">
        <v>24.071095300139898</v>
      </c>
      <c r="AN267" s="19"/>
      <c r="AO267" s="26">
        <v>9.09201455215225E-4</v>
      </c>
      <c r="AP267" s="26">
        <v>6.9936431827954897E-6</v>
      </c>
      <c r="AQ267" s="26">
        <v>2.0049466274940598E-3</v>
      </c>
      <c r="AR267" s="26">
        <v>2.2756879843655002E-5</v>
      </c>
      <c r="AS267" s="24">
        <v>12</v>
      </c>
      <c r="AT267" s="24">
        <v>0</v>
      </c>
      <c r="AU267" s="24">
        <v>7</v>
      </c>
      <c r="AV267" s="25">
        <v>5</v>
      </c>
      <c r="AW267" s="19"/>
      <c r="AX267" s="29">
        <v>1.16808107416659E-3</v>
      </c>
      <c r="AY267" s="30">
        <v>-11.4653491575737</v>
      </c>
      <c r="AZ267" s="30">
        <v>0.44807445673041002</v>
      </c>
      <c r="BA267" s="30">
        <v>-12.1005063566845</v>
      </c>
      <c r="BB267" s="62">
        <v>1.20711303774641E-4</v>
      </c>
      <c r="BC267" s="108">
        <v>0</v>
      </c>
      <c r="BD267" s="22">
        <v>44015</v>
      </c>
      <c r="BE267" s="22"/>
      <c r="BF267" s="24"/>
      <c r="BG267" s="22"/>
      <c r="BH267" s="37"/>
    </row>
    <row r="268" spans="1:60" x14ac:dyDescent="0.25">
      <c r="A268" s="19"/>
      <c r="B268" s="17" t="s">
        <v>282</v>
      </c>
      <c r="C268" s="17" t="s">
        <v>4548</v>
      </c>
      <c r="D268" s="17" t="s">
        <v>3030</v>
      </c>
      <c r="E268" s="20" t="s">
        <v>7309</v>
      </c>
      <c r="F268" s="20" t="s">
        <v>3154</v>
      </c>
      <c r="G268" s="82" t="s">
        <v>7255</v>
      </c>
      <c r="H268" s="85" t="s">
        <v>7274</v>
      </c>
      <c r="I268" s="21" t="s">
        <v>7417</v>
      </c>
      <c r="J268" s="21" t="s">
        <v>3702</v>
      </c>
      <c r="K268" s="19"/>
      <c r="L268" s="22">
        <v>44015</v>
      </c>
      <c r="M268" s="98">
        <v>1503.84070000052</v>
      </c>
      <c r="N268" s="94">
        <v>1503.84070000052</v>
      </c>
      <c r="O268" s="94">
        <v>1503.84070000052</v>
      </c>
      <c r="P268" s="62">
        <f t="shared" si="4"/>
        <v>1</v>
      </c>
      <c r="Q268" s="22">
        <v>44015</v>
      </c>
      <c r="R268" s="99">
        <v>659240.53899999999</v>
      </c>
      <c r="S268" s="99">
        <v>248527.623246826</v>
      </c>
      <c r="T268" s="19"/>
      <c r="U268" s="23">
        <v>4.6547702368115998E-6</v>
      </c>
      <c r="V268" s="63">
        <v>-0.55755580979166597</v>
      </c>
      <c r="W268" s="23">
        <v>1.18377613034681E-4</v>
      </c>
      <c r="X268" s="63">
        <v>-9.5909322033694497</v>
      </c>
      <c r="Y268" s="23">
        <v>5.1923954233643599E-3</v>
      </c>
      <c r="Z268" s="63">
        <v>13.719842922917501</v>
      </c>
      <c r="AA268" s="23">
        <v>1.35365266978624E-2</v>
      </c>
      <c r="AB268" s="63">
        <v>18.260268379439399</v>
      </c>
      <c r="AC268" s="23">
        <v>3.4919216825073797E-2</v>
      </c>
      <c r="AD268" s="63">
        <v>23.559218930051401</v>
      </c>
      <c r="AE268" s="23">
        <v>5.4342679861292702E-2</v>
      </c>
      <c r="AF268" s="64">
        <v>17.6276095701032</v>
      </c>
      <c r="AG268" s="23">
        <v>1.29004693008028E-5</v>
      </c>
      <c r="AH268" s="63">
        <v>-6.0935357538255603</v>
      </c>
      <c r="AI268" s="23">
        <v>5.2947343046980703E-3</v>
      </c>
      <c r="AJ268" s="63">
        <v>10.615586402680499</v>
      </c>
      <c r="AK268" s="23">
        <v>0.503840700000874</v>
      </c>
      <c r="AL268" s="23">
        <v>3.12256973302283E-2</v>
      </c>
      <c r="AM268" s="63">
        <v>17.136515300255301</v>
      </c>
      <c r="AN268" s="19"/>
      <c r="AO268" s="26">
        <v>8.9964122344099505E-4</v>
      </c>
      <c r="AP268" s="26">
        <v>3.72422437067144E-6</v>
      </c>
      <c r="AQ268" s="26">
        <v>1.8316695295652601E-3</v>
      </c>
      <c r="AR268" s="26">
        <v>1.29004693008028E-5</v>
      </c>
      <c r="AS268" s="24">
        <v>12</v>
      </c>
      <c r="AT268" s="24">
        <v>0</v>
      </c>
      <c r="AU268" s="24">
        <v>7</v>
      </c>
      <c r="AV268" s="25">
        <v>5</v>
      </c>
      <c r="AW268" s="19"/>
      <c r="AX268" s="29">
        <v>1.11357825457844E-3</v>
      </c>
      <c r="AY268" s="30">
        <v>-14.4554004068195</v>
      </c>
      <c r="AZ268" s="30">
        <v>0.43858078717949001</v>
      </c>
      <c r="BA268" s="30">
        <v>-13.2158951224992</v>
      </c>
      <c r="BB268" s="62">
        <v>1.15080177955917E-4</v>
      </c>
      <c r="BC268" s="108">
        <v>0</v>
      </c>
      <c r="BD268" s="22">
        <v>44015</v>
      </c>
      <c r="BE268" s="22"/>
      <c r="BF268" s="24"/>
      <c r="BG268" s="22"/>
      <c r="BH268" s="37"/>
    </row>
    <row r="269" spans="1:60" x14ac:dyDescent="0.25">
      <c r="A269" s="19"/>
      <c r="B269" s="17" t="s">
        <v>283</v>
      </c>
      <c r="C269" s="17" t="s">
        <v>4549</v>
      </c>
      <c r="D269" s="17" t="s">
        <v>3030</v>
      </c>
      <c r="E269" s="20" t="s">
        <v>7338</v>
      </c>
      <c r="F269" s="20" t="s">
        <v>3154</v>
      </c>
      <c r="G269" s="82" t="s">
        <v>7255</v>
      </c>
      <c r="H269" s="85" t="s">
        <v>7274</v>
      </c>
      <c r="I269" s="21" t="s">
        <v>7417</v>
      </c>
      <c r="J269" s="21" t="s">
        <v>3703</v>
      </c>
      <c r="K269" s="19"/>
      <c r="L269" s="22">
        <v>44015</v>
      </c>
      <c r="M269" s="98">
        <v>1215.10480000079</v>
      </c>
      <c r="N269" s="94">
        <v>1215.10480000079</v>
      </c>
      <c r="O269" s="94">
        <v>1215.10480000079</v>
      </c>
      <c r="P269" s="62">
        <f t="shared" si="4"/>
        <v>1</v>
      </c>
      <c r="Q269" s="22">
        <v>44015</v>
      </c>
      <c r="R269" s="99">
        <v>101193380.21600001</v>
      </c>
      <c r="S269" s="99">
        <v>37886824.952249996</v>
      </c>
      <c r="T269" s="19"/>
      <c r="U269" s="23">
        <v>1.4484556231764099E-5</v>
      </c>
      <c r="V269" s="63">
        <v>-0.55657283119217005</v>
      </c>
      <c r="W269" s="23">
        <v>4.6766800369368899E-4</v>
      </c>
      <c r="X269" s="63">
        <v>-9.5560031642962695</v>
      </c>
      <c r="Y269" s="23">
        <v>8.0033540816657495E-3</v>
      </c>
      <c r="Z269" s="63">
        <v>14.000938788754899</v>
      </c>
      <c r="AA269" s="23">
        <v>2.02357002999634E-2</v>
      </c>
      <c r="AB269" s="63">
        <v>18.930185739649499</v>
      </c>
      <c r="AC269" s="23">
        <v>4.9648316078673801E-2</v>
      </c>
      <c r="AD269" s="63">
        <v>25.032128855411401</v>
      </c>
      <c r="AE269" s="23">
        <v>7.6638438136796994E-2</v>
      </c>
      <c r="AF269" s="64">
        <v>19.857185397646401</v>
      </c>
      <c r="AG269" s="23">
        <v>4.2467276216484599E-5</v>
      </c>
      <c r="AH269" s="63">
        <v>-6.0905790731339904</v>
      </c>
      <c r="AI269" s="23">
        <v>8.1604169299680507E-3</v>
      </c>
      <c r="AJ269" s="63">
        <v>10.902154665207499</v>
      </c>
      <c r="AK269" s="23">
        <v>0.21495669677999099</v>
      </c>
      <c r="AL269" s="23">
        <v>3.00176776981971E-2</v>
      </c>
      <c r="AM269" s="63">
        <v>6.1092444937385197</v>
      </c>
      <c r="AN269" s="19"/>
      <c r="AO269" s="26">
        <v>9.1467676975298695E-4</v>
      </c>
      <c r="AP269" s="26">
        <v>1.374444400426E-5</v>
      </c>
      <c r="AQ269" s="26">
        <v>2.3518924263044002E-3</v>
      </c>
      <c r="AR269" s="26">
        <v>4.2467276216484599E-5</v>
      </c>
      <c r="AS269" s="24">
        <v>12</v>
      </c>
      <c r="AT269" s="24">
        <v>0</v>
      </c>
      <c r="AU269" s="24">
        <v>7</v>
      </c>
      <c r="AV269" s="25">
        <v>5</v>
      </c>
      <c r="AW269" s="19"/>
      <c r="AX269" s="29">
        <v>1.2282478524252799E-3</v>
      </c>
      <c r="AY269" s="30">
        <v>-8.0584903775888996</v>
      </c>
      <c r="AZ269" s="30">
        <v>0.46000840334590998</v>
      </c>
      <c r="BA269" s="30">
        <v>-10.2484896998649</v>
      </c>
      <c r="BB269" s="62">
        <v>1.2692770715446499E-4</v>
      </c>
      <c r="BC269" s="108">
        <v>0</v>
      </c>
      <c r="BD269" s="22">
        <v>44015</v>
      </c>
      <c r="BE269" s="22"/>
      <c r="BF269" s="24"/>
      <c r="BG269" s="22"/>
      <c r="BH269" s="37"/>
    </row>
    <row r="270" spans="1:60" x14ac:dyDescent="0.25">
      <c r="A270" s="19"/>
      <c r="B270" s="17" t="s">
        <v>284</v>
      </c>
      <c r="C270" s="17" t="s">
        <v>4550</v>
      </c>
      <c r="D270" s="17" t="s">
        <v>3031</v>
      </c>
      <c r="E270" s="20" t="s">
        <v>7298</v>
      </c>
      <c r="F270" s="20" t="s">
        <v>3154</v>
      </c>
      <c r="G270" s="82" t="s">
        <v>7253</v>
      </c>
      <c r="H270" s="85" t="s">
        <v>7265</v>
      </c>
      <c r="I270" s="21" t="s">
        <v>7417</v>
      </c>
      <c r="J270" s="21" t="s">
        <v>3704</v>
      </c>
      <c r="K270" s="19"/>
      <c r="L270" s="22">
        <v>44015</v>
      </c>
      <c r="M270" s="98">
        <v>1685.5939000006799</v>
      </c>
      <c r="N270" s="94">
        <v>1685.5939000006799</v>
      </c>
      <c r="O270" s="94">
        <v>1690.4331999998501</v>
      </c>
      <c r="P270" s="62">
        <f t="shared" si="4"/>
        <v>0.99713724269070758</v>
      </c>
      <c r="Q270" s="22">
        <v>43976</v>
      </c>
      <c r="R270" s="99">
        <v>405154.50199999998</v>
      </c>
      <c r="S270" s="99">
        <v>574047.62678222696</v>
      </c>
      <c r="T270" s="19"/>
      <c r="U270" s="23">
        <v>-2.5539367834426197E-4</v>
      </c>
      <c r="V270" s="63">
        <v>-0.58356065464977303</v>
      </c>
      <c r="W270" s="23">
        <v>-4.2951561499648998E-4</v>
      </c>
      <c r="X270" s="63">
        <v>-9.6457215261616494</v>
      </c>
      <c r="Y270" s="23">
        <v>2.6315941693610501E-2</v>
      </c>
      <c r="Z270" s="63">
        <v>15.8321975499421</v>
      </c>
      <c r="AA270" s="23">
        <v>3.9619156075786997E-2</v>
      </c>
      <c r="AB270" s="63">
        <v>20.868531317246401</v>
      </c>
      <c r="AC270" s="23">
        <v>9.2978888558718595E-2</v>
      </c>
      <c r="AD270" s="63">
        <v>29.365186103415901</v>
      </c>
      <c r="AE270" s="23">
        <v>0.12199354265802</v>
      </c>
      <c r="AF270" s="64">
        <v>24.392695849761399</v>
      </c>
      <c r="AG270" s="23">
        <v>4.2311593642807598E-4</v>
      </c>
      <c r="AH270" s="63">
        <v>-6.0525142071128402</v>
      </c>
      <c r="AI270" s="23">
        <v>2.8982040914343098E-2</v>
      </c>
      <c r="AJ270" s="63">
        <v>12.984317063644999</v>
      </c>
      <c r="AK270" s="23">
        <v>0.68559390000184095</v>
      </c>
      <c r="AL270" s="23">
        <v>4.1471126043688897E-2</v>
      </c>
      <c r="AM270" s="63">
        <v>13.861168589443</v>
      </c>
      <c r="AN270" s="19"/>
      <c r="AO270" s="26">
        <v>1.6375314929973701E-2</v>
      </c>
      <c r="AP270" s="26">
        <v>-2.8929960772074999E-2</v>
      </c>
      <c r="AQ270" s="26">
        <v>2.40944585530087E-2</v>
      </c>
      <c r="AR270" s="26">
        <v>-1.95555122036239E-2</v>
      </c>
      <c r="AS270" s="24">
        <v>7</v>
      </c>
      <c r="AT270" s="24">
        <v>5</v>
      </c>
      <c r="AU270" s="24">
        <v>7</v>
      </c>
      <c r="AV270" s="25">
        <v>5</v>
      </c>
      <c r="AW270" s="19"/>
      <c r="AX270" s="29">
        <v>4.4747834793233798E-2</v>
      </c>
      <c r="AY270" s="30">
        <v>0.236709577531656</v>
      </c>
      <c r="AZ270" s="30">
        <v>0.53350394417429903</v>
      </c>
      <c r="BA270" s="30">
        <v>0.29917682782843302</v>
      </c>
      <c r="BB270" s="62">
        <v>4.5992668140797796E-3</v>
      </c>
      <c r="BC270" s="108">
        <v>-6.4574928871443298</v>
      </c>
      <c r="BD270" s="22">
        <v>43748</v>
      </c>
      <c r="BE270" s="22">
        <v>43783</v>
      </c>
      <c r="BF270" s="24">
        <v>151</v>
      </c>
      <c r="BG270" s="22">
        <v>43959</v>
      </c>
      <c r="BH270" s="37"/>
    </row>
    <row r="271" spans="1:60" x14ac:dyDescent="0.25">
      <c r="A271" s="19"/>
      <c r="B271" s="17" t="s">
        <v>285</v>
      </c>
      <c r="C271" s="17" t="s">
        <v>4551</v>
      </c>
      <c r="D271" s="17" t="s">
        <v>3031</v>
      </c>
      <c r="E271" s="20" t="s">
        <v>7292</v>
      </c>
      <c r="F271" s="20" t="s">
        <v>3154</v>
      </c>
      <c r="G271" s="82" t="s">
        <v>7253</v>
      </c>
      <c r="H271" s="85" t="s">
        <v>7265</v>
      </c>
      <c r="I271" s="21" t="s">
        <v>7417</v>
      </c>
      <c r="J271" s="21" t="s">
        <v>3705</v>
      </c>
      <c r="K271" s="19"/>
      <c r="L271" s="22">
        <v>44015</v>
      </c>
      <c r="M271" s="98">
        <v>1652.94189999998</v>
      </c>
      <c r="N271" s="94">
        <v>1652.94189999998</v>
      </c>
      <c r="O271" s="94">
        <v>1658.2171000000101</v>
      </c>
      <c r="P271" s="62">
        <f t="shared" si="4"/>
        <v>0.99681875189923563</v>
      </c>
      <c r="Q271" s="22">
        <v>43976</v>
      </c>
      <c r="R271" s="99">
        <v>4855194.227</v>
      </c>
      <c r="S271" s="99">
        <v>5845455.5315390602</v>
      </c>
      <c r="T271" s="19"/>
      <c r="U271" s="23">
        <v>-2.6358163631812198E-4</v>
      </c>
      <c r="V271" s="63">
        <v>-0.584379450447159</v>
      </c>
      <c r="W271" s="23">
        <v>-6.7500639579520804E-4</v>
      </c>
      <c r="X271" s="63">
        <v>-9.6702706042415194</v>
      </c>
      <c r="Y271" s="23">
        <v>2.4786317102552899E-2</v>
      </c>
      <c r="Z271" s="63">
        <v>15.679235090836301</v>
      </c>
      <c r="AA271" s="23">
        <v>3.65011732683342E-2</v>
      </c>
      <c r="AB271" s="63">
        <v>20.5567330365011</v>
      </c>
      <c r="AC271" s="23">
        <v>8.6436594730912503E-2</v>
      </c>
      <c r="AD271" s="63">
        <v>28.710956720635298</v>
      </c>
      <c r="AE271" s="23">
        <v>0.111936672947195</v>
      </c>
      <c r="AF271" s="64">
        <v>23.3870088786935</v>
      </c>
      <c r="AG271" s="23">
        <v>3.9853937960288E-4</v>
      </c>
      <c r="AH271" s="63">
        <v>-6.0549718627953597</v>
      </c>
      <c r="AI271" s="23">
        <v>2.74231551538833E-2</v>
      </c>
      <c r="AJ271" s="63">
        <v>12.828428487599</v>
      </c>
      <c r="AK271" s="23">
        <v>0.65294190000044205</v>
      </c>
      <c r="AL271" s="23">
        <v>3.9886823982669697E-2</v>
      </c>
      <c r="AM271" s="63">
        <v>10.5959685893031</v>
      </c>
      <c r="AN271" s="19"/>
      <c r="AO271" s="26">
        <v>1.6366932082746598E-2</v>
      </c>
      <c r="AP271" s="26">
        <v>-2.89379275773172E-2</v>
      </c>
      <c r="AQ271" s="26">
        <v>2.3842722879635399E-2</v>
      </c>
      <c r="AR271" s="26">
        <v>-1.9805330177405302E-2</v>
      </c>
      <c r="AS271" s="24">
        <v>7</v>
      </c>
      <c r="AT271" s="24">
        <v>5</v>
      </c>
      <c r="AU271" s="24">
        <v>7</v>
      </c>
      <c r="AV271" s="25">
        <v>5</v>
      </c>
      <c r="AW271" s="19"/>
      <c r="AX271" s="29">
        <v>4.47418267108151E-2</v>
      </c>
      <c r="AY271" s="30">
        <v>0.172920981392053</v>
      </c>
      <c r="AZ271" s="30">
        <v>0.52345677879566199</v>
      </c>
      <c r="BA271" s="30">
        <v>0.218256487325107</v>
      </c>
      <c r="BB271" s="62">
        <v>4.5986044586106799E-3</v>
      </c>
      <c r="BC271" s="108">
        <v>-6.4843978445132997</v>
      </c>
      <c r="BD271" s="22">
        <v>43748</v>
      </c>
      <c r="BE271" s="22">
        <v>43783</v>
      </c>
      <c r="BF271" s="24">
        <v>153</v>
      </c>
      <c r="BG271" s="22">
        <v>43963</v>
      </c>
      <c r="BH271" s="37"/>
    </row>
    <row r="272" spans="1:60" x14ac:dyDescent="0.25">
      <c r="A272" s="19"/>
      <c r="B272" s="17" t="s">
        <v>286</v>
      </c>
      <c r="C272" s="17" t="s">
        <v>4552</v>
      </c>
      <c r="D272" s="17" t="s">
        <v>3031</v>
      </c>
      <c r="E272" s="20" t="s">
        <v>7309</v>
      </c>
      <c r="F272" s="20" t="s">
        <v>3154</v>
      </c>
      <c r="G272" s="82" t="s">
        <v>7253</v>
      </c>
      <c r="H272" s="85" t="s">
        <v>7265</v>
      </c>
      <c r="I272" s="21" t="s">
        <v>7417</v>
      </c>
      <c r="J272" s="21" t="s">
        <v>3706</v>
      </c>
      <c r="K272" s="19"/>
      <c r="L272" s="22">
        <v>44015</v>
      </c>
      <c r="M272" s="98">
        <v>1294.4088000003201</v>
      </c>
      <c r="N272" s="94">
        <v>1294.4088000003201</v>
      </c>
      <c r="O272" s="94">
        <v>1332.05680000037</v>
      </c>
      <c r="P272" s="62">
        <f t="shared" si="4"/>
        <v>0.97173694094723329</v>
      </c>
      <c r="Q272" s="22">
        <v>43748</v>
      </c>
      <c r="R272" s="99">
        <v>50049.279999999999</v>
      </c>
      <c r="S272" s="99">
        <v>59187.966993469199</v>
      </c>
      <c r="T272" s="19"/>
      <c r="U272" s="23">
        <v>-2.5788907623791602E-4</v>
      </c>
      <c r="V272" s="63">
        <v>-0.58381019443913795</v>
      </c>
      <c r="W272" s="23">
        <v>-5.0329691111983298E-4</v>
      </c>
      <c r="X272" s="63">
        <v>-9.6530996557848994</v>
      </c>
      <c r="Y272" s="23">
        <v>-1.0920452075879401E-2</v>
      </c>
      <c r="Z272" s="63">
        <v>12.108558173000301</v>
      </c>
      <c r="AA272" s="23">
        <v>1.4457578527071701E-3</v>
      </c>
      <c r="AB272" s="63">
        <v>17.051191494916601</v>
      </c>
      <c r="AC272" s="23">
        <v>4.6489731550536803E-2</v>
      </c>
      <c r="AD272" s="63">
        <v>24.716270402597701</v>
      </c>
      <c r="AE272" s="23">
        <v>4.6489731550536803E-2</v>
      </c>
      <c r="AF272" s="64">
        <v>16.842314739013101</v>
      </c>
      <c r="AG272" s="23">
        <v>4.1565194806025802E-4</v>
      </c>
      <c r="AH272" s="63">
        <v>-6.0532606059496201</v>
      </c>
      <c r="AI272" s="23">
        <v>-8.3584153207993898E-3</v>
      </c>
      <c r="AJ272" s="63">
        <v>9.25027144011983</v>
      </c>
      <c r="AK272" s="23">
        <v>0.294408800000383</v>
      </c>
      <c r="AL272" s="23">
        <v>2.11437296002259E-2</v>
      </c>
      <c r="AM272" s="63">
        <v>-11.6325261497113</v>
      </c>
      <c r="AN272" s="19"/>
      <c r="AO272" s="26">
        <v>1.63728075949621E-2</v>
      </c>
      <c r="AP272" s="26">
        <v>-2.8932311000971801E-2</v>
      </c>
      <c r="AQ272" s="26">
        <v>1.66437231364398E-2</v>
      </c>
      <c r="AR272" s="26">
        <v>-1.9630477224381999E-2</v>
      </c>
      <c r="AS272" s="24">
        <v>6</v>
      </c>
      <c r="AT272" s="24">
        <v>5</v>
      </c>
      <c r="AU272" s="24">
        <v>7</v>
      </c>
      <c r="AV272" s="25">
        <v>5</v>
      </c>
      <c r="AW272" s="19"/>
      <c r="AX272" s="29">
        <v>4.2856170338927801E-2</v>
      </c>
      <c r="AY272" s="30">
        <v>-0.61483913148549596</v>
      </c>
      <c r="AZ272" s="30">
        <v>0.40412988350135498</v>
      </c>
      <c r="BA272" s="30">
        <v>-0.74977741020847999</v>
      </c>
      <c r="BB272" s="62">
        <v>4.4019635347922297E-3</v>
      </c>
      <c r="BC272" s="108">
        <v>-6.4655726392302304</v>
      </c>
      <c r="BD272" s="22">
        <v>43748</v>
      </c>
      <c r="BE272" s="22">
        <v>43783</v>
      </c>
      <c r="BF272" s="24"/>
      <c r="BG272" s="22"/>
      <c r="BH272" s="37"/>
    </row>
    <row r="273" spans="1:60" x14ac:dyDescent="0.25">
      <c r="A273" s="19"/>
      <c r="B273" s="17" t="s">
        <v>287</v>
      </c>
      <c r="C273" s="17" t="s">
        <v>4553</v>
      </c>
      <c r="D273" s="17" t="s">
        <v>3031</v>
      </c>
      <c r="E273" s="20" t="s">
        <v>7302</v>
      </c>
      <c r="F273" s="20" t="s">
        <v>3154</v>
      </c>
      <c r="G273" s="82" t="s">
        <v>7253</v>
      </c>
      <c r="H273" s="85" t="s">
        <v>7265</v>
      </c>
      <c r="I273" s="21" t="s">
        <v>7417</v>
      </c>
      <c r="J273" s="21" t="s">
        <v>3707</v>
      </c>
      <c r="K273" s="19"/>
      <c r="L273" s="22">
        <v>44015</v>
      </c>
      <c r="M273" s="98">
        <v>1583.90619999915</v>
      </c>
      <c r="N273" s="94">
        <v>1583.90619999915</v>
      </c>
      <c r="O273" s="94">
        <v>1589.5485999994</v>
      </c>
      <c r="P273" s="62">
        <f t="shared" si="4"/>
        <v>0.99645031300065179</v>
      </c>
      <c r="Q273" s="22">
        <v>43976</v>
      </c>
      <c r="R273" s="99">
        <v>228707.15299999999</v>
      </c>
      <c r="S273" s="99">
        <v>250984.35550610401</v>
      </c>
      <c r="T273" s="19"/>
      <c r="U273" s="23">
        <v>-2.7304765899316402E-4</v>
      </c>
      <c r="V273" s="63">
        <v>-0.58532605271466298</v>
      </c>
      <c r="W273" s="23">
        <v>-9.5923684875742798E-4</v>
      </c>
      <c r="X273" s="63">
        <v>-9.6986936495377396</v>
      </c>
      <c r="Y273" s="23">
        <v>2.3019958078293701E-2</v>
      </c>
      <c r="Z273" s="63">
        <v>15.502599188417699</v>
      </c>
      <c r="AA273" s="23">
        <v>3.2906138747421203E-2</v>
      </c>
      <c r="AB273" s="63">
        <v>20.197229584388001</v>
      </c>
      <c r="AC273" s="23">
        <v>7.89177677688713E-2</v>
      </c>
      <c r="AD273" s="63">
        <v>27.959074024431199</v>
      </c>
      <c r="AE273" s="23">
        <v>0.10041606388403999</v>
      </c>
      <c r="AF273" s="64">
        <v>22.234947972377999</v>
      </c>
      <c r="AG273" s="23">
        <v>3.7004515070293602E-4</v>
      </c>
      <c r="AH273" s="63">
        <v>-6.0578212856853497</v>
      </c>
      <c r="AI273" s="23">
        <v>2.56231239909539E-2</v>
      </c>
      <c r="AJ273" s="63">
        <v>12.648425371298799</v>
      </c>
      <c r="AK273" s="23">
        <v>0.58390619999961901</v>
      </c>
      <c r="AL273" s="23">
        <v>3.6439863841224003E-2</v>
      </c>
      <c r="AM273" s="63">
        <v>3.6923985892208302</v>
      </c>
      <c r="AN273" s="19"/>
      <c r="AO273" s="26">
        <v>1.6357255790353499E-2</v>
      </c>
      <c r="AP273" s="26">
        <v>-2.8947174228051199E-2</v>
      </c>
      <c r="AQ273" s="26">
        <v>2.3551604934255E-2</v>
      </c>
      <c r="AR273" s="26">
        <v>-2.0094185716516201E-2</v>
      </c>
      <c r="AS273" s="24">
        <v>7</v>
      </c>
      <c r="AT273" s="24">
        <v>5</v>
      </c>
      <c r="AU273" s="24">
        <v>7</v>
      </c>
      <c r="AV273" s="25">
        <v>5</v>
      </c>
      <c r="AW273" s="19"/>
      <c r="AX273" s="29">
        <v>4.4735202504743901E-2</v>
      </c>
      <c r="AY273" s="30">
        <v>9.9350441742899406E-2</v>
      </c>
      <c r="AZ273" s="30">
        <v>0.511871358213284</v>
      </c>
      <c r="BA273" s="30">
        <v>0.12519930537428101</v>
      </c>
      <c r="BB273" s="62">
        <v>4.5978720649736699E-3</v>
      </c>
      <c r="BC273" s="108">
        <v>-6.5155107381870003</v>
      </c>
      <c r="BD273" s="22">
        <v>43748</v>
      </c>
      <c r="BE273" s="22">
        <v>43783</v>
      </c>
      <c r="BF273" s="24">
        <v>156</v>
      </c>
      <c r="BG273" s="22">
        <v>43966</v>
      </c>
      <c r="BH273" s="37"/>
    </row>
    <row r="274" spans="1:60" x14ac:dyDescent="0.25">
      <c r="A274" s="19"/>
      <c r="B274" s="17" t="s">
        <v>288</v>
      </c>
      <c r="C274" s="17" t="s">
        <v>4554</v>
      </c>
      <c r="D274" s="17" t="s">
        <v>3031</v>
      </c>
      <c r="E274" s="20" t="s">
        <v>7310</v>
      </c>
      <c r="F274" s="20" t="s">
        <v>3154</v>
      </c>
      <c r="G274" s="82" t="s">
        <v>7253</v>
      </c>
      <c r="H274" s="85" t="s">
        <v>7265</v>
      </c>
      <c r="I274" s="21" t="s">
        <v>7417</v>
      </c>
      <c r="J274" s="21" t="s">
        <v>3708</v>
      </c>
      <c r="K274" s="19"/>
      <c r="L274" s="22">
        <v>44015</v>
      </c>
      <c r="M274" s="98">
        <v>1574.4077000003299</v>
      </c>
      <c r="N274" s="94">
        <v>1574.4077000003299</v>
      </c>
      <c r="O274" s="94">
        <v>1579.60060000047</v>
      </c>
      <c r="P274" s="62">
        <f t="shared" si="4"/>
        <v>0.99671252340614547</v>
      </c>
      <c r="Q274" s="22">
        <v>43976</v>
      </c>
      <c r="R274" s="99">
        <v>44004.502999999997</v>
      </c>
      <c r="S274" s="99">
        <v>37271.5363175659</v>
      </c>
      <c r="T274" s="19"/>
      <c r="U274" s="23">
        <v>-2.6631494893081302E-4</v>
      </c>
      <c r="V274" s="63">
        <v>-0.58465278170842805</v>
      </c>
      <c r="W274" s="23">
        <v>-7.5698127511714098E-4</v>
      </c>
      <c r="X274" s="63">
        <v>-9.6784680921846302</v>
      </c>
      <c r="Y274" s="23">
        <v>2.4276483036373999E-2</v>
      </c>
      <c r="Z274" s="63">
        <v>15.6282516842184</v>
      </c>
      <c r="AA274" s="23">
        <v>3.54625783456868E-2</v>
      </c>
      <c r="AB274" s="63">
        <v>20.452873544214501</v>
      </c>
      <c r="AC274" s="23">
        <v>8.4264142644387904E-2</v>
      </c>
      <c r="AD274" s="63">
        <v>28.493711511982799</v>
      </c>
      <c r="AE274" s="23">
        <v>0.108604862389329</v>
      </c>
      <c r="AF274" s="64">
        <v>23.0538278229069</v>
      </c>
      <c r="AG274" s="23">
        <v>3.9033077700878499E-4</v>
      </c>
      <c r="AH274" s="63">
        <v>-6.0557927230547604</v>
      </c>
      <c r="AI274" s="23">
        <v>2.6903581243459498E-2</v>
      </c>
      <c r="AJ274" s="63">
        <v>12.7764710965566</v>
      </c>
      <c r="AK274" s="23">
        <v>0.57440769999986496</v>
      </c>
      <c r="AL274" s="23">
        <v>3.5954801900515997E-2</v>
      </c>
      <c r="AM274" s="63">
        <v>2.7425485892454202</v>
      </c>
      <c r="AN274" s="19"/>
      <c r="AO274" s="26">
        <v>1.6364170520319E-2</v>
      </c>
      <c r="AP274" s="26">
        <v>-2.8940598263943702E-2</v>
      </c>
      <c r="AQ274" s="26">
        <v>2.3758931312841E-2</v>
      </c>
      <c r="AR274" s="26">
        <v>-1.988884729235E-2</v>
      </c>
      <c r="AS274" s="24">
        <v>7</v>
      </c>
      <c r="AT274" s="24">
        <v>5</v>
      </c>
      <c r="AU274" s="24">
        <v>7</v>
      </c>
      <c r="AV274" s="25">
        <v>5</v>
      </c>
      <c r="AW274" s="19"/>
      <c r="AX274" s="29">
        <v>4.4739892173674897E-2</v>
      </c>
      <c r="AY274" s="30">
        <v>0.15167542291692401</v>
      </c>
      <c r="AZ274" s="30">
        <v>0.520110610649681</v>
      </c>
      <c r="BA274" s="30">
        <v>0.191353587739513</v>
      </c>
      <c r="BB274" s="62">
        <v>4.5983907332265497E-3</v>
      </c>
      <c r="BC274" s="108">
        <v>-6.4933960879134203</v>
      </c>
      <c r="BD274" s="22">
        <v>43748</v>
      </c>
      <c r="BE274" s="22">
        <v>43783</v>
      </c>
      <c r="BF274" s="24">
        <v>153</v>
      </c>
      <c r="BG274" s="22">
        <v>43963</v>
      </c>
      <c r="BH274" s="37"/>
    </row>
    <row r="275" spans="1:60" x14ac:dyDescent="0.25">
      <c r="A275" s="19"/>
      <c r="B275" s="17" t="s">
        <v>289</v>
      </c>
      <c r="C275" s="17" t="s">
        <v>4555</v>
      </c>
      <c r="D275" s="17" t="s">
        <v>3031</v>
      </c>
      <c r="E275" s="20" t="s">
        <v>7338</v>
      </c>
      <c r="F275" s="20" t="s">
        <v>3154</v>
      </c>
      <c r="G275" s="82" t="s">
        <v>7253</v>
      </c>
      <c r="H275" s="85" t="s">
        <v>7265</v>
      </c>
      <c r="I275" s="21" t="s">
        <v>7417</v>
      </c>
      <c r="J275" s="21" t="s">
        <v>3709</v>
      </c>
      <c r="K275" s="19"/>
      <c r="L275" s="22">
        <v>44015</v>
      </c>
      <c r="M275" s="98">
        <v>2794.22599999979</v>
      </c>
      <c r="N275" s="94">
        <v>2794.22599999979</v>
      </c>
      <c r="O275" s="94">
        <v>2804.5357000008198</v>
      </c>
      <c r="P275" s="62">
        <f t="shared" si="4"/>
        <v>0.99632391914247098</v>
      </c>
      <c r="Q275" s="22">
        <v>43976</v>
      </c>
      <c r="R275" s="99">
        <v>19922442.043000001</v>
      </c>
      <c r="S275" s="99">
        <v>27905903.293937501</v>
      </c>
      <c r="T275" s="19"/>
      <c r="U275" s="23">
        <v>-2.7631501689029403E-4</v>
      </c>
      <c r="V275" s="63">
        <v>-0.58565278850437597</v>
      </c>
      <c r="W275" s="23">
        <v>-1.0567064327915399E-3</v>
      </c>
      <c r="X275" s="63">
        <v>-9.7084406079520704</v>
      </c>
      <c r="Y275" s="23">
        <v>2.2414309656596701E-2</v>
      </c>
      <c r="Z275" s="63">
        <v>15.4420343462407</v>
      </c>
      <c r="AA275" s="23">
        <v>3.1675564056058599E-2</v>
      </c>
      <c r="AB275" s="63">
        <v>20.074172115273502</v>
      </c>
      <c r="AC275" s="23">
        <v>7.6350780311258901E-2</v>
      </c>
      <c r="AD275" s="63">
        <v>27.7023752786627</v>
      </c>
      <c r="AE275" s="23">
        <v>9.6492308928718601E-2</v>
      </c>
      <c r="AF275" s="64">
        <v>21.8425724768313</v>
      </c>
      <c r="AG275" s="23">
        <v>3.60301066393731E-4</v>
      </c>
      <c r="AH275" s="63">
        <v>-6.0587956941162702</v>
      </c>
      <c r="AI275" s="23">
        <v>2.5005920635521799E-2</v>
      </c>
      <c r="AJ275" s="63">
        <v>12.5867050357629</v>
      </c>
      <c r="AK275" s="23">
        <v>0.39151909324573397</v>
      </c>
      <c r="AL275" s="23">
        <v>3.6459590606682503E-2</v>
      </c>
      <c r="AM275" s="63">
        <v>35.844636387424501</v>
      </c>
      <c r="AN275" s="19"/>
      <c r="AO275" s="26">
        <v>1.6353965009329799E-2</v>
      </c>
      <c r="AP275" s="26">
        <v>-2.89503002150013E-2</v>
      </c>
      <c r="AQ275" s="26">
        <v>2.3451624634617502E-2</v>
      </c>
      <c r="AR275" s="26">
        <v>-2.0193209970784699E-2</v>
      </c>
      <c r="AS275" s="24">
        <v>7</v>
      </c>
      <c r="AT275" s="24">
        <v>5</v>
      </c>
      <c r="AU275" s="24">
        <v>7</v>
      </c>
      <c r="AV275" s="25">
        <v>5</v>
      </c>
      <c r="AW275" s="19"/>
      <c r="AX275" s="29">
        <v>4.47329753184749E-2</v>
      </c>
      <c r="AY275" s="30">
        <v>7.4157995582140798E-2</v>
      </c>
      <c r="AZ275" s="30">
        <v>0.50790493521799396</v>
      </c>
      <c r="BA275" s="30">
        <v>9.3401530720484502E-2</v>
      </c>
      <c r="BB275" s="62">
        <v>4.5976256803624002E-3</v>
      </c>
      <c r="BC275" s="108">
        <v>-6.5261841371393503</v>
      </c>
      <c r="BD275" s="22">
        <v>43748</v>
      </c>
      <c r="BE275" s="22">
        <v>43783</v>
      </c>
      <c r="BF275" s="24">
        <v>157</v>
      </c>
      <c r="BG275" s="22">
        <v>43969</v>
      </c>
      <c r="BH275" s="37"/>
    </row>
    <row r="276" spans="1:60" x14ac:dyDescent="0.25">
      <c r="A276" s="19"/>
      <c r="B276" s="17" t="s">
        <v>290</v>
      </c>
      <c r="C276" s="17" t="s">
        <v>4556</v>
      </c>
      <c r="D276" s="17" t="s">
        <v>3032</v>
      </c>
      <c r="E276" s="20" t="s">
        <v>7289</v>
      </c>
      <c r="F276" s="20" t="s">
        <v>3154</v>
      </c>
      <c r="G276" s="82" t="s">
        <v>7253</v>
      </c>
      <c r="H276" s="85" t="s">
        <v>7277</v>
      </c>
      <c r="I276" s="21" t="s">
        <v>7417</v>
      </c>
      <c r="J276" s="21" t="s">
        <v>3710</v>
      </c>
      <c r="K276" s="19"/>
      <c r="L276" s="22">
        <v>44015</v>
      </c>
      <c r="M276" s="98">
        <v>3758.17460000142</v>
      </c>
      <c r="N276" s="94">
        <v>3758.17460000142</v>
      </c>
      <c r="O276" s="94">
        <v>3774.24120000005</v>
      </c>
      <c r="P276" s="62">
        <f t="shared" si="4"/>
        <v>0.99574309135340111</v>
      </c>
      <c r="Q276" s="22">
        <v>43976</v>
      </c>
      <c r="R276" s="99">
        <v>4971957.6849999996</v>
      </c>
      <c r="S276" s="99">
        <v>5670036.9322109399</v>
      </c>
      <c r="T276" s="19"/>
      <c r="U276" s="23">
        <v>8.2254142398596701E-5</v>
      </c>
      <c r="V276" s="63">
        <v>-0.54979587257548701</v>
      </c>
      <c r="W276" s="23">
        <v>5.8831753267440902E-4</v>
      </c>
      <c r="X276" s="63">
        <v>-9.5439382113981992</v>
      </c>
      <c r="Y276" s="23">
        <v>3.9637592202780098E-2</v>
      </c>
      <c r="Z276" s="63">
        <v>17.164362600859</v>
      </c>
      <c r="AA276" s="23">
        <v>4.73701737282681E-2</v>
      </c>
      <c r="AB276" s="63">
        <v>21.643633082479901</v>
      </c>
      <c r="AC276" s="23">
        <v>0.12822494331339801</v>
      </c>
      <c r="AD276" s="63">
        <v>32.8897915788693</v>
      </c>
      <c r="AE276" s="23">
        <v>0.14790026022819799</v>
      </c>
      <c r="AF276" s="64">
        <v>26.983367606793799</v>
      </c>
      <c r="AG276" s="23">
        <v>-5.2886002322338798E-4</v>
      </c>
      <c r="AH276" s="63">
        <v>-6.14771180308162</v>
      </c>
      <c r="AI276" s="23">
        <v>4.3279861756673199E-2</v>
      </c>
      <c r="AJ276" s="63">
        <v>14.414099147878</v>
      </c>
      <c r="AK276" s="23">
        <v>1.0193080510688</v>
      </c>
      <c r="AL276" s="23">
        <v>4.47648629869946E-2</v>
      </c>
      <c r="AM276" s="63">
        <v>-31.968785401433699</v>
      </c>
      <c r="AN276" s="19"/>
      <c r="AO276" s="26">
        <v>3.4295448003831601E-2</v>
      </c>
      <c r="AP276" s="26">
        <v>-7.2049309352223603E-2</v>
      </c>
      <c r="AQ276" s="26">
        <v>5.7431927345532999E-2</v>
      </c>
      <c r="AR276" s="26">
        <v>-3.8454031116998501E-2</v>
      </c>
      <c r="AS276" s="24">
        <v>6</v>
      </c>
      <c r="AT276" s="24">
        <v>6</v>
      </c>
      <c r="AU276" s="24">
        <v>8</v>
      </c>
      <c r="AV276" s="25">
        <v>4</v>
      </c>
      <c r="AW276" s="19"/>
      <c r="AX276" s="29">
        <v>9.8139010415761702E-2</v>
      </c>
      <c r="AY276" s="30">
        <v>0.245234698294098</v>
      </c>
      <c r="AZ276" s="30">
        <v>0.56376605024524895</v>
      </c>
      <c r="BA276" s="30">
        <v>0.29981124418736699</v>
      </c>
      <c r="BB276" s="62">
        <v>9.9543189211362907E-3</v>
      </c>
      <c r="BC276" s="108">
        <v>-13.3290867254982</v>
      </c>
      <c r="BD276" s="22">
        <v>43747</v>
      </c>
      <c r="BE276" s="22">
        <v>43783</v>
      </c>
      <c r="BF276" s="24">
        <v>163</v>
      </c>
      <c r="BG276" s="22">
        <v>43976</v>
      </c>
      <c r="BH276" s="37"/>
    </row>
    <row r="277" spans="1:60" x14ac:dyDescent="0.25">
      <c r="A277" s="19"/>
      <c r="B277" s="17" t="s">
        <v>291</v>
      </c>
      <c r="C277" s="17" t="s">
        <v>4557</v>
      </c>
      <c r="D277" s="17" t="s">
        <v>3032</v>
      </c>
      <c r="E277" s="20" t="s">
        <v>7298</v>
      </c>
      <c r="F277" s="20" t="s">
        <v>3154</v>
      </c>
      <c r="G277" s="82" t="s">
        <v>7253</v>
      </c>
      <c r="H277" s="85" t="s">
        <v>7277</v>
      </c>
      <c r="I277" s="21" t="s">
        <v>7417</v>
      </c>
      <c r="J277" s="21" t="s">
        <v>3711</v>
      </c>
      <c r="K277" s="19"/>
      <c r="L277" s="22">
        <v>44015</v>
      </c>
      <c r="M277" s="98">
        <v>4304.7062000036203</v>
      </c>
      <c r="N277" s="94">
        <v>4304.7062000036203</v>
      </c>
      <c r="O277" s="94">
        <v>4319.8053999990198</v>
      </c>
      <c r="P277" s="62">
        <f t="shared" si="4"/>
        <v>0.99650465736363891</v>
      </c>
      <c r="Q277" s="22">
        <v>43984</v>
      </c>
      <c r="R277" s="99">
        <v>632973.52099999995</v>
      </c>
      <c r="S277" s="99">
        <v>726470.28303418006</v>
      </c>
      <c r="T277" s="19"/>
      <c r="U277" s="23">
        <v>1.03200038211071E-4</v>
      </c>
      <c r="V277" s="63">
        <v>-0.54770128299424004</v>
      </c>
      <c r="W277" s="23">
        <v>1.2168231260147901E-3</v>
      </c>
      <c r="X277" s="63">
        <v>-9.4810876520641596</v>
      </c>
      <c r="Y277" s="23">
        <v>4.3605441538602498E-2</v>
      </c>
      <c r="Z277" s="63">
        <v>17.561147534433999</v>
      </c>
      <c r="AA277" s="23">
        <v>5.5435268042856499E-2</v>
      </c>
      <c r="AB277" s="63">
        <v>22.4501425139315</v>
      </c>
      <c r="AC277" s="23">
        <v>0.14565511979526499</v>
      </c>
      <c r="AD277" s="63">
        <v>34.632809227041399</v>
      </c>
      <c r="AE277" s="23">
        <v>0.17459783513913901</v>
      </c>
      <c r="AF277" s="64">
        <v>29.653125097887798</v>
      </c>
      <c r="AG277" s="23">
        <v>-4.6608626234956302E-4</v>
      </c>
      <c r="AH277" s="63">
        <v>-6.1414344269942402</v>
      </c>
      <c r="AI277" s="23">
        <v>4.7327393289379002E-2</v>
      </c>
      <c r="AJ277" s="63">
        <v>14.818852301148601</v>
      </c>
      <c r="AK277" s="23">
        <v>0.95362986965803398</v>
      </c>
      <c r="AL277" s="23">
        <v>5.1905409560276901E-2</v>
      </c>
      <c r="AM277" s="63">
        <v>64.922979363938794</v>
      </c>
      <c r="AN277" s="19"/>
      <c r="AO277" s="26">
        <v>3.4317164083404399E-2</v>
      </c>
      <c r="AP277" s="26">
        <v>-7.2029835487264798E-2</v>
      </c>
      <c r="AQ277" s="26">
        <v>5.8096076767469598E-2</v>
      </c>
      <c r="AR277" s="26">
        <v>-3.7828240027920401E-2</v>
      </c>
      <c r="AS277" s="24">
        <v>6</v>
      </c>
      <c r="AT277" s="24">
        <v>6</v>
      </c>
      <c r="AU277" s="24">
        <v>8</v>
      </c>
      <c r="AV277" s="25">
        <v>4</v>
      </c>
      <c r="AW277" s="19"/>
      <c r="AX277" s="29">
        <v>9.8151036959316096E-2</v>
      </c>
      <c r="AY277" s="30">
        <v>0.32192679468062102</v>
      </c>
      <c r="AZ277" s="30">
        <v>0.58936542910123502</v>
      </c>
      <c r="BA277" s="30">
        <v>0.394124022637243</v>
      </c>
      <c r="BB277" s="62">
        <v>9.9558061320658506E-3</v>
      </c>
      <c r="BC277" s="108">
        <v>-13.263569149436099</v>
      </c>
      <c r="BD277" s="22">
        <v>43747</v>
      </c>
      <c r="BE277" s="22">
        <v>43783</v>
      </c>
      <c r="BF277" s="24">
        <v>162</v>
      </c>
      <c r="BG277" s="22">
        <v>43973</v>
      </c>
      <c r="BH277" s="37"/>
    </row>
    <row r="278" spans="1:60" x14ac:dyDescent="0.25">
      <c r="A278" s="19"/>
      <c r="B278" s="17" t="s">
        <v>292</v>
      </c>
      <c r="C278" s="17" t="s">
        <v>4558</v>
      </c>
      <c r="D278" s="17" t="s">
        <v>3032</v>
      </c>
      <c r="E278" s="20" t="s">
        <v>7292</v>
      </c>
      <c r="F278" s="20" t="s">
        <v>3154</v>
      </c>
      <c r="G278" s="82" t="s">
        <v>7253</v>
      </c>
      <c r="H278" s="85" t="s">
        <v>7277</v>
      </c>
      <c r="I278" s="21" t="s">
        <v>7417</v>
      </c>
      <c r="J278" s="21" t="s">
        <v>3712</v>
      </c>
      <c r="K278" s="19"/>
      <c r="L278" s="22">
        <v>44015</v>
      </c>
      <c r="M278" s="98">
        <v>1874.1194000001999</v>
      </c>
      <c r="N278" s="94">
        <v>1874.1194000001999</v>
      </c>
      <c r="O278" s="94">
        <v>1881.19720000029</v>
      </c>
      <c r="P278" s="62">
        <f t="shared" si="4"/>
        <v>0.99623760868871747</v>
      </c>
      <c r="Q278" s="22">
        <v>43976</v>
      </c>
      <c r="R278" s="99">
        <v>5004775.6500000004</v>
      </c>
      <c r="S278" s="99">
        <v>8734855.6955781206</v>
      </c>
      <c r="T278" s="19"/>
      <c r="U278" s="23">
        <v>9.49869609030429E-5</v>
      </c>
      <c r="V278" s="63">
        <v>-0.54852259072504195</v>
      </c>
      <c r="W278" s="23">
        <v>9.7051635202660702E-4</v>
      </c>
      <c r="X278" s="63">
        <v>-9.5057183294702607</v>
      </c>
      <c r="Y278" s="23">
        <v>4.2049350293382297E-2</v>
      </c>
      <c r="Z278" s="63">
        <v>17.405538409919199</v>
      </c>
      <c r="AA278" s="23">
        <v>5.2268766457928002E-2</v>
      </c>
      <c r="AB278" s="63">
        <v>22.133492355438602</v>
      </c>
      <c r="AC278" s="23">
        <v>0.13879640048980901</v>
      </c>
      <c r="AD278" s="63">
        <v>33.946937296539502</v>
      </c>
      <c r="AE278" s="23">
        <v>0.16406833229673801</v>
      </c>
      <c r="AF278" s="64">
        <v>28.600174813647801</v>
      </c>
      <c r="AG278" s="23">
        <v>-4.9065635630540804E-4</v>
      </c>
      <c r="AH278" s="63">
        <v>-6.1438914363898203</v>
      </c>
      <c r="AI278" s="23">
        <v>4.5740008099528502E-2</v>
      </c>
      <c r="AJ278" s="63">
        <v>14.6601137821563</v>
      </c>
      <c r="AK278" s="23">
        <v>0.87411939999903598</v>
      </c>
      <c r="AL278" s="23">
        <v>4.8607998309307697E-2</v>
      </c>
      <c r="AM278" s="63">
        <v>56.971932398097103</v>
      </c>
      <c r="AN278" s="19"/>
      <c r="AO278" s="26">
        <v>3.4308632000829703E-2</v>
      </c>
      <c r="AP278" s="26">
        <v>-7.2037481770166806E-2</v>
      </c>
      <c r="AQ278" s="26">
        <v>5.7835825469737798E-2</v>
      </c>
      <c r="AR278" s="26">
        <v>-3.8073383985647503E-2</v>
      </c>
      <c r="AS278" s="24">
        <v>6</v>
      </c>
      <c r="AT278" s="24">
        <v>6</v>
      </c>
      <c r="AU278" s="24">
        <v>8</v>
      </c>
      <c r="AV278" s="25">
        <v>4</v>
      </c>
      <c r="AW278" s="19"/>
      <c r="AX278" s="29">
        <v>9.8146244929375806E-2</v>
      </c>
      <c r="AY278" s="30">
        <v>0.291819658773875</v>
      </c>
      <c r="AZ278" s="30">
        <v>0.57931553100843303</v>
      </c>
      <c r="BA278" s="30">
        <v>0.35706858025696397</v>
      </c>
      <c r="BB278" s="62">
        <v>9.9552147965732696E-3</v>
      </c>
      <c r="BC278" s="108">
        <v>-13.2892340903927</v>
      </c>
      <c r="BD278" s="22">
        <v>43747</v>
      </c>
      <c r="BE278" s="22">
        <v>43783</v>
      </c>
      <c r="BF278" s="24">
        <v>162</v>
      </c>
      <c r="BG278" s="22">
        <v>43973</v>
      </c>
      <c r="BH278" s="37"/>
    </row>
    <row r="279" spans="1:60" x14ac:dyDescent="0.25">
      <c r="A279" s="19"/>
      <c r="B279" s="17" t="s">
        <v>293</v>
      </c>
      <c r="C279" s="17" t="s">
        <v>4559</v>
      </c>
      <c r="D279" s="17" t="s">
        <v>3032</v>
      </c>
      <c r="E279" s="20" t="s">
        <v>7309</v>
      </c>
      <c r="F279" s="20" t="s">
        <v>3154</v>
      </c>
      <c r="G279" s="82" t="s">
        <v>7253</v>
      </c>
      <c r="H279" s="85" t="s">
        <v>7277</v>
      </c>
      <c r="I279" s="21" t="s">
        <v>7417</v>
      </c>
      <c r="J279" s="21" t="s">
        <v>3713</v>
      </c>
      <c r="K279" s="19"/>
      <c r="L279" s="22">
        <v>44015</v>
      </c>
      <c r="M279" s="98">
        <v>1925.0163000002501</v>
      </c>
      <c r="N279" s="94">
        <v>1925.0163000002501</v>
      </c>
      <c r="O279" s="94">
        <v>1931.91579999961</v>
      </c>
      <c r="P279" s="62">
        <f t="shared" si="4"/>
        <v>0.99642867458335327</v>
      </c>
      <c r="Q279" s="22">
        <v>43984</v>
      </c>
      <c r="R279" s="99">
        <v>211679.78899999999</v>
      </c>
      <c r="S279" s="99">
        <v>209781.58544116199</v>
      </c>
      <c r="T279" s="19"/>
      <c r="U279" s="23">
        <v>1.00736566309934E-4</v>
      </c>
      <c r="V279" s="63">
        <v>-0.547947630184353</v>
      </c>
      <c r="W279" s="23">
        <v>1.1429575315560199E-3</v>
      </c>
      <c r="X279" s="63">
        <v>-9.4884742115100398</v>
      </c>
      <c r="Y279" s="23">
        <v>4.3138590490343597E-2</v>
      </c>
      <c r="Z279" s="63">
        <v>17.5144624296227</v>
      </c>
      <c r="AA279" s="23">
        <v>5.4484622129166403E-2</v>
      </c>
      <c r="AB279" s="63">
        <v>22.355077922576999</v>
      </c>
      <c r="AC279" s="23">
        <v>0.14359396757936299</v>
      </c>
      <c r="AD279" s="63">
        <v>34.426694005494902</v>
      </c>
      <c r="AE279" s="23">
        <v>0.17143020924239</v>
      </c>
      <c r="AF279" s="64">
        <v>29.3363625082129</v>
      </c>
      <c r="AG279" s="23">
        <v>-4.7348597945528998E-4</v>
      </c>
      <c r="AH279" s="63">
        <v>-6.1421743987011697</v>
      </c>
      <c r="AI279" s="23">
        <v>4.6851112112563001E-2</v>
      </c>
      <c r="AJ279" s="63">
        <v>14.771224183467</v>
      </c>
      <c r="AK279" s="23">
        <v>0.92501629999955204</v>
      </c>
      <c r="AL279" s="23">
        <v>5.0733297674014501E-2</v>
      </c>
      <c r="AM279" s="63">
        <v>62.061622398148799</v>
      </c>
      <c r="AN279" s="19"/>
      <c r="AO279" s="26">
        <v>3.4314585745960399E-2</v>
      </c>
      <c r="AP279" s="26">
        <v>-7.2032142765237894E-2</v>
      </c>
      <c r="AQ279" s="26">
        <v>5.80179717180727E-2</v>
      </c>
      <c r="AR279" s="26">
        <v>-3.7901782146036601E-2</v>
      </c>
      <c r="AS279" s="24">
        <v>6</v>
      </c>
      <c r="AT279" s="24">
        <v>6</v>
      </c>
      <c r="AU279" s="24">
        <v>8</v>
      </c>
      <c r="AV279" s="25">
        <v>4</v>
      </c>
      <c r="AW279" s="19"/>
      <c r="AX279" s="29">
        <v>9.81495911668753E-2</v>
      </c>
      <c r="AY279" s="30">
        <v>0.31289124103386701</v>
      </c>
      <c r="AZ279" s="30">
        <v>0.58634886776963002</v>
      </c>
      <c r="BA279" s="30">
        <v>0.38299896586840998</v>
      </c>
      <c r="BB279" s="62">
        <v>9.9556277060491999E-3</v>
      </c>
      <c r="BC279" s="108">
        <v>-13.271281083580099</v>
      </c>
      <c r="BD279" s="22">
        <v>43747</v>
      </c>
      <c r="BE279" s="22">
        <v>43783</v>
      </c>
      <c r="BF279" s="24">
        <v>162</v>
      </c>
      <c r="BG279" s="22">
        <v>43973</v>
      </c>
      <c r="BH279" s="37"/>
    </row>
    <row r="280" spans="1:60" x14ac:dyDescent="0.25">
      <c r="A280" s="19"/>
      <c r="B280" s="17" t="s">
        <v>294</v>
      </c>
      <c r="C280" s="17" t="s">
        <v>4560</v>
      </c>
      <c r="D280" s="17" t="s">
        <v>3032</v>
      </c>
      <c r="E280" s="20" t="s">
        <v>7302</v>
      </c>
      <c r="F280" s="20" t="s">
        <v>3154</v>
      </c>
      <c r="G280" s="82" t="s">
        <v>7253</v>
      </c>
      <c r="H280" s="85" t="s">
        <v>7277</v>
      </c>
      <c r="I280" s="21" t="s">
        <v>7417</v>
      </c>
      <c r="J280" s="21" t="s">
        <v>3714</v>
      </c>
      <c r="K280" s="19"/>
      <c r="L280" s="22">
        <v>44015</v>
      </c>
      <c r="M280" s="98">
        <v>1758.48149999976</v>
      </c>
      <c r="N280" s="94">
        <v>1758.48149999976</v>
      </c>
      <c r="O280" s="94">
        <v>1766.0632000006699</v>
      </c>
      <c r="P280" s="62">
        <f t="shared" si="4"/>
        <v>0.99570700527540179</v>
      </c>
      <c r="Q280" s="22">
        <v>43976</v>
      </c>
      <c r="R280" s="99">
        <v>109171.31600000001</v>
      </c>
      <c r="S280" s="99">
        <v>206244.198594482</v>
      </c>
      <c r="T280" s="19"/>
      <c r="U280" s="23">
        <v>8.1326774306944599E-5</v>
      </c>
      <c r="V280" s="63">
        <v>-0.54988860938465201</v>
      </c>
      <c r="W280" s="23">
        <v>5.6045630844892003E-4</v>
      </c>
      <c r="X280" s="63">
        <v>-9.5467243338207499</v>
      </c>
      <c r="Y280" s="23">
        <v>3.9462022941734197E-2</v>
      </c>
      <c r="Z280" s="63">
        <v>17.146805674768999</v>
      </c>
      <c r="AA280" s="23">
        <v>4.70216193625674E-2</v>
      </c>
      <c r="AB280" s="63">
        <v>21.608777645917101</v>
      </c>
      <c r="AC280" s="23">
        <v>0.12746553532095301</v>
      </c>
      <c r="AD280" s="63">
        <v>32.813850779610199</v>
      </c>
      <c r="AE280" s="23">
        <v>0.146737365817971</v>
      </c>
      <c r="AF280" s="64">
        <v>26.867078165756499</v>
      </c>
      <c r="AG280" s="23">
        <v>-5.3165341341809803E-4</v>
      </c>
      <c r="AH280" s="63">
        <v>-6.1479911420974496</v>
      </c>
      <c r="AI280" s="23">
        <v>4.3100772305478999E-2</v>
      </c>
      <c r="AJ280" s="63">
        <v>14.396190202751299</v>
      </c>
      <c r="AK280" s="23">
        <v>0.75848149999859704</v>
      </c>
      <c r="AL280" s="23">
        <v>4.35737741190678E-2</v>
      </c>
      <c r="AM280" s="63">
        <v>45.4081423980533</v>
      </c>
      <c r="AN280" s="19"/>
      <c r="AO280" s="26">
        <v>3.4294498540475601E-2</v>
      </c>
      <c r="AP280" s="26">
        <v>-7.2050185812258902E-2</v>
      </c>
      <c r="AQ280" s="26">
        <v>5.7402542945055798E-2</v>
      </c>
      <c r="AR280" s="26">
        <v>-3.8481861945911099E-2</v>
      </c>
      <c r="AS280" s="24">
        <v>6</v>
      </c>
      <c r="AT280" s="24">
        <v>6</v>
      </c>
      <c r="AU280" s="24">
        <v>8</v>
      </c>
      <c r="AV280" s="25">
        <v>4</v>
      </c>
      <c r="AW280" s="19"/>
      <c r="AX280" s="29">
        <v>9.8138172328472106E-2</v>
      </c>
      <c r="AY280" s="30">
        <v>0.24192342845458401</v>
      </c>
      <c r="AZ280" s="30">
        <v>0.56266091165889498</v>
      </c>
      <c r="BA280" s="30">
        <v>0.29574498854071901</v>
      </c>
      <c r="BB280" s="62">
        <v>9.9542208806087697E-3</v>
      </c>
      <c r="BC280" s="108">
        <v>-13.3313415821031</v>
      </c>
      <c r="BD280" s="22">
        <v>43747</v>
      </c>
      <c r="BE280" s="22">
        <v>43783</v>
      </c>
      <c r="BF280" s="24">
        <v>163</v>
      </c>
      <c r="BG280" s="22">
        <v>43976</v>
      </c>
      <c r="BH280" s="37"/>
    </row>
    <row r="281" spans="1:60" x14ac:dyDescent="0.25">
      <c r="A281" s="19"/>
      <c r="B281" s="17" t="s">
        <v>295</v>
      </c>
      <c r="C281" s="17" t="s">
        <v>4561</v>
      </c>
      <c r="D281" s="17" t="s">
        <v>3032</v>
      </c>
      <c r="E281" s="20" t="s">
        <v>7310</v>
      </c>
      <c r="F281" s="20" t="s">
        <v>3154</v>
      </c>
      <c r="G281" s="82" t="s">
        <v>7253</v>
      </c>
      <c r="H281" s="85" t="s">
        <v>7277</v>
      </c>
      <c r="I281" s="21" t="s">
        <v>7417</v>
      </c>
      <c r="J281" s="21" t="s">
        <v>3715</v>
      </c>
      <c r="K281" s="19"/>
      <c r="L281" s="22">
        <v>44015</v>
      </c>
      <c r="M281" s="98">
        <v>1756.2083999998899</v>
      </c>
      <c r="N281" s="94">
        <v>1756.2083999998899</v>
      </c>
      <c r="O281" s="94">
        <v>1763.0291000008599</v>
      </c>
      <c r="P281" s="62">
        <f t="shared" si="4"/>
        <v>0.9961312606802879</v>
      </c>
      <c r="Q281" s="22">
        <v>43976</v>
      </c>
      <c r="R281" s="99">
        <v>118373.08100000001</v>
      </c>
      <c r="S281" s="99">
        <v>172842.58166552699</v>
      </c>
      <c r="T281" s="19"/>
      <c r="U281" s="23">
        <v>9.22526887734421E-5</v>
      </c>
      <c r="V281" s="63">
        <v>-0.54879601793800203</v>
      </c>
      <c r="W281" s="23">
        <v>8.8838250121625595E-4</v>
      </c>
      <c r="X281" s="63">
        <v>-9.5139317145512905</v>
      </c>
      <c r="Y281" s="23">
        <v>4.1531291573846801E-2</v>
      </c>
      <c r="Z281" s="63">
        <v>17.353732537972999</v>
      </c>
      <c r="AA281" s="23">
        <v>5.12157879147708E-2</v>
      </c>
      <c r="AB281" s="63">
        <v>22.028194501122901</v>
      </c>
      <c r="AC281" s="23">
        <v>0.136520121719514</v>
      </c>
      <c r="AD281" s="63">
        <v>33.719309419509997</v>
      </c>
      <c r="AE281" s="23">
        <v>0.160580805730133</v>
      </c>
      <c r="AF281" s="64">
        <v>28.2514221569872</v>
      </c>
      <c r="AG281" s="23">
        <v>-4.9889447655004904E-4</v>
      </c>
      <c r="AH281" s="63">
        <v>-6.14471524841065</v>
      </c>
      <c r="AI281" s="23">
        <v>4.5211582617412198E-2</v>
      </c>
      <c r="AJ281" s="63">
        <v>14.6072712339519</v>
      </c>
      <c r="AK281" s="23">
        <v>0.75620839999988698</v>
      </c>
      <c r="AL281" s="23">
        <v>4.3471781622429297E-2</v>
      </c>
      <c r="AM281" s="63">
        <v>45.180832398182197</v>
      </c>
      <c r="AN281" s="19"/>
      <c r="AO281" s="26">
        <v>3.4305826244235497E-2</v>
      </c>
      <c r="AP281" s="26">
        <v>-7.20400093405624E-2</v>
      </c>
      <c r="AQ281" s="26">
        <v>5.77491612166341E-2</v>
      </c>
      <c r="AR281" s="26">
        <v>-3.8155052245201701E-2</v>
      </c>
      <c r="AS281" s="24">
        <v>6</v>
      </c>
      <c r="AT281" s="24">
        <v>6</v>
      </c>
      <c r="AU281" s="24">
        <v>8</v>
      </c>
      <c r="AV281" s="25">
        <v>4</v>
      </c>
      <c r="AW281" s="19"/>
      <c r="AX281" s="29">
        <v>9.8144670479377999E-2</v>
      </c>
      <c r="AY281" s="30">
        <v>0.28180850747958203</v>
      </c>
      <c r="AZ281" s="30">
        <v>0.57597361468288</v>
      </c>
      <c r="BA281" s="30">
        <v>0.34475593786555703</v>
      </c>
      <c r="BB281" s="62">
        <v>9.9550204087245197E-3</v>
      </c>
      <c r="BC281" s="108">
        <v>-13.2977846488066</v>
      </c>
      <c r="BD281" s="22">
        <v>43747</v>
      </c>
      <c r="BE281" s="22">
        <v>43783</v>
      </c>
      <c r="BF281" s="24">
        <v>162</v>
      </c>
      <c r="BG281" s="22">
        <v>43973</v>
      </c>
      <c r="BH281" s="37"/>
    </row>
    <row r="282" spans="1:60" x14ac:dyDescent="0.25">
      <c r="A282" s="19"/>
      <c r="B282" s="17" t="s">
        <v>296</v>
      </c>
      <c r="C282" s="17" t="s">
        <v>4562</v>
      </c>
      <c r="D282" s="17" t="s">
        <v>3032</v>
      </c>
      <c r="E282" s="20" t="s">
        <v>7338</v>
      </c>
      <c r="F282" s="20" t="s">
        <v>3154</v>
      </c>
      <c r="G282" s="82" t="s">
        <v>7253</v>
      </c>
      <c r="H282" s="85" t="s">
        <v>7277</v>
      </c>
      <c r="I282" s="21" t="s">
        <v>7417</v>
      </c>
      <c r="J282" s="21" t="s">
        <v>3716</v>
      </c>
      <c r="K282" s="19"/>
      <c r="L282" s="22">
        <v>44015</v>
      </c>
      <c r="M282" s="98">
        <v>2422.7142999991802</v>
      </c>
      <c r="N282" s="94">
        <v>2422.7142999991802</v>
      </c>
      <c r="O282" s="94">
        <v>2446.4028000011999</v>
      </c>
      <c r="P282" s="62">
        <f t="shared" si="4"/>
        <v>0.99031700748461859</v>
      </c>
      <c r="Q282" s="22">
        <v>43747</v>
      </c>
      <c r="R282" s="99">
        <v>3349428.645</v>
      </c>
      <c r="S282" s="99">
        <v>5891973.4316953104</v>
      </c>
      <c r="T282" s="19"/>
      <c r="U282" s="23">
        <v>5.9482279539224698E-5</v>
      </c>
      <c r="V282" s="63">
        <v>-0.55207305886142399</v>
      </c>
      <c r="W282" s="23">
        <v>-9.5462316494376905E-5</v>
      </c>
      <c r="X282" s="63">
        <v>-9.6123161963187194</v>
      </c>
      <c r="Y282" s="23">
        <v>3.5334452462848297E-2</v>
      </c>
      <c r="Z282" s="63">
        <v>16.734048626880401</v>
      </c>
      <c r="AA282" s="23">
        <v>3.8659139136143501E-2</v>
      </c>
      <c r="AB282" s="63">
        <v>20.772529623267499</v>
      </c>
      <c r="AC282" s="23">
        <v>0.109549086620973</v>
      </c>
      <c r="AD282" s="63">
        <v>31.022205909626798</v>
      </c>
      <c r="AE282" s="23">
        <v>0.119522857894481</v>
      </c>
      <c r="AF282" s="64">
        <v>24.145627373421998</v>
      </c>
      <c r="AG282" s="23">
        <v>-5.9715483530453596E-4</v>
      </c>
      <c r="AH282" s="63">
        <v>-6.1545412842897296</v>
      </c>
      <c r="AI282" s="23">
        <v>3.8890608428118902E-2</v>
      </c>
      <c r="AJ282" s="63">
        <v>13.9751738150226</v>
      </c>
      <c r="AK282" s="23">
        <v>0.43998329826339599</v>
      </c>
      <c r="AL282" s="23">
        <v>3.7761731788123101E-2</v>
      </c>
      <c r="AM282" s="63">
        <v>59.437434525345502</v>
      </c>
      <c r="AN282" s="19"/>
      <c r="AO282" s="26">
        <v>3.4271836233529002E-2</v>
      </c>
      <c r="AP282" s="26">
        <v>-7.2070521327114001E-2</v>
      </c>
      <c r="AQ282" s="26">
        <v>5.6709190959736602E-2</v>
      </c>
      <c r="AR282" s="26">
        <v>-3.9134903466219798E-2</v>
      </c>
      <c r="AS282" s="24">
        <v>6</v>
      </c>
      <c r="AT282" s="24">
        <v>6</v>
      </c>
      <c r="AU282" s="24">
        <v>8</v>
      </c>
      <c r="AV282" s="25">
        <v>4</v>
      </c>
      <c r="AW282" s="19"/>
      <c r="AX282" s="29">
        <v>9.8126741241139806E-2</v>
      </c>
      <c r="AY282" s="30">
        <v>0.16235257215180399</v>
      </c>
      <c r="AZ282" s="30">
        <v>0.53610355763248696</v>
      </c>
      <c r="BA282" s="30">
        <v>0.19817950607239301</v>
      </c>
      <c r="BB282" s="62">
        <v>9.9527867137930992E-3</v>
      </c>
      <c r="BC282" s="108">
        <v>-13.4003484627319</v>
      </c>
      <c r="BD282" s="22">
        <v>43747</v>
      </c>
      <c r="BE282" s="22">
        <v>43783</v>
      </c>
      <c r="BF282" s="24"/>
      <c r="BG282" s="22"/>
      <c r="BH282" s="37"/>
    </row>
    <row r="283" spans="1:60" x14ac:dyDescent="0.25">
      <c r="A283" s="19"/>
      <c r="B283" s="17" t="s">
        <v>297</v>
      </c>
      <c r="C283" s="17" t="s">
        <v>4563</v>
      </c>
      <c r="D283" s="17" t="s">
        <v>3033</v>
      </c>
      <c r="E283" s="20" t="s">
        <v>7289</v>
      </c>
      <c r="F283" s="20" t="s">
        <v>3154</v>
      </c>
      <c r="G283" s="82" t="s">
        <v>7255</v>
      </c>
      <c r="H283" s="85" t="s">
        <v>7274</v>
      </c>
      <c r="I283" s="21" t="s">
        <v>7417</v>
      </c>
      <c r="J283" s="21" t="s">
        <v>3717</v>
      </c>
      <c r="K283" s="19"/>
      <c r="L283" s="22">
        <v>44015</v>
      </c>
      <c r="M283" s="98">
        <v>2122.6440000012499</v>
      </c>
      <c r="N283" s="94">
        <v>2122.6440000012499</v>
      </c>
      <c r="O283" s="94">
        <v>2122.6440000012499</v>
      </c>
      <c r="P283" s="62">
        <f t="shared" si="4"/>
        <v>1</v>
      </c>
      <c r="Q283" s="22">
        <v>44015</v>
      </c>
      <c r="R283" s="99">
        <v>28753277.910999998</v>
      </c>
      <c r="S283" s="99">
        <v>26965853.9710938</v>
      </c>
      <c r="T283" s="19"/>
      <c r="U283" s="23">
        <v>1.15423426905181E-5</v>
      </c>
      <c r="V283" s="63">
        <v>-0.55686705254629498</v>
      </c>
      <c r="W283" s="23">
        <v>1.4446336354012601E-4</v>
      </c>
      <c r="X283" s="63">
        <v>-9.5883236283116293</v>
      </c>
      <c r="Y283" s="23">
        <v>4.4130608275736397E-3</v>
      </c>
      <c r="Z283" s="63">
        <v>13.6419094633457</v>
      </c>
      <c r="AA283" s="23">
        <v>1.13570671583147E-2</v>
      </c>
      <c r="AB283" s="63">
        <v>18.0423224254919</v>
      </c>
      <c r="AC283" s="23">
        <v>2.3505814227974001E-2</v>
      </c>
      <c r="AD283" s="63">
        <v>22.4178786703269</v>
      </c>
      <c r="AE283" s="23">
        <v>3.3212322239705799E-2</v>
      </c>
      <c r="AF283" s="64">
        <v>15.514573807930001</v>
      </c>
      <c r="AG283" s="23">
        <v>2.9492392059182701E-5</v>
      </c>
      <c r="AH283" s="63">
        <v>-6.0918765615497303</v>
      </c>
      <c r="AI283" s="23">
        <v>4.5159690162108702E-3</v>
      </c>
      <c r="AJ283" s="63">
        <v>10.5377098738245</v>
      </c>
      <c r="AK283" s="23">
        <v>0.22002954311756201</v>
      </c>
      <c r="AL283" s="23">
        <v>2.0422161451279001E-2</v>
      </c>
      <c r="AM283" s="63">
        <v>37.442059010791098</v>
      </c>
      <c r="AN283" s="19"/>
      <c r="AO283" s="26">
        <v>6.1879806708020602E-4</v>
      </c>
      <c r="AP283" s="26">
        <v>3.7698009691666799E-6</v>
      </c>
      <c r="AQ283" s="26">
        <v>1.45402444104548E-3</v>
      </c>
      <c r="AR283" s="26">
        <v>2.9492392059182701E-5</v>
      </c>
      <c r="AS283" s="24">
        <v>12</v>
      </c>
      <c r="AT283" s="24">
        <v>0</v>
      </c>
      <c r="AU283" s="24">
        <v>7</v>
      </c>
      <c r="AV283" s="25">
        <v>5</v>
      </c>
      <c r="AW283" s="19"/>
      <c r="AX283" s="29">
        <v>1.00332895783708E-3</v>
      </c>
      <c r="AY283" s="30">
        <v>-18.189702073345</v>
      </c>
      <c r="AZ283" s="30">
        <v>0.43145652880866697</v>
      </c>
      <c r="BA283" s="30">
        <v>-13.965948283250301</v>
      </c>
      <c r="BB283" s="62">
        <v>1.0367920984578E-4</v>
      </c>
      <c r="BC283" s="108">
        <v>0</v>
      </c>
      <c r="BD283" s="22">
        <v>44015</v>
      </c>
      <c r="BE283" s="22"/>
      <c r="BF283" s="24"/>
      <c r="BG283" s="22"/>
      <c r="BH283" s="37"/>
    </row>
    <row r="284" spans="1:60" x14ac:dyDescent="0.25">
      <c r="A284" s="19"/>
      <c r="B284" s="17" t="s">
        <v>298</v>
      </c>
      <c r="C284" s="17" t="s">
        <v>4564</v>
      </c>
      <c r="D284" s="17" t="s">
        <v>3033</v>
      </c>
      <c r="E284" s="20" t="s">
        <v>7292</v>
      </c>
      <c r="F284" s="20" t="s">
        <v>3154</v>
      </c>
      <c r="G284" s="82" t="s">
        <v>7255</v>
      </c>
      <c r="H284" s="85" t="s">
        <v>7274</v>
      </c>
      <c r="I284" s="21" t="s">
        <v>7417</v>
      </c>
      <c r="J284" s="21" t="s">
        <v>3718</v>
      </c>
      <c r="K284" s="19"/>
      <c r="L284" s="22">
        <v>44015</v>
      </c>
      <c r="M284" s="98">
        <v>1310.0343999993099</v>
      </c>
      <c r="N284" s="94">
        <v>1310.0343999993099</v>
      </c>
      <c r="O284" s="94">
        <v>1310.0343999993099</v>
      </c>
      <c r="P284" s="62">
        <f t="shared" si="4"/>
        <v>1</v>
      </c>
      <c r="Q284" s="22">
        <v>44015</v>
      </c>
      <c r="R284" s="99">
        <v>559910.755</v>
      </c>
      <c r="S284" s="99">
        <v>500867.635092285</v>
      </c>
      <c r="T284" s="19"/>
      <c r="U284" s="23">
        <v>8.8548076746519706E-6</v>
      </c>
      <c r="V284" s="63">
        <v>-0.55713580604788104</v>
      </c>
      <c r="W284" s="23">
        <v>1.3314399984665199E-4</v>
      </c>
      <c r="X284" s="63">
        <v>-9.5894555646809696</v>
      </c>
      <c r="Y284" s="23">
        <v>4.4703122403007001E-3</v>
      </c>
      <c r="Z284" s="63">
        <v>13.647634604611101</v>
      </c>
      <c r="AA284" s="23">
        <v>1.20955374550249E-2</v>
      </c>
      <c r="AB284" s="63">
        <v>18.116169455170201</v>
      </c>
      <c r="AC284" s="23">
        <v>2.9931864326499601E-2</v>
      </c>
      <c r="AD284" s="63">
        <v>23.060483680194</v>
      </c>
      <c r="AE284" s="23">
        <v>4.5622921878020903E-2</v>
      </c>
      <c r="AF284" s="64">
        <v>16.7556337717688</v>
      </c>
      <c r="AG284" s="23">
        <v>1.8091453966917501E-5</v>
      </c>
      <c r="AH284" s="63">
        <v>-6.0930166553589498</v>
      </c>
      <c r="AI284" s="23">
        <v>4.5732956914434899E-3</v>
      </c>
      <c r="AJ284" s="63">
        <v>10.543442541355001</v>
      </c>
      <c r="AK284" s="23">
        <v>0.29199810643331098</v>
      </c>
      <c r="AL284" s="23">
        <v>2.6384778935607801E-2</v>
      </c>
      <c r="AM284" s="63">
        <v>44.638915342337</v>
      </c>
      <c r="AN284" s="19"/>
      <c r="AO284" s="26">
        <v>6.3385360954271196E-4</v>
      </c>
      <c r="AP284" s="26">
        <v>3.7412282836157799E-6</v>
      </c>
      <c r="AQ284" s="26">
        <v>1.4938267904653899E-3</v>
      </c>
      <c r="AR284" s="26">
        <v>1.8091453966917501E-5</v>
      </c>
      <c r="AS284" s="24">
        <v>12</v>
      </c>
      <c r="AT284" s="24">
        <v>0</v>
      </c>
      <c r="AU284" s="24">
        <v>7</v>
      </c>
      <c r="AV284" s="25">
        <v>5</v>
      </c>
      <c r="AW284" s="19"/>
      <c r="AX284" s="29">
        <v>1.04359805769946E-3</v>
      </c>
      <c r="AY284" s="30">
        <v>-16.7764817554853</v>
      </c>
      <c r="AZ284" s="30">
        <v>0.43387048513341098</v>
      </c>
      <c r="BA284" s="30">
        <v>-13.6461217248143</v>
      </c>
      <c r="BB284" s="62">
        <v>1.07840613451344E-4</v>
      </c>
      <c r="BC284" s="108">
        <v>0</v>
      </c>
      <c r="BD284" s="22">
        <v>44015</v>
      </c>
      <c r="BE284" s="22"/>
      <c r="BF284" s="24"/>
      <c r="BG284" s="22"/>
      <c r="BH284" s="37"/>
    </row>
    <row r="285" spans="1:60" x14ac:dyDescent="0.25">
      <c r="A285" s="19"/>
      <c r="B285" s="17" t="s">
        <v>299</v>
      </c>
      <c r="C285" s="17" t="s">
        <v>4565</v>
      </c>
      <c r="D285" s="17" t="s">
        <v>3033</v>
      </c>
      <c r="E285" s="20" t="s">
        <v>7309</v>
      </c>
      <c r="F285" s="20" t="s">
        <v>3154</v>
      </c>
      <c r="G285" s="82" t="s">
        <v>7255</v>
      </c>
      <c r="H285" s="85" t="s">
        <v>7274</v>
      </c>
      <c r="I285" s="21" t="s">
        <v>7417</v>
      </c>
      <c r="J285" s="21" t="s">
        <v>3719</v>
      </c>
      <c r="K285" s="19"/>
      <c r="L285" s="22">
        <v>44015</v>
      </c>
      <c r="M285" s="98">
        <v>1109.51810000092</v>
      </c>
      <c r="N285" s="94">
        <v>1109.51810000092</v>
      </c>
      <c r="O285" s="94">
        <v>1109.51810000092</v>
      </c>
      <c r="P285" s="62">
        <f t="shared" si="4"/>
        <v>1</v>
      </c>
      <c r="Q285" s="22">
        <v>44015</v>
      </c>
      <c r="R285" s="99">
        <v>24017.102999999999</v>
      </c>
      <c r="S285" s="99">
        <v>9021.5557061004602</v>
      </c>
      <c r="T285" s="19"/>
      <c r="U285" s="23">
        <v>1.5682730008848001E-5</v>
      </c>
      <c r="V285" s="63">
        <v>-0.55645301381446199</v>
      </c>
      <c r="W285" s="23">
        <v>5.1400061056483504E-4</v>
      </c>
      <c r="X285" s="63">
        <v>-9.5513699036091602</v>
      </c>
      <c r="Y285" s="23">
        <v>5.7510435581207301E-3</v>
      </c>
      <c r="Z285" s="63">
        <v>13.7757077363931</v>
      </c>
      <c r="AA285" s="23">
        <v>5.7510435581207301E-3</v>
      </c>
      <c r="AB285" s="63">
        <v>17.481720065465201</v>
      </c>
      <c r="AC285" s="23">
        <v>5.7510435581207301E-3</v>
      </c>
      <c r="AD285" s="63">
        <v>20.6424016033416</v>
      </c>
      <c r="AE285" s="23">
        <v>5.7510435581207301E-3</v>
      </c>
      <c r="AF285" s="64">
        <v>12.7684459397715</v>
      </c>
      <c r="AG285" s="23">
        <v>4.74102162115742E-5</v>
      </c>
      <c r="AH285" s="63">
        <v>-6.0900847791344903</v>
      </c>
      <c r="AI285" s="23">
        <v>5.7510435581207301E-3</v>
      </c>
      <c r="AJ285" s="63">
        <v>10.6612173280155</v>
      </c>
      <c r="AK285" s="23">
        <v>0.109518100000132</v>
      </c>
      <c r="AL285" s="23">
        <v>1.07778040000994E-2</v>
      </c>
      <c r="AM285" s="63">
        <v>14.6006670989736</v>
      </c>
      <c r="AN285" s="19"/>
      <c r="AO285" s="26">
        <v>6.6250285271962596E-4</v>
      </c>
      <c r="AP285" s="26">
        <v>0</v>
      </c>
      <c r="AQ285" s="26">
        <v>2.0743555069202601E-3</v>
      </c>
      <c r="AR285" s="26">
        <v>0</v>
      </c>
      <c r="AS285" s="24">
        <v>6</v>
      </c>
      <c r="AT285" s="24">
        <v>0</v>
      </c>
      <c r="AU285" s="24">
        <v>7</v>
      </c>
      <c r="AV285" s="25">
        <v>5</v>
      </c>
      <c r="AW285" s="19"/>
      <c r="AX285" s="29">
        <v>1.0927256754837301E-3</v>
      </c>
      <c r="AY285" s="30">
        <v>-21.114019858621798</v>
      </c>
      <c r="AZ285" s="30">
        <v>0.41366056465767498</v>
      </c>
      <c r="BA285" s="30">
        <v>-14.414074306056101</v>
      </c>
      <c r="BB285" s="62">
        <v>1.1291945826826599E-4</v>
      </c>
      <c r="BC285" s="108">
        <v>0</v>
      </c>
      <c r="BD285" s="22">
        <v>44015</v>
      </c>
      <c r="BE285" s="22"/>
      <c r="BF285" s="24"/>
      <c r="BG285" s="22"/>
      <c r="BH285" s="37"/>
    </row>
    <row r="286" spans="1:60" x14ac:dyDescent="0.25">
      <c r="A286" s="19"/>
      <c r="B286" s="17" t="s">
        <v>300</v>
      </c>
      <c r="C286" s="17" t="s">
        <v>4566</v>
      </c>
      <c r="D286" s="17" t="s">
        <v>3033</v>
      </c>
      <c r="E286" s="20" t="s">
        <v>7302</v>
      </c>
      <c r="F286" s="20" t="s">
        <v>3154</v>
      </c>
      <c r="G286" s="82" t="s">
        <v>7255</v>
      </c>
      <c r="H286" s="85" t="s">
        <v>7274</v>
      </c>
      <c r="I286" s="21" t="s">
        <v>7417</v>
      </c>
      <c r="J286" s="21" t="s">
        <v>3720</v>
      </c>
      <c r="K286" s="19"/>
      <c r="L286" s="22">
        <v>44015</v>
      </c>
      <c r="M286" s="98">
        <v>1322.4989000000101</v>
      </c>
      <c r="N286" s="94">
        <v>1322.4989000000101</v>
      </c>
      <c r="O286" s="94">
        <v>1322.4989000000101</v>
      </c>
      <c r="P286" s="62">
        <f t="shared" si="4"/>
        <v>1</v>
      </c>
      <c r="Q286" s="22">
        <v>44015</v>
      </c>
      <c r="R286" s="99">
        <v>107244.40700000001</v>
      </c>
      <c r="S286" s="99">
        <v>217759.230141846</v>
      </c>
      <c r="T286" s="19"/>
      <c r="U286" s="23">
        <v>8.8469678303226795E-6</v>
      </c>
      <c r="V286" s="63">
        <v>-0.55713659003231397</v>
      </c>
      <c r="W286" s="23">
        <v>1.3309910900716199E-4</v>
      </c>
      <c r="X286" s="63">
        <v>-9.5894600537721999</v>
      </c>
      <c r="Y286" s="23">
        <v>5.1543751196732003E-3</v>
      </c>
      <c r="Z286" s="63">
        <v>13.716040892555601</v>
      </c>
      <c r="AA286" s="23">
        <v>1.3570202650953401E-2</v>
      </c>
      <c r="AB286" s="63">
        <v>18.263635974755701</v>
      </c>
      <c r="AC286" s="23">
        <v>3.5023016662307803E-2</v>
      </c>
      <c r="AD286" s="63">
        <v>23.569598913774801</v>
      </c>
      <c r="AE286" s="23">
        <v>5.4449841833047699E-2</v>
      </c>
      <c r="AF286" s="64">
        <v>17.6383257672715</v>
      </c>
      <c r="AG286" s="23">
        <v>1.8072176317218701E-5</v>
      </c>
      <c r="AH286" s="63">
        <v>-6.0930185831239196</v>
      </c>
      <c r="AI286" s="23">
        <v>5.2575202062143901E-3</v>
      </c>
      <c r="AJ286" s="63">
        <v>10.611864992824801</v>
      </c>
      <c r="AK286" s="23">
        <v>0.32249889999919101</v>
      </c>
      <c r="AL286" s="23">
        <v>2.9253027903905601E-2</v>
      </c>
      <c r="AM286" s="63">
        <v>35.898747098865002</v>
      </c>
      <c r="AN286" s="19"/>
      <c r="AO286" s="26">
        <v>6.4335664865211605E-4</v>
      </c>
      <c r="AP286" s="26">
        <v>3.7815971154486799E-6</v>
      </c>
      <c r="AQ286" s="26">
        <v>1.580225150974E-3</v>
      </c>
      <c r="AR286" s="26">
        <v>1.8072176317218701E-5</v>
      </c>
      <c r="AS286" s="24">
        <v>12</v>
      </c>
      <c r="AT286" s="24">
        <v>0</v>
      </c>
      <c r="AU286" s="24">
        <v>7</v>
      </c>
      <c r="AV286" s="25">
        <v>5</v>
      </c>
      <c r="AW286" s="19"/>
      <c r="AX286" s="29">
        <v>1.08784423506677E-3</v>
      </c>
      <c r="AY286" s="30">
        <v>-14.888811762924901</v>
      </c>
      <c r="AZ286" s="30">
        <v>0.43869757449965602</v>
      </c>
      <c r="BA286" s="30">
        <v>-13.150111422408401</v>
      </c>
      <c r="BB286" s="62">
        <v>1.12412329664124E-4</v>
      </c>
      <c r="BC286" s="108">
        <v>0</v>
      </c>
      <c r="BD286" s="22">
        <v>44015</v>
      </c>
      <c r="BE286" s="22"/>
      <c r="BF286" s="24"/>
      <c r="BG286" s="22"/>
      <c r="BH286" s="37"/>
    </row>
    <row r="287" spans="1:60" x14ac:dyDescent="0.25">
      <c r="A287" s="19"/>
      <c r="B287" s="17" t="s">
        <v>301</v>
      </c>
      <c r="C287" s="17" t="s">
        <v>4567</v>
      </c>
      <c r="D287" s="17" t="s">
        <v>3033</v>
      </c>
      <c r="E287" s="20" t="s">
        <v>7310</v>
      </c>
      <c r="F287" s="20" t="s">
        <v>3154</v>
      </c>
      <c r="G287" s="82" t="s">
        <v>7255</v>
      </c>
      <c r="H287" s="85" t="s">
        <v>7274</v>
      </c>
      <c r="I287" s="21" t="s">
        <v>7417</v>
      </c>
      <c r="J287" s="21" t="s">
        <v>3721</v>
      </c>
      <c r="K287" s="19"/>
      <c r="L287" s="22">
        <v>44015</v>
      </c>
      <c r="M287" s="98">
        <v>1165.44480000064</v>
      </c>
      <c r="N287" s="94">
        <v>1165.44480000064</v>
      </c>
      <c r="O287" s="94">
        <v>1165.44480000064</v>
      </c>
      <c r="P287" s="62">
        <f t="shared" si="4"/>
        <v>1</v>
      </c>
      <c r="Q287" s="22">
        <v>44015</v>
      </c>
      <c r="R287" s="99">
        <v>0</v>
      </c>
      <c r="S287" s="99">
        <v>9.4371755724182596E-5</v>
      </c>
      <c r="T287" s="19"/>
      <c r="U287" s="23">
        <v>0</v>
      </c>
      <c r="V287" s="63">
        <v>-0.55802128681534702</v>
      </c>
      <c r="W287" s="23">
        <v>0</v>
      </c>
      <c r="X287" s="63">
        <v>-9.6027699646656401</v>
      </c>
      <c r="Y287" s="23">
        <v>0</v>
      </c>
      <c r="Z287" s="63">
        <v>13.200603380581001</v>
      </c>
      <c r="AA287" s="23">
        <v>0</v>
      </c>
      <c r="AB287" s="63">
        <v>16.906615709653099</v>
      </c>
      <c r="AC287" s="23">
        <v>0</v>
      </c>
      <c r="AD287" s="63">
        <v>20.067297247529499</v>
      </c>
      <c r="AE287" s="23">
        <v>2.1163781457289601E-4</v>
      </c>
      <c r="AF287" s="64">
        <v>12.214505365423999</v>
      </c>
      <c r="AG287" s="23">
        <v>0</v>
      </c>
      <c r="AH287" s="63">
        <v>-6.0948258007556397</v>
      </c>
      <c r="AI287" s="23">
        <v>0</v>
      </c>
      <c r="AJ287" s="63">
        <v>10.0861129722034</v>
      </c>
      <c r="AK287" s="23">
        <v>0.16544480000098699</v>
      </c>
      <c r="AL287" s="23">
        <v>1.5918206694550501E-2</v>
      </c>
      <c r="AM287" s="63">
        <v>20.193337099073702</v>
      </c>
      <c r="AN287" s="19"/>
      <c r="AO287" s="26">
        <v>0</v>
      </c>
      <c r="AP287" s="26">
        <v>0</v>
      </c>
      <c r="AQ287" s="26">
        <v>0</v>
      </c>
      <c r="AR287" s="26">
        <v>0</v>
      </c>
      <c r="AS287" s="24">
        <v>0</v>
      </c>
      <c r="AT287" s="24">
        <v>0</v>
      </c>
      <c r="AU287" s="24">
        <v>7</v>
      </c>
      <c r="AV287" s="25">
        <v>5</v>
      </c>
      <c r="AW287" s="19"/>
      <c r="AX287" s="29">
        <v>0</v>
      </c>
      <c r="AY287" s="30">
        <v>-117.545979959425</v>
      </c>
      <c r="AZ287" s="30">
        <v>0.39470262811346402</v>
      </c>
      <c r="BA287" s="30">
        <v>-15.971119820984301</v>
      </c>
      <c r="BB287" s="62">
        <v>0</v>
      </c>
      <c r="BC287" s="108">
        <v>0</v>
      </c>
      <c r="BD287" s="22">
        <v>43650</v>
      </c>
      <c r="BE287" s="22"/>
      <c r="BF287" s="24"/>
      <c r="BG287" s="22"/>
      <c r="BH287" s="37"/>
    </row>
    <row r="288" spans="1:60" x14ac:dyDescent="0.25">
      <c r="A288" s="19"/>
      <c r="B288" s="17" t="s">
        <v>302</v>
      </c>
      <c r="C288" s="17" t="s">
        <v>4568</v>
      </c>
      <c r="D288" s="17" t="s">
        <v>3034</v>
      </c>
      <c r="E288" s="20" t="s">
        <v>7298</v>
      </c>
      <c r="F288" s="20" t="s">
        <v>3154</v>
      </c>
      <c r="G288" s="82" t="s">
        <v>7250</v>
      </c>
      <c r="H288" s="85" t="s">
        <v>7269</v>
      </c>
      <c r="I288" s="21" t="s">
        <v>7417</v>
      </c>
      <c r="J288" s="21" t="s">
        <v>3722</v>
      </c>
      <c r="K288" s="19"/>
      <c r="L288" s="22">
        <v>44015</v>
      </c>
      <c r="M288" s="98">
        <v>1191.17510000058</v>
      </c>
      <c r="N288" s="94">
        <v>1191.17510000058</v>
      </c>
      <c r="O288" s="94">
        <v>1711.77950000018</v>
      </c>
      <c r="P288" s="62">
        <f t="shared" si="4"/>
        <v>0.69586947384312914</v>
      </c>
      <c r="Q288" s="22">
        <v>43837</v>
      </c>
      <c r="R288" s="99">
        <v>115611.05100000001</v>
      </c>
      <c r="S288" s="99">
        <v>128252.79801892101</v>
      </c>
      <c r="T288" s="19"/>
      <c r="U288" s="23">
        <v>1.8928028002846999E-3</v>
      </c>
      <c r="V288" s="63">
        <v>-0.36874100678687699</v>
      </c>
      <c r="W288" s="23">
        <v>3.6608482407245901E-2</v>
      </c>
      <c r="X288" s="63">
        <v>-5.94192172394105</v>
      </c>
      <c r="Y288" s="23">
        <v>-0.29851732719631402</v>
      </c>
      <c r="Z288" s="63">
        <v>-16.651129339064902</v>
      </c>
      <c r="AA288" s="23">
        <v>-0.168085567176749</v>
      </c>
      <c r="AB288" s="63">
        <v>9.8058991978177801E-2</v>
      </c>
      <c r="AC288" s="23">
        <v>6.4646637985788402E-2</v>
      </c>
      <c r="AD288" s="63">
        <v>26.531961046101099</v>
      </c>
      <c r="AE288" s="23">
        <v>1.43564411664556E-2</v>
      </c>
      <c r="AF288" s="64">
        <v>13.628985700605</v>
      </c>
      <c r="AG288" s="23">
        <v>1.8967285181133799E-2</v>
      </c>
      <c r="AH288" s="63">
        <v>-4.1980972826422702</v>
      </c>
      <c r="AI288" s="23">
        <v>-0.28186587829346499</v>
      </c>
      <c r="AJ288" s="63">
        <v>-18.100474857143102</v>
      </c>
      <c r="AK288" s="23">
        <v>0.19117510000069199</v>
      </c>
      <c r="AL288" s="23">
        <v>1.25633835104964E-2</v>
      </c>
      <c r="AM288" s="63">
        <v>-36.7807111826842</v>
      </c>
      <c r="AN288" s="19"/>
      <c r="AO288" s="26">
        <v>7.9637735983851599E-2</v>
      </c>
      <c r="AP288" s="26">
        <v>-0.17118620844121299</v>
      </c>
      <c r="AQ288" s="26">
        <v>8.7174454056366799E-2</v>
      </c>
      <c r="AR288" s="26">
        <v>-0.32692993134318399</v>
      </c>
      <c r="AS288" s="24">
        <v>7</v>
      </c>
      <c r="AT288" s="24">
        <v>5</v>
      </c>
      <c r="AU288" s="24">
        <v>6</v>
      </c>
      <c r="AV288" s="25">
        <v>6</v>
      </c>
      <c r="AW288" s="19"/>
      <c r="AX288" s="29">
        <v>0.421391266722349</v>
      </c>
      <c r="AY288" s="30">
        <v>-0.27576945823375398</v>
      </c>
      <c r="AZ288" s="30">
        <v>0.11600900652138101</v>
      </c>
      <c r="BA288" s="30">
        <v>-0.34694249620133599</v>
      </c>
      <c r="BB288" s="62">
        <v>4.2087076339230402E-2</v>
      </c>
      <c r="BC288" s="108">
        <v>-48.974929306015802</v>
      </c>
      <c r="BD288" s="22">
        <v>43837</v>
      </c>
      <c r="BE288" s="22">
        <v>43913</v>
      </c>
      <c r="BF288" s="24"/>
      <c r="BG288" s="22"/>
      <c r="BH288" s="37"/>
    </row>
    <row r="289" spans="1:60" x14ac:dyDescent="0.25">
      <c r="A289" s="19"/>
      <c r="B289" s="17" t="s">
        <v>303</v>
      </c>
      <c r="C289" s="17" t="s">
        <v>4569</v>
      </c>
      <c r="D289" s="17" t="s">
        <v>3034</v>
      </c>
      <c r="E289" s="20" t="s">
        <v>7309</v>
      </c>
      <c r="F289" s="20" t="s">
        <v>3154</v>
      </c>
      <c r="G289" s="82" t="s">
        <v>7250</v>
      </c>
      <c r="H289" s="85" t="s">
        <v>7269</v>
      </c>
      <c r="I289" s="21" t="s">
        <v>7417</v>
      </c>
      <c r="J289" s="21" t="s">
        <v>3723</v>
      </c>
      <c r="K289" s="19"/>
      <c r="L289" s="22">
        <v>44015</v>
      </c>
      <c r="M289" s="98">
        <v>1238.05409999937</v>
      </c>
      <c r="N289" s="94">
        <v>1238.05409999937</v>
      </c>
      <c r="O289" s="94">
        <v>1776.81200000085</v>
      </c>
      <c r="P289" s="62">
        <f t="shared" si="4"/>
        <v>0.6967839591351126</v>
      </c>
      <c r="Q289" s="22">
        <v>43837</v>
      </c>
      <c r="R289" s="99">
        <v>112939.973</v>
      </c>
      <c r="S289" s="99">
        <v>135610.817832031</v>
      </c>
      <c r="T289" s="19"/>
      <c r="U289" s="23">
        <v>1.9001281925739E-3</v>
      </c>
      <c r="V289" s="63">
        <v>-0.36800846755795602</v>
      </c>
      <c r="W289" s="23">
        <v>3.6838050125879797E-2</v>
      </c>
      <c r="X289" s="63">
        <v>-5.9189649520776602</v>
      </c>
      <c r="Y289" s="23">
        <v>-0.29757469609292497</v>
      </c>
      <c r="Z289" s="63">
        <v>-16.556866228726001</v>
      </c>
      <c r="AA289" s="23">
        <v>-0.16583921263023499</v>
      </c>
      <c r="AB289" s="63">
        <v>0.322694446629612</v>
      </c>
      <c r="AC289" s="23">
        <v>7.0407979672381799E-2</v>
      </c>
      <c r="AD289" s="63">
        <v>27.1080952147604</v>
      </c>
      <c r="AE289" s="23">
        <v>2.2603252396947899E-2</v>
      </c>
      <c r="AF289" s="64">
        <v>14.453666823654199</v>
      </c>
      <c r="AG289" s="23">
        <v>1.8989831782164401E-2</v>
      </c>
      <c r="AH289" s="63">
        <v>-4.1958426225391996</v>
      </c>
      <c r="AI289" s="23">
        <v>-0.28088489114103099</v>
      </c>
      <c r="AJ289" s="63">
        <v>-18.002376141899699</v>
      </c>
      <c r="AK289" s="23">
        <v>0.23763330467598301</v>
      </c>
      <c r="AL289" s="23">
        <v>1.5332047491028801E-2</v>
      </c>
      <c r="AM289" s="63">
        <v>-32.134890715184198</v>
      </c>
      <c r="AN289" s="19"/>
      <c r="AO289" s="26">
        <v>7.9645711268312894E-2</v>
      </c>
      <c r="AP289" s="26">
        <v>-0.17116783836187099</v>
      </c>
      <c r="AQ289" s="26">
        <v>8.7415111871523593E-2</v>
      </c>
      <c r="AR289" s="26">
        <v>-0.32677581214287799</v>
      </c>
      <c r="AS289" s="24">
        <v>7</v>
      </c>
      <c r="AT289" s="24">
        <v>5</v>
      </c>
      <c r="AU289" s="24">
        <v>6</v>
      </c>
      <c r="AV289" s="25">
        <v>6</v>
      </c>
      <c r="AW289" s="19"/>
      <c r="AX289" s="29">
        <v>0.421380830637063</v>
      </c>
      <c r="AY289" s="30">
        <v>-0.27029036922340299</v>
      </c>
      <c r="AZ289" s="30">
        <v>0.12545471849034601</v>
      </c>
      <c r="BA289" s="30">
        <v>-0.34011156831093098</v>
      </c>
      <c r="BB289" s="62">
        <v>4.2086536423012098E-2</v>
      </c>
      <c r="BC289" s="108">
        <v>-48.946315085748203</v>
      </c>
      <c r="BD289" s="22">
        <v>43837</v>
      </c>
      <c r="BE289" s="22">
        <v>43913</v>
      </c>
      <c r="BF289" s="24"/>
      <c r="BG289" s="22"/>
      <c r="BH289" s="37"/>
    </row>
    <row r="290" spans="1:60" x14ac:dyDescent="0.25">
      <c r="A290" s="19"/>
      <c r="B290" s="17" t="s">
        <v>304</v>
      </c>
      <c r="C290" s="17" t="s">
        <v>4570</v>
      </c>
      <c r="D290" s="17" t="s">
        <v>3034</v>
      </c>
      <c r="E290" s="20" t="s">
        <v>7304</v>
      </c>
      <c r="F290" s="20" t="s">
        <v>3154</v>
      </c>
      <c r="G290" s="82" t="s">
        <v>7250</v>
      </c>
      <c r="H290" s="85" t="s">
        <v>7269</v>
      </c>
      <c r="I290" s="21" t="s">
        <v>7417</v>
      </c>
      <c r="J290" s="21" t="s">
        <v>3724</v>
      </c>
      <c r="K290" s="19"/>
      <c r="L290" s="22">
        <v>44015</v>
      </c>
      <c r="M290" s="98">
        <v>843.99100000038698</v>
      </c>
      <c r="N290" s="94">
        <v>843.99100000038698</v>
      </c>
      <c r="O290" s="94">
        <v>1223.1655000001199</v>
      </c>
      <c r="P290" s="62">
        <f t="shared" si="4"/>
        <v>0.69000556343381514</v>
      </c>
      <c r="Q290" s="22">
        <v>43837</v>
      </c>
      <c r="R290" s="99">
        <v>50618.256000000001</v>
      </c>
      <c r="S290" s="99">
        <v>59936.9702023926</v>
      </c>
      <c r="T290" s="19"/>
      <c r="U290" s="23">
        <v>1.8451240139256699E-3</v>
      </c>
      <c r="V290" s="63">
        <v>-0.37350888542277999</v>
      </c>
      <c r="W290" s="23">
        <v>3.5131181586621103E-2</v>
      </c>
      <c r="X290" s="63">
        <v>-6.0896518060035296</v>
      </c>
      <c r="Y290" s="23">
        <v>-0.30456079497060301</v>
      </c>
      <c r="Z290" s="63">
        <v>-17.255476116493799</v>
      </c>
      <c r="AA290" s="23">
        <v>-0.18237186569691399</v>
      </c>
      <c r="AB290" s="63">
        <v>-1.33057086003828</v>
      </c>
      <c r="AC290" s="23">
        <v>2.8314904084254501E-2</v>
      </c>
      <c r="AD290" s="63">
        <v>22.898787655954902</v>
      </c>
      <c r="AE290" s="23">
        <v>-3.7158986368012799E-2</v>
      </c>
      <c r="AF290" s="64">
        <v>8.4774429471581207</v>
      </c>
      <c r="AG290" s="23">
        <v>1.8821970912540599E-2</v>
      </c>
      <c r="AH290" s="63">
        <v>-4.2126287095015904</v>
      </c>
      <c r="AI290" s="23">
        <v>-0.28815426300105201</v>
      </c>
      <c r="AJ290" s="63">
        <v>-18.729313327901799</v>
      </c>
      <c r="AK290" s="23">
        <v>-0.156008999999322</v>
      </c>
      <c r="AL290" s="23">
        <v>-1.20319827419735E-2</v>
      </c>
      <c r="AM290" s="63">
        <v>-71.499121182714603</v>
      </c>
      <c r="AN290" s="19"/>
      <c r="AO290" s="26">
        <v>7.95864011633967E-2</v>
      </c>
      <c r="AP290" s="26">
        <v>-0.17130433101818199</v>
      </c>
      <c r="AQ290" s="26">
        <v>8.56251252026414E-2</v>
      </c>
      <c r="AR290" s="26">
        <v>-0.32792114768759401</v>
      </c>
      <c r="AS290" s="24">
        <v>7</v>
      </c>
      <c r="AT290" s="24">
        <v>5</v>
      </c>
      <c r="AU290" s="24">
        <v>5</v>
      </c>
      <c r="AV290" s="25">
        <v>7</v>
      </c>
      <c r="AW290" s="19"/>
      <c r="AX290" s="29">
        <v>0.42145951493061201</v>
      </c>
      <c r="AY290" s="30">
        <v>-0.310615640916239</v>
      </c>
      <c r="AZ290" s="30">
        <v>5.5923205683541297E-2</v>
      </c>
      <c r="BA290" s="30">
        <v>-0.39032200811425399</v>
      </c>
      <c r="BB290" s="62">
        <v>4.20906592332176E-2</v>
      </c>
      <c r="BC290" s="108">
        <v>-49.158964996982803</v>
      </c>
      <c r="BD290" s="22">
        <v>43837</v>
      </c>
      <c r="BE290" s="22">
        <v>43913</v>
      </c>
      <c r="BF290" s="24"/>
      <c r="BG290" s="22"/>
      <c r="BH290" s="37"/>
    </row>
    <row r="291" spans="1:60" x14ac:dyDescent="0.25">
      <c r="A291" s="19"/>
      <c r="B291" s="17" t="s">
        <v>305</v>
      </c>
      <c r="C291" s="17" t="s">
        <v>4571</v>
      </c>
      <c r="D291" s="17" t="s">
        <v>3034</v>
      </c>
      <c r="E291" s="20" t="s">
        <v>7302</v>
      </c>
      <c r="F291" s="20" t="s">
        <v>3154</v>
      </c>
      <c r="G291" s="82" t="s">
        <v>7250</v>
      </c>
      <c r="H291" s="85" t="s">
        <v>7269</v>
      </c>
      <c r="I291" s="21" t="s">
        <v>7417</v>
      </c>
      <c r="J291" s="21" t="s">
        <v>3725</v>
      </c>
      <c r="K291" s="19"/>
      <c r="L291" s="22">
        <v>44015</v>
      </c>
      <c r="M291" s="98">
        <v>913.99459999986004</v>
      </c>
      <c r="N291" s="94">
        <v>913.99459999986004</v>
      </c>
      <c r="O291" s="94">
        <v>1324.61999999918</v>
      </c>
      <c r="P291" s="62">
        <f t="shared" si="4"/>
        <v>0.69000513354805593</v>
      </c>
      <c r="Q291" s="22">
        <v>43837</v>
      </c>
      <c r="R291" s="99">
        <v>198100.02499999999</v>
      </c>
      <c r="S291" s="99">
        <v>265100.49180493201</v>
      </c>
      <c r="T291" s="19"/>
      <c r="U291" s="23">
        <v>1.84509388418519E-3</v>
      </c>
      <c r="V291" s="63">
        <v>-0.37351189839682802</v>
      </c>
      <c r="W291" s="23">
        <v>3.5131013932186803E-2</v>
      </c>
      <c r="X291" s="63">
        <v>-6.0896685714469596</v>
      </c>
      <c r="Y291" s="23">
        <v>-0.30456122271425601</v>
      </c>
      <c r="Z291" s="63">
        <v>-17.255518890859101</v>
      </c>
      <c r="AA291" s="23">
        <v>-0.18241728791588699</v>
      </c>
      <c r="AB291" s="63">
        <v>-1.3351130819355601</v>
      </c>
      <c r="AC291" s="23">
        <v>2.8256174102352798E-2</v>
      </c>
      <c r="AD291" s="63">
        <v>22.892914657772099</v>
      </c>
      <c r="AE291" s="23">
        <v>-3.7215323746750101E-2</v>
      </c>
      <c r="AF291" s="64">
        <v>8.4718092092807602</v>
      </c>
      <c r="AG291" s="23">
        <v>1.88218982912076E-2</v>
      </c>
      <c r="AH291" s="63">
        <v>-4.2126359716348798</v>
      </c>
      <c r="AI291" s="23">
        <v>-0.28815472336660602</v>
      </c>
      <c r="AJ291" s="63">
        <v>-18.729359364457199</v>
      </c>
      <c r="AK291" s="23">
        <v>-8.6005400000431095E-2</v>
      </c>
      <c r="AL291" s="23">
        <v>-6.3976054043450902E-3</v>
      </c>
      <c r="AM291" s="63">
        <v>-64.498761182767296</v>
      </c>
      <c r="AN291" s="19"/>
      <c r="AO291" s="26">
        <v>7.9586368443415295E-2</v>
      </c>
      <c r="AP291" s="26">
        <v>-0.17130444494163399</v>
      </c>
      <c r="AQ291" s="26">
        <v>8.5624671628465904E-2</v>
      </c>
      <c r="AR291" s="26">
        <v>-0.32792141351441401</v>
      </c>
      <c r="AS291" s="24">
        <v>7</v>
      </c>
      <c r="AT291" s="24">
        <v>5</v>
      </c>
      <c r="AU291" s="24">
        <v>5</v>
      </c>
      <c r="AV291" s="25">
        <v>7</v>
      </c>
      <c r="AW291" s="19"/>
      <c r="AX291" s="29">
        <v>0.42145886235346602</v>
      </c>
      <c r="AY291" s="30">
        <v>-0.31073453886119801</v>
      </c>
      <c r="AZ291" s="30">
        <v>5.5721712946308302E-2</v>
      </c>
      <c r="BA291" s="30">
        <v>-0.39047068011723202</v>
      </c>
      <c r="BB291" s="62">
        <v>4.2090591482337902E-2</v>
      </c>
      <c r="BC291" s="108">
        <v>-49.1589663450141</v>
      </c>
      <c r="BD291" s="22">
        <v>43837</v>
      </c>
      <c r="BE291" s="22">
        <v>43913</v>
      </c>
      <c r="BF291" s="24"/>
      <c r="BG291" s="22"/>
      <c r="BH291" s="37"/>
    </row>
    <row r="292" spans="1:60" x14ac:dyDescent="0.25">
      <c r="A292" s="19"/>
      <c r="B292" s="17" t="s">
        <v>306</v>
      </c>
      <c r="C292" s="17" t="s">
        <v>4572</v>
      </c>
      <c r="D292" s="17" t="s">
        <v>3034</v>
      </c>
      <c r="E292" s="20" t="s">
        <v>7310</v>
      </c>
      <c r="F292" s="20" t="s">
        <v>3154</v>
      </c>
      <c r="G292" s="82" t="s">
        <v>7250</v>
      </c>
      <c r="H292" s="85" t="s">
        <v>7269</v>
      </c>
      <c r="I292" s="21" t="s">
        <v>7417</v>
      </c>
      <c r="J292" s="21" t="s">
        <v>3726</v>
      </c>
      <c r="K292" s="19"/>
      <c r="L292" s="22">
        <v>44015</v>
      </c>
      <c r="M292" s="98">
        <v>960.96430000010901</v>
      </c>
      <c r="N292" s="94">
        <v>960.96430000010901</v>
      </c>
      <c r="O292" s="94">
        <v>1389.30760000087</v>
      </c>
      <c r="P292" s="62">
        <f t="shared" si="4"/>
        <v>0.69168577210655668</v>
      </c>
      <c r="Q292" s="22">
        <v>43837</v>
      </c>
      <c r="R292" s="99">
        <v>31061.527999999998</v>
      </c>
      <c r="S292" s="99">
        <v>40822.601125976602</v>
      </c>
      <c r="T292" s="19"/>
      <c r="U292" s="23">
        <v>1.85877249168698E-3</v>
      </c>
      <c r="V292" s="63">
        <v>-0.372144037646649</v>
      </c>
      <c r="W292" s="23">
        <v>3.5555128817577497E-2</v>
      </c>
      <c r="X292" s="63">
        <v>-6.0472570829078904</v>
      </c>
      <c r="Y292" s="23">
        <v>-0.30282927613472599</v>
      </c>
      <c r="Z292" s="63">
        <v>-17.0823242329061</v>
      </c>
      <c r="AA292" s="23">
        <v>-0.17832378665741999</v>
      </c>
      <c r="AB292" s="63">
        <v>-0.92576295608887404</v>
      </c>
      <c r="AC292" s="23">
        <v>3.8585141584917403E-2</v>
      </c>
      <c r="AD292" s="63">
        <v>23.9258114060212</v>
      </c>
      <c r="AE292" s="23">
        <v>-2.2668624656034801E-2</v>
      </c>
      <c r="AF292" s="64">
        <v>9.9264791183522902</v>
      </c>
      <c r="AG292" s="23">
        <v>1.8863565495848899E-2</v>
      </c>
      <c r="AH292" s="63">
        <v>-4.20846925117075</v>
      </c>
      <c r="AI292" s="23">
        <v>-0.28635262441181097</v>
      </c>
      <c r="AJ292" s="63">
        <v>-18.549149468977699</v>
      </c>
      <c r="AK292" s="23">
        <v>-3.9035699999658398E-2</v>
      </c>
      <c r="AL292" s="23">
        <v>-2.8376939289955802E-3</v>
      </c>
      <c r="AM292" s="63">
        <v>-59.801791182719199</v>
      </c>
      <c r="AN292" s="19"/>
      <c r="AO292" s="26">
        <v>7.9601190058383495E-2</v>
      </c>
      <c r="AP292" s="26">
        <v>-0.17127046681067401</v>
      </c>
      <c r="AQ292" s="26">
        <v>8.6070136410853607E-2</v>
      </c>
      <c r="AR292" s="26">
        <v>-0.32763649033673597</v>
      </c>
      <c r="AS292" s="24">
        <v>7</v>
      </c>
      <c r="AT292" s="24">
        <v>5</v>
      </c>
      <c r="AU292" s="24">
        <v>6</v>
      </c>
      <c r="AV292" s="25">
        <v>6</v>
      </c>
      <c r="AW292" s="19"/>
      <c r="AX292" s="29">
        <v>0.42143929338431901</v>
      </c>
      <c r="AY292" s="30">
        <v>-0.30074671117108698</v>
      </c>
      <c r="AZ292" s="30">
        <v>7.29445560979229E-2</v>
      </c>
      <c r="BA292" s="30">
        <v>-0.37804813705861301</v>
      </c>
      <c r="BB292" s="62">
        <v>4.2089566770810001E-2</v>
      </c>
      <c r="BC292" s="108">
        <v>-49.106130276748402</v>
      </c>
      <c r="BD292" s="22">
        <v>43837</v>
      </c>
      <c r="BE292" s="22">
        <v>43913</v>
      </c>
      <c r="BF292" s="24"/>
      <c r="BG292" s="22"/>
      <c r="BH292" s="37"/>
    </row>
    <row r="293" spans="1:60" x14ac:dyDescent="0.25">
      <c r="A293" s="19"/>
      <c r="B293" s="17" t="s">
        <v>307</v>
      </c>
      <c r="C293" s="17" t="s">
        <v>4573</v>
      </c>
      <c r="D293" s="17" t="s">
        <v>3034</v>
      </c>
      <c r="E293" s="20" t="s">
        <v>7311</v>
      </c>
      <c r="F293" s="20" t="s">
        <v>3154</v>
      </c>
      <c r="G293" s="82" t="s">
        <v>7250</v>
      </c>
      <c r="H293" s="85" t="s">
        <v>7269</v>
      </c>
      <c r="I293" s="21" t="s">
        <v>7417</v>
      </c>
      <c r="J293" s="21" t="s">
        <v>3727</v>
      </c>
      <c r="K293" s="19"/>
      <c r="L293" s="22">
        <v>44015</v>
      </c>
      <c r="M293" s="98">
        <v>660.205299999565</v>
      </c>
      <c r="N293" s="94">
        <v>660.205299999565</v>
      </c>
      <c r="O293" s="94">
        <v>959.14149999991105</v>
      </c>
      <c r="P293" s="62">
        <f t="shared" si="4"/>
        <v>0.68832940707875345</v>
      </c>
      <c r="Q293" s="22">
        <v>43837</v>
      </c>
      <c r="R293" s="99">
        <v>767925.62199999997</v>
      </c>
      <c r="S293" s="99">
        <v>1165102.45619727</v>
      </c>
      <c r="T293" s="19"/>
      <c r="U293" s="23">
        <v>1.83141567504208E-3</v>
      </c>
      <c r="V293" s="63">
        <v>-0.374879719311139</v>
      </c>
      <c r="W293" s="23">
        <v>3.4707075397818699E-2</v>
      </c>
      <c r="X293" s="63">
        <v>-6.1320624248837703</v>
      </c>
      <c r="Y293" s="23">
        <v>-0.30628799387806799</v>
      </c>
      <c r="Z293" s="63">
        <v>-17.428196007240299</v>
      </c>
      <c r="AA293" s="23">
        <v>-0.186433311357978</v>
      </c>
      <c r="AB293" s="63">
        <v>-1.73671542614466</v>
      </c>
      <c r="AC293" s="23">
        <v>1.8101144036336302E-2</v>
      </c>
      <c r="AD293" s="63">
        <v>21.877411651163101</v>
      </c>
      <c r="AE293" s="23">
        <v>-5.1479045786472902E-2</v>
      </c>
      <c r="AF293" s="64">
        <v>7.0454370053121202</v>
      </c>
      <c r="AG293" s="23">
        <v>1.8780155580316201E-2</v>
      </c>
      <c r="AH293" s="63">
        <v>-4.2168102427240202</v>
      </c>
      <c r="AI293" s="23">
        <v>-0.28995134345139401</v>
      </c>
      <c r="AJ293" s="63">
        <v>-18.909021372935999</v>
      </c>
      <c r="AK293" s="23">
        <v>-0.33979470000020201</v>
      </c>
      <c r="AL293" s="23">
        <v>-2.9197531036516001E-2</v>
      </c>
      <c r="AM293" s="63">
        <v>-89.877691182773603</v>
      </c>
      <c r="AN293" s="19"/>
      <c r="AO293" s="26">
        <v>7.9571606695026303E-2</v>
      </c>
      <c r="AP293" s="26">
        <v>-0.17133837096742399</v>
      </c>
      <c r="AQ293" s="26">
        <v>8.5180185531498906E-2</v>
      </c>
      <c r="AR293" s="26">
        <v>-0.32820574828132498</v>
      </c>
      <c r="AS293" s="24">
        <v>7</v>
      </c>
      <c r="AT293" s="24">
        <v>5</v>
      </c>
      <c r="AU293" s="24">
        <v>5</v>
      </c>
      <c r="AV293" s="25">
        <v>7</v>
      </c>
      <c r="AW293" s="19"/>
      <c r="AX293" s="29">
        <v>0.42147934191394598</v>
      </c>
      <c r="AY293" s="30">
        <v>-0.32052418335661098</v>
      </c>
      <c r="AZ293" s="30">
        <v>3.8834812337370302E-2</v>
      </c>
      <c r="BA293" s="30">
        <v>-0.40263677297662098</v>
      </c>
      <c r="BB293" s="62">
        <v>4.2091710322711202E-2</v>
      </c>
      <c r="BC293" s="108">
        <v>-49.2117377883988</v>
      </c>
      <c r="BD293" s="22">
        <v>43837</v>
      </c>
      <c r="BE293" s="22">
        <v>43913</v>
      </c>
      <c r="BF293" s="24"/>
      <c r="BG293" s="22"/>
      <c r="BH293" s="37"/>
    </row>
    <row r="294" spans="1:60" x14ac:dyDescent="0.25">
      <c r="A294" s="19"/>
      <c r="B294" s="17" t="s">
        <v>308</v>
      </c>
      <c r="C294" s="17" t="s">
        <v>4574</v>
      </c>
      <c r="D294" s="17" t="s">
        <v>3035</v>
      </c>
      <c r="E294" s="20" t="s">
        <v>7289</v>
      </c>
      <c r="F294" s="20" t="s">
        <v>3154</v>
      </c>
      <c r="G294" s="82" t="s">
        <v>7255</v>
      </c>
      <c r="H294" s="85" t="s">
        <v>7275</v>
      </c>
      <c r="I294" s="21" t="s">
        <v>7418</v>
      </c>
      <c r="J294" s="21" t="s">
        <v>3728</v>
      </c>
      <c r="K294" s="19"/>
      <c r="L294" s="22">
        <v>44015</v>
      </c>
      <c r="M294" s="98">
        <v>987039.41217041004</v>
      </c>
      <c r="N294" s="94">
        <v>987039.41217041004</v>
      </c>
      <c r="O294" s="94">
        <v>1062085.58789825</v>
      </c>
      <c r="P294" s="62">
        <f t="shared" si="4"/>
        <v>0.92934074562074798</v>
      </c>
      <c r="Q294" s="22">
        <v>43910</v>
      </c>
      <c r="R294" s="99">
        <v>14127185.8558906</v>
      </c>
      <c r="S294" s="99">
        <v>13003283.813468801</v>
      </c>
      <c r="T294" s="19"/>
      <c r="U294" s="23">
        <v>-1.5064379520481499E-2</v>
      </c>
      <c r="V294" s="63">
        <v>-2.0644592388634901</v>
      </c>
      <c r="W294" s="23">
        <v>2.72186407964909E-2</v>
      </c>
      <c r="X294" s="63">
        <v>-6.8809058850165501</v>
      </c>
      <c r="Y294" s="23">
        <v>7.21761616005097E-2</v>
      </c>
      <c r="Z294" s="63">
        <v>20.418219540646501</v>
      </c>
      <c r="AA294" s="23">
        <v>0.197991059838387</v>
      </c>
      <c r="AB294" s="63">
        <v>36.7057216935209</v>
      </c>
      <c r="AC294" s="23">
        <v>0.277287729934033</v>
      </c>
      <c r="AD294" s="63">
        <v>47.796070240961903</v>
      </c>
      <c r="AE294" s="23">
        <v>0.26281749577174202</v>
      </c>
      <c r="AF294" s="64">
        <v>38.4750911611482</v>
      </c>
      <c r="AG294" s="23">
        <v>-1.51150600613619E-2</v>
      </c>
      <c r="AH294" s="63">
        <v>-7.6063318068918297</v>
      </c>
      <c r="AI294" s="23">
        <v>8.6079069626139204E-2</v>
      </c>
      <c r="AJ294" s="63">
        <v>18.6940199348319</v>
      </c>
      <c r="AK294" s="23">
        <v>0.76880094863241499</v>
      </c>
      <c r="AL294" s="23">
        <v>3.6177125492031302E-2</v>
      </c>
      <c r="AM294" s="63">
        <v>-57.019495645072297</v>
      </c>
      <c r="AN294" s="19"/>
      <c r="AO294" s="26">
        <v>3.66081453266816E-2</v>
      </c>
      <c r="AP294" s="26">
        <v>-2.3569724512526601E-2</v>
      </c>
      <c r="AQ294" s="26">
        <v>0.14201771138323199</v>
      </c>
      <c r="AR294" s="26">
        <v>-9.9573447540897198E-2</v>
      </c>
      <c r="AS294" s="24">
        <v>8</v>
      </c>
      <c r="AT294" s="24">
        <v>4</v>
      </c>
      <c r="AU294" s="24">
        <v>7</v>
      </c>
      <c r="AV294" s="25">
        <v>5</v>
      </c>
      <c r="AW294" s="19"/>
      <c r="AX294" s="29">
        <v>0.135394213968102</v>
      </c>
      <c r="AY294" s="30">
        <v>1.50447268548487</v>
      </c>
      <c r="AZ294" s="30">
        <v>1.01722396821242</v>
      </c>
      <c r="BA294" s="30">
        <v>2.3978079305889</v>
      </c>
      <c r="BB294" s="62">
        <v>1.40122291558691E-2</v>
      </c>
      <c r="BC294" s="108">
        <v>-11.593491280102199</v>
      </c>
      <c r="BD294" s="22">
        <v>43910</v>
      </c>
      <c r="BE294" s="22">
        <v>43990</v>
      </c>
      <c r="BF294" s="24"/>
      <c r="BG294" s="22"/>
      <c r="BH294" s="37"/>
    </row>
    <row r="295" spans="1:60" x14ac:dyDescent="0.25">
      <c r="A295" s="19"/>
      <c r="B295" s="17" t="s">
        <v>309</v>
      </c>
      <c r="C295" s="17" t="s">
        <v>4575</v>
      </c>
      <c r="D295" s="17" t="s">
        <v>3035</v>
      </c>
      <c r="E295" s="20" t="s">
        <v>7292</v>
      </c>
      <c r="F295" s="20" t="s">
        <v>3154</v>
      </c>
      <c r="G295" s="82" t="s">
        <v>7255</v>
      </c>
      <c r="H295" s="85" t="s">
        <v>7275</v>
      </c>
      <c r="I295" s="21" t="s">
        <v>7418</v>
      </c>
      <c r="J295" s="21" t="s">
        <v>3729</v>
      </c>
      <c r="K295" s="19"/>
      <c r="L295" s="22">
        <v>44015</v>
      </c>
      <c r="M295" s="98">
        <v>1025399.2275219</v>
      </c>
      <c r="N295" s="94">
        <v>1025399.2275219</v>
      </c>
      <c r="O295" s="94">
        <v>1102653.51621056</v>
      </c>
      <c r="P295" s="62">
        <f t="shared" si="4"/>
        <v>0.92993783853865863</v>
      </c>
      <c r="Q295" s="22">
        <v>43910</v>
      </c>
      <c r="R295" s="99">
        <v>62107310.967</v>
      </c>
      <c r="S295" s="99">
        <v>24300136.4166562</v>
      </c>
      <c r="T295" s="19"/>
      <c r="U295" s="23">
        <v>-1.5071389542754301E-2</v>
      </c>
      <c r="V295" s="63">
        <v>-2.0651602410907799</v>
      </c>
      <c r="W295" s="23">
        <v>2.7257409803496599E-2</v>
      </c>
      <c r="X295" s="63">
        <v>-6.87702898431598</v>
      </c>
      <c r="Y295" s="23">
        <v>7.3472102691084701E-2</v>
      </c>
      <c r="Z295" s="63">
        <v>20.547813649696799</v>
      </c>
      <c r="AA295" s="23">
        <v>0.20001370964193499</v>
      </c>
      <c r="AB295" s="63">
        <v>36.907986673875698</v>
      </c>
      <c r="AC295" s="23">
        <v>0.280694923010888</v>
      </c>
      <c r="AD295" s="63">
        <v>48.136789548618303</v>
      </c>
      <c r="AE295" s="23">
        <v>0.26695484326948599</v>
      </c>
      <c r="AF295" s="64">
        <v>38.888825910922598</v>
      </c>
      <c r="AG295" s="23">
        <v>-1.5135998044570401E-2</v>
      </c>
      <c r="AH295" s="63">
        <v>-7.6084256052126902</v>
      </c>
      <c r="AI295" s="23">
        <v>8.7400376643927302E-2</v>
      </c>
      <c r="AJ295" s="63">
        <v>18.8261506365961</v>
      </c>
      <c r="AK295" s="23">
        <v>0.80469132718979397</v>
      </c>
      <c r="AL295" s="23">
        <v>4.6360287342395202E-2</v>
      </c>
      <c r="AM295" s="63">
        <v>47.3240578793921</v>
      </c>
      <c r="AN295" s="19"/>
      <c r="AO295" s="26">
        <v>3.6610810813726899E-2</v>
      </c>
      <c r="AP295" s="26">
        <v>-2.3562132597362499E-2</v>
      </c>
      <c r="AQ295" s="26">
        <v>0.14210608304536401</v>
      </c>
      <c r="AR295" s="26">
        <v>-9.9500788689474595E-2</v>
      </c>
      <c r="AS295" s="24">
        <v>8</v>
      </c>
      <c r="AT295" s="24">
        <v>4</v>
      </c>
      <c r="AU295" s="24">
        <v>7</v>
      </c>
      <c r="AV295" s="25">
        <v>5</v>
      </c>
      <c r="AW295" s="19"/>
      <c r="AX295" s="29">
        <v>0.135386571627168</v>
      </c>
      <c r="AY295" s="30">
        <v>1.51898828955746</v>
      </c>
      <c r="AZ295" s="30">
        <v>1.0233253834376199</v>
      </c>
      <c r="BA295" s="30">
        <v>2.42249593284214</v>
      </c>
      <c r="BB295" s="62">
        <v>1.4011532602635299E-2</v>
      </c>
      <c r="BC295" s="108">
        <v>-11.539051389889201</v>
      </c>
      <c r="BD295" s="22">
        <v>43910</v>
      </c>
      <c r="BE295" s="22">
        <v>43990</v>
      </c>
      <c r="BF295" s="24"/>
      <c r="BG295" s="22"/>
      <c r="BH295" s="37"/>
    </row>
    <row r="296" spans="1:60" x14ac:dyDescent="0.25">
      <c r="A296" s="19"/>
      <c r="B296" s="17" t="s">
        <v>310</v>
      </c>
      <c r="C296" s="17" t="s">
        <v>4576</v>
      </c>
      <c r="D296" s="17" t="s">
        <v>3035</v>
      </c>
      <c r="E296" s="20" t="s">
        <v>7351</v>
      </c>
      <c r="F296" s="20" t="s">
        <v>3154</v>
      </c>
      <c r="G296" s="82" t="s">
        <v>7255</v>
      </c>
      <c r="H296" s="85" t="s">
        <v>7275</v>
      </c>
      <c r="I296" s="21" t="s">
        <v>7418</v>
      </c>
      <c r="J296" s="21" t="s">
        <v>3730</v>
      </c>
      <c r="K296" s="19"/>
      <c r="L296" s="22">
        <v>44015</v>
      </c>
      <c r="M296" s="98">
        <v>875395.85504245805</v>
      </c>
      <c r="N296" s="94">
        <v>875395.85504245805</v>
      </c>
      <c r="O296" s="94">
        <v>941871.43315696705</v>
      </c>
      <c r="P296" s="62">
        <f t="shared" si="4"/>
        <v>0.92942181302633209</v>
      </c>
      <c r="Q296" s="22">
        <v>43910</v>
      </c>
      <c r="R296" s="99">
        <v>162389.17480786101</v>
      </c>
      <c r="S296" s="99">
        <v>123610.869535889</v>
      </c>
      <c r="T296" s="19"/>
      <c r="U296" s="23">
        <v>-1.50732787042216E-2</v>
      </c>
      <c r="V296" s="63">
        <v>-2.06534915723751</v>
      </c>
      <c r="W296" s="23">
        <v>2.7191682049306099E-2</v>
      </c>
      <c r="X296" s="63">
        <v>-6.8836017597350301</v>
      </c>
      <c r="Y296" s="23">
        <v>7.2344653550317203E-2</v>
      </c>
      <c r="Z296" s="63">
        <v>20.43506873562</v>
      </c>
      <c r="AA296" s="23">
        <v>0.19818162761483099</v>
      </c>
      <c r="AB296" s="63">
        <v>36.724778471165301</v>
      </c>
      <c r="AC296" s="23">
        <v>0.27749013972439601</v>
      </c>
      <c r="AD296" s="63">
        <v>47.816311219998198</v>
      </c>
      <c r="AE296" s="23">
        <v>0.26302940727328</v>
      </c>
      <c r="AF296" s="64">
        <v>38.4962823112728</v>
      </c>
      <c r="AG296" s="23">
        <v>-1.5141632269660499E-2</v>
      </c>
      <c r="AH296" s="63">
        <v>-7.6089890277216901</v>
      </c>
      <c r="AI296" s="23">
        <v>8.6249913232750303E-2</v>
      </c>
      <c r="AJ296" s="63">
        <v>18.7111042954784</v>
      </c>
      <c r="AK296" s="23">
        <v>0.72733450747327899</v>
      </c>
      <c r="AL296" s="23">
        <v>4.2847474032896599E-2</v>
      </c>
      <c r="AM296" s="63">
        <v>39.588375907740598</v>
      </c>
      <c r="AN296" s="19"/>
      <c r="AO296" s="26">
        <v>3.6608151345717502E-2</v>
      </c>
      <c r="AP296" s="26">
        <v>-2.35697521529801E-2</v>
      </c>
      <c r="AQ296" s="26">
        <v>0.142017845571972</v>
      </c>
      <c r="AR296" s="26">
        <v>-9.9573385189578395E-2</v>
      </c>
      <c r="AS296" s="24">
        <v>8</v>
      </c>
      <c r="AT296" s="24">
        <v>4</v>
      </c>
      <c r="AU296" s="24">
        <v>7</v>
      </c>
      <c r="AV296" s="25">
        <v>5</v>
      </c>
      <c r="AW296" s="19"/>
      <c r="AX296" s="29">
        <v>0.13539341823256101</v>
      </c>
      <c r="AY296" s="30">
        <v>1.50599084665919</v>
      </c>
      <c r="AZ296" s="30">
        <v>1.0177958181957401</v>
      </c>
      <c r="BA296" s="30">
        <v>2.4003944654396001</v>
      </c>
      <c r="BB296" s="62">
        <v>1.4012155039508801E-2</v>
      </c>
      <c r="BC296" s="108">
        <v>-11.583451865371901</v>
      </c>
      <c r="BD296" s="22">
        <v>43910</v>
      </c>
      <c r="BE296" s="22">
        <v>43990</v>
      </c>
      <c r="BF296" s="24"/>
      <c r="BG296" s="22"/>
      <c r="BH296" s="37"/>
    </row>
    <row r="297" spans="1:60" x14ac:dyDescent="0.25">
      <c r="A297" s="19"/>
      <c r="B297" s="17" t="s">
        <v>311</v>
      </c>
      <c r="C297" s="17" t="s">
        <v>4577</v>
      </c>
      <c r="D297" s="17" t="s">
        <v>3036</v>
      </c>
      <c r="E297" s="20" t="s">
        <v>7288</v>
      </c>
      <c r="F297" s="20" t="s">
        <v>3154</v>
      </c>
      <c r="G297" s="82" t="s">
        <v>7255</v>
      </c>
      <c r="H297" s="85" t="s">
        <v>7274</v>
      </c>
      <c r="I297" s="21" t="s">
        <v>7417</v>
      </c>
      <c r="J297" s="21" t="s">
        <v>3731</v>
      </c>
      <c r="K297" s="19"/>
      <c r="L297" s="22">
        <v>44015</v>
      </c>
      <c r="M297" s="98">
        <v>1343.28979999945</v>
      </c>
      <c r="N297" s="94">
        <v>1343.28979999945</v>
      </c>
      <c r="O297" s="94">
        <v>1343.28979999945</v>
      </c>
      <c r="P297" s="62">
        <f t="shared" si="4"/>
        <v>1</v>
      </c>
      <c r="Q297" s="22">
        <v>44015</v>
      </c>
      <c r="R297" s="99">
        <v>10479616.968</v>
      </c>
      <c r="S297" s="99">
        <v>10214845.9613281</v>
      </c>
      <c r="T297" s="19"/>
      <c r="U297" s="23">
        <v>3.7966619856888399E-6</v>
      </c>
      <c r="V297" s="63">
        <v>-0.55764162061677802</v>
      </c>
      <c r="W297" s="23">
        <v>1.6008043530746401E-4</v>
      </c>
      <c r="X297" s="63">
        <v>-9.5867619211348902</v>
      </c>
      <c r="Y297" s="23">
        <v>3.3748848563845998E-3</v>
      </c>
      <c r="Z297" s="63">
        <v>13.5380918662268</v>
      </c>
      <c r="AA297" s="23">
        <v>9.7607691459415894E-3</v>
      </c>
      <c r="AB297" s="63">
        <v>17.8826926242618</v>
      </c>
      <c r="AC297" s="23">
        <v>2.2774162547648299E-2</v>
      </c>
      <c r="AD297" s="63">
        <v>22.344713502301602</v>
      </c>
      <c r="AE297" s="23">
        <v>3.4942140107887099E-2</v>
      </c>
      <c r="AF297" s="64">
        <v>15.687555594748099</v>
      </c>
      <c r="AG297" s="23">
        <v>1.13156311272178E-5</v>
      </c>
      <c r="AH297" s="63">
        <v>-6.0936942376429197</v>
      </c>
      <c r="AI297" s="23">
        <v>3.4765988275467E-3</v>
      </c>
      <c r="AJ297" s="63">
        <v>10.4337728549581</v>
      </c>
      <c r="AK297" s="23">
        <v>0.21345058717270099</v>
      </c>
      <c r="AL297" s="23">
        <v>2.1993815798850801E-2</v>
      </c>
      <c r="AM297" s="63">
        <v>19.885615333623701</v>
      </c>
      <c r="AN297" s="19"/>
      <c r="AO297" s="26">
        <v>1.10302386019612E-4</v>
      </c>
      <c r="AP297" s="26">
        <v>3.6478140827966901E-6</v>
      </c>
      <c r="AQ297" s="26">
        <v>1.0663019966159501E-3</v>
      </c>
      <c r="AR297" s="26">
        <v>1.13156311272178E-5</v>
      </c>
      <c r="AS297" s="24">
        <v>12</v>
      </c>
      <c r="AT297" s="24">
        <v>0</v>
      </c>
      <c r="AU297" s="24">
        <v>7</v>
      </c>
      <c r="AV297" s="25">
        <v>5</v>
      </c>
      <c r="AW297" s="19"/>
      <c r="AX297" s="29">
        <v>4.5820947853030702E-4</v>
      </c>
      <c r="AY297" s="30">
        <v>-43.252764038625202</v>
      </c>
      <c r="AZ297" s="30">
        <v>0.426020640005845</v>
      </c>
      <c r="BA297" s="30">
        <v>-15.2148908590025</v>
      </c>
      <c r="BB297" s="62">
        <v>4.7340458200437801E-5</v>
      </c>
      <c r="BC297" s="108">
        <v>0</v>
      </c>
      <c r="BD297" s="22">
        <v>44015</v>
      </c>
      <c r="BE297" s="22"/>
      <c r="BF297" s="24"/>
      <c r="BG297" s="22"/>
      <c r="BH297" s="37"/>
    </row>
    <row r="298" spans="1:60" x14ac:dyDescent="0.25">
      <c r="A298" s="19"/>
      <c r="B298" s="17" t="s">
        <v>312</v>
      </c>
      <c r="C298" s="17" t="s">
        <v>4578</v>
      </c>
      <c r="D298" s="17" t="s">
        <v>3037</v>
      </c>
      <c r="E298" s="20" t="s">
        <v>7289</v>
      </c>
      <c r="F298" s="20" t="s">
        <v>3154</v>
      </c>
      <c r="G298" s="82" t="s">
        <v>7255</v>
      </c>
      <c r="H298" s="85" t="s">
        <v>7274</v>
      </c>
      <c r="I298" s="21" t="s">
        <v>7417</v>
      </c>
      <c r="J298" s="21" t="s">
        <v>3732</v>
      </c>
      <c r="K298" s="19"/>
      <c r="L298" s="22">
        <v>44015</v>
      </c>
      <c r="M298" s="98">
        <v>2578.5419000014699</v>
      </c>
      <c r="N298" s="94">
        <v>2578.5419000014699</v>
      </c>
      <c r="O298" s="94">
        <v>2578.5419000014699</v>
      </c>
      <c r="P298" s="62">
        <f t="shared" si="4"/>
        <v>1</v>
      </c>
      <c r="Q298" s="22">
        <v>44015</v>
      </c>
      <c r="R298" s="99">
        <v>69810566.166999996</v>
      </c>
      <c r="S298" s="99">
        <v>61406177.329937503</v>
      </c>
      <c r="T298" s="19"/>
      <c r="U298" s="23">
        <v>1.33410521812038E-5</v>
      </c>
      <c r="V298" s="63">
        <v>-0.55668718159722597</v>
      </c>
      <c r="W298" s="23">
        <v>1.41922042530496E-4</v>
      </c>
      <c r="X298" s="63">
        <v>-9.5885777604125906</v>
      </c>
      <c r="Y298" s="23">
        <v>5.5803832146921204E-3</v>
      </c>
      <c r="Z298" s="63">
        <v>13.7586417020502</v>
      </c>
      <c r="AA298" s="23">
        <v>1.43019562292466E-2</v>
      </c>
      <c r="AB298" s="63">
        <v>18.3368113325851</v>
      </c>
      <c r="AC298" s="23">
        <v>3.8360609672963598E-2</v>
      </c>
      <c r="AD298" s="63">
        <v>23.9033582148259</v>
      </c>
      <c r="AE298" s="23">
        <v>6.1540082933788702E-2</v>
      </c>
      <c r="AF298" s="64">
        <v>18.347349877352801</v>
      </c>
      <c r="AG298" s="23">
        <v>3.6262119465391199E-5</v>
      </c>
      <c r="AH298" s="63">
        <v>-6.0911995888090997</v>
      </c>
      <c r="AI298" s="23">
        <v>5.6829033692338297E-3</v>
      </c>
      <c r="AJ298" s="63">
        <v>10.6544033091341</v>
      </c>
      <c r="AK298" s="23">
        <v>0.73711711286916404</v>
      </c>
      <c r="AL298" s="23">
        <v>3.5010700952625498E-2</v>
      </c>
      <c r="AM298" s="63">
        <v>-60.187879221397502</v>
      </c>
      <c r="AN298" s="19"/>
      <c r="AO298" s="26">
        <v>8.4438817248155796E-4</v>
      </c>
      <c r="AP298" s="26">
        <v>3.6845012800768001E-6</v>
      </c>
      <c r="AQ298" s="26">
        <v>1.7903609714267101E-3</v>
      </c>
      <c r="AR298" s="26">
        <v>3.6262119465391199E-5</v>
      </c>
      <c r="AS298" s="24">
        <v>12</v>
      </c>
      <c r="AT298" s="24">
        <v>0</v>
      </c>
      <c r="AU298" s="24">
        <v>7</v>
      </c>
      <c r="AV298" s="25">
        <v>5</v>
      </c>
      <c r="AW298" s="19"/>
      <c r="AX298" s="29">
        <v>1.1850377872622199E-3</v>
      </c>
      <c r="AY298" s="30">
        <v>-13.046595160471</v>
      </c>
      <c r="AZ298" s="30">
        <v>0.44120423244021401</v>
      </c>
      <c r="BA298" s="30">
        <v>-12.8694727040711</v>
      </c>
      <c r="BB298" s="62">
        <v>1.22462825996479E-4</v>
      </c>
      <c r="BC298" s="108">
        <v>0</v>
      </c>
      <c r="BD298" s="22">
        <v>44015</v>
      </c>
      <c r="BE298" s="22"/>
      <c r="BF298" s="24"/>
      <c r="BG298" s="22"/>
      <c r="BH298" s="37"/>
    </row>
    <row r="299" spans="1:60" x14ac:dyDescent="0.25">
      <c r="A299" s="19"/>
      <c r="B299" s="17" t="s">
        <v>313</v>
      </c>
      <c r="C299" s="17" t="s">
        <v>4579</v>
      </c>
      <c r="D299" s="17" t="s">
        <v>3037</v>
      </c>
      <c r="E299" s="20" t="s">
        <v>7290</v>
      </c>
      <c r="F299" s="20" t="s">
        <v>3154</v>
      </c>
      <c r="G299" s="82" t="s">
        <v>7255</v>
      </c>
      <c r="H299" s="85" t="s">
        <v>7274</v>
      </c>
      <c r="I299" s="21" t="s">
        <v>7417</v>
      </c>
      <c r="J299" s="21" t="s">
        <v>3733</v>
      </c>
      <c r="K299" s="19"/>
      <c r="L299" s="22">
        <v>44015</v>
      </c>
      <c r="M299" s="98">
        <v>1843.2151999995101</v>
      </c>
      <c r="N299" s="94">
        <v>1843.2151999995101</v>
      </c>
      <c r="O299" s="94">
        <v>1843.2151999995101</v>
      </c>
      <c r="P299" s="62">
        <f t="shared" si="4"/>
        <v>1</v>
      </c>
      <c r="Q299" s="22">
        <v>44015</v>
      </c>
      <c r="R299" s="99">
        <v>31337976.43</v>
      </c>
      <c r="S299" s="99">
        <v>36621394.159999996</v>
      </c>
      <c r="T299" s="19"/>
      <c r="U299" s="23">
        <v>7.86675082053989E-6</v>
      </c>
      <c r="V299" s="63">
        <v>-0.55723461173329303</v>
      </c>
      <c r="W299" s="23">
        <v>2.1646216191584201E-4</v>
      </c>
      <c r="X299" s="63">
        <v>-9.5811237484740595</v>
      </c>
      <c r="Y299" s="23">
        <v>6.7191064390499404E-3</v>
      </c>
      <c r="Z299" s="63">
        <v>13.872514024493301</v>
      </c>
      <c r="AA299" s="23">
        <v>1.6865585126652101E-2</v>
      </c>
      <c r="AB299" s="63">
        <v>18.593174222332902</v>
      </c>
      <c r="AC299" s="23">
        <v>4.3870221134056898E-2</v>
      </c>
      <c r="AD299" s="63">
        <v>24.454319360927901</v>
      </c>
      <c r="AE299" s="23">
        <v>6.9834446341701606E-2</v>
      </c>
      <c r="AF299" s="64">
        <v>19.1767862181296</v>
      </c>
      <c r="AG299" s="23">
        <v>2.2624022676609501E-5</v>
      </c>
      <c r="AH299" s="63">
        <v>-6.0925633984879797</v>
      </c>
      <c r="AI299" s="23">
        <v>6.8433318374445697E-3</v>
      </c>
      <c r="AJ299" s="63">
        <v>10.7704461559479</v>
      </c>
      <c r="AK299" s="23">
        <v>0.81746176676475402</v>
      </c>
      <c r="AL299" s="23">
        <v>3.7930943930405199E-2</v>
      </c>
      <c r="AM299" s="63">
        <v>-52.1534138318384</v>
      </c>
      <c r="AN299" s="19"/>
      <c r="AO299" s="26">
        <v>8.5258539729693395E-4</v>
      </c>
      <c r="AP299" s="26">
        <v>6.9458910729736098E-6</v>
      </c>
      <c r="AQ299" s="26">
        <v>1.98358267334697E-3</v>
      </c>
      <c r="AR299" s="26">
        <v>2.2624022676609501E-5</v>
      </c>
      <c r="AS299" s="24">
        <v>12</v>
      </c>
      <c r="AT299" s="24">
        <v>0</v>
      </c>
      <c r="AU299" s="24">
        <v>7</v>
      </c>
      <c r="AV299" s="25">
        <v>5</v>
      </c>
      <c r="AW299" s="19"/>
      <c r="AX299" s="29">
        <v>1.22744746982562E-3</v>
      </c>
      <c r="AY299" s="30">
        <v>-10.6675479787518</v>
      </c>
      <c r="AZ299" s="30">
        <v>0.44942020043254199</v>
      </c>
      <c r="BA299" s="30">
        <v>-11.874728964394301</v>
      </c>
      <c r="BB299" s="62">
        <v>1.2684472850153799E-4</v>
      </c>
      <c r="BC299" s="108">
        <v>0</v>
      </c>
      <c r="BD299" s="22">
        <v>44015</v>
      </c>
      <c r="BE299" s="22"/>
      <c r="BF299" s="24"/>
      <c r="BG299" s="22"/>
      <c r="BH299" s="37"/>
    </row>
    <row r="300" spans="1:60" x14ac:dyDescent="0.25">
      <c r="A300" s="19"/>
      <c r="B300" s="17" t="s">
        <v>314</v>
      </c>
      <c r="C300" s="17" t="s">
        <v>4580</v>
      </c>
      <c r="D300" s="17" t="s">
        <v>3037</v>
      </c>
      <c r="E300" s="20" t="s">
        <v>7292</v>
      </c>
      <c r="F300" s="20" t="s">
        <v>3154</v>
      </c>
      <c r="G300" s="82" t="s">
        <v>7255</v>
      </c>
      <c r="H300" s="85" t="s">
        <v>7274</v>
      </c>
      <c r="I300" s="21" t="s">
        <v>7417</v>
      </c>
      <c r="J300" s="21" t="s">
        <v>3734</v>
      </c>
      <c r="K300" s="19"/>
      <c r="L300" s="22">
        <v>44015</v>
      </c>
      <c r="M300" s="98">
        <v>1770.3464999999901</v>
      </c>
      <c r="N300" s="94">
        <v>1770.3464999999901</v>
      </c>
      <c r="O300" s="94">
        <v>1770.3464999999901</v>
      </c>
      <c r="P300" s="62">
        <f t="shared" si="4"/>
        <v>1</v>
      </c>
      <c r="Q300" s="22">
        <v>44015</v>
      </c>
      <c r="R300" s="99">
        <v>9257843.7679999992</v>
      </c>
      <c r="S300" s="99">
        <v>8450156.1071328092</v>
      </c>
      <c r="T300" s="19"/>
      <c r="U300" s="23">
        <v>5.1402621465968002E-6</v>
      </c>
      <c r="V300" s="63">
        <v>-0.557507260600687</v>
      </c>
      <c r="W300" s="23">
        <v>1.19651911518304E-4</v>
      </c>
      <c r="X300" s="63">
        <v>-9.5908047735138098</v>
      </c>
      <c r="Y300" s="23">
        <v>5.82371577183949E-3</v>
      </c>
      <c r="Z300" s="63">
        <v>13.782974957764999</v>
      </c>
      <c r="AA300" s="23">
        <v>1.50656137284386E-2</v>
      </c>
      <c r="AB300" s="63">
        <v>18.4131770824897</v>
      </c>
      <c r="AC300" s="23">
        <v>4.0300829021361999E-2</v>
      </c>
      <c r="AD300" s="63">
        <v>24.097380149673</v>
      </c>
      <c r="AE300" s="23">
        <v>6.4904856742941802E-2</v>
      </c>
      <c r="AF300" s="64">
        <v>18.683827258268099</v>
      </c>
      <c r="AG300" s="23">
        <v>1.3330902220332099E-5</v>
      </c>
      <c r="AH300" s="63">
        <v>-6.0934927105336101</v>
      </c>
      <c r="AI300" s="23">
        <v>5.9313902693247699E-3</v>
      </c>
      <c r="AJ300" s="63">
        <v>10.679251999143201</v>
      </c>
      <c r="AK300" s="23">
        <v>0.54157654127455301</v>
      </c>
      <c r="AL300" s="23">
        <v>3.3832144908956301E-2</v>
      </c>
      <c r="AM300" s="63">
        <v>21.468005699745799</v>
      </c>
      <c r="AN300" s="19"/>
      <c r="AO300" s="26">
        <v>8.4712697753275301E-4</v>
      </c>
      <c r="AP300" s="26">
        <v>3.7281351978890602E-6</v>
      </c>
      <c r="AQ300" s="26">
        <v>1.8199701771664E-3</v>
      </c>
      <c r="AR300" s="26">
        <v>1.3330902220332099E-5</v>
      </c>
      <c r="AS300" s="24">
        <v>12</v>
      </c>
      <c r="AT300" s="24">
        <v>0</v>
      </c>
      <c r="AU300" s="24">
        <v>7</v>
      </c>
      <c r="AV300" s="25">
        <v>5</v>
      </c>
      <c r="AW300" s="19"/>
      <c r="AX300" s="29">
        <v>1.20580668477942E-3</v>
      </c>
      <c r="AY300" s="30">
        <v>-12.2407065692241</v>
      </c>
      <c r="AZ300" s="30">
        <v>0.44367139614587398</v>
      </c>
      <c r="BA300" s="30">
        <v>-12.544657215985399</v>
      </c>
      <c r="BB300" s="62">
        <v>1.2460852021035901E-4</v>
      </c>
      <c r="BC300" s="108">
        <v>0</v>
      </c>
      <c r="BD300" s="22">
        <v>44015</v>
      </c>
      <c r="BE300" s="22"/>
      <c r="BF300" s="24"/>
      <c r="BG300" s="22"/>
      <c r="BH300" s="37"/>
    </row>
    <row r="301" spans="1:60" x14ac:dyDescent="0.25">
      <c r="A301" s="19"/>
      <c r="B301" s="17" t="s">
        <v>315</v>
      </c>
      <c r="C301" s="17" t="s">
        <v>4581</v>
      </c>
      <c r="D301" s="17" t="s">
        <v>3037</v>
      </c>
      <c r="E301" s="20" t="s">
        <v>7338</v>
      </c>
      <c r="F301" s="20" t="s">
        <v>3154</v>
      </c>
      <c r="G301" s="82" t="s">
        <v>7255</v>
      </c>
      <c r="H301" s="85" t="s">
        <v>7274</v>
      </c>
      <c r="I301" s="21" t="s">
        <v>7417</v>
      </c>
      <c r="J301" s="21" t="s">
        <v>3735</v>
      </c>
      <c r="K301" s="19"/>
      <c r="L301" s="22">
        <v>44015</v>
      </c>
      <c r="M301" s="98">
        <v>1616.0018000006701</v>
      </c>
      <c r="N301" s="94">
        <v>1616.0018000006701</v>
      </c>
      <c r="O301" s="94">
        <v>1616.0018000006701</v>
      </c>
      <c r="P301" s="62">
        <f t="shared" si="4"/>
        <v>1</v>
      </c>
      <c r="Q301" s="22">
        <v>44015</v>
      </c>
      <c r="R301" s="99">
        <v>572918113.67299998</v>
      </c>
      <c r="S301" s="99">
        <v>287026340.63450003</v>
      </c>
      <c r="T301" s="19"/>
      <c r="U301" s="23">
        <v>1.41709770105081E-5</v>
      </c>
      <c r="V301" s="63">
        <v>-0.55660418911429599</v>
      </c>
      <c r="W301" s="23">
        <v>4.8135729412024402E-4</v>
      </c>
      <c r="X301" s="63">
        <v>-9.55463423526089</v>
      </c>
      <c r="Y301" s="23">
        <v>8.5551720567309496E-3</v>
      </c>
      <c r="Z301" s="63">
        <v>14.0561205862614</v>
      </c>
      <c r="AA301" s="23">
        <v>2.0797010382011601E-2</v>
      </c>
      <c r="AB301" s="63">
        <v>18.986316747846999</v>
      </c>
      <c r="AC301" s="23">
        <v>5.09934152996721E-2</v>
      </c>
      <c r="AD301" s="63">
        <v>25.166638777504001</v>
      </c>
      <c r="AE301" s="23">
        <v>7.9514000131894094E-2</v>
      </c>
      <c r="AF301" s="64">
        <v>20.144741597148801</v>
      </c>
      <c r="AG301" s="23">
        <v>4.3937525333603797E-5</v>
      </c>
      <c r="AH301" s="63">
        <v>-6.0904320482222802</v>
      </c>
      <c r="AI301" s="23">
        <v>8.7191690272447903E-3</v>
      </c>
      <c r="AJ301" s="63">
        <v>10.9580298749352</v>
      </c>
      <c r="AK301" s="23">
        <v>0.61600180000125004</v>
      </c>
      <c r="AL301" s="23">
        <v>3.7586242920951897E-2</v>
      </c>
      <c r="AM301" s="63">
        <v>28.910531572415501</v>
      </c>
      <c r="AN301" s="19"/>
      <c r="AO301" s="26">
        <v>8.5536400547425696E-4</v>
      </c>
      <c r="AP301" s="26">
        <v>1.0763969839899801E-5</v>
      </c>
      <c r="AQ301" s="26">
        <v>2.2671898204862399E-3</v>
      </c>
      <c r="AR301" s="26">
        <v>4.3937525333603797E-5</v>
      </c>
      <c r="AS301" s="24">
        <v>12</v>
      </c>
      <c r="AT301" s="24">
        <v>0</v>
      </c>
      <c r="AU301" s="24">
        <v>7</v>
      </c>
      <c r="AV301" s="25">
        <v>5</v>
      </c>
      <c r="AW301" s="19"/>
      <c r="AX301" s="29">
        <v>1.2720692914831499E-3</v>
      </c>
      <c r="AY301" s="30">
        <v>-7.3896875168720699</v>
      </c>
      <c r="AZ301" s="30">
        <v>0.46196168069400301</v>
      </c>
      <c r="BA301" s="30">
        <v>-9.9018165597226506</v>
      </c>
      <c r="BB301" s="62">
        <v>1.3145501753058399E-4</v>
      </c>
      <c r="BC301" s="108">
        <v>0</v>
      </c>
      <c r="BD301" s="22">
        <v>44015</v>
      </c>
      <c r="BE301" s="22"/>
      <c r="BF301" s="24"/>
      <c r="BG301" s="22"/>
      <c r="BH301" s="37"/>
    </row>
    <row r="302" spans="1:60" x14ac:dyDescent="0.25">
      <c r="A302" s="19"/>
      <c r="B302" s="17" t="s">
        <v>316</v>
      </c>
      <c r="C302" s="17" t="s">
        <v>4582</v>
      </c>
      <c r="D302" s="17" t="s">
        <v>3038</v>
      </c>
      <c r="E302" s="20" t="s">
        <v>7289</v>
      </c>
      <c r="F302" s="20" t="s">
        <v>3154</v>
      </c>
      <c r="G302" s="82" t="s">
        <v>7253</v>
      </c>
      <c r="H302" s="85" t="s">
        <v>7261</v>
      </c>
      <c r="I302" s="21" t="s">
        <v>7417</v>
      </c>
      <c r="J302" s="21" t="s">
        <v>3736</v>
      </c>
      <c r="K302" s="19"/>
      <c r="L302" s="22">
        <v>44015</v>
      </c>
      <c r="M302" s="98">
        <v>1678.5872000008801</v>
      </c>
      <c r="N302" s="94">
        <v>1678.5872000008801</v>
      </c>
      <c r="O302" s="94">
        <v>1679.72049999982</v>
      </c>
      <c r="P302" s="62">
        <f t="shared" si="4"/>
        <v>0.99932530441883627</v>
      </c>
      <c r="Q302" s="22">
        <v>44001</v>
      </c>
      <c r="R302" s="99">
        <v>2209565.1860000002</v>
      </c>
      <c r="S302" s="99">
        <v>2398148.2115624999</v>
      </c>
      <c r="T302" s="19"/>
      <c r="U302" s="23">
        <v>-2.26448708417593E-4</v>
      </c>
      <c r="V302" s="63">
        <v>-0.58066615765710605</v>
      </c>
      <c r="W302" s="23">
        <v>6.1849737667216704E-3</v>
      </c>
      <c r="X302" s="63">
        <v>-8.9842725880007492</v>
      </c>
      <c r="Y302" s="23">
        <v>3.1780381174030502E-2</v>
      </c>
      <c r="Z302" s="63">
        <v>16.378641497984098</v>
      </c>
      <c r="AA302" s="23">
        <v>3.8763835618738099E-2</v>
      </c>
      <c r="AB302" s="63">
        <v>20.782999271526901</v>
      </c>
      <c r="AC302" s="23">
        <v>8.7100776747392999E-2</v>
      </c>
      <c r="AD302" s="63">
        <v>28.777374922268798</v>
      </c>
      <c r="AE302" s="23">
        <v>0.107788234363397</v>
      </c>
      <c r="AF302" s="64">
        <v>22.972165020299101</v>
      </c>
      <c r="AG302" s="23">
        <v>1.2672976117755801E-4</v>
      </c>
      <c r="AH302" s="63">
        <v>-6.0821528246378902</v>
      </c>
      <c r="AI302" s="23">
        <v>3.2539196006837301E-2</v>
      </c>
      <c r="AJ302" s="63">
        <v>13.3400325728871</v>
      </c>
      <c r="AK302" s="23">
        <v>0.67858720000018402</v>
      </c>
      <c r="AL302" s="23">
        <v>4.2444213882845402E-2</v>
      </c>
      <c r="AM302" s="63">
        <v>29.4618922838708</v>
      </c>
      <c r="AN302" s="19"/>
      <c r="AO302" s="26">
        <v>1.39480232701317E-2</v>
      </c>
      <c r="AP302" s="26">
        <v>-1.65838884140612E-2</v>
      </c>
      <c r="AQ302" s="26">
        <v>2.60102396805451E-2</v>
      </c>
      <c r="AR302" s="26">
        <v>-1.53025632444042E-2</v>
      </c>
      <c r="AS302" s="24">
        <v>8</v>
      </c>
      <c r="AT302" s="24">
        <v>4</v>
      </c>
      <c r="AU302" s="24">
        <v>7</v>
      </c>
      <c r="AV302" s="25">
        <v>5</v>
      </c>
      <c r="AW302" s="19"/>
      <c r="AX302" s="29">
        <v>3.47178287963106E-2</v>
      </c>
      <c r="AY302" s="30">
        <v>0.28441020159789299</v>
      </c>
      <c r="AZ302" s="30">
        <v>0.53168552861643503</v>
      </c>
      <c r="BA302" s="30">
        <v>0.38684849320725301</v>
      </c>
      <c r="BB302" s="62">
        <v>3.5826416126929E-3</v>
      </c>
      <c r="BC302" s="108">
        <v>-4.66251162160916</v>
      </c>
      <c r="BD302" s="22">
        <v>43747</v>
      </c>
      <c r="BE302" s="22">
        <v>43783</v>
      </c>
      <c r="BF302" s="24">
        <v>152</v>
      </c>
      <c r="BG302" s="22">
        <v>43959</v>
      </c>
      <c r="BH302" s="37"/>
    </row>
    <row r="303" spans="1:60" x14ac:dyDescent="0.25">
      <c r="A303" s="19"/>
      <c r="B303" s="17" t="s">
        <v>317</v>
      </c>
      <c r="C303" s="17" t="s">
        <v>4583</v>
      </c>
      <c r="D303" s="17" t="s">
        <v>3038</v>
      </c>
      <c r="E303" s="20" t="s">
        <v>7298</v>
      </c>
      <c r="F303" s="20" t="s">
        <v>3154</v>
      </c>
      <c r="G303" s="82" t="s">
        <v>7253</v>
      </c>
      <c r="H303" s="85" t="s">
        <v>7261</v>
      </c>
      <c r="I303" s="21" t="s">
        <v>7417</v>
      </c>
      <c r="J303" s="21" t="s">
        <v>3737</v>
      </c>
      <c r="K303" s="19"/>
      <c r="L303" s="22">
        <v>44015</v>
      </c>
      <c r="M303" s="98">
        <v>1792.4904999993701</v>
      </c>
      <c r="N303" s="94">
        <v>1792.4904999993701</v>
      </c>
      <c r="O303" s="94">
        <v>1793.17930000089</v>
      </c>
      <c r="P303" s="62">
        <f t="shared" si="4"/>
        <v>0.99961587778672245</v>
      </c>
      <c r="Q303" s="22">
        <v>44001</v>
      </c>
      <c r="R303" s="99">
        <v>222847.13800000001</v>
      </c>
      <c r="S303" s="99">
        <v>269958.50447412097</v>
      </c>
      <c r="T303" s="19"/>
      <c r="U303" s="23">
        <v>-2.0570493234117699E-4</v>
      </c>
      <c r="V303" s="63">
        <v>-0.57859178004946399</v>
      </c>
      <c r="W303" s="23">
        <v>6.8119261977699396E-3</v>
      </c>
      <c r="X303" s="63">
        <v>-8.9215773448959208</v>
      </c>
      <c r="Y303" s="23">
        <v>3.5687046938619502E-2</v>
      </c>
      <c r="Z303" s="63">
        <v>16.769308074435699</v>
      </c>
      <c r="AA303" s="23">
        <v>4.6699818272827501E-2</v>
      </c>
      <c r="AB303" s="63">
        <v>21.576597536943201</v>
      </c>
      <c r="AC303" s="23">
        <v>0.103763697132381</v>
      </c>
      <c r="AD303" s="63">
        <v>30.4436669607821</v>
      </c>
      <c r="AE303" s="23">
        <v>0.13334993270298601</v>
      </c>
      <c r="AF303" s="64">
        <v>25.528334854257999</v>
      </c>
      <c r="AG303" s="23">
        <v>1.8899068709288299E-4</v>
      </c>
      <c r="AH303" s="63">
        <v>-6.0759267320463604</v>
      </c>
      <c r="AI303" s="23">
        <v>3.6513334545816199E-2</v>
      </c>
      <c r="AJ303" s="63">
        <v>13.7374464267923</v>
      </c>
      <c r="AK303" s="23">
        <v>0.79249049999984</v>
      </c>
      <c r="AL303" s="23">
        <v>4.7951356129487997E-2</v>
      </c>
      <c r="AM303" s="63">
        <v>40.852222283836497</v>
      </c>
      <c r="AN303" s="19"/>
      <c r="AO303" s="26">
        <v>1.39691543317895E-2</v>
      </c>
      <c r="AP303" s="26">
        <v>-1.6563371670599701E-2</v>
      </c>
      <c r="AQ303" s="26">
        <v>2.6649656127119701E-2</v>
      </c>
      <c r="AR303" s="26">
        <v>-1.4666719715023599E-2</v>
      </c>
      <c r="AS303" s="24">
        <v>8</v>
      </c>
      <c r="AT303" s="24">
        <v>4</v>
      </c>
      <c r="AU303" s="24">
        <v>7</v>
      </c>
      <c r="AV303" s="25">
        <v>5</v>
      </c>
      <c r="AW303" s="19"/>
      <c r="AX303" s="29">
        <v>3.4731647227054102E-2</v>
      </c>
      <c r="AY303" s="30">
        <v>0.49262068057896602</v>
      </c>
      <c r="AZ303" s="30">
        <v>0.55734459640370904</v>
      </c>
      <c r="BA303" s="30">
        <v>0.67394431687534995</v>
      </c>
      <c r="BB303" s="62">
        <v>3.58415972211333E-3</v>
      </c>
      <c r="BC303" s="108">
        <v>-4.5909976152106502</v>
      </c>
      <c r="BD303" s="22">
        <v>43747</v>
      </c>
      <c r="BE303" s="22">
        <v>43783</v>
      </c>
      <c r="BF303" s="24">
        <v>146</v>
      </c>
      <c r="BG303" s="22">
        <v>43951</v>
      </c>
      <c r="BH303" s="37"/>
    </row>
    <row r="304" spans="1:60" x14ac:dyDescent="0.25">
      <c r="A304" s="19"/>
      <c r="B304" s="17" t="s">
        <v>318</v>
      </c>
      <c r="C304" s="17" t="s">
        <v>4584</v>
      </c>
      <c r="D304" s="17" t="s">
        <v>3038</v>
      </c>
      <c r="E304" s="20" t="s">
        <v>7292</v>
      </c>
      <c r="F304" s="20" t="s">
        <v>3154</v>
      </c>
      <c r="G304" s="82" t="s">
        <v>7253</v>
      </c>
      <c r="H304" s="85" t="s">
        <v>7261</v>
      </c>
      <c r="I304" s="21" t="s">
        <v>7417</v>
      </c>
      <c r="J304" s="21" t="s">
        <v>3738</v>
      </c>
      <c r="K304" s="19"/>
      <c r="L304" s="22">
        <v>44015</v>
      </c>
      <c r="M304" s="98">
        <v>1761.7930999994301</v>
      </c>
      <c r="N304" s="94">
        <v>1761.7930999994301</v>
      </c>
      <c r="O304" s="94">
        <v>1762.6724999994001</v>
      </c>
      <c r="P304" s="62">
        <f t="shared" si="4"/>
        <v>0.99950109847406687</v>
      </c>
      <c r="Q304" s="22">
        <v>44001</v>
      </c>
      <c r="R304" s="99">
        <v>2695371.3339999998</v>
      </c>
      <c r="S304" s="99">
        <v>3210251.1326015601</v>
      </c>
      <c r="T304" s="19"/>
      <c r="U304" s="23">
        <v>-2.1388401819422099E-4</v>
      </c>
      <c r="V304" s="63">
        <v>-0.57940968863476905</v>
      </c>
      <c r="W304" s="23">
        <v>6.56417474419868E-3</v>
      </c>
      <c r="X304" s="63">
        <v>-8.9463524902530498</v>
      </c>
      <c r="Y304" s="23">
        <v>3.4142994512876598E-2</v>
      </c>
      <c r="Z304" s="63">
        <v>16.614902831876002</v>
      </c>
      <c r="AA304" s="23">
        <v>4.3559881130931899E-2</v>
      </c>
      <c r="AB304" s="63">
        <v>21.2626038227463</v>
      </c>
      <c r="AC304" s="23">
        <v>9.7156113881355893E-2</v>
      </c>
      <c r="AD304" s="63">
        <v>29.7829086356796</v>
      </c>
      <c r="AE304" s="23">
        <v>0.123190610807796</v>
      </c>
      <c r="AF304" s="64">
        <v>24.512402664753601</v>
      </c>
      <c r="AG304" s="23">
        <v>1.6440500985481801E-4</v>
      </c>
      <c r="AH304" s="63">
        <v>-6.0783852997701597</v>
      </c>
      <c r="AI304" s="23">
        <v>3.4942578025948003E-2</v>
      </c>
      <c r="AJ304" s="63">
        <v>13.580370774798199</v>
      </c>
      <c r="AK304" s="23">
        <v>0.76179309999919498</v>
      </c>
      <c r="AL304" s="23">
        <v>4.6499574396875701E-2</v>
      </c>
      <c r="AM304" s="63">
        <v>37.782482283771998</v>
      </c>
      <c r="AN304" s="19"/>
      <c r="AO304" s="26">
        <v>1.39608200861403E-2</v>
      </c>
      <c r="AP304" s="26">
        <v>-1.6571465842389398E-2</v>
      </c>
      <c r="AQ304" s="26">
        <v>2.6397280858873301E-2</v>
      </c>
      <c r="AR304" s="26">
        <v>-1.49177566954677E-2</v>
      </c>
      <c r="AS304" s="24">
        <v>8</v>
      </c>
      <c r="AT304" s="24">
        <v>4</v>
      </c>
      <c r="AU304" s="24">
        <v>7</v>
      </c>
      <c r="AV304" s="25">
        <v>5</v>
      </c>
      <c r="AW304" s="19"/>
      <c r="AX304" s="29">
        <v>3.47259783397749E-2</v>
      </c>
      <c r="AY304" s="30">
        <v>0.41026936829166499</v>
      </c>
      <c r="AZ304" s="30">
        <v>0.54719362062860499</v>
      </c>
      <c r="BA304" s="30">
        <v>0.56000146143014695</v>
      </c>
      <c r="BB304" s="62">
        <v>3.58353827096835E-3</v>
      </c>
      <c r="BC304" s="108">
        <v>-4.6192282899864896</v>
      </c>
      <c r="BD304" s="22">
        <v>43747</v>
      </c>
      <c r="BE304" s="22">
        <v>43783</v>
      </c>
      <c r="BF304" s="24">
        <v>148</v>
      </c>
      <c r="BG304" s="22">
        <v>43955</v>
      </c>
      <c r="BH304" s="37"/>
    </row>
    <row r="305" spans="1:60" x14ac:dyDescent="0.25">
      <c r="A305" s="19"/>
      <c r="B305" s="17" t="s">
        <v>319</v>
      </c>
      <c r="C305" s="17" t="s">
        <v>4585</v>
      </c>
      <c r="D305" s="17" t="s">
        <v>3038</v>
      </c>
      <c r="E305" s="20" t="s">
        <v>7309</v>
      </c>
      <c r="F305" s="20" t="s">
        <v>3154</v>
      </c>
      <c r="G305" s="82" t="s">
        <v>7253</v>
      </c>
      <c r="H305" s="85" t="s">
        <v>7261</v>
      </c>
      <c r="I305" s="21" t="s">
        <v>7417</v>
      </c>
      <c r="J305" s="21" t="s">
        <v>3739</v>
      </c>
      <c r="K305" s="19"/>
      <c r="L305" s="22">
        <v>44015</v>
      </c>
      <c r="M305" s="98">
        <v>1788.6907000001499</v>
      </c>
      <c r="N305" s="94">
        <v>1788.6907000001499</v>
      </c>
      <c r="O305" s="94">
        <v>1789.4396999999899</v>
      </c>
      <c r="P305" s="62">
        <f t="shared" si="4"/>
        <v>0.99958143322748461</v>
      </c>
      <c r="Q305" s="22">
        <v>44001</v>
      </c>
      <c r="R305" s="99">
        <v>106664.976</v>
      </c>
      <c r="S305" s="99">
        <v>108292.881365967</v>
      </c>
      <c r="T305" s="19"/>
      <c r="U305" s="23">
        <v>-2.0815364223381001E-4</v>
      </c>
      <c r="V305" s="63">
        <v>-0.57883665103872795</v>
      </c>
      <c r="W305" s="23">
        <v>6.73764090424811E-3</v>
      </c>
      <c r="X305" s="63">
        <v>-8.9290058742481104</v>
      </c>
      <c r="Y305" s="23">
        <v>3.5223657972892397E-2</v>
      </c>
      <c r="Z305" s="63">
        <v>16.722969177877498</v>
      </c>
      <c r="AA305" s="23">
        <v>4.57571254883078E-2</v>
      </c>
      <c r="AB305" s="63">
        <v>21.4823282584839</v>
      </c>
      <c r="AC305" s="23">
        <v>0.101778173393541</v>
      </c>
      <c r="AD305" s="63">
        <v>30.245114586898101</v>
      </c>
      <c r="AE305" s="23">
        <v>0.1303060663832</v>
      </c>
      <c r="AF305" s="64">
        <v>25.223948222293998</v>
      </c>
      <c r="AG305" s="23">
        <v>1.8161831394536399E-4</v>
      </c>
      <c r="AH305" s="63">
        <v>-6.0766639693611104</v>
      </c>
      <c r="AI305" s="23">
        <v>3.6041899704287103E-2</v>
      </c>
      <c r="AJ305" s="63">
        <v>13.690302942632099</v>
      </c>
      <c r="AK305" s="23">
        <v>0.788690699998988</v>
      </c>
      <c r="AL305" s="23">
        <v>4.7772896643437E-2</v>
      </c>
      <c r="AM305" s="63">
        <v>40.472242283751299</v>
      </c>
      <c r="AN305" s="19"/>
      <c r="AO305" s="26">
        <v>1.3966648813948299E-2</v>
      </c>
      <c r="AP305" s="26">
        <v>-1.6565840548537401E-2</v>
      </c>
      <c r="AQ305" s="26">
        <v>2.6574025880108799E-2</v>
      </c>
      <c r="AR305" s="26">
        <v>-1.4742015163392399E-2</v>
      </c>
      <c r="AS305" s="24">
        <v>8</v>
      </c>
      <c r="AT305" s="24">
        <v>4</v>
      </c>
      <c r="AU305" s="24">
        <v>7</v>
      </c>
      <c r="AV305" s="25">
        <v>5</v>
      </c>
      <c r="AW305" s="19"/>
      <c r="AX305" s="29">
        <v>3.47299262271554E-2</v>
      </c>
      <c r="AY305" s="30">
        <v>0.467900169087898</v>
      </c>
      <c r="AZ305" s="30">
        <v>0.55429703618119697</v>
      </c>
      <c r="BA305" s="30">
        <v>0.63968677936190899</v>
      </c>
      <c r="BB305" s="62">
        <v>3.58397112691819E-3</v>
      </c>
      <c r="BC305" s="108">
        <v>-4.59947787618876</v>
      </c>
      <c r="BD305" s="22">
        <v>43747</v>
      </c>
      <c r="BE305" s="22">
        <v>43783</v>
      </c>
      <c r="BF305" s="24">
        <v>146</v>
      </c>
      <c r="BG305" s="22">
        <v>43951</v>
      </c>
      <c r="BH305" s="37"/>
    </row>
    <row r="306" spans="1:60" x14ac:dyDescent="0.25">
      <c r="A306" s="19"/>
      <c r="B306" s="17" t="s">
        <v>320</v>
      </c>
      <c r="C306" s="17" t="s">
        <v>4586</v>
      </c>
      <c r="D306" s="17" t="s">
        <v>3038</v>
      </c>
      <c r="E306" s="20" t="s">
        <v>7302</v>
      </c>
      <c r="F306" s="20" t="s">
        <v>3154</v>
      </c>
      <c r="G306" s="82" t="s">
        <v>7253</v>
      </c>
      <c r="H306" s="85" t="s">
        <v>7261</v>
      </c>
      <c r="I306" s="21" t="s">
        <v>7417</v>
      </c>
      <c r="J306" s="21" t="s">
        <v>3740</v>
      </c>
      <c r="K306" s="19"/>
      <c r="L306" s="22">
        <v>44015</v>
      </c>
      <c r="M306" s="98">
        <v>1675.5307</v>
      </c>
      <c r="N306" s="94">
        <v>1675.5307</v>
      </c>
      <c r="O306" s="94">
        <v>1676.5594999995101</v>
      </c>
      <c r="P306" s="62">
        <f t="shared" si="4"/>
        <v>0.9993863623691791</v>
      </c>
      <c r="Q306" s="22">
        <v>44001</v>
      </c>
      <c r="R306" s="99">
        <v>45199.864999999998</v>
      </c>
      <c r="S306" s="99">
        <v>117623.720141724</v>
      </c>
      <c r="T306" s="19"/>
      <c r="U306" s="23">
        <v>-2.2214889577298899E-4</v>
      </c>
      <c r="V306" s="63">
        <v>-0.58023617639264602</v>
      </c>
      <c r="W306" s="23">
        <v>6.3169480545184299E-3</v>
      </c>
      <c r="X306" s="63">
        <v>-8.9710751592210691</v>
      </c>
      <c r="Y306" s="23">
        <v>3.2601698156213402E-2</v>
      </c>
      <c r="Z306" s="63">
        <v>16.460773196216898</v>
      </c>
      <c r="AA306" s="23">
        <v>4.04301061116712E-2</v>
      </c>
      <c r="AB306" s="63">
        <v>20.949626320827502</v>
      </c>
      <c r="AC306" s="23">
        <v>9.05887398494815E-2</v>
      </c>
      <c r="AD306" s="63">
        <v>29.126171232492201</v>
      </c>
      <c r="AE306" s="23">
        <v>0.113122903922049</v>
      </c>
      <c r="AF306" s="64">
        <v>23.505631976178801</v>
      </c>
      <c r="AG306" s="23">
        <v>1.3973645036458E-4</v>
      </c>
      <c r="AH306" s="63">
        <v>-6.0808521557191897</v>
      </c>
      <c r="AI306" s="23">
        <v>3.3374644946889E-2</v>
      </c>
      <c r="AJ306" s="63">
        <v>13.423577466892301</v>
      </c>
      <c r="AK306" s="23">
        <v>0.67553070000023596</v>
      </c>
      <c r="AL306" s="23">
        <v>4.2291749588912401E-2</v>
      </c>
      <c r="AM306" s="63">
        <v>29.1562422838761</v>
      </c>
      <c r="AN306" s="19"/>
      <c r="AO306" s="26">
        <v>1.39524414444168E-2</v>
      </c>
      <c r="AP306" s="26">
        <v>-1.6579574914430899E-2</v>
      </c>
      <c r="AQ306" s="26">
        <v>2.61448922337877E-2</v>
      </c>
      <c r="AR306" s="26">
        <v>-1.51686373792472E-2</v>
      </c>
      <c r="AS306" s="24">
        <v>8</v>
      </c>
      <c r="AT306" s="24">
        <v>4</v>
      </c>
      <c r="AU306" s="24">
        <v>7</v>
      </c>
      <c r="AV306" s="25">
        <v>5</v>
      </c>
      <c r="AW306" s="19"/>
      <c r="AX306" s="29">
        <v>3.4720607397430298E-2</v>
      </c>
      <c r="AY306" s="30">
        <v>0.32814770359027501</v>
      </c>
      <c r="AZ306" s="30">
        <v>0.53707396426216303</v>
      </c>
      <c r="BA306" s="30">
        <v>0.44688535765362802</v>
      </c>
      <c r="BB306" s="62">
        <v>3.5829476647404601E-3</v>
      </c>
      <c r="BC306" s="108">
        <v>-4.64744189065095</v>
      </c>
      <c r="BD306" s="22">
        <v>43747</v>
      </c>
      <c r="BE306" s="22">
        <v>43783</v>
      </c>
      <c r="BF306" s="24">
        <v>150</v>
      </c>
      <c r="BG306" s="22">
        <v>43957</v>
      </c>
      <c r="BH306" s="37"/>
    </row>
    <row r="307" spans="1:60" x14ac:dyDescent="0.25">
      <c r="A307" s="19"/>
      <c r="B307" s="17" t="s">
        <v>321</v>
      </c>
      <c r="C307" s="17" t="s">
        <v>4587</v>
      </c>
      <c r="D307" s="17" t="s">
        <v>3038</v>
      </c>
      <c r="E307" s="20" t="s">
        <v>7310</v>
      </c>
      <c r="F307" s="20" t="s">
        <v>3154</v>
      </c>
      <c r="G307" s="82" t="s">
        <v>7253</v>
      </c>
      <c r="H307" s="85" t="s">
        <v>7261</v>
      </c>
      <c r="I307" s="21" t="s">
        <v>7417</v>
      </c>
      <c r="J307" s="21" t="s">
        <v>3741</v>
      </c>
      <c r="K307" s="19"/>
      <c r="L307" s="22">
        <v>44015</v>
      </c>
      <c r="M307" s="98">
        <v>1598.9725000001499</v>
      </c>
      <c r="N307" s="94">
        <v>1598.9725000001499</v>
      </c>
      <c r="O307" s="94">
        <v>1599.83180000074</v>
      </c>
      <c r="P307" s="62">
        <f t="shared" si="4"/>
        <v>0.99946288103500025</v>
      </c>
      <c r="Q307" s="22">
        <v>44001</v>
      </c>
      <c r="R307" s="99">
        <v>46979.563000000002</v>
      </c>
      <c r="S307" s="99">
        <v>77939.4019505615</v>
      </c>
      <c r="T307" s="19"/>
      <c r="U307" s="23">
        <v>-2.16654713767639E-4</v>
      </c>
      <c r="V307" s="63">
        <v>-0.57968675819211102</v>
      </c>
      <c r="W307" s="23">
        <v>6.4818166083568897E-3</v>
      </c>
      <c r="X307" s="63">
        <v>-8.9545883038372303</v>
      </c>
      <c r="Y307" s="23">
        <v>3.3629410656430998E-2</v>
      </c>
      <c r="Z307" s="63">
        <v>16.5635444462241</v>
      </c>
      <c r="AA307" s="23">
        <v>4.25160890245024E-2</v>
      </c>
      <c r="AB307" s="63">
        <v>21.158224612096099</v>
      </c>
      <c r="AC307" s="23">
        <v>9.4963076375279301E-2</v>
      </c>
      <c r="AD307" s="63">
        <v>29.563604885071999</v>
      </c>
      <c r="AE307" s="23">
        <v>0.119825175404985</v>
      </c>
      <c r="AF307" s="64">
        <v>24.175859124457901</v>
      </c>
      <c r="AG307" s="23">
        <v>1.56187175889499E-4</v>
      </c>
      <c r="AH307" s="63">
        <v>-6.0792070831666898</v>
      </c>
      <c r="AI307" s="23">
        <v>3.4420129293721402E-2</v>
      </c>
      <c r="AJ307" s="63">
        <v>13.5281259015755</v>
      </c>
      <c r="AK307" s="23">
        <v>0.59897249999979996</v>
      </c>
      <c r="AL307" s="23">
        <v>3.8386931142667897E-2</v>
      </c>
      <c r="AM307" s="63">
        <v>21.5004222838324</v>
      </c>
      <c r="AN307" s="19"/>
      <c r="AO307" s="26">
        <v>1.39580208251573E-2</v>
      </c>
      <c r="AP307" s="26">
        <v>-1.6574175792811702E-2</v>
      </c>
      <c r="AQ307" s="26">
        <v>2.6313233514883901E-2</v>
      </c>
      <c r="AR307" s="26">
        <v>-1.5001372333244899E-2</v>
      </c>
      <c r="AS307" s="24">
        <v>8</v>
      </c>
      <c r="AT307" s="24">
        <v>4</v>
      </c>
      <c r="AU307" s="24">
        <v>7</v>
      </c>
      <c r="AV307" s="25">
        <v>5</v>
      </c>
      <c r="AW307" s="19"/>
      <c r="AX307" s="29">
        <v>3.4724137992197902E-2</v>
      </c>
      <c r="AY307" s="30">
        <v>0.38288383721510399</v>
      </c>
      <c r="AZ307" s="30">
        <v>0.54381868502423503</v>
      </c>
      <c r="BA307" s="30">
        <v>0.52222335207898096</v>
      </c>
      <c r="BB307" s="62">
        <v>3.5833362076436999E-3</v>
      </c>
      <c r="BC307" s="108">
        <v>-4.62864565334894</v>
      </c>
      <c r="BD307" s="22">
        <v>43747</v>
      </c>
      <c r="BE307" s="22">
        <v>43783</v>
      </c>
      <c r="BF307" s="24">
        <v>149</v>
      </c>
      <c r="BG307" s="22">
        <v>43956</v>
      </c>
      <c r="BH307" s="37"/>
    </row>
    <row r="308" spans="1:60" x14ac:dyDescent="0.25">
      <c r="A308" s="19"/>
      <c r="B308" s="17" t="s">
        <v>322</v>
      </c>
      <c r="C308" s="17" t="s">
        <v>4588</v>
      </c>
      <c r="D308" s="17" t="s">
        <v>3038</v>
      </c>
      <c r="E308" s="20" t="s">
        <v>7338</v>
      </c>
      <c r="F308" s="20" t="s">
        <v>3154</v>
      </c>
      <c r="G308" s="82" t="s">
        <v>7253</v>
      </c>
      <c r="H308" s="85" t="s">
        <v>7261</v>
      </c>
      <c r="I308" s="21" t="s">
        <v>7417</v>
      </c>
      <c r="J308" s="21" t="s">
        <v>3742</v>
      </c>
      <c r="K308" s="19"/>
      <c r="L308" s="22">
        <v>44015</v>
      </c>
      <c r="M308" s="98">
        <v>1457.9916999991999</v>
      </c>
      <c r="N308" s="94">
        <v>1457.9916999991999</v>
      </c>
      <c r="O308" s="94">
        <v>1459.1656999997799</v>
      </c>
      <c r="P308" s="62">
        <f t="shared" si="4"/>
        <v>0.99919543064877403</v>
      </c>
      <c r="Q308" s="22">
        <v>44001</v>
      </c>
      <c r="R308" s="99">
        <v>2792605.824</v>
      </c>
      <c r="S308" s="99">
        <v>3860703.4704140602</v>
      </c>
      <c r="T308" s="19"/>
      <c r="U308" s="23">
        <v>-2.35748221712129E-4</v>
      </c>
      <c r="V308" s="63">
        <v>-0.58159610898656</v>
      </c>
      <c r="W308" s="23">
        <v>5.9045137295470297E-3</v>
      </c>
      <c r="X308" s="63">
        <v>-9.0123185917182091</v>
      </c>
      <c r="Y308" s="23">
        <v>3.0036981928787999E-2</v>
      </c>
      <c r="Z308" s="63">
        <v>16.204301573452501</v>
      </c>
      <c r="AA308" s="23">
        <v>3.5233058346420897E-2</v>
      </c>
      <c r="AB308" s="63">
        <v>20.429921544302498</v>
      </c>
      <c r="AC308" s="23">
        <v>7.9728398624865804E-2</v>
      </c>
      <c r="AD308" s="63">
        <v>28.040137110016101</v>
      </c>
      <c r="AE308" s="23">
        <v>9.6540980142890503E-2</v>
      </c>
      <c r="AF308" s="64">
        <v>21.847439598263001</v>
      </c>
      <c r="AG308" s="23">
        <v>9.8844349849969094E-5</v>
      </c>
      <c r="AH308" s="63">
        <v>-6.0849413657706499</v>
      </c>
      <c r="AI308" s="23">
        <v>3.0765849245653999E-2</v>
      </c>
      <c r="AJ308" s="63">
        <v>13.162697896768799</v>
      </c>
      <c r="AK308" s="23">
        <v>0.457991699998965</v>
      </c>
      <c r="AL308" s="23">
        <v>3.2554791170696297E-2</v>
      </c>
      <c r="AM308" s="63">
        <v>-13.9943712835084</v>
      </c>
      <c r="AN308" s="19"/>
      <c r="AO308" s="26">
        <v>1.3938581314505399E-2</v>
      </c>
      <c r="AP308" s="26">
        <v>-1.6593026187365498E-2</v>
      </c>
      <c r="AQ308" s="26">
        <v>2.5724428156536298E-2</v>
      </c>
      <c r="AR308" s="26">
        <v>-1.5586825076752599E-2</v>
      </c>
      <c r="AS308" s="24">
        <v>8</v>
      </c>
      <c r="AT308" s="24">
        <v>4</v>
      </c>
      <c r="AU308" s="24">
        <v>7</v>
      </c>
      <c r="AV308" s="25">
        <v>5</v>
      </c>
      <c r="AW308" s="19"/>
      <c r="AX308" s="29">
        <v>3.4712283166263701E-2</v>
      </c>
      <c r="AY308" s="30">
        <v>0.191700648864298</v>
      </c>
      <c r="AZ308" s="30">
        <v>0.52026598380962197</v>
      </c>
      <c r="BA308" s="30">
        <v>0.26006935043551499</v>
      </c>
      <c r="BB308" s="62">
        <v>3.5820284084456902E-3</v>
      </c>
      <c r="BC308" s="108">
        <v>-4.6944562870412501</v>
      </c>
      <c r="BD308" s="22">
        <v>43747</v>
      </c>
      <c r="BE308" s="22">
        <v>43783</v>
      </c>
      <c r="BF308" s="24">
        <v>154</v>
      </c>
      <c r="BG308" s="22">
        <v>43963</v>
      </c>
      <c r="BH308" s="37"/>
    </row>
    <row r="309" spans="1:60" x14ac:dyDescent="0.25">
      <c r="A309" s="19"/>
      <c r="B309" s="17" t="s">
        <v>323</v>
      </c>
      <c r="C309" s="17" t="s">
        <v>4589</v>
      </c>
      <c r="D309" s="17" t="s">
        <v>3039</v>
      </c>
      <c r="E309" s="20" t="s">
        <v>7298</v>
      </c>
      <c r="F309" s="20" t="s">
        <v>3154</v>
      </c>
      <c r="G309" s="82" t="s">
        <v>7250</v>
      </c>
      <c r="H309" s="85" t="s">
        <v>7278</v>
      </c>
      <c r="I309" s="21" t="s">
        <v>7417</v>
      </c>
      <c r="J309" s="21" t="s">
        <v>3743</v>
      </c>
      <c r="K309" s="19"/>
      <c r="L309" s="22">
        <v>44015</v>
      </c>
      <c r="M309" s="98">
        <v>3196.88489999995</v>
      </c>
      <c r="N309" s="94">
        <v>3196.88489999995</v>
      </c>
      <c r="O309" s="94">
        <v>3384.7883000001302</v>
      </c>
      <c r="P309" s="62">
        <f t="shared" si="4"/>
        <v>0.94448592250210361</v>
      </c>
      <c r="Q309" s="22">
        <v>43881</v>
      </c>
      <c r="R309" s="99">
        <v>1665765.9539999999</v>
      </c>
      <c r="S309" s="99">
        <v>1623236.7139999999</v>
      </c>
      <c r="T309" s="19"/>
      <c r="U309" s="23">
        <v>-4.3600447170320002E-3</v>
      </c>
      <c r="V309" s="63">
        <v>-0.99402575851854602</v>
      </c>
      <c r="W309" s="23">
        <v>6.7244071949971798E-2</v>
      </c>
      <c r="X309" s="63">
        <v>-2.8783627696684602</v>
      </c>
      <c r="Y309" s="23">
        <v>5.3291587175408502E-2</v>
      </c>
      <c r="Z309" s="63">
        <v>18.529762098129101</v>
      </c>
      <c r="AA309" s="23">
        <v>0.25014699630264697</v>
      </c>
      <c r="AB309" s="63">
        <v>41.921315339917797</v>
      </c>
      <c r="AC309" s="23">
        <v>0.440586444787332</v>
      </c>
      <c r="AD309" s="63">
        <v>64.125941726262695</v>
      </c>
      <c r="AE309" s="23">
        <v>0.60846366114856199</v>
      </c>
      <c r="AF309" s="64">
        <v>73.039707698859303</v>
      </c>
      <c r="AG309" s="23">
        <v>-9.6926299902406806E-3</v>
      </c>
      <c r="AH309" s="63">
        <v>-7.0640887997797099</v>
      </c>
      <c r="AI309" s="23">
        <v>7.3061684439380797E-2</v>
      </c>
      <c r="AJ309" s="63">
        <v>17.3922814161342</v>
      </c>
      <c r="AK309" s="23">
        <v>2.1968849000008799</v>
      </c>
      <c r="AL309" s="23">
        <v>8.6478904326213496E-2</v>
      </c>
      <c r="AM309" s="63">
        <v>163.79026881745099</v>
      </c>
      <c r="AN309" s="19"/>
      <c r="AO309" s="26">
        <v>5.5246456895474701E-2</v>
      </c>
      <c r="AP309" s="26">
        <v>-9.1568485267052899E-2</v>
      </c>
      <c r="AQ309" s="26">
        <v>0.13248962547193499</v>
      </c>
      <c r="AR309" s="26">
        <v>-0.103185475984064</v>
      </c>
      <c r="AS309" s="24">
        <v>8</v>
      </c>
      <c r="AT309" s="24">
        <v>4</v>
      </c>
      <c r="AU309" s="24">
        <v>7</v>
      </c>
      <c r="AV309" s="25">
        <v>5</v>
      </c>
      <c r="AW309" s="19"/>
      <c r="AX309" s="29">
        <v>0.27097737432806801</v>
      </c>
      <c r="AY309" s="30">
        <v>1.0252147412757</v>
      </c>
      <c r="AZ309" s="30">
        <v>1.4783524132308199</v>
      </c>
      <c r="BA309" s="30">
        <v>1.44333587394249</v>
      </c>
      <c r="BB309" s="62">
        <v>2.7778319017634199E-2</v>
      </c>
      <c r="BC309" s="108">
        <v>-28.569556329457601</v>
      </c>
      <c r="BD309" s="22">
        <v>43881</v>
      </c>
      <c r="BE309" s="22">
        <v>43913</v>
      </c>
      <c r="BF309" s="24"/>
      <c r="BG309" s="22"/>
      <c r="BH309" s="37"/>
    </row>
    <row r="310" spans="1:60" x14ac:dyDescent="0.25">
      <c r="A310" s="19"/>
      <c r="B310" s="17" t="s">
        <v>324</v>
      </c>
      <c r="C310" s="17" t="s">
        <v>4590</v>
      </c>
      <c r="D310" s="17" t="s">
        <v>3039</v>
      </c>
      <c r="E310" s="20" t="s">
        <v>7309</v>
      </c>
      <c r="F310" s="20" t="s">
        <v>3154</v>
      </c>
      <c r="G310" s="82" t="s">
        <v>7250</v>
      </c>
      <c r="H310" s="85" t="s">
        <v>7278</v>
      </c>
      <c r="I310" s="21" t="s">
        <v>7417</v>
      </c>
      <c r="J310" s="21" t="s">
        <v>3744</v>
      </c>
      <c r="K310" s="19"/>
      <c r="L310" s="22">
        <v>44015</v>
      </c>
      <c r="M310" s="98">
        <v>3328.4855999983802</v>
      </c>
      <c r="N310" s="94">
        <v>3328.4855999983802</v>
      </c>
      <c r="O310" s="94">
        <v>3520.6420000009198</v>
      </c>
      <c r="P310" s="62">
        <f t="shared" si="4"/>
        <v>0.94542006827093206</v>
      </c>
      <c r="Q310" s="22">
        <v>43881</v>
      </c>
      <c r="R310" s="99">
        <v>1355609.348</v>
      </c>
      <c r="S310" s="99">
        <v>1181174.9151250001</v>
      </c>
      <c r="T310" s="19"/>
      <c r="U310" s="23">
        <v>-4.3527189309315898E-3</v>
      </c>
      <c r="V310" s="63">
        <v>-0.99329317990850496</v>
      </c>
      <c r="W310" s="23">
        <v>6.7480279269148E-2</v>
      </c>
      <c r="X310" s="63">
        <v>-2.8547420377508401</v>
      </c>
      <c r="Y310" s="23">
        <v>5.4706969860490097E-2</v>
      </c>
      <c r="Z310" s="63">
        <v>18.671300366637301</v>
      </c>
      <c r="AA310" s="23">
        <v>0.25350433839950698</v>
      </c>
      <c r="AB310" s="63">
        <v>42.257049549603799</v>
      </c>
      <c r="AC310" s="23">
        <v>0.44836122776905502</v>
      </c>
      <c r="AD310" s="63">
        <v>64.903420024434993</v>
      </c>
      <c r="AE310" s="23">
        <v>0.62151743705209805</v>
      </c>
      <c r="AF310" s="64">
        <v>74.345085289212903</v>
      </c>
      <c r="AG310" s="23">
        <v>-9.6707254724606208E-3</v>
      </c>
      <c r="AH310" s="63">
        <v>-7.0618983480017103</v>
      </c>
      <c r="AI310" s="23">
        <v>7.4527427022985607E-2</v>
      </c>
      <c r="AJ310" s="63">
        <v>17.538855674501999</v>
      </c>
      <c r="AK310" s="23">
        <v>2.3305505413329199</v>
      </c>
      <c r="AL310" s="23">
        <v>8.9659635539719604E-2</v>
      </c>
      <c r="AM310" s="63">
        <v>177.156832950655</v>
      </c>
      <c r="AN310" s="19"/>
      <c r="AO310" s="26">
        <v>5.5254266049814801E-2</v>
      </c>
      <c r="AP310" s="26">
        <v>-9.1548381925385905E-2</v>
      </c>
      <c r="AQ310" s="26">
        <v>0.132715893370914</v>
      </c>
      <c r="AR310" s="26">
        <v>-0.10298038484776</v>
      </c>
      <c r="AS310" s="24">
        <v>8</v>
      </c>
      <c r="AT310" s="24">
        <v>4</v>
      </c>
      <c r="AU310" s="24">
        <v>7</v>
      </c>
      <c r="AV310" s="25">
        <v>5</v>
      </c>
      <c r="AW310" s="19"/>
      <c r="AX310" s="29">
        <v>0.270978401962784</v>
      </c>
      <c r="AY310" s="30">
        <v>1.03723376166454</v>
      </c>
      <c r="AZ310" s="30">
        <v>1.49014057066051</v>
      </c>
      <c r="BA310" s="30">
        <v>1.46076545635879</v>
      </c>
      <c r="BB310" s="62">
        <v>2.77787879386233E-2</v>
      </c>
      <c r="BC310" s="108">
        <v>-28.552701467531701</v>
      </c>
      <c r="BD310" s="22">
        <v>43881</v>
      </c>
      <c r="BE310" s="22">
        <v>43913</v>
      </c>
      <c r="BF310" s="24"/>
      <c r="BG310" s="22"/>
      <c r="BH310" s="37"/>
    </row>
    <row r="311" spans="1:60" x14ac:dyDescent="0.25">
      <c r="A311" s="19"/>
      <c r="B311" s="17" t="s">
        <v>325</v>
      </c>
      <c r="C311" s="17" t="s">
        <v>4591</v>
      </c>
      <c r="D311" s="17" t="s">
        <v>3039</v>
      </c>
      <c r="E311" s="20" t="s">
        <v>7302</v>
      </c>
      <c r="F311" s="20" t="s">
        <v>3154</v>
      </c>
      <c r="G311" s="82" t="s">
        <v>7250</v>
      </c>
      <c r="H311" s="85" t="s">
        <v>7278</v>
      </c>
      <c r="I311" s="21" t="s">
        <v>7417</v>
      </c>
      <c r="J311" s="21" t="s">
        <v>3745</v>
      </c>
      <c r="K311" s="19"/>
      <c r="L311" s="22">
        <v>44015</v>
      </c>
      <c r="M311" s="98">
        <v>2545.80950000137</v>
      </c>
      <c r="N311" s="94">
        <v>2545.80950000137</v>
      </c>
      <c r="O311" s="94">
        <v>2712.67190000042</v>
      </c>
      <c r="P311" s="62">
        <f t="shared" si="4"/>
        <v>0.93848780606345195</v>
      </c>
      <c r="Q311" s="22">
        <v>43881</v>
      </c>
      <c r="R311" s="99">
        <v>2242011.3289999999</v>
      </c>
      <c r="S311" s="99">
        <v>2078786.5406816399</v>
      </c>
      <c r="T311" s="19"/>
      <c r="U311" s="23">
        <v>-4.4073717690480399E-3</v>
      </c>
      <c r="V311" s="63">
        <v>-0.99875846372015098</v>
      </c>
      <c r="W311" s="23">
        <v>6.5722891315090196E-2</v>
      </c>
      <c r="X311" s="63">
        <v>-3.03048083315662</v>
      </c>
      <c r="Y311" s="23">
        <v>4.4216784141099197E-2</v>
      </c>
      <c r="Z311" s="63">
        <v>17.6222817946982</v>
      </c>
      <c r="AA311" s="23">
        <v>0.228727689032967</v>
      </c>
      <c r="AB311" s="63">
        <v>39.779384612978902</v>
      </c>
      <c r="AC311" s="23">
        <v>0.39147931167623001</v>
      </c>
      <c r="AD311" s="63">
        <v>59.215228415152502</v>
      </c>
      <c r="AE311" s="23">
        <v>0.52683294837886896</v>
      </c>
      <c r="AF311" s="64">
        <v>64.876636421889998</v>
      </c>
      <c r="AG311" s="23">
        <v>-9.8338710613461392E-3</v>
      </c>
      <c r="AH311" s="63">
        <v>-7.0782129068902604</v>
      </c>
      <c r="AI311" s="23">
        <v>6.3664854485978098E-2</v>
      </c>
      <c r="AJ311" s="63">
        <v>16.4525984208158</v>
      </c>
      <c r="AK311" s="23">
        <v>1.5458095000032299</v>
      </c>
      <c r="AL311" s="23">
        <v>6.8963647087002797E-2</v>
      </c>
      <c r="AM311" s="63">
        <v>98.682728817569995</v>
      </c>
      <c r="AN311" s="19"/>
      <c r="AO311" s="26">
        <v>5.51962964891572E-2</v>
      </c>
      <c r="AP311" s="26">
        <v>-9.1698053232976195E-2</v>
      </c>
      <c r="AQ311" s="26">
        <v>0.131032359226083</v>
      </c>
      <c r="AR311" s="26">
        <v>-0.10450633397063901</v>
      </c>
      <c r="AS311" s="24">
        <v>8</v>
      </c>
      <c r="AT311" s="24">
        <v>4</v>
      </c>
      <c r="AU311" s="24">
        <v>7</v>
      </c>
      <c r="AV311" s="25">
        <v>5</v>
      </c>
      <c r="AW311" s="19"/>
      <c r="AX311" s="29">
        <v>0.270971703424293</v>
      </c>
      <c r="AY311" s="30">
        <v>0.94849867335142302</v>
      </c>
      <c r="AZ311" s="30">
        <v>1.40309779141171</v>
      </c>
      <c r="BA311" s="30">
        <v>1.3323366309396101</v>
      </c>
      <c r="BB311" s="62">
        <v>2.7775396200231599E-2</v>
      </c>
      <c r="BC311" s="108">
        <v>-28.678156764915901</v>
      </c>
      <c r="BD311" s="22">
        <v>43881</v>
      </c>
      <c r="BE311" s="22">
        <v>43913</v>
      </c>
      <c r="BF311" s="24"/>
      <c r="BG311" s="22"/>
      <c r="BH311" s="37"/>
    </row>
    <row r="312" spans="1:60" x14ac:dyDescent="0.25">
      <c r="A312" s="19"/>
      <c r="B312" s="17" t="s">
        <v>326</v>
      </c>
      <c r="C312" s="17" t="s">
        <v>4592</v>
      </c>
      <c r="D312" s="17" t="s">
        <v>3039</v>
      </c>
      <c r="E312" s="20" t="s">
        <v>7352</v>
      </c>
      <c r="F312" s="20" t="s">
        <v>3154</v>
      </c>
      <c r="G312" s="82" t="s">
        <v>7250</v>
      </c>
      <c r="H312" s="85" t="s">
        <v>7278</v>
      </c>
      <c r="I312" s="21" t="s">
        <v>7417</v>
      </c>
      <c r="J312" s="21" t="s">
        <v>3746</v>
      </c>
      <c r="K312" s="19"/>
      <c r="L312" s="22">
        <v>44015</v>
      </c>
      <c r="M312" s="98">
        <v>3184.29679999873</v>
      </c>
      <c r="N312" s="94">
        <v>3184.29679999873</v>
      </c>
      <c r="O312" s="94">
        <v>3386.80249999836</v>
      </c>
      <c r="P312" s="62">
        <f t="shared" si="4"/>
        <v>0.94020740801988656</v>
      </c>
      <c r="Q312" s="22">
        <v>43881</v>
      </c>
      <c r="R312" s="99">
        <v>782013.13300000003</v>
      </c>
      <c r="S312" s="99">
        <v>632694.80436523398</v>
      </c>
      <c r="T312" s="19"/>
      <c r="U312" s="23">
        <v>-4.3937972141066001E-3</v>
      </c>
      <c r="V312" s="63">
        <v>-0.99740100822600697</v>
      </c>
      <c r="W312" s="23">
        <v>6.6159796899228199E-2</v>
      </c>
      <c r="X312" s="63">
        <v>-2.9867902747428201</v>
      </c>
      <c r="Y312" s="23">
        <v>4.75890409634303E-2</v>
      </c>
      <c r="Z312" s="63">
        <v>17.959507476916801</v>
      </c>
      <c r="AA312" s="23">
        <v>0.244931959119567</v>
      </c>
      <c r="AB312" s="63">
        <v>41.399811621638896</v>
      </c>
      <c r="AC312" s="23">
        <v>0.43831246747518898</v>
      </c>
      <c r="AD312" s="63">
        <v>63.898543995048399</v>
      </c>
      <c r="AE312" s="23">
        <v>0.61010639970831104</v>
      </c>
      <c r="AF312" s="64">
        <v>73.203981554834201</v>
      </c>
      <c r="AG312" s="23">
        <v>-9.7933011793429597E-3</v>
      </c>
      <c r="AH312" s="63">
        <v>-7.0741559186935801</v>
      </c>
      <c r="AI312" s="23">
        <v>6.7274849374371101E-2</v>
      </c>
      <c r="AJ312" s="63">
        <v>16.813597909640499</v>
      </c>
      <c r="AK312" s="23">
        <v>2.1842967999982599</v>
      </c>
      <c r="AL312" s="23">
        <v>8.6173023248266006E-2</v>
      </c>
      <c r="AM312" s="63">
        <v>162.53145881719001</v>
      </c>
      <c r="AN312" s="19"/>
      <c r="AO312" s="26">
        <v>5.5210716864166898E-2</v>
      </c>
      <c r="AP312" s="26">
        <v>-9.1660781788959894E-2</v>
      </c>
      <c r="AQ312" s="26">
        <v>0.13266107834715499</v>
      </c>
      <c r="AR312" s="26">
        <v>-0.10412691063626001</v>
      </c>
      <c r="AS312" s="24">
        <v>8</v>
      </c>
      <c r="AT312" s="24">
        <v>4</v>
      </c>
      <c r="AU312" s="24">
        <v>7</v>
      </c>
      <c r="AV312" s="25">
        <v>5</v>
      </c>
      <c r="AW312" s="19"/>
      <c r="AX312" s="29">
        <v>0.27100352973851799</v>
      </c>
      <c r="AY312" s="30">
        <v>1.0067958950039599</v>
      </c>
      <c r="AZ312" s="30">
        <v>1.45976472791153</v>
      </c>
      <c r="BA312" s="30">
        <v>1.41602943442194</v>
      </c>
      <c r="BB312" s="62">
        <v>2.7779354636113598E-2</v>
      </c>
      <c r="BC312" s="108">
        <v>-28.646961256192299</v>
      </c>
      <c r="BD312" s="22">
        <v>43881</v>
      </c>
      <c r="BE312" s="22">
        <v>43913</v>
      </c>
      <c r="BF312" s="24"/>
      <c r="BG312" s="22"/>
      <c r="BH312" s="37"/>
    </row>
    <row r="313" spans="1:60" x14ac:dyDescent="0.25">
      <c r="A313" s="19"/>
      <c r="B313" s="17" t="s">
        <v>327</v>
      </c>
      <c r="C313" s="17" t="s">
        <v>4593</v>
      </c>
      <c r="D313" s="17" t="s">
        <v>3039</v>
      </c>
      <c r="E313" s="20" t="s">
        <v>7311</v>
      </c>
      <c r="F313" s="20" t="s">
        <v>3154</v>
      </c>
      <c r="G313" s="82" t="s">
        <v>7250</v>
      </c>
      <c r="H313" s="85" t="s">
        <v>7278</v>
      </c>
      <c r="I313" s="21" t="s">
        <v>7417</v>
      </c>
      <c r="J313" s="21" t="s">
        <v>3747</v>
      </c>
      <c r="K313" s="19"/>
      <c r="L313" s="22">
        <v>44015</v>
      </c>
      <c r="M313" s="98">
        <v>3246.95580000058</v>
      </c>
      <c r="N313" s="94">
        <v>3246.95580000058</v>
      </c>
      <c r="O313" s="94">
        <v>3466.1136999987102</v>
      </c>
      <c r="P313" s="62">
        <f t="shared" si="4"/>
        <v>0.93677128941320886</v>
      </c>
      <c r="Q313" s="22">
        <v>43881</v>
      </c>
      <c r="R313" s="99">
        <v>9667312.6970000006</v>
      </c>
      <c r="S313" s="99">
        <v>10393666.511796899</v>
      </c>
      <c r="T313" s="19"/>
      <c r="U313" s="23">
        <v>-4.4209890284037101E-3</v>
      </c>
      <c r="V313" s="63">
        <v>-1.0001201896557199</v>
      </c>
      <c r="W313" s="23">
        <v>6.5286305416520904E-2</v>
      </c>
      <c r="X313" s="63">
        <v>-3.0741394230135501</v>
      </c>
      <c r="Y313" s="23">
        <v>4.1623581882959101E-2</v>
      </c>
      <c r="Z313" s="63">
        <v>17.3629615688697</v>
      </c>
      <c r="AA313" s="23">
        <v>0.22264066113159101</v>
      </c>
      <c r="AB313" s="63">
        <v>39.170681822812199</v>
      </c>
      <c r="AC313" s="23">
        <v>0.37767925561114701</v>
      </c>
      <c r="AD313" s="63">
        <v>57.835222808644197</v>
      </c>
      <c r="AE313" s="23">
        <v>0.50414971695689004</v>
      </c>
      <c r="AF313" s="64">
        <v>62.608313279633897</v>
      </c>
      <c r="AG313" s="23">
        <v>-9.8744337801690597E-3</v>
      </c>
      <c r="AH313" s="63">
        <v>-7.0822691787761904</v>
      </c>
      <c r="AI313" s="23">
        <v>6.0979889532973203E-2</v>
      </c>
      <c r="AJ313" s="63">
        <v>16.184101925493501</v>
      </c>
      <c r="AK313" s="23">
        <v>2.2736029278324001</v>
      </c>
      <c r="AL313" s="23">
        <v>0.12811765971855499</v>
      </c>
      <c r="AM313" s="63">
        <v>242.79939748230399</v>
      </c>
      <c r="AN313" s="19"/>
      <c r="AO313" s="26">
        <v>5.5181872075991102E-2</v>
      </c>
      <c r="AP313" s="26">
        <v>-9.17352637006843E-2</v>
      </c>
      <c r="AQ313" s="26">
        <v>0.13061404295149301</v>
      </c>
      <c r="AR313" s="26">
        <v>-0.104885532025946</v>
      </c>
      <c r="AS313" s="24">
        <v>8</v>
      </c>
      <c r="AT313" s="24">
        <v>4</v>
      </c>
      <c r="AU313" s="24">
        <v>7</v>
      </c>
      <c r="AV313" s="25">
        <v>5</v>
      </c>
      <c r="AW313" s="19"/>
      <c r="AX313" s="29">
        <v>0.27097033849684499</v>
      </c>
      <c r="AY313" s="30">
        <v>0.92668643298929998</v>
      </c>
      <c r="AZ313" s="30">
        <v>1.3816971632149899</v>
      </c>
      <c r="BA313" s="30">
        <v>1.30085719112503</v>
      </c>
      <c r="BB313" s="62">
        <v>2.7774584131366301E-2</v>
      </c>
      <c r="BC313" s="108">
        <v>-28.709329414035899</v>
      </c>
      <c r="BD313" s="22">
        <v>43881</v>
      </c>
      <c r="BE313" s="22">
        <v>43913</v>
      </c>
      <c r="BF313" s="24"/>
      <c r="BG313" s="22"/>
      <c r="BH313" s="37"/>
    </row>
    <row r="314" spans="1:60" x14ac:dyDescent="0.25">
      <c r="A314" s="19"/>
      <c r="B314" s="17" t="s">
        <v>328</v>
      </c>
      <c r="C314" s="17" t="s">
        <v>4594</v>
      </c>
      <c r="D314" s="17" t="s">
        <v>3040</v>
      </c>
      <c r="E314" s="20" t="s">
        <v>7289</v>
      </c>
      <c r="F314" s="20" t="s">
        <v>3154</v>
      </c>
      <c r="G314" s="82" t="s">
        <v>7254</v>
      </c>
      <c r="H314" s="85" t="s">
        <v>7266</v>
      </c>
      <c r="I314" s="21" t="s">
        <v>7417</v>
      </c>
      <c r="J314" s="21" t="s">
        <v>3748</v>
      </c>
      <c r="K314" s="19"/>
      <c r="L314" s="22">
        <v>44015</v>
      </c>
      <c r="M314" s="98">
        <v>1926.6625999994601</v>
      </c>
      <c r="N314" s="94">
        <v>1926.6625999994601</v>
      </c>
      <c r="O314" s="94">
        <v>1928.8938999995601</v>
      </c>
      <c r="P314" s="62">
        <f t="shared" si="4"/>
        <v>0.99884322305125206</v>
      </c>
      <c r="Q314" s="22">
        <v>43984</v>
      </c>
      <c r="R314" s="99">
        <v>117401753.54700001</v>
      </c>
      <c r="S314" s="99">
        <v>117311711.896125</v>
      </c>
      <c r="T314" s="19"/>
      <c r="U314" s="23">
        <v>-7.8212041444203405E-5</v>
      </c>
      <c r="V314" s="63">
        <v>-0.56584249095976702</v>
      </c>
      <c r="W314" s="23">
        <v>-9.0851832374028196E-4</v>
      </c>
      <c r="X314" s="63">
        <v>-9.6936217970360303</v>
      </c>
      <c r="Y314" s="23">
        <v>1.33105636014079E-2</v>
      </c>
      <c r="Z314" s="63">
        <v>14.5316597407218</v>
      </c>
      <c r="AA314" s="23">
        <v>2.4840592624968801E-2</v>
      </c>
      <c r="AB314" s="63">
        <v>19.390674972149998</v>
      </c>
      <c r="AC314" s="23">
        <v>5.7271512670922703E-2</v>
      </c>
      <c r="AD314" s="63">
        <v>25.794448514614501</v>
      </c>
      <c r="AE314" s="23">
        <v>8.0469904456549599E-2</v>
      </c>
      <c r="AF314" s="64">
        <v>20.2403320296144</v>
      </c>
      <c r="AG314" s="23">
        <v>2.5277508029830601E-5</v>
      </c>
      <c r="AH314" s="63">
        <v>-6.0922980499526602</v>
      </c>
      <c r="AI314" s="23">
        <v>1.44959312747233E-2</v>
      </c>
      <c r="AJ314" s="63">
        <v>11.5357060996757</v>
      </c>
      <c r="AK314" s="23">
        <v>0.67399047734914397</v>
      </c>
      <c r="AL314" s="23">
        <v>3.9868795744041598E-2</v>
      </c>
      <c r="AM314" s="63">
        <v>43.631917815771899</v>
      </c>
      <c r="AN314" s="19"/>
      <c r="AO314" s="26">
        <v>5.7798069537966503E-3</v>
      </c>
      <c r="AP314" s="26">
        <v>-6.6695817622530696E-3</v>
      </c>
      <c r="AQ314" s="26">
        <v>6.1297713127714797E-3</v>
      </c>
      <c r="AR314" s="26">
        <v>-4.10571595966758E-3</v>
      </c>
      <c r="AS314" s="24">
        <v>8</v>
      </c>
      <c r="AT314" s="24">
        <v>4</v>
      </c>
      <c r="AU314" s="24">
        <v>7</v>
      </c>
      <c r="AV314" s="25">
        <v>5</v>
      </c>
      <c r="AW314" s="19"/>
      <c r="AX314" s="29">
        <v>1.20298132089738E-2</v>
      </c>
      <c r="AY314" s="30">
        <v>-0.38962117429582599</v>
      </c>
      <c r="AZ314" s="30">
        <v>0.47896984794124398</v>
      </c>
      <c r="BA314" s="30">
        <v>-0.517034207574397</v>
      </c>
      <c r="BB314" s="62">
        <v>1.24225236354732E-3</v>
      </c>
      <c r="BC314" s="108">
        <v>-1.67744379226315</v>
      </c>
      <c r="BD314" s="22">
        <v>43748</v>
      </c>
      <c r="BE314" s="22">
        <v>43783</v>
      </c>
      <c r="BF314" s="24">
        <v>67</v>
      </c>
      <c r="BG314" s="22">
        <v>43843</v>
      </c>
      <c r="BH314" s="37"/>
    </row>
    <row r="315" spans="1:60" x14ac:dyDescent="0.25">
      <c r="A315" s="19"/>
      <c r="B315" s="17" t="s">
        <v>329</v>
      </c>
      <c r="C315" s="17" t="s">
        <v>4595</v>
      </c>
      <c r="D315" s="17" t="s">
        <v>3040</v>
      </c>
      <c r="E315" s="20" t="s">
        <v>7298</v>
      </c>
      <c r="F315" s="20" t="s">
        <v>3154</v>
      </c>
      <c r="G315" s="82" t="s">
        <v>7254</v>
      </c>
      <c r="H315" s="85" t="s">
        <v>7266</v>
      </c>
      <c r="I315" s="21" t="s">
        <v>7417</v>
      </c>
      <c r="J315" s="21" t="s">
        <v>3749</v>
      </c>
      <c r="K315" s="19"/>
      <c r="L315" s="22">
        <v>44015</v>
      </c>
      <c r="M315" s="98">
        <v>1693.84740000032</v>
      </c>
      <c r="N315" s="94">
        <v>1693.84740000032</v>
      </c>
      <c r="O315" s="94">
        <v>1695.7372999992201</v>
      </c>
      <c r="P315" s="62">
        <f t="shared" si="4"/>
        <v>0.99888549954117245</v>
      </c>
      <c r="Q315" s="22">
        <v>43984</v>
      </c>
      <c r="R315" s="99">
        <v>2297662.0920000002</v>
      </c>
      <c r="S315" s="99">
        <v>2892274.3564921902</v>
      </c>
      <c r="T315" s="19"/>
      <c r="U315" s="23">
        <v>-7.6860520493937697E-5</v>
      </c>
      <c r="V315" s="63">
        <v>-0.56570733886474001</v>
      </c>
      <c r="W315" s="23">
        <v>-8.6762468072265598E-4</v>
      </c>
      <c r="X315" s="63">
        <v>-9.6895324327342696</v>
      </c>
      <c r="Y315" s="23">
        <v>1.35624964841554E-2</v>
      </c>
      <c r="Z315" s="63">
        <v>14.556853029003801</v>
      </c>
      <c r="AA315" s="23">
        <v>2.53537622702424E-2</v>
      </c>
      <c r="AB315" s="63">
        <v>19.4419919366774</v>
      </c>
      <c r="AC315" s="23">
        <v>5.8329783902081503E-2</v>
      </c>
      <c r="AD315" s="63">
        <v>25.900275637744901</v>
      </c>
      <c r="AE315" s="23">
        <v>8.2096763499139302E-2</v>
      </c>
      <c r="AF315" s="64">
        <v>20.403017933887899</v>
      </c>
      <c r="AG315" s="23">
        <v>2.9342347261263102E-5</v>
      </c>
      <c r="AH315" s="63">
        <v>-6.0918915660295196</v>
      </c>
      <c r="AI315" s="23">
        <v>1.4752378112461899E-2</v>
      </c>
      <c r="AJ315" s="63">
        <v>11.561350783449599</v>
      </c>
      <c r="AK315" s="23">
        <v>0.69384740000008605</v>
      </c>
      <c r="AL315" s="23">
        <v>4.07996899466525E-2</v>
      </c>
      <c r="AM315" s="63">
        <v>45.6176100808661</v>
      </c>
      <c r="AN315" s="19"/>
      <c r="AO315" s="26">
        <v>5.7811600981949596E-3</v>
      </c>
      <c r="AP315" s="26">
        <v>-6.6682312217381003E-3</v>
      </c>
      <c r="AQ315" s="26">
        <v>6.1709703186352298E-3</v>
      </c>
      <c r="AR315" s="26">
        <v>-4.0634349816173199E-3</v>
      </c>
      <c r="AS315" s="24">
        <v>8</v>
      </c>
      <c r="AT315" s="24">
        <v>4</v>
      </c>
      <c r="AU315" s="24">
        <v>7</v>
      </c>
      <c r="AV315" s="25">
        <v>5</v>
      </c>
      <c r="AW315" s="19"/>
      <c r="AX315" s="29">
        <v>1.2031376824343199E-2</v>
      </c>
      <c r="AY315" s="30">
        <v>-0.35082502101977298</v>
      </c>
      <c r="AZ315" s="30">
        <v>0.48061730429708399</v>
      </c>
      <c r="BA315" s="30">
        <v>-0.466022821139632</v>
      </c>
      <c r="BB315" s="62">
        <v>1.2424158227042901E-3</v>
      </c>
      <c r="BC315" s="108">
        <v>-1.67273391505478</v>
      </c>
      <c r="BD315" s="22">
        <v>43748</v>
      </c>
      <c r="BE315" s="22">
        <v>43783</v>
      </c>
      <c r="BF315" s="24">
        <v>63</v>
      </c>
      <c r="BG315" s="22">
        <v>43837</v>
      </c>
      <c r="BH315" s="37"/>
    </row>
    <row r="316" spans="1:60" x14ac:dyDescent="0.25">
      <c r="A316" s="19"/>
      <c r="B316" s="17" t="s">
        <v>330</v>
      </c>
      <c r="C316" s="17" t="s">
        <v>4596</v>
      </c>
      <c r="D316" s="17" t="s">
        <v>3040</v>
      </c>
      <c r="E316" s="20" t="s">
        <v>7292</v>
      </c>
      <c r="F316" s="20" t="s">
        <v>3154</v>
      </c>
      <c r="G316" s="82" t="s">
        <v>7254</v>
      </c>
      <c r="H316" s="85" t="s">
        <v>7266</v>
      </c>
      <c r="I316" s="21" t="s">
        <v>7417</v>
      </c>
      <c r="J316" s="21" t="s">
        <v>3750</v>
      </c>
      <c r="K316" s="19"/>
      <c r="L316" s="22">
        <v>44015</v>
      </c>
      <c r="M316" s="98">
        <v>1695.7760000005401</v>
      </c>
      <c r="N316" s="94">
        <v>1695.7760000005401</v>
      </c>
      <c r="O316" s="94">
        <v>1697.59610000066</v>
      </c>
      <c r="P316" s="62">
        <f t="shared" si="4"/>
        <v>0.99892783683932873</v>
      </c>
      <c r="Q316" s="22">
        <v>43984</v>
      </c>
      <c r="R316" s="99">
        <v>38938050.200999998</v>
      </c>
      <c r="S316" s="99">
        <v>37342654.325999998</v>
      </c>
      <c r="T316" s="19"/>
      <c r="U316" s="23">
        <v>-7.5475969424587702E-5</v>
      </c>
      <c r="V316" s="63">
        <v>-0.56556888375780501</v>
      </c>
      <c r="W316" s="23">
        <v>-8.2660702355497105E-4</v>
      </c>
      <c r="X316" s="63">
        <v>-9.6854306670284096</v>
      </c>
      <c r="Y316" s="23">
        <v>1.3814327423460801E-2</v>
      </c>
      <c r="Z316" s="63">
        <v>14.5820361229271</v>
      </c>
      <c r="AA316" s="23">
        <v>2.5866999343634199E-2</v>
      </c>
      <c r="AB316" s="63">
        <v>19.4933156440093</v>
      </c>
      <c r="AC316" s="23">
        <v>5.9388836814832799E-2</v>
      </c>
      <c r="AD316" s="63">
        <v>26.006180929020001</v>
      </c>
      <c r="AE316" s="23">
        <v>8.3721238770522205E-2</v>
      </c>
      <c r="AF316" s="64">
        <v>20.5654654610262</v>
      </c>
      <c r="AG316" s="23">
        <v>3.3496111427666599E-5</v>
      </c>
      <c r="AH316" s="63">
        <v>-6.0914761896128802</v>
      </c>
      <c r="AI316" s="23">
        <v>1.5008609259894E-2</v>
      </c>
      <c r="AJ316" s="63">
        <v>11.5869738982001</v>
      </c>
      <c r="AK316" s="23">
        <v>0.695776000000769</v>
      </c>
      <c r="AL316" s="23">
        <v>4.0889564827011803E-2</v>
      </c>
      <c r="AM316" s="63">
        <v>45.8104700809345</v>
      </c>
      <c r="AN316" s="19"/>
      <c r="AO316" s="26">
        <v>5.7825541789497904E-3</v>
      </c>
      <c r="AP316" s="26">
        <v>-6.6668731442405304E-3</v>
      </c>
      <c r="AQ316" s="26">
        <v>6.2121901028149304E-3</v>
      </c>
      <c r="AR316" s="26">
        <v>-4.0211920895671903E-3</v>
      </c>
      <c r="AS316" s="24">
        <v>8</v>
      </c>
      <c r="AT316" s="24">
        <v>4</v>
      </c>
      <c r="AU316" s="24">
        <v>7</v>
      </c>
      <c r="AV316" s="25">
        <v>5</v>
      </c>
      <c r="AW316" s="19"/>
      <c r="AX316" s="29">
        <v>1.20329962859796E-2</v>
      </c>
      <c r="AY316" s="30">
        <v>-0.31203759935579001</v>
      </c>
      <c r="AZ316" s="30">
        <v>0.48226504743843202</v>
      </c>
      <c r="BA316" s="30">
        <v>-0.41491980671253298</v>
      </c>
      <c r="BB316" s="62">
        <v>1.24258508787193E-3</v>
      </c>
      <c r="BC316" s="108">
        <v>-1.66802263435966</v>
      </c>
      <c r="BD316" s="22">
        <v>43748</v>
      </c>
      <c r="BE316" s="22">
        <v>43783</v>
      </c>
      <c r="BF316" s="24">
        <v>62</v>
      </c>
      <c r="BG316" s="22">
        <v>43836</v>
      </c>
      <c r="BH316" s="37"/>
    </row>
    <row r="317" spans="1:60" x14ac:dyDescent="0.25">
      <c r="A317" s="19"/>
      <c r="B317" s="17" t="s">
        <v>331</v>
      </c>
      <c r="C317" s="17" t="s">
        <v>4597</v>
      </c>
      <c r="D317" s="17" t="s">
        <v>3040</v>
      </c>
      <c r="E317" s="20" t="s">
        <v>7309</v>
      </c>
      <c r="F317" s="20" t="s">
        <v>3154</v>
      </c>
      <c r="G317" s="82" t="s">
        <v>7254</v>
      </c>
      <c r="H317" s="85" t="s">
        <v>7266</v>
      </c>
      <c r="I317" s="21" t="s">
        <v>7417</v>
      </c>
      <c r="J317" s="21" t="s">
        <v>3751</v>
      </c>
      <c r="K317" s="19"/>
      <c r="L317" s="22">
        <v>44015</v>
      </c>
      <c r="M317" s="98">
        <v>1390.4542999994001</v>
      </c>
      <c r="N317" s="94">
        <v>1390.4542999994001</v>
      </c>
      <c r="O317" s="94">
        <v>1392.0057999994599</v>
      </c>
      <c r="P317" s="62">
        <f t="shared" si="4"/>
        <v>0.99888542131070113</v>
      </c>
      <c r="Q317" s="22">
        <v>43984</v>
      </c>
      <c r="R317" s="99">
        <v>103281.37300000001</v>
      </c>
      <c r="S317" s="99">
        <v>44988.097872436498</v>
      </c>
      <c r="T317" s="19"/>
      <c r="U317" s="23">
        <v>-7.6875438026036095E-5</v>
      </c>
      <c r="V317" s="63">
        <v>-0.56570883061794996</v>
      </c>
      <c r="W317" s="23">
        <v>-8.6766770618851297E-4</v>
      </c>
      <c r="X317" s="63">
        <v>-9.6895367352844897</v>
      </c>
      <c r="Y317" s="23">
        <v>1.3562428568548101E-2</v>
      </c>
      <c r="Z317" s="63">
        <v>14.556846237435799</v>
      </c>
      <c r="AA317" s="23">
        <v>2.5363405748066701E-2</v>
      </c>
      <c r="AB317" s="63">
        <v>19.442956284474299</v>
      </c>
      <c r="AC317" s="23">
        <v>5.8333886428954401E-2</v>
      </c>
      <c r="AD317" s="63">
        <v>25.9006858904322</v>
      </c>
      <c r="AE317" s="23">
        <v>8.2097434460592894E-2</v>
      </c>
      <c r="AF317" s="64">
        <v>20.403085030033299</v>
      </c>
      <c r="AG317" s="23">
        <v>2.94157107418869E-5</v>
      </c>
      <c r="AH317" s="63">
        <v>-6.0918842296814502</v>
      </c>
      <c r="AI317" s="23">
        <v>1.47522310326167E-2</v>
      </c>
      <c r="AJ317" s="63">
        <v>11.5613360754651</v>
      </c>
      <c r="AK317" s="23">
        <v>0.39045429999881898</v>
      </c>
      <c r="AL317" s="23">
        <v>2.5328054558485701E-2</v>
      </c>
      <c r="AM317" s="63">
        <v>15.2783000807103</v>
      </c>
      <c r="AN317" s="19"/>
      <c r="AO317" s="26">
        <v>5.7812390350591202E-3</v>
      </c>
      <c r="AP317" s="26">
        <v>-6.6681525513558899E-3</v>
      </c>
      <c r="AQ317" s="26">
        <v>6.1710977388429499E-3</v>
      </c>
      <c r="AR317" s="26">
        <v>-4.06209355514875E-3</v>
      </c>
      <c r="AS317" s="24">
        <v>8</v>
      </c>
      <c r="AT317" s="24">
        <v>4</v>
      </c>
      <c r="AU317" s="24">
        <v>7</v>
      </c>
      <c r="AV317" s="25">
        <v>5</v>
      </c>
      <c r="AW317" s="19"/>
      <c r="AX317" s="29">
        <v>1.2031362508096201E-2</v>
      </c>
      <c r="AY317" s="30">
        <v>-0.35011405213435898</v>
      </c>
      <c r="AZ317" s="30">
        <v>0.48064734228500999</v>
      </c>
      <c r="BA317" s="30">
        <v>-0.46508514614924901</v>
      </c>
      <c r="BB317" s="62">
        <v>1.2424143960470199E-3</v>
      </c>
      <c r="BC317" s="108">
        <v>-1.67249635576263</v>
      </c>
      <c r="BD317" s="22">
        <v>43748</v>
      </c>
      <c r="BE317" s="22">
        <v>43783</v>
      </c>
      <c r="BF317" s="24">
        <v>63</v>
      </c>
      <c r="BG317" s="22">
        <v>43837</v>
      </c>
      <c r="BH317" s="37"/>
    </row>
    <row r="318" spans="1:60" x14ac:dyDescent="0.25">
      <c r="A318" s="19"/>
      <c r="B318" s="17" t="s">
        <v>332</v>
      </c>
      <c r="C318" s="17" t="s">
        <v>4598</v>
      </c>
      <c r="D318" s="17" t="s">
        <v>3040</v>
      </c>
      <c r="E318" s="20" t="s">
        <v>7302</v>
      </c>
      <c r="F318" s="20" t="s">
        <v>3154</v>
      </c>
      <c r="G318" s="82" t="s">
        <v>7254</v>
      </c>
      <c r="H318" s="85" t="s">
        <v>7266</v>
      </c>
      <c r="I318" s="21" t="s">
        <v>7417</v>
      </c>
      <c r="J318" s="21" t="s">
        <v>3752</v>
      </c>
      <c r="K318" s="19"/>
      <c r="L318" s="22">
        <v>44015</v>
      </c>
      <c r="M318" s="98">
        <v>1674.39540000074</v>
      </c>
      <c r="N318" s="94">
        <v>1674.39540000074</v>
      </c>
      <c r="O318" s="94">
        <v>1676.33440000005</v>
      </c>
      <c r="P318" s="62">
        <f t="shared" si="4"/>
        <v>0.99884330954533296</v>
      </c>
      <c r="Q318" s="22">
        <v>43984</v>
      </c>
      <c r="R318" s="99">
        <v>7129008.9349999996</v>
      </c>
      <c r="S318" s="99">
        <v>1939038.68395898</v>
      </c>
      <c r="T318" s="19"/>
      <c r="U318" s="23">
        <v>-7.8231074439827393E-5</v>
      </c>
      <c r="V318" s="63">
        <v>-0.56584439425932898</v>
      </c>
      <c r="W318" s="23">
        <v>-9.0845738850475798E-4</v>
      </c>
      <c r="X318" s="63">
        <v>-9.6936157035233901</v>
      </c>
      <c r="Y318" s="23">
        <v>1.3310018584888899E-2</v>
      </c>
      <c r="Z318" s="63">
        <v>14.531605239069901</v>
      </c>
      <c r="AA318" s="23">
        <v>2.4840201855113299E-2</v>
      </c>
      <c r="AB318" s="63">
        <v>19.3906358951645</v>
      </c>
      <c r="AC318" s="23">
        <v>5.72711141303444E-2</v>
      </c>
      <c r="AD318" s="63">
        <v>25.794408660556702</v>
      </c>
      <c r="AE318" s="23">
        <v>8.0474258778849603E-2</v>
      </c>
      <c r="AF318" s="64">
        <v>20.240767461858901</v>
      </c>
      <c r="AG318" s="23">
        <v>2.5263489078497501E-5</v>
      </c>
      <c r="AH318" s="63">
        <v>-6.09229945184779</v>
      </c>
      <c r="AI318" s="23">
        <v>1.4495498557153E-2</v>
      </c>
      <c r="AJ318" s="63">
        <v>11.535662827926</v>
      </c>
      <c r="AK318" s="23">
        <v>0.67439540000166698</v>
      </c>
      <c r="AL318" s="23">
        <v>3.9887880244350499E-2</v>
      </c>
      <c r="AM318" s="63">
        <v>43.672410081024303</v>
      </c>
      <c r="AN318" s="19"/>
      <c r="AO318" s="26">
        <v>5.7797817989921896E-3</v>
      </c>
      <c r="AP318" s="26">
        <v>-6.66960950911744E-3</v>
      </c>
      <c r="AQ318" s="26">
        <v>6.12978570643463E-3</v>
      </c>
      <c r="AR318" s="26">
        <v>-4.1057503231058902E-3</v>
      </c>
      <c r="AS318" s="24">
        <v>8</v>
      </c>
      <c r="AT318" s="24">
        <v>4</v>
      </c>
      <c r="AU318" s="24">
        <v>7</v>
      </c>
      <c r="AV318" s="25">
        <v>5</v>
      </c>
      <c r="AW318" s="19"/>
      <c r="AX318" s="29">
        <v>1.2029792584799E-2</v>
      </c>
      <c r="AY318" s="30">
        <v>-0.389658517528915</v>
      </c>
      <c r="AZ318" s="30">
        <v>0.47896817335185898</v>
      </c>
      <c r="BA318" s="30">
        <v>-0.51708153615527397</v>
      </c>
      <c r="BB318" s="62">
        <v>1.24225019999585E-3</v>
      </c>
      <c r="BC318" s="108">
        <v>-1.67744349377062</v>
      </c>
      <c r="BD318" s="22">
        <v>43748</v>
      </c>
      <c r="BE318" s="22">
        <v>43783</v>
      </c>
      <c r="BF318" s="24">
        <v>67</v>
      </c>
      <c r="BG318" s="22">
        <v>43843</v>
      </c>
      <c r="BH318" s="37"/>
    </row>
    <row r="319" spans="1:60" x14ac:dyDescent="0.25">
      <c r="A319" s="19"/>
      <c r="B319" s="17" t="s">
        <v>333</v>
      </c>
      <c r="C319" s="17" t="s">
        <v>4599</v>
      </c>
      <c r="D319" s="17" t="s">
        <v>3040</v>
      </c>
      <c r="E319" s="20" t="s">
        <v>7310</v>
      </c>
      <c r="F319" s="20" t="s">
        <v>3154</v>
      </c>
      <c r="G319" s="82" t="s">
        <v>7254</v>
      </c>
      <c r="H319" s="85" t="s">
        <v>7266</v>
      </c>
      <c r="I319" s="21" t="s">
        <v>7417</v>
      </c>
      <c r="J319" s="21" t="s">
        <v>3753</v>
      </c>
      <c r="K319" s="19"/>
      <c r="L319" s="22">
        <v>44015</v>
      </c>
      <c r="M319" s="98">
        <v>1707.6250999998299</v>
      </c>
      <c r="N319" s="94">
        <v>1707.6250999998299</v>
      </c>
      <c r="O319" s="94">
        <v>1709.4578000009101</v>
      </c>
      <c r="P319" s="62">
        <f t="shared" si="4"/>
        <v>0.99892790567799961</v>
      </c>
      <c r="Q319" s="22">
        <v>43984</v>
      </c>
      <c r="R319" s="99">
        <v>308220.33600000001</v>
      </c>
      <c r="S319" s="99">
        <v>523404.74952148402</v>
      </c>
      <c r="T319" s="19"/>
      <c r="U319" s="23">
        <v>-7.5479255428945194E-5</v>
      </c>
      <c r="V319" s="63">
        <v>-0.56556921235824098</v>
      </c>
      <c r="W319" s="23">
        <v>-8.2654700872808505E-4</v>
      </c>
      <c r="X319" s="63">
        <v>-9.6854246655420901</v>
      </c>
      <c r="Y319" s="23">
        <v>1.3814774678394299E-2</v>
      </c>
      <c r="Z319" s="63">
        <v>14.582080848427699</v>
      </c>
      <c r="AA319" s="23">
        <v>2.5868125738270499E-2</v>
      </c>
      <c r="AB319" s="63">
        <v>19.4934282834874</v>
      </c>
      <c r="AC319" s="23">
        <v>5.9391232469351997E-2</v>
      </c>
      <c r="AD319" s="63">
        <v>26.006420494464699</v>
      </c>
      <c r="AE319" s="23">
        <v>8.3724963582499201E-2</v>
      </c>
      <c r="AF319" s="64">
        <v>20.565837942209299</v>
      </c>
      <c r="AG319" s="23">
        <v>3.3497935874038403E-5</v>
      </c>
      <c r="AH319" s="63">
        <v>-6.0914760071682403</v>
      </c>
      <c r="AI319" s="23">
        <v>1.50090865645325E-2</v>
      </c>
      <c r="AJ319" s="63">
        <v>11.5870216286567</v>
      </c>
      <c r="AK319" s="23">
        <v>0.70762510000029599</v>
      </c>
      <c r="AL319" s="23">
        <v>4.1439681792326197E-2</v>
      </c>
      <c r="AM319" s="63">
        <v>46.995380080887102</v>
      </c>
      <c r="AN319" s="19"/>
      <c r="AO319" s="26">
        <v>5.7825702642730903E-3</v>
      </c>
      <c r="AP319" s="26">
        <v>-6.6668413346633298E-3</v>
      </c>
      <c r="AQ319" s="26">
        <v>6.2122963336150904E-3</v>
      </c>
      <c r="AR319" s="26">
        <v>-4.0211194991570699E-3</v>
      </c>
      <c r="AS319" s="24">
        <v>8</v>
      </c>
      <c r="AT319" s="24">
        <v>4</v>
      </c>
      <c r="AU319" s="24">
        <v>7</v>
      </c>
      <c r="AV319" s="25">
        <v>5</v>
      </c>
      <c r="AW319" s="19"/>
      <c r="AX319" s="29">
        <v>1.20329799131105E-2</v>
      </c>
      <c r="AY319" s="30">
        <v>-0.31195294833742099</v>
      </c>
      <c r="AZ319" s="30">
        <v>0.48226841227733502</v>
      </c>
      <c r="BA319" s="30">
        <v>-0.41480848257288</v>
      </c>
      <c r="BB319" s="62">
        <v>1.24258341591712E-3</v>
      </c>
      <c r="BC319" s="108">
        <v>-1.66800511526162</v>
      </c>
      <c r="BD319" s="22">
        <v>43748</v>
      </c>
      <c r="BE319" s="22">
        <v>43783</v>
      </c>
      <c r="BF319" s="24">
        <v>62</v>
      </c>
      <c r="BG319" s="22">
        <v>43836</v>
      </c>
      <c r="BH319" s="37"/>
    </row>
    <row r="320" spans="1:60" x14ac:dyDescent="0.25">
      <c r="A320" s="19"/>
      <c r="B320" s="17" t="s">
        <v>334</v>
      </c>
      <c r="C320" s="17" t="s">
        <v>4600</v>
      </c>
      <c r="D320" s="17" t="s">
        <v>3040</v>
      </c>
      <c r="E320" s="20" t="s">
        <v>7311</v>
      </c>
      <c r="F320" s="20" t="s">
        <v>3154</v>
      </c>
      <c r="G320" s="82" t="s">
        <v>7254</v>
      </c>
      <c r="H320" s="85" t="s">
        <v>7266</v>
      </c>
      <c r="I320" s="21" t="s">
        <v>7417</v>
      </c>
      <c r="J320" s="21" t="s">
        <v>3754</v>
      </c>
      <c r="K320" s="19"/>
      <c r="L320" s="22">
        <v>44015</v>
      </c>
      <c r="M320" s="98">
        <v>1447.5047999993001</v>
      </c>
      <c r="N320" s="94">
        <v>1447.5047999993001</v>
      </c>
      <c r="O320" s="94">
        <v>1450.0604999996699</v>
      </c>
      <c r="P320" s="62">
        <f t="shared" si="4"/>
        <v>0.99823752181348957</v>
      </c>
      <c r="Q320" s="22">
        <v>43984</v>
      </c>
      <c r="R320" s="99">
        <v>45970068.145999998</v>
      </c>
      <c r="S320" s="99">
        <v>48279201.538374998</v>
      </c>
      <c r="T320" s="19"/>
      <c r="U320" s="23">
        <v>-9.7813942375069005E-5</v>
      </c>
      <c r="V320" s="63">
        <v>-0.56780268105285403</v>
      </c>
      <c r="W320" s="23">
        <v>-1.49482110464305E-3</v>
      </c>
      <c r="X320" s="63">
        <v>-9.7522520751372195</v>
      </c>
      <c r="Y320" s="23">
        <v>9.7090791896334797E-3</v>
      </c>
      <c r="Z320" s="63">
        <v>14.171511299544401</v>
      </c>
      <c r="AA320" s="23">
        <v>1.75189827295981E-2</v>
      </c>
      <c r="AB320" s="63">
        <v>18.658513982605701</v>
      </c>
      <c r="AC320" s="23">
        <v>4.2228586215060197E-2</v>
      </c>
      <c r="AD320" s="63">
        <v>24.290155869035502</v>
      </c>
      <c r="AE320" s="23">
        <v>5.7502136365656001E-2</v>
      </c>
      <c r="AF320" s="64">
        <v>17.943555220524999</v>
      </c>
      <c r="AG320" s="23">
        <v>-3.34357328029E-5</v>
      </c>
      <c r="AH320" s="63">
        <v>-6.0981693740395704</v>
      </c>
      <c r="AI320" s="23">
        <v>1.08309037386789E-2</v>
      </c>
      <c r="AJ320" s="63">
        <v>11.169203346071299</v>
      </c>
      <c r="AK320" s="23">
        <v>0.272375092294242</v>
      </c>
      <c r="AL320" s="23">
        <v>2.9427593210129999E-2</v>
      </c>
      <c r="AM320" s="63">
        <v>30.0923296406982</v>
      </c>
      <c r="AN320" s="19"/>
      <c r="AO320" s="26">
        <v>5.7600861364335296E-3</v>
      </c>
      <c r="AP320" s="26">
        <v>-6.6891041697090302E-3</v>
      </c>
      <c r="AQ320" s="26">
        <v>5.5394454320776302E-3</v>
      </c>
      <c r="AR320" s="26">
        <v>-4.7112137717704198E-3</v>
      </c>
      <c r="AS320" s="24">
        <v>7</v>
      </c>
      <c r="AT320" s="24">
        <v>5</v>
      </c>
      <c r="AU320" s="24">
        <v>7</v>
      </c>
      <c r="AV320" s="25">
        <v>5</v>
      </c>
      <c r="AW320" s="19"/>
      <c r="AX320" s="29">
        <v>1.20098617152325E-2</v>
      </c>
      <c r="AY320" s="30">
        <v>-0.94418937213777099</v>
      </c>
      <c r="AZ320" s="30">
        <v>0.45545570917011002</v>
      </c>
      <c r="BA320" s="30">
        <v>-1.2346608577063301</v>
      </c>
      <c r="BB320" s="62">
        <v>1.2401635834930901E-3</v>
      </c>
      <c r="BC320" s="108">
        <v>-1.7449362675069999</v>
      </c>
      <c r="BD320" s="22">
        <v>43748</v>
      </c>
      <c r="BE320" s="22">
        <v>43783</v>
      </c>
      <c r="BF320" s="24">
        <v>86</v>
      </c>
      <c r="BG320" s="22">
        <v>43868</v>
      </c>
      <c r="BH320" s="37"/>
    </row>
    <row r="321" spans="1:60" x14ac:dyDescent="0.25">
      <c r="A321" s="19"/>
      <c r="B321" s="17" t="s">
        <v>335</v>
      </c>
      <c r="C321" s="17" t="s">
        <v>4601</v>
      </c>
      <c r="D321" s="17" t="s">
        <v>3041</v>
      </c>
      <c r="E321" s="20" t="s">
        <v>7288</v>
      </c>
      <c r="F321" s="20" t="s">
        <v>3158</v>
      </c>
      <c r="G321" s="82" t="s">
        <v>7253</v>
      </c>
      <c r="H321" s="85" t="s">
        <v>7268</v>
      </c>
      <c r="I321" s="21" t="s">
        <v>7417</v>
      </c>
      <c r="J321" s="21" t="s">
        <v>3755</v>
      </c>
      <c r="K321" s="19"/>
      <c r="L321" s="22">
        <v>44015</v>
      </c>
      <c r="M321" s="98">
        <v>1388.4428000003099</v>
      </c>
      <c r="N321" s="94">
        <v>1388.4428000003099</v>
      </c>
      <c r="O321" s="94">
        <v>1388.4428000003099</v>
      </c>
      <c r="P321" s="62">
        <f t="shared" si="4"/>
        <v>1</v>
      </c>
      <c r="Q321" s="22">
        <v>44015</v>
      </c>
      <c r="R321" s="99">
        <v>119187.356</v>
      </c>
      <c r="S321" s="99">
        <v>1232358.56812305</v>
      </c>
      <c r="T321" s="19"/>
      <c r="U321" s="23">
        <v>2.8089107217965601E-6</v>
      </c>
      <c r="V321" s="63">
        <v>-0.55774039574316703</v>
      </c>
      <c r="W321" s="23">
        <v>8.8524266175227199E-5</v>
      </c>
      <c r="X321" s="63">
        <v>-9.5939175380481192</v>
      </c>
      <c r="Y321" s="23">
        <v>2.81464145155041E-3</v>
      </c>
      <c r="Z321" s="63">
        <v>13.482067525736101</v>
      </c>
      <c r="AA321" s="23">
        <v>1.8951517706227598E-2</v>
      </c>
      <c r="AB321" s="63">
        <v>18.801767480268602</v>
      </c>
      <c r="AC321" s="23">
        <v>7.1054367448596195E-2</v>
      </c>
      <c r="AD321" s="63">
        <v>27.172733992396399</v>
      </c>
      <c r="AE321" s="23">
        <v>5.7861825744112097E-2</v>
      </c>
      <c r="AF321" s="64">
        <v>17.979524158377899</v>
      </c>
      <c r="AG321" s="23">
        <v>8.4267776401247795E-6</v>
      </c>
      <c r="AH321" s="63">
        <v>-6.0939831229916299</v>
      </c>
      <c r="AI321" s="23">
        <v>3.00009434431558E-3</v>
      </c>
      <c r="AJ321" s="63">
        <v>10.386122406635</v>
      </c>
      <c r="AK321" s="23">
        <v>0.38766570720530602</v>
      </c>
      <c r="AL321" s="23">
        <v>4.3067594962849398E-2</v>
      </c>
      <c r="AM321" s="63">
        <v>41.110293930454603</v>
      </c>
      <c r="AN321" s="19"/>
      <c r="AO321" s="26">
        <v>3.7721214775956499E-3</v>
      </c>
      <c r="AP321" s="26">
        <v>-3.5129287189192798E-3</v>
      </c>
      <c r="AQ321" s="26">
        <v>5.3616850873368102E-3</v>
      </c>
      <c r="AR321" s="26">
        <v>-2.4081285846477799E-4</v>
      </c>
      <c r="AS321" s="24">
        <v>11</v>
      </c>
      <c r="AT321" s="24">
        <v>1</v>
      </c>
      <c r="AU321" s="24">
        <v>7</v>
      </c>
      <c r="AV321" s="25">
        <v>5</v>
      </c>
      <c r="AW321" s="19"/>
      <c r="AX321" s="29">
        <v>8.5911428859799296E-3</v>
      </c>
      <c r="AY321" s="30">
        <v>-1.2410250270950201</v>
      </c>
      <c r="AZ321" s="30">
        <v>0.455307881587942</v>
      </c>
      <c r="BA321" s="30">
        <v>-1.79504839934634</v>
      </c>
      <c r="BB321" s="62">
        <v>8.87669291735165E-4</v>
      </c>
      <c r="BC321" s="108">
        <v>-0.37908901630726199</v>
      </c>
      <c r="BD321" s="22">
        <v>43781</v>
      </c>
      <c r="BE321" s="22">
        <v>43783</v>
      </c>
      <c r="BF321" s="24">
        <v>11</v>
      </c>
      <c r="BG321" s="22">
        <v>43796</v>
      </c>
      <c r="BH321" s="37"/>
    </row>
    <row r="322" spans="1:60" x14ac:dyDescent="0.25">
      <c r="A322" s="19"/>
      <c r="B322" s="17" t="s">
        <v>336</v>
      </c>
      <c r="C322" s="17" t="s">
        <v>4602</v>
      </c>
      <c r="D322" s="17" t="s">
        <v>3042</v>
      </c>
      <c r="E322" s="20" t="s">
        <v>7353</v>
      </c>
      <c r="F322" s="20" t="s">
        <v>3158</v>
      </c>
      <c r="G322" s="82" t="s">
        <v>7255</v>
      </c>
      <c r="H322" s="85" t="s">
        <v>7274</v>
      </c>
      <c r="I322" s="21" t="s">
        <v>7417</v>
      </c>
      <c r="J322" s="21" t="s">
        <v>3756</v>
      </c>
      <c r="K322" s="19"/>
      <c r="L322" s="22">
        <v>44015</v>
      </c>
      <c r="M322" s="98">
        <v>13497.7646999955</v>
      </c>
      <c r="N322" s="94">
        <v>13497.7646999955</v>
      </c>
      <c r="O322" s="94">
        <v>13497.7646999955</v>
      </c>
      <c r="P322" s="62">
        <f t="shared" si="4"/>
        <v>1</v>
      </c>
      <c r="Q322" s="22">
        <v>44015</v>
      </c>
      <c r="R322" s="99">
        <v>460237518.449</v>
      </c>
      <c r="S322" s="99">
        <v>290595837.88200003</v>
      </c>
      <c r="T322" s="19"/>
      <c r="U322" s="23">
        <v>5.0008529797196397E-6</v>
      </c>
      <c r="V322" s="63">
        <v>-0.55752120151737505</v>
      </c>
      <c r="W322" s="23">
        <v>2.1383667080954199E-4</v>
      </c>
      <c r="X322" s="63">
        <v>-9.5813862975919601</v>
      </c>
      <c r="Y322" s="23">
        <v>6.6190119941893499E-3</v>
      </c>
      <c r="Z322" s="63">
        <v>13.8625045799999</v>
      </c>
      <c r="AA322" s="23">
        <v>1.7119379086580001E-2</v>
      </c>
      <c r="AB322" s="63">
        <v>18.618553618318401</v>
      </c>
      <c r="AC322" s="23">
        <v>4.4064166650059598E-2</v>
      </c>
      <c r="AD322" s="63">
        <v>24.473713912535501</v>
      </c>
      <c r="AE322" s="23">
        <v>7.2154243887780495E-2</v>
      </c>
      <c r="AF322" s="64">
        <v>19.408765972737498</v>
      </c>
      <c r="AG322" s="23">
        <v>1.5662097212043601E-5</v>
      </c>
      <c r="AH322" s="63">
        <v>-6.0932595910344398</v>
      </c>
      <c r="AI322" s="23">
        <v>6.7531655604398102E-3</v>
      </c>
      <c r="AJ322" s="63">
        <v>10.7614295282547</v>
      </c>
      <c r="AK322" s="23">
        <v>0.34977646999876</v>
      </c>
      <c r="AL322" s="23">
        <v>3.4633367682545199E-2</v>
      </c>
      <c r="AM322" s="63">
        <v>34.426153811742601</v>
      </c>
      <c r="AN322" s="19"/>
      <c r="AO322" s="26">
        <v>6.5843233824125502E-4</v>
      </c>
      <c r="AP322" s="26">
        <v>5.0008529797196397E-6</v>
      </c>
      <c r="AQ322" s="26">
        <v>2.1094809981150298E-3</v>
      </c>
      <c r="AR322" s="26">
        <v>1.5662097212043601E-5</v>
      </c>
      <c r="AS322" s="24">
        <v>12</v>
      </c>
      <c r="AT322" s="24">
        <v>0</v>
      </c>
      <c r="AU322" s="24">
        <v>7</v>
      </c>
      <c r="AV322" s="25">
        <v>5</v>
      </c>
      <c r="AW322" s="19"/>
      <c r="AX322" s="29">
        <v>1.0751048167128401E-3</v>
      </c>
      <c r="AY322" s="30">
        <v>-12.0195848217845</v>
      </c>
      <c r="AZ322" s="30">
        <v>0.45006166164103001</v>
      </c>
      <c r="BA322" s="30">
        <v>-11.9824906612339</v>
      </c>
      <c r="BB322" s="62">
        <v>1.1109368600799E-4</v>
      </c>
      <c r="BC322" s="108">
        <v>0</v>
      </c>
      <c r="BD322" s="22">
        <v>44015</v>
      </c>
      <c r="BE322" s="22"/>
      <c r="BF322" s="24"/>
      <c r="BG322" s="22"/>
      <c r="BH322" s="37"/>
    </row>
    <row r="323" spans="1:60" x14ac:dyDescent="0.25">
      <c r="A323" s="19"/>
      <c r="B323" s="17" t="s">
        <v>337</v>
      </c>
      <c r="C323" s="17" t="s">
        <v>4603</v>
      </c>
      <c r="D323" s="17" t="s">
        <v>3042</v>
      </c>
      <c r="E323" s="20" t="s">
        <v>7298</v>
      </c>
      <c r="F323" s="20" t="s">
        <v>3158</v>
      </c>
      <c r="G323" s="82" t="s">
        <v>7255</v>
      </c>
      <c r="H323" s="85" t="s">
        <v>7274</v>
      </c>
      <c r="I323" s="21" t="s">
        <v>7417</v>
      </c>
      <c r="J323" s="21" t="s">
        <v>3757</v>
      </c>
      <c r="K323" s="19"/>
      <c r="L323" s="22">
        <v>44015</v>
      </c>
      <c r="M323" s="98">
        <v>31318.949800014499</v>
      </c>
      <c r="N323" s="94">
        <v>31318.949800014499</v>
      </c>
      <c r="O323" s="94">
        <v>31318.949800014499</v>
      </c>
      <c r="P323" s="62">
        <f t="shared" si="4"/>
        <v>1</v>
      </c>
      <c r="Q323" s="22">
        <v>44015</v>
      </c>
      <c r="R323" s="99">
        <v>701034.18299999996</v>
      </c>
      <c r="S323" s="99">
        <v>846771.70231640595</v>
      </c>
      <c r="T323" s="19"/>
      <c r="U323" s="23">
        <v>4.3328600440872799E-6</v>
      </c>
      <c r="V323" s="63">
        <v>-0.55758800081093796</v>
      </c>
      <c r="W323" s="23">
        <v>1.69491620908957E-4</v>
      </c>
      <c r="X323" s="63">
        <v>-9.5858208025747391</v>
      </c>
      <c r="Y323" s="23">
        <v>6.5239529812970397E-3</v>
      </c>
      <c r="Z323" s="63">
        <v>13.852998678718</v>
      </c>
      <c r="AA323" s="23">
        <v>1.6624309200779001E-2</v>
      </c>
      <c r="AB323" s="63">
        <v>18.569046629738299</v>
      </c>
      <c r="AC323" s="23">
        <v>4.2086347853910397E-2</v>
      </c>
      <c r="AD323" s="63">
        <v>24.275932032935099</v>
      </c>
      <c r="AE323" s="23">
        <v>6.6626628002268304E-2</v>
      </c>
      <c r="AF323" s="64">
        <v>18.856004384200801</v>
      </c>
      <c r="AG323" s="23">
        <v>1.29986892716261E-5</v>
      </c>
      <c r="AH323" s="63">
        <v>-6.0935259318284798</v>
      </c>
      <c r="AI323" s="23">
        <v>6.6590446658665297E-3</v>
      </c>
      <c r="AJ323" s="63">
        <v>10.7520174387901</v>
      </c>
      <c r="AK323" s="23">
        <v>0.33368265464552699</v>
      </c>
      <c r="AL323" s="23">
        <v>3.3225578423298402E-2</v>
      </c>
      <c r="AM323" s="63">
        <v>32.816772276419201</v>
      </c>
      <c r="AN323" s="19"/>
      <c r="AO323" s="26">
        <v>6.7100347587256703E-4</v>
      </c>
      <c r="AP323" s="26">
        <v>4.3328600440872799E-6</v>
      </c>
      <c r="AQ323" s="26">
        <v>2.0921920822729598E-3</v>
      </c>
      <c r="AR323" s="26">
        <v>1.29986892716261E-5</v>
      </c>
      <c r="AS323" s="24">
        <v>12</v>
      </c>
      <c r="AT323" s="24">
        <v>0</v>
      </c>
      <c r="AU323" s="24">
        <v>7</v>
      </c>
      <c r="AV323" s="25">
        <v>5</v>
      </c>
      <c r="AW323" s="19"/>
      <c r="AX323" s="29">
        <v>1.09516041281722E-3</v>
      </c>
      <c r="AY323" s="30">
        <v>-12.294255995919199</v>
      </c>
      <c r="AZ323" s="30">
        <v>0.448557106951739</v>
      </c>
      <c r="BA323" s="30">
        <v>-12.1115448226774</v>
      </c>
      <c r="BB323" s="62">
        <v>1.13166483011042E-4</v>
      </c>
      <c r="BC323" s="108">
        <v>0</v>
      </c>
      <c r="BD323" s="22">
        <v>44015</v>
      </c>
      <c r="BE323" s="22"/>
      <c r="BF323" s="24"/>
      <c r="BG323" s="22"/>
      <c r="BH323" s="37"/>
    </row>
    <row r="324" spans="1:60" x14ac:dyDescent="0.25">
      <c r="A324" s="19"/>
      <c r="B324" s="17" t="s">
        <v>338</v>
      </c>
      <c r="C324" s="17" t="s">
        <v>4604</v>
      </c>
      <c r="D324" s="17" t="s">
        <v>3042</v>
      </c>
      <c r="E324" s="20" t="s">
        <v>7354</v>
      </c>
      <c r="F324" s="20" t="s">
        <v>3158</v>
      </c>
      <c r="G324" s="82" t="s">
        <v>7255</v>
      </c>
      <c r="H324" s="85" t="s">
        <v>7274</v>
      </c>
      <c r="I324" s="21" t="s">
        <v>7417</v>
      </c>
      <c r="J324" s="21" t="s">
        <v>2982</v>
      </c>
      <c r="K324" s="19"/>
      <c r="L324" s="22">
        <v>44015</v>
      </c>
      <c r="M324" s="98">
        <v>28374.467099994399</v>
      </c>
      <c r="N324" s="94">
        <v>28374.467099994399</v>
      </c>
      <c r="O324" s="94">
        <v>28374.467099994399</v>
      </c>
      <c r="P324" s="62">
        <f t="shared" si="4"/>
        <v>1</v>
      </c>
      <c r="Q324" s="22">
        <v>44015</v>
      </c>
      <c r="R324" s="99">
        <v>134141206.314</v>
      </c>
      <c r="S324" s="99">
        <v>93036668.572999999</v>
      </c>
      <c r="T324" s="19"/>
      <c r="U324" s="23">
        <v>4.3313775677233901E-6</v>
      </c>
      <c r="V324" s="63">
        <v>-0.55758814905857401</v>
      </c>
      <c r="W324" s="23">
        <v>1.69490935149952E-4</v>
      </c>
      <c r="X324" s="63">
        <v>-9.5858208711579191</v>
      </c>
      <c r="Y324" s="23">
        <v>5.1629254812724E-3</v>
      </c>
      <c r="Z324" s="63">
        <v>13.716895928708301</v>
      </c>
      <c r="AA324" s="23">
        <v>1.26877905058791E-2</v>
      </c>
      <c r="AB324" s="63">
        <v>18.175394760241002</v>
      </c>
      <c r="AC324" s="23">
        <v>3.2770513000286897E-2</v>
      </c>
      <c r="AD324" s="63">
        <v>23.3443485475727</v>
      </c>
      <c r="AE324" s="23">
        <v>5.1713854491026702E-2</v>
      </c>
      <c r="AF324" s="64">
        <v>17.3647270330694</v>
      </c>
      <c r="AG324" s="23">
        <v>1.2997768862987901E-5</v>
      </c>
      <c r="AH324" s="63">
        <v>-6.0935260238693401</v>
      </c>
      <c r="AI324" s="23">
        <v>5.2558099032466998E-3</v>
      </c>
      <c r="AJ324" s="63">
        <v>10.6116939625354</v>
      </c>
      <c r="AK324" s="23">
        <v>0.27441039615048801</v>
      </c>
      <c r="AL324" s="23">
        <v>2.79074868376483E-2</v>
      </c>
      <c r="AM324" s="63">
        <v>26.889546426915299</v>
      </c>
      <c r="AN324" s="19"/>
      <c r="AO324" s="26">
        <v>6.5706077293725695E-4</v>
      </c>
      <c r="AP324" s="26">
        <v>4.3313775677233901E-6</v>
      </c>
      <c r="AQ324" s="26">
        <v>1.9736799094971498E-3</v>
      </c>
      <c r="AR324" s="26">
        <v>1.2997768862987901E-5</v>
      </c>
      <c r="AS324" s="24">
        <v>12</v>
      </c>
      <c r="AT324" s="24">
        <v>0</v>
      </c>
      <c r="AU324" s="24">
        <v>7</v>
      </c>
      <c r="AV324" s="25">
        <v>5</v>
      </c>
      <c r="AW324" s="19"/>
      <c r="AX324" s="29">
        <v>9.8579014832353104E-4</v>
      </c>
      <c r="AY324" s="30">
        <v>-17.193679221789399</v>
      </c>
      <c r="AZ324" s="30">
        <v>0.43585539763307701</v>
      </c>
      <c r="BA324" s="30">
        <v>-13.689646358441699</v>
      </c>
      <c r="BB324" s="62">
        <v>1.01866625068254E-4</v>
      </c>
      <c r="BC324" s="108">
        <v>0</v>
      </c>
      <c r="BD324" s="22">
        <v>44015</v>
      </c>
      <c r="BE324" s="22"/>
      <c r="BF324" s="24"/>
      <c r="BG324" s="22"/>
      <c r="BH324" s="37"/>
    </row>
    <row r="325" spans="1:60" x14ac:dyDescent="0.25">
      <c r="A325" s="19"/>
      <c r="B325" s="17" t="s">
        <v>339</v>
      </c>
      <c r="C325" s="17" t="s">
        <v>4605</v>
      </c>
      <c r="D325" s="17" t="s">
        <v>3042</v>
      </c>
      <c r="E325" s="20" t="s">
        <v>7292</v>
      </c>
      <c r="F325" s="20" t="s">
        <v>3158</v>
      </c>
      <c r="G325" s="82" t="s">
        <v>7255</v>
      </c>
      <c r="H325" s="85" t="s">
        <v>7274</v>
      </c>
      <c r="I325" s="21" t="s">
        <v>7417</v>
      </c>
      <c r="J325" s="21" t="s">
        <v>3758</v>
      </c>
      <c r="K325" s="19"/>
      <c r="L325" s="22">
        <v>44015</v>
      </c>
      <c r="M325" s="98">
        <v>10287.1833000034</v>
      </c>
      <c r="N325" s="94">
        <v>10287.1833000034</v>
      </c>
      <c r="O325" s="94">
        <v>10287.1833000034</v>
      </c>
      <c r="P325" s="62">
        <f t="shared" ref="P325:P388" si="5">IFERROR(N325/O325,"")</f>
        <v>1</v>
      </c>
      <c r="Q325" s="22">
        <v>44015</v>
      </c>
      <c r="R325" s="99">
        <v>425441629.139</v>
      </c>
      <c r="S325" s="99">
        <v>187129455.04100001</v>
      </c>
      <c r="T325" s="19"/>
      <c r="U325" s="23">
        <v>9.9931166914757307E-6</v>
      </c>
      <c r="V325" s="63">
        <v>-0.557021975146199</v>
      </c>
      <c r="W325" s="23">
        <v>3.4120099735446301E-4</v>
      </c>
      <c r="X325" s="63">
        <v>-9.5686498649301903</v>
      </c>
      <c r="Y325" s="23">
        <v>7.9956825993576803E-3</v>
      </c>
      <c r="Z325" s="63">
        <v>14.000171640524099</v>
      </c>
      <c r="AA325" s="23">
        <v>2.01728622214432E-2</v>
      </c>
      <c r="AB325" s="63">
        <v>18.923901931790201</v>
      </c>
      <c r="AC325" s="23"/>
      <c r="AD325" s="63"/>
      <c r="AE325" s="23"/>
      <c r="AF325" s="64"/>
      <c r="AG325" s="23">
        <v>3.1331230275100097E-5</v>
      </c>
      <c r="AH325" s="63">
        <v>-6.0916926777281297</v>
      </c>
      <c r="AI325" s="23">
        <v>8.1647146562318102E-3</v>
      </c>
      <c r="AJ325" s="63">
        <v>10.9025844378339</v>
      </c>
      <c r="AK325" s="23">
        <v>2.8630526099732399E-2</v>
      </c>
      <c r="AL325" s="23">
        <v>2.1657515635524802E-2</v>
      </c>
      <c r="AM325" s="63">
        <v>21.6880688911479</v>
      </c>
      <c r="AN325" s="19"/>
      <c r="AO325" s="26">
        <v>6.6435360713512604E-4</v>
      </c>
      <c r="AP325" s="26">
        <v>9.9931166914757307E-6</v>
      </c>
      <c r="AQ325" s="26">
        <v>2.2687330965709398E-3</v>
      </c>
      <c r="AR325" s="26">
        <v>3.1331230275100097E-5</v>
      </c>
      <c r="AS325" s="24">
        <v>12</v>
      </c>
      <c r="AT325" s="24">
        <v>0</v>
      </c>
      <c r="AU325" s="24">
        <v>7</v>
      </c>
      <c r="AV325" s="25">
        <v>5</v>
      </c>
      <c r="AW325" s="19"/>
      <c r="AX325" s="29">
        <v>1.14187310043235E-3</v>
      </c>
      <c r="AY325" s="30">
        <v>-8.85044595238287</v>
      </c>
      <c r="AZ325" s="30">
        <v>0.45983357017212301</v>
      </c>
      <c r="BA325" s="30">
        <v>-10.408117248807701</v>
      </c>
      <c r="BB325" s="62">
        <v>1.1799254677967499E-4</v>
      </c>
      <c r="BC325" s="108">
        <v>0</v>
      </c>
      <c r="BD325" s="22">
        <v>44015</v>
      </c>
      <c r="BE325" s="22"/>
      <c r="BF325" s="24"/>
      <c r="BG325" s="22"/>
      <c r="BH325" s="37"/>
    </row>
    <row r="326" spans="1:60" x14ac:dyDescent="0.25">
      <c r="A326" s="19"/>
      <c r="B326" s="17" t="s">
        <v>340</v>
      </c>
      <c r="C326" s="17" t="s">
        <v>4606</v>
      </c>
      <c r="D326" s="17" t="s">
        <v>3042</v>
      </c>
      <c r="E326" s="20" t="s">
        <v>7355</v>
      </c>
      <c r="F326" s="20" t="s">
        <v>3158</v>
      </c>
      <c r="G326" s="82" t="s">
        <v>7255</v>
      </c>
      <c r="H326" s="85" t="s">
        <v>7274</v>
      </c>
      <c r="I326" s="21" t="s">
        <v>7417</v>
      </c>
      <c r="J326" s="21" t="s">
        <v>3759</v>
      </c>
      <c r="K326" s="19"/>
      <c r="L326" s="22">
        <v>44015</v>
      </c>
      <c r="M326" s="98">
        <v>31475.661399990298</v>
      </c>
      <c r="N326" s="94">
        <v>31475.661399990298</v>
      </c>
      <c r="O326" s="94">
        <v>31475.661399990298</v>
      </c>
      <c r="P326" s="62">
        <f t="shared" si="5"/>
        <v>1</v>
      </c>
      <c r="Q326" s="22">
        <v>44015</v>
      </c>
      <c r="R326" s="99">
        <v>211897.12100000001</v>
      </c>
      <c r="S326" s="99">
        <v>210320.47453442399</v>
      </c>
      <c r="T326" s="19"/>
      <c r="U326" s="23">
        <v>5.05154639540706E-6</v>
      </c>
      <c r="V326" s="63">
        <v>-0.55751613217580598</v>
      </c>
      <c r="W326" s="23">
        <v>2.14147783481167E-4</v>
      </c>
      <c r="X326" s="63">
        <v>-9.5813551863247994</v>
      </c>
      <c r="Y326" s="23">
        <v>7.3364975760341596E-3</v>
      </c>
      <c r="Z326" s="63">
        <v>13.934253138184401</v>
      </c>
      <c r="AA326" s="23">
        <v>1.8419951751639001E-2</v>
      </c>
      <c r="AB326" s="63">
        <v>18.748610884824298</v>
      </c>
      <c r="AC326" s="23">
        <v>4.5912333678643301E-2</v>
      </c>
      <c r="AD326" s="63">
        <v>24.658530615386599</v>
      </c>
      <c r="AE326" s="23">
        <v>7.2578694340336397E-2</v>
      </c>
      <c r="AF326" s="64">
        <v>19.451211017993</v>
      </c>
      <c r="AG326" s="23">
        <v>1.5790226825629402E-5</v>
      </c>
      <c r="AH326" s="63">
        <v>-6.0932467780730803</v>
      </c>
      <c r="AI326" s="23">
        <v>7.4873897156067003E-3</v>
      </c>
      <c r="AJ326" s="63">
        <v>10.834851943771399</v>
      </c>
      <c r="AK326" s="23">
        <v>0.83661347844637901</v>
      </c>
      <c r="AL326" s="23">
        <v>3.8609153300058097E-2</v>
      </c>
      <c r="AM326" s="63">
        <v>-50.238242663675898</v>
      </c>
      <c r="AN326" s="19"/>
      <c r="AO326" s="26">
        <v>6.7619949004438197E-4</v>
      </c>
      <c r="AP326" s="26">
        <v>5.05154639540706E-6</v>
      </c>
      <c r="AQ326" s="26">
        <v>2.2482877157017399E-3</v>
      </c>
      <c r="AR326" s="26">
        <v>1.5790226825629402E-5</v>
      </c>
      <c r="AS326" s="24">
        <v>12</v>
      </c>
      <c r="AT326" s="24">
        <v>0</v>
      </c>
      <c r="AU326" s="24">
        <v>7</v>
      </c>
      <c r="AV326" s="25">
        <v>5</v>
      </c>
      <c r="AW326" s="19"/>
      <c r="AX326" s="29">
        <v>1.12985921570726E-3</v>
      </c>
      <c r="AY326" s="30">
        <v>-10.4142078143632</v>
      </c>
      <c r="AZ326" s="30">
        <v>0.45431386191330603</v>
      </c>
      <c r="BA326" s="30">
        <v>-11.2782683048717</v>
      </c>
      <c r="BB326" s="62">
        <v>1.16751876657446E-4</v>
      </c>
      <c r="BC326" s="108">
        <v>0</v>
      </c>
      <c r="BD326" s="22">
        <v>44015</v>
      </c>
      <c r="BE326" s="22"/>
      <c r="BF326" s="24"/>
      <c r="BG326" s="22"/>
      <c r="BH326" s="37"/>
    </row>
    <row r="327" spans="1:60" x14ac:dyDescent="0.25">
      <c r="A327" s="19"/>
      <c r="B327" s="17" t="s">
        <v>341</v>
      </c>
      <c r="C327" s="17" t="s">
        <v>4607</v>
      </c>
      <c r="D327" s="17" t="s">
        <v>3043</v>
      </c>
      <c r="E327" s="20" t="s">
        <v>7298</v>
      </c>
      <c r="F327" s="20" t="s">
        <v>3158</v>
      </c>
      <c r="G327" s="82" t="s">
        <v>7253</v>
      </c>
      <c r="H327" s="85" t="s">
        <v>7261</v>
      </c>
      <c r="I327" s="21" t="s">
        <v>7417</v>
      </c>
      <c r="J327" s="21" t="s">
        <v>3760</v>
      </c>
      <c r="K327" s="19"/>
      <c r="L327" s="22">
        <v>43740</v>
      </c>
      <c r="M327" s="98"/>
      <c r="N327" s="94"/>
      <c r="O327" s="94">
        <v>7628.9249000027803</v>
      </c>
      <c r="P327" s="62">
        <f t="shared" si="5"/>
        <v>0</v>
      </c>
      <c r="Q327" s="22">
        <v>43740</v>
      </c>
      <c r="R327" s="99"/>
      <c r="S327" s="99">
        <v>408387.87099999998</v>
      </c>
      <c r="T327" s="19"/>
      <c r="U327" s="23"/>
      <c r="V327" s="63"/>
      <c r="W327" s="23"/>
      <c r="X327" s="63"/>
      <c r="Y327" s="23"/>
      <c r="Z327" s="63"/>
      <c r="AA327" s="23"/>
      <c r="AB327" s="63"/>
      <c r="AC327" s="23"/>
      <c r="AD327" s="63"/>
      <c r="AE327" s="23"/>
      <c r="AF327" s="64"/>
      <c r="AG327" s="23"/>
      <c r="AH327" s="63"/>
      <c r="AI327" s="23"/>
      <c r="AJ327" s="63"/>
      <c r="AK327" s="23"/>
      <c r="AL327" s="23"/>
      <c r="AM327" s="63"/>
      <c r="AN327" s="19"/>
      <c r="AO327" s="26">
        <v>1.75900944486784E-3</v>
      </c>
      <c r="AP327" s="26">
        <v>-5.3489469519263399E-4</v>
      </c>
      <c r="AQ327" s="26">
        <v>3.5200436323066199E-3</v>
      </c>
      <c r="AR327" s="26">
        <v>3.7952903221594202E-4</v>
      </c>
      <c r="AS327" s="24"/>
      <c r="AT327" s="24"/>
      <c r="AU327" s="24"/>
      <c r="AV327" s="25"/>
      <c r="AW327" s="19"/>
      <c r="AX327" s="29"/>
      <c r="AY327" s="30"/>
      <c r="AZ327" s="30"/>
      <c r="BA327" s="30"/>
      <c r="BB327" s="62"/>
      <c r="BC327" s="108">
        <v>-7.7742890523609304E-2</v>
      </c>
      <c r="BD327" s="22">
        <v>43720</v>
      </c>
      <c r="BE327" s="22">
        <v>43725</v>
      </c>
      <c r="BF327" s="24">
        <v>8</v>
      </c>
      <c r="BG327" s="22">
        <v>43732</v>
      </c>
      <c r="BH327" s="37"/>
    </row>
    <row r="328" spans="1:60" x14ac:dyDescent="0.25">
      <c r="A328" s="19"/>
      <c r="B328" s="17" t="s">
        <v>342</v>
      </c>
      <c r="C328" s="17" t="s">
        <v>4608</v>
      </c>
      <c r="D328" s="17" t="s">
        <v>3043</v>
      </c>
      <c r="E328" s="20" t="s">
        <v>7326</v>
      </c>
      <c r="F328" s="20" t="s">
        <v>3158</v>
      </c>
      <c r="G328" s="82" t="s">
        <v>7253</v>
      </c>
      <c r="H328" s="85" t="s">
        <v>7261</v>
      </c>
      <c r="I328" s="21" t="s">
        <v>7417</v>
      </c>
      <c r="J328" s="21" t="s">
        <v>3761</v>
      </c>
      <c r="K328" s="19"/>
      <c r="L328" s="22">
        <v>43740</v>
      </c>
      <c r="M328" s="98"/>
      <c r="N328" s="94"/>
      <c r="O328" s="94">
        <v>6052.3348999992004</v>
      </c>
      <c r="P328" s="62">
        <f t="shared" si="5"/>
        <v>0</v>
      </c>
      <c r="Q328" s="22">
        <v>43720</v>
      </c>
      <c r="R328" s="99"/>
      <c r="S328" s="99">
        <v>31618268.0191563</v>
      </c>
      <c r="T328" s="19"/>
      <c r="U328" s="23"/>
      <c r="V328" s="63"/>
      <c r="W328" s="23"/>
      <c r="X328" s="63"/>
      <c r="Y328" s="23"/>
      <c r="Z328" s="63"/>
      <c r="AA328" s="23"/>
      <c r="AB328" s="63"/>
      <c r="AC328" s="23"/>
      <c r="AD328" s="63"/>
      <c r="AE328" s="23"/>
      <c r="AF328" s="64"/>
      <c r="AG328" s="23"/>
      <c r="AH328" s="63"/>
      <c r="AI328" s="23"/>
      <c r="AJ328" s="63"/>
      <c r="AK328" s="23"/>
      <c r="AL328" s="23"/>
      <c r="AM328" s="63"/>
      <c r="AN328" s="19"/>
      <c r="AO328" s="26">
        <v>1.7233354301424699E-3</v>
      </c>
      <c r="AP328" s="26">
        <v>-5.7049057159019899E-4</v>
      </c>
      <c r="AQ328" s="26">
        <v>2.4126129137584901E-3</v>
      </c>
      <c r="AR328" s="26">
        <v>3.0828092712908999E-4</v>
      </c>
      <c r="AS328" s="24"/>
      <c r="AT328" s="24"/>
      <c r="AU328" s="24"/>
      <c r="AV328" s="25"/>
      <c r="AW328" s="19"/>
      <c r="AX328" s="29"/>
      <c r="AY328" s="30"/>
      <c r="AZ328" s="30"/>
      <c r="BA328" s="30"/>
      <c r="BB328" s="62"/>
      <c r="BC328" s="108">
        <v>-9.6794048862534496E-2</v>
      </c>
      <c r="BD328" s="22">
        <v>43720</v>
      </c>
      <c r="BE328" s="22">
        <v>43726</v>
      </c>
      <c r="BF328" s="24"/>
      <c r="BG328" s="22"/>
      <c r="BH328" s="37"/>
    </row>
    <row r="329" spans="1:60" x14ac:dyDescent="0.25">
      <c r="A329" s="19"/>
      <c r="B329" s="17" t="s">
        <v>343</v>
      </c>
      <c r="C329" s="17" t="s">
        <v>4609</v>
      </c>
      <c r="D329" s="17" t="s">
        <v>3043</v>
      </c>
      <c r="E329" s="20" t="s">
        <v>7327</v>
      </c>
      <c r="F329" s="20" t="s">
        <v>3158</v>
      </c>
      <c r="G329" s="82" t="s">
        <v>7253</v>
      </c>
      <c r="H329" s="85" t="s">
        <v>7261</v>
      </c>
      <c r="I329" s="21" t="s">
        <v>7417</v>
      </c>
      <c r="J329" s="21" t="s">
        <v>3762</v>
      </c>
      <c r="K329" s="19"/>
      <c r="L329" s="22">
        <v>43740</v>
      </c>
      <c r="M329" s="98"/>
      <c r="N329" s="94"/>
      <c r="O329" s="94">
        <v>1170.6999999992499</v>
      </c>
      <c r="P329" s="62">
        <f t="shared" si="5"/>
        <v>0</v>
      </c>
      <c r="Q329" s="22">
        <v>43740</v>
      </c>
      <c r="R329" s="99"/>
      <c r="S329" s="99">
        <v>0</v>
      </c>
      <c r="T329" s="19"/>
      <c r="U329" s="23"/>
      <c r="V329" s="63"/>
      <c r="W329" s="23"/>
      <c r="X329" s="63"/>
      <c r="Y329" s="23"/>
      <c r="Z329" s="63"/>
      <c r="AA329" s="23"/>
      <c r="AB329" s="63"/>
      <c r="AC329" s="23"/>
      <c r="AD329" s="63"/>
      <c r="AE329" s="23"/>
      <c r="AF329" s="64"/>
      <c r="AG329" s="23"/>
      <c r="AH329" s="63"/>
      <c r="AI329" s="23"/>
      <c r="AJ329" s="63"/>
      <c r="AK329" s="23"/>
      <c r="AL329" s="23"/>
      <c r="AM329" s="63"/>
      <c r="AN329" s="19"/>
      <c r="AO329" s="26">
        <v>0</v>
      </c>
      <c r="AP329" s="26">
        <v>0</v>
      </c>
      <c r="AQ329" s="26">
        <v>0</v>
      </c>
      <c r="AR329" s="26">
        <v>0</v>
      </c>
      <c r="AS329" s="24"/>
      <c r="AT329" s="24"/>
      <c r="AU329" s="24"/>
      <c r="AV329" s="25"/>
      <c r="AW329" s="19"/>
      <c r="AX329" s="29"/>
      <c r="AY329" s="30"/>
      <c r="AZ329" s="30"/>
      <c r="BA329" s="30"/>
      <c r="BB329" s="62"/>
      <c r="BC329" s="108">
        <v>0</v>
      </c>
      <c r="BD329" s="22">
        <v>43650</v>
      </c>
      <c r="BE329" s="22"/>
      <c r="BF329" s="24"/>
      <c r="BG329" s="22"/>
      <c r="BH329" s="37"/>
    </row>
    <row r="330" spans="1:60" x14ac:dyDescent="0.25">
      <c r="A330" s="19"/>
      <c r="B330" s="17" t="s">
        <v>344</v>
      </c>
      <c r="C330" s="17" t="s">
        <v>4610</v>
      </c>
      <c r="D330" s="17" t="s">
        <v>3043</v>
      </c>
      <c r="E330" s="20" t="s">
        <v>7355</v>
      </c>
      <c r="F330" s="20" t="s">
        <v>3158</v>
      </c>
      <c r="G330" s="82" t="s">
        <v>7253</v>
      </c>
      <c r="H330" s="85" t="s">
        <v>7261</v>
      </c>
      <c r="I330" s="21" t="s">
        <v>7417</v>
      </c>
      <c r="J330" s="21" t="s">
        <v>3763</v>
      </c>
      <c r="K330" s="19"/>
      <c r="L330" s="22">
        <v>43740</v>
      </c>
      <c r="M330" s="98"/>
      <c r="N330" s="94"/>
      <c r="O330" s="94">
        <v>4628.0978000015002</v>
      </c>
      <c r="P330" s="62">
        <f t="shared" si="5"/>
        <v>0</v>
      </c>
      <c r="Q330" s="22">
        <v>43740</v>
      </c>
      <c r="R330" s="99"/>
      <c r="S330" s="99">
        <v>55.933523076951502</v>
      </c>
      <c r="T330" s="19"/>
      <c r="U330" s="23"/>
      <c r="V330" s="63"/>
      <c r="W330" s="23"/>
      <c r="X330" s="63"/>
      <c r="Y330" s="23"/>
      <c r="Z330" s="63"/>
      <c r="AA330" s="23"/>
      <c r="AB330" s="63"/>
      <c r="AC330" s="23"/>
      <c r="AD330" s="63"/>
      <c r="AE330" s="23"/>
      <c r="AF330" s="64"/>
      <c r="AG330" s="23"/>
      <c r="AH330" s="63"/>
      <c r="AI330" s="23"/>
      <c r="AJ330" s="63"/>
      <c r="AK330" s="23"/>
      <c r="AL330" s="23"/>
      <c r="AM330" s="63"/>
      <c r="AN330" s="19"/>
      <c r="AO330" s="26">
        <v>1.7837465711636499E-3</v>
      </c>
      <c r="AP330" s="26">
        <v>-5.1575392990344004E-4</v>
      </c>
      <c r="AQ330" s="26">
        <v>4.1944068088923796E-3</v>
      </c>
      <c r="AR330" s="26">
        <v>4.2657737503759601E-4</v>
      </c>
      <c r="AS330" s="24"/>
      <c r="AT330" s="24"/>
      <c r="AU330" s="24"/>
      <c r="AV330" s="25"/>
      <c r="AW330" s="19"/>
      <c r="AX330" s="29"/>
      <c r="AY330" s="30"/>
      <c r="AZ330" s="30"/>
      <c r="BA330" s="30"/>
      <c r="BB330" s="62"/>
      <c r="BC330" s="108">
        <v>-6.5803236853639605E-2</v>
      </c>
      <c r="BD330" s="22">
        <v>43720</v>
      </c>
      <c r="BE330" s="22">
        <v>43725</v>
      </c>
      <c r="BF330" s="24">
        <v>7</v>
      </c>
      <c r="BG330" s="22">
        <v>43731</v>
      </c>
      <c r="BH330" s="37"/>
    </row>
    <row r="331" spans="1:60" x14ac:dyDescent="0.25">
      <c r="A331" s="19"/>
      <c r="B331" s="17" t="s">
        <v>345</v>
      </c>
      <c r="C331" s="17" t="s">
        <v>4611</v>
      </c>
      <c r="D331" s="17" t="s">
        <v>3044</v>
      </c>
      <c r="E331" s="20" t="s">
        <v>7353</v>
      </c>
      <c r="F331" s="20" t="s">
        <v>3158</v>
      </c>
      <c r="G331" s="82" t="s">
        <v>7254</v>
      </c>
      <c r="H331" s="85" t="s">
        <v>7266</v>
      </c>
      <c r="I331" s="21" t="s">
        <v>7417</v>
      </c>
      <c r="J331" s="21" t="s">
        <v>2982</v>
      </c>
      <c r="K331" s="19"/>
      <c r="L331" s="22">
        <v>44015</v>
      </c>
      <c r="M331" s="98">
        <v>1003.74729999993</v>
      </c>
      <c r="N331" s="94">
        <v>1003.74729999993</v>
      </c>
      <c r="O331" s="94"/>
      <c r="P331" s="62" t="str">
        <f t="shared" si="5"/>
        <v/>
      </c>
      <c r="Q331" s="22"/>
      <c r="R331" s="99">
        <v>999211.45799999998</v>
      </c>
      <c r="S331" s="99"/>
      <c r="T331" s="19"/>
      <c r="U331" s="23">
        <v>1.39496793053695E-4</v>
      </c>
      <c r="V331" s="63">
        <v>-0.54407160750997696</v>
      </c>
      <c r="W331" s="23">
        <v>7.8986586777318702E-4</v>
      </c>
      <c r="X331" s="63">
        <v>-9.5237833778955991</v>
      </c>
      <c r="Y331" s="23"/>
      <c r="Z331" s="63"/>
      <c r="AA331" s="23"/>
      <c r="AB331" s="63"/>
      <c r="AC331" s="23"/>
      <c r="AD331" s="63"/>
      <c r="AE331" s="23"/>
      <c r="AF331" s="64"/>
      <c r="AG331" s="23">
        <v>1.3800197848468101E-4</v>
      </c>
      <c r="AH331" s="63">
        <v>-6.0810256029071796</v>
      </c>
      <c r="AI331" s="23"/>
      <c r="AJ331" s="63"/>
      <c r="AK331" s="23">
        <v>3.74729999930423E-3</v>
      </c>
      <c r="AL331" s="23">
        <v>1.9830621240544102E-2</v>
      </c>
      <c r="AM331" s="63">
        <v>-7.3087236063656702</v>
      </c>
      <c r="AN331" s="19"/>
      <c r="AO331" s="26">
        <v>4.0775855632091401E-4</v>
      </c>
      <c r="AP331" s="26">
        <v>-2.00630901417753E-4</v>
      </c>
      <c r="AQ331" s="26">
        <v>2.6051641561935001E-3</v>
      </c>
      <c r="AR331" s="26">
        <v>1.3800197848468101E-4</v>
      </c>
      <c r="AS331" s="24"/>
      <c r="AT331" s="24"/>
      <c r="AU331" s="24"/>
      <c r="AV331" s="25"/>
      <c r="AW331" s="19"/>
      <c r="AX331" s="29"/>
      <c r="AY331" s="30"/>
      <c r="AZ331" s="30"/>
      <c r="BA331" s="30"/>
      <c r="BB331" s="62"/>
      <c r="BC331" s="108">
        <v>-2.37290370649248E-2</v>
      </c>
      <c r="BD331" s="22">
        <v>44004</v>
      </c>
      <c r="BE331" s="22">
        <v>44011</v>
      </c>
      <c r="BF331" s="24"/>
      <c r="BG331" s="22"/>
      <c r="BH331" s="37"/>
    </row>
    <row r="332" spans="1:60" x14ac:dyDescent="0.25">
      <c r="A332" s="19"/>
      <c r="B332" s="17" t="s">
        <v>346</v>
      </c>
      <c r="C332" s="17" t="s">
        <v>4612</v>
      </c>
      <c r="D332" s="17" t="s">
        <v>3044</v>
      </c>
      <c r="E332" s="20" t="s">
        <v>7298</v>
      </c>
      <c r="F332" s="20" t="s">
        <v>3158</v>
      </c>
      <c r="G332" s="82" t="s">
        <v>7254</v>
      </c>
      <c r="H332" s="85" t="s">
        <v>7266</v>
      </c>
      <c r="I332" s="21" t="s">
        <v>7417</v>
      </c>
      <c r="J332" s="21" t="s">
        <v>3764</v>
      </c>
      <c r="K332" s="19"/>
      <c r="L332" s="22">
        <v>44015</v>
      </c>
      <c r="M332" s="98">
        <v>1951.21670000069</v>
      </c>
      <c r="N332" s="94">
        <v>1951.21670000069</v>
      </c>
      <c r="O332" s="94">
        <v>1951.2666999995699</v>
      </c>
      <c r="P332" s="62">
        <f t="shared" si="5"/>
        <v>0.99997437562026759</v>
      </c>
      <c r="Q332" s="22">
        <v>44004</v>
      </c>
      <c r="R332" s="99">
        <v>2622179.9739999999</v>
      </c>
      <c r="S332" s="99">
        <v>2730813.68914844</v>
      </c>
      <c r="T332" s="19"/>
      <c r="U332" s="23">
        <v>1.45007483297377E-4</v>
      </c>
      <c r="V332" s="63">
        <v>-0.54352053848560899</v>
      </c>
      <c r="W332" s="23">
        <v>9.5395553762500597E-4</v>
      </c>
      <c r="X332" s="63">
        <v>-9.5073744109104208</v>
      </c>
      <c r="Y332" s="23">
        <v>1.7037950276062499E-2</v>
      </c>
      <c r="Z332" s="63">
        <v>14.904398408194499</v>
      </c>
      <c r="AA332" s="23">
        <v>2.8021079520840399E-2</v>
      </c>
      <c r="AB332" s="63">
        <v>19.708723661751701</v>
      </c>
      <c r="AC332" s="23">
        <v>6.0776850385082098E-2</v>
      </c>
      <c r="AD332" s="63">
        <v>26.144982286030402</v>
      </c>
      <c r="AE332" s="23">
        <v>9.0108860784384903E-2</v>
      </c>
      <c r="AF332" s="64">
        <v>21.2042276624124</v>
      </c>
      <c r="AG332" s="23">
        <v>1.54337789354031E-4</v>
      </c>
      <c r="AH332" s="63">
        <v>-6.0793920218202402</v>
      </c>
      <c r="AI332" s="23">
        <v>1.8035487979432201E-2</v>
      </c>
      <c r="AJ332" s="63">
        <v>11.8896617701539</v>
      </c>
      <c r="AK332" s="23">
        <v>0.50258865501382399</v>
      </c>
      <c r="AL332" s="23">
        <v>3.5715953104954699E-2</v>
      </c>
      <c r="AM332" s="63">
        <v>-9.0799197159940395</v>
      </c>
      <c r="AN332" s="19"/>
      <c r="AO332" s="26">
        <v>2.8130212594987799E-3</v>
      </c>
      <c r="AP332" s="26">
        <v>-1.8596872359921701E-3</v>
      </c>
      <c r="AQ332" s="26">
        <v>7.5975577037752399E-3</v>
      </c>
      <c r="AR332" s="26">
        <v>-5.1346344207559003E-4</v>
      </c>
      <c r="AS332" s="24">
        <v>10</v>
      </c>
      <c r="AT332" s="24">
        <v>2</v>
      </c>
      <c r="AU332" s="24">
        <v>7</v>
      </c>
      <c r="AV332" s="25">
        <v>5</v>
      </c>
      <c r="AW332" s="19"/>
      <c r="AX332" s="29">
        <v>6.8355352560774902E-3</v>
      </c>
      <c r="AY332" s="30">
        <v>-0.26907774918799998</v>
      </c>
      <c r="AZ332" s="30">
        <v>0.48837928566444999</v>
      </c>
      <c r="BA332" s="30">
        <v>-0.41104877187672201</v>
      </c>
      <c r="BB332" s="62">
        <v>7.0640676011521505E-4</v>
      </c>
      <c r="BC332" s="108">
        <v>-0.41363873417549302</v>
      </c>
      <c r="BD332" s="22">
        <v>43753</v>
      </c>
      <c r="BE332" s="22">
        <v>43783</v>
      </c>
      <c r="BF332" s="24">
        <v>57</v>
      </c>
      <c r="BG332" s="22">
        <v>43832</v>
      </c>
      <c r="BH332" s="37"/>
    </row>
    <row r="333" spans="1:60" x14ac:dyDescent="0.25">
      <c r="A333" s="19"/>
      <c r="B333" s="17" t="s">
        <v>347</v>
      </c>
      <c r="C333" s="17" t="s">
        <v>4613</v>
      </c>
      <c r="D333" s="17" t="s">
        <v>3044</v>
      </c>
      <c r="E333" s="20" t="s">
        <v>7324</v>
      </c>
      <c r="F333" s="20" t="s">
        <v>3158</v>
      </c>
      <c r="G333" s="82" t="s">
        <v>7254</v>
      </c>
      <c r="H333" s="85" t="s">
        <v>7266</v>
      </c>
      <c r="I333" s="21" t="s">
        <v>7417</v>
      </c>
      <c r="J333" s="21" t="s">
        <v>3765</v>
      </c>
      <c r="K333" s="19"/>
      <c r="L333" s="22">
        <v>44015</v>
      </c>
      <c r="M333" s="98">
        <v>1042.40000000037</v>
      </c>
      <c r="N333" s="94">
        <v>1042.40000000037</v>
      </c>
      <c r="O333" s="94">
        <v>1042.40000000037</v>
      </c>
      <c r="P333" s="62">
        <f t="shared" si="5"/>
        <v>1</v>
      </c>
      <c r="Q333" s="22">
        <v>44015</v>
      </c>
      <c r="R333" s="99">
        <v>0</v>
      </c>
      <c r="S333" s="99">
        <v>114601.932209961</v>
      </c>
      <c r="T333" s="19"/>
      <c r="U333" s="23">
        <v>0</v>
      </c>
      <c r="V333" s="63">
        <v>-0.55802128681534702</v>
      </c>
      <c r="W333" s="23">
        <v>0</v>
      </c>
      <c r="X333" s="63">
        <v>-9.6027699646656401</v>
      </c>
      <c r="Y333" s="23">
        <v>0</v>
      </c>
      <c r="Z333" s="63">
        <v>13.200603380581001</v>
      </c>
      <c r="AA333" s="23">
        <v>2.6755971230159E-3</v>
      </c>
      <c r="AB333" s="63">
        <v>17.174175421969299</v>
      </c>
      <c r="AC333" s="23">
        <v>1.6619941550743499E-2</v>
      </c>
      <c r="AD333" s="63">
        <v>21.729291402618401</v>
      </c>
      <c r="AE333" s="23"/>
      <c r="AF333" s="64"/>
      <c r="AG333" s="23">
        <v>0</v>
      </c>
      <c r="AH333" s="63">
        <v>-6.0948258007556397</v>
      </c>
      <c r="AI333" s="23">
        <v>0</v>
      </c>
      <c r="AJ333" s="63">
        <v>10.0861129722034</v>
      </c>
      <c r="AK333" s="23">
        <v>4.24000000002707E-2</v>
      </c>
      <c r="AL333" s="23">
        <v>1.5485025158341201E-2</v>
      </c>
      <c r="AM333" s="63">
        <v>20.8014324664837</v>
      </c>
      <c r="AN333" s="19"/>
      <c r="AO333" s="26">
        <v>8.34079693959211E-4</v>
      </c>
      <c r="AP333" s="26">
        <v>-1.0042146186606301E-4</v>
      </c>
      <c r="AQ333" s="26">
        <v>0</v>
      </c>
      <c r="AR333" s="26">
        <v>0</v>
      </c>
      <c r="AS333" s="24">
        <v>0</v>
      </c>
      <c r="AT333" s="24">
        <v>0</v>
      </c>
      <c r="AU333" s="24">
        <v>7</v>
      </c>
      <c r="AV333" s="25">
        <v>5</v>
      </c>
      <c r="AW333" s="19"/>
      <c r="AX333" s="29">
        <v>1.07503372069687E-3</v>
      </c>
      <c r="AY333" s="30">
        <v>-23.8032897936064</v>
      </c>
      <c r="AZ333" s="30">
        <v>0.40340516109290497</v>
      </c>
      <c r="BA333" s="30">
        <v>-14.766836912822299</v>
      </c>
      <c r="BB333" s="62">
        <v>1.11095569864261E-4</v>
      </c>
      <c r="BC333" s="108">
        <v>-1.0042146195530699E-2</v>
      </c>
      <c r="BD333" s="22">
        <v>43650</v>
      </c>
      <c r="BE333" s="22">
        <v>43651</v>
      </c>
      <c r="BF333" s="24">
        <v>2</v>
      </c>
      <c r="BG333" s="22">
        <v>43654</v>
      </c>
      <c r="BH333" s="37"/>
    </row>
    <row r="334" spans="1:60" x14ac:dyDescent="0.25">
      <c r="A334" s="19"/>
      <c r="B334" s="17" t="s">
        <v>348</v>
      </c>
      <c r="C334" s="17" t="s">
        <v>4614</v>
      </c>
      <c r="D334" s="17" t="s">
        <v>3044</v>
      </c>
      <c r="E334" s="20" t="s">
        <v>7356</v>
      </c>
      <c r="F334" s="20" t="s">
        <v>3158</v>
      </c>
      <c r="G334" s="82" t="s">
        <v>7254</v>
      </c>
      <c r="H334" s="85" t="s">
        <v>7266</v>
      </c>
      <c r="I334" s="21" t="s">
        <v>7417</v>
      </c>
      <c r="J334" s="21" t="s">
        <v>2982</v>
      </c>
      <c r="K334" s="19"/>
      <c r="L334" s="22">
        <v>44015</v>
      </c>
      <c r="M334" s="98">
        <v>1004.07430000044</v>
      </c>
      <c r="N334" s="94">
        <v>1004.07430000044</v>
      </c>
      <c r="O334" s="94"/>
      <c r="P334" s="62" t="str">
        <f t="shared" si="5"/>
        <v/>
      </c>
      <c r="Q334" s="22"/>
      <c r="R334" s="99">
        <v>1338892.6669999999</v>
      </c>
      <c r="S334" s="99"/>
      <c r="T334" s="19"/>
      <c r="U334" s="23">
        <v>1.4224078040569999E-4</v>
      </c>
      <c r="V334" s="63">
        <v>-0.543797208774777</v>
      </c>
      <c r="W334" s="23">
        <v>8.7191023703781E-4</v>
      </c>
      <c r="X334" s="63">
        <v>-9.5155789409618592</v>
      </c>
      <c r="Y334" s="23"/>
      <c r="Z334" s="63"/>
      <c r="AA334" s="23"/>
      <c r="AB334" s="63"/>
      <c r="AC334" s="23"/>
      <c r="AD334" s="63"/>
      <c r="AE334" s="23"/>
      <c r="AF334" s="64"/>
      <c r="AG334" s="23">
        <v>1.4612607628805601E-4</v>
      </c>
      <c r="AH334" s="63">
        <v>-6.0802131931268404</v>
      </c>
      <c r="AI334" s="23"/>
      <c r="AJ334" s="63"/>
      <c r="AK334" s="23">
        <v>4.0743000008660601E-3</v>
      </c>
      <c r="AL334" s="23">
        <v>2.0704171665784098E-2</v>
      </c>
      <c r="AM334" s="63">
        <v>-13.760831181396499</v>
      </c>
      <c r="AN334" s="19"/>
      <c r="AO334" s="26">
        <v>4.1043474811885999E-4</v>
      </c>
      <c r="AP334" s="26">
        <v>-1.9788270401477299E-4</v>
      </c>
      <c r="AQ334" s="26">
        <v>2.6900440279860002E-3</v>
      </c>
      <c r="AR334" s="26">
        <v>1.4612607628805601E-4</v>
      </c>
      <c r="AS334" s="24"/>
      <c r="AT334" s="24"/>
      <c r="AU334" s="24"/>
      <c r="AV334" s="25"/>
      <c r="AW334" s="19"/>
      <c r="AX334" s="29"/>
      <c r="AY334" s="30"/>
      <c r="AZ334" s="30"/>
      <c r="BA334" s="30"/>
      <c r="BB334" s="62"/>
      <c r="BC334" s="108">
        <v>-2.1819879474350001E-2</v>
      </c>
      <c r="BD334" s="22">
        <v>44004</v>
      </c>
      <c r="BE334" s="22">
        <v>44011</v>
      </c>
      <c r="BF334" s="24"/>
      <c r="BG334" s="22"/>
      <c r="BH334" s="37"/>
    </row>
    <row r="335" spans="1:60" x14ac:dyDescent="0.25">
      <c r="A335" s="19"/>
      <c r="B335" s="17" t="s">
        <v>349</v>
      </c>
      <c r="C335" s="17" t="s">
        <v>4615</v>
      </c>
      <c r="D335" s="17" t="s">
        <v>3044</v>
      </c>
      <c r="E335" s="20" t="s">
        <v>7326</v>
      </c>
      <c r="F335" s="20" t="s">
        <v>3158</v>
      </c>
      <c r="G335" s="82" t="s">
        <v>7254</v>
      </c>
      <c r="H335" s="85" t="s">
        <v>7266</v>
      </c>
      <c r="I335" s="21" t="s">
        <v>7417</v>
      </c>
      <c r="J335" s="21" t="s">
        <v>3766</v>
      </c>
      <c r="K335" s="19"/>
      <c r="L335" s="22">
        <v>44015</v>
      </c>
      <c r="M335" s="98">
        <v>1776.85859999992</v>
      </c>
      <c r="N335" s="94">
        <v>1776.85859999992</v>
      </c>
      <c r="O335" s="94">
        <v>1777.09109999985</v>
      </c>
      <c r="P335" s="62">
        <f t="shared" si="5"/>
        <v>0.9998691682154448</v>
      </c>
      <c r="Q335" s="22">
        <v>44004</v>
      </c>
      <c r="R335" s="99">
        <v>147242701.979</v>
      </c>
      <c r="S335" s="99">
        <v>103067836.411625</v>
      </c>
      <c r="T335" s="19"/>
      <c r="U335" s="23">
        <v>1.3542584747483499E-4</v>
      </c>
      <c r="V335" s="63">
        <v>-0.54447870206786297</v>
      </c>
      <c r="W335" s="23">
        <v>6.6684518969850604E-4</v>
      </c>
      <c r="X335" s="63">
        <v>-9.5360854456957895</v>
      </c>
      <c r="Y335" s="23">
        <v>1.5269334620825199E-2</v>
      </c>
      <c r="Z335" s="63">
        <v>14.7275368426635</v>
      </c>
      <c r="AA335" s="23">
        <v>2.4424346756859401E-2</v>
      </c>
      <c r="AB335" s="63">
        <v>19.3490503853536</v>
      </c>
      <c r="AC335" s="23">
        <v>5.3372096401290002E-2</v>
      </c>
      <c r="AD335" s="63">
        <v>25.404506887658499</v>
      </c>
      <c r="AE335" s="23">
        <v>7.8717165413763696E-2</v>
      </c>
      <c r="AF335" s="64">
        <v>20.065058125328498</v>
      </c>
      <c r="AG335" s="23">
        <v>1.25687021863996E-4</v>
      </c>
      <c r="AH335" s="63">
        <v>-6.0822570985692401</v>
      </c>
      <c r="AI335" s="23">
        <v>1.6236019780990301E-2</v>
      </c>
      <c r="AJ335" s="63">
        <v>11.709714950309699</v>
      </c>
      <c r="AK335" s="23">
        <v>0.415530779450201</v>
      </c>
      <c r="AL335" s="23">
        <v>3.0402079239138399E-2</v>
      </c>
      <c r="AM335" s="63">
        <v>-17.785707272356401</v>
      </c>
      <c r="AN335" s="19"/>
      <c r="AO335" s="26">
        <v>2.8034231472702201E-3</v>
      </c>
      <c r="AP335" s="26">
        <v>-1.8692323701543501E-3</v>
      </c>
      <c r="AQ335" s="26">
        <v>7.3085346120933502E-3</v>
      </c>
      <c r="AR335" s="26">
        <v>-8.00963650362974E-4</v>
      </c>
      <c r="AS335" s="24">
        <v>9</v>
      </c>
      <c r="AT335" s="24">
        <v>3</v>
      </c>
      <c r="AU335" s="24">
        <v>7</v>
      </c>
      <c r="AV335" s="25">
        <v>5</v>
      </c>
      <c r="AW335" s="19"/>
      <c r="AX335" s="29">
        <v>6.8257567085129303E-3</v>
      </c>
      <c r="AY335" s="30">
        <v>-0.74754391852547997</v>
      </c>
      <c r="AZ335" s="30">
        <v>0.47685036290886301</v>
      </c>
      <c r="BA335" s="30">
        <v>-1.1205038616499201</v>
      </c>
      <c r="BB335" s="62">
        <v>7.0538780560582405E-4</v>
      </c>
      <c r="BC335" s="108">
        <v>-0.44228684048493999</v>
      </c>
      <c r="BD335" s="22">
        <v>43753</v>
      </c>
      <c r="BE335" s="22">
        <v>43783</v>
      </c>
      <c r="BF335" s="24">
        <v>60</v>
      </c>
      <c r="BG335" s="22">
        <v>43837</v>
      </c>
      <c r="BH335" s="37"/>
    </row>
    <row r="336" spans="1:60" x14ac:dyDescent="0.25">
      <c r="A336" s="19"/>
      <c r="B336" s="17" t="s">
        <v>350</v>
      </c>
      <c r="C336" s="17" t="s">
        <v>4616</v>
      </c>
      <c r="D336" s="17" t="s">
        <v>3044</v>
      </c>
      <c r="E336" s="20" t="s">
        <v>7327</v>
      </c>
      <c r="F336" s="20" t="s">
        <v>3158</v>
      </c>
      <c r="G336" s="82" t="s">
        <v>7254</v>
      </c>
      <c r="H336" s="85" t="s">
        <v>7266</v>
      </c>
      <c r="I336" s="21" t="s">
        <v>7417</v>
      </c>
      <c r="J336" s="21" t="s">
        <v>3767</v>
      </c>
      <c r="K336" s="19"/>
      <c r="L336" s="22">
        <v>44015</v>
      </c>
      <c r="M336" s="98">
        <v>1261.7141999993501</v>
      </c>
      <c r="N336" s="94">
        <v>1261.7141999993501</v>
      </c>
      <c r="O336" s="94">
        <v>1261.7141999993501</v>
      </c>
      <c r="P336" s="62">
        <f t="shared" si="5"/>
        <v>1</v>
      </c>
      <c r="Q336" s="22">
        <v>44015</v>
      </c>
      <c r="R336" s="99">
        <v>0</v>
      </c>
      <c r="S336" s="99">
        <v>0</v>
      </c>
      <c r="T336" s="19"/>
      <c r="U336" s="23">
        <v>0</v>
      </c>
      <c r="V336" s="63">
        <v>-0.55802128681534702</v>
      </c>
      <c r="W336" s="23">
        <v>0</v>
      </c>
      <c r="X336" s="63">
        <v>-9.6027699646656401</v>
      </c>
      <c r="Y336" s="23">
        <v>0</v>
      </c>
      <c r="Z336" s="63">
        <v>13.200603380581001</v>
      </c>
      <c r="AA336" s="23">
        <v>0</v>
      </c>
      <c r="AB336" s="63">
        <v>16.906615709653099</v>
      </c>
      <c r="AC336" s="23">
        <v>0</v>
      </c>
      <c r="AD336" s="63">
        <v>20.067297247529499</v>
      </c>
      <c r="AE336" s="23">
        <v>9.5342179884028199E-4</v>
      </c>
      <c r="AF336" s="64">
        <v>12.288683763850701</v>
      </c>
      <c r="AG336" s="23">
        <v>0</v>
      </c>
      <c r="AH336" s="63">
        <v>-6.0948258007556397</v>
      </c>
      <c r="AI336" s="23">
        <v>0</v>
      </c>
      <c r="AJ336" s="63">
        <v>10.0861129722034</v>
      </c>
      <c r="AK336" s="23">
        <v>0.26171419999998802</v>
      </c>
      <c r="AL336" s="23">
        <v>2.6776557899211201E-2</v>
      </c>
      <c r="AM336" s="63">
        <v>26.113046243524899</v>
      </c>
      <c r="AN336" s="19"/>
      <c r="AO336" s="26">
        <v>0</v>
      </c>
      <c r="AP336" s="26">
        <v>0</v>
      </c>
      <c r="AQ336" s="26">
        <v>0</v>
      </c>
      <c r="AR336" s="26">
        <v>0</v>
      </c>
      <c r="AS336" s="24">
        <v>0</v>
      </c>
      <c r="AT336" s="24">
        <v>0</v>
      </c>
      <c r="AU336" s="24">
        <v>7</v>
      </c>
      <c r="AV336" s="25">
        <v>5</v>
      </c>
      <c r="AW336" s="19"/>
      <c r="AX336" s="29">
        <v>0</v>
      </c>
      <c r="AY336" s="30">
        <v>-117.545979959425</v>
      </c>
      <c r="AZ336" s="30">
        <v>0.39470262811346402</v>
      </c>
      <c r="BA336" s="30">
        <v>-15.971119820984301</v>
      </c>
      <c r="BB336" s="62">
        <v>0</v>
      </c>
      <c r="BC336" s="108">
        <v>0</v>
      </c>
      <c r="BD336" s="22">
        <v>43650</v>
      </c>
      <c r="BE336" s="22"/>
      <c r="BF336" s="24"/>
      <c r="BG336" s="22"/>
      <c r="BH336" s="37"/>
    </row>
    <row r="337" spans="1:60" x14ac:dyDescent="0.25">
      <c r="A337" s="19"/>
      <c r="B337" s="17" t="s">
        <v>351</v>
      </c>
      <c r="C337" s="17" t="s">
        <v>4617</v>
      </c>
      <c r="D337" s="17" t="s">
        <v>3045</v>
      </c>
      <c r="E337" s="20" t="s">
        <v>7289</v>
      </c>
      <c r="F337" s="20" t="s">
        <v>3158</v>
      </c>
      <c r="G337" s="82" t="s">
        <v>7253</v>
      </c>
      <c r="H337" s="85" t="s">
        <v>7265</v>
      </c>
      <c r="I337" s="21" t="s">
        <v>7417</v>
      </c>
      <c r="J337" s="21" t="s">
        <v>3768</v>
      </c>
      <c r="K337" s="19"/>
      <c r="L337" s="22">
        <v>44015</v>
      </c>
      <c r="M337" s="98">
        <v>5799.49710000306</v>
      </c>
      <c r="N337" s="94">
        <v>5799.49710000306</v>
      </c>
      <c r="O337" s="94">
        <v>5815.7848000004897</v>
      </c>
      <c r="P337" s="62">
        <f t="shared" si="5"/>
        <v>0.99719939774982247</v>
      </c>
      <c r="Q337" s="22">
        <v>43984</v>
      </c>
      <c r="R337" s="99">
        <v>17946.096000000001</v>
      </c>
      <c r="S337" s="99">
        <v>17576.989698486301</v>
      </c>
      <c r="T337" s="19"/>
      <c r="U337" s="23">
        <v>-2.87442282569828E-4</v>
      </c>
      <c r="V337" s="63">
        <v>-0.58676551507232899</v>
      </c>
      <c r="W337" s="23">
        <v>-1.4966280887165301E-3</v>
      </c>
      <c r="X337" s="63">
        <v>-9.7524327735445695</v>
      </c>
      <c r="Y337" s="23">
        <v>2.2473789433206499E-2</v>
      </c>
      <c r="Z337" s="63">
        <v>15.447982323908899</v>
      </c>
      <c r="AA337" s="23">
        <v>4.3303005963025498E-2</v>
      </c>
      <c r="AB337" s="63">
        <v>21.236916305963</v>
      </c>
      <c r="AC337" s="23">
        <v>0.10618500110838799</v>
      </c>
      <c r="AD337" s="63">
        <v>30.685797358368301</v>
      </c>
      <c r="AE337" s="23"/>
      <c r="AF337" s="64"/>
      <c r="AG337" s="23">
        <v>3.7103184149600598E-4</v>
      </c>
      <c r="AH337" s="63">
        <v>-6.0577226166060401</v>
      </c>
      <c r="AI337" s="23">
        <v>2.46750968217384E-2</v>
      </c>
      <c r="AJ337" s="63">
        <v>12.5536226543773</v>
      </c>
      <c r="AK337" s="23">
        <v>0.13715629411861299</v>
      </c>
      <c r="AL337" s="23">
        <v>5.0534869487819399E-2</v>
      </c>
      <c r="AM337" s="63">
        <v>37.289491500647301</v>
      </c>
      <c r="AN337" s="19"/>
      <c r="AO337" s="26">
        <v>1.51334014808526E-2</v>
      </c>
      <c r="AP337" s="26">
        <v>-2.1184242440540402E-2</v>
      </c>
      <c r="AQ337" s="26">
        <v>1.6704947265679899E-2</v>
      </c>
      <c r="AR337" s="26">
        <v>-1.4605190589463701E-2</v>
      </c>
      <c r="AS337" s="24">
        <v>7</v>
      </c>
      <c r="AT337" s="24">
        <v>5</v>
      </c>
      <c r="AU337" s="24">
        <v>7</v>
      </c>
      <c r="AV337" s="25">
        <v>5</v>
      </c>
      <c r="AW337" s="19"/>
      <c r="AX337" s="29">
        <v>3.6786682365964198E-2</v>
      </c>
      <c r="AY337" s="30">
        <v>0.36686978942589099</v>
      </c>
      <c r="AZ337" s="30">
        <v>0.54552232333117001</v>
      </c>
      <c r="BA337" s="30">
        <v>0.47716548138214399</v>
      </c>
      <c r="BB337" s="62">
        <v>3.7904865514428801E-3</v>
      </c>
      <c r="BC337" s="108">
        <v>-5.2238049152874702</v>
      </c>
      <c r="BD337" s="22">
        <v>43747</v>
      </c>
      <c r="BE337" s="22">
        <v>43783</v>
      </c>
      <c r="BF337" s="24">
        <v>151</v>
      </c>
      <c r="BG337" s="22">
        <v>43958</v>
      </c>
      <c r="BH337" s="37"/>
    </row>
    <row r="338" spans="1:60" x14ac:dyDescent="0.25">
      <c r="A338" s="19"/>
      <c r="B338" s="17" t="s">
        <v>352</v>
      </c>
      <c r="C338" s="17" t="s">
        <v>4618</v>
      </c>
      <c r="D338" s="17" t="s">
        <v>3045</v>
      </c>
      <c r="E338" s="20" t="s">
        <v>7323</v>
      </c>
      <c r="F338" s="20" t="s">
        <v>3158</v>
      </c>
      <c r="G338" s="82" t="s">
        <v>7253</v>
      </c>
      <c r="H338" s="85" t="s">
        <v>7265</v>
      </c>
      <c r="I338" s="21" t="s">
        <v>7417</v>
      </c>
      <c r="J338" s="21" t="s">
        <v>3769</v>
      </c>
      <c r="K338" s="19"/>
      <c r="L338" s="22">
        <v>44015</v>
      </c>
      <c r="M338" s="98">
        <v>1496.9874000009099</v>
      </c>
      <c r="N338" s="94">
        <v>1496.9874000009099</v>
      </c>
      <c r="O338" s="94">
        <v>1502.22430000082</v>
      </c>
      <c r="P338" s="62">
        <f t="shared" si="5"/>
        <v>0.99651390275080276</v>
      </c>
      <c r="Q338" s="22">
        <v>43984</v>
      </c>
      <c r="R338" s="99">
        <v>21290316.315000001</v>
      </c>
      <c r="S338" s="99">
        <v>34765275.111249998</v>
      </c>
      <c r="T338" s="19"/>
      <c r="U338" s="23">
        <v>-3.0959276682551701E-4</v>
      </c>
      <c r="V338" s="63">
        <v>-0.58898056349789796</v>
      </c>
      <c r="W338" s="23">
        <v>-2.1610028434224699E-3</v>
      </c>
      <c r="X338" s="63">
        <v>-9.8188702490151591</v>
      </c>
      <c r="Y338" s="23">
        <v>1.8355727370362701E-2</v>
      </c>
      <c r="Z338" s="63">
        <v>15.0361761176173</v>
      </c>
      <c r="AA338" s="23">
        <v>3.48580739319004E-2</v>
      </c>
      <c r="AB338" s="63">
        <v>20.392423102835899</v>
      </c>
      <c r="AC338" s="23">
        <v>8.8362392683920904E-2</v>
      </c>
      <c r="AD338" s="63">
        <v>28.903536515921601</v>
      </c>
      <c r="AE338" s="23">
        <v>0.117975319946709</v>
      </c>
      <c r="AF338" s="64">
        <v>23.990873578644798</v>
      </c>
      <c r="AG338" s="23">
        <v>3.0450407393800598E-4</v>
      </c>
      <c r="AH338" s="63">
        <v>-6.0643753933618401</v>
      </c>
      <c r="AI338" s="23">
        <v>2.0480263732679301E-2</v>
      </c>
      <c r="AJ338" s="63">
        <v>12.1341393454786</v>
      </c>
      <c r="AK338" s="23">
        <v>0.49698740000196301</v>
      </c>
      <c r="AL338" s="23">
        <v>4.6927340401453001E-2</v>
      </c>
      <c r="AM338" s="63">
        <v>49.640366243722397</v>
      </c>
      <c r="AN338" s="19"/>
      <c r="AO338" s="26">
        <v>1.5110909949726199E-2</v>
      </c>
      <c r="AP338" s="26">
        <v>-2.1206058444477101E-2</v>
      </c>
      <c r="AQ338" s="26">
        <v>1.6006307754651099E-2</v>
      </c>
      <c r="AR338" s="26">
        <v>-1.5284263723515301E-2</v>
      </c>
      <c r="AS338" s="24">
        <v>7</v>
      </c>
      <c r="AT338" s="24">
        <v>5</v>
      </c>
      <c r="AU338" s="24">
        <v>7</v>
      </c>
      <c r="AV338" s="25">
        <v>5</v>
      </c>
      <c r="AW338" s="19"/>
      <c r="AX338" s="29">
        <v>3.67664641444208E-2</v>
      </c>
      <c r="AY338" s="30">
        <v>0.15739098357266801</v>
      </c>
      <c r="AZ338" s="30">
        <v>0.51823440238513296</v>
      </c>
      <c r="BA338" s="30">
        <v>0.20372539162462999</v>
      </c>
      <c r="BB338" s="62">
        <v>3.7883015869238099E-3</v>
      </c>
      <c r="BC338" s="108">
        <v>-5.2996576566220002</v>
      </c>
      <c r="BD338" s="22">
        <v>43747</v>
      </c>
      <c r="BE338" s="22">
        <v>43783</v>
      </c>
      <c r="BF338" s="24">
        <v>156</v>
      </c>
      <c r="BG338" s="22">
        <v>43965</v>
      </c>
      <c r="BH338" s="37"/>
    </row>
    <row r="339" spans="1:60" x14ac:dyDescent="0.25">
      <c r="A339" s="19"/>
      <c r="B339" s="17" t="s">
        <v>353</v>
      </c>
      <c r="C339" s="17" t="s">
        <v>4619</v>
      </c>
      <c r="D339" s="17" t="s">
        <v>3045</v>
      </c>
      <c r="E339" s="20" t="s">
        <v>7298</v>
      </c>
      <c r="F339" s="20" t="s">
        <v>3158</v>
      </c>
      <c r="G339" s="82" t="s">
        <v>7253</v>
      </c>
      <c r="H339" s="85" t="s">
        <v>7265</v>
      </c>
      <c r="I339" s="21" t="s">
        <v>7417</v>
      </c>
      <c r="J339" s="21" t="s">
        <v>3770</v>
      </c>
      <c r="K339" s="19"/>
      <c r="L339" s="22">
        <v>44015</v>
      </c>
      <c r="M339" s="98">
        <v>6863.2779000029004</v>
      </c>
      <c r="N339" s="94">
        <v>6863.2779000029004</v>
      </c>
      <c r="O339" s="94">
        <v>6886.1794999986896</v>
      </c>
      <c r="P339" s="62">
        <f t="shared" si="5"/>
        <v>0.99667426618841504</v>
      </c>
      <c r="Q339" s="22">
        <v>43984</v>
      </c>
      <c r="R339" s="99">
        <v>9406114.0170000009</v>
      </c>
      <c r="S339" s="99">
        <v>12982365.727796899</v>
      </c>
      <c r="T339" s="19"/>
      <c r="U339" s="23">
        <v>-3.04411949400674E-4</v>
      </c>
      <c r="V339" s="63">
        <v>-0.58846248175541405</v>
      </c>
      <c r="W339" s="23">
        <v>-2.0055488166690299E-3</v>
      </c>
      <c r="X339" s="63">
        <v>-9.80332484633254</v>
      </c>
      <c r="Y339" s="23">
        <v>1.9318367836604001E-2</v>
      </c>
      <c r="Z339" s="63">
        <v>15.132440164248701</v>
      </c>
      <c r="AA339" s="23">
        <v>3.6828945001616403E-2</v>
      </c>
      <c r="AB339" s="63">
        <v>20.589510209829299</v>
      </c>
      <c r="AC339" s="23">
        <v>9.2508985297172303E-2</v>
      </c>
      <c r="AD339" s="63">
        <v>29.3181957772467</v>
      </c>
      <c r="AE339" s="23">
        <v>0.124369036297139</v>
      </c>
      <c r="AF339" s="64">
        <v>24.6302452136879</v>
      </c>
      <c r="AG339" s="23">
        <v>3.2010987888497799E-4</v>
      </c>
      <c r="AH339" s="63">
        <v>-6.06281481286715</v>
      </c>
      <c r="AI339" s="23">
        <v>2.14608373225929E-2</v>
      </c>
      <c r="AJ339" s="63">
        <v>12.232196704470001</v>
      </c>
      <c r="AK339" s="23">
        <v>0.55277077931736096</v>
      </c>
      <c r="AL339" s="23">
        <v>5.1290213621541597E-2</v>
      </c>
      <c r="AM339" s="63">
        <v>55.218704175262197</v>
      </c>
      <c r="AN339" s="19"/>
      <c r="AO339" s="26">
        <v>1.51161672165472E-2</v>
      </c>
      <c r="AP339" s="26">
        <v>-2.1200948141086001E-2</v>
      </c>
      <c r="AQ339" s="26">
        <v>1.6169860258742098E-2</v>
      </c>
      <c r="AR339" s="26">
        <v>-1.51253313479174E-2</v>
      </c>
      <c r="AS339" s="24">
        <v>7</v>
      </c>
      <c r="AT339" s="24">
        <v>5</v>
      </c>
      <c r="AU339" s="24">
        <v>7</v>
      </c>
      <c r="AV339" s="25">
        <v>5</v>
      </c>
      <c r="AW339" s="19"/>
      <c r="AX339" s="29">
        <v>3.6771006293674899E-2</v>
      </c>
      <c r="AY339" s="30">
        <v>0.20630772447680101</v>
      </c>
      <c r="AZ339" s="30">
        <v>0.52460437655918202</v>
      </c>
      <c r="BA339" s="30">
        <v>0.26734506792354301</v>
      </c>
      <c r="BB339" s="62">
        <v>3.7887932749163201E-3</v>
      </c>
      <c r="BC339" s="108">
        <v>-5.2819093333891898</v>
      </c>
      <c r="BD339" s="22">
        <v>43747</v>
      </c>
      <c r="BE339" s="22">
        <v>43783</v>
      </c>
      <c r="BF339" s="24">
        <v>154</v>
      </c>
      <c r="BG339" s="22">
        <v>43963</v>
      </c>
      <c r="BH339" s="37"/>
    </row>
    <row r="340" spans="1:60" x14ac:dyDescent="0.25">
      <c r="A340" s="19"/>
      <c r="B340" s="17" t="s">
        <v>354</v>
      </c>
      <c r="C340" s="17" t="s">
        <v>4620</v>
      </c>
      <c r="D340" s="17" t="s">
        <v>3045</v>
      </c>
      <c r="E340" s="20" t="s">
        <v>7324</v>
      </c>
      <c r="F340" s="20" t="s">
        <v>3158</v>
      </c>
      <c r="G340" s="82" t="s">
        <v>7253</v>
      </c>
      <c r="H340" s="85" t="s">
        <v>7265</v>
      </c>
      <c r="I340" s="21" t="s">
        <v>7417</v>
      </c>
      <c r="J340" s="21" t="s">
        <v>2982</v>
      </c>
      <c r="K340" s="19"/>
      <c r="L340" s="22">
        <v>44015</v>
      </c>
      <c r="M340" s="98">
        <v>1295.3429000005101</v>
      </c>
      <c r="N340" s="94">
        <v>1295.3429000005101</v>
      </c>
      <c r="O340" s="94">
        <v>1298.78490000032</v>
      </c>
      <c r="P340" s="62">
        <f t="shared" si="5"/>
        <v>0.99734983059950189</v>
      </c>
      <c r="Q340" s="22">
        <v>43984</v>
      </c>
      <c r="R340" s="99">
        <v>34614201.807999998</v>
      </c>
      <c r="S340" s="99">
        <v>97566325.496374995</v>
      </c>
      <c r="T340" s="19"/>
      <c r="U340" s="23">
        <v>-2.8262516661925501E-4</v>
      </c>
      <c r="V340" s="63">
        <v>-0.58628380347727205</v>
      </c>
      <c r="W340" s="23">
        <v>-1.3509417040040699E-3</v>
      </c>
      <c r="X340" s="63">
        <v>-9.7378641350660509</v>
      </c>
      <c r="Y340" s="23">
        <v>2.3381433222311902E-2</v>
      </c>
      <c r="Z340" s="63">
        <v>15.5387467028195</v>
      </c>
      <c r="AA340" s="23">
        <v>4.5168199700128801E-2</v>
      </c>
      <c r="AB340" s="63">
        <v>21.423435679665999</v>
      </c>
      <c r="AC340" s="23">
        <v>0.11014182485640001</v>
      </c>
      <c r="AD340" s="63">
        <v>31.081479733169498</v>
      </c>
      <c r="AE340" s="23">
        <v>0.15169303404953099</v>
      </c>
      <c r="AF340" s="64">
        <v>27.362644988927102</v>
      </c>
      <c r="AG340" s="23">
        <v>3.8568367563129901E-4</v>
      </c>
      <c r="AH340" s="63">
        <v>-6.0562574331925099</v>
      </c>
      <c r="AI340" s="23">
        <v>2.5599714081181401E-2</v>
      </c>
      <c r="AJ340" s="63">
        <v>12.6460843803216</v>
      </c>
      <c r="AK340" s="23">
        <v>0.29534290000097801</v>
      </c>
      <c r="AL340" s="23">
        <v>5.0525548651421601E-2</v>
      </c>
      <c r="AM340" s="63">
        <v>22.009915740287401</v>
      </c>
      <c r="AN340" s="19"/>
      <c r="AO340" s="26">
        <v>1.51384342316305E-2</v>
      </c>
      <c r="AP340" s="26">
        <v>-2.1179494628995599E-2</v>
      </c>
      <c r="AQ340" s="26">
        <v>1.68586071522441E-2</v>
      </c>
      <c r="AR340" s="26">
        <v>-1.44558867023079E-2</v>
      </c>
      <c r="AS340" s="24">
        <v>7</v>
      </c>
      <c r="AT340" s="24">
        <v>5</v>
      </c>
      <c r="AU340" s="24">
        <v>7</v>
      </c>
      <c r="AV340" s="25">
        <v>5</v>
      </c>
      <c r="AW340" s="19"/>
      <c r="AX340" s="29">
        <v>3.6791475674799602E-2</v>
      </c>
      <c r="AY340" s="30">
        <v>0.41310554999427002</v>
      </c>
      <c r="AZ340" s="30">
        <v>0.55154883130671795</v>
      </c>
      <c r="BA340" s="30">
        <v>0.53786901703733703</v>
      </c>
      <c r="BB340" s="62">
        <v>3.7910030540751899E-3</v>
      </c>
      <c r="BC340" s="108">
        <v>-5.2071458304708402</v>
      </c>
      <c r="BD340" s="22">
        <v>43747</v>
      </c>
      <c r="BE340" s="22">
        <v>43783</v>
      </c>
      <c r="BF340" s="24">
        <v>151</v>
      </c>
      <c r="BG340" s="22">
        <v>43958</v>
      </c>
      <c r="BH340" s="37"/>
    </row>
    <row r="341" spans="1:60" x14ac:dyDescent="0.25">
      <c r="A341" s="19"/>
      <c r="B341" s="17" t="s">
        <v>355</v>
      </c>
      <c r="C341" s="17" t="s">
        <v>4621</v>
      </c>
      <c r="D341" s="17" t="s">
        <v>3045</v>
      </c>
      <c r="E341" s="20" t="s">
        <v>7325</v>
      </c>
      <c r="F341" s="20" t="s">
        <v>3158</v>
      </c>
      <c r="G341" s="82" t="s">
        <v>7253</v>
      </c>
      <c r="H341" s="85" t="s">
        <v>7265</v>
      </c>
      <c r="I341" s="21" t="s">
        <v>7417</v>
      </c>
      <c r="J341" s="21" t="s">
        <v>3771</v>
      </c>
      <c r="K341" s="19"/>
      <c r="L341" s="22">
        <v>44015</v>
      </c>
      <c r="M341" s="98">
        <v>1500.2380999997299</v>
      </c>
      <c r="N341" s="94">
        <v>1500.2380999997299</v>
      </c>
      <c r="O341" s="94">
        <v>1505.43539999984</v>
      </c>
      <c r="P341" s="62">
        <f t="shared" si="5"/>
        <v>0.99654764329302292</v>
      </c>
      <c r="Q341" s="22">
        <v>43984</v>
      </c>
      <c r="R341" s="99">
        <v>22867578.638</v>
      </c>
      <c r="S341" s="99">
        <v>26320911.9077188</v>
      </c>
      <c r="T341" s="19"/>
      <c r="U341" s="23">
        <v>-3.0852246254653399E-4</v>
      </c>
      <c r="V341" s="63">
        <v>-0.58887353307000001</v>
      </c>
      <c r="W341" s="23">
        <v>-2.1282556554069699E-3</v>
      </c>
      <c r="X341" s="63">
        <v>-9.8155955302063393</v>
      </c>
      <c r="Y341" s="23">
        <v>1.85583101665543E-2</v>
      </c>
      <c r="Z341" s="63">
        <v>15.0564343972364</v>
      </c>
      <c r="AA341" s="23">
        <v>3.5272770057417802E-2</v>
      </c>
      <c r="AB341" s="63">
        <v>20.433892715402202</v>
      </c>
      <c r="AC341" s="23">
        <v>8.9234121305780706E-2</v>
      </c>
      <c r="AD341" s="63">
        <v>28.990709378122101</v>
      </c>
      <c r="AE341" s="23">
        <v>0.11931838360222199</v>
      </c>
      <c r="AF341" s="64">
        <v>24.1251799441816</v>
      </c>
      <c r="AG341" s="23">
        <v>3.0784589034737997E-4</v>
      </c>
      <c r="AH341" s="63">
        <v>-6.0640412117209097</v>
      </c>
      <c r="AI341" s="23">
        <v>2.0686647087131901E-2</v>
      </c>
      <c r="AJ341" s="63">
        <v>12.154777680916601</v>
      </c>
      <c r="AK341" s="23">
        <v>0.50023809999926006</v>
      </c>
      <c r="AL341" s="23">
        <v>4.71855025516561E-2</v>
      </c>
      <c r="AM341" s="63">
        <v>49.965436243452103</v>
      </c>
      <c r="AN341" s="19"/>
      <c r="AO341" s="26">
        <v>1.51119965521502E-2</v>
      </c>
      <c r="AP341" s="26">
        <v>-2.1204980531365401E-2</v>
      </c>
      <c r="AQ341" s="26">
        <v>1.60406971917837E-2</v>
      </c>
      <c r="AR341" s="26">
        <v>-1.5250852702593E-2</v>
      </c>
      <c r="AS341" s="24">
        <v>7</v>
      </c>
      <c r="AT341" s="24">
        <v>5</v>
      </c>
      <c r="AU341" s="24">
        <v>7</v>
      </c>
      <c r="AV341" s="25">
        <v>5</v>
      </c>
      <c r="AW341" s="19"/>
      <c r="AX341" s="29">
        <v>3.6767373299699098E-2</v>
      </c>
      <c r="AY341" s="30">
        <v>0.16768821846767401</v>
      </c>
      <c r="AZ341" s="30">
        <v>0.51957523205601297</v>
      </c>
      <c r="BA341" s="30">
        <v>0.21710573975678901</v>
      </c>
      <c r="BB341" s="62">
        <v>3.7884002130886101E-3</v>
      </c>
      <c r="BC341" s="108">
        <v>-5.29591719119344</v>
      </c>
      <c r="BD341" s="22">
        <v>43747</v>
      </c>
      <c r="BE341" s="22">
        <v>43783</v>
      </c>
      <c r="BF341" s="24">
        <v>155</v>
      </c>
      <c r="BG341" s="22">
        <v>43964</v>
      </c>
      <c r="BH341" s="37"/>
    </row>
    <row r="342" spans="1:60" x14ac:dyDescent="0.25">
      <c r="A342" s="19"/>
      <c r="B342" s="17" t="s">
        <v>356</v>
      </c>
      <c r="C342" s="17" t="s">
        <v>4622</v>
      </c>
      <c r="D342" s="17" t="s">
        <v>3045</v>
      </c>
      <c r="E342" s="20" t="s">
        <v>7326</v>
      </c>
      <c r="F342" s="20" t="s">
        <v>3158</v>
      </c>
      <c r="G342" s="82" t="s">
        <v>7253</v>
      </c>
      <c r="H342" s="85" t="s">
        <v>7265</v>
      </c>
      <c r="I342" s="21" t="s">
        <v>7417</v>
      </c>
      <c r="J342" s="21" t="s">
        <v>3772</v>
      </c>
      <c r="K342" s="19"/>
      <c r="L342" s="22">
        <v>44015</v>
      </c>
      <c r="M342" s="98">
        <v>5622.5772000029701</v>
      </c>
      <c r="N342" s="94">
        <v>5622.5772000029701</v>
      </c>
      <c r="O342" s="94">
        <v>5646.0714000016496</v>
      </c>
      <c r="P342" s="62">
        <f t="shared" si="5"/>
        <v>0.99583884114560217</v>
      </c>
      <c r="Q342" s="22">
        <v>43984</v>
      </c>
      <c r="R342" s="99">
        <v>234903411.896</v>
      </c>
      <c r="S342" s="99">
        <v>317936710.6275</v>
      </c>
      <c r="T342" s="19"/>
      <c r="U342" s="23">
        <v>-3.3146402165584699E-4</v>
      </c>
      <c r="V342" s="63">
        <v>-0.59116768898093097</v>
      </c>
      <c r="W342" s="23">
        <v>-2.8151175793027501E-3</v>
      </c>
      <c r="X342" s="63">
        <v>-9.8842817225959205</v>
      </c>
      <c r="Y342" s="23">
        <v>1.43124420792446E-2</v>
      </c>
      <c r="Z342" s="63">
        <v>14.631847588505501</v>
      </c>
      <c r="AA342" s="23">
        <v>2.6600839009915899E-2</v>
      </c>
      <c r="AB342" s="63">
        <v>19.566699610644701</v>
      </c>
      <c r="AC342" s="23">
        <v>7.1074927658628398E-2</v>
      </c>
      <c r="AD342" s="63">
        <v>27.174790013406898</v>
      </c>
      <c r="AE342" s="23">
        <v>9.1450493040610994E-2</v>
      </c>
      <c r="AF342" s="64">
        <v>21.3383908880351</v>
      </c>
      <c r="AG342" s="23">
        <v>2.3891550335974901E-4</v>
      </c>
      <c r="AH342" s="63">
        <v>-6.0709342504196702</v>
      </c>
      <c r="AI342" s="23">
        <v>1.6361927975594898E-2</v>
      </c>
      <c r="AJ342" s="63">
        <v>11.7223057697702</v>
      </c>
      <c r="AK342" s="23">
        <v>0.40840124543872702</v>
      </c>
      <c r="AL342" s="23">
        <v>3.9693433993306798E-2</v>
      </c>
      <c r="AM342" s="63">
        <v>40.781750787398799</v>
      </c>
      <c r="AN342" s="19"/>
      <c r="AO342" s="26">
        <v>1.5088621841641701E-2</v>
      </c>
      <c r="AP342" s="26">
        <v>-2.1227496818937701E-2</v>
      </c>
      <c r="AQ342" s="26">
        <v>1.5318086923798499E-2</v>
      </c>
      <c r="AR342" s="26">
        <v>-1.595312117297E-2</v>
      </c>
      <c r="AS342" s="24">
        <v>7</v>
      </c>
      <c r="AT342" s="24">
        <v>5</v>
      </c>
      <c r="AU342" s="24">
        <v>7</v>
      </c>
      <c r="AV342" s="25">
        <v>5</v>
      </c>
      <c r="AW342" s="19"/>
      <c r="AX342" s="29">
        <v>3.6748544877518698E-2</v>
      </c>
      <c r="AY342" s="30">
        <v>-4.7710270606444297E-2</v>
      </c>
      <c r="AZ342" s="30">
        <v>0.49154034331013502</v>
      </c>
      <c r="BA342" s="30">
        <v>-6.14604637753473E-2</v>
      </c>
      <c r="BB342" s="62">
        <v>3.7863564281042299E-3</v>
      </c>
      <c r="BC342" s="108">
        <v>-5.3743533829838297</v>
      </c>
      <c r="BD342" s="22">
        <v>43747</v>
      </c>
      <c r="BE342" s="22">
        <v>43783</v>
      </c>
      <c r="BF342" s="24">
        <v>160</v>
      </c>
      <c r="BG342" s="22">
        <v>43971</v>
      </c>
      <c r="BH342" s="37"/>
    </row>
    <row r="343" spans="1:60" x14ac:dyDescent="0.25">
      <c r="A343" s="19"/>
      <c r="B343" s="17" t="s">
        <v>357</v>
      </c>
      <c r="C343" s="17" t="s">
        <v>4623</v>
      </c>
      <c r="D343" s="17" t="s">
        <v>3045</v>
      </c>
      <c r="E343" s="20" t="s">
        <v>7327</v>
      </c>
      <c r="F343" s="20" t="s">
        <v>3158</v>
      </c>
      <c r="G343" s="82" t="s">
        <v>7253</v>
      </c>
      <c r="H343" s="85" t="s">
        <v>7265</v>
      </c>
      <c r="I343" s="21" t="s">
        <v>7417</v>
      </c>
      <c r="J343" s="21" t="s">
        <v>3773</v>
      </c>
      <c r="K343" s="19"/>
      <c r="L343" s="22">
        <v>44015</v>
      </c>
      <c r="M343" s="98">
        <v>1418.0836999993801</v>
      </c>
      <c r="N343" s="94">
        <v>1418.0836999993801</v>
      </c>
      <c r="O343" s="94">
        <v>1423.6473999991999</v>
      </c>
      <c r="P343" s="62">
        <f t="shared" si="5"/>
        <v>0.99609193961944298</v>
      </c>
      <c r="Q343" s="22">
        <v>43984</v>
      </c>
      <c r="R343" s="99">
        <v>23476.62</v>
      </c>
      <c r="S343" s="99">
        <v>4765397.5473359404</v>
      </c>
      <c r="T343" s="19"/>
      <c r="U343" s="23">
        <v>-3.2328962061001199E-4</v>
      </c>
      <c r="V343" s="63">
        <v>-0.59035024887634802</v>
      </c>
      <c r="W343" s="23">
        <v>-2.5698137060317099E-3</v>
      </c>
      <c r="X343" s="63">
        <v>-9.8597513352724508</v>
      </c>
      <c r="Y343" s="23">
        <v>1.5825454524019698E-2</v>
      </c>
      <c r="Z343" s="63">
        <v>14.783148832983001</v>
      </c>
      <c r="AA343" s="23">
        <v>2.9688195705603E-2</v>
      </c>
      <c r="AB343" s="63">
        <v>19.875435280206101</v>
      </c>
      <c r="AC343" s="23">
        <v>7.75240384609788E-2</v>
      </c>
      <c r="AD343" s="63">
        <v>27.819701093627401</v>
      </c>
      <c r="AE343" s="23">
        <v>0.101321414496924</v>
      </c>
      <c r="AF343" s="64">
        <v>22.325483033666401</v>
      </c>
      <c r="AG343" s="23">
        <v>2.6352355052949899E-4</v>
      </c>
      <c r="AH343" s="63">
        <v>-6.0684734457026899</v>
      </c>
      <c r="AI343" s="23">
        <v>1.79029809078202E-2</v>
      </c>
      <c r="AJ343" s="63">
        <v>11.876411062985399</v>
      </c>
      <c r="AK343" s="23">
        <v>0.418083699998679</v>
      </c>
      <c r="AL343" s="23">
        <v>4.0503424170310602E-2</v>
      </c>
      <c r="AM343" s="63">
        <v>41.749996243394001</v>
      </c>
      <c r="AN343" s="19"/>
      <c r="AO343" s="26">
        <v>1.50969184469432E-2</v>
      </c>
      <c r="AP343" s="26">
        <v>-2.1219431443569199E-2</v>
      </c>
      <c r="AQ343" s="26">
        <v>1.55761131372856E-2</v>
      </c>
      <c r="AR343" s="26">
        <v>-1.5702383952884699E-2</v>
      </c>
      <c r="AS343" s="24">
        <v>7</v>
      </c>
      <c r="AT343" s="24">
        <v>5</v>
      </c>
      <c r="AU343" s="24">
        <v>7</v>
      </c>
      <c r="AV343" s="25">
        <v>5</v>
      </c>
      <c r="AW343" s="19"/>
      <c r="AX343" s="29">
        <v>3.6754997969001099E-2</v>
      </c>
      <c r="AY343" s="30">
        <v>2.8998495582243301E-2</v>
      </c>
      <c r="AZ343" s="30">
        <v>0.50152155076830196</v>
      </c>
      <c r="BA343" s="30">
        <v>3.7423295847531797E-2</v>
      </c>
      <c r="BB343" s="62">
        <v>3.7870582111008801E-3</v>
      </c>
      <c r="BC343" s="108">
        <v>-5.3463466443426997</v>
      </c>
      <c r="BD343" s="22">
        <v>43747</v>
      </c>
      <c r="BE343" s="22">
        <v>43783</v>
      </c>
      <c r="BF343" s="24">
        <v>159</v>
      </c>
      <c r="BG343" s="22">
        <v>43970</v>
      </c>
      <c r="BH343" s="37"/>
    </row>
    <row r="344" spans="1:60" x14ac:dyDescent="0.25">
      <c r="A344" s="19"/>
      <c r="B344" s="17" t="s">
        <v>358</v>
      </c>
      <c r="C344" s="17" t="s">
        <v>4624</v>
      </c>
      <c r="D344" s="17" t="s">
        <v>3046</v>
      </c>
      <c r="E344" s="20" t="s">
        <v>7289</v>
      </c>
      <c r="F344" s="20" t="s">
        <v>3158</v>
      </c>
      <c r="G344" s="82" t="s">
        <v>7255</v>
      </c>
      <c r="H344" s="85" t="s">
        <v>7274</v>
      </c>
      <c r="I344" s="21" t="s">
        <v>7417</v>
      </c>
      <c r="J344" s="21" t="s">
        <v>3774</v>
      </c>
      <c r="K344" s="19"/>
      <c r="L344" s="22">
        <v>44015</v>
      </c>
      <c r="M344" s="98">
        <v>669908.56490039802</v>
      </c>
      <c r="N344" s="94">
        <v>669908.56490039802</v>
      </c>
      <c r="O344" s="94">
        <v>669908.56490039802</v>
      </c>
      <c r="P344" s="62">
        <f t="shared" si="5"/>
        <v>1</v>
      </c>
      <c r="Q344" s="22">
        <v>44015</v>
      </c>
      <c r="R344" s="99">
        <v>318807210.06800002</v>
      </c>
      <c r="S344" s="99">
        <v>190054872.01975</v>
      </c>
      <c r="T344" s="19"/>
      <c r="U344" s="23">
        <v>1.0400632163509699E-5</v>
      </c>
      <c r="V344" s="63">
        <v>-0.55698122359899604</v>
      </c>
      <c r="W344" s="23">
        <v>3.27363584801788E-4</v>
      </c>
      <c r="X344" s="63">
        <v>-9.5700336061854596</v>
      </c>
      <c r="Y344" s="23">
        <v>8.1398891816206707E-3</v>
      </c>
      <c r="Z344" s="63">
        <v>14.0145922987431</v>
      </c>
      <c r="AA344" s="23">
        <v>2.0480566812693699E-2</v>
      </c>
      <c r="AB344" s="63">
        <v>18.954672390915199</v>
      </c>
      <c r="AC344" s="23">
        <v>5.1160205464839202E-2</v>
      </c>
      <c r="AD344" s="63">
        <v>25.183317794028</v>
      </c>
      <c r="AE344" s="23">
        <v>8.1037562107667299E-2</v>
      </c>
      <c r="AF344" s="64">
        <v>20.297097794740701</v>
      </c>
      <c r="AG344" s="23">
        <v>3.1004297852632603E-5</v>
      </c>
      <c r="AH344" s="63">
        <v>-6.09172537097038</v>
      </c>
      <c r="AI344" s="23">
        <v>8.3013144467258809E-3</v>
      </c>
      <c r="AJ344" s="63">
        <v>10.916244416875999</v>
      </c>
      <c r="AK344" s="23">
        <v>5.6983899676240997</v>
      </c>
      <c r="AL344" s="23">
        <v>0.57504660976177502</v>
      </c>
      <c r="AM344" s="63">
        <v>564.21383990254299</v>
      </c>
      <c r="AN344" s="19"/>
      <c r="AO344" s="26">
        <v>7.3789663838397202E-4</v>
      </c>
      <c r="AP344" s="26">
        <v>9.9586468422785401E-6</v>
      </c>
      <c r="AQ344" s="26">
        <v>2.4283669899887199E-3</v>
      </c>
      <c r="AR344" s="26">
        <v>3.1004297852632603E-5</v>
      </c>
      <c r="AS344" s="24">
        <v>12</v>
      </c>
      <c r="AT344" s="24">
        <v>0</v>
      </c>
      <c r="AU344" s="24">
        <v>7</v>
      </c>
      <c r="AV344" s="25">
        <v>5</v>
      </c>
      <c r="AW344" s="19"/>
      <c r="AX344" s="29">
        <v>1.16220111498592E-3</v>
      </c>
      <c r="AY344" s="30">
        <v>-8.4216163003438904</v>
      </c>
      <c r="AZ344" s="30">
        <v>0.46087207112350398</v>
      </c>
      <c r="BA344" s="30">
        <v>-10.164207068563</v>
      </c>
      <c r="BB344" s="62">
        <v>1.20094727718794E-4</v>
      </c>
      <c r="BC344" s="108">
        <v>0</v>
      </c>
      <c r="BD344" s="22">
        <v>44015</v>
      </c>
      <c r="BE344" s="22"/>
      <c r="BF344" s="24"/>
      <c r="BG344" s="22"/>
      <c r="BH344" s="37"/>
    </row>
    <row r="345" spans="1:60" x14ac:dyDescent="0.25">
      <c r="A345" s="19"/>
      <c r="B345" s="17" t="s">
        <v>359</v>
      </c>
      <c r="C345" s="17" t="s">
        <v>4625</v>
      </c>
      <c r="D345" s="17" t="s">
        <v>3046</v>
      </c>
      <c r="E345" s="20" t="s">
        <v>7323</v>
      </c>
      <c r="F345" s="20" t="s">
        <v>3158</v>
      </c>
      <c r="G345" s="82" t="s">
        <v>7255</v>
      </c>
      <c r="H345" s="85" t="s">
        <v>7274</v>
      </c>
      <c r="I345" s="21" t="s">
        <v>7417</v>
      </c>
      <c r="J345" s="21" t="s">
        <v>3775</v>
      </c>
      <c r="K345" s="19"/>
      <c r="L345" s="22">
        <v>44015</v>
      </c>
      <c r="M345" s="98">
        <v>107184.92299997799</v>
      </c>
      <c r="N345" s="94">
        <v>107184.92299997799</v>
      </c>
      <c r="O345" s="94">
        <v>107184.92299997799</v>
      </c>
      <c r="P345" s="62">
        <f t="shared" si="5"/>
        <v>1</v>
      </c>
      <c r="Q345" s="22">
        <v>44015</v>
      </c>
      <c r="R345" s="99">
        <v>0</v>
      </c>
      <c r="S345" s="99">
        <v>0</v>
      </c>
      <c r="T345" s="19"/>
      <c r="U345" s="23">
        <v>0</v>
      </c>
      <c r="V345" s="63">
        <v>-0.55802128681534702</v>
      </c>
      <c r="W345" s="23">
        <v>0</v>
      </c>
      <c r="X345" s="63">
        <v>-9.6027699646656401</v>
      </c>
      <c r="Y345" s="23">
        <v>0</v>
      </c>
      <c r="Z345" s="63">
        <v>13.200603380581001</v>
      </c>
      <c r="AA345" s="23">
        <v>0</v>
      </c>
      <c r="AB345" s="63">
        <v>16.906615709653099</v>
      </c>
      <c r="AC345" s="23">
        <v>0</v>
      </c>
      <c r="AD345" s="63">
        <v>20.067297247529499</v>
      </c>
      <c r="AE345" s="23">
        <v>0</v>
      </c>
      <c r="AF345" s="64">
        <v>12.1933415839594</v>
      </c>
      <c r="AG345" s="23">
        <v>0</v>
      </c>
      <c r="AH345" s="63">
        <v>-6.0948258007556397</v>
      </c>
      <c r="AI345" s="23">
        <v>0</v>
      </c>
      <c r="AJ345" s="63">
        <v>10.0861129722034</v>
      </c>
      <c r="AK345" s="23">
        <v>7.1849230000225403E-2</v>
      </c>
      <c r="AL345" s="23">
        <v>7.9072802836890298E-3</v>
      </c>
      <c r="AM345" s="63">
        <v>6.6334298118817996</v>
      </c>
      <c r="AN345" s="19"/>
      <c r="AO345" s="26">
        <v>0</v>
      </c>
      <c r="AP345" s="26">
        <v>0</v>
      </c>
      <c r="AQ345" s="26">
        <v>0</v>
      </c>
      <c r="AR345" s="26">
        <v>0</v>
      </c>
      <c r="AS345" s="24">
        <v>0</v>
      </c>
      <c r="AT345" s="24">
        <v>0</v>
      </c>
      <c r="AU345" s="24">
        <v>7</v>
      </c>
      <c r="AV345" s="25">
        <v>5</v>
      </c>
      <c r="AW345" s="19"/>
      <c r="AX345" s="29">
        <v>0</v>
      </c>
      <c r="AY345" s="30">
        <v>-117.545979959425</v>
      </c>
      <c r="AZ345" s="30">
        <v>0.39470262811346402</v>
      </c>
      <c r="BA345" s="30">
        <v>-15.971119820984301</v>
      </c>
      <c r="BB345" s="62">
        <v>0</v>
      </c>
      <c r="BC345" s="108">
        <v>0</v>
      </c>
      <c r="BD345" s="22">
        <v>43650</v>
      </c>
      <c r="BE345" s="22"/>
      <c r="BF345" s="24"/>
      <c r="BG345" s="22"/>
      <c r="BH345" s="37"/>
    </row>
    <row r="346" spans="1:60" x14ac:dyDescent="0.25">
      <c r="A346" s="19"/>
      <c r="B346" s="17" t="s">
        <v>360</v>
      </c>
      <c r="C346" s="17" t="s">
        <v>4626</v>
      </c>
      <c r="D346" s="17" t="s">
        <v>3046</v>
      </c>
      <c r="E346" s="20" t="s">
        <v>7298</v>
      </c>
      <c r="F346" s="20" t="s">
        <v>3158</v>
      </c>
      <c r="G346" s="82" t="s">
        <v>7255</v>
      </c>
      <c r="H346" s="85" t="s">
        <v>7274</v>
      </c>
      <c r="I346" s="21" t="s">
        <v>7417</v>
      </c>
      <c r="J346" s="21" t="s">
        <v>3776</v>
      </c>
      <c r="K346" s="19"/>
      <c r="L346" s="22">
        <v>44015</v>
      </c>
      <c r="M346" s="98">
        <v>712794.300299644</v>
      </c>
      <c r="N346" s="94">
        <v>712794.300299644</v>
      </c>
      <c r="O346" s="94">
        <v>712794.300299644</v>
      </c>
      <c r="P346" s="62">
        <f t="shared" si="5"/>
        <v>1</v>
      </c>
      <c r="Q346" s="22">
        <v>44015</v>
      </c>
      <c r="R346" s="99">
        <v>743915.54099999997</v>
      </c>
      <c r="S346" s="99">
        <v>808918.01039648405</v>
      </c>
      <c r="T346" s="19"/>
      <c r="U346" s="23">
        <v>4.3324034777469899E-6</v>
      </c>
      <c r="V346" s="63">
        <v>-0.55758804646757198</v>
      </c>
      <c r="W346" s="23">
        <v>1.69633382029133E-4</v>
      </c>
      <c r="X346" s="63">
        <v>-9.5858066264627304</v>
      </c>
      <c r="Y346" s="23">
        <v>6.1199438623589196E-3</v>
      </c>
      <c r="Z346" s="63">
        <v>13.812597766824201</v>
      </c>
      <c r="AA346" s="23">
        <v>1.59279409708688E-2</v>
      </c>
      <c r="AB346" s="63">
        <v>18.499409806740001</v>
      </c>
      <c r="AC346" s="23">
        <v>4.15638181566464E-2</v>
      </c>
      <c r="AD346" s="63">
        <v>24.223679063201399</v>
      </c>
      <c r="AE346" s="23">
        <v>6.6145593602413996E-2</v>
      </c>
      <c r="AF346" s="64">
        <v>18.807900944200799</v>
      </c>
      <c r="AG346" s="23">
        <v>1.2998869351577E-5</v>
      </c>
      <c r="AH346" s="63">
        <v>-6.09352591382049</v>
      </c>
      <c r="AI346" s="23">
        <v>6.2390781731664902E-3</v>
      </c>
      <c r="AJ346" s="63">
        <v>10.710020789527301</v>
      </c>
      <c r="AK346" s="23">
        <v>0.33691704295983099</v>
      </c>
      <c r="AL346" s="23">
        <v>3.3509707705889E-2</v>
      </c>
      <c r="AM346" s="63">
        <v>33.140211107849602</v>
      </c>
      <c r="AN346" s="19"/>
      <c r="AO346" s="26">
        <v>7.2504467243561499E-4</v>
      </c>
      <c r="AP346" s="26">
        <v>-3.25569999404252E-7</v>
      </c>
      <c r="AQ346" s="26">
        <v>2.0423175701580502E-3</v>
      </c>
      <c r="AR346" s="26">
        <v>1.2998869351577E-5</v>
      </c>
      <c r="AS346" s="24">
        <v>12</v>
      </c>
      <c r="AT346" s="24">
        <v>0</v>
      </c>
      <c r="AU346" s="24">
        <v>7</v>
      </c>
      <c r="AV346" s="25">
        <v>5</v>
      </c>
      <c r="AW346" s="19"/>
      <c r="AX346" s="29">
        <v>1.07043231951366E-3</v>
      </c>
      <c r="AY346" s="30">
        <v>-13.1191602308536</v>
      </c>
      <c r="AZ346" s="30">
        <v>0.446294606113952</v>
      </c>
      <c r="BA346" s="30">
        <v>-12.4276776790648</v>
      </c>
      <c r="BB346" s="62">
        <v>1.10612444689906E-4</v>
      </c>
      <c r="BC346" s="108">
        <v>-3.9685734766981E-5</v>
      </c>
      <c r="BD346" s="22">
        <v>43965</v>
      </c>
      <c r="BE346" s="22">
        <v>43969</v>
      </c>
      <c r="BF346" s="24">
        <v>3</v>
      </c>
      <c r="BG346" s="22">
        <v>43970</v>
      </c>
      <c r="BH346" s="37"/>
    </row>
    <row r="347" spans="1:60" x14ac:dyDescent="0.25">
      <c r="A347" s="19"/>
      <c r="B347" s="17" t="s">
        <v>361</v>
      </c>
      <c r="C347" s="17" t="s">
        <v>4627</v>
      </c>
      <c r="D347" s="17" t="s">
        <v>3046</v>
      </c>
      <c r="E347" s="20" t="s">
        <v>7357</v>
      </c>
      <c r="F347" s="20" t="s">
        <v>3158</v>
      </c>
      <c r="G347" s="82" t="s">
        <v>7255</v>
      </c>
      <c r="H347" s="85" t="s">
        <v>7274</v>
      </c>
      <c r="I347" s="21" t="s">
        <v>7417</v>
      </c>
      <c r="J347" s="21" t="s">
        <v>3777</v>
      </c>
      <c r="K347" s="19"/>
      <c r="L347" s="22">
        <v>44015</v>
      </c>
      <c r="M347" s="98">
        <v>100000</v>
      </c>
      <c r="N347" s="94">
        <v>100000</v>
      </c>
      <c r="O347" s="94">
        <v>100000</v>
      </c>
      <c r="P347" s="62">
        <f t="shared" si="5"/>
        <v>1</v>
      </c>
      <c r="Q347" s="22">
        <v>44015</v>
      </c>
      <c r="R347" s="99">
        <v>0</v>
      </c>
      <c r="S347" s="99">
        <v>0</v>
      </c>
      <c r="T347" s="19"/>
      <c r="U347" s="23">
        <v>0</v>
      </c>
      <c r="V347" s="63">
        <v>-0.55802128681534702</v>
      </c>
      <c r="W347" s="23">
        <v>0</v>
      </c>
      <c r="X347" s="63">
        <v>-9.6027699646656401</v>
      </c>
      <c r="Y347" s="23">
        <v>0</v>
      </c>
      <c r="Z347" s="63">
        <v>13.200603380581001</v>
      </c>
      <c r="AA347" s="23">
        <v>0</v>
      </c>
      <c r="AB347" s="63">
        <v>16.906615709653099</v>
      </c>
      <c r="AC347" s="23">
        <v>0</v>
      </c>
      <c r="AD347" s="63">
        <v>20.067297247529499</v>
      </c>
      <c r="AE347" s="23">
        <v>0</v>
      </c>
      <c r="AF347" s="64">
        <v>12.1933415839594</v>
      </c>
      <c r="AG347" s="23">
        <v>0</v>
      </c>
      <c r="AH347" s="63">
        <v>-6.0948258007556397</v>
      </c>
      <c r="AI347" s="23">
        <v>0</v>
      </c>
      <c r="AJ347" s="63">
        <v>10.0861129722034</v>
      </c>
      <c r="AK347" s="23">
        <v>0</v>
      </c>
      <c r="AL347" s="23">
        <v>0</v>
      </c>
      <c r="AM347" s="63">
        <v>-0.551493188140739</v>
      </c>
      <c r="AN347" s="19"/>
      <c r="AO347" s="26">
        <v>0</v>
      </c>
      <c r="AP347" s="26">
        <v>0</v>
      </c>
      <c r="AQ347" s="26">
        <v>0</v>
      </c>
      <c r="AR347" s="26">
        <v>0</v>
      </c>
      <c r="AS347" s="24">
        <v>0</v>
      </c>
      <c r="AT347" s="24">
        <v>0</v>
      </c>
      <c r="AU347" s="24">
        <v>7</v>
      </c>
      <c r="AV347" s="25">
        <v>5</v>
      </c>
      <c r="AW347" s="19"/>
      <c r="AX347" s="29">
        <v>0</v>
      </c>
      <c r="AY347" s="30">
        <v>-117.545979959425</v>
      </c>
      <c r="AZ347" s="30">
        <v>0.39470262811346402</v>
      </c>
      <c r="BA347" s="30">
        <v>-15.971119820984301</v>
      </c>
      <c r="BB347" s="62">
        <v>0</v>
      </c>
      <c r="BC347" s="108">
        <v>0</v>
      </c>
      <c r="BD347" s="22">
        <v>43650</v>
      </c>
      <c r="BE347" s="22"/>
      <c r="BF347" s="24"/>
      <c r="BG347" s="22"/>
      <c r="BH347" s="37"/>
    </row>
    <row r="348" spans="1:60" x14ac:dyDescent="0.25">
      <c r="A348" s="19"/>
      <c r="B348" s="17" t="s">
        <v>362</v>
      </c>
      <c r="C348" s="17" t="s">
        <v>4628</v>
      </c>
      <c r="D348" s="17" t="s">
        <v>3046</v>
      </c>
      <c r="E348" s="20" t="s">
        <v>7326</v>
      </c>
      <c r="F348" s="20" t="s">
        <v>3158</v>
      </c>
      <c r="G348" s="82" t="s">
        <v>7255</v>
      </c>
      <c r="H348" s="85" t="s">
        <v>7274</v>
      </c>
      <c r="I348" s="21" t="s">
        <v>7417</v>
      </c>
      <c r="J348" s="21" t="s">
        <v>3778</v>
      </c>
      <c r="K348" s="19"/>
      <c r="L348" s="22">
        <v>44015</v>
      </c>
      <c r="M348" s="98">
        <v>675680.70030021702</v>
      </c>
      <c r="N348" s="94">
        <v>675680.70030021702</v>
      </c>
      <c r="O348" s="94">
        <v>675680.70030021702</v>
      </c>
      <c r="P348" s="62">
        <f t="shared" si="5"/>
        <v>1</v>
      </c>
      <c r="Q348" s="22">
        <v>44015</v>
      </c>
      <c r="R348" s="99">
        <v>189021353.34900001</v>
      </c>
      <c r="S348" s="99">
        <v>178126521.002</v>
      </c>
      <c r="T348" s="19"/>
      <c r="U348" s="23">
        <v>4.3320942495483897E-6</v>
      </c>
      <c r="V348" s="63">
        <v>-0.55758807739039196</v>
      </c>
      <c r="W348" s="23">
        <v>1.6961049004748899E-4</v>
      </c>
      <c r="X348" s="63">
        <v>-9.5858089156681707</v>
      </c>
      <c r="Y348" s="23">
        <v>5.0415135920047803E-3</v>
      </c>
      <c r="Z348" s="63">
        <v>13.704754739781499</v>
      </c>
      <c r="AA348" s="23">
        <v>1.28416303086851E-2</v>
      </c>
      <c r="AB348" s="63">
        <v>18.190778740536199</v>
      </c>
      <c r="AC348" s="23">
        <v>3.4254220439834199E-2</v>
      </c>
      <c r="AD348" s="63">
        <v>23.492719291505601</v>
      </c>
      <c r="AE348" s="23">
        <v>5.4437279537523899E-2</v>
      </c>
      <c r="AF348" s="64">
        <v>17.637069537711799</v>
      </c>
      <c r="AG348" s="23">
        <v>1.2995804354432E-5</v>
      </c>
      <c r="AH348" s="63">
        <v>-6.0935262203202001</v>
      </c>
      <c r="AI348" s="23">
        <v>5.1332302282389702E-3</v>
      </c>
      <c r="AJ348" s="63">
        <v>10.599435995027299</v>
      </c>
      <c r="AK348" s="23">
        <v>0.27779820041731002</v>
      </c>
      <c r="AL348" s="23">
        <v>2.8217299690368201E-2</v>
      </c>
      <c r="AM348" s="63">
        <v>27.228326853597501</v>
      </c>
      <c r="AN348" s="19"/>
      <c r="AO348" s="26">
        <v>7.1410893906431695E-4</v>
      </c>
      <c r="AP348" s="26">
        <v>4.3316686060279599E-6</v>
      </c>
      <c r="AQ348" s="26">
        <v>1.90858023233886E-3</v>
      </c>
      <c r="AR348" s="26">
        <v>1.2995804354432E-5</v>
      </c>
      <c r="AS348" s="24">
        <v>12</v>
      </c>
      <c r="AT348" s="24">
        <v>0</v>
      </c>
      <c r="AU348" s="24">
        <v>7</v>
      </c>
      <c r="AV348" s="25">
        <v>5</v>
      </c>
      <c r="AW348" s="19"/>
      <c r="AX348" s="29">
        <v>9.8576909088137605E-4</v>
      </c>
      <c r="AY348" s="30">
        <v>-16.990204908885101</v>
      </c>
      <c r="AZ348" s="30">
        <v>0.43637299385818601</v>
      </c>
      <c r="BA348" s="30">
        <v>-13.614594166982</v>
      </c>
      <c r="BB348" s="62">
        <v>1.01865337059479E-4</v>
      </c>
      <c r="BC348" s="108">
        <v>0</v>
      </c>
      <c r="BD348" s="22">
        <v>44015</v>
      </c>
      <c r="BE348" s="22"/>
      <c r="BF348" s="24"/>
      <c r="BG348" s="22"/>
      <c r="BH348" s="37"/>
    </row>
    <row r="349" spans="1:60" x14ac:dyDescent="0.25">
      <c r="A349" s="19"/>
      <c r="B349" s="17" t="s">
        <v>363</v>
      </c>
      <c r="C349" s="17" t="s">
        <v>4629</v>
      </c>
      <c r="D349" s="17" t="s">
        <v>3046</v>
      </c>
      <c r="E349" s="20" t="s">
        <v>7327</v>
      </c>
      <c r="F349" s="20" t="s">
        <v>3158</v>
      </c>
      <c r="G349" s="82" t="s">
        <v>7255</v>
      </c>
      <c r="H349" s="85" t="s">
        <v>7274</v>
      </c>
      <c r="I349" s="21" t="s">
        <v>7417</v>
      </c>
      <c r="J349" s="21" t="s">
        <v>3779</v>
      </c>
      <c r="K349" s="19"/>
      <c r="L349" s="22">
        <v>44015</v>
      </c>
      <c r="M349" s="98">
        <v>111818.061400056</v>
      </c>
      <c r="N349" s="94">
        <v>111818.061400056</v>
      </c>
      <c r="O349" s="94">
        <v>111818.061400056</v>
      </c>
      <c r="P349" s="62">
        <f t="shared" si="5"/>
        <v>1</v>
      </c>
      <c r="Q349" s="22">
        <v>44015</v>
      </c>
      <c r="R349" s="99">
        <v>0</v>
      </c>
      <c r="S349" s="99">
        <v>0</v>
      </c>
      <c r="T349" s="19"/>
      <c r="U349" s="23">
        <v>0</v>
      </c>
      <c r="V349" s="63">
        <v>-0.55802128681534702</v>
      </c>
      <c r="W349" s="23">
        <v>0</v>
      </c>
      <c r="X349" s="63">
        <v>-9.6027699646656401</v>
      </c>
      <c r="Y349" s="23">
        <v>0</v>
      </c>
      <c r="Z349" s="63">
        <v>13.200603380581001</v>
      </c>
      <c r="AA349" s="23">
        <v>0</v>
      </c>
      <c r="AB349" s="63">
        <v>16.906615709653099</v>
      </c>
      <c r="AC349" s="23">
        <v>3.6130470471107401E-4</v>
      </c>
      <c r="AD349" s="63">
        <v>20.103427718015201</v>
      </c>
      <c r="AE349" s="23">
        <v>1.2390062951453701E-2</v>
      </c>
      <c r="AF349" s="64">
        <v>13.4323478791048</v>
      </c>
      <c r="AG349" s="23">
        <v>0</v>
      </c>
      <c r="AH349" s="63">
        <v>-6.0948258007556397</v>
      </c>
      <c r="AI349" s="23">
        <v>0</v>
      </c>
      <c r="AJ349" s="63">
        <v>10.0861129722034</v>
      </c>
      <c r="AK349" s="23">
        <v>0.11818061400117599</v>
      </c>
      <c r="AL349" s="23">
        <v>1.2760519475705201E-2</v>
      </c>
      <c r="AM349" s="63">
        <v>11.266568211984101</v>
      </c>
      <c r="AN349" s="19"/>
      <c r="AO349" s="26">
        <v>0</v>
      </c>
      <c r="AP349" s="26">
        <v>0</v>
      </c>
      <c r="AQ349" s="26">
        <v>0</v>
      </c>
      <c r="AR349" s="26">
        <v>0</v>
      </c>
      <c r="AS349" s="24">
        <v>0</v>
      </c>
      <c r="AT349" s="24">
        <v>0</v>
      </c>
      <c r="AU349" s="24">
        <v>7</v>
      </c>
      <c r="AV349" s="25">
        <v>5</v>
      </c>
      <c r="AW349" s="19"/>
      <c r="AX349" s="29">
        <v>0</v>
      </c>
      <c r="AY349" s="30">
        <v>-117.545979959425</v>
      </c>
      <c r="AZ349" s="30">
        <v>0.39470262811346402</v>
      </c>
      <c r="BA349" s="30">
        <v>-15.971119820984301</v>
      </c>
      <c r="BB349" s="62">
        <v>0</v>
      </c>
      <c r="BC349" s="108">
        <v>0</v>
      </c>
      <c r="BD349" s="22">
        <v>43650</v>
      </c>
      <c r="BE349" s="22"/>
      <c r="BF349" s="24"/>
      <c r="BG349" s="22"/>
      <c r="BH349" s="37"/>
    </row>
    <row r="350" spans="1:60" x14ac:dyDescent="0.25">
      <c r="A350" s="19"/>
      <c r="B350" s="17" t="s">
        <v>364</v>
      </c>
      <c r="C350" s="17" t="s">
        <v>4630</v>
      </c>
      <c r="D350" s="17" t="s">
        <v>3046</v>
      </c>
      <c r="E350" s="20" t="s">
        <v>7355</v>
      </c>
      <c r="F350" s="20" t="s">
        <v>3158</v>
      </c>
      <c r="G350" s="82" t="s">
        <v>7255</v>
      </c>
      <c r="H350" s="85" t="s">
        <v>7274</v>
      </c>
      <c r="I350" s="21" t="s">
        <v>7417</v>
      </c>
      <c r="J350" s="21" t="s">
        <v>3780</v>
      </c>
      <c r="K350" s="19"/>
      <c r="L350" s="22">
        <v>44015</v>
      </c>
      <c r="M350" s="98">
        <v>723988.89159965503</v>
      </c>
      <c r="N350" s="94">
        <v>723988.89159965503</v>
      </c>
      <c r="O350" s="94">
        <v>723988.89159965503</v>
      </c>
      <c r="P350" s="62">
        <f t="shared" si="5"/>
        <v>1</v>
      </c>
      <c r="Q350" s="22">
        <v>44015</v>
      </c>
      <c r="R350" s="99">
        <v>138796.20000000001</v>
      </c>
      <c r="S350" s="99">
        <v>138433.55175561499</v>
      </c>
      <c r="T350" s="19"/>
      <c r="U350" s="23">
        <v>5.7567503972677497E-6</v>
      </c>
      <c r="V350" s="63">
        <v>-0.55744561177562002</v>
      </c>
      <c r="W350" s="23">
        <v>1.8742045358521899E-4</v>
      </c>
      <c r="X350" s="63">
        <v>-9.5840279193071201</v>
      </c>
      <c r="Y350" s="23">
        <v>7.27568042748317E-3</v>
      </c>
      <c r="Z350" s="63">
        <v>13.9281714233366</v>
      </c>
      <c r="AA350" s="23">
        <v>1.8633601088367899E-2</v>
      </c>
      <c r="AB350" s="63">
        <v>18.7699758184899</v>
      </c>
      <c r="AC350" s="23">
        <v>4.7475029443376102E-2</v>
      </c>
      <c r="AD350" s="63">
        <v>24.814800191874401</v>
      </c>
      <c r="AE350" s="23">
        <v>7.5417803136588205E-2</v>
      </c>
      <c r="AF350" s="64">
        <v>19.735121897625501</v>
      </c>
      <c r="AG350" s="23">
        <v>1.70685088960454E-5</v>
      </c>
      <c r="AH350" s="63">
        <v>-6.0931189498660396</v>
      </c>
      <c r="AI350" s="23">
        <v>7.4197351441398496E-3</v>
      </c>
      <c r="AJ350" s="63">
        <v>10.8280864866247</v>
      </c>
      <c r="AK350" s="23">
        <v>0.85311653448268798</v>
      </c>
      <c r="AL350" s="23">
        <v>3.9188268903671997E-2</v>
      </c>
      <c r="AM350" s="63">
        <v>-48.5879370600451</v>
      </c>
      <c r="AN350" s="19"/>
      <c r="AO350" s="26">
        <v>7.3324877121194699E-4</v>
      </c>
      <c r="AP350" s="26">
        <v>5.3093626775080304E-6</v>
      </c>
      <c r="AQ350" s="26">
        <v>2.2887136346980701E-3</v>
      </c>
      <c r="AR350" s="26">
        <v>1.70685088960454E-5</v>
      </c>
      <c r="AS350" s="24">
        <v>12</v>
      </c>
      <c r="AT350" s="24">
        <v>0</v>
      </c>
      <c r="AU350" s="24">
        <v>7</v>
      </c>
      <c r="AV350" s="25">
        <v>5</v>
      </c>
      <c r="AW350" s="19"/>
      <c r="AX350" s="29">
        <v>1.1315766930692899E-3</v>
      </c>
      <c r="AY350" s="30">
        <v>-10.196654665793201</v>
      </c>
      <c r="AZ350" s="30">
        <v>0.45496799978900498</v>
      </c>
      <c r="BA350" s="30">
        <v>-11.147984315190101</v>
      </c>
      <c r="BB350" s="62">
        <v>1.16930157679036E-4</v>
      </c>
      <c r="BC350" s="108">
        <v>0</v>
      </c>
      <c r="BD350" s="22">
        <v>44015</v>
      </c>
      <c r="BE350" s="22"/>
      <c r="BF350" s="24"/>
      <c r="BG350" s="22"/>
      <c r="BH350" s="37"/>
    </row>
    <row r="351" spans="1:60" x14ac:dyDescent="0.25">
      <c r="A351" s="19"/>
      <c r="B351" s="17" t="s">
        <v>365</v>
      </c>
      <c r="C351" s="17" t="s">
        <v>4631</v>
      </c>
      <c r="D351" s="17" t="s">
        <v>3046</v>
      </c>
      <c r="E351" s="20" t="s">
        <v>7294</v>
      </c>
      <c r="F351" s="20" t="s">
        <v>3158</v>
      </c>
      <c r="G351" s="82" t="s">
        <v>7255</v>
      </c>
      <c r="H351" s="85" t="s">
        <v>7274</v>
      </c>
      <c r="I351" s="21" t="s">
        <v>7417</v>
      </c>
      <c r="J351" s="21" t="s">
        <v>3781</v>
      </c>
      <c r="K351" s="19"/>
      <c r="L351" s="22">
        <v>44015</v>
      </c>
      <c r="M351" s="98">
        <v>113112.68840003001</v>
      </c>
      <c r="N351" s="94">
        <v>113112.68840003001</v>
      </c>
      <c r="O351" s="94">
        <v>113112.68840003001</v>
      </c>
      <c r="P351" s="62">
        <f t="shared" si="5"/>
        <v>1</v>
      </c>
      <c r="Q351" s="22">
        <v>44015</v>
      </c>
      <c r="R351" s="99">
        <v>43360.946000000004</v>
      </c>
      <c r="S351" s="99">
        <v>5181608.8865312496</v>
      </c>
      <c r="T351" s="19"/>
      <c r="U351" s="23">
        <v>7.1725444286130403E-6</v>
      </c>
      <c r="V351" s="63">
        <v>-0.55730403237248505</v>
      </c>
      <c r="W351" s="23">
        <v>2.30052750339382E-4</v>
      </c>
      <c r="X351" s="63">
        <v>-9.5797646896389796</v>
      </c>
      <c r="Y351" s="23">
        <v>7.5362149273132699E-3</v>
      </c>
      <c r="Z351" s="63">
        <v>13.9542248733196</v>
      </c>
      <c r="AA351" s="23">
        <v>1.9164217139405099E-2</v>
      </c>
      <c r="AB351" s="63">
        <v>18.823037423600901</v>
      </c>
      <c r="AC351" s="23">
        <v>4.8566276547717301E-2</v>
      </c>
      <c r="AD351" s="63">
        <v>24.923924902308499</v>
      </c>
      <c r="AE351" s="23">
        <v>7.7098161369576701E-2</v>
      </c>
      <c r="AF351" s="64">
        <v>19.903157720924401</v>
      </c>
      <c r="AG351" s="23">
        <v>2.1310177544364699E-5</v>
      </c>
      <c r="AH351" s="63">
        <v>-6.0926947830012104</v>
      </c>
      <c r="AI351" s="23">
        <v>7.6845905568916403E-3</v>
      </c>
      <c r="AJ351" s="63">
        <v>10.854572027892599</v>
      </c>
      <c r="AK351" s="23">
        <v>0.13075963701529</v>
      </c>
      <c r="AL351" s="23">
        <v>2.7660388357617201E-2</v>
      </c>
      <c r="AM351" s="63">
        <v>-9.3696601470583105E-2</v>
      </c>
      <c r="AN351" s="19"/>
      <c r="AO351" s="26">
        <v>7.3467026959406201E-4</v>
      </c>
      <c r="AP351" s="26">
        <v>6.7364253482082901E-6</v>
      </c>
      <c r="AQ351" s="26">
        <v>2.3314138416026301E-3</v>
      </c>
      <c r="AR351" s="26">
        <v>2.1310177544364699E-5</v>
      </c>
      <c r="AS351" s="24">
        <v>12</v>
      </c>
      <c r="AT351" s="24">
        <v>0</v>
      </c>
      <c r="AU351" s="24">
        <v>7</v>
      </c>
      <c r="AV351" s="25">
        <v>5</v>
      </c>
      <c r="AW351" s="19"/>
      <c r="AX351" s="29">
        <v>1.1400186370371999E-3</v>
      </c>
      <c r="AY351" s="30">
        <v>-9.6780399190465705</v>
      </c>
      <c r="AZ351" s="30">
        <v>0.45666438375565099</v>
      </c>
      <c r="BA351" s="30">
        <v>-10.8824718753021</v>
      </c>
      <c r="BB351" s="62">
        <v>1.17802516608663E-4</v>
      </c>
      <c r="BC351" s="108">
        <v>0</v>
      </c>
      <c r="BD351" s="22">
        <v>44015</v>
      </c>
      <c r="BE351" s="22"/>
      <c r="BF351" s="24"/>
      <c r="BG351" s="22"/>
      <c r="BH351" s="37"/>
    </row>
    <row r="352" spans="1:60" x14ac:dyDescent="0.25">
      <c r="A352" s="19"/>
      <c r="B352" s="17" t="s">
        <v>366</v>
      </c>
      <c r="C352" s="17" t="s">
        <v>4632</v>
      </c>
      <c r="D352" s="17" t="s">
        <v>3047</v>
      </c>
      <c r="E352" s="20" t="s">
        <v>7358</v>
      </c>
      <c r="F352" s="20" t="s">
        <v>3158</v>
      </c>
      <c r="G352" s="82" t="s">
        <v>7255</v>
      </c>
      <c r="H352" s="85" t="s">
        <v>7275</v>
      </c>
      <c r="I352" s="21" t="s">
        <v>7418</v>
      </c>
      <c r="J352" s="21" t="s">
        <v>3782</v>
      </c>
      <c r="K352" s="19"/>
      <c r="L352" s="22">
        <v>43812</v>
      </c>
      <c r="M352" s="98"/>
      <c r="N352" s="94"/>
      <c r="O352" s="94">
        <v>868395.19467544602</v>
      </c>
      <c r="P352" s="62">
        <f t="shared" si="5"/>
        <v>0</v>
      </c>
      <c r="Q352" s="22">
        <v>43798</v>
      </c>
      <c r="R352" s="99"/>
      <c r="S352" s="99">
        <v>288602.09831201198</v>
      </c>
      <c r="T352" s="19"/>
      <c r="U352" s="23"/>
      <c r="V352" s="63"/>
      <c r="W352" s="23"/>
      <c r="X352" s="63"/>
      <c r="Y352" s="23"/>
      <c r="Z352" s="63"/>
      <c r="AA352" s="23"/>
      <c r="AB352" s="63"/>
      <c r="AC352" s="23"/>
      <c r="AD352" s="63"/>
      <c r="AE352" s="23"/>
      <c r="AF352" s="64"/>
      <c r="AG352" s="23"/>
      <c r="AH352" s="63"/>
      <c r="AI352" s="23"/>
      <c r="AJ352" s="63"/>
      <c r="AK352" s="23"/>
      <c r="AL352" s="23"/>
      <c r="AM352" s="63"/>
      <c r="AN352" s="19"/>
      <c r="AO352" s="26">
        <v>3.6606641771868502E-2</v>
      </c>
      <c r="AP352" s="26">
        <v>-2.3595533551997502E-2</v>
      </c>
      <c r="AQ352" s="26">
        <v>0.14166441999987001</v>
      </c>
      <c r="AR352" s="26">
        <v>-7.1425680010215695E-2</v>
      </c>
      <c r="AS352" s="24"/>
      <c r="AT352" s="24"/>
      <c r="AU352" s="24"/>
      <c r="AV352" s="25"/>
      <c r="AW352" s="19"/>
      <c r="AX352" s="29"/>
      <c r="AY352" s="30"/>
      <c r="AZ352" s="30"/>
      <c r="BA352" s="30"/>
      <c r="BB352" s="62"/>
      <c r="BC352" s="108">
        <v>-7.1391936856307403</v>
      </c>
      <c r="BD352" s="22">
        <v>43798</v>
      </c>
      <c r="BE352" s="22">
        <v>43812</v>
      </c>
      <c r="BF352" s="24"/>
      <c r="BG352" s="22"/>
      <c r="BH352" s="37"/>
    </row>
    <row r="353" spans="1:60" x14ac:dyDescent="0.25">
      <c r="A353" s="19"/>
      <c r="B353" s="17" t="s">
        <v>367</v>
      </c>
      <c r="C353" s="17" t="s">
        <v>4633</v>
      </c>
      <c r="D353" s="17" t="s">
        <v>3047</v>
      </c>
      <c r="E353" s="20" t="s">
        <v>7326</v>
      </c>
      <c r="F353" s="20" t="s">
        <v>3158</v>
      </c>
      <c r="G353" s="82" t="s">
        <v>7255</v>
      </c>
      <c r="H353" s="85" t="s">
        <v>7275</v>
      </c>
      <c r="I353" s="21" t="s">
        <v>7418</v>
      </c>
      <c r="J353" s="21" t="s">
        <v>3783</v>
      </c>
      <c r="K353" s="19"/>
      <c r="L353" s="22">
        <v>43812</v>
      </c>
      <c r="M353" s="98"/>
      <c r="N353" s="94"/>
      <c r="O353" s="94">
        <v>859064.62712478603</v>
      </c>
      <c r="P353" s="62">
        <f t="shared" si="5"/>
        <v>0</v>
      </c>
      <c r="Q353" s="22">
        <v>43798</v>
      </c>
      <c r="R353" s="99"/>
      <c r="S353" s="99">
        <v>8502139.4809765592</v>
      </c>
      <c r="T353" s="19"/>
      <c r="U353" s="23"/>
      <c r="V353" s="63"/>
      <c r="W353" s="23"/>
      <c r="X353" s="63"/>
      <c r="Y353" s="23"/>
      <c r="Z353" s="63"/>
      <c r="AA353" s="23"/>
      <c r="AB353" s="63"/>
      <c r="AC353" s="23"/>
      <c r="AD353" s="63"/>
      <c r="AE353" s="23"/>
      <c r="AF353" s="64"/>
      <c r="AG353" s="23"/>
      <c r="AH353" s="63"/>
      <c r="AI353" s="23"/>
      <c r="AJ353" s="63"/>
      <c r="AK353" s="23"/>
      <c r="AL353" s="23"/>
      <c r="AM353" s="63"/>
      <c r="AN353" s="19"/>
      <c r="AO353" s="26">
        <v>3.6600676507077899E-2</v>
      </c>
      <c r="AP353" s="26">
        <v>-2.36123994691297E-2</v>
      </c>
      <c r="AQ353" s="26">
        <v>0.14146742909360899</v>
      </c>
      <c r="AR353" s="26">
        <v>-7.1495123132117394E-2</v>
      </c>
      <c r="AS353" s="24"/>
      <c r="AT353" s="24"/>
      <c r="AU353" s="24"/>
      <c r="AV353" s="25"/>
      <c r="AW353" s="19"/>
      <c r="AX353" s="29"/>
      <c r="AY353" s="30"/>
      <c r="AZ353" s="30"/>
      <c r="BA353" s="30"/>
      <c r="BB353" s="62"/>
      <c r="BC353" s="108">
        <v>-7.1466745309153303</v>
      </c>
      <c r="BD353" s="22">
        <v>43798</v>
      </c>
      <c r="BE353" s="22">
        <v>43812</v>
      </c>
      <c r="BF353" s="24"/>
      <c r="BG353" s="22"/>
      <c r="BH353" s="37"/>
    </row>
    <row r="354" spans="1:60" x14ac:dyDescent="0.25">
      <c r="A354" s="19"/>
      <c r="B354" s="17" t="s">
        <v>368</v>
      </c>
      <c r="C354" s="17" t="s">
        <v>4634</v>
      </c>
      <c r="D354" s="17" t="s">
        <v>3048</v>
      </c>
      <c r="E354" s="20" t="s">
        <v>7288</v>
      </c>
      <c r="F354" s="20" t="s">
        <v>3158</v>
      </c>
      <c r="G354" s="82" t="s">
        <v>7255</v>
      </c>
      <c r="H354" s="85" t="s">
        <v>7274</v>
      </c>
      <c r="I354" s="21" t="s">
        <v>7417</v>
      </c>
      <c r="J354" s="21" t="s">
        <v>3784</v>
      </c>
      <c r="K354" s="19"/>
      <c r="L354" s="22">
        <v>44015</v>
      </c>
      <c r="M354" s="98">
        <v>1291.78910000063</v>
      </c>
      <c r="N354" s="94">
        <v>1291.78910000063</v>
      </c>
      <c r="O354" s="94">
        <v>1291.78910000063</v>
      </c>
      <c r="P354" s="62">
        <f t="shared" si="5"/>
        <v>1</v>
      </c>
      <c r="Q354" s="22">
        <v>44015</v>
      </c>
      <c r="R354" s="99">
        <v>23905100.682</v>
      </c>
      <c r="S354" s="99">
        <v>25668254.0303437</v>
      </c>
      <c r="T354" s="19"/>
      <c r="U354" s="23">
        <v>4.3350919440854298E-6</v>
      </c>
      <c r="V354" s="63">
        <v>-0.55758777762093803</v>
      </c>
      <c r="W354" s="23">
        <v>1.7412994202459201E-4</v>
      </c>
      <c r="X354" s="63">
        <v>-9.5853569704631791</v>
      </c>
      <c r="Y354" s="23">
        <v>5.6972083148139098E-3</v>
      </c>
      <c r="Z354" s="63">
        <v>13.7703242120624</v>
      </c>
      <c r="AA354" s="23">
        <v>1.54722870338446E-2</v>
      </c>
      <c r="AB354" s="63">
        <v>18.453844413044902</v>
      </c>
      <c r="AC354" s="23">
        <v>4.6241375704994397E-2</v>
      </c>
      <c r="AD354" s="63">
        <v>24.691434818028899</v>
      </c>
      <c r="AE354" s="23">
        <v>7.6508409929374493E-2</v>
      </c>
      <c r="AF354" s="64">
        <v>19.844182576896898</v>
      </c>
      <c r="AG354" s="23">
        <v>1.30053886095993E-5</v>
      </c>
      <c r="AH354" s="63">
        <v>-6.0935252618946798</v>
      </c>
      <c r="AI354" s="23">
        <v>5.80691381037468E-3</v>
      </c>
      <c r="AJ354" s="63">
        <v>10.6668043532409</v>
      </c>
      <c r="AK354" s="23">
        <v>0.28728360737470199</v>
      </c>
      <c r="AL354" s="23">
        <v>3.3790002808018499E-2</v>
      </c>
      <c r="AM354" s="63">
        <v>36.877765982877499</v>
      </c>
      <c r="AN354" s="19"/>
      <c r="AO354" s="26">
        <v>6.0032503824913896E-4</v>
      </c>
      <c r="AP354" s="26">
        <v>4.3350919440854298E-6</v>
      </c>
      <c r="AQ354" s="26">
        <v>1.93922214930353E-3</v>
      </c>
      <c r="AR354" s="26">
        <v>1.30053886095993E-5</v>
      </c>
      <c r="AS354" s="24">
        <v>12</v>
      </c>
      <c r="AT354" s="24">
        <v>0</v>
      </c>
      <c r="AU354" s="24">
        <v>7</v>
      </c>
      <c r="AV354" s="25">
        <v>5</v>
      </c>
      <c r="AW354" s="19"/>
      <c r="AX354" s="29">
        <v>1.0275243081377999E-3</v>
      </c>
      <c r="AY354" s="30">
        <v>-14.016954778533499</v>
      </c>
      <c r="AZ354" s="30">
        <v>0.44486673445862801</v>
      </c>
      <c r="BA354" s="30">
        <v>-12.5296612031671</v>
      </c>
      <c r="BB354" s="62">
        <v>1.0617431367023799E-4</v>
      </c>
      <c r="BC354" s="108">
        <v>0</v>
      </c>
      <c r="BD354" s="22">
        <v>44015</v>
      </c>
      <c r="BE354" s="22"/>
      <c r="BF354" s="24"/>
      <c r="BG354" s="22"/>
      <c r="BH354" s="37"/>
    </row>
    <row r="355" spans="1:60" x14ac:dyDescent="0.25">
      <c r="A355" s="19"/>
      <c r="B355" s="17" t="s">
        <v>369</v>
      </c>
      <c r="C355" s="17" t="s">
        <v>4635</v>
      </c>
      <c r="D355" s="17" t="s">
        <v>3049</v>
      </c>
      <c r="E355" s="20" t="s">
        <v>7353</v>
      </c>
      <c r="F355" s="20" t="s">
        <v>3158</v>
      </c>
      <c r="G355" s="82" t="s">
        <v>7255</v>
      </c>
      <c r="H355" s="85" t="s">
        <v>7274</v>
      </c>
      <c r="I355" s="21" t="s">
        <v>7417</v>
      </c>
      <c r="J355" s="21" t="s">
        <v>3785</v>
      </c>
      <c r="K355" s="19"/>
      <c r="L355" s="22">
        <v>44015</v>
      </c>
      <c r="M355" s="98">
        <v>1422.8627000004101</v>
      </c>
      <c r="N355" s="94">
        <v>1422.8627000004101</v>
      </c>
      <c r="O355" s="94">
        <v>1422.8627000004101</v>
      </c>
      <c r="P355" s="62">
        <f t="shared" si="5"/>
        <v>1</v>
      </c>
      <c r="Q355" s="22">
        <v>44015</v>
      </c>
      <c r="R355" s="99">
        <v>183827484.43099999</v>
      </c>
      <c r="S355" s="99">
        <v>128961437.496125</v>
      </c>
      <c r="T355" s="19"/>
      <c r="U355" s="23">
        <v>4.9899663281394203E-6</v>
      </c>
      <c r="V355" s="63">
        <v>-0.55752229018253296</v>
      </c>
      <c r="W355" s="23">
        <v>2.13910374441184E-4</v>
      </c>
      <c r="X355" s="63">
        <v>-9.58137892722152</v>
      </c>
      <c r="Y355" s="23">
        <v>6.6043294664268597E-3</v>
      </c>
      <c r="Z355" s="63">
        <v>13.861036327231</v>
      </c>
      <c r="AA355" s="23">
        <v>1.7472685765824301E-2</v>
      </c>
      <c r="AB355" s="63">
        <v>18.653884286235598</v>
      </c>
      <c r="AC355" s="23">
        <v>4.1885419035679702E-2</v>
      </c>
      <c r="AD355" s="63">
        <v>24.255839151097501</v>
      </c>
      <c r="AE355" s="23">
        <v>6.4310451392884702E-2</v>
      </c>
      <c r="AF355" s="64">
        <v>18.624386723240601</v>
      </c>
      <c r="AG355" s="23">
        <v>1.5672876543249E-5</v>
      </c>
      <c r="AH355" s="63">
        <v>-6.0932585131013202</v>
      </c>
      <c r="AI355" s="23">
        <v>6.7360181092226403E-3</v>
      </c>
      <c r="AJ355" s="63">
        <v>10.7597147831257</v>
      </c>
      <c r="AK355" s="23">
        <v>0.112959469583147</v>
      </c>
      <c r="AL355" s="23">
        <v>2.3645865183425499E-2</v>
      </c>
      <c r="AM355" s="63">
        <v>-2.0117646838043601</v>
      </c>
      <c r="AN355" s="19"/>
      <c r="AO355" s="26">
        <v>6.4515387930441604E-4</v>
      </c>
      <c r="AP355" s="26">
        <v>4.9899663281394203E-6</v>
      </c>
      <c r="AQ355" s="26">
        <v>2.10043217157363E-3</v>
      </c>
      <c r="AR355" s="26">
        <v>1.5672876543249E-5</v>
      </c>
      <c r="AS355" s="24">
        <v>12</v>
      </c>
      <c r="AT355" s="24">
        <v>0</v>
      </c>
      <c r="AU355" s="24">
        <v>7</v>
      </c>
      <c r="AV355" s="25">
        <v>5</v>
      </c>
      <c r="AW355" s="19"/>
      <c r="AX355" s="29">
        <v>1.0331305881675201E-3</v>
      </c>
      <c r="AY355" s="30">
        <v>-12.189954873203501</v>
      </c>
      <c r="AZ355" s="30">
        <v>0.45122877950370799</v>
      </c>
      <c r="BA355" s="30">
        <v>-11.726006907367299</v>
      </c>
      <c r="BB355" s="62">
        <v>1.0675317548987101E-4</v>
      </c>
      <c r="BC355" s="108">
        <v>0</v>
      </c>
      <c r="BD355" s="22">
        <v>44015</v>
      </c>
      <c r="BE355" s="22"/>
      <c r="BF355" s="24"/>
      <c r="BG355" s="22"/>
      <c r="BH355" s="37"/>
    </row>
    <row r="356" spans="1:60" x14ac:dyDescent="0.25">
      <c r="A356" s="19"/>
      <c r="B356" s="17" t="s">
        <v>370</v>
      </c>
      <c r="C356" s="17" t="s">
        <v>4636</v>
      </c>
      <c r="D356" s="17" t="s">
        <v>3049</v>
      </c>
      <c r="E356" s="20" t="s">
        <v>7354</v>
      </c>
      <c r="F356" s="20" t="s">
        <v>3158</v>
      </c>
      <c r="G356" s="82" t="s">
        <v>7255</v>
      </c>
      <c r="H356" s="85" t="s">
        <v>7274</v>
      </c>
      <c r="I356" s="21" t="s">
        <v>7417</v>
      </c>
      <c r="J356" s="21" t="s">
        <v>3786</v>
      </c>
      <c r="K356" s="19"/>
      <c r="L356" s="22">
        <v>44015</v>
      </c>
      <c r="M356" s="98">
        <v>1017.36029999983</v>
      </c>
      <c r="N356" s="94">
        <v>1017.36029999983</v>
      </c>
      <c r="O356" s="94">
        <v>1017.36029999983</v>
      </c>
      <c r="P356" s="62">
        <f t="shared" si="5"/>
        <v>1</v>
      </c>
      <c r="Q356" s="22">
        <v>44015</v>
      </c>
      <c r="R356" s="99">
        <v>52012196.362999998</v>
      </c>
      <c r="S356" s="99">
        <v>24708928.7395938</v>
      </c>
      <c r="T356" s="19"/>
      <c r="U356" s="23">
        <v>4.3249365262454401E-6</v>
      </c>
      <c r="V356" s="63">
        <v>-0.55758879316272203</v>
      </c>
      <c r="W356" s="23">
        <v>1.6948687698459299E-4</v>
      </c>
      <c r="X356" s="63">
        <v>-9.5858212769671791</v>
      </c>
      <c r="Y356" s="23">
        <v>4.6188199685275296E-3</v>
      </c>
      <c r="Z356" s="63">
        <v>13.662485377441</v>
      </c>
      <c r="AA356" s="23">
        <v>1.18422184623341E-2</v>
      </c>
      <c r="AB356" s="63">
        <v>18.0908375558793</v>
      </c>
      <c r="AC356" s="23"/>
      <c r="AD356" s="63"/>
      <c r="AE356" s="23"/>
      <c r="AF356" s="64"/>
      <c r="AG356" s="23">
        <v>1.29749223560793E-5</v>
      </c>
      <c r="AH356" s="63">
        <v>-6.0935283085200398</v>
      </c>
      <c r="AI356" s="23">
        <v>4.6907477935747002E-3</v>
      </c>
      <c r="AJ356" s="63">
        <v>10.5551877515682</v>
      </c>
      <c r="AK356" s="23">
        <v>1.7327338593531701E-2</v>
      </c>
      <c r="AL356" s="23">
        <v>1.3326831134691E-2</v>
      </c>
      <c r="AM356" s="63">
        <v>21.286701991717599</v>
      </c>
      <c r="AN356" s="19"/>
      <c r="AO356" s="26">
        <v>6.3129067893896696E-4</v>
      </c>
      <c r="AP356" s="26">
        <v>4.3249365262454401E-6</v>
      </c>
      <c r="AQ356" s="26">
        <v>1.8633320705703201E-3</v>
      </c>
      <c r="AR356" s="26">
        <v>1.29749223560793E-5</v>
      </c>
      <c r="AS356" s="24">
        <v>12</v>
      </c>
      <c r="AT356" s="24">
        <v>0</v>
      </c>
      <c r="AU356" s="24">
        <v>7</v>
      </c>
      <c r="AV356" s="25">
        <v>5</v>
      </c>
      <c r="AW356" s="19"/>
      <c r="AX356" s="29">
        <v>8.9815432852105896E-4</v>
      </c>
      <c r="AY356" s="30">
        <v>-19.588173468626302</v>
      </c>
      <c r="AZ356" s="30">
        <v>0.433222514616318</v>
      </c>
      <c r="BA356" s="30">
        <v>-13.862449593856599</v>
      </c>
      <c r="BB356" s="62">
        <v>9.2807472630198603E-5</v>
      </c>
      <c r="BC356" s="108">
        <v>0</v>
      </c>
      <c r="BD356" s="22">
        <v>44015</v>
      </c>
      <c r="BE356" s="22"/>
      <c r="BF356" s="24"/>
      <c r="BG356" s="22"/>
      <c r="BH356" s="37"/>
    </row>
    <row r="357" spans="1:60" x14ac:dyDescent="0.25">
      <c r="A357" s="19"/>
      <c r="B357" s="17" t="s">
        <v>371</v>
      </c>
      <c r="C357" s="17" t="s">
        <v>4637</v>
      </c>
      <c r="D357" s="17" t="s">
        <v>3049</v>
      </c>
      <c r="E357" s="20" t="s">
        <v>7292</v>
      </c>
      <c r="F357" s="20" t="s">
        <v>3158</v>
      </c>
      <c r="G357" s="82" t="s">
        <v>7255</v>
      </c>
      <c r="H357" s="85" t="s">
        <v>7274</v>
      </c>
      <c r="I357" s="21" t="s">
        <v>7417</v>
      </c>
      <c r="J357" s="21" t="s">
        <v>3787</v>
      </c>
      <c r="K357" s="19"/>
      <c r="L357" s="22">
        <v>44015</v>
      </c>
      <c r="M357" s="98">
        <v>1133.5775000005999</v>
      </c>
      <c r="N357" s="94">
        <v>1133.5775000005999</v>
      </c>
      <c r="O357" s="94">
        <v>1133.5775000005999</v>
      </c>
      <c r="P357" s="62">
        <f t="shared" si="5"/>
        <v>1</v>
      </c>
      <c r="Q357" s="22">
        <v>44015</v>
      </c>
      <c r="R357" s="99">
        <v>436845723.80400002</v>
      </c>
      <c r="S357" s="99">
        <v>240008476.20925</v>
      </c>
      <c r="T357" s="19"/>
      <c r="U357" s="23">
        <v>9.9685403256444294E-6</v>
      </c>
      <c r="V357" s="63">
        <v>-0.55702443278278202</v>
      </c>
      <c r="W357" s="23">
        <v>3.4124880039598798E-4</v>
      </c>
      <c r="X357" s="63">
        <v>-9.5686450846260396</v>
      </c>
      <c r="Y357" s="23">
        <v>7.8512781728932203E-3</v>
      </c>
      <c r="Z357" s="63">
        <v>13.985731197870299</v>
      </c>
      <c r="AA357" s="23">
        <v>2.02407873657648E-2</v>
      </c>
      <c r="AB357" s="63">
        <v>18.930694446229602</v>
      </c>
      <c r="AC357" s="23">
        <v>4.9962867107751698E-2</v>
      </c>
      <c r="AD357" s="63">
        <v>25.063583958311899</v>
      </c>
      <c r="AE357" s="23">
        <v>7.6304026222714996E-2</v>
      </c>
      <c r="AF357" s="64">
        <v>19.823744206223601</v>
      </c>
      <c r="AG357" s="23">
        <v>3.13177642965456E-5</v>
      </c>
      <c r="AH357" s="63">
        <v>-6.0916940243259896</v>
      </c>
      <c r="AI357" s="23">
        <v>8.0178850257652794E-3</v>
      </c>
      <c r="AJ357" s="63">
        <v>10.8879014747799</v>
      </c>
      <c r="AK357" s="23">
        <v>0.133458373526082</v>
      </c>
      <c r="AL357" s="23">
        <v>2.7758074857047201E-2</v>
      </c>
      <c r="AM357" s="63">
        <v>-2.2800730779708802</v>
      </c>
      <c r="AN357" s="19"/>
      <c r="AO357" s="26">
        <v>6.4783815287228197E-4</v>
      </c>
      <c r="AP357" s="26">
        <v>9.9685403256444294E-6</v>
      </c>
      <c r="AQ357" s="26">
        <v>2.29044843035808E-3</v>
      </c>
      <c r="AR357" s="26">
        <v>3.13177642965456E-5</v>
      </c>
      <c r="AS357" s="24">
        <v>12</v>
      </c>
      <c r="AT357" s="24">
        <v>0</v>
      </c>
      <c r="AU357" s="24">
        <v>7</v>
      </c>
      <c r="AV357" s="25">
        <v>5</v>
      </c>
      <c r="AW357" s="19"/>
      <c r="AX357" s="29">
        <v>1.09114177336892E-3</v>
      </c>
      <c r="AY357" s="30">
        <v>-9.1854664554411993</v>
      </c>
      <c r="AZ357" s="30">
        <v>0.46004229285563297</v>
      </c>
      <c r="BA357" s="30">
        <v>-10.2792669356422</v>
      </c>
      <c r="BB357" s="62">
        <v>1.1274730132925E-4</v>
      </c>
      <c r="BC357" s="108">
        <v>0</v>
      </c>
      <c r="BD357" s="22">
        <v>44015</v>
      </c>
      <c r="BE357" s="22"/>
      <c r="BF357" s="24"/>
      <c r="BG357" s="22"/>
      <c r="BH357" s="37"/>
    </row>
    <row r="358" spans="1:60" x14ac:dyDescent="0.25">
      <c r="A358" s="19"/>
      <c r="B358" s="17" t="s">
        <v>372</v>
      </c>
      <c r="C358" s="17" t="s">
        <v>4638</v>
      </c>
      <c r="D358" s="17" t="s">
        <v>3050</v>
      </c>
      <c r="E358" s="20" t="s">
        <v>7289</v>
      </c>
      <c r="F358" s="20" t="s">
        <v>3158</v>
      </c>
      <c r="G358" s="82" t="s">
        <v>7255</v>
      </c>
      <c r="H358" s="85" t="s">
        <v>7274</v>
      </c>
      <c r="I358" s="21" t="s">
        <v>7417</v>
      </c>
      <c r="J358" s="21" t="s">
        <v>3788</v>
      </c>
      <c r="K358" s="19"/>
      <c r="L358" s="22">
        <v>44015</v>
      </c>
      <c r="M358" s="98">
        <v>14716.9634000063</v>
      </c>
      <c r="N358" s="94">
        <v>14716.9634000063</v>
      </c>
      <c r="O358" s="94">
        <v>14716.9634000063</v>
      </c>
      <c r="P358" s="62">
        <f t="shared" si="5"/>
        <v>1</v>
      </c>
      <c r="Q358" s="22">
        <v>44015</v>
      </c>
      <c r="R358" s="99">
        <v>185238914.37400001</v>
      </c>
      <c r="S358" s="99">
        <v>28854403.223812498</v>
      </c>
      <c r="T358" s="19"/>
      <c r="U358" s="23">
        <v>1.0328325515729401E-5</v>
      </c>
      <c r="V358" s="63">
        <v>-0.55698845426377397</v>
      </c>
      <c r="W358" s="23">
        <v>3.51935521393898E-4</v>
      </c>
      <c r="X358" s="63">
        <v>-9.5675764125335299</v>
      </c>
      <c r="Y358" s="23">
        <v>8.3644577644008695E-3</v>
      </c>
      <c r="Z358" s="63">
        <v>14.0370491570211</v>
      </c>
      <c r="AA358" s="23">
        <v>2.0890544104986499E-2</v>
      </c>
      <c r="AB358" s="63">
        <v>18.995670120144499</v>
      </c>
      <c r="AC358" s="23">
        <v>5.1415946527413298E-2</v>
      </c>
      <c r="AD358" s="63">
        <v>25.208891900285401</v>
      </c>
      <c r="AE358" s="23"/>
      <c r="AF358" s="64"/>
      <c r="AG358" s="23">
        <v>3.0910865461919497E-5</v>
      </c>
      <c r="AH358" s="63">
        <v>-6.0917347142094496</v>
      </c>
      <c r="AI358" s="23">
        <v>8.5265281140891602E-3</v>
      </c>
      <c r="AJ358" s="63">
        <v>10.9387657836196</v>
      </c>
      <c r="AK358" s="23">
        <v>6.6365803479129695E-2</v>
      </c>
      <c r="AL358" s="23">
        <v>2.4952529558504501E-2</v>
      </c>
      <c r="AM358" s="63">
        <v>30.2104424367135</v>
      </c>
      <c r="AN358" s="19"/>
      <c r="AO358" s="26">
        <v>6.8047476270294304E-4</v>
      </c>
      <c r="AP358" s="26">
        <v>1.00839133665431E-5</v>
      </c>
      <c r="AQ358" s="26">
        <v>2.41900257969974E-3</v>
      </c>
      <c r="AR358" s="26">
        <v>3.0910865461919497E-5</v>
      </c>
      <c r="AS358" s="24">
        <v>12</v>
      </c>
      <c r="AT358" s="24">
        <v>0</v>
      </c>
      <c r="AU358" s="24">
        <v>7</v>
      </c>
      <c r="AV358" s="25">
        <v>5</v>
      </c>
      <c r="AW358" s="19"/>
      <c r="AX358" s="29">
        <v>1.1993157147628601E-3</v>
      </c>
      <c r="AY358" s="30">
        <v>-7.8374235960145597</v>
      </c>
      <c r="AZ358" s="30">
        <v>0.46231797183145301</v>
      </c>
      <c r="BA358" s="30">
        <v>-9.74449795493274</v>
      </c>
      <c r="BB358" s="62">
        <v>1.23928060106095E-4</v>
      </c>
      <c r="BC358" s="108">
        <v>0</v>
      </c>
      <c r="BD358" s="22">
        <v>44015</v>
      </c>
      <c r="BE358" s="22"/>
      <c r="BF358" s="24"/>
      <c r="BG358" s="22"/>
      <c r="BH358" s="37"/>
    </row>
    <row r="359" spans="1:60" x14ac:dyDescent="0.25">
      <c r="A359" s="19"/>
      <c r="B359" s="17" t="s">
        <v>373</v>
      </c>
      <c r="C359" s="17" t="s">
        <v>4639</v>
      </c>
      <c r="D359" s="17" t="s">
        <v>3050</v>
      </c>
      <c r="E359" s="20" t="s">
        <v>7326</v>
      </c>
      <c r="F359" s="20" t="s">
        <v>3158</v>
      </c>
      <c r="G359" s="82" t="s">
        <v>7255</v>
      </c>
      <c r="H359" s="85" t="s">
        <v>7274</v>
      </c>
      <c r="I359" s="21" t="s">
        <v>7417</v>
      </c>
      <c r="J359" s="21" t="s">
        <v>3789</v>
      </c>
      <c r="K359" s="19"/>
      <c r="L359" s="22">
        <v>44015</v>
      </c>
      <c r="M359" s="98">
        <v>14452.2815999985</v>
      </c>
      <c r="N359" s="94">
        <v>14452.2815999985</v>
      </c>
      <c r="O359" s="94">
        <v>14452.2815999985</v>
      </c>
      <c r="P359" s="62">
        <f t="shared" si="5"/>
        <v>1</v>
      </c>
      <c r="Q359" s="22">
        <v>44015</v>
      </c>
      <c r="R359" s="99">
        <v>227265561.164</v>
      </c>
      <c r="S359" s="99">
        <v>209628227.77225</v>
      </c>
      <c r="T359" s="19"/>
      <c r="U359" s="23">
        <v>4.3384352466091497E-6</v>
      </c>
      <c r="V359" s="63">
        <v>-0.55758744329068599</v>
      </c>
      <c r="W359" s="23">
        <v>1.6930296987993599E-4</v>
      </c>
      <c r="X359" s="63">
        <v>-9.5858396676776501</v>
      </c>
      <c r="Y359" s="23">
        <v>4.9186862997885302E-3</v>
      </c>
      <c r="Z359" s="63">
        <v>13.6924720105599</v>
      </c>
      <c r="AA359" s="23">
        <v>1.30428335633042E-2</v>
      </c>
      <c r="AB359" s="63">
        <v>18.210899065976299</v>
      </c>
      <c r="AC359" s="23">
        <v>3.4191773302154602E-2</v>
      </c>
      <c r="AD359" s="63">
        <v>23.486474577745</v>
      </c>
      <c r="AE359" s="23">
        <v>5.64320656885684E-2</v>
      </c>
      <c r="AF359" s="64">
        <v>17.836548152816199</v>
      </c>
      <c r="AG359" s="23">
        <v>1.30015760078095E-5</v>
      </c>
      <c r="AH359" s="63">
        <v>-6.0935256431548597</v>
      </c>
      <c r="AI359" s="23">
        <v>5.0035713375109498E-3</v>
      </c>
      <c r="AJ359" s="63">
        <v>10.5864701059618</v>
      </c>
      <c r="AK359" s="23">
        <v>0.44488716662803202</v>
      </c>
      <c r="AL359" s="23">
        <v>3.05192928753968E-2</v>
      </c>
      <c r="AM359" s="63">
        <v>-7.08813444309635</v>
      </c>
      <c r="AN359" s="19"/>
      <c r="AO359" s="26">
        <v>6.4818452119652604E-4</v>
      </c>
      <c r="AP359" s="26">
        <v>4.3315340008121001E-6</v>
      </c>
      <c r="AQ359" s="26">
        <v>1.7092480266001099E-3</v>
      </c>
      <c r="AR359" s="26">
        <v>1.30015760078095E-5</v>
      </c>
      <c r="AS359" s="24">
        <v>12</v>
      </c>
      <c r="AT359" s="24">
        <v>0</v>
      </c>
      <c r="AU359" s="24">
        <v>7</v>
      </c>
      <c r="AV359" s="25">
        <v>5</v>
      </c>
      <c r="AW359" s="19"/>
      <c r="AX359" s="29">
        <v>1.01076582134169E-3</v>
      </c>
      <c r="AY359" s="30">
        <v>-16.322384865256002</v>
      </c>
      <c r="AZ359" s="30">
        <v>0.43706333820864501</v>
      </c>
      <c r="BA359" s="30">
        <v>-13.3388036536198</v>
      </c>
      <c r="BB359" s="62">
        <v>1.04445550709329E-4</v>
      </c>
      <c r="BC359" s="108">
        <v>0</v>
      </c>
      <c r="BD359" s="22">
        <v>44015</v>
      </c>
      <c r="BE359" s="22"/>
      <c r="BF359" s="24"/>
      <c r="BG359" s="22"/>
      <c r="BH359" s="37"/>
    </row>
    <row r="360" spans="1:60" x14ac:dyDescent="0.25">
      <c r="A360" s="19"/>
      <c r="B360" s="17" t="s">
        <v>374</v>
      </c>
      <c r="C360" s="17" t="s">
        <v>4640</v>
      </c>
      <c r="D360" s="17" t="s">
        <v>3051</v>
      </c>
      <c r="E360" s="20" t="s">
        <v>7323</v>
      </c>
      <c r="F360" s="20" t="s">
        <v>3158</v>
      </c>
      <c r="G360" s="82" t="s">
        <v>7253</v>
      </c>
      <c r="H360" s="85" t="s">
        <v>7279</v>
      </c>
      <c r="I360" s="21" t="s">
        <v>7417</v>
      </c>
      <c r="J360" s="21" t="s">
        <v>3790</v>
      </c>
      <c r="K360" s="19"/>
      <c r="L360" s="22">
        <v>44015</v>
      </c>
      <c r="M360" s="98">
        <v>1565.29319999926</v>
      </c>
      <c r="N360" s="94">
        <v>1565.29319999926</v>
      </c>
      <c r="O360" s="94">
        <v>1568.31880000047</v>
      </c>
      <c r="P360" s="62">
        <f t="shared" si="5"/>
        <v>0.99807080040026996</v>
      </c>
      <c r="Q360" s="22">
        <v>43976</v>
      </c>
      <c r="R360" s="99">
        <v>6039535.0360000003</v>
      </c>
      <c r="S360" s="99">
        <v>12444107.44575</v>
      </c>
      <c r="T360" s="19"/>
      <c r="U360" s="23">
        <v>-2.2042128148314099E-4</v>
      </c>
      <c r="V360" s="63">
        <v>-0.58006341496366098</v>
      </c>
      <c r="W360" s="23">
        <v>3.8768146987422402E-4</v>
      </c>
      <c r="X360" s="63">
        <v>-9.5640018176782196</v>
      </c>
      <c r="Y360" s="23">
        <v>2.7659746701829101E-2</v>
      </c>
      <c r="Z360" s="63">
        <v>15.9665780507639</v>
      </c>
      <c r="AA360" s="23">
        <v>4.6592735117883401E-2</v>
      </c>
      <c r="AB360" s="63">
        <v>21.565889221441498</v>
      </c>
      <c r="AC360" s="23">
        <v>0.117222828786907</v>
      </c>
      <c r="AD360" s="63">
        <v>31.789580126234799</v>
      </c>
      <c r="AE360" s="23">
        <v>0.15175262073898901</v>
      </c>
      <c r="AF360" s="64">
        <v>27.3686036578729</v>
      </c>
      <c r="AG360" s="23">
        <v>2.1770628700323901E-4</v>
      </c>
      <c r="AH360" s="63">
        <v>-6.0730551720553203</v>
      </c>
      <c r="AI360" s="23">
        <v>3.0657875737233602E-2</v>
      </c>
      <c r="AJ360" s="63">
        <v>13.1519005459268</v>
      </c>
      <c r="AK360" s="23">
        <v>0.56529319999914196</v>
      </c>
      <c r="AL360" s="23">
        <v>5.2250479147915002E-2</v>
      </c>
      <c r="AM360" s="63">
        <v>56.470946243440302</v>
      </c>
      <c r="AN360" s="19"/>
      <c r="AO360" s="26">
        <v>2.0076775002962701E-2</v>
      </c>
      <c r="AP360" s="26">
        <v>-3.5908474235839101E-2</v>
      </c>
      <c r="AQ360" s="26">
        <v>2.9917181482233001E-2</v>
      </c>
      <c r="AR360" s="26">
        <v>-1.9797361386736202E-2</v>
      </c>
      <c r="AS360" s="24">
        <v>7</v>
      </c>
      <c r="AT360" s="24">
        <v>5</v>
      </c>
      <c r="AU360" s="24">
        <v>7</v>
      </c>
      <c r="AV360" s="25">
        <v>5</v>
      </c>
      <c r="AW360" s="19"/>
      <c r="AX360" s="29">
        <v>5.4026605837934803E-2</v>
      </c>
      <c r="AY360" s="30">
        <v>0.34327931125335498</v>
      </c>
      <c r="AZ360" s="30">
        <v>0.55856462879728497</v>
      </c>
      <c r="BA360" s="30">
        <v>0.43048961849581202</v>
      </c>
      <c r="BB360" s="62">
        <v>5.5429007082148001E-3</v>
      </c>
      <c r="BC360" s="108">
        <v>-7.6456153937397202</v>
      </c>
      <c r="BD360" s="22">
        <v>43747</v>
      </c>
      <c r="BE360" s="22">
        <v>43783</v>
      </c>
      <c r="BF360" s="24">
        <v>160</v>
      </c>
      <c r="BG360" s="22">
        <v>43971</v>
      </c>
      <c r="BH360" s="37"/>
    </row>
    <row r="361" spans="1:60" x14ac:dyDescent="0.25">
      <c r="A361" s="19"/>
      <c r="B361" s="17" t="s">
        <v>375</v>
      </c>
      <c r="C361" s="17" t="s">
        <v>4641</v>
      </c>
      <c r="D361" s="17" t="s">
        <v>3051</v>
      </c>
      <c r="E361" s="20" t="s">
        <v>7298</v>
      </c>
      <c r="F361" s="20" t="s">
        <v>3158</v>
      </c>
      <c r="G361" s="82" t="s">
        <v>7253</v>
      </c>
      <c r="H361" s="85" t="s">
        <v>7279</v>
      </c>
      <c r="I361" s="21" t="s">
        <v>7417</v>
      </c>
      <c r="J361" s="21" t="s">
        <v>3791</v>
      </c>
      <c r="K361" s="19"/>
      <c r="L361" s="22">
        <v>44015</v>
      </c>
      <c r="M361" s="98">
        <v>4724.6557999998304</v>
      </c>
      <c r="N361" s="94">
        <v>4724.6557999998304</v>
      </c>
      <c r="O361" s="94">
        <v>4732.8297000005796</v>
      </c>
      <c r="P361" s="62">
        <f t="shared" si="5"/>
        <v>0.998272935956105</v>
      </c>
      <c r="Q361" s="22">
        <v>43976</v>
      </c>
      <c r="R361" s="99">
        <v>4425776.18</v>
      </c>
      <c r="S361" s="99">
        <v>6038432.6662578098</v>
      </c>
      <c r="T361" s="19"/>
      <c r="U361" s="23">
        <v>-2.1522860788536499E-4</v>
      </c>
      <c r="V361" s="63">
        <v>-0.57954414760388295</v>
      </c>
      <c r="W361" s="23">
        <v>5.43530604772968E-4</v>
      </c>
      <c r="X361" s="63">
        <v>-9.5484169041883398</v>
      </c>
      <c r="Y361" s="23">
        <v>2.86311883883172E-2</v>
      </c>
      <c r="Z361" s="63">
        <v>16.063722219405498</v>
      </c>
      <c r="AA361" s="23">
        <v>4.8585958165858797E-2</v>
      </c>
      <c r="AB361" s="63">
        <v>21.765211526246301</v>
      </c>
      <c r="AC361" s="23">
        <v>0.121479431469197</v>
      </c>
      <c r="AD361" s="63">
        <v>32.215240394463798</v>
      </c>
      <c r="AE361" s="23">
        <v>0.15833962069518701</v>
      </c>
      <c r="AF361" s="64">
        <v>28.027303653478199</v>
      </c>
      <c r="AG361" s="23">
        <v>2.3327774397330399E-4</v>
      </c>
      <c r="AH361" s="63">
        <v>-6.0714980263583103</v>
      </c>
      <c r="AI361" s="23">
        <v>3.1648229534766897E-2</v>
      </c>
      <c r="AJ361" s="63">
        <v>13.2509359256801</v>
      </c>
      <c r="AK361" s="23">
        <v>0.63335389146755905</v>
      </c>
      <c r="AL361" s="23">
        <v>5.7353537447852397E-2</v>
      </c>
      <c r="AM361" s="63">
        <v>63.277015390282003</v>
      </c>
      <c r="AN361" s="19"/>
      <c r="AO361" s="26">
        <v>2.0082043654838299E-2</v>
      </c>
      <c r="AP361" s="26">
        <v>-3.5903479126318402E-2</v>
      </c>
      <c r="AQ361" s="26">
        <v>3.00776059848431E-2</v>
      </c>
      <c r="AR361" s="26">
        <v>-1.9639201484096699E-2</v>
      </c>
      <c r="AS361" s="24">
        <v>7</v>
      </c>
      <c r="AT361" s="24">
        <v>5</v>
      </c>
      <c r="AU361" s="24">
        <v>7</v>
      </c>
      <c r="AV361" s="25">
        <v>5</v>
      </c>
      <c r="AW361" s="19"/>
      <c r="AX361" s="29">
        <v>5.4030295800039298E-2</v>
      </c>
      <c r="AY361" s="30">
        <v>0.37714320535314999</v>
      </c>
      <c r="AZ361" s="30">
        <v>0.56498584579185296</v>
      </c>
      <c r="BA361" s="30">
        <v>0.47328376654422799</v>
      </c>
      <c r="BB361" s="62">
        <v>5.5433134110990101E-3</v>
      </c>
      <c r="BC361" s="108">
        <v>-7.6283022349380198</v>
      </c>
      <c r="BD361" s="22">
        <v>43747</v>
      </c>
      <c r="BE361" s="22">
        <v>43783</v>
      </c>
      <c r="BF361" s="24">
        <v>160</v>
      </c>
      <c r="BG361" s="22">
        <v>43971</v>
      </c>
      <c r="BH361" s="37"/>
    </row>
    <row r="362" spans="1:60" x14ac:dyDescent="0.25">
      <c r="A362" s="19"/>
      <c r="B362" s="17" t="s">
        <v>376</v>
      </c>
      <c r="C362" s="17" t="s">
        <v>4642</v>
      </c>
      <c r="D362" s="17" t="s">
        <v>3051</v>
      </c>
      <c r="E362" s="20" t="s">
        <v>7324</v>
      </c>
      <c r="F362" s="20" t="s">
        <v>3158</v>
      </c>
      <c r="G362" s="82" t="s">
        <v>7253</v>
      </c>
      <c r="H362" s="85" t="s">
        <v>7279</v>
      </c>
      <c r="I362" s="21" t="s">
        <v>7417</v>
      </c>
      <c r="J362" s="21" t="s">
        <v>2982</v>
      </c>
      <c r="K362" s="19"/>
      <c r="L362" s="22">
        <v>44015</v>
      </c>
      <c r="M362" s="98">
        <v>1303.7080000005701</v>
      </c>
      <c r="N362" s="94">
        <v>1303.7080000005701</v>
      </c>
      <c r="O362" s="94">
        <v>1304.85060000047</v>
      </c>
      <c r="P362" s="62">
        <f t="shared" si="5"/>
        <v>0.99912434419702956</v>
      </c>
      <c r="Q362" s="22">
        <v>43976</v>
      </c>
      <c r="R362" s="99">
        <v>171012038.977</v>
      </c>
      <c r="S362" s="99">
        <v>134351949.75150001</v>
      </c>
      <c r="T362" s="19"/>
      <c r="U362" s="23">
        <v>-1.9333413638378301E-4</v>
      </c>
      <c r="V362" s="63">
        <v>-0.57735470045372494</v>
      </c>
      <c r="W362" s="23">
        <v>1.19986582103593E-3</v>
      </c>
      <c r="X362" s="63">
        <v>-9.4827833825693197</v>
      </c>
      <c r="Y362" s="23">
        <v>3.2731452971347601E-2</v>
      </c>
      <c r="Z362" s="63">
        <v>16.473748677730299</v>
      </c>
      <c r="AA362" s="23">
        <v>5.7019859561478398E-2</v>
      </c>
      <c r="AB362" s="63">
        <v>22.608601665793699</v>
      </c>
      <c r="AC362" s="23">
        <v>0.13957999169550001</v>
      </c>
      <c r="AD362" s="63">
        <v>34.025296417065</v>
      </c>
      <c r="AE362" s="23">
        <v>0.18648926742025701</v>
      </c>
      <c r="AF362" s="64">
        <v>30.842268325999601</v>
      </c>
      <c r="AG362" s="23">
        <v>2.98929257041891E-4</v>
      </c>
      <c r="AH362" s="63">
        <v>-6.0649328750514497</v>
      </c>
      <c r="AI362" s="23">
        <v>3.5828464617225102E-2</v>
      </c>
      <c r="AJ362" s="63">
        <v>13.668959433925901</v>
      </c>
      <c r="AK362" s="23">
        <v>0.30370800000120701</v>
      </c>
      <c r="AL362" s="23">
        <v>5.9149800870727597E-2</v>
      </c>
      <c r="AM362" s="63">
        <v>9.6440511662804091</v>
      </c>
      <c r="AN362" s="19"/>
      <c r="AO362" s="26">
        <v>2.0104400340642301E-2</v>
      </c>
      <c r="AP362" s="26">
        <v>-3.5882360634786899E-2</v>
      </c>
      <c r="AQ362" s="26">
        <v>3.0753320119401899E-2</v>
      </c>
      <c r="AR362" s="26">
        <v>-1.8972869332174E-2</v>
      </c>
      <c r="AS362" s="24">
        <v>7</v>
      </c>
      <c r="AT362" s="24">
        <v>5</v>
      </c>
      <c r="AU362" s="24">
        <v>7</v>
      </c>
      <c r="AV362" s="25">
        <v>5</v>
      </c>
      <c r="AW362" s="19"/>
      <c r="AX362" s="29">
        <v>5.4046693726340897E-2</v>
      </c>
      <c r="AY362" s="30">
        <v>0.52035795030951704</v>
      </c>
      <c r="AZ362" s="30">
        <v>0.59214879682622301</v>
      </c>
      <c r="BA362" s="30">
        <v>0.65490460568980802</v>
      </c>
      <c r="BB362" s="62">
        <v>5.5451412735510498E-3</v>
      </c>
      <c r="BC362" s="108">
        <v>-7.5553874014149196</v>
      </c>
      <c r="BD362" s="22">
        <v>43747</v>
      </c>
      <c r="BE362" s="22">
        <v>43783</v>
      </c>
      <c r="BF362" s="24">
        <v>157</v>
      </c>
      <c r="BG362" s="22">
        <v>43966</v>
      </c>
      <c r="BH362" s="37"/>
    </row>
    <row r="363" spans="1:60" x14ac:dyDescent="0.25">
      <c r="A363" s="19"/>
      <c r="B363" s="17" t="s">
        <v>377</v>
      </c>
      <c r="C363" s="17" t="s">
        <v>4643</v>
      </c>
      <c r="D363" s="17" t="s">
        <v>3051</v>
      </c>
      <c r="E363" s="20" t="s">
        <v>7325</v>
      </c>
      <c r="F363" s="20" t="s">
        <v>3158</v>
      </c>
      <c r="G363" s="82" t="s">
        <v>7253</v>
      </c>
      <c r="H363" s="85" t="s">
        <v>7279</v>
      </c>
      <c r="I363" s="21" t="s">
        <v>7417</v>
      </c>
      <c r="J363" s="21" t="s">
        <v>3792</v>
      </c>
      <c r="K363" s="19"/>
      <c r="L363" s="22">
        <v>44015</v>
      </c>
      <c r="M363" s="98">
        <v>1560.05749999918</v>
      </c>
      <c r="N363" s="94">
        <v>1560.05749999918</v>
      </c>
      <c r="O363" s="94">
        <v>1563.00630000047</v>
      </c>
      <c r="P363" s="62">
        <f t="shared" si="5"/>
        <v>0.99811337932464561</v>
      </c>
      <c r="Q363" s="22">
        <v>43976</v>
      </c>
      <c r="R363" s="99">
        <v>13309088.686000001</v>
      </c>
      <c r="S363" s="99">
        <v>11892617.0630625</v>
      </c>
      <c r="T363" s="19"/>
      <c r="U363" s="23">
        <v>-2.1930278580839499E-4</v>
      </c>
      <c r="V363" s="63">
        <v>-0.57995156539618598</v>
      </c>
      <c r="W363" s="23">
        <v>4.2054590630868899E-4</v>
      </c>
      <c r="X363" s="63">
        <v>-9.5607153740420507</v>
      </c>
      <c r="Y363" s="23">
        <v>2.78642407411098E-2</v>
      </c>
      <c r="Z363" s="63">
        <v>15.9870274546993</v>
      </c>
      <c r="AA363" s="23">
        <v>4.7012132141389898E-2</v>
      </c>
      <c r="AB363" s="63">
        <v>21.607828923792098</v>
      </c>
      <c r="AC363" s="23">
        <v>0.11811768385450699</v>
      </c>
      <c r="AD363" s="63">
        <v>31.879065632994799</v>
      </c>
      <c r="AE363" s="23">
        <v>0.15313641544533299</v>
      </c>
      <c r="AF363" s="64">
        <v>27.506983128492699</v>
      </c>
      <c r="AG363" s="23">
        <v>2.2100222486187701E-4</v>
      </c>
      <c r="AH363" s="63">
        <v>-6.07272557826946</v>
      </c>
      <c r="AI363" s="23">
        <v>3.0866371602314799E-2</v>
      </c>
      <c r="AJ363" s="63">
        <v>13.172750132434899</v>
      </c>
      <c r="AK363" s="23">
        <v>0.56005749999894805</v>
      </c>
      <c r="AL363" s="23">
        <v>5.1849817582478898E-2</v>
      </c>
      <c r="AM363" s="63">
        <v>55.947376243420898</v>
      </c>
      <c r="AN363" s="19"/>
      <c r="AO363" s="26">
        <v>2.00778381367854E-2</v>
      </c>
      <c r="AP363" s="26">
        <v>-3.5907415465771898E-2</v>
      </c>
      <c r="AQ363" s="26">
        <v>2.9950990980068998E-2</v>
      </c>
      <c r="AR363" s="26">
        <v>-1.9764132828640899E-2</v>
      </c>
      <c r="AS363" s="24">
        <v>7</v>
      </c>
      <c r="AT363" s="24">
        <v>5</v>
      </c>
      <c r="AU363" s="24">
        <v>7</v>
      </c>
      <c r="AV363" s="25">
        <v>5</v>
      </c>
      <c r="AW363" s="19"/>
      <c r="AX363" s="29">
        <v>5.4027365951988003E-2</v>
      </c>
      <c r="AY363" s="30">
        <v>0.35040176594066003</v>
      </c>
      <c r="AZ363" s="30">
        <v>0.55991551754232205</v>
      </c>
      <c r="BA363" s="30">
        <v>0.43948554643293403</v>
      </c>
      <c r="BB363" s="62">
        <v>5.5429858497791397E-3</v>
      </c>
      <c r="BC363" s="108">
        <v>-7.6419658573286098</v>
      </c>
      <c r="BD363" s="22">
        <v>43747</v>
      </c>
      <c r="BE363" s="22">
        <v>43783</v>
      </c>
      <c r="BF363" s="24">
        <v>160</v>
      </c>
      <c r="BG363" s="22">
        <v>43971</v>
      </c>
      <c r="BH363" s="37"/>
    </row>
    <row r="364" spans="1:60" x14ac:dyDescent="0.25">
      <c r="A364" s="19"/>
      <c r="B364" s="17" t="s">
        <v>378</v>
      </c>
      <c r="C364" s="17" t="s">
        <v>4644</v>
      </c>
      <c r="D364" s="17" t="s">
        <v>3051</v>
      </c>
      <c r="E364" s="20" t="s">
        <v>7326</v>
      </c>
      <c r="F364" s="20" t="s">
        <v>3158</v>
      </c>
      <c r="G364" s="82" t="s">
        <v>7253</v>
      </c>
      <c r="H364" s="85" t="s">
        <v>7279</v>
      </c>
      <c r="I364" s="21" t="s">
        <v>7417</v>
      </c>
      <c r="J364" s="21" t="s">
        <v>3793</v>
      </c>
      <c r="K364" s="19"/>
      <c r="L364" s="22">
        <v>44015</v>
      </c>
      <c r="M364" s="98">
        <v>3774.3773000016799</v>
      </c>
      <c r="N364" s="94">
        <v>3774.3773000016799</v>
      </c>
      <c r="O364" s="94">
        <v>3795.2468000017102</v>
      </c>
      <c r="P364" s="62">
        <f t="shared" si="5"/>
        <v>0.99450114812032231</v>
      </c>
      <c r="Q364" s="22">
        <v>43747</v>
      </c>
      <c r="R364" s="99">
        <v>105512034.007</v>
      </c>
      <c r="S364" s="99">
        <v>129118885.266625</v>
      </c>
      <c r="T364" s="19"/>
      <c r="U364" s="23">
        <v>-2.4774107441771803E-4</v>
      </c>
      <c r="V364" s="63">
        <v>-0.58279539425711802</v>
      </c>
      <c r="W364" s="23">
        <v>-4.31964081144542E-4</v>
      </c>
      <c r="X364" s="63">
        <v>-9.6459663727873703</v>
      </c>
      <c r="Y364" s="23">
        <v>2.25620084347611E-2</v>
      </c>
      <c r="Z364" s="63">
        <v>15.4568042240571</v>
      </c>
      <c r="AA364" s="23">
        <v>3.6164568104140898E-2</v>
      </c>
      <c r="AB364" s="63">
        <v>20.523072520067199</v>
      </c>
      <c r="AC364" s="23">
        <v>9.5084669668722199E-2</v>
      </c>
      <c r="AD364" s="63">
        <v>29.575764214416299</v>
      </c>
      <c r="AE364" s="23">
        <v>0.117696778625104</v>
      </c>
      <c r="AF364" s="64">
        <v>23.963019446469801</v>
      </c>
      <c r="AG364" s="23">
        <v>1.3569642032962301E-4</v>
      </c>
      <c r="AH364" s="63">
        <v>-6.0812561587226801</v>
      </c>
      <c r="AI364" s="23">
        <v>2.5461227352934698E-2</v>
      </c>
      <c r="AJ364" s="63">
        <v>12.6322357074969</v>
      </c>
      <c r="AK364" s="23">
        <v>0.45959345066163199</v>
      </c>
      <c r="AL364" s="23">
        <v>4.3921320289882701E-2</v>
      </c>
      <c r="AM364" s="63">
        <v>45.900971309689297</v>
      </c>
      <c r="AN364" s="19"/>
      <c r="AO364" s="26">
        <v>2.0048797965500902E-2</v>
      </c>
      <c r="AP364" s="26">
        <v>-3.59349101454427E-2</v>
      </c>
      <c r="AQ364" s="26">
        <v>2.9073306346617801E-2</v>
      </c>
      <c r="AR364" s="26">
        <v>-2.0629576796636701E-2</v>
      </c>
      <c r="AS364" s="24">
        <v>7</v>
      </c>
      <c r="AT364" s="24">
        <v>5</v>
      </c>
      <c r="AU364" s="24">
        <v>7</v>
      </c>
      <c r="AV364" s="25">
        <v>5</v>
      </c>
      <c r="AW364" s="19"/>
      <c r="AX364" s="29">
        <v>5.40085250505217E-2</v>
      </c>
      <c r="AY364" s="30">
        <v>0.16598094106029701</v>
      </c>
      <c r="AZ364" s="30">
        <v>0.524958079156022</v>
      </c>
      <c r="BA364" s="30">
        <v>0.207389721892696</v>
      </c>
      <c r="BB364" s="62">
        <v>5.5408676487331797E-3</v>
      </c>
      <c r="BC364" s="108">
        <v>-7.7366615526261704</v>
      </c>
      <c r="BD364" s="22">
        <v>43747</v>
      </c>
      <c r="BE364" s="22">
        <v>43783</v>
      </c>
      <c r="BF364" s="24"/>
      <c r="BG364" s="22"/>
      <c r="BH364" s="37"/>
    </row>
    <row r="365" spans="1:60" x14ac:dyDescent="0.25">
      <c r="A365" s="19"/>
      <c r="B365" s="17" t="s">
        <v>379</v>
      </c>
      <c r="C365" s="17" t="s">
        <v>4645</v>
      </c>
      <c r="D365" s="17" t="s">
        <v>3051</v>
      </c>
      <c r="E365" s="20" t="s">
        <v>7327</v>
      </c>
      <c r="F365" s="20" t="s">
        <v>3158</v>
      </c>
      <c r="G365" s="82" t="s">
        <v>7253</v>
      </c>
      <c r="H365" s="85" t="s">
        <v>7279</v>
      </c>
      <c r="I365" s="21" t="s">
        <v>7417</v>
      </c>
      <c r="J365" s="21" t="s">
        <v>3794</v>
      </c>
      <c r="K365" s="19"/>
      <c r="L365" s="22">
        <v>44015</v>
      </c>
      <c r="M365" s="98">
        <v>1507.36800000072</v>
      </c>
      <c r="N365" s="94">
        <v>1507.36800000072</v>
      </c>
      <c r="O365" s="94">
        <v>1511.08650000021</v>
      </c>
      <c r="P365" s="62">
        <f t="shared" si="5"/>
        <v>0.99753918786284612</v>
      </c>
      <c r="Q365" s="22">
        <v>43976</v>
      </c>
      <c r="R365" s="99">
        <v>7894738.6950000003</v>
      </c>
      <c r="S365" s="99">
        <v>4270692.7984179696</v>
      </c>
      <c r="T365" s="19"/>
      <c r="U365" s="23">
        <v>-2.3412819791701601E-4</v>
      </c>
      <c r="V365" s="63">
        <v>-0.58143410660704797</v>
      </c>
      <c r="W365" s="23">
        <v>-2.2223674022825401E-5</v>
      </c>
      <c r="X365" s="63">
        <v>-9.6049923320679191</v>
      </c>
      <c r="Y365" s="23">
        <v>2.5107715442572998E-2</v>
      </c>
      <c r="Z365" s="63">
        <v>15.711374924838299</v>
      </c>
      <c r="AA365" s="23">
        <v>8.4168863784725503E-2</v>
      </c>
      <c r="AB365" s="63">
        <v>25.323502088140199</v>
      </c>
      <c r="AC365" s="23">
        <v>0.15156239638963601</v>
      </c>
      <c r="AD365" s="63">
        <v>35.223536886507603</v>
      </c>
      <c r="AE365" s="23">
        <v>0.18123299551371</v>
      </c>
      <c r="AF365" s="64">
        <v>30.316641135345002</v>
      </c>
      <c r="AG365" s="23">
        <v>1.76696768903639E-4</v>
      </c>
      <c r="AH365" s="63">
        <v>-6.0771561238652803</v>
      </c>
      <c r="AI365" s="23">
        <v>2.8056288538209601E-2</v>
      </c>
      <c r="AJ365" s="63">
        <v>12.891741826024401</v>
      </c>
      <c r="AK365" s="23">
        <v>0.50736800000071502</v>
      </c>
      <c r="AL365" s="23">
        <v>4.7750008849106997E-2</v>
      </c>
      <c r="AM365" s="63">
        <v>50.678426243597599</v>
      </c>
      <c r="AN365" s="19"/>
      <c r="AO365" s="26">
        <v>1.0245603485600401E-2</v>
      </c>
      <c r="AP365" s="26">
        <v>-1.0269408475323901E-2</v>
      </c>
      <c r="AQ365" s="26">
        <v>2.94952296844713E-2</v>
      </c>
      <c r="AR365" s="26">
        <v>-1.87478344041665E-2</v>
      </c>
      <c r="AS365" s="24">
        <v>7</v>
      </c>
      <c r="AT365" s="24">
        <v>3</v>
      </c>
      <c r="AU365" s="24">
        <v>7</v>
      </c>
      <c r="AV365" s="25">
        <v>5</v>
      </c>
      <c r="AW365" s="19"/>
      <c r="AX365" s="29">
        <v>2.89255867317115E-2</v>
      </c>
      <c r="AY365" s="30">
        <v>1.8685985397350999</v>
      </c>
      <c r="AZ365" s="30">
        <v>0.68056341848569002</v>
      </c>
      <c r="BA365" s="30">
        <v>2.71362535193111</v>
      </c>
      <c r="BB365" s="62">
        <v>2.9872176888648002E-3</v>
      </c>
      <c r="BC365" s="108">
        <v>-3.7854544127476402</v>
      </c>
      <c r="BD365" s="22">
        <v>43868</v>
      </c>
      <c r="BE365" s="22">
        <v>43914</v>
      </c>
      <c r="BF365" s="24">
        <v>64</v>
      </c>
      <c r="BG365" s="22">
        <v>43958</v>
      </c>
      <c r="BH365" s="37"/>
    </row>
    <row r="366" spans="1:60" x14ac:dyDescent="0.25">
      <c r="A366" s="19"/>
      <c r="B366" s="17" t="s">
        <v>380</v>
      </c>
      <c r="C366" s="17" t="s">
        <v>4646</v>
      </c>
      <c r="D366" s="17" t="s">
        <v>3052</v>
      </c>
      <c r="E366" s="20" t="s">
        <v>7298</v>
      </c>
      <c r="F366" s="20" t="s">
        <v>3158</v>
      </c>
      <c r="G366" s="82" t="s">
        <v>7255</v>
      </c>
      <c r="H366" s="85" t="s">
        <v>7274</v>
      </c>
      <c r="I366" s="21" t="s">
        <v>7417</v>
      </c>
      <c r="J366" s="21" t="s">
        <v>3795</v>
      </c>
      <c r="K366" s="19"/>
      <c r="L366" s="22">
        <v>44015</v>
      </c>
      <c r="M366" s="98">
        <v>1045.62370000035</v>
      </c>
      <c r="N366" s="94">
        <v>1045.62370000035</v>
      </c>
      <c r="O366" s="94">
        <v>1045.62370000035</v>
      </c>
      <c r="P366" s="62">
        <f t="shared" si="5"/>
        <v>1</v>
      </c>
      <c r="Q366" s="22">
        <v>44015</v>
      </c>
      <c r="R366" s="99">
        <v>9377744.0549999997</v>
      </c>
      <c r="S366" s="99">
        <v>5298247.1394765601</v>
      </c>
      <c r="T366" s="19"/>
      <c r="U366" s="23">
        <v>4.3993077269988101E-6</v>
      </c>
      <c r="V366" s="63">
        <v>-0.55758135604264703</v>
      </c>
      <c r="W366" s="23">
        <v>1.7447177742724299E-4</v>
      </c>
      <c r="X366" s="63">
        <v>-9.5853227869229194</v>
      </c>
      <c r="Y366" s="23">
        <v>6.4149800746235996E-3</v>
      </c>
      <c r="Z366" s="63">
        <v>13.8421013880434</v>
      </c>
      <c r="AA366" s="23">
        <v>1.6297816720907601E-2</v>
      </c>
      <c r="AB366" s="63">
        <v>18.5363973817439</v>
      </c>
      <c r="AC366" s="23">
        <v>4.1036062280909398E-2</v>
      </c>
      <c r="AD366" s="63">
        <v>24.170903475635001</v>
      </c>
      <c r="AE366" s="23"/>
      <c r="AF366" s="64"/>
      <c r="AG366" s="23">
        <v>1.3006761946598999E-5</v>
      </c>
      <c r="AH366" s="63">
        <v>-6.0935251245609798</v>
      </c>
      <c r="AI366" s="23">
        <v>6.5423771611676802E-3</v>
      </c>
      <c r="AJ366" s="63">
        <v>10.740350688327499</v>
      </c>
      <c r="AK366" s="23">
        <v>4.5545597744421698E-2</v>
      </c>
      <c r="AL366" s="23">
        <v>2.0135728100285601E-2</v>
      </c>
      <c r="AM366" s="63">
        <v>30.139995376521298</v>
      </c>
      <c r="AN366" s="19"/>
      <c r="AO366" s="26">
        <v>6.2283442639454701E-4</v>
      </c>
      <c r="AP366" s="26">
        <v>4.3036889110226201E-6</v>
      </c>
      <c r="AQ366" s="26">
        <v>1.9722321067092699E-3</v>
      </c>
      <c r="AR366" s="26">
        <v>1.3006761946598999E-5</v>
      </c>
      <c r="AS366" s="24">
        <v>12</v>
      </c>
      <c r="AT366" s="24">
        <v>0</v>
      </c>
      <c r="AU366" s="24">
        <v>7</v>
      </c>
      <c r="AV366" s="25">
        <v>5</v>
      </c>
      <c r="AW366" s="19"/>
      <c r="AX366" s="29">
        <v>1.12164788413224E-3</v>
      </c>
      <c r="AY366" s="30">
        <v>-12.233661909573099</v>
      </c>
      <c r="AZ366" s="30">
        <v>0.44755734535283398</v>
      </c>
      <c r="BA366" s="30">
        <v>-12.1566244776768</v>
      </c>
      <c r="BB366" s="62">
        <v>1.1590388519721301E-4</v>
      </c>
      <c r="BC366" s="108">
        <v>0</v>
      </c>
      <c r="BD366" s="22">
        <v>44015</v>
      </c>
      <c r="BE366" s="22"/>
      <c r="BF366" s="24"/>
      <c r="BG366" s="22"/>
      <c r="BH366" s="37"/>
    </row>
    <row r="367" spans="1:60" x14ac:dyDescent="0.25">
      <c r="A367" s="19"/>
      <c r="B367" s="17" t="s">
        <v>381</v>
      </c>
      <c r="C367" s="17" t="s">
        <v>4647</v>
      </c>
      <c r="D367" s="17" t="s">
        <v>3052</v>
      </c>
      <c r="E367" s="20" t="s">
        <v>7326</v>
      </c>
      <c r="F367" s="20" t="s">
        <v>3158</v>
      </c>
      <c r="G367" s="82" t="s">
        <v>7255</v>
      </c>
      <c r="H367" s="85" t="s">
        <v>7274</v>
      </c>
      <c r="I367" s="21" t="s">
        <v>7417</v>
      </c>
      <c r="J367" s="21" t="s">
        <v>3796</v>
      </c>
      <c r="K367" s="19"/>
      <c r="L367" s="22">
        <v>44015</v>
      </c>
      <c r="M367" s="98">
        <v>1311.2385000009101</v>
      </c>
      <c r="N367" s="94">
        <v>1311.2385000009101</v>
      </c>
      <c r="O367" s="94">
        <v>1311.2385000009101</v>
      </c>
      <c r="P367" s="62">
        <f t="shared" si="5"/>
        <v>1</v>
      </c>
      <c r="Q367" s="22">
        <v>44015</v>
      </c>
      <c r="R367" s="99">
        <v>579879711.03199995</v>
      </c>
      <c r="S367" s="99">
        <v>380297134.81550002</v>
      </c>
      <c r="T367" s="19"/>
      <c r="U367" s="23">
        <v>4.3470554373925603E-6</v>
      </c>
      <c r="V367" s="63">
        <v>-0.55758658127160698</v>
      </c>
      <c r="W367" s="23">
        <v>1.7444568402424899E-4</v>
      </c>
      <c r="X367" s="63">
        <v>-9.5853253962704894</v>
      </c>
      <c r="Y367" s="23">
        <v>6.3637282528361504E-3</v>
      </c>
      <c r="Z367" s="63">
        <v>13.836976205871901</v>
      </c>
      <c r="AA367" s="23">
        <v>1.7126504963016501E-2</v>
      </c>
      <c r="AB367" s="63">
        <v>18.619266205961999</v>
      </c>
      <c r="AC367" s="23">
        <v>4.3068922224847497E-2</v>
      </c>
      <c r="AD367" s="63">
        <v>24.374189470021498</v>
      </c>
      <c r="AE367" s="23">
        <v>5.8066812473043697E-2</v>
      </c>
      <c r="AF367" s="64">
        <v>18.000022831256501</v>
      </c>
      <c r="AG367" s="23">
        <v>1.30412772705313E-5</v>
      </c>
      <c r="AH367" s="63">
        <v>-6.0935216730285902</v>
      </c>
      <c r="AI367" s="23">
        <v>6.4969033410307003E-3</v>
      </c>
      <c r="AJ367" s="63">
        <v>10.735803306306501</v>
      </c>
      <c r="AK367" s="23">
        <v>0.289041210358846</v>
      </c>
      <c r="AL367" s="23">
        <v>2.6145747364353201E-2</v>
      </c>
      <c r="AM367" s="63">
        <v>44.343225734890403</v>
      </c>
      <c r="AN367" s="19"/>
      <c r="AO367" s="26">
        <v>6.0096355809946501E-4</v>
      </c>
      <c r="AP367" s="26">
        <v>4.3470554373925603E-6</v>
      </c>
      <c r="AQ367" s="26">
        <v>2.0044104894623199E-3</v>
      </c>
      <c r="AR367" s="26">
        <v>1.30412772705313E-5</v>
      </c>
      <c r="AS367" s="24">
        <v>12</v>
      </c>
      <c r="AT367" s="24">
        <v>0</v>
      </c>
      <c r="AU367" s="24">
        <v>7</v>
      </c>
      <c r="AV367" s="25">
        <v>5</v>
      </c>
      <c r="AW367" s="19"/>
      <c r="AX367" s="29">
        <v>1.1163486873931601E-3</v>
      </c>
      <c r="AY367" s="30">
        <v>-11.6043429185374</v>
      </c>
      <c r="AZ367" s="30">
        <v>0.45012054871767798</v>
      </c>
      <c r="BA367" s="30">
        <v>-11.7649394220643</v>
      </c>
      <c r="BB367" s="62">
        <v>1.1535456154391E-4</v>
      </c>
      <c r="BC367" s="108">
        <v>0</v>
      </c>
      <c r="BD367" s="22">
        <v>44015</v>
      </c>
      <c r="BE367" s="22"/>
      <c r="BF367" s="24"/>
      <c r="BG367" s="22"/>
      <c r="BH367" s="37"/>
    </row>
    <row r="368" spans="1:60" x14ac:dyDescent="0.25">
      <c r="A368" s="19"/>
      <c r="B368" s="17" t="s">
        <v>382</v>
      </c>
      <c r="C368" s="17" t="s">
        <v>4648</v>
      </c>
      <c r="D368" s="17" t="s">
        <v>3053</v>
      </c>
      <c r="E368" s="20" t="s">
        <v>7353</v>
      </c>
      <c r="F368" s="20" t="s">
        <v>3158</v>
      </c>
      <c r="G368" s="82" t="s">
        <v>7254</v>
      </c>
      <c r="H368" s="85" t="s">
        <v>7267</v>
      </c>
      <c r="I368" s="21" t="s">
        <v>7417</v>
      </c>
      <c r="J368" s="21" t="s">
        <v>2982</v>
      </c>
      <c r="K368" s="19"/>
      <c r="L368" s="22">
        <v>44015</v>
      </c>
      <c r="M368" s="98">
        <v>1011.50449999981</v>
      </c>
      <c r="N368" s="94">
        <v>1011.50449999981</v>
      </c>
      <c r="O368" s="94"/>
      <c r="P368" s="62" t="str">
        <f t="shared" si="5"/>
        <v/>
      </c>
      <c r="Q368" s="22"/>
      <c r="R368" s="99">
        <v>213567.386</v>
      </c>
      <c r="S368" s="99"/>
      <c r="T368" s="19"/>
      <c r="U368" s="23">
        <v>-9.8655175861495095E-5</v>
      </c>
      <c r="V368" s="63">
        <v>-0.56788680440149597</v>
      </c>
      <c r="W368" s="23">
        <v>-3.2863321448530799E-3</v>
      </c>
      <c r="X368" s="63">
        <v>-9.9314031791582202</v>
      </c>
      <c r="Y368" s="23">
        <v>1.06781695285463E-2</v>
      </c>
      <c r="Z368" s="63">
        <v>14.2684203334356</v>
      </c>
      <c r="AA368" s="23"/>
      <c r="AB368" s="63"/>
      <c r="AC368" s="23"/>
      <c r="AD368" s="63"/>
      <c r="AE368" s="23"/>
      <c r="AF368" s="64"/>
      <c r="AG368" s="23">
        <v>-1.17435018182732E-4</v>
      </c>
      <c r="AH368" s="63">
        <v>-6.1065693025739201</v>
      </c>
      <c r="AI368" s="23">
        <v>1.12500694831397E-2</v>
      </c>
      <c r="AJ368" s="63">
        <v>11.2111199205247</v>
      </c>
      <c r="AK368" s="23">
        <v>1.1504500000228301E-2</v>
      </c>
      <c r="AL368" s="23">
        <v>2.0954543155312401E-2</v>
      </c>
      <c r="AM368" s="63">
        <v>12.263230459313499</v>
      </c>
      <c r="AN368" s="19"/>
      <c r="AO368" s="26">
        <v>2.6344201432948501E-3</v>
      </c>
      <c r="AP368" s="26">
        <v>-3.4753477502818E-3</v>
      </c>
      <c r="AQ368" s="26">
        <v>4.9182984075741799E-3</v>
      </c>
      <c r="AR368" s="26">
        <v>-2.9975416518936999E-3</v>
      </c>
      <c r="AS368" s="24"/>
      <c r="AT368" s="24"/>
      <c r="AU368" s="24"/>
      <c r="AV368" s="25"/>
      <c r="AW368" s="19"/>
      <c r="AX368" s="29"/>
      <c r="AY368" s="30"/>
      <c r="AZ368" s="30"/>
      <c r="BA368" s="30"/>
      <c r="BB368" s="62"/>
      <c r="BC368" s="108">
        <v>-0.77880146020288499</v>
      </c>
      <c r="BD368" s="22">
        <v>43907</v>
      </c>
      <c r="BE368" s="22">
        <v>43910</v>
      </c>
      <c r="BF368" s="24">
        <v>12</v>
      </c>
      <c r="BG368" s="22">
        <v>43923</v>
      </c>
      <c r="BH368" s="37"/>
    </row>
    <row r="369" spans="1:60" x14ac:dyDescent="0.25">
      <c r="A369" s="19"/>
      <c r="B369" s="17" t="s">
        <v>383</v>
      </c>
      <c r="C369" s="17" t="s">
        <v>4649</v>
      </c>
      <c r="D369" s="17" t="s">
        <v>3053</v>
      </c>
      <c r="E369" s="20" t="s">
        <v>7298</v>
      </c>
      <c r="F369" s="20" t="s">
        <v>3158</v>
      </c>
      <c r="G369" s="82" t="s">
        <v>7254</v>
      </c>
      <c r="H369" s="85" t="s">
        <v>7267</v>
      </c>
      <c r="I369" s="21" t="s">
        <v>7417</v>
      </c>
      <c r="J369" s="21" t="s">
        <v>2982</v>
      </c>
      <c r="K369" s="19"/>
      <c r="L369" s="22">
        <v>44015</v>
      </c>
      <c r="M369" s="98">
        <v>1005.80559999961</v>
      </c>
      <c r="N369" s="94">
        <v>1005.80559999961</v>
      </c>
      <c r="O369" s="94"/>
      <c r="P369" s="62" t="str">
        <f t="shared" si="5"/>
        <v/>
      </c>
      <c r="Q369" s="22"/>
      <c r="R369" s="99">
        <v>239249.48</v>
      </c>
      <c r="S369" s="99"/>
      <c r="T369" s="19"/>
      <c r="U369" s="23">
        <v>-9.3249882411328104E-5</v>
      </c>
      <c r="V369" s="63">
        <v>-0.56734627505647905</v>
      </c>
      <c r="W369" s="23">
        <v>-3.1229294827426202E-3</v>
      </c>
      <c r="X369" s="63">
        <v>-9.9150629129435401</v>
      </c>
      <c r="Y369" s="23"/>
      <c r="Z369" s="63"/>
      <c r="AA369" s="23"/>
      <c r="AB369" s="63"/>
      <c r="AC369" s="23"/>
      <c r="AD369" s="63"/>
      <c r="AE369" s="23"/>
      <c r="AF369" s="64"/>
      <c r="AG369" s="23">
        <v>-1.0110275616170801E-4</v>
      </c>
      <c r="AH369" s="63">
        <v>-6.1049360763718097</v>
      </c>
      <c r="AI369" s="23"/>
      <c r="AJ369" s="63"/>
      <c r="AK369" s="23">
        <v>5.5970391731534602E-3</v>
      </c>
      <c r="AL369" s="23">
        <v>1.1225405194636599E-2</v>
      </c>
      <c r="AM369" s="63">
        <v>14.80578427008</v>
      </c>
      <c r="AN369" s="19"/>
      <c r="AO369" s="26">
        <v>2.6399132530059398E-3</v>
      </c>
      <c r="AP369" s="26">
        <v>-3.46991638798499E-3</v>
      </c>
      <c r="AQ369" s="26">
        <v>5.0885808832390501E-3</v>
      </c>
      <c r="AR369" s="26">
        <v>-2.8340560975266302E-3</v>
      </c>
      <c r="AS369" s="24"/>
      <c r="AT369" s="24"/>
      <c r="AU369" s="24"/>
      <c r="AV369" s="25"/>
      <c r="AW369" s="19"/>
      <c r="AX369" s="29"/>
      <c r="AY369" s="30"/>
      <c r="AZ369" s="30"/>
      <c r="BA369" s="30"/>
      <c r="BB369" s="62"/>
      <c r="BC369" s="108">
        <v>-0.77717252788625002</v>
      </c>
      <c r="BD369" s="22">
        <v>43907</v>
      </c>
      <c r="BE369" s="22">
        <v>43910</v>
      </c>
      <c r="BF369" s="24">
        <v>12</v>
      </c>
      <c r="BG369" s="22">
        <v>43923</v>
      </c>
      <c r="BH369" s="37"/>
    </row>
    <row r="370" spans="1:60" x14ac:dyDescent="0.25">
      <c r="A370" s="19"/>
      <c r="B370" s="17" t="s">
        <v>384</v>
      </c>
      <c r="C370" s="17" t="s">
        <v>4650</v>
      </c>
      <c r="D370" s="17" t="s">
        <v>3053</v>
      </c>
      <c r="E370" s="20" t="s">
        <v>7324</v>
      </c>
      <c r="F370" s="20" t="s">
        <v>3158</v>
      </c>
      <c r="G370" s="82" t="s">
        <v>7254</v>
      </c>
      <c r="H370" s="85" t="s">
        <v>7267</v>
      </c>
      <c r="I370" s="21" t="s">
        <v>7417</v>
      </c>
      <c r="J370" s="21" t="s">
        <v>3797</v>
      </c>
      <c r="K370" s="19"/>
      <c r="L370" s="22">
        <v>44015</v>
      </c>
      <c r="M370" s="98">
        <v>1155.92970000021</v>
      </c>
      <c r="N370" s="94">
        <v>1155.92970000021</v>
      </c>
      <c r="O370" s="94">
        <v>1159.2305999994301</v>
      </c>
      <c r="P370" s="62">
        <f t="shared" si="5"/>
        <v>0.99715250787960419</v>
      </c>
      <c r="Q370" s="22">
        <v>43984</v>
      </c>
      <c r="R370" s="99">
        <v>10059311.595000001</v>
      </c>
      <c r="S370" s="99">
        <v>11701750.9233594</v>
      </c>
      <c r="T370" s="19"/>
      <c r="U370" s="23">
        <v>-7.0068555942270905E-5</v>
      </c>
      <c r="V370" s="63">
        <v>-0.565028142409574</v>
      </c>
      <c r="W370" s="23">
        <v>-2.4281478044940702E-3</v>
      </c>
      <c r="X370" s="63">
        <v>-9.8455847451114096</v>
      </c>
      <c r="Y370" s="23">
        <v>1.59689087577135E-2</v>
      </c>
      <c r="Z370" s="63">
        <v>14.797494256359601</v>
      </c>
      <c r="AA370" s="23">
        <v>2.3847895134167602E-2</v>
      </c>
      <c r="AB370" s="63">
        <v>19.291405223077199</v>
      </c>
      <c r="AC370" s="23">
        <v>2.3847895134167602E-2</v>
      </c>
      <c r="AD370" s="63">
        <v>22.452086760953499</v>
      </c>
      <c r="AE370" s="23">
        <v>4.9895217536686701E-2</v>
      </c>
      <c r="AF370" s="64">
        <v>17.182863337628099</v>
      </c>
      <c r="AG370" s="23">
        <v>-3.1402307286043699E-5</v>
      </c>
      <c r="AH370" s="63">
        <v>-6.0979660314842503</v>
      </c>
      <c r="AI370" s="23">
        <v>1.6631377035082599E-2</v>
      </c>
      <c r="AJ370" s="63">
        <v>11.7492506757117</v>
      </c>
      <c r="AK370" s="23">
        <v>0.15592970000041501</v>
      </c>
      <c r="AL370" s="23">
        <v>2.7963948867181902E-2</v>
      </c>
      <c r="AM370" s="63">
        <v>9.1680874486046395</v>
      </c>
      <c r="AN370" s="19"/>
      <c r="AO370" s="26">
        <v>4.3862923557753701E-3</v>
      </c>
      <c r="AP370" s="26">
        <v>-4.2330764199505202E-3</v>
      </c>
      <c r="AQ370" s="26">
        <v>5.9981055364914902E-3</v>
      </c>
      <c r="AR370" s="26">
        <v>-3.87591733669979E-3</v>
      </c>
      <c r="AS370" s="24">
        <v>8</v>
      </c>
      <c r="AT370" s="24">
        <v>3</v>
      </c>
      <c r="AU370" s="24">
        <v>7</v>
      </c>
      <c r="AV370" s="25">
        <v>5</v>
      </c>
      <c r="AW370" s="19"/>
      <c r="AX370" s="29">
        <v>1.1073949757938E-2</v>
      </c>
      <c r="AY370" s="30">
        <v>-0.53791586199804398</v>
      </c>
      <c r="AZ370" s="30">
        <v>0.474515340431935</v>
      </c>
      <c r="BA370" s="30">
        <v>-0.73896470103318301</v>
      </c>
      <c r="BB370" s="62">
        <v>1.14396404388344E-3</v>
      </c>
      <c r="BC370" s="108">
        <v>-1.2504081429451599</v>
      </c>
      <c r="BD370" s="22">
        <v>43745</v>
      </c>
      <c r="BE370" s="22">
        <v>43783</v>
      </c>
      <c r="BF370" s="24">
        <v>50</v>
      </c>
      <c r="BG370" s="22">
        <v>43815</v>
      </c>
      <c r="BH370" s="37"/>
    </row>
    <row r="371" spans="1:60" x14ac:dyDescent="0.25">
      <c r="A371" s="19"/>
      <c r="B371" s="17" t="s">
        <v>385</v>
      </c>
      <c r="C371" s="17" t="s">
        <v>4651</v>
      </c>
      <c r="D371" s="17" t="s">
        <v>3053</v>
      </c>
      <c r="E371" s="20" t="s">
        <v>7356</v>
      </c>
      <c r="F371" s="20" t="s">
        <v>3158</v>
      </c>
      <c r="G371" s="82" t="s">
        <v>7254</v>
      </c>
      <c r="H371" s="85" t="s">
        <v>7267</v>
      </c>
      <c r="I371" s="21" t="s">
        <v>7417</v>
      </c>
      <c r="J371" s="21" t="s">
        <v>2982</v>
      </c>
      <c r="K371" s="19"/>
      <c r="L371" s="22">
        <v>44015</v>
      </c>
      <c r="M371" s="98">
        <v>1009.20239999983</v>
      </c>
      <c r="N371" s="94">
        <v>1009.20239999983</v>
      </c>
      <c r="O371" s="94"/>
      <c r="P371" s="62" t="str">
        <f t="shared" si="5"/>
        <v/>
      </c>
      <c r="Q371" s="22"/>
      <c r="R371" s="99">
        <v>2621671.2620000001</v>
      </c>
      <c r="S371" s="99"/>
      <c r="T371" s="19"/>
      <c r="U371" s="23">
        <v>-9.6007200227177196E-5</v>
      </c>
      <c r="V371" s="63">
        <v>-0.56762200683806396</v>
      </c>
      <c r="W371" s="23">
        <v>-3.2047109625636901E-3</v>
      </c>
      <c r="X371" s="63">
        <v>-9.9232410609256494</v>
      </c>
      <c r="Y371" s="23"/>
      <c r="Z371" s="63"/>
      <c r="AA371" s="23"/>
      <c r="AB371" s="63"/>
      <c r="AC371" s="23"/>
      <c r="AD371" s="63"/>
      <c r="AE371" s="23"/>
      <c r="AF371" s="64"/>
      <c r="AG371" s="23">
        <v>-1.0928228675766099E-4</v>
      </c>
      <c r="AH371" s="63">
        <v>-6.1057540294350501</v>
      </c>
      <c r="AI371" s="23"/>
      <c r="AJ371" s="63"/>
      <c r="AK371" s="23">
        <v>9.2024000005039904E-3</v>
      </c>
      <c r="AL371" s="23">
        <v>1.92608244833536E-2</v>
      </c>
      <c r="AM371" s="63">
        <v>15.066241483873499</v>
      </c>
      <c r="AN371" s="19"/>
      <c r="AO371" s="26">
        <v>2.63722387535381E-3</v>
      </c>
      <c r="AP371" s="26">
        <v>-3.4726510193649998E-3</v>
      </c>
      <c r="AQ371" s="26">
        <v>5.0034515625156902E-3</v>
      </c>
      <c r="AR371" s="26">
        <v>-2.9158392726458299E-3</v>
      </c>
      <c r="AS371" s="24"/>
      <c r="AT371" s="24"/>
      <c r="AU371" s="24"/>
      <c r="AV371" s="25"/>
      <c r="AW371" s="19"/>
      <c r="AX371" s="29"/>
      <c r="AY371" s="30"/>
      <c r="AZ371" s="30"/>
      <c r="BA371" s="30"/>
      <c r="BB371" s="62"/>
      <c r="BC371" s="108">
        <v>-0.77798017498025696</v>
      </c>
      <c r="BD371" s="22">
        <v>43907</v>
      </c>
      <c r="BE371" s="22">
        <v>43910</v>
      </c>
      <c r="BF371" s="24">
        <v>12</v>
      </c>
      <c r="BG371" s="22">
        <v>43923</v>
      </c>
      <c r="BH371" s="37"/>
    </row>
    <row r="372" spans="1:60" x14ac:dyDescent="0.25">
      <c r="A372" s="19"/>
      <c r="B372" s="17" t="s">
        <v>386</v>
      </c>
      <c r="C372" s="17" t="s">
        <v>4652</v>
      </c>
      <c r="D372" s="17" t="s">
        <v>3053</v>
      </c>
      <c r="E372" s="20" t="s">
        <v>7326</v>
      </c>
      <c r="F372" s="20" t="s">
        <v>3158</v>
      </c>
      <c r="G372" s="82" t="s">
        <v>7254</v>
      </c>
      <c r="H372" s="85" t="s">
        <v>7267</v>
      </c>
      <c r="I372" s="21" t="s">
        <v>7417</v>
      </c>
      <c r="J372" s="21" t="s">
        <v>3798</v>
      </c>
      <c r="K372" s="19"/>
      <c r="L372" s="22">
        <v>44015</v>
      </c>
      <c r="M372" s="98">
        <v>1341.21529999934</v>
      </c>
      <c r="N372" s="94">
        <v>1341.21529999934</v>
      </c>
      <c r="O372" s="94">
        <v>1346.41310000047</v>
      </c>
      <c r="P372" s="62">
        <f t="shared" si="5"/>
        <v>0.99613952062622668</v>
      </c>
      <c r="Q372" s="22">
        <v>43984</v>
      </c>
      <c r="R372" s="99">
        <v>59855603.869999997</v>
      </c>
      <c r="S372" s="99">
        <v>58362158.3856875</v>
      </c>
      <c r="T372" s="19"/>
      <c r="U372" s="23">
        <v>-1.02732084997115E-4</v>
      </c>
      <c r="V372" s="63">
        <v>-0.56829449531505805</v>
      </c>
      <c r="W372" s="23">
        <v>-3.4088941692971301E-3</v>
      </c>
      <c r="X372" s="63">
        <v>-9.9436593815917096</v>
      </c>
      <c r="Y372" s="23">
        <v>9.9244349894433998E-3</v>
      </c>
      <c r="Z372" s="63">
        <v>14.1930468795326</v>
      </c>
      <c r="AA372" s="23">
        <v>2.1218985928498999E-2</v>
      </c>
      <c r="AB372" s="63">
        <v>19.028514302510299</v>
      </c>
      <c r="AC372" s="23">
        <v>4.8293974168700501E-2</v>
      </c>
      <c r="AD372" s="63">
        <v>24.896694664406802</v>
      </c>
      <c r="AE372" s="23">
        <v>6.9787781316335895E-2</v>
      </c>
      <c r="AF372" s="64">
        <v>19.172119715600299</v>
      </c>
      <c r="AG372" s="23">
        <v>-1.29716258015833E-4</v>
      </c>
      <c r="AH372" s="63">
        <v>-6.1077974265572301</v>
      </c>
      <c r="AI372" s="23">
        <v>1.04835340607679E-2</v>
      </c>
      <c r="AJ372" s="63">
        <v>11.1344663782802</v>
      </c>
      <c r="AK372" s="23">
        <v>0.34121529999887601</v>
      </c>
      <c r="AL372" s="23">
        <v>3.61549030203605E-2</v>
      </c>
      <c r="AM372" s="63">
        <v>37.619162738963503</v>
      </c>
      <c r="AN372" s="19"/>
      <c r="AO372" s="26">
        <v>4.3532271392905404E-3</v>
      </c>
      <c r="AP372" s="26">
        <v>-4.2657567837522904E-3</v>
      </c>
      <c r="AQ372" s="26">
        <v>4.9733023060980503E-3</v>
      </c>
      <c r="AR372" s="26">
        <v>-4.8906233614616204E-3</v>
      </c>
      <c r="AS372" s="24">
        <v>9</v>
      </c>
      <c r="AT372" s="24">
        <v>3</v>
      </c>
      <c r="AU372" s="24">
        <v>7</v>
      </c>
      <c r="AV372" s="25">
        <v>5</v>
      </c>
      <c r="AW372" s="19"/>
      <c r="AX372" s="29">
        <v>1.1140033278497901E-2</v>
      </c>
      <c r="AY372" s="30">
        <v>-0.70814535820409197</v>
      </c>
      <c r="AZ372" s="30">
        <v>0.46718534999945399</v>
      </c>
      <c r="BA372" s="30">
        <v>-0.95306963020902902</v>
      </c>
      <c r="BB372" s="62">
        <v>1.15073727643221E-3</v>
      </c>
      <c r="BC372" s="108">
        <v>-1.37370688744886</v>
      </c>
      <c r="BD372" s="22">
        <v>43745</v>
      </c>
      <c r="BE372" s="22">
        <v>43783</v>
      </c>
      <c r="BF372" s="24">
        <v>66</v>
      </c>
      <c r="BG372" s="22">
        <v>43837</v>
      </c>
      <c r="BH372" s="37"/>
    </row>
    <row r="373" spans="1:60" x14ac:dyDescent="0.25">
      <c r="A373" s="19"/>
      <c r="B373" s="17" t="s">
        <v>387</v>
      </c>
      <c r="C373" s="17" t="s">
        <v>4653</v>
      </c>
      <c r="D373" s="17" t="s">
        <v>3053</v>
      </c>
      <c r="E373" s="20" t="s">
        <v>7327</v>
      </c>
      <c r="F373" s="20" t="s">
        <v>3158</v>
      </c>
      <c r="G373" s="82" t="s">
        <v>7254</v>
      </c>
      <c r="H373" s="85" t="s">
        <v>7267</v>
      </c>
      <c r="I373" s="21" t="s">
        <v>7417</v>
      </c>
      <c r="J373" s="21" t="s">
        <v>3799</v>
      </c>
      <c r="K373" s="19"/>
      <c r="L373" s="22">
        <v>44015</v>
      </c>
      <c r="M373" s="98">
        <v>1250</v>
      </c>
      <c r="N373" s="94">
        <v>1250</v>
      </c>
      <c r="O373" s="94">
        <v>1274.3546999990899</v>
      </c>
      <c r="P373" s="62">
        <f t="shared" si="5"/>
        <v>0.98088860189466298</v>
      </c>
      <c r="Q373" s="22">
        <v>43796</v>
      </c>
      <c r="R373" s="99">
        <v>0</v>
      </c>
      <c r="S373" s="99">
        <v>1214.7709007625599</v>
      </c>
      <c r="T373" s="19"/>
      <c r="U373" s="23">
        <v>0</v>
      </c>
      <c r="V373" s="63">
        <v>-0.55802128681534702</v>
      </c>
      <c r="W373" s="23">
        <v>0</v>
      </c>
      <c r="X373" s="63">
        <v>-9.6027699646656401</v>
      </c>
      <c r="Y373" s="23">
        <v>0</v>
      </c>
      <c r="Z373" s="63">
        <v>13.200603380581001</v>
      </c>
      <c r="AA373" s="23">
        <v>-1.54776366925944E-2</v>
      </c>
      <c r="AB373" s="63">
        <v>15.358852040401</v>
      </c>
      <c r="AC373" s="23">
        <v>1.1636162869763199E-2</v>
      </c>
      <c r="AD373" s="63">
        <v>21.230913534498502</v>
      </c>
      <c r="AE373" s="23">
        <v>3.3411431681088302E-2</v>
      </c>
      <c r="AF373" s="64">
        <v>15.5344847520755</v>
      </c>
      <c r="AG373" s="23">
        <v>0</v>
      </c>
      <c r="AH373" s="63">
        <v>-6.0948258007556397</v>
      </c>
      <c r="AI373" s="23">
        <v>0</v>
      </c>
      <c r="AJ373" s="63">
        <v>10.0861129722034</v>
      </c>
      <c r="AK373" s="23">
        <v>0.25</v>
      </c>
      <c r="AL373" s="23">
        <v>2.73634501118067E-2</v>
      </c>
      <c r="AM373" s="63">
        <v>28.4976327390759</v>
      </c>
      <c r="AN373" s="19"/>
      <c r="AO373" s="26">
        <v>9.9420483638823498E-4</v>
      </c>
      <c r="AP373" s="26">
        <v>-1.9111398105451399E-2</v>
      </c>
      <c r="AQ373" s="26">
        <v>0</v>
      </c>
      <c r="AR373" s="26">
        <v>-1.9111398105451399E-2</v>
      </c>
      <c r="AS373" s="24">
        <v>0</v>
      </c>
      <c r="AT373" s="24">
        <v>1</v>
      </c>
      <c r="AU373" s="24">
        <v>7</v>
      </c>
      <c r="AV373" s="25">
        <v>5</v>
      </c>
      <c r="AW373" s="19"/>
      <c r="AX373" s="29">
        <v>1.8945961313020201E-2</v>
      </c>
      <c r="AY373" s="30">
        <v>-2.2954527911933802</v>
      </c>
      <c r="AZ373" s="30">
        <v>0.34385172887777998</v>
      </c>
      <c r="BA373" s="30">
        <v>-2.3421353179292099</v>
      </c>
      <c r="BB373" s="62">
        <v>1.93865312349544E-3</v>
      </c>
      <c r="BC373" s="108">
        <v>-1.9111398105342201</v>
      </c>
      <c r="BD373" s="22">
        <v>43676</v>
      </c>
      <c r="BE373" s="22">
        <v>43797</v>
      </c>
      <c r="BF373" s="24"/>
      <c r="BG373" s="22"/>
      <c r="BH373" s="37"/>
    </row>
    <row r="374" spans="1:60" x14ac:dyDescent="0.25">
      <c r="A374" s="19"/>
      <c r="B374" s="17" t="s">
        <v>388</v>
      </c>
      <c r="C374" s="17" t="s">
        <v>4654</v>
      </c>
      <c r="D374" s="17" t="s">
        <v>3054</v>
      </c>
      <c r="E374" s="20" t="s">
        <v>7289</v>
      </c>
      <c r="F374" s="20" t="s">
        <v>3158</v>
      </c>
      <c r="G374" s="82" t="s">
        <v>7249</v>
      </c>
      <c r="H374" s="85" t="s">
        <v>7272</v>
      </c>
      <c r="I374" s="21" t="s">
        <v>7417</v>
      </c>
      <c r="J374" s="21" t="s">
        <v>2982</v>
      </c>
      <c r="K374" s="19"/>
      <c r="L374" s="22">
        <v>44015</v>
      </c>
      <c r="M374" s="98">
        <v>739.05570000037596</v>
      </c>
      <c r="N374" s="94">
        <v>739.05570000037596</v>
      </c>
      <c r="O374" s="94">
        <v>907.48180000018306</v>
      </c>
      <c r="P374" s="62">
        <f t="shared" si="5"/>
        <v>0.81440277920750248</v>
      </c>
      <c r="Q374" s="22">
        <v>43756</v>
      </c>
      <c r="R374" s="99">
        <v>9401926.9269999992</v>
      </c>
      <c r="S374" s="99">
        <v>9893604.8903906308</v>
      </c>
      <c r="T374" s="19"/>
      <c r="U374" s="23">
        <v>7.5845356295758401E-3</v>
      </c>
      <c r="V374" s="63">
        <v>0.20043227614223699</v>
      </c>
      <c r="W374" s="23">
        <v>0.113494338405872</v>
      </c>
      <c r="X374" s="63">
        <v>1.7466638759215101</v>
      </c>
      <c r="Y374" s="23">
        <v>-0.111566033557174</v>
      </c>
      <c r="Z374" s="63">
        <v>2.0440000248636401</v>
      </c>
      <c r="AA374" s="23">
        <v>-0.14406014985346699</v>
      </c>
      <c r="AB374" s="63">
        <v>2.5006007243064201</v>
      </c>
      <c r="AC374" s="23">
        <v>-0.22544610784563701</v>
      </c>
      <c r="AD374" s="63">
        <v>-2.4773135370342101</v>
      </c>
      <c r="AE374" s="23"/>
      <c r="AF374" s="64"/>
      <c r="AG374" s="23">
        <v>6.3947647931854604E-2</v>
      </c>
      <c r="AH374" s="63">
        <v>0.29993899242981598</v>
      </c>
      <c r="AI374" s="23">
        <v>-8.1801357539079605E-2</v>
      </c>
      <c r="AJ374" s="63">
        <v>1.90597721829545</v>
      </c>
      <c r="AK374" s="23">
        <v>-0.26094429999910101</v>
      </c>
      <c r="AL374" s="23">
        <v>-0.115826703659841</v>
      </c>
      <c r="AM374" s="63">
        <v>-0.71823184416280095</v>
      </c>
      <c r="AN374" s="19"/>
      <c r="AO374" s="26">
        <v>8.2161239332053798E-2</v>
      </c>
      <c r="AP374" s="26">
        <v>-0.12530701198556901</v>
      </c>
      <c r="AQ374" s="26">
        <v>0.123692277764349</v>
      </c>
      <c r="AR374" s="26">
        <v>-0.14684058280734499</v>
      </c>
      <c r="AS374" s="24">
        <v>5</v>
      </c>
      <c r="AT374" s="24">
        <v>7</v>
      </c>
      <c r="AU374" s="24">
        <v>8</v>
      </c>
      <c r="AV374" s="25">
        <v>4</v>
      </c>
      <c r="AW374" s="19"/>
      <c r="AX374" s="29">
        <v>0.30740957037196498</v>
      </c>
      <c r="AY374" s="30">
        <v>-0.52931357945999502</v>
      </c>
      <c r="AZ374" s="30">
        <v>0.336794430529608</v>
      </c>
      <c r="BA374" s="30">
        <v>-0.70855144387132896</v>
      </c>
      <c r="BB374" s="62">
        <v>3.1350949705483799E-2</v>
      </c>
      <c r="BC374" s="108">
        <v>-42.202356014167897</v>
      </c>
      <c r="BD374" s="22">
        <v>43756</v>
      </c>
      <c r="BE374" s="22">
        <v>43914</v>
      </c>
      <c r="BF374" s="24"/>
      <c r="BG374" s="22"/>
      <c r="BH374" s="37"/>
    </row>
    <row r="375" spans="1:60" x14ac:dyDescent="0.25">
      <c r="A375" s="19"/>
      <c r="B375" s="17" t="s">
        <v>389</v>
      </c>
      <c r="C375" s="17" t="s">
        <v>4655</v>
      </c>
      <c r="D375" s="17" t="s">
        <v>3054</v>
      </c>
      <c r="E375" s="20" t="s">
        <v>7340</v>
      </c>
      <c r="F375" s="20" t="s">
        <v>3158</v>
      </c>
      <c r="G375" s="82" t="s">
        <v>7249</v>
      </c>
      <c r="H375" s="85" t="s">
        <v>7272</v>
      </c>
      <c r="I375" s="21" t="s">
        <v>7417</v>
      </c>
      <c r="J375" s="21" t="s">
        <v>2982</v>
      </c>
      <c r="K375" s="19"/>
      <c r="L375" s="22">
        <v>44015</v>
      </c>
      <c r="M375" s="98">
        <v>947.53139999974496</v>
      </c>
      <c r="N375" s="94">
        <v>947.53139999974496</v>
      </c>
      <c r="O375" s="94">
        <v>1163.1960000004599</v>
      </c>
      <c r="P375" s="62">
        <f t="shared" si="5"/>
        <v>0.81459306943917476</v>
      </c>
      <c r="Q375" s="22">
        <v>43756</v>
      </c>
      <c r="R375" s="99">
        <v>4006683.6340000001</v>
      </c>
      <c r="S375" s="99">
        <v>7596205.1002031201</v>
      </c>
      <c r="T375" s="19"/>
      <c r="U375" s="23">
        <v>7.5854045207961497E-3</v>
      </c>
      <c r="V375" s="63">
        <v>0.200519165264268</v>
      </c>
      <c r="W375" s="23">
        <v>0.113524496726313</v>
      </c>
      <c r="X375" s="63">
        <v>1.7496797079657</v>
      </c>
      <c r="Y375" s="23">
        <v>-0.111420183888258</v>
      </c>
      <c r="Z375" s="63">
        <v>2.0585849917551999</v>
      </c>
      <c r="AA375" s="23">
        <v>-0.14377730164327701</v>
      </c>
      <c r="AB375" s="63">
        <v>2.5288855453254699</v>
      </c>
      <c r="AC375" s="23">
        <v>-0.22493441199272601</v>
      </c>
      <c r="AD375" s="63">
        <v>-2.42614395174314</v>
      </c>
      <c r="AE375" s="23">
        <v>-0.14372190021182199</v>
      </c>
      <c r="AF375" s="64">
        <v>-2.1788484372227699</v>
      </c>
      <c r="AG375" s="23">
        <v>6.3950574143746095E-2</v>
      </c>
      <c r="AH375" s="63">
        <v>0.300231613618962</v>
      </c>
      <c r="AI375" s="23">
        <v>-8.16481286892667E-2</v>
      </c>
      <c r="AJ375" s="63">
        <v>1.9213001032767401</v>
      </c>
      <c r="AK375" s="23">
        <v>-5.2468599999920103E-2</v>
      </c>
      <c r="AL375" s="23">
        <v>-1.52122168301503E-2</v>
      </c>
      <c r="AM375" s="63">
        <v>-3.0220614145073301</v>
      </c>
      <c r="AN375" s="19"/>
      <c r="AO375" s="26">
        <v>8.2162206497741905E-2</v>
      </c>
      <c r="AP375" s="26">
        <v>-0.12530457164117301</v>
      </c>
      <c r="AQ375" s="26">
        <v>0.123722750076995</v>
      </c>
      <c r="AR375" s="26">
        <v>-0.146816782339592</v>
      </c>
      <c r="AS375" s="24">
        <v>5</v>
      </c>
      <c r="AT375" s="24">
        <v>7</v>
      </c>
      <c r="AU375" s="24">
        <v>8</v>
      </c>
      <c r="AV375" s="25">
        <v>4</v>
      </c>
      <c r="AW375" s="19"/>
      <c r="AX375" s="29">
        <v>0.30740802861983002</v>
      </c>
      <c r="AY375" s="30">
        <v>-0.52845911606527796</v>
      </c>
      <c r="AZ375" s="30">
        <v>0.34244271165835</v>
      </c>
      <c r="BA375" s="30">
        <v>-0.707434540751819</v>
      </c>
      <c r="BB375" s="62">
        <v>3.1350841164348803E-2</v>
      </c>
      <c r="BC375" s="108">
        <v>-42.194118618033798</v>
      </c>
      <c r="BD375" s="22">
        <v>43756</v>
      </c>
      <c r="BE375" s="22">
        <v>43914</v>
      </c>
      <c r="BF375" s="24"/>
      <c r="BG375" s="22"/>
      <c r="BH375" s="37"/>
    </row>
    <row r="376" spans="1:60" x14ac:dyDescent="0.25">
      <c r="A376" s="19"/>
      <c r="B376" s="17" t="s">
        <v>390</v>
      </c>
      <c r="C376" s="17" t="s">
        <v>4656</v>
      </c>
      <c r="D376" s="17" t="s">
        <v>3054</v>
      </c>
      <c r="E376" s="20" t="s">
        <v>7358</v>
      </c>
      <c r="F376" s="20" t="s">
        <v>3158</v>
      </c>
      <c r="G376" s="82" t="s">
        <v>7249</v>
      </c>
      <c r="H376" s="85" t="s">
        <v>7272</v>
      </c>
      <c r="I376" s="21" t="s">
        <v>7417</v>
      </c>
      <c r="J376" s="21" t="s">
        <v>3800</v>
      </c>
      <c r="K376" s="19"/>
      <c r="L376" s="22">
        <v>44015</v>
      </c>
      <c r="M376" s="98">
        <v>773.56099999975402</v>
      </c>
      <c r="N376" s="94">
        <v>773.56099999975402</v>
      </c>
      <c r="O376" s="94">
        <v>954.34819999989099</v>
      </c>
      <c r="P376" s="62">
        <f t="shared" si="5"/>
        <v>0.81056473936854745</v>
      </c>
      <c r="Q376" s="22">
        <v>43756</v>
      </c>
      <c r="R376" s="99">
        <v>2877647.128</v>
      </c>
      <c r="S376" s="99">
        <v>4396302.2266875003</v>
      </c>
      <c r="T376" s="19"/>
      <c r="U376" s="23">
        <v>7.5662453491531804E-3</v>
      </c>
      <c r="V376" s="63">
        <v>0.19860324809997101</v>
      </c>
      <c r="W376" s="23">
        <v>0.11288576937658901</v>
      </c>
      <c r="X376" s="63">
        <v>1.6858069729933001</v>
      </c>
      <c r="Y376" s="23">
        <v>-0.11450793245603599</v>
      </c>
      <c r="Z376" s="63">
        <v>1.74981013497745</v>
      </c>
      <c r="AA376" s="23">
        <v>-0.14975806011993001</v>
      </c>
      <c r="AB376" s="63">
        <v>1.9308096976601501</v>
      </c>
      <c r="AC376" s="23">
        <v>-0.23571723985165599</v>
      </c>
      <c r="AD376" s="63">
        <v>-3.50442673763609</v>
      </c>
      <c r="AE376" s="23">
        <v>-0.16112667148729101</v>
      </c>
      <c r="AF376" s="64">
        <v>-3.9193255647696801</v>
      </c>
      <c r="AG376" s="23">
        <v>6.3889540253512705E-2</v>
      </c>
      <c r="AH376" s="63">
        <v>0.29412822459562399</v>
      </c>
      <c r="AI376" s="23">
        <v>-8.4891802755882997E-2</v>
      </c>
      <c r="AJ376" s="63">
        <v>1.5969326966151101</v>
      </c>
      <c r="AK376" s="23">
        <v>-0.27704579439247001</v>
      </c>
      <c r="AL376" s="23">
        <v>-3.2439649416119203E-2</v>
      </c>
      <c r="AM376" s="63">
        <v>-12.265474740241199</v>
      </c>
      <c r="AN376" s="19"/>
      <c r="AO376" s="26">
        <v>8.2141483641025803E-2</v>
      </c>
      <c r="AP376" s="26">
        <v>-0.12535469835347601</v>
      </c>
      <c r="AQ376" s="26">
        <v>0.12307805435557399</v>
      </c>
      <c r="AR376" s="26">
        <v>-0.147322415937233</v>
      </c>
      <c r="AS376" s="24">
        <v>5</v>
      </c>
      <c r="AT376" s="24">
        <v>7</v>
      </c>
      <c r="AU376" s="24">
        <v>8</v>
      </c>
      <c r="AV376" s="25">
        <v>4</v>
      </c>
      <c r="AW376" s="19"/>
      <c r="AX376" s="29">
        <v>0.30744067680556297</v>
      </c>
      <c r="AY376" s="30">
        <v>-0.54656077606614395</v>
      </c>
      <c r="AZ376" s="30">
        <v>0.22279756223224501</v>
      </c>
      <c r="BA376" s="30">
        <v>-0.73107724182136702</v>
      </c>
      <c r="BB376" s="62">
        <v>3.1353158699530502E-2</v>
      </c>
      <c r="BC376" s="108">
        <v>-42.368760165292798</v>
      </c>
      <c r="BD376" s="22">
        <v>43756</v>
      </c>
      <c r="BE376" s="22">
        <v>43914</v>
      </c>
      <c r="BF376" s="24"/>
      <c r="BG376" s="22"/>
      <c r="BH376" s="37"/>
    </row>
    <row r="377" spans="1:60" x14ac:dyDescent="0.25">
      <c r="A377" s="19"/>
      <c r="B377" s="17" t="s">
        <v>391</v>
      </c>
      <c r="C377" s="17" t="s">
        <v>4657</v>
      </c>
      <c r="D377" s="17" t="s">
        <v>3054</v>
      </c>
      <c r="E377" s="20" t="s">
        <v>7298</v>
      </c>
      <c r="F377" s="20" t="s">
        <v>3158</v>
      </c>
      <c r="G377" s="82" t="s">
        <v>7249</v>
      </c>
      <c r="H377" s="85" t="s">
        <v>7272</v>
      </c>
      <c r="I377" s="21" t="s">
        <v>7417</v>
      </c>
      <c r="J377" s="21" t="s">
        <v>3801</v>
      </c>
      <c r="K377" s="19"/>
      <c r="L377" s="22">
        <v>44015</v>
      </c>
      <c r="M377" s="98">
        <v>1039.6776999998799</v>
      </c>
      <c r="N377" s="94">
        <v>1039.6776999998799</v>
      </c>
      <c r="O377" s="94">
        <v>1234.85840000026</v>
      </c>
      <c r="P377" s="62">
        <f t="shared" si="5"/>
        <v>0.84194082495584999</v>
      </c>
      <c r="Q377" s="22">
        <v>43756</v>
      </c>
      <c r="R377" s="99">
        <v>172701.883</v>
      </c>
      <c r="S377" s="99">
        <v>384263.72460302699</v>
      </c>
      <c r="T377" s="19"/>
      <c r="U377" s="23">
        <v>7.5745608573925E-3</v>
      </c>
      <c r="V377" s="63">
        <v>0.19943479892390301</v>
      </c>
      <c r="W377" s="23">
        <v>0.11364798071561399</v>
      </c>
      <c r="X377" s="63">
        <v>1.76202810689574</v>
      </c>
      <c r="Y377" s="23">
        <v>-8.4527316884341397E-2</v>
      </c>
      <c r="Z377" s="63">
        <v>4.7478716921468704</v>
      </c>
      <c r="AA377" s="23">
        <v>-0.11556820496029099</v>
      </c>
      <c r="AB377" s="63">
        <v>5.3497952136240201</v>
      </c>
      <c r="AC377" s="23">
        <v>-0.18014178323472199</v>
      </c>
      <c r="AD377" s="63">
        <v>2.05311892405734</v>
      </c>
      <c r="AE377" s="23">
        <v>-7.9048347854040898E-2</v>
      </c>
      <c r="AF377" s="64">
        <v>4.2885067985553196</v>
      </c>
      <c r="AG377" s="23">
        <v>6.3915721577359405E-2</v>
      </c>
      <c r="AH377" s="63">
        <v>0.296746356980293</v>
      </c>
      <c r="AI377" s="23">
        <v>-5.3782303556581597E-2</v>
      </c>
      <c r="AJ377" s="63">
        <v>4.7078826165452501</v>
      </c>
      <c r="AK377" s="23">
        <v>-3.5656791451401701E-2</v>
      </c>
      <c r="AL377" s="23">
        <v>-3.6840489783571701E-3</v>
      </c>
      <c r="AM377" s="63">
        <v>11.873425553872901</v>
      </c>
      <c r="AN377" s="19"/>
      <c r="AO377" s="26">
        <v>8.2150353779143204E-2</v>
      </c>
      <c r="AP377" s="26">
        <v>-0.12506514483815401</v>
      </c>
      <c r="AQ377" s="26">
        <v>0.12942884461517701</v>
      </c>
      <c r="AR377" s="26">
        <v>-0.141482043673022</v>
      </c>
      <c r="AS377" s="24">
        <v>5</v>
      </c>
      <c r="AT377" s="24">
        <v>7</v>
      </c>
      <c r="AU377" s="24">
        <v>8</v>
      </c>
      <c r="AV377" s="25">
        <v>4</v>
      </c>
      <c r="AW377" s="19"/>
      <c r="AX377" s="29">
        <v>0.306698878053285</v>
      </c>
      <c r="AY377" s="30">
        <v>-0.43830987937326399</v>
      </c>
      <c r="AZ377" s="30">
        <v>0.94665909533978299</v>
      </c>
      <c r="BA377" s="30">
        <v>-0.59018409293639695</v>
      </c>
      <c r="BB377" s="62">
        <v>3.1289475864614398E-2</v>
      </c>
      <c r="BC377" s="108">
        <v>-41.711171094619203</v>
      </c>
      <c r="BD377" s="22">
        <v>43756</v>
      </c>
      <c r="BE377" s="22">
        <v>43908</v>
      </c>
      <c r="BF377" s="24"/>
      <c r="BG377" s="22"/>
      <c r="BH377" s="37"/>
    </row>
    <row r="378" spans="1:60" x14ac:dyDescent="0.25">
      <c r="A378" s="19"/>
      <c r="B378" s="17" t="s">
        <v>392</v>
      </c>
      <c r="C378" s="17" t="s">
        <v>4658</v>
      </c>
      <c r="D378" s="17" t="s">
        <v>3054</v>
      </c>
      <c r="E378" s="20" t="s">
        <v>7325</v>
      </c>
      <c r="F378" s="20" t="s">
        <v>3158</v>
      </c>
      <c r="G378" s="82" t="s">
        <v>7249</v>
      </c>
      <c r="H378" s="85" t="s">
        <v>7272</v>
      </c>
      <c r="I378" s="21" t="s">
        <v>7417</v>
      </c>
      <c r="J378" s="21" t="s">
        <v>2982</v>
      </c>
      <c r="K378" s="19"/>
      <c r="L378" s="22">
        <v>44015</v>
      </c>
      <c r="M378" s="98">
        <v>698.81099999975402</v>
      </c>
      <c r="N378" s="94">
        <v>698.81099999975402</v>
      </c>
      <c r="O378" s="94">
        <v>860.29870000015899</v>
      </c>
      <c r="P378" s="62">
        <f t="shared" si="5"/>
        <v>0.81228880155186201</v>
      </c>
      <c r="Q378" s="22">
        <v>43756</v>
      </c>
      <c r="R378" s="99">
        <v>1886045.834</v>
      </c>
      <c r="S378" s="99">
        <v>1916801.2634394499</v>
      </c>
      <c r="T378" s="19"/>
      <c r="U378" s="23">
        <v>7.5745691483461997E-3</v>
      </c>
      <c r="V378" s="63">
        <v>0.199435628019273</v>
      </c>
      <c r="W378" s="23">
        <v>0.113159623908432</v>
      </c>
      <c r="X378" s="63">
        <v>1.71319242617756</v>
      </c>
      <c r="Y378" s="23">
        <v>-0.113185923330166</v>
      </c>
      <c r="Z378" s="63">
        <v>1.88201104756445</v>
      </c>
      <c r="AA378" s="23">
        <v>-0.147200015426351</v>
      </c>
      <c r="AB378" s="63">
        <v>2.1866141670179799</v>
      </c>
      <c r="AC378" s="23">
        <v>-0.23073510535963601</v>
      </c>
      <c r="AD378" s="63">
        <v>-3.00621328843408</v>
      </c>
      <c r="AE378" s="23"/>
      <c r="AF378" s="64"/>
      <c r="AG378" s="23">
        <v>6.3915855142113301E-2</v>
      </c>
      <c r="AH378" s="63">
        <v>0.29675971345568503</v>
      </c>
      <c r="AI378" s="23">
        <v>-8.3502998896583497E-2</v>
      </c>
      <c r="AJ378" s="63">
        <v>1.7358130825450599</v>
      </c>
      <c r="AK378" s="23">
        <v>-0.26885996157943698</v>
      </c>
      <c r="AL378" s="23">
        <v>-0.108964625995286</v>
      </c>
      <c r="AM378" s="63">
        <v>-9.6391770737536699</v>
      </c>
      <c r="AN378" s="19"/>
      <c r="AO378" s="26">
        <v>8.2150354774057605E-2</v>
      </c>
      <c r="AP378" s="26">
        <v>-0.12533335420637701</v>
      </c>
      <c r="AQ378" s="26">
        <v>0.12335427044134099</v>
      </c>
      <c r="AR378" s="26">
        <v>-0.147105775990058</v>
      </c>
      <c r="AS378" s="24">
        <v>5</v>
      </c>
      <c r="AT378" s="24">
        <v>7</v>
      </c>
      <c r="AU378" s="24">
        <v>8</v>
      </c>
      <c r="AV378" s="25">
        <v>4</v>
      </c>
      <c r="AW378" s="19"/>
      <c r="AX378" s="29">
        <v>0.307426740720111</v>
      </c>
      <c r="AY378" s="30">
        <v>-0.53881893089601396</v>
      </c>
      <c r="AZ378" s="30">
        <v>0.27397784903087102</v>
      </c>
      <c r="BA378" s="30">
        <v>-0.72097069280880499</v>
      </c>
      <c r="BB378" s="62">
        <v>3.1352169622950898E-2</v>
      </c>
      <c r="BC378" s="108">
        <v>-42.293973011954201</v>
      </c>
      <c r="BD378" s="22">
        <v>43756</v>
      </c>
      <c r="BE378" s="22">
        <v>43914</v>
      </c>
      <c r="BF378" s="24"/>
      <c r="BG378" s="22"/>
      <c r="BH378" s="37"/>
    </row>
    <row r="379" spans="1:60" x14ac:dyDescent="0.25">
      <c r="A379" s="19"/>
      <c r="B379" s="17" t="s">
        <v>393</v>
      </c>
      <c r="C379" s="17" t="s">
        <v>4659</v>
      </c>
      <c r="D379" s="17" t="s">
        <v>3055</v>
      </c>
      <c r="E379" s="20" t="s">
        <v>7323</v>
      </c>
      <c r="F379" s="20" t="s">
        <v>3158</v>
      </c>
      <c r="G379" s="82" t="s">
        <v>7252</v>
      </c>
      <c r="H379" s="85" t="s">
        <v>7278</v>
      </c>
      <c r="I379" s="21" t="s">
        <v>7418</v>
      </c>
      <c r="J379" s="21" t="s">
        <v>3802</v>
      </c>
      <c r="K379" s="19"/>
      <c r="L379" s="22">
        <v>44015</v>
      </c>
      <c r="M379" s="98">
        <v>133909.22044205701</v>
      </c>
      <c r="N379" s="94">
        <v>133909.22044205701</v>
      </c>
      <c r="O379" s="94">
        <v>143768.41023993501</v>
      </c>
      <c r="P379" s="62">
        <f t="shared" si="5"/>
        <v>0.93142311456721261</v>
      </c>
      <c r="Q379" s="22">
        <v>43880</v>
      </c>
      <c r="R379" s="99">
        <v>5390291.0171796903</v>
      </c>
      <c r="S379" s="99">
        <v>5028296.9944765596</v>
      </c>
      <c r="T379" s="19"/>
      <c r="U379" s="23">
        <v>-1.9724081496860901E-2</v>
      </c>
      <c r="V379" s="63">
        <v>-2.5304294365014401</v>
      </c>
      <c r="W379" s="23">
        <v>2.8974075508813299E-2</v>
      </c>
      <c r="X379" s="63">
        <v>-6.70536241378431</v>
      </c>
      <c r="Y379" s="23">
        <v>2.8564360156451599E-2</v>
      </c>
      <c r="Z379" s="63">
        <v>16.057039396226202</v>
      </c>
      <c r="AA379" s="23">
        <v>0.222309499353287</v>
      </c>
      <c r="AB379" s="63">
        <v>39.137565644981798</v>
      </c>
      <c r="AC379" s="23">
        <v>0.38675523558806202</v>
      </c>
      <c r="AD379" s="63">
        <v>58.7428208063357</v>
      </c>
      <c r="AE379" s="23">
        <v>0.50433109039324298</v>
      </c>
      <c r="AF379" s="64">
        <v>62.6264506232692</v>
      </c>
      <c r="AG379" s="23">
        <v>-1.0269765798511801E-3</v>
      </c>
      <c r="AH379" s="63">
        <v>-6.1975234587444001</v>
      </c>
      <c r="AI379" s="23">
        <v>4.5553663285318201E-2</v>
      </c>
      <c r="AJ379" s="63">
        <v>14.6414793007425</v>
      </c>
      <c r="AK379" s="23">
        <v>1.7836861125030601</v>
      </c>
      <c r="AL379" s="23">
        <v>0.13939393400869399</v>
      </c>
      <c r="AM379" s="63">
        <v>177.137972778408</v>
      </c>
      <c r="AN379" s="19"/>
      <c r="AO379" s="26">
        <v>0.100397929603787</v>
      </c>
      <c r="AP379" s="26">
        <v>-9.1149850107322003E-2</v>
      </c>
      <c r="AQ379" s="26">
        <v>0.17899921719450501</v>
      </c>
      <c r="AR379" s="26">
        <v>-8.0629295687685995E-2</v>
      </c>
      <c r="AS379" s="24">
        <v>8</v>
      </c>
      <c r="AT379" s="24">
        <v>4</v>
      </c>
      <c r="AU379" s="24">
        <v>7</v>
      </c>
      <c r="AV379" s="25">
        <v>5</v>
      </c>
      <c r="AW379" s="19"/>
      <c r="AX379" s="29">
        <v>0.291179547262436</v>
      </c>
      <c r="AY379" s="30">
        <v>0.91348416811615596</v>
      </c>
      <c r="AZ379" s="30">
        <v>1.4425722397354499</v>
      </c>
      <c r="BA379" s="30">
        <v>1.33218845029296</v>
      </c>
      <c r="BB379" s="62">
        <v>3.00103597947236E-2</v>
      </c>
      <c r="BC379" s="108">
        <v>-29.278079102136001</v>
      </c>
      <c r="BD379" s="22">
        <v>43880</v>
      </c>
      <c r="BE379" s="22">
        <v>43913</v>
      </c>
      <c r="BF379" s="24"/>
      <c r="BG379" s="22"/>
      <c r="BH379" s="37"/>
    </row>
    <row r="380" spans="1:60" x14ac:dyDescent="0.25">
      <c r="A380" s="19"/>
      <c r="B380" s="17" t="s">
        <v>394</v>
      </c>
      <c r="C380" s="17" t="s">
        <v>4660</v>
      </c>
      <c r="D380" s="17" t="s">
        <v>3055</v>
      </c>
      <c r="E380" s="20" t="s">
        <v>7325</v>
      </c>
      <c r="F380" s="20" t="s">
        <v>3158</v>
      </c>
      <c r="G380" s="82" t="s">
        <v>7252</v>
      </c>
      <c r="H380" s="85" t="s">
        <v>7278</v>
      </c>
      <c r="I380" s="21" t="s">
        <v>7418</v>
      </c>
      <c r="J380" s="21" t="s">
        <v>3803</v>
      </c>
      <c r="K380" s="19"/>
      <c r="L380" s="22">
        <v>44015</v>
      </c>
      <c r="M380" s="98">
        <v>84326.487473964706</v>
      </c>
      <c r="N380" s="94">
        <v>84326.487473964706</v>
      </c>
      <c r="O380" s="94">
        <v>90401.531350016594</v>
      </c>
      <c r="P380" s="62">
        <f t="shared" si="5"/>
        <v>0.93279932557192491</v>
      </c>
      <c r="Q380" s="22">
        <v>43880</v>
      </c>
      <c r="R380" s="99">
        <v>1725265.8113925799</v>
      </c>
      <c r="S380" s="99">
        <v>998904.99786914105</v>
      </c>
      <c r="T380" s="19"/>
      <c r="U380" s="23">
        <v>-1.9712398096089601E-2</v>
      </c>
      <c r="V380" s="63">
        <v>-2.5292610964243099</v>
      </c>
      <c r="W380" s="23">
        <v>2.9312660226423801E-2</v>
      </c>
      <c r="X380" s="63">
        <v>-6.6715039420232598</v>
      </c>
      <c r="Y380" s="23">
        <v>3.0612951690272901E-2</v>
      </c>
      <c r="Z380" s="63">
        <v>16.261898549622899</v>
      </c>
      <c r="AA380" s="23">
        <v>0.15773975939562701</v>
      </c>
      <c r="AB380" s="63">
        <v>32.680591649201197</v>
      </c>
      <c r="AC380" s="23">
        <v>0.23561189760221199</v>
      </c>
      <c r="AD380" s="63">
        <v>43.628487007750699</v>
      </c>
      <c r="AE380" s="23">
        <v>0.21128245771979001</v>
      </c>
      <c r="AF380" s="64">
        <v>33.321587355923803</v>
      </c>
      <c r="AG380" s="23">
        <v>-9.9312918337091105E-4</v>
      </c>
      <c r="AH380" s="63">
        <v>-6.1941387190963697</v>
      </c>
      <c r="AI380" s="23">
        <v>4.7670008083514397E-2</v>
      </c>
      <c r="AJ380" s="63">
        <v>14.8531137805548</v>
      </c>
      <c r="AK380" s="23">
        <v>0.75296720660990102</v>
      </c>
      <c r="AL380" s="23">
        <v>7.4169545787299299E-2</v>
      </c>
      <c r="AM380" s="63">
        <v>74.066082189092398</v>
      </c>
      <c r="AN380" s="19"/>
      <c r="AO380" s="26">
        <v>0.10040979667072</v>
      </c>
      <c r="AP380" s="26">
        <v>-9.1139167527289802E-2</v>
      </c>
      <c r="AQ380" s="26">
        <v>0.16132426382333501</v>
      </c>
      <c r="AR380" s="26">
        <v>-8.0315902273432604E-2</v>
      </c>
      <c r="AS380" s="24">
        <v>8</v>
      </c>
      <c r="AT380" s="24">
        <v>4</v>
      </c>
      <c r="AU380" s="24">
        <v>7</v>
      </c>
      <c r="AV380" s="25">
        <v>5</v>
      </c>
      <c r="AW380" s="19"/>
      <c r="AX380" s="29">
        <v>0.28844020010030402</v>
      </c>
      <c r="AY380" s="30">
        <v>0.68346018974443701</v>
      </c>
      <c r="AZ380" s="30">
        <v>1.18784845478876</v>
      </c>
      <c r="BA380" s="30">
        <v>0.99428434469882598</v>
      </c>
      <c r="BB380" s="62">
        <v>2.9729007492678601E-2</v>
      </c>
      <c r="BC380" s="108">
        <v>-29.2525197472714</v>
      </c>
      <c r="BD380" s="22">
        <v>43880</v>
      </c>
      <c r="BE380" s="22">
        <v>43913</v>
      </c>
      <c r="BF380" s="24"/>
      <c r="BG380" s="22"/>
      <c r="BH380" s="37"/>
    </row>
    <row r="381" spans="1:60" x14ac:dyDescent="0.25">
      <c r="A381" s="19"/>
      <c r="B381" s="17" t="s">
        <v>395</v>
      </c>
      <c r="C381" s="17" t="s">
        <v>4661</v>
      </c>
      <c r="D381" s="17" t="s">
        <v>3055</v>
      </c>
      <c r="E381" s="20" t="s">
        <v>7326</v>
      </c>
      <c r="F381" s="20" t="s">
        <v>3158</v>
      </c>
      <c r="G381" s="82" t="s">
        <v>7252</v>
      </c>
      <c r="H381" s="85" t="s">
        <v>7278</v>
      </c>
      <c r="I381" s="21" t="s">
        <v>7418</v>
      </c>
      <c r="J381" s="21" t="s">
        <v>3804</v>
      </c>
      <c r="K381" s="19"/>
      <c r="L381" s="22">
        <v>44015</v>
      </c>
      <c r="M381" s="98">
        <v>125990.01744198801</v>
      </c>
      <c r="N381" s="94">
        <v>125990.01744198801</v>
      </c>
      <c r="O381" s="94">
        <v>135440.88492989499</v>
      </c>
      <c r="P381" s="62">
        <f t="shared" si="5"/>
        <v>0.93022145792388455</v>
      </c>
      <c r="Q381" s="22">
        <v>43880</v>
      </c>
      <c r="R381" s="99">
        <v>27221927.7702813</v>
      </c>
      <c r="S381" s="99">
        <v>26553232.7074375</v>
      </c>
      <c r="T381" s="19"/>
      <c r="U381" s="23">
        <v>-1.97331734698309E-2</v>
      </c>
      <c r="V381" s="63">
        <v>-2.5313386337984398</v>
      </c>
      <c r="W381" s="23">
        <v>2.8679473276497398E-2</v>
      </c>
      <c r="X381" s="63">
        <v>-6.7348226370158999</v>
      </c>
      <c r="Y381" s="23">
        <v>2.67760892511433E-2</v>
      </c>
      <c r="Z381" s="63">
        <v>15.878212305702601</v>
      </c>
      <c r="AA381" s="23">
        <v>0.21803294222627301</v>
      </c>
      <c r="AB381" s="63">
        <v>38.709909932280397</v>
      </c>
      <c r="AC381" s="23">
        <v>0.37707504042191398</v>
      </c>
      <c r="AD381" s="63">
        <v>57.774801289720898</v>
      </c>
      <c r="AE381" s="23">
        <v>0.48861037380469502</v>
      </c>
      <c r="AF381" s="64">
        <v>61.054378964414397</v>
      </c>
      <c r="AG381" s="23">
        <v>-1.0554176542427701E-3</v>
      </c>
      <c r="AH381" s="63">
        <v>-6.2003675661835604</v>
      </c>
      <c r="AI381" s="23">
        <v>4.3705496540496797E-2</v>
      </c>
      <c r="AJ381" s="63">
        <v>14.456662626253101</v>
      </c>
      <c r="AK381" s="23">
        <v>1.4078359759599</v>
      </c>
      <c r="AL381" s="23">
        <v>6.8356085699633695E-2</v>
      </c>
      <c r="AM381" s="63">
        <v>114.510448480723</v>
      </c>
      <c r="AN381" s="19"/>
      <c r="AO381" s="26">
        <v>0.100387507123814</v>
      </c>
      <c r="AP381" s="26">
        <v>-9.1158333310886505E-2</v>
      </c>
      <c r="AQ381" s="26">
        <v>0.178659522673115</v>
      </c>
      <c r="AR381" s="26">
        <v>-8.0902199204574601E-2</v>
      </c>
      <c r="AS381" s="24">
        <v>8</v>
      </c>
      <c r="AT381" s="24">
        <v>4</v>
      </c>
      <c r="AU381" s="24">
        <v>7</v>
      </c>
      <c r="AV381" s="25">
        <v>5</v>
      </c>
      <c r="AW381" s="19"/>
      <c r="AX381" s="29">
        <v>0.29118927223229502</v>
      </c>
      <c r="AY381" s="30">
        <v>0.89905525996073299</v>
      </c>
      <c r="AZ381" s="30">
        <v>1.42702433899103</v>
      </c>
      <c r="BA381" s="30">
        <v>1.3105370822340801</v>
      </c>
      <c r="BB381" s="62">
        <v>3.00109025516213E-2</v>
      </c>
      <c r="BC381" s="108">
        <v>-29.300405962712802</v>
      </c>
      <c r="BD381" s="22">
        <v>43880</v>
      </c>
      <c r="BE381" s="22">
        <v>43913</v>
      </c>
      <c r="BF381" s="24"/>
      <c r="BG381" s="22"/>
      <c r="BH381" s="37"/>
    </row>
    <row r="382" spans="1:60" x14ac:dyDescent="0.25">
      <c r="A382" s="19"/>
      <c r="B382" s="17" t="s">
        <v>396</v>
      </c>
      <c r="C382" s="17" t="s">
        <v>4662</v>
      </c>
      <c r="D382" s="17" t="s">
        <v>3056</v>
      </c>
      <c r="E382" s="20" t="s">
        <v>7288</v>
      </c>
      <c r="F382" s="20" t="s">
        <v>3150</v>
      </c>
      <c r="G382" s="82" t="s">
        <v>7249</v>
      </c>
      <c r="H382" s="85" t="s">
        <v>2982</v>
      </c>
      <c r="I382" s="21" t="s">
        <v>7417</v>
      </c>
      <c r="J382" s="21" t="s">
        <v>2982</v>
      </c>
      <c r="K382" s="19"/>
      <c r="L382" s="22">
        <v>44015</v>
      </c>
      <c r="M382" s="98">
        <v>1045.23990000039</v>
      </c>
      <c r="N382" s="94">
        <v>1045.23990000039</v>
      </c>
      <c r="O382" s="94"/>
      <c r="P382" s="62" t="str">
        <f t="shared" si="5"/>
        <v/>
      </c>
      <c r="Q382" s="22"/>
      <c r="R382" s="99">
        <v>2342389.7230000002</v>
      </c>
      <c r="S382" s="99"/>
      <c r="T382" s="19"/>
      <c r="U382" s="23">
        <v>-3.65303741727985E-3</v>
      </c>
      <c r="V382" s="63">
        <v>-0.92332502854333098</v>
      </c>
      <c r="W382" s="23">
        <v>-6.2367804275709204E-4</v>
      </c>
      <c r="X382" s="63">
        <v>-9.6651377689413493</v>
      </c>
      <c r="Y382" s="23"/>
      <c r="Z382" s="63"/>
      <c r="AA382" s="23"/>
      <c r="AB382" s="63"/>
      <c r="AC382" s="23"/>
      <c r="AD382" s="63"/>
      <c r="AE382" s="23"/>
      <c r="AF382" s="64"/>
      <c r="AG382" s="23">
        <v>7.1209753550647301E-3</v>
      </c>
      <c r="AH382" s="63">
        <v>-5.3827282652491704</v>
      </c>
      <c r="AI382" s="23"/>
      <c r="AJ382" s="63"/>
      <c r="AK382" s="23">
        <v>4.52399000005244E-2</v>
      </c>
      <c r="AL382" s="23">
        <v>0.13843251023907199</v>
      </c>
      <c r="AM382" s="63">
        <v>7.3562758379048301</v>
      </c>
      <c r="AN382" s="19"/>
      <c r="AO382" s="26">
        <v>3.5828993935865597E-2</v>
      </c>
      <c r="AP382" s="26">
        <v>-2.6288719839612899E-2</v>
      </c>
      <c r="AQ382" s="26">
        <v>2.1282517143845301E-2</v>
      </c>
      <c r="AR382" s="26">
        <v>1.0548623813520001E-3</v>
      </c>
      <c r="AS382" s="24"/>
      <c r="AT382" s="24"/>
      <c r="AU382" s="24"/>
      <c r="AV382" s="25"/>
      <c r="AW382" s="19"/>
      <c r="AX382" s="29"/>
      <c r="AY382" s="30"/>
      <c r="AZ382" s="30"/>
      <c r="BA382" s="30"/>
      <c r="BB382" s="62"/>
      <c r="BC382" s="108">
        <v>-5.2382924765406598</v>
      </c>
      <c r="BD382" s="22">
        <v>43923</v>
      </c>
      <c r="BE382" s="22">
        <v>43965</v>
      </c>
      <c r="BF382" s="24">
        <v>38</v>
      </c>
      <c r="BG382" s="22">
        <v>43977</v>
      </c>
      <c r="BH382" s="37"/>
    </row>
    <row r="383" spans="1:60" x14ac:dyDescent="0.25">
      <c r="A383" s="19"/>
      <c r="B383" s="17" t="s">
        <v>397</v>
      </c>
      <c r="C383" s="17" t="s">
        <v>4663</v>
      </c>
      <c r="D383" s="17" t="s">
        <v>3057</v>
      </c>
      <c r="E383" s="20" t="s">
        <v>7288</v>
      </c>
      <c r="F383" s="20" t="s">
        <v>3150</v>
      </c>
      <c r="G383" s="82" t="s">
        <v>7249</v>
      </c>
      <c r="H383" s="85" t="s">
        <v>2982</v>
      </c>
      <c r="I383" s="21" t="s">
        <v>7417</v>
      </c>
      <c r="J383" s="21" t="s">
        <v>2982</v>
      </c>
      <c r="K383" s="19"/>
      <c r="L383" s="22">
        <v>44015</v>
      </c>
      <c r="M383" s="98">
        <v>990.772800000384</v>
      </c>
      <c r="N383" s="94">
        <v>990.772800000384</v>
      </c>
      <c r="O383" s="94"/>
      <c r="P383" s="62" t="str">
        <f t="shared" si="5"/>
        <v/>
      </c>
      <c r="Q383" s="22"/>
      <c r="R383" s="99">
        <v>7567474.3629999999</v>
      </c>
      <c r="S383" s="99"/>
      <c r="T383" s="19"/>
      <c r="U383" s="23">
        <v>2.8814097095164497E-4</v>
      </c>
      <c r="V383" s="63">
        <v>-0.52920718972018199</v>
      </c>
      <c r="W383" s="23">
        <v>-9.4853281225368794E-3</v>
      </c>
      <c r="X383" s="63">
        <v>-10.5513027769193</v>
      </c>
      <c r="Y383" s="23"/>
      <c r="Z383" s="63"/>
      <c r="AA383" s="23"/>
      <c r="AB383" s="63"/>
      <c r="AC383" s="23"/>
      <c r="AD383" s="63"/>
      <c r="AE383" s="23"/>
      <c r="AF383" s="64"/>
      <c r="AG383" s="23">
        <v>5.7300168100482603E-3</v>
      </c>
      <c r="AH383" s="63">
        <v>-5.5218241197508204</v>
      </c>
      <c r="AI383" s="23"/>
      <c r="AJ383" s="63"/>
      <c r="AK383" s="23">
        <v>-9.2271999992590299E-3</v>
      </c>
      <c r="AL383" s="23">
        <v>-7.2587109872984001E-2</v>
      </c>
      <c r="AM383" s="63">
        <v>-12.7685109087033</v>
      </c>
      <c r="AN383" s="19"/>
      <c r="AO383" s="26">
        <v>1.5392274435726E-2</v>
      </c>
      <c r="AP383" s="26">
        <v>-3.6655219252679699E-2</v>
      </c>
      <c r="AQ383" s="26">
        <v>5.7300168100482603E-3</v>
      </c>
      <c r="AR383" s="26">
        <v>-1.5073909848979401E-2</v>
      </c>
      <c r="AS383" s="24"/>
      <c r="AT383" s="24"/>
      <c r="AU383" s="24"/>
      <c r="AV383" s="25"/>
      <c r="AW383" s="19"/>
      <c r="AX383" s="29"/>
      <c r="AY383" s="30"/>
      <c r="AZ383" s="30"/>
      <c r="BA383" s="30"/>
      <c r="BB383" s="62"/>
      <c r="BC383" s="108">
        <v>-5.10046537061862</v>
      </c>
      <c r="BD383" s="22">
        <v>43987</v>
      </c>
      <c r="BE383" s="22">
        <v>43993</v>
      </c>
      <c r="BF383" s="24"/>
      <c r="BG383" s="22"/>
      <c r="BH383" s="37"/>
    </row>
    <row r="384" spans="1:60" x14ac:dyDescent="0.25">
      <c r="A384" s="19"/>
      <c r="B384" s="17" t="s">
        <v>398</v>
      </c>
      <c r="C384" s="17" t="s">
        <v>4664</v>
      </c>
      <c r="D384" s="17" t="s">
        <v>3058</v>
      </c>
      <c r="E384" s="20" t="s">
        <v>7289</v>
      </c>
      <c r="F384" s="20" t="s">
        <v>3156</v>
      </c>
      <c r="G384" s="82" t="s">
        <v>7253</v>
      </c>
      <c r="H384" s="85" t="s">
        <v>7261</v>
      </c>
      <c r="I384" s="21" t="s">
        <v>7417</v>
      </c>
      <c r="J384" s="21" t="s">
        <v>3805</v>
      </c>
      <c r="K384" s="19"/>
      <c r="L384" s="22">
        <v>44015</v>
      </c>
      <c r="M384" s="98">
        <v>1542.8968000002201</v>
      </c>
      <c r="N384" s="94">
        <v>1542.8968000002201</v>
      </c>
      <c r="O384" s="94">
        <v>1545.0846999995399</v>
      </c>
      <c r="P384" s="62">
        <f t="shared" si="5"/>
        <v>0.99858396112567782</v>
      </c>
      <c r="Q384" s="22">
        <v>44007</v>
      </c>
      <c r="R384" s="99">
        <v>29028811.603</v>
      </c>
      <c r="S384" s="99">
        <v>33377713.515250001</v>
      </c>
      <c r="T384" s="19"/>
      <c r="U384" s="23">
        <v>-2.0347187819425E-4</v>
      </c>
      <c r="V384" s="63">
        <v>-0.57836847463477203</v>
      </c>
      <c r="W384" s="23">
        <v>4.0835990148480099E-4</v>
      </c>
      <c r="X384" s="63">
        <v>-9.5619339745171601</v>
      </c>
      <c r="Y384" s="23">
        <v>2.9035206629487199E-2</v>
      </c>
      <c r="Z384" s="63">
        <v>16.104124043544299</v>
      </c>
      <c r="AA384" s="23">
        <v>3.9747004479068003E-2</v>
      </c>
      <c r="AB384" s="63">
        <v>20.8813161575526</v>
      </c>
      <c r="AC384" s="23">
        <v>9.30535590268846E-2</v>
      </c>
      <c r="AD384" s="63">
        <v>29.372653150232502</v>
      </c>
      <c r="AE384" s="23">
        <v>0.12106820605011299</v>
      </c>
      <c r="AF384" s="64">
        <v>24.300162188970699</v>
      </c>
      <c r="AG384" s="23">
        <v>-4.1793488071562002E-4</v>
      </c>
      <c r="AH384" s="63">
        <v>-6.1366192888308397</v>
      </c>
      <c r="AI384" s="23">
        <v>3.10821560142358E-2</v>
      </c>
      <c r="AJ384" s="63">
        <v>13.1943285736343</v>
      </c>
      <c r="AK384" s="23">
        <v>0.52986237258650404</v>
      </c>
      <c r="AL384" s="23">
        <v>4.41686058784398E-2</v>
      </c>
      <c r="AM384" s="63">
        <v>68.425341957714394</v>
      </c>
      <c r="AN384" s="19"/>
      <c r="AO384" s="26">
        <v>1.24864112876821E-2</v>
      </c>
      <c r="AP384" s="26">
        <v>-1.4241579123336101E-2</v>
      </c>
      <c r="AQ384" s="26">
        <v>2.5470727276115199E-2</v>
      </c>
      <c r="AR384" s="26">
        <v>-1.08789266550957E-2</v>
      </c>
      <c r="AS384" s="24">
        <v>7</v>
      </c>
      <c r="AT384" s="24">
        <v>5</v>
      </c>
      <c r="AU384" s="24">
        <v>7</v>
      </c>
      <c r="AV384" s="25">
        <v>5</v>
      </c>
      <c r="AW384" s="19"/>
      <c r="AX384" s="29">
        <v>2.8601401053092598E-2</v>
      </c>
      <c r="AY384" s="30">
        <v>0.36889701691507099</v>
      </c>
      <c r="AZ384" s="30">
        <v>0.534926881869069</v>
      </c>
      <c r="BA384" s="30">
        <v>0.50210295114902703</v>
      </c>
      <c r="BB384" s="62">
        <v>2.95225399529954E-3</v>
      </c>
      <c r="BC384" s="108">
        <v>-3.8794402000858099</v>
      </c>
      <c r="BD384" s="22">
        <v>43747</v>
      </c>
      <c r="BE384" s="22">
        <v>43783</v>
      </c>
      <c r="BF384" s="24">
        <v>139</v>
      </c>
      <c r="BG384" s="22">
        <v>43942</v>
      </c>
      <c r="BH384" s="37"/>
    </row>
    <row r="385" spans="1:60" x14ac:dyDescent="0.25">
      <c r="A385" s="19"/>
      <c r="B385" s="17" t="s">
        <v>399</v>
      </c>
      <c r="C385" s="17" t="s">
        <v>4665</v>
      </c>
      <c r="D385" s="17" t="s">
        <v>3058</v>
      </c>
      <c r="E385" s="20" t="s">
        <v>7298</v>
      </c>
      <c r="F385" s="20" t="s">
        <v>3156</v>
      </c>
      <c r="G385" s="82" t="s">
        <v>7253</v>
      </c>
      <c r="H385" s="85" t="s">
        <v>7261</v>
      </c>
      <c r="I385" s="21" t="s">
        <v>7417</v>
      </c>
      <c r="J385" s="21" t="s">
        <v>3806</v>
      </c>
      <c r="K385" s="19"/>
      <c r="L385" s="22">
        <v>44015</v>
      </c>
      <c r="M385" s="98">
        <v>1569.7258999999599</v>
      </c>
      <c r="N385" s="94">
        <v>1569.7258999999599</v>
      </c>
      <c r="O385" s="94">
        <v>1571.88639999926</v>
      </c>
      <c r="P385" s="62">
        <f t="shared" si="5"/>
        <v>0.99862553680768462</v>
      </c>
      <c r="Q385" s="22">
        <v>44007</v>
      </c>
      <c r="R385" s="99">
        <v>1205847.0693808601</v>
      </c>
      <c r="S385" s="99">
        <v>1152240.44646875</v>
      </c>
      <c r="T385" s="19"/>
      <c r="U385" s="23">
        <v>-1.98275556613225E-4</v>
      </c>
      <c r="V385" s="63">
        <v>-0.57784884247666901</v>
      </c>
      <c r="W385" s="23">
        <v>5.6462095744791397E-4</v>
      </c>
      <c r="X385" s="63">
        <v>-9.5463078689208505</v>
      </c>
      <c r="Y385" s="23">
        <v>3.0010562404640999E-2</v>
      </c>
      <c r="Z385" s="63">
        <v>16.201659621059701</v>
      </c>
      <c r="AA385" s="23">
        <v>4.1729756519998801E-2</v>
      </c>
      <c r="AB385" s="63">
        <v>21.079591361660299</v>
      </c>
      <c r="AC385" s="23">
        <v>9.7220813566382305E-2</v>
      </c>
      <c r="AD385" s="63">
        <v>29.7893786041823</v>
      </c>
      <c r="AE385" s="23">
        <v>0.127482582738594</v>
      </c>
      <c r="AF385" s="64">
        <v>24.941599857818801</v>
      </c>
      <c r="AG385" s="23">
        <v>-4.0232871742773601E-4</v>
      </c>
      <c r="AH385" s="63">
        <v>-6.1350586725020504</v>
      </c>
      <c r="AI385" s="23">
        <v>3.2075607414299198E-2</v>
      </c>
      <c r="AJ385" s="63">
        <v>13.2936737136333</v>
      </c>
      <c r="AK385" s="23">
        <v>0.55455345824710101</v>
      </c>
      <c r="AL385" s="23">
        <v>4.5869411347666797E-2</v>
      </c>
      <c r="AM385" s="63">
        <v>70.894450523774097</v>
      </c>
      <c r="AN385" s="19"/>
      <c r="AO385" s="26">
        <v>1.2491699648308E-2</v>
      </c>
      <c r="AP385" s="26">
        <v>-1.4236499897379001E-2</v>
      </c>
      <c r="AQ385" s="26">
        <v>2.5630885949794902E-2</v>
      </c>
      <c r="AR385" s="26">
        <v>-1.07192329060126E-2</v>
      </c>
      <c r="AS385" s="24">
        <v>7</v>
      </c>
      <c r="AT385" s="24">
        <v>5</v>
      </c>
      <c r="AU385" s="24">
        <v>7</v>
      </c>
      <c r="AV385" s="25">
        <v>5</v>
      </c>
      <c r="AW385" s="19"/>
      <c r="AX385" s="29">
        <v>2.8604630556292299E-2</v>
      </c>
      <c r="AY385" s="30">
        <v>0.43202782258595102</v>
      </c>
      <c r="AZ385" s="30">
        <v>0.54135246525856895</v>
      </c>
      <c r="BA385" s="30">
        <v>0.58903434967396595</v>
      </c>
      <c r="BB385" s="62">
        <v>2.9526071890813902E-3</v>
      </c>
      <c r="BC385" s="108">
        <v>-3.8614303768845302</v>
      </c>
      <c r="BD385" s="22">
        <v>43747</v>
      </c>
      <c r="BE385" s="22">
        <v>43783</v>
      </c>
      <c r="BF385" s="24">
        <v>134</v>
      </c>
      <c r="BG385" s="22">
        <v>43935</v>
      </c>
      <c r="BH385" s="37"/>
    </row>
    <row r="386" spans="1:60" x14ac:dyDescent="0.25">
      <c r="A386" s="19"/>
      <c r="B386" s="17" t="s">
        <v>400</v>
      </c>
      <c r="C386" s="17" t="s">
        <v>4666</v>
      </c>
      <c r="D386" s="17" t="s">
        <v>3058</v>
      </c>
      <c r="E386" s="20" t="s">
        <v>7290</v>
      </c>
      <c r="F386" s="20" t="s">
        <v>3156</v>
      </c>
      <c r="G386" s="82" t="s">
        <v>7253</v>
      </c>
      <c r="H386" s="85" t="s">
        <v>7261</v>
      </c>
      <c r="I386" s="21" t="s">
        <v>7417</v>
      </c>
      <c r="J386" s="21" t="s">
        <v>3807</v>
      </c>
      <c r="K386" s="19"/>
      <c r="L386" s="22">
        <v>44015</v>
      </c>
      <c r="M386" s="98">
        <v>1493.24939999916</v>
      </c>
      <c r="N386" s="94">
        <v>1493.24939999916</v>
      </c>
      <c r="O386" s="94">
        <v>1495.4682999998299</v>
      </c>
      <c r="P386" s="62">
        <f t="shared" si="5"/>
        <v>0.99851625072850414</v>
      </c>
      <c r="Q386" s="22">
        <v>44007</v>
      </c>
      <c r="R386" s="99">
        <v>24681968.131999999</v>
      </c>
      <c r="S386" s="99">
        <v>27488204.946937501</v>
      </c>
      <c r="T386" s="19"/>
      <c r="U386" s="23">
        <v>-2.1197590194788101E-4</v>
      </c>
      <c r="V386" s="63">
        <v>-0.57921887701013497</v>
      </c>
      <c r="W386" s="23">
        <v>1.5405024169012899E-4</v>
      </c>
      <c r="X386" s="63">
        <v>-9.5873649404966308</v>
      </c>
      <c r="Y386" s="23">
        <v>2.7448805574749699E-2</v>
      </c>
      <c r="Z386" s="63">
        <v>15.945483938063299</v>
      </c>
      <c r="AA386" s="23">
        <v>3.6526061638142003E-2</v>
      </c>
      <c r="AB386" s="63">
        <v>20.559221873467301</v>
      </c>
      <c r="AC386" s="23">
        <v>8.6301199851732194E-2</v>
      </c>
      <c r="AD386" s="63">
        <v>28.697417232702701</v>
      </c>
      <c r="AE386" s="23">
        <v>0.11070082293372301</v>
      </c>
      <c r="AF386" s="64">
        <v>23.2634238773317</v>
      </c>
      <c r="AG386" s="23">
        <v>-4.4333276218821999E-4</v>
      </c>
      <c r="AH386" s="63">
        <v>-6.1391590769780997</v>
      </c>
      <c r="AI386" s="23">
        <v>2.9466433175912202E-2</v>
      </c>
      <c r="AJ386" s="63">
        <v>13.032756289801901</v>
      </c>
      <c r="AK386" s="23">
        <v>0.48236881291260902</v>
      </c>
      <c r="AL386" s="23">
        <v>4.0826569989803801E-2</v>
      </c>
      <c r="AM386" s="63">
        <v>63.675985990266803</v>
      </c>
      <c r="AN386" s="19"/>
      <c r="AO386" s="26">
        <v>1.2477828135161E-2</v>
      </c>
      <c r="AP386" s="26">
        <v>-1.4249939590627E-2</v>
      </c>
      <c r="AQ386" s="26">
        <v>2.52099642730172E-2</v>
      </c>
      <c r="AR386" s="26">
        <v>-1.1138741106151401E-2</v>
      </c>
      <c r="AS386" s="24">
        <v>6</v>
      </c>
      <c r="AT386" s="24">
        <v>6</v>
      </c>
      <c r="AU386" s="24">
        <v>7</v>
      </c>
      <c r="AV386" s="25">
        <v>5</v>
      </c>
      <c r="AW386" s="19"/>
      <c r="AX386" s="29">
        <v>2.8596487527247499E-2</v>
      </c>
      <c r="AY386" s="30">
        <v>0.26632836399130599</v>
      </c>
      <c r="AZ386" s="30">
        <v>0.52448959547018603</v>
      </c>
      <c r="BA386" s="30">
        <v>0.36149002982165301</v>
      </c>
      <c r="BB386" s="62">
        <v>2.9517146431453502E-3</v>
      </c>
      <c r="BC386" s="108">
        <v>-3.9087670711378499</v>
      </c>
      <c r="BD386" s="22">
        <v>43747</v>
      </c>
      <c r="BE386" s="22">
        <v>43783</v>
      </c>
      <c r="BF386" s="24">
        <v>143</v>
      </c>
      <c r="BG386" s="22">
        <v>43948</v>
      </c>
      <c r="BH386" s="37"/>
    </row>
    <row r="387" spans="1:60" x14ac:dyDescent="0.25">
      <c r="A387" s="19"/>
      <c r="B387" s="17" t="s">
        <v>401</v>
      </c>
      <c r="C387" s="17" t="s">
        <v>4667</v>
      </c>
      <c r="D387" s="17" t="s">
        <v>3058</v>
      </c>
      <c r="E387" s="20" t="s">
        <v>7314</v>
      </c>
      <c r="F387" s="20" t="s">
        <v>3156</v>
      </c>
      <c r="G387" s="82" t="s">
        <v>7253</v>
      </c>
      <c r="H387" s="85" t="s">
        <v>7261</v>
      </c>
      <c r="I387" s="21" t="s">
        <v>7417</v>
      </c>
      <c r="J387" s="21" t="s">
        <v>2982</v>
      </c>
      <c r="K387" s="19"/>
      <c r="L387" s="22">
        <v>44015</v>
      </c>
      <c r="M387" s="98">
        <v>1040.3098000008599</v>
      </c>
      <c r="N387" s="94">
        <v>1040.3098000008599</v>
      </c>
      <c r="O387" s="94">
        <v>1041.51329999976</v>
      </c>
      <c r="P387" s="62">
        <f t="shared" si="5"/>
        <v>0.99884446987004361</v>
      </c>
      <c r="Q387" s="22">
        <v>44007</v>
      </c>
      <c r="R387" s="99">
        <v>381898.46399999998</v>
      </c>
      <c r="S387" s="99">
        <v>610845.78901953099</v>
      </c>
      <c r="T387" s="19"/>
      <c r="U387" s="23">
        <v>-1.70881420672231E-4</v>
      </c>
      <c r="V387" s="63">
        <v>-0.57510942888257</v>
      </c>
      <c r="W387" s="23">
        <v>1.38737482302531E-3</v>
      </c>
      <c r="X387" s="63">
        <v>-9.4640324823703796</v>
      </c>
      <c r="Y387" s="23">
        <v>2.2661927649096501E-2</v>
      </c>
      <c r="Z387" s="63">
        <v>15.4667961454979</v>
      </c>
      <c r="AA387" s="23">
        <v>3.9524750909549801E-2</v>
      </c>
      <c r="AB387" s="63">
        <v>20.8590908006008</v>
      </c>
      <c r="AC387" s="23"/>
      <c r="AD387" s="63"/>
      <c r="AE387" s="23"/>
      <c r="AF387" s="64"/>
      <c r="AG387" s="23">
        <v>-3.20090588502353E-4</v>
      </c>
      <c r="AH387" s="63">
        <v>-6.1268348596058804</v>
      </c>
      <c r="AI387" s="23">
        <v>2.4796431618597101E-2</v>
      </c>
      <c r="AJ387" s="63">
        <v>12.565756134063101</v>
      </c>
      <c r="AK387" s="23">
        <v>4.0309800000613898E-2</v>
      </c>
      <c r="AL387" s="23">
        <v>3.8591726264712599E-2</v>
      </c>
      <c r="AM387" s="63">
        <v>20.182581287110199</v>
      </c>
      <c r="AN387" s="19"/>
      <c r="AO387" s="26">
        <v>1.25195002819964E-2</v>
      </c>
      <c r="AP387" s="26">
        <v>-1.42094294697017E-2</v>
      </c>
      <c r="AQ387" s="26">
        <v>1.4396827808013799E-2</v>
      </c>
      <c r="AR387" s="26">
        <v>-9.8786515191022807E-3</v>
      </c>
      <c r="AS387" s="24">
        <v>7</v>
      </c>
      <c r="AT387" s="24">
        <v>3</v>
      </c>
      <c r="AU387" s="24">
        <v>7</v>
      </c>
      <c r="AV387" s="25">
        <v>5</v>
      </c>
      <c r="AW387" s="19"/>
      <c r="AX387" s="29">
        <v>2.4233116197356099E-2</v>
      </c>
      <c r="AY387" s="30">
        <v>0.40951894846011799</v>
      </c>
      <c r="AZ387" s="30">
        <v>0.52744782814534097</v>
      </c>
      <c r="BA387" s="30">
        <v>0.56648079750175395</v>
      </c>
      <c r="BB387" s="62">
        <v>2.5012245913740099E-3</v>
      </c>
      <c r="BC387" s="108">
        <v>-3.7675435324017599</v>
      </c>
      <c r="BD387" s="22">
        <v>43748</v>
      </c>
      <c r="BE387" s="22">
        <v>43783</v>
      </c>
      <c r="BF387" s="24">
        <v>148</v>
      </c>
      <c r="BG387" s="22">
        <v>43956</v>
      </c>
      <c r="BH387" s="37"/>
    </row>
    <row r="388" spans="1:60" x14ac:dyDescent="0.25">
      <c r="A388" s="19"/>
      <c r="B388" s="17" t="s">
        <v>402</v>
      </c>
      <c r="C388" s="17" t="s">
        <v>4668</v>
      </c>
      <c r="D388" s="17" t="s">
        <v>3058</v>
      </c>
      <c r="E388" s="20" t="s">
        <v>7315</v>
      </c>
      <c r="F388" s="20" t="s">
        <v>3156</v>
      </c>
      <c r="G388" s="82" t="s">
        <v>7253</v>
      </c>
      <c r="H388" s="85" t="s">
        <v>7261</v>
      </c>
      <c r="I388" s="21" t="s">
        <v>7417</v>
      </c>
      <c r="J388" s="21" t="s">
        <v>3808</v>
      </c>
      <c r="K388" s="19"/>
      <c r="L388" s="22">
        <v>44015</v>
      </c>
      <c r="M388" s="98">
        <v>1368.6660999991</v>
      </c>
      <c r="N388" s="94">
        <v>1368.6660999991</v>
      </c>
      <c r="O388" s="94">
        <v>1371.7614999990899</v>
      </c>
      <c r="P388" s="62">
        <f t="shared" si="5"/>
        <v>0.99774348529245649</v>
      </c>
      <c r="Q388" s="22">
        <v>43984</v>
      </c>
      <c r="R388" s="99">
        <v>12043159.779999999</v>
      </c>
      <c r="S388" s="99">
        <v>12850547.8084844</v>
      </c>
      <c r="T388" s="19"/>
      <c r="U388" s="23">
        <v>-2.3937288824527099E-4</v>
      </c>
      <c r="V388" s="63">
        <v>-0.58195857563987397</v>
      </c>
      <c r="W388" s="23">
        <v>-6.67430794237589E-4</v>
      </c>
      <c r="X388" s="63">
        <v>-9.6695130440930406</v>
      </c>
      <c r="Y388" s="23">
        <v>2.2340107596392E-2</v>
      </c>
      <c r="Z388" s="63">
        <v>15.4346141402202</v>
      </c>
      <c r="AA388" s="23">
        <v>2.6187896080955401E-2</v>
      </c>
      <c r="AB388" s="63">
        <v>19.525405317748699</v>
      </c>
      <c r="AC388" s="23">
        <v>6.5300813468638794E-2</v>
      </c>
      <c r="AD388" s="63">
        <v>26.597378594393401</v>
      </c>
      <c r="AE388" s="23">
        <v>8.1620553812244895E-2</v>
      </c>
      <c r="AF388" s="64">
        <v>20.355396965198501</v>
      </c>
      <c r="AG388" s="23">
        <v>-5.2549110296240499E-4</v>
      </c>
      <c r="AH388" s="63">
        <v>-6.1473749110518803</v>
      </c>
      <c r="AI388" s="23">
        <v>2.42635308914032E-2</v>
      </c>
      <c r="AJ388" s="63">
        <v>12.512466061351001</v>
      </c>
      <c r="AK388" s="23">
        <v>0.36379734348156501</v>
      </c>
      <c r="AL388" s="23">
        <v>3.2043126599091899E-2</v>
      </c>
      <c r="AM388" s="63">
        <v>51.818839047162299</v>
      </c>
      <c r="AN388" s="19"/>
      <c r="AO388" s="26">
        <v>1.24501257887459E-2</v>
      </c>
      <c r="AP388" s="26">
        <v>-1.4276949275881599E-2</v>
      </c>
      <c r="AQ388" s="26">
        <v>2.43679745944974E-2</v>
      </c>
      <c r="AR388" s="26">
        <v>-1.1977991569438001E-2</v>
      </c>
      <c r="AS388" s="24">
        <v>6</v>
      </c>
      <c r="AT388" s="24">
        <v>6</v>
      </c>
      <c r="AU388" s="24">
        <v>7</v>
      </c>
      <c r="AV388" s="25">
        <v>5</v>
      </c>
      <c r="AW388" s="19"/>
      <c r="AX388" s="29">
        <v>2.8583409692546399E-2</v>
      </c>
      <c r="AY388" s="30">
        <v>-6.32269714983522E-2</v>
      </c>
      <c r="AZ388" s="30">
        <v>0.49097288871962502</v>
      </c>
      <c r="BA388" s="30">
        <v>-8.5045846792809202E-2</v>
      </c>
      <c r="BB388" s="62">
        <v>2.9502614834245799E-3</v>
      </c>
      <c r="BC388" s="108">
        <v>-4.0034673880872997</v>
      </c>
      <c r="BD388" s="22">
        <v>43747</v>
      </c>
      <c r="BE388" s="22">
        <v>43783</v>
      </c>
      <c r="BF388" s="24">
        <v>152</v>
      </c>
      <c r="BG388" s="22">
        <v>43959</v>
      </c>
      <c r="BH388" s="37"/>
    </row>
    <row r="389" spans="1:60" x14ac:dyDescent="0.25">
      <c r="A389" s="19"/>
      <c r="B389" s="17" t="s">
        <v>403</v>
      </c>
      <c r="C389" s="17" t="s">
        <v>4669</v>
      </c>
      <c r="D389" s="17" t="s">
        <v>3058</v>
      </c>
      <c r="E389" s="20" t="s">
        <v>7293</v>
      </c>
      <c r="F389" s="20" t="s">
        <v>3156</v>
      </c>
      <c r="G389" s="82" t="s">
        <v>7253</v>
      </c>
      <c r="H389" s="85" t="s">
        <v>7261</v>
      </c>
      <c r="I389" s="21" t="s">
        <v>7417</v>
      </c>
      <c r="J389" s="21" t="s">
        <v>3809</v>
      </c>
      <c r="K389" s="19"/>
      <c r="L389" s="22">
        <v>44015</v>
      </c>
      <c r="M389" s="98">
        <v>1131.6530000008599</v>
      </c>
      <c r="N389" s="94">
        <v>1131.6530000008599</v>
      </c>
      <c r="O389" s="94">
        <v>1132.99220000021</v>
      </c>
      <c r="P389" s="62">
        <f t="shared" ref="P389:P452" si="6">IFERROR(N389/O389,"")</f>
        <v>0.99881799715889497</v>
      </c>
      <c r="Q389" s="22">
        <v>44007</v>
      </c>
      <c r="R389" s="99">
        <v>11462.826999999999</v>
      </c>
      <c r="S389" s="99">
        <v>11131.525183212299</v>
      </c>
      <c r="T389" s="19"/>
      <c r="U389" s="23">
        <v>-1.7422800192434801E-4</v>
      </c>
      <c r="V389" s="63">
        <v>-0.57544408700778105</v>
      </c>
      <c r="W389" s="23">
        <v>1.2879166079073901E-3</v>
      </c>
      <c r="X389" s="63">
        <v>-9.4739783038821805</v>
      </c>
      <c r="Y389" s="23">
        <v>3.45356550260476E-2</v>
      </c>
      <c r="Z389" s="63">
        <v>16.654168883193101</v>
      </c>
      <c r="AA389" s="23">
        <v>5.0954804746652399E-2</v>
      </c>
      <c r="AB389" s="63">
        <v>22.002096184325602</v>
      </c>
      <c r="AC389" s="23">
        <v>0.11651065913974901</v>
      </c>
      <c r="AD389" s="63">
        <v>31.718363161518901</v>
      </c>
      <c r="AE389" s="23"/>
      <c r="AF389" s="64"/>
      <c r="AG389" s="23">
        <v>-3.3011588766385103E-4</v>
      </c>
      <c r="AH389" s="63">
        <v>-6.1278373895256699</v>
      </c>
      <c r="AI389" s="23">
        <v>3.6684699092802503E-2</v>
      </c>
      <c r="AJ389" s="63">
        <v>13.754582881490901</v>
      </c>
      <c r="AK389" s="23">
        <v>0.13165300000037</v>
      </c>
      <c r="AL389" s="23">
        <v>5.2421588052311598E-2</v>
      </c>
      <c r="AM389" s="63">
        <v>37.417602620436803</v>
      </c>
      <c r="AN389" s="19"/>
      <c r="AO389" s="26">
        <v>1.25162245349202E-2</v>
      </c>
      <c r="AP389" s="26">
        <v>-1.42127888912E-2</v>
      </c>
      <c r="AQ389" s="26">
        <v>2.6372737351266599E-2</v>
      </c>
      <c r="AR389" s="26">
        <v>-9.98065056501218E-3</v>
      </c>
      <c r="AS389" s="24">
        <v>7</v>
      </c>
      <c r="AT389" s="24">
        <v>5</v>
      </c>
      <c r="AU389" s="24">
        <v>7</v>
      </c>
      <c r="AV389" s="25">
        <v>5</v>
      </c>
      <c r="AW389" s="19"/>
      <c r="AX389" s="29">
        <v>2.86215030511448E-2</v>
      </c>
      <c r="AY389" s="30">
        <v>0.72544152014506802</v>
      </c>
      <c r="AZ389" s="30">
        <v>0.57123707432037896</v>
      </c>
      <c r="BA389" s="30">
        <v>0.99688577930100997</v>
      </c>
      <c r="BB389" s="62">
        <v>2.9544411398228498E-3</v>
      </c>
      <c r="BC389" s="108">
        <v>-3.77866559432732</v>
      </c>
      <c r="BD389" s="22">
        <v>43748</v>
      </c>
      <c r="BE389" s="22">
        <v>43783</v>
      </c>
      <c r="BF389" s="24">
        <v>130</v>
      </c>
      <c r="BG389" s="22">
        <v>43930</v>
      </c>
      <c r="BH389" s="37"/>
    </row>
    <row r="390" spans="1:60" x14ac:dyDescent="0.25">
      <c r="A390" s="19"/>
      <c r="B390" s="17" t="s">
        <v>404</v>
      </c>
      <c r="C390" s="17" t="s">
        <v>4670</v>
      </c>
      <c r="D390" s="17" t="s">
        <v>3058</v>
      </c>
      <c r="E390" s="20" t="s">
        <v>7294</v>
      </c>
      <c r="F390" s="20" t="s">
        <v>3156</v>
      </c>
      <c r="G390" s="82" t="s">
        <v>7253</v>
      </c>
      <c r="H390" s="85" t="s">
        <v>7261</v>
      </c>
      <c r="I390" s="21" t="s">
        <v>7417</v>
      </c>
      <c r="J390" s="21" t="s">
        <v>3810</v>
      </c>
      <c r="K390" s="19"/>
      <c r="L390" s="22">
        <v>44015</v>
      </c>
      <c r="M390" s="98">
        <v>1426.1609000004801</v>
      </c>
      <c r="N390" s="94">
        <v>1426.1609000004801</v>
      </c>
      <c r="O390" s="94">
        <v>1427.88529999927</v>
      </c>
      <c r="P390" s="62">
        <f t="shared" si="6"/>
        <v>0.99879233997381245</v>
      </c>
      <c r="Q390" s="22">
        <v>44007</v>
      </c>
      <c r="R390" s="99">
        <v>1375539.2579999999</v>
      </c>
      <c r="S390" s="99">
        <v>1336559.25450391</v>
      </c>
      <c r="T390" s="19"/>
      <c r="U390" s="23">
        <v>-1.7736787231115199E-4</v>
      </c>
      <c r="V390" s="63">
        <v>-0.57575807404646195</v>
      </c>
      <c r="W390" s="23">
        <v>1.19153623927559E-3</v>
      </c>
      <c r="X390" s="63">
        <v>-9.4836163407453604</v>
      </c>
      <c r="Y390" s="23">
        <v>3.3931754718651098E-2</v>
      </c>
      <c r="Z390" s="63">
        <v>16.593778852460702</v>
      </c>
      <c r="AA390" s="23">
        <v>4.97202104652388E-2</v>
      </c>
      <c r="AB390" s="63">
        <v>21.878636756184299</v>
      </c>
      <c r="AC390" s="23">
        <v>0.114094201428088</v>
      </c>
      <c r="AD390" s="63">
        <v>31.476717390352899</v>
      </c>
      <c r="AE390" s="23">
        <v>0.15357830598630201</v>
      </c>
      <c r="AF390" s="64">
        <v>27.551172182604201</v>
      </c>
      <c r="AG390" s="23">
        <v>-3.3967793660849598E-4</v>
      </c>
      <c r="AH390" s="63">
        <v>-6.1287935944201299</v>
      </c>
      <c r="AI390" s="23">
        <v>3.6069456478799097E-2</v>
      </c>
      <c r="AJ390" s="63">
        <v>13.6930586200906</v>
      </c>
      <c r="AK390" s="23">
        <v>0.42616090000024998</v>
      </c>
      <c r="AL390" s="23">
        <v>5.0809051876058199E-2</v>
      </c>
      <c r="AM390" s="63">
        <v>32.669061048712997</v>
      </c>
      <c r="AN390" s="19"/>
      <c r="AO390" s="26">
        <v>1.2512805677033599E-2</v>
      </c>
      <c r="AP390" s="26">
        <v>-1.42158760672828E-2</v>
      </c>
      <c r="AQ390" s="26">
        <v>2.62734209718474E-2</v>
      </c>
      <c r="AR390" s="26">
        <v>-1.00787751161988E-2</v>
      </c>
      <c r="AS390" s="24">
        <v>7</v>
      </c>
      <c r="AT390" s="24">
        <v>5</v>
      </c>
      <c r="AU390" s="24">
        <v>7</v>
      </c>
      <c r="AV390" s="25">
        <v>5</v>
      </c>
      <c r="AW390" s="19"/>
      <c r="AX390" s="29">
        <v>2.8618998809906801E-2</v>
      </c>
      <c r="AY390" s="30">
        <v>0.68619493377627805</v>
      </c>
      <c r="AZ390" s="30">
        <v>0.56723788308954703</v>
      </c>
      <c r="BA390" s="30">
        <v>0.94196694719539698</v>
      </c>
      <c r="BB390" s="62">
        <v>2.9541702438973501E-3</v>
      </c>
      <c r="BC390" s="108">
        <v>-3.78950248190813</v>
      </c>
      <c r="BD390" s="22">
        <v>43748</v>
      </c>
      <c r="BE390" s="22">
        <v>43783</v>
      </c>
      <c r="BF390" s="24">
        <v>130</v>
      </c>
      <c r="BG390" s="22">
        <v>43930</v>
      </c>
      <c r="BH390" s="37"/>
    </row>
    <row r="391" spans="1:60" x14ac:dyDescent="0.25">
      <c r="A391" s="19"/>
      <c r="B391" s="17" t="s">
        <v>405</v>
      </c>
      <c r="C391" s="17" t="s">
        <v>4671</v>
      </c>
      <c r="D391" s="17" t="s">
        <v>3058</v>
      </c>
      <c r="E391" s="20" t="s">
        <v>7316</v>
      </c>
      <c r="F391" s="20" t="s">
        <v>3156</v>
      </c>
      <c r="G391" s="82" t="s">
        <v>7253</v>
      </c>
      <c r="H391" s="85" t="s">
        <v>7261</v>
      </c>
      <c r="I391" s="21" t="s">
        <v>7417</v>
      </c>
      <c r="J391" s="21" t="s">
        <v>2982</v>
      </c>
      <c r="K391" s="19"/>
      <c r="L391" s="22">
        <v>44015</v>
      </c>
      <c r="M391" s="98">
        <v>1253.3519000001299</v>
      </c>
      <c r="N391" s="94">
        <v>1253.3519000001299</v>
      </c>
      <c r="O391" s="94">
        <v>1254.8431000001699</v>
      </c>
      <c r="P391" s="62">
        <f t="shared" si="6"/>
        <v>0.99881164426051372</v>
      </c>
      <c r="Q391" s="22">
        <v>44007</v>
      </c>
      <c r="R391" s="99">
        <v>26891554.647</v>
      </c>
      <c r="S391" s="99">
        <v>26760821.306281298</v>
      </c>
      <c r="T391" s="19"/>
      <c r="U391" s="23">
        <v>-1.7494020266894901E-4</v>
      </c>
      <c r="V391" s="63">
        <v>-0.57551530708224197</v>
      </c>
      <c r="W391" s="23">
        <v>1.26397052190441E-3</v>
      </c>
      <c r="X391" s="63">
        <v>-9.4763729124824696</v>
      </c>
      <c r="Y391" s="23">
        <v>3.4385518905764897E-2</v>
      </c>
      <c r="Z391" s="63">
        <v>16.6391552711721</v>
      </c>
      <c r="AA391" s="23">
        <v>5.0646913679884199E-2</v>
      </c>
      <c r="AB391" s="63">
        <v>21.971307077648799</v>
      </c>
      <c r="AC391" s="23">
        <v>0.116059405774722</v>
      </c>
      <c r="AD391" s="63">
        <v>31.673237825016301</v>
      </c>
      <c r="AE391" s="23">
        <v>0.15663052311356301</v>
      </c>
      <c r="AF391" s="64">
        <v>27.856393895315701</v>
      </c>
      <c r="AG391" s="23">
        <v>-3.32437713041145E-4</v>
      </c>
      <c r="AH391" s="63">
        <v>-6.1280695720634002</v>
      </c>
      <c r="AI391" s="23">
        <v>3.6531744486637797E-2</v>
      </c>
      <c r="AJ391" s="63">
        <v>13.739287420874501</v>
      </c>
      <c r="AK391" s="23">
        <v>0.25335190000070701</v>
      </c>
      <c r="AL391" s="23">
        <v>5.0504097298471599E-2</v>
      </c>
      <c r="AM391" s="63">
        <v>11.9876057718939</v>
      </c>
      <c r="AN391" s="19"/>
      <c r="AO391" s="26">
        <v>1.25153566896188E-2</v>
      </c>
      <c r="AP391" s="26">
        <v>-1.42135716869234E-2</v>
      </c>
      <c r="AQ391" s="26">
        <v>2.6347700650148902E-2</v>
      </c>
      <c r="AR391" s="26">
        <v>-1.00048253225395E-2</v>
      </c>
      <c r="AS391" s="24">
        <v>7</v>
      </c>
      <c r="AT391" s="24">
        <v>5</v>
      </c>
      <c r="AU391" s="24">
        <v>7</v>
      </c>
      <c r="AV391" s="25">
        <v>5</v>
      </c>
      <c r="AW391" s="19"/>
      <c r="AX391" s="29">
        <v>2.8620900905079901E-2</v>
      </c>
      <c r="AY391" s="30">
        <v>0.71565194284448796</v>
      </c>
      <c r="AZ391" s="30">
        <v>0.57023978951110599</v>
      </c>
      <c r="BA391" s="30">
        <v>0.98317669633161098</v>
      </c>
      <c r="BB391" s="62">
        <v>2.9543759214266199E-3</v>
      </c>
      <c r="BC391" s="108">
        <v>-3.78138591817333</v>
      </c>
      <c r="BD391" s="22">
        <v>43748</v>
      </c>
      <c r="BE391" s="22">
        <v>43783</v>
      </c>
      <c r="BF391" s="24">
        <v>130</v>
      </c>
      <c r="BG391" s="22">
        <v>43930</v>
      </c>
      <c r="BH391" s="37"/>
    </row>
    <row r="392" spans="1:60" x14ac:dyDescent="0.25">
      <c r="A392" s="19"/>
      <c r="B392" s="17" t="s">
        <v>406</v>
      </c>
      <c r="C392" s="17" t="s">
        <v>4672</v>
      </c>
      <c r="D392" s="17" t="s">
        <v>3059</v>
      </c>
      <c r="E392" s="20" t="s">
        <v>7289</v>
      </c>
      <c r="F392" s="20" t="s">
        <v>3162</v>
      </c>
      <c r="G392" s="82" t="s">
        <v>7253</v>
      </c>
      <c r="H392" s="85" t="s">
        <v>7268</v>
      </c>
      <c r="I392" s="21" t="s">
        <v>7417</v>
      </c>
      <c r="J392" s="21" t="s">
        <v>3811</v>
      </c>
      <c r="K392" s="19"/>
      <c r="L392" s="22">
        <v>44015</v>
      </c>
      <c r="M392" s="98">
        <v>1021.77560000028</v>
      </c>
      <c r="N392" s="94">
        <v>1021.77560000028</v>
      </c>
      <c r="O392" s="94">
        <v>1051.1164999995401</v>
      </c>
      <c r="P392" s="62">
        <f t="shared" si="6"/>
        <v>0.97208596763605837</v>
      </c>
      <c r="Q392" s="22">
        <v>43748</v>
      </c>
      <c r="R392" s="99">
        <v>4952175.2490546899</v>
      </c>
      <c r="S392" s="99">
        <v>7505865.9773906199</v>
      </c>
      <c r="T392" s="19"/>
      <c r="U392" s="23">
        <v>-4.76394226097909E-4</v>
      </c>
      <c r="V392" s="63">
        <v>-0.60566070942513806</v>
      </c>
      <c r="W392" s="23">
        <v>-5.11591776557907E-3</v>
      </c>
      <c r="X392" s="63">
        <v>-10.1143617412308</v>
      </c>
      <c r="Y392" s="23">
        <v>2.1080274327687199E-3</v>
      </c>
      <c r="Z392" s="63">
        <v>13.4114061238652</v>
      </c>
      <c r="AA392" s="23">
        <v>-7.2652662593100104E-3</v>
      </c>
      <c r="AB392" s="63">
        <v>16.180089083733002</v>
      </c>
      <c r="AC392" s="23"/>
      <c r="AD392" s="63"/>
      <c r="AE392" s="23"/>
      <c r="AF392" s="64"/>
      <c r="AG392" s="23">
        <v>8.2510245192679604E-5</v>
      </c>
      <c r="AH392" s="63">
        <v>-6.0865747762363798</v>
      </c>
      <c r="AI392" s="23">
        <v>4.9532849807292197E-3</v>
      </c>
      <c r="AJ392" s="63">
        <v>10.5814414702763</v>
      </c>
      <c r="AK392" s="23">
        <v>2.17756000001827E-2</v>
      </c>
      <c r="AL392" s="23">
        <v>1.32632999720954E-2</v>
      </c>
      <c r="AM392" s="63">
        <v>20.484447156282801</v>
      </c>
      <c r="AN392" s="19"/>
      <c r="AO392" s="26">
        <v>1.02257110393111E-2</v>
      </c>
      <c r="AP392" s="26">
        <v>-1.50565702433596E-2</v>
      </c>
      <c r="AQ392" s="26">
        <v>1.5149802484302199E-2</v>
      </c>
      <c r="AR392" s="26">
        <v>-1.89556098293906E-2</v>
      </c>
      <c r="AS392" s="24">
        <v>7</v>
      </c>
      <c r="AT392" s="24">
        <v>5</v>
      </c>
      <c r="AU392" s="24">
        <v>7</v>
      </c>
      <c r="AV392" s="25">
        <v>5</v>
      </c>
      <c r="AW392" s="19"/>
      <c r="AX392" s="29">
        <v>3.1656191999718399E-2</v>
      </c>
      <c r="AY392" s="30">
        <v>-1.0962904535954301</v>
      </c>
      <c r="AZ392" s="30">
        <v>0.33319630759615398</v>
      </c>
      <c r="BA392" s="30">
        <v>-1.32927897377522</v>
      </c>
      <c r="BB392" s="62">
        <v>3.2628950565640499E-3</v>
      </c>
      <c r="BC392" s="108">
        <v>-5.1943814029655204</v>
      </c>
      <c r="BD392" s="22">
        <v>43748</v>
      </c>
      <c r="BE392" s="22">
        <v>43783</v>
      </c>
      <c r="BF392" s="24"/>
      <c r="BG392" s="22"/>
      <c r="BH392" s="37"/>
    </row>
    <row r="393" spans="1:60" x14ac:dyDescent="0.25">
      <c r="A393" s="19"/>
      <c r="B393" s="17" t="s">
        <v>407</v>
      </c>
      <c r="C393" s="17" t="s">
        <v>4673</v>
      </c>
      <c r="D393" s="17" t="s">
        <v>3059</v>
      </c>
      <c r="E393" s="20" t="s">
        <v>7290</v>
      </c>
      <c r="F393" s="20" t="s">
        <v>3162</v>
      </c>
      <c r="G393" s="82" t="s">
        <v>7253</v>
      </c>
      <c r="H393" s="85" t="s">
        <v>7268</v>
      </c>
      <c r="I393" s="21" t="s">
        <v>7417</v>
      </c>
      <c r="J393" s="21" t="s">
        <v>3812</v>
      </c>
      <c r="K393" s="19"/>
      <c r="L393" s="22">
        <v>44015</v>
      </c>
      <c r="M393" s="98">
        <v>1024.9485999997701</v>
      </c>
      <c r="N393" s="94">
        <v>1024.9485999997701</v>
      </c>
      <c r="O393" s="94">
        <v>1053.1217999998501</v>
      </c>
      <c r="P393" s="62">
        <f t="shared" si="6"/>
        <v>0.97324791871169702</v>
      </c>
      <c r="Q393" s="22">
        <v>43748</v>
      </c>
      <c r="R393" s="99">
        <v>5397268.7002499998</v>
      </c>
      <c r="S393" s="99">
        <v>10380297.228406301</v>
      </c>
      <c r="T393" s="19"/>
      <c r="U393" s="23">
        <v>-4.7228833864210201E-4</v>
      </c>
      <c r="V393" s="63">
        <v>-0.60525012067955697</v>
      </c>
      <c r="W393" s="23">
        <v>-4.9932428373722403E-3</v>
      </c>
      <c r="X393" s="63">
        <v>-10.102094248402899</v>
      </c>
      <c r="Y393" s="23">
        <v>2.9952407694508998E-3</v>
      </c>
      <c r="Z393" s="63">
        <v>13.5001274575334</v>
      </c>
      <c r="AA393" s="23">
        <v>-5.8090821039513702E-3</v>
      </c>
      <c r="AB393" s="63">
        <v>16.325707499258002</v>
      </c>
      <c r="AC393" s="23"/>
      <c r="AD393" s="63"/>
      <c r="AE393" s="23"/>
      <c r="AF393" s="64"/>
      <c r="AG393" s="23">
        <v>9.4745433671050705E-5</v>
      </c>
      <c r="AH393" s="63">
        <v>-6.08535125738854</v>
      </c>
      <c r="AI393" s="23">
        <v>5.8623616878321601E-3</v>
      </c>
      <c r="AJ393" s="63">
        <v>10.6723491409939</v>
      </c>
      <c r="AK393" s="23">
        <v>2.4948599999333999E-2</v>
      </c>
      <c r="AL393" s="23">
        <v>1.51867398035392E-2</v>
      </c>
      <c r="AM393" s="63">
        <v>20.8017471562198</v>
      </c>
      <c r="AN393" s="19"/>
      <c r="AO393" s="26">
        <v>1.0228494429611599E-2</v>
      </c>
      <c r="AP393" s="26">
        <v>-1.5053725894176801E-2</v>
      </c>
      <c r="AQ393" s="26">
        <v>1.52847030894918E-2</v>
      </c>
      <c r="AR393" s="26">
        <v>-1.8874956420404501E-2</v>
      </c>
      <c r="AS393" s="24">
        <v>7</v>
      </c>
      <c r="AT393" s="24">
        <v>5</v>
      </c>
      <c r="AU393" s="24">
        <v>7</v>
      </c>
      <c r="AV393" s="25">
        <v>5</v>
      </c>
      <c r="AW393" s="19"/>
      <c r="AX393" s="29">
        <v>3.1659644297360498E-2</v>
      </c>
      <c r="AY393" s="30">
        <v>-1.05477647513544</v>
      </c>
      <c r="AZ393" s="30">
        <v>0.33779205223254399</v>
      </c>
      <c r="BA393" s="30">
        <v>-1.28031624422692</v>
      </c>
      <c r="BB393" s="62">
        <v>3.2632646222691599E-3</v>
      </c>
      <c r="BC393" s="108">
        <v>-5.1852786638992301</v>
      </c>
      <c r="BD393" s="22">
        <v>43748</v>
      </c>
      <c r="BE393" s="22">
        <v>43783</v>
      </c>
      <c r="BF393" s="24"/>
      <c r="BG393" s="22"/>
      <c r="BH393" s="37"/>
    </row>
    <row r="394" spans="1:60" x14ac:dyDescent="0.25">
      <c r="A394" s="19"/>
      <c r="B394" s="17" t="s">
        <v>408</v>
      </c>
      <c r="C394" s="17" t="s">
        <v>4674</v>
      </c>
      <c r="D394" s="17" t="s">
        <v>3059</v>
      </c>
      <c r="E394" s="20" t="s">
        <v>7315</v>
      </c>
      <c r="F394" s="20" t="s">
        <v>3162</v>
      </c>
      <c r="G394" s="82" t="s">
        <v>7253</v>
      </c>
      <c r="H394" s="85" t="s">
        <v>7268</v>
      </c>
      <c r="I394" s="21" t="s">
        <v>7417</v>
      </c>
      <c r="J394" s="21" t="s">
        <v>3813</v>
      </c>
      <c r="K394" s="19"/>
      <c r="L394" s="22">
        <v>44015</v>
      </c>
      <c r="M394" s="98">
        <v>1027.53830000013</v>
      </c>
      <c r="N394" s="94">
        <v>1027.53830000013</v>
      </c>
      <c r="O394" s="94">
        <v>1054.5514000002299</v>
      </c>
      <c r="P394" s="62">
        <f t="shared" si="6"/>
        <v>0.97438427372995373</v>
      </c>
      <c r="Q394" s="22">
        <v>43748</v>
      </c>
      <c r="R394" s="99">
        <v>5903867.84671875</v>
      </c>
      <c r="S394" s="99">
        <v>14504898.0153437</v>
      </c>
      <c r="T394" s="19"/>
      <c r="U394" s="23">
        <v>-4.6633438250864899E-4</v>
      </c>
      <c r="V394" s="63">
        <v>-0.60465472506621198</v>
      </c>
      <c r="W394" s="23">
        <v>-4.8133278560271702E-3</v>
      </c>
      <c r="X394" s="63">
        <v>-10.0841027502756</v>
      </c>
      <c r="Y394" s="23">
        <v>3.8599541057919898E-3</v>
      </c>
      <c r="Z394" s="63">
        <v>13.5865987911675</v>
      </c>
      <c r="AA394" s="23">
        <v>-4.3782469747384303E-3</v>
      </c>
      <c r="AB394" s="63">
        <v>16.4687910121866</v>
      </c>
      <c r="AC394" s="23"/>
      <c r="AD394" s="63"/>
      <c r="AE394" s="23"/>
      <c r="AF394" s="64"/>
      <c r="AG394" s="23">
        <v>1.12903915578499E-4</v>
      </c>
      <c r="AH394" s="63">
        <v>-6.0835354091977898</v>
      </c>
      <c r="AI394" s="23">
        <v>6.7740878257609403E-3</v>
      </c>
      <c r="AJ394" s="63">
        <v>10.7635217547795</v>
      </c>
      <c r="AK394" s="23">
        <v>2.75383000007423E-2</v>
      </c>
      <c r="AL394" s="23">
        <v>1.6837291266711001E-2</v>
      </c>
      <c r="AM394" s="63">
        <v>20.3027345306764</v>
      </c>
      <c r="AN394" s="19"/>
      <c r="AO394" s="26">
        <v>1.0231249909338699E-2</v>
      </c>
      <c r="AP394" s="26">
        <v>-1.50511245337839E-2</v>
      </c>
      <c r="AQ394" s="26">
        <v>1.54610815461638E-2</v>
      </c>
      <c r="AR394" s="26">
        <v>-1.8794315555169298E-2</v>
      </c>
      <c r="AS394" s="24">
        <v>7</v>
      </c>
      <c r="AT394" s="24">
        <v>5</v>
      </c>
      <c r="AU394" s="24">
        <v>7</v>
      </c>
      <c r="AV394" s="25">
        <v>5</v>
      </c>
      <c r="AW394" s="19"/>
      <c r="AX394" s="29">
        <v>3.1665407768523397E-2</v>
      </c>
      <c r="AY394" s="30">
        <v>-1.01342651383675</v>
      </c>
      <c r="AZ394" s="30">
        <v>0.34235500218028397</v>
      </c>
      <c r="BA394" s="30">
        <v>-1.2313626714458199</v>
      </c>
      <c r="BB394" s="62">
        <v>3.2638701180712801E-3</v>
      </c>
      <c r="BC394" s="108">
        <v>-5.1761915066308601</v>
      </c>
      <c r="BD394" s="22">
        <v>43748</v>
      </c>
      <c r="BE394" s="22">
        <v>43783</v>
      </c>
      <c r="BF394" s="24"/>
      <c r="BG394" s="22"/>
      <c r="BH394" s="37"/>
    </row>
    <row r="395" spans="1:60" x14ac:dyDescent="0.25">
      <c r="A395" s="19"/>
      <c r="B395" s="17" t="s">
        <v>409</v>
      </c>
      <c r="C395" s="17" t="s">
        <v>4675</v>
      </c>
      <c r="D395" s="17" t="s">
        <v>3059</v>
      </c>
      <c r="E395" s="20" t="s">
        <v>7291</v>
      </c>
      <c r="F395" s="20" t="s">
        <v>3162</v>
      </c>
      <c r="G395" s="82" t="s">
        <v>7253</v>
      </c>
      <c r="H395" s="85" t="s">
        <v>7268</v>
      </c>
      <c r="I395" s="21" t="s">
        <v>7417</v>
      </c>
      <c r="J395" s="21" t="s">
        <v>3814</v>
      </c>
      <c r="K395" s="19"/>
      <c r="L395" s="22">
        <v>44015</v>
      </c>
      <c r="M395" s="98">
        <v>976.49990000016999</v>
      </c>
      <c r="N395" s="94">
        <v>976.49990000016999</v>
      </c>
      <c r="O395" s="94">
        <v>1021.4183000000201</v>
      </c>
      <c r="P395" s="62">
        <f t="shared" si="6"/>
        <v>0.95602350183088636</v>
      </c>
      <c r="Q395" s="22">
        <v>43748</v>
      </c>
      <c r="R395" s="99">
        <v>0</v>
      </c>
      <c r="S395" s="99">
        <v>3705567.9399570301</v>
      </c>
      <c r="T395" s="19"/>
      <c r="U395" s="23">
        <v>0</v>
      </c>
      <c r="V395" s="63">
        <v>-0.55802128681534702</v>
      </c>
      <c r="W395" s="23">
        <v>0</v>
      </c>
      <c r="X395" s="63">
        <v>-9.6027699646656401</v>
      </c>
      <c r="Y395" s="23">
        <v>-1.5267241774381501E-2</v>
      </c>
      <c r="Z395" s="63">
        <v>11.673879203139199</v>
      </c>
      <c r="AA395" s="23">
        <v>-2.98203354241195E-2</v>
      </c>
      <c r="AB395" s="63">
        <v>13.924582167237499</v>
      </c>
      <c r="AC395" s="23"/>
      <c r="AD395" s="63"/>
      <c r="AE395" s="23"/>
      <c r="AF395" s="64"/>
      <c r="AG395" s="23">
        <v>0</v>
      </c>
      <c r="AH395" s="63">
        <v>-6.0948258007556397</v>
      </c>
      <c r="AI395" s="23">
        <v>-1.2428535063008899E-2</v>
      </c>
      <c r="AJ395" s="63">
        <v>8.8432594659097994</v>
      </c>
      <c r="AK395" s="23">
        <v>-2.3500100000092099E-2</v>
      </c>
      <c r="AL395" s="23">
        <v>-1.5853572022024299E-2</v>
      </c>
      <c r="AM395" s="63">
        <v>20.4580359854153</v>
      </c>
      <c r="AN395" s="19"/>
      <c r="AO395" s="26">
        <v>1.02340331395681E-2</v>
      </c>
      <c r="AP395" s="26">
        <v>-1.5048404589833799E-2</v>
      </c>
      <c r="AQ395" s="26">
        <v>8.52527601637121E-3</v>
      </c>
      <c r="AR395" s="26">
        <v>-1.8713652340920799E-2</v>
      </c>
      <c r="AS395" s="24">
        <v>4</v>
      </c>
      <c r="AT395" s="24">
        <v>4</v>
      </c>
      <c r="AU395" s="24">
        <v>7</v>
      </c>
      <c r="AV395" s="25">
        <v>5</v>
      </c>
      <c r="AW395" s="19"/>
      <c r="AX395" s="29">
        <v>2.8207821586365801E-2</v>
      </c>
      <c r="AY395" s="30">
        <v>-2.0408972665427401</v>
      </c>
      <c r="AZ395" s="30">
        <v>0.25603257440661797</v>
      </c>
      <c r="BA395" s="30">
        <v>-2.3688401777180799</v>
      </c>
      <c r="BB395" s="62">
        <v>2.90568970448476E-3</v>
      </c>
      <c r="BC395" s="108">
        <v>-5.16709951255325</v>
      </c>
      <c r="BD395" s="22">
        <v>43748</v>
      </c>
      <c r="BE395" s="22">
        <v>43783</v>
      </c>
      <c r="BF395" s="24"/>
      <c r="BG395" s="22"/>
      <c r="BH395" s="37"/>
    </row>
    <row r="396" spans="1:60" x14ac:dyDescent="0.25">
      <c r="A396" s="19"/>
      <c r="B396" s="17" t="s">
        <v>410</v>
      </c>
      <c r="C396" s="17" t="s">
        <v>4676</v>
      </c>
      <c r="D396" s="17" t="s">
        <v>3059</v>
      </c>
      <c r="E396" s="20" t="s">
        <v>7294</v>
      </c>
      <c r="F396" s="20" t="s">
        <v>3162</v>
      </c>
      <c r="G396" s="82" t="s">
        <v>7253</v>
      </c>
      <c r="H396" s="85" t="s">
        <v>7268</v>
      </c>
      <c r="I396" s="21" t="s">
        <v>7417</v>
      </c>
      <c r="J396" s="21" t="s">
        <v>3815</v>
      </c>
      <c r="K396" s="19"/>
      <c r="L396" s="22">
        <v>44015</v>
      </c>
      <c r="M396" s="98">
        <v>1044.4581000004</v>
      </c>
      <c r="N396" s="94">
        <v>1044.4581000004</v>
      </c>
      <c r="O396" s="94">
        <v>1044.4581000004</v>
      </c>
      <c r="P396" s="62">
        <f t="shared" si="6"/>
        <v>1</v>
      </c>
      <c r="Q396" s="22">
        <v>44015</v>
      </c>
      <c r="R396" s="99">
        <v>0</v>
      </c>
      <c r="S396" s="99">
        <v>262347.202164307</v>
      </c>
      <c r="T396" s="19"/>
      <c r="U396" s="23">
        <v>0</v>
      </c>
      <c r="V396" s="63">
        <v>-0.55802128681534702</v>
      </c>
      <c r="W396" s="23">
        <v>0</v>
      </c>
      <c r="X396" s="63">
        <v>-9.6027699646656401</v>
      </c>
      <c r="Y396" s="23">
        <v>0</v>
      </c>
      <c r="Z396" s="63">
        <v>13.200603380581001</v>
      </c>
      <c r="AA396" s="23">
        <v>1.0432395347379501E-2</v>
      </c>
      <c r="AB396" s="63">
        <v>17.9498552443983</v>
      </c>
      <c r="AC396" s="23"/>
      <c r="AD396" s="63"/>
      <c r="AE396" s="23"/>
      <c r="AF396" s="64"/>
      <c r="AG396" s="23">
        <v>0</v>
      </c>
      <c r="AH396" s="63">
        <v>-6.0948258007556397</v>
      </c>
      <c r="AI396" s="23">
        <v>0</v>
      </c>
      <c r="AJ396" s="63">
        <v>10.0861129722034</v>
      </c>
      <c r="AK396" s="23">
        <v>4.4458100001065801E-2</v>
      </c>
      <c r="AL396" s="23">
        <v>2.6962777916196501E-2</v>
      </c>
      <c r="AM396" s="63">
        <v>22.752697156393001</v>
      </c>
      <c r="AN396" s="19"/>
      <c r="AO396" s="26">
        <v>1.8966406605613901E-3</v>
      </c>
      <c r="AP396" s="26">
        <v>-4.8820187021192401E-4</v>
      </c>
      <c r="AQ396" s="26">
        <v>2.2820704743935498E-3</v>
      </c>
      <c r="AR396" s="26">
        <v>0</v>
      </c>
      <c r="AS396" s="24">
        <v>1</v>
      </c>
      <c r="AT396" s="24">
        <v>0</v>
      </c>
      <c r="AU396" s="24">
        <v>7</v>
      </c>
      <c r="AV396" s="25">
        <v>5</v>
      </c>
      <c r="AW396" s="19"/>
      <c r="AX396" s="29">
        <v>3.0895320098761701E-3</v>
      </c>
      <c r="AY396" s="30">
        <v>-5.8592581194097901</v>
      </c>
      <c r="AZ396" s="30">
        <v>0.38510594341551002</v>
      </c>
      <c r="BA396" s="30">
        <v>-10.114232138643301</v>
      </c>
      <c r="BB396" s="62">
        <v>3.1937736901170398E-4</v>
      </c>
      <c r="BC396" s="108">
        <v>-4.8820186988564301E-2</v>
      </c>
      <c r="BD396" s="22">
        <v>43650</v>
      </c>
      <c r="BE396" s="22">
        <v>43651</v>
      </c>
      <c r="BF396" s="24">
        <v>2</v>
      </c>
      <c r="BG396" s="22">
        <v>43654</v>
      </c>
      <c r="BH396" s="37"/>
    </row>
    <row r="397" spans="1:60" x14ac:dyDescent="0.25">
      <c r="A397" s="19"/>
      <c r="B397" s="17" t="s">
        <v>411</v>
      </c>
      <c r="C397" s="17" t="s">
        <v>4677</v>
      </c>
      <c r="D397" s="17" t="s">
        <v>3060</v>
      </c>
      <c r="E397" s="20" t="s">
        <v>7289</v>
      </c>
      <c r="F397" s="20" t="s">
        <v>3162</v>
      </c>
      <c r="G397" s="82" t="s">
        <v>7255</v>
      </c>
      <c r="H397" s="85" t="s">
        <v>7274</v>
      </c>
      <c r="I397" s="21" t="s">
        <v>7417</v>
      </c>
      <c r="J397" s="21" t="s">
        <v>3816</v>
      </c>
      <c r="K397" s="19"/>
      <c r="L397" s="22">
        <v>44015</v>
      </c>
      <c r="M397" s="98">
        <v>1027.44009999931</v>
      </c>
      <c r="N397" s="94">
        <v>1027.44009999931</v>
      </c>
      <c r="O397" s="94">
        <v>1027.44009999931</v>
      </c>
      <c r="P397" s="62">
        <f t="shared" si="6"/>
        <v>1</v>
      </c>
      <c r="Q397" s="22">
        <v>44015</v>
      </c>
      <c r="R397" s="99">
        <v>3119106.0796914101</v>
      </c>
      <c r="S397" s="99">
        <v>2525317.24496094</v>
      </c>
      <c r="T397" s="19"/>
      <c r="U397" s="23">
        <v>7.3970804805867399E-6</v>
      </c>
      <c r="V397" s="63">
        <v>-0.55728157876728801</v>
      </c>
      <c r="W397" s="23">
        <v>5.2949928431189599E-5</v>
      </c>
      <c r="X397" s="63">
        <v>-9.5974749718298007</v>
      </c>
      <c r="Y397" s="23">
        <v>4.5246820482134397E-3</v>
      </c>
      <c r="Z397" s="63">
        <v>13.653071585402399</v>
      </c>
      <c r="AA397" s="23">
        <v>1.25459540340671E-2</v>
      </c>
      <c r="AB397" s="63">
        <v>18.1612111130671</v>
      </c>
      <c r="AC397" s="23"/>
      <c r="AD397" s="63"/>
      <c r="AE397" s="23"/>
      <c r="AF397" s="64"/>
      <c r="AG397" s="23">
        <v>1.09009979496477E-5</v>
      </c>
      <c r="AH397" s="63">
        <v>-6.0937357009606803</v>
      </c>
      <c r="AI397" s="23">
        <v>4.6150452471920298E-3</v>
      </c>
      <c r="AJ397" s="63">
        <v>10.5476174969226</v>
      </c>
      <c r="AK397" s="23">
        <v>2.7370033363695302E-2</v>
      </c>
      <c r="AL397" s="23">
        <v>1.6653032402245999E-2</v>
      </c>
      <c r="AM397" s="63">
        <v>21.043890492641399</v>
      </c>
      <c r="AN397" s="19"/>
      <c r="AO397" s="26">
        <v>6.8180639027559697E-4</v>
      </c>
      <c r="AP397" s="26">
        <v>-4.3411491787992397E-5</v>
      </c>
      <c r="AQ397" s="26">
        <v>1.75888689045678E-3</v>
      </c>
      <c r="AR397" s="26">
        <v>1.09009979496477E-5</v>
      </c>
      <c r="AS397" s="24">
        <v>12</v>
      </c>
      <c r="AT397" s="24">
        <v>0</v>
      </c>
      <c r="AU397" s="24">
        <v>7</v>
      </c>
      <c r="AV397" s="25">
        <v>5</v>
      </c>
      <c r="AW397" s="19"/>
      <c r="AX397" s="29">
        <v>9.6055364307289903E-4</v>
      </c>
      <c r="AY397" s="30">
        <v>-17.707767533895101</v>
      </c>
      <c r="AZ397" s="30">
        <v>0.390643355032807</v>
      </c>
      <c r="BA397" s="30">
        <v>-13.4918008538662</v>
      </c>
      <c r="BB397" s="62">
        <v>9.9255866678760196E-5</v>
      </c>
      <c r="BC397" s="108">
        <v>-4.3411491939480103E-3</v>
      </c>
      <c r="BD397" s="22">
        <v>43980</v>
      </c>
      <c r="BE397" s="22">
        <v>43983</v>
      </c>
      <c r="BF397" s="24">
        <v>2</v>
      </c>
      <c r="BG397" s="22">
        <v>43984</v>
      </c>
      <c r="BH397" s="37"/>
    </row>
    <row r="398" spans="1:60" x14ac:dyDescent="0.25">
      <c r="A398" s="19"/>
      <c r="B398" s="17" t="s">
        <v>412</v>
      </c>
      <c r="C398" s="17" t="s">
        <v>4678</v>
      </c>
      <c r="D398" s="17" t="s">
        <v>3060</v>
      </c>
      <c r="E398" s="20" t="s">
        <v>7290</v>
      </c>
      <c r="F398" s="20" t="s">
        <v>3162</v>
      </c>
      <c r="G398" s="82" t="s">
        <v>7255</v>
      </c>
      <c r="H398" s="85" t="s">
        <v>7274</v>
      </c>
      <c r="I398" s="21" t="s">
        <v>7417</v>
      </c>
      <c r="J398" s="21" t="s">
        <v>3817</v>
      </c>
      <c r="K398" s="19"/>
      <c r="L398" s="22">
        <v>44015</v>
      </c>
      <c r="M398" s="98">
        <v>1029.29439999908</v>
      </c>
      <c r="N398" s="94">
        <v>1029.29439999908</v>
      </c>
      <c r="O398" s="94">
        <v>1029.29439999908</v>
      </c>
      <c r="P398" s="62">
        <f t="shared" si="6"/>
        <v>1</v>
      </c>
      <c r="Q398" s="22">
        <v>44015</v>
      </c>
      <c r="R398" s="99">
        <v>7172228.2200156199</v>
      </c>
      <c r="S398" s="99">
        <v>4978008.8101171898</v>
      </c>
      <c r="T398" s="19"/>
      <c r="U398" s="23">
        <v>8.2581518654478697E-6</v>
      </c>
      <c r="V398" s="63">
        <v>-0.55719547162880201</v>
      </c>
      <c r="W398" s="23">
        <v>8.27820022095693E-5</v>
      </c>
      <c r="X398" s="63">
        <v>-9.5944917644519592</v>
      </c>
      <c r="Y398" s="23">
        <v>5.2337286106194404E-3</v>
      </c>
      <c r="Z398" s="63">
        <v>13.723976241642999</v>
      </c>
      <c r="AA398" s="23">
        <v>1.3907442049457999E-2</v>
      </c>
      <c r="AB398" s="63">
        <v>18.297359914606201</v>
      </c>
      <c r="AC398" s="23"/>
      <c r="AD398" s="63"/>
      <c r="AE398" s="23"/>
      <c r="AF398" s="64"/>
      <c r="AG398" s="23">
        <v>1.3893204595660799E-5</v>
      </c>
      <c r="AH398" s="63">
        <v>-6.0934364802960799</v>
      </c>
      <c r="AI398" s="23">
        <v>5.33466115302872E-3</v>
      </c>
      <c r="AJ398" s="63">
        <v>10.619579087506301</v>
      </c>
      <c r="AK398" s="23">
        <v>2.9221531114672E-2</v>
      </c>
      <c r="AL398" s="23">
        <v>1.7773296722225499E-2</v>
      </c>
      <c r="AM398" s="63">
        <v>21.229040267731801</v>
      </c>
      <c r="AN398" s="19"/>
      <c r="AO398" s="26">
        <v>6.9587294638040497E-4</v>
      </c>
      <c r="AP398" s="26">
        <v>-1.47694427141687E-5</v>
      </c>
      <c r="AQ398" s="26">
        <v>1.92450840040692E-3</v>
      </c>
      <c r="AR398" s="26">
        <v>1.3893204595660799E-5</v>
      </c>
      <c r="AS398" s="24">
        <v>12</v>
      </c>
      <c r="AT398" s="24">
        <v>0</v>
      </c>
      <c r="AU398" s="24">
        <v>7</v>
      </c>
      <c r="AV398" s="25">
        <v>5</v>
      </c>
      <c r="AW398" s="19"/>
      <c r="AX398" s="29">
        <v>1.00610171223025E-3</v>
      </c>
      <c r="AY398" s="30">
        <v>-15.684915185411199</v>
      </c>
      <c r="AZ398" s="30">
        <v>0.39498974666321401</v>
      </c>
      <c r="BA398" s="30">
        <v>-13.0501097217057</v>
      </c>
      <c r="BB398" s="62">
        <v>1.0396276568656001E-4</v>
      </c>
      <c r="BC398" s="108">
        <v>-1.4769442932856E-3</v>
      </c>
      <c r="BD398" s="22">
        <v>43980</v>
      </c>
      <c r="BE398" s="22">
        <v>43983</v>
      </c>
      <c r="BF398" s="24">
        <v>2</v>
      </c>
      <c r="BG398" s="22">
        <v>43984</v>
      </c>
      <c r="BH398" s="37"/>
    </row>
    <row r="399" spans="1:60" x14ac:dyDescent="0.25">
      <c r="A399" s="19"/>
      <c r="B399" s="17" t="s">
        <v>413</v>
      </c>
      <c r="C399" s="17" t="s">
        <v>4679</v>
      </c>
      <c r="D399" s="17" t="s">
        <v>3060</v>
      </c>
      <c r="E399" s="20" t="s">
        <v>7315</v>
      </c>
      <c r="F399" s="20" t="s">
        <v>3162</v>
      </c>
      <c r="G399" s="82" t="s">
        <v>7255</v>
      </c>
      <c r="H399" s="85" t="s">
        <v>7274</v>
      </c>
      <c r="I399" s="21" t="s">
        <v>7417</v>
      </c>
      <c r="J399" s="21" t="s">
        <v>3818</v>
      </c>
      <c r="K399" s="19"/>
      <c r="L399" s="22">
        <v>44015</v>
      </c>
      <c r="M399" s="98">
        <v>1032.3896999992401</v>
      </c>
      <c r="N399" s="94">
        <v>1032.3896999992401</v>
      </c>
      <c r="O399" s="94">
        <v>1032.3896999992401</v>
      </c>
      <c r="P399" s="62">
        <f t="shared" si="6"/>
        <v>1</v>
      </c>
      <c r="Q399" s="22">
        <v>44015</v>
      </c>
      <c r="R399" s="99">
        <v>25113022.849156201</v>
      </c>
      <c r="S399" s="99">
        <v>15985309.015249999</v>
      </c>
      <c r="T399" s="19"/>
      <c r="U399" s="23">
        <v>9.1051715571666103E-6</v>
      </c>
      <c r="V399" s="63">
        <v>-0.55711076965963002</v>
      </c>
      <c r="W399" s="23">
        <v>1.10048076749081E-4</v>
      </c>
      <c r="X399" s="63">
        <v>-9.5917651569907303</v>
      </c>
      <c r="Y399" s="23">
        <v>6.4313201728509696E-3</v>
      </c>
      <c r="Z399" s="63">
        <v>13.8437353978661</v>
      </c>
      <c r="AA399" s="23">
        <v>1.6051890417656998E-2</v>
      </c>
      <c r="AB399" s="63">
        <v>18.5118047514115</v>
      </c>
      <c r="AC399" s="23"/>
      <c r="AD399" s="63"/>
      <c r="AE399" s="23"/>
      <c r="AF399" s="64"/>
      <c r="AG399" s="23">
        <v>1.6176323697436601E-5</v>
      </c>
      <c r="AH399" s="63">
        <v>-6.0932081683858996</v>
      </c>
      <c r="AI399" s="23">
        <v>6.5421995841461501E-3</v>
      </c>
      <c r="AJ399" s="63">
        <v>10.7403329306253</v>
      </c>
      <c r="AK399" s="23">
        <v>3.2315063619535102E-2</v>
      </c>
      <c r="AL399" s="23">
        <v>1.9643319979877599E-2</v>
      </c>
      <c r="AM399" s="63">
        <v>21.538393518218101</v>
      </c>
      <c r="AN399" s="19"/>
      <c r="AO399" s="26">
        <v>7.0415456139016896E-4</v>
      </c>
      <c r="AP399" s="26">
        <v>-2.8092672437196602E-6</v>
      </c>
      <c r="AQ399" s="26">
        <v>2.1617059392156101E-3</v>
      </c>
      <c r="AR399" s="26">
        <v>1.6176323697436601E-5</v>
      </c>
      <c r="AS399" s="24">
        <v>12</v>
      </c>
      <c r="AT399" s="24">
        <v>0</v>
      </c>
      <c r="AU399" s="24">
        <v>7</v>
      </c>
      <c r="AV399" s="25">
        <v>5</v>
      </c>
      <c r="AW399" s="19"/>
      <c r="AX399" s="29">
        <v>1.0527253270629399E-3</v>
      </c>
      <c r="AY399" s="30">
        <v>-13.170688302474399</v>
      </c>
      <c r="AZ399" s="30">
        <v>0.40184262384173097</v>
      </c>
      <c r="BA399" s="30">
        <v>-12.303821075722199</v>
      </c>
      <c r="BB399" s="62">
        <v>1.08780386004952E-4</v>
      </c>
      <c r="BC399" s="108">
        <v>-2.8092669574197898E-4</v>
      </c>
      <c r="BD399" s="22">
        <v>43987</v>
      </c>
      <c r="BE399" s="22">
        <v>43990</v>
      </c>
      <c r="BF399" s="24">
        <v>2</v>
      </c>
      <c r="BG399" s="22">
        <v>43991</v>
      </c>
      <c r="BH399" s="37"/>
    </row>
    <row r="400" spans="1:60" x14ac:dyDescent="0.25">
      <c r="A400" s="19"/>
      <c r="B400" s="17" t="s">
        <v>414</v>
      </c>
      <c r="C400" s="17" t="s">
        <v>4680</v>
      </c>
      <c r="D400" s="17" t="s">
        <v>3060</v>
      </c>
      <c r="E400" s="20" t="s">
        <v>7291</v>
      </c>
      <c r="F400" s="20" t="s">
        <v>3162</v>
      </c>
      <c r="G400" s="82" t="s">
        <v>7255</v>
      </c>
      <c r="H400" s="85" t="s">
        <v>7274</v>
      </c>
      <c r="I400" s="21" t="s">
        <v>7417</v>
      </c>
      <c r="J400" s="21" t="s">
        <v>3819</v>
      </c>
      <c r="K400" s="19"/>
      <c r="L400" s="22">
        <v>44015</v>
      </c>
      <c r="M400" s="98">
        <v>1034.83249999955</v>
      </c>
      <c r="N400" s="94">
        <v>1034.83249999955</v>
      </c>
      <c r="O400" s="94">
        <v>1034.83249999955</v>
      </c>
      <c r="P400" s="62">
        <f t="shared" si="6"/>
        <v>1</v>
      </c>
      <c r="Q400" s="22">
        <v>44015</v>
      </c>
      <c r="R400" s="99">
        <v>23826179.327</v>
      </c>
      <c r="S400" s="99">
        <v>13782217.164843701</v>
      </c>
      <c r="T400" s="19"/>
      <c r="U400" s="23">
        <v>1.23693025670946E-5</v>
      </c>
      <c r="V400" s="63">
        <v>-0.55678435655863701</v>
      </c>
      <c r="W400" s="23">
        <v>2.36519317695638E-4</v>
      </c>
      <c r="X400" s="63">
        <v>-9.5791180328960799</v>
      </c>
      <c r="Y400" s="23">
        <v>7.7844717834523198E-3</v>
      </c>
      <c r="Z400" s="63">
        <v>13.979050558933499</v>
      </c>
      <c r="AA400" s="23">
        <v>1.9218781717427202E-2</v>
      </c>
      <c r="AB400" s="63">
        <v>18.828493881388599</v>
      </c>
      <c r="AC400" s="23"/>
      <c r="AD400" s="63"/>
      <c r="AE400" s="23"/>
      <c r="AF400" s="64"/>
      <c r="AG400" s="23">
        <v>2.59952194028301E-5</v>
      </c>
      <c r="AH400" s="63">
        <v>-6.0922262788153603</v>
      </c>
      <c r="AI400" s="23">
        <v>7.9355385660164791E-3</v>
      </c>
      <c r="AJ400" s="63">
        <v>10.879666828812301</v>
      </c>
      <c r="AK400" s="23">
        <v>3.4754065642118803E-2</v>
      </c>
      <c r="AL400" s="23">
        <v>2.1325362353309198E-2</v>
      </c>
      <c r="AM400" s="63">
        <v>20.6523517546884</v>
      </c>
      <c r="AN400" s="19"/>
      <c r="AO400" s="26">
        <v>7.1205997301149204E-4</v>
      </c>
      <c r="AP400" s="26">
        <v>6.6681914177024703E-6</v>
      </c>
      <c r="AQ400" s="26">
        <v>2.41735828421952E-3</v>
      </c>
      <c r="AR400" s="26">
        <v>2.59952194028301E-5</v>
      </c>
      <c r="AS400" s="24">
        <v>12</v>
      </c>
      <c r="AT400" s="24">
        <v>0</v>
      </c>
      <c r="AU400" s="24">
        <v>7</v>
      </c>
      <c r="AV400" s="25">
        <v>5</v>
      </c>
      <c r="AW400" s="19"/>
      <c r="AX400" s="29">
        <v>1.1109240059170101E-3</v>
      </c>
      <c r="AY400" s="30">
        <v>-9.8049827398935996</v>
      </c>
      <c r="AZ400" s="30">
        <v>0.41186123063789598</v>
      </c>
      <c r="BA400" s="30">
        <v>-10.848113292711799</v>
      </c>
      <c r="BB400" s="62">
        <v>1.1479417866738101E-4</v>
      </c>
      <c r="BC400" s="108">
        <v>0</v>
      </c>
      <c r="BD400" s="22">
        <v>44015</v>
      </c>
      <c r="BE400" s="22"/>
      <c r="BF400" s="24"/>
      <c r="BG400" s="22"/>
      <c r="BH400" s="37"/>
    </row>
    <row r="401" spans="1:60" x14ac:dyDescent="0.25">
      <c r="A401" s="19"/>
      <c r="B401" s="17" t="s">
        <v>415</v>
      </c>
      <c r="C401" s="17" t="s">
        <v>4681</v>
      </c>
      <c r="D401" s="17" t="s">
        <v>3060</v>
      </c>
      <c r="E401" s="20" t="s">
        <v>7300</v>
      </c>
      <c r="F401" s="20" t="s">
        <v>3162</v>
      </c>
      <c r="G401" s="82" t="s">
        <v>7255</v>
      </c>
      <c r="H401" s="85" t="s">
        <v>7274</v>
      </c>
      <c r="I401" s="21" t="s">
        <v>7417</v>
      </c>
      <c r="J401" s="21" t="s">
        <v>3820</v>
      </c>
      <c r="K401" s="19"/>
      <c r="L401" s="22">
        <v>44015</v>
      </c>
      <c r="M401" s="98">
        <v>1025.19779999927</v>
      </c>
      <c r="N401" s="94">
        <v>1025.19779999927</v>
      </c>
      <c r="O401" s="94">
        <v>1025.19779999927</v>
      </c>
      <c r="P401" s="62">
        <f t="shared" si="6"/>
        <v>1</v>
      </c>
      <c r="Q401" s="22">
        <v>44015</v>
      </c>
      <c r="R401" s="99">
        <v>28527198.8220312</v>
      </c>
      <c r="S401" s="99">
        <v>20983900.8492187</v>
      </c>
      <c r="T401" s="19"/>
      <c r="U401" s="23">
        <v>1.5704532415838899E-5</v>
      </c>
      <c r="V401" s="63">
        <v>-0.55645083357376302</v>
      </c>
      <c r="W401" s="23">
        <v>3.36926534146187E-4</v>
      </c>
      <c r="X401" s="63">
        <v>-9.5690773112582992</v>
      </c>
      <c r="Y401" s="23">
        <v>8.7478462464787299E-3</v>
      </c>
      <c r="Z401" s="63">
        <v>14.075388005236199</v>
      </c>
      <c r="AA401" s="23">
        <v>2.0912926354867498E-2</v>
      </c>
      <c r="AB401" s="63">
        <v>18.997908345132601</v>
      </c>
      <c r="AC401" s="23"/>
      <c r="AD401" s="63"/>
      <c r="AE401" s="23"/>
      <c r="AF401" s="64"/>
      <c r="AG401" s="23">
        <v>3.5896799090551199E-5</v>
      </c>
      <c r="AH401" s="63">
        <v>-6.0912361208465899</v>
      </c>
      <c r="AI401" s="23">
        <v>8.9145249166904302E-3</v>
      </c>
      <c r="AJ401" s="63">
        <v>10.977565463879699</v>
      </c>
      <c r="AK401" s="23">
        <v>2.5103182975726699E-2</v>
      </c>
      <c r="AL401" s="23">
        <v>1.9410300250456199E-2</v>
      </c>
      <c r="AM401" s="63">
        <v>22.591558011743501</v>
      </c>
      <c r="AN401" s="19"/>
      <c r="AO401" s="26">
        <v>7.1747719812265099E-4</v>
      </c>
      <c r="AP401" s="26">
        <v>1.00471006589942E-5</v>
      </c>
      <c r="AQ401" s="26">
        <v>2.5695239619381001E-3</v>
      </c>
      <c r="AR401" s="26">
        <v>3.5896799090551199E-5</v>
      </c>
      <c r="AS401" s="24">
        <v>12</v>
      </c>
      <c r="AT401" s="24">
        <v>0</v>
      </c>
      <c r="AU401" s="24">
        <v>7</v>
      </c>
      <c r="AV401" s="25">
        <v>5</v>
      </c>
      <c r="AW401" s="19"/>
      <c r="AX401" s="29">
        <v>1.1421312881077499E-3</v>
      </c>
      <c r="AY401" s="30">
        <v>-8.1483935208816494</v>
      </c>
      <c r="AZ401" s="30">
        <v>0.417221162132137</v>
      </c>
      <c r="BA401" s="30">
        <v>-9.9121266152069403</v>
      </c>
      <c r="BB401" s="62">
        <v>1.18019127355495E-4</v>
      </c>
      <c r="BC401" s="108">
        <v>0</v>
      </c>
      <c r="BD401" s="22">
        <v>44015</v>
      </c>
      <c r="BE401" s="22"/>
      <c r="BF401" s="24"/>
      <c r="BG401" s="22"/>
      <c r="BH401" s="37"/>
    </row>
    <row r="402" spans="1:60" x14ac:dyDescent="0.25">
      <c r="A402" s="19"/>
      <c r="B402" s="17" t="s">
        <v>416</v>
      </c>
      <c r="C402" s="17" t="s">
        <v>4682</v>
      </c>
      <c r="D402" s="17" t="s">
        <v>3060</v>
      </c>
      <c r="E402" s="20" t="s">
        <v>7294</v>
      </c>
      <c r="F402" s="20" t="s">
        <v>3162</v>
      </c>
      <c r="G402" s="82" t="s">
        <v>7255</v>
      </c>
      <c r="H402" s="85" t="s">
        <v>7274</v>
      </c>
      <c r="I402" s="21" t="s">
        <v>7417</v>
      </c>
      <c r="J402" s="21" t="s">
        <v>3821</v>
      </c>
      <c r="K402" s="19"/>
      <c r="L402" s="22">
        <v>44015</v>
      </c>
      <c r="M402" s="98">
        <v>1039.51349999942</v>
      </c>
      <c r="N402" s="94">
        <v>1039.51349999942</v>
      </c>
      <c r="O402" s="94">
        <v>1039.51349999942</v>
      </c>
      <c r="P402" s="62">
        <f t="shared" si="6"/>
        <v>1</v>
      </c>
      <c r="Q402" s="22">
        <v>44015</v>
      </c>
      <c r="R402" s="99">
        <v>16000261.6650781</v>
      </c>
      <c r="S402" s="99">
        <v>1868171.3480293001</v>
      </c>
      <c r="T402" s="19"/>
      <c r="U402" s="23">
        <v>1.6161666280822801E-5</v>
      </c>
      <c r="V402" s="63">
        <v>-0.55640512018726396</v>
      </c>
      <c r="W402" s="23">
        <v>3.5413712430454298E-4</v>
      </c>
      <c r="X402" s="63">
        <v>-9.56735625224246</v>
      </c>
      <c r="Y402" s="23">
        <v>8.9414638096059207E-3</v>
      </c>
      <c r="Z402" s="63">
        <v>14.0947497615416</v>
      </c>
      <c r="AA402" s="23">
        <v>2.1377713052061199E-2</v>
      </c>
      <c r="AB402" s="63">
        <v>19.044387014873799</v>
      </c>
      <c r="AC402" s="23"/>
      <c r="AD402" s="63"/>
      <c r="AE402" s="23"/>
      <c r="AF402" s="64"/>
      <c r="AG402" s="23">
        <v>3.6941721191396903E-5</v>
      </c>
      <c r="AH402" s="63">
        <v>-6.0911316286365</v>
      </c>
      <c r="AI402" s="23">
        <v>9.1058118396176706E-3</v>
      </c>
      <c r="AJ402" s="63">
        <v>10.9966941561725</v>
      </c>
      <c r="AK402" s="23">
        <v>3.9435958076865098E-2</v>
      </c>
      <c r="AL402" s="23">
        <v>2.3939610577144801E-2</v>
      </c>
      <c r="AM402" s="63">
        <v>22.2504829639511</v>
      </c>
      <c r="AN402" s="19"/>
      <c r="AO402" s="26">
        <v>7.2028185604722196E-4</v>
      </c>
      <c r="AP402" s="26">
        <v>-1.2307935321587101E-5</v>
      </c>
      <c r="AQ402" s="26">
        <v>2.6515605150052601E-3</v>
      </c>
      <c r="AR402" s="26">
        <v>3.6941721191396903E-5</v>
      </c>
      <c r="AS402" s="24">
        <v>12</v>
      </c>
      <c r="AT402" s="24">
        <v>0</v>
      </c>
      <c r="AU402" s="24">
        <v>7</v>
      </c>
      <c r="AV402" s="25">
        <v>5</v>
      </c>
      <c r="AW402" s="19"/>
      <c r="AX402" s="29">
        <v>1.1585672961712101E-3</v>
      </c>
      <c r="AY402" s="30">
        <v>-7.6282823455330799</v>
      </c>
      <c r="AZ402" s="30">
        <v>0.41873076884348798</v>
      </c>
      <c r="BA402" s="30">
        <v>-9.5246944974351209</v>
      </c>
      <c r="BB402" s="62">
        <v>1.19717480042709E-4</v>
      </c>
      <c r="BC402" s="108">
        <v>-1.2307935775055501E-3</v>
      </c>
      <c r="BD402" s="22">
        <v>43860</v>
      </c>
      <c r="BE402" s="22">
        <v>43861</v>
      </c>
      <c r="BF402" s="24">
        <v>2</v>
      </c>
      <c r="BG402" s="22">
        <v>43864</v>
      </c>
      <c r="BH402" s="37"/>
    </row>
    <row r="403" spans="1:60" x14ac:dyDescent="0.25">
      <c r="A403" s="19"/>
      <c r="B403" s="17" t="s">
        <v>417</v>
      </c>
      <c r="C403" s="17" t="s">
        <v>4683</v>
      </c>
      <c r="D403" s="17" t="s">
        <v>3061</v>
      </c>
      <c r="E403" s="20" t="s">
        <v>7289</v>
      </c>
      <c r="F403" s="20" t="s">
        <v>3162</v>
      </c>
      <c r="G403" s="82" t="s">
        <v>7253</v>
      </c>
      <c r="H403" s="85" t="s">
        <v>7268</v>
      </c>
      <c r="I403" s="21" t="s">
        <v>7417</v>
      </c>
      <c r="J403" s="21" t="s">
        <v>3822</v>
      </c>
      <c r="K403" s="19"/>
      <c r="L403" s="22">
        <v>44015</v>
      </c>
      <c r="M403" s="98">
        <v>1049.3955000005701</v>
      </c>
      <c r="N403" s="94">
        <v>1049.3955000005701</v>
      </c>
      <c r="O403" s="94">
        <v>1058.4784999992701</v>
      </c>
      <c r="P403" s="62">
        <f t="shared" si="6"/>
        <v>0.99141881483780137</v>
      </c>
      <c r="Q403" s="22">
        <v>43748</v>
      </c>
      <c r="R403" s="99">
        <v>754718.86174804706</v>
      </c>
      <c r="S403" s="99">
        <v>1124656.7735546899</v>
      </c>
      <c r="T403" s="19"/>
      <c r="U403" s="23">
        <v>-4.2415954885655099E-4</v>
      </c>
      <c r="V403" s="63">
        <v>-0.60043724170100199</v>
      </c>
      <c r="W403" s="23">
        <v>-5.5627696410738298E-3</v>
      </c>
      <c r="X403" s="63">
        <v>-10.1590469287767</v>
      </c>
      <c r="Y403" s="23">
        <v>6.0326748243824096E-3</v>
      </c>
      <c r="Z403" s="63">
        <v>13.8038708630193</v>
      </c>
      <c r="AA403" s="23">
        <v>1.43379517121502E-2</v>
      </c>
      <c r="AB403" s="63">
        <v>18.340410880860901</v>
      </c>
      <c r="AC403" s="23"/>
      <c r="AD403" s="63"/>
      <c r="AE403" s="23"/>
      <c r="AF403" s="64"/>
      <c r="AG403" s="23">
        <v>4.4330868513498E-4</v>
      </c>
      <c r="AH403" s="63">
        <v>-6.0504949322421497</v>
      </c>
      <c r="AI403" s="23">
        <v>8.3497172454371996E-3</v>
      </c>
      <c r="AJ403" s="63">
        <v>10.9210846967471</v>
      </c>
      <c r="AK403" s="23">
        <v>4.9395500000173301E-2</v>
      </c>
      <c r="AL403" s="23">
        <v>3.0454532916337498E-2</v>
      </c>
      <c r="AM403" s="63">
        <v>23.600149312551402</v>
      </c>
      <c r="AN403" s="19"/>
      <c r="AO403" s="26">
        <v>1.6480704940477198E-2</v>
      </c>
      <c r="AP403" s="26">
        <v>-1.7982748355279899E-2</v>
      </c>
      <c r="AQ403" s="26">
        <v>1.7048573656211399E-2</v>
      </c>
      <c r="AR403" s="26">
        <v>-1.5501931479775501E-2</v>
      </c>
      <c r="AS403" s="24">
        <v>7</v>
      </c>
      <c r="AT403" s="24">
        <v>5</v>
      </c>
      <c r="AU403" s="24">
        <v>7</v>
      </c>
      <c r="AV403" s="25">
        <v>5</v>
      </c>
      <c r="AW403" s="19"/>
      <c r="AX403" s="29">
        <v>3.5452891641834898E-2</v>
      </c>
      <c r="AY403" s="30">
        <v>-0.40398061852693001</v>
      </c>
      <c r="AZ403" s="30">
        <v>0.403562784078076</v>
      </c>
      <c r="BA403" s="30">
        <v>-0.53267802016489396</v>
      </c>
      <c r="BB403" s="62">
        <v>3.6583664877844098E-3</v>
      </c>
      <c r="BC403" s="108">
        <v>-5.1556266848347096</v>
      </c>
      <c r="BD403" s="22">
        <v>43748</v>
      </c>
      <c r="BE403" s="22">
        <v>43783</v>
      </c>
      <c r="BF403" s="24"/>
      <c r="BG403" s="22"/>
      <c r="BH403" s="37"/>
    </row>
    <row r="404" spans="1:60" x14ac:dyDescent="0.25">
      <c r="A404" s="19"/>
      <c r="B404" s="17" t="s">
        <v>418</v>
      </c>
      <c r="C404" s="17" t="s">
        <v>4684</v>
      </c>
      <c r="D404" s="17" t="s">
        <v>3061</v>
      </c>
      <c r="E404" s="20" t="s">
        <v>7290</v>
      </c>
      <c r="F404" s="20" t="s">
        <v>3162</v>
      </c>
      <c r="G404" s="82" t="s">
        <v>7253</v>
      </c>
      <c r="H404" s="85" t="s">
        <v>7268</v>
      </c>
      <c r="I404" s="21" t="s">
        <v>7417</v>
      </c>
      <c r="J404" s="21" t="s">
        <v>3823</v>
      </c>
      <c r="K404" s="19"/>
      <c r="L404" s="22">
        <v>44015</v>
      </c>
      <c r="M404" s="98">
        <v>1052.5815999992201</v>
      </c>
      <c r="N404" s="94">
        <v>1052.5815999992201</v>
      </c>
      <c r="O404" s="94">
        <v>1059.96609999985</v>
      </c>
      <c r="P404" s="62">
        <f t="shared" si="6"/>
        <v>0.99303326776145862</v>
      </c>
      <c r="Q404" s="22">
        <v>43984</v>
      </c>
      <c r="R404" s="99">
        <v>1301951.08921484</v>
      </c>
      <c r="S404" s="99">
        <v>1240558.7876914099</v>
      </c>
      <c r="T404" s="19"/>
      <c r="U404" s="23">
        <v>-4.1594667436584099E-4</v>
      </c>
      <c r="V404" s="63">
        <v>-0.59961595425193104</v>
      </c>
      <c r="W404" s="23">
        <v>-5.31757109911268E-3</v>
      </c>
      <c r="X404" s="63">
        <v>-10.1345270745805</v>
      </c>
      <c r="Y404" s="23">
        <v>7.4780181021196802E-3</v>
      </c>
      <c r="Z404" s="63">
        <v>13.948405190793</v>
      </c>
      <c r="AA404" s="23">
        <v>1.6307452764522199E-2</v>
      </c>
      <c r="AB404" s="63">
        <v>18.537360986112599</v>
      </c>
      <c r="AC404" s="23"/>
      <c r="AD404" s="63"/>
      <c r="AE404" s="23"/>
      <c r="AF404" s="64"/>
      <c r="AG404" s="23">
        <v>4.6792605826340199E-4</v>
      </c>
      <c r="AH404" s="63">
        <v>-6.0480331949292996</v>
      </c>
      <c r="AI404" s="23">
        <v>9.8066933715017495E-3</v>
      </c>
      <c r="AJ404" s="63">
        <v>11.0667823093536</v>
      </c>
      <c r="AK404" s="23">
        <v>5.2581599999029997E-2</v>
      </c>
      <c r="AL404" s="23">
        <v>3.1919634635414702E-2</v>
      </c>
      <c r="AM404" s="63">
        <v>23.233079352852702</v>
      </c>
      <c r="AN404" s="19"/>
      <c r="AO404" s="26">
        <v>1.6483434506881198E-2</v>
      </c>
      <c r="AP404" s="26">
        <v>-1.7980120156607899E-2</v>
      </c>
      <c r="AQ404" s="26">
        <v>1.7307737538431001E-2</v>
      </c>
      <c r="AR404" s="26">
        <v>-1.5418329827298301E-2</v>
      </c>
      <c r="AS404" s="24">
        <v>7</v>
      </c>
      <c r="AT404" s="24">
        <v>5</v>
      </c>
      <c r="AU404" s="24">
        <v>7</v>
      </c>
      <c r="AV404" s="25">
        <v>5</v>
      </c>
      <c r="AW404" s="19"/>
      <c r="AX404" s="29">
        <v>3.5455266236567702E-2</v>
      </c>
      <c r="AY404" s="30">
        <v>-0.35358602567748698</v>
      </c>
      <c r="AZ404" s="30">
        <v>0.40986389833779002</v>
      </c>
      <c r="BA404" s="30">
        <v>-0.46689567020621298</v>
      </c>
      <c r="BB404" s="62">
        <v>3.6586275837089499E-3</v>
      </c>
      <c r="BC404" s="108">
        <v>-5.14652867920086</v>
      </c>
      <c r="BD404" s="22">
        <v>43748</v>
      </c>
      <c r="BE404" s="22">
        <v>43783</v>
      </c>
      <c r="BF404" s="24">
        <v>168</v>
      </c>
      <c r="BG404" s="22">
        <v>43984</v>
      </c>
      <c r="BH404" s="37"/>
    </row>
    <row r="405" spans="1:60" x14ac:dyDescent="0.25">
      <c r="A405" s="19"/>
      <c r="B405" s="17" t="s">
        <v>419</v>
      </c>
      <c r="C405" s="17" t="s">
        <v>4685</v>
      </c>
      <c r="D405" s="17" t="s">
        <v>3061</v>
      </c>
      <c r="E405" s="20" t="s">
        <v>7315</v>
      </c>
      <c r="F405" s="20" t="s">
        <v>3162</v>
      </c>
      <c r="G405" s="82" t="s">
        <v>7253</v>
      </c>
      <c r="H405" s="85" t="s">
        <v>7268</v>
      </c>
      <c r="I405" s="21" t="s">
        <v>7417</v>
      </c>
      <c r="J405" s="21" t="s">
        <v>3824</v>
      </c>
      <c r="K405" s="19"/>
      <c r="L405" s="22">
        <v>44015</v>
      </c>
      <c r="M405" s="98">
        <v>1055.1146000009001</v>
      </c>
      <c r="N405" s="94">
        <v>1055.1146000009001</v>
      </c>
      <c r="O405" s="94">
        <v>1062.3364000003801</v>
      </c>
      <c r="P405" s="62">
        <f t="shared" si="6"/>
        <v>0.9932019650277657</v>
      </c>
      <c r="Q405" s="22">
        <v>43984</v>
      </c>
      <c r="R405" s="99">
        <v>5884799.33363281</v>
      </c>
      <c r="S405" s="99">
        <v>3205131.0937968702</v>
      </c>
      <c r="T405" s="19"/>
      <c r="U405" s="23">
        <v>-4.1049771334655799E-4</v>
      </c>
      <c r="V405" s="63">
        <v>-0.59907105815000306</v>
      </c>
      <c r="W405" s="23">
        <v>-5.1540622689572003E-3</v>
      </c>
      <c r="X405" s="63">
        <v>-10.118176191565</v>
      </c>
      <c r="Y405" s="23">
        <v>8.4527837789210008E-3</v>
      </c>
      <c r="Z405" s="63">
        <v>14.045881758473101</v>
      </c>
      <c r="AA405" s="23">
        <v>1.7803844875743401E-2</v>
      </c>
      <c r="AB405" s="63">
        <v>18.687000197242</v>
      </c>
      <c r="AC405" s="23"/>
      <c r="AD405" s="63"/>
      <c r="AE405" s="23"/>
      <c r="AF405" s="64"/>
      <c r="AG405" s="23">
        <v>4.8435251301270899E-4</v>
      </c>
      <c r="AH405" s="63">
        <v>-6.0463905494543697</v>
      </c>
      <c r="AI405" s="23">
        <v>1.0792075063363901E-2</v>
      </c>
      <c r="AJ405" s="63">
        <v>11.165320478539799</v>
      </c>
      <c r="AK405" s="23">
        <v>5.5114600001616103E-2</v>
      </c>
      <c r="AL405" s="23">
        <v>3.3359012551954899E-2</v>
      </c>
      <c r="AM405" s="63">
        <v>23.818347156426199</v>
      </c>
      <c r="AN405" s="19"/>
      <c r="AO405" s="26">
        <v>1.64862684305263E-2</v>
      </c>
      <c r="AP405" s="26">
        <v>-1.79774053285655E-2</v>
      </c>
      <c r="AQ405" s="26">
        <v>1.7480618816989601E-2</v>
      </c>
      <c r="AR405" s="26">
        <v>-1.5334720464125E-2</v>
      </c>
      <c r="AS405" s="24">
        <v>7</v>
      </c>
      <c r="AT405" s="24">
        <v>5</v>
      </c>
      <c r="AU405" s="24">
        <v>7</v>
      </c>
      <c r="AV405" s="25">
        <v>5</v>
      </c>
      <c r="AW405" s="19"/>
      <c r="AX405" s="29">
        <v>3.54574354727447E-2</v>
      </c>
      <c r="AY405" s="30">
        <v>-0.315224828731061</v>
      </c>
      <c r="AZ405" s="30">
        <v>0.41464852818217002</v>
      </c>
      <c r="BA405" s="30">
        <v>-0.41668490691154098</v>
      </c>
      <c r="BB405" s="62">
        <v>3.65886500498164E-3</v>
      </c>
      <c r="BC405" s="108">
        <v>-5.13743610286474</v>
      </c>
      <c r="BD405" s="22">
        <v>43748</v>
      </c>
      <c r="BE405" s="22">
        <v>43783</v>
      </c>
      <c r="BF405" s="24">
        <v>162</v>
      </c>
      <c r="BG405" s="22">
        <v>43976</v>
      </c>
      <c r="BH405" s="37"/>
    </row>
    <row r="406" spans="1:60" x14ac:dyDescent="0.25">
      <c r="A406" s="19"/>
      <c r="B406" s="17" t="s">
        <v>420</v>
      </c>
      <c r="C406" s="17" t="s">
        <v>4686</v>
      </c>
      <c r="D406" s="17" t="s">
        <v>3061</v>
      </c>
      <c r="E406" s="20" t="s">
        <v>7291</v>
      </c>
      <c r="F406" s="20" t="s">
        <v>3162</v>
      </c>
      <c r="G406" s="82" t="s">
        <v>7253</v>
      </c>
      <c r="H406" s="85" t="s">
        <v>7268</v>
      </c>
      <c r="I406" s="21" t="s">
        <v>7417</v>
      </c>
      <c r="J406" s="21" t="s">
        <v>3825</v>
      </c>
      <c r="K406" s="19"/>
      <c r="L406" s="22">
        <v>44015</v>
      </c>
      <c r="M406" s="98">
        <v>1007.39049999975</v>
      </c>
      <c r="N406" s="94">
        <v>1007.39049999975</v>
      </c>
      <c r="O406" s="94"/>
      <c r="P406" s="62" t="str">
        <f t="shared" si="6"/>
        <v/>
      </c>
      <c r="Q406" s="22"/>
      <c r="R406" s="99">
        <v>0</v>
      </c>
      <c r="S406" s="99"/>
      <c r="T406" s="19"/>
      <c r="U406" s="23">
        <v>0</v>
      </c>
      <c r="V406" s="63">
        <v>-0.55802128681534702</v>
      </c>
      <c r="W406" s="23">
        <v>0</v>
      </c>
      <c r="X406" s="63">
        <v>-9.6027699646656401</v>
      </c>
      <c r="Y406" s="23">
        <v>4.71143695358478E-3</v>
      </c>
      <c r="Z406" s="63">
        <v>13.671747075946801</v>
      </c>
      <c r="AA406" s="23"/>
      <c r="AB406" s="63"/>
      <c r="AC406" s="23"/>
      <c r="AD406" s="63"/>
      <c r="AE406" s="23"/>
      <c r="AF406" s="64"/>
      <c r="AG406" s="23">
        <v>0</v>
      </c>
      <c r="AH406" s="63">
        <v>-6.0948258007556397</v>
      </c>
      <c r="AI406" s="23">
        <v>7.0511237699975001E-3</v>
      </c>
      <c r="AJ406" s="63">
        <v>10.7912253492104</v>
      </c>
      <c r="AK406" s="23">
        <v>7.0717617873015098E-3</v>
      </c>
      <c r="AL406" s="23">
        <v>1.3340531804715301E-2</v>
      </c>
      <c r="AM406" s="63">
        <v>10.793289150940801</v>
      </c>
      <c r="AN406" s="19"/>
      <c r="AO406" s="26">
        <v>2.3455904029106001E-3</v>
      </c>
      <c r="AP406" s="26">
        <v>-1.15545012613438E-3</v>
      </c>
      <c r="AQ406" s="26">
        <v>7.9434230665356206E-3</v>
      </c>
      <c r="AR406" s="26">
        <v>-8.85267242665577E-4</v>
      </c>
      <c r="AS406" s="24"/>
      <c r="AT406" s="24"/>
      <c r="AU406" s="24"/>
      <c r="AV406" s="25"/>
      <c r="AW406" s="19"/>
      <c r="AX406" s="29"/>
      <c r="AY406" s="30"/>
      <c r="AZ406" s="30"/>
      <c r="BA406" s="30"/>
      <c r="BB406" s="62"/>
      <c r="BC406" s="108">
        <v>-0.22871154375275199</v>
      </c>
      <c r="BD406" s="22">
        <v>43868</v>
      </c>
      <c r="BE406" s="22">
        <v>43879</v>
      </c>
      <c r="BF406" s="24"/>
      <c r="BG406" s="22"/>
      <c r="BH406" s="37"/>
    </row>
    <row r="407" spans="1:60" x14ac:dyDescent="0.25">
      <c r="A407" s="19"/>
      <c r="B407" s="17" t="s">
        <v>421</v>
      </c>
      <c r="C407" s="17" t="s">
        <v>4687</v>
      </c>
      <c r="D407" s="17" t="s">
        <v>3061</v>
      </c>
      <c r="E407" s="20" t="s">
        <v>7294</v>
      </c>
      <c r="F407" s="20" t="s">
        <v>3162</v>
      </c>
      <c r="G407" s="82" t="s">
        <v>7253</v>
      </c>
      <c r="H407" s="85" t="s">
        <v>7268</v>
      </c>
      <c r="I407" s="21" t="s">
        <v>7417</v>
      </c>
      <c r="J407" s="21" t="s">
        <v>2982</v>
      </c>
      <c r="K407" s="19"/>
      <c r="L407" s="22">
        <v>44015</v>
      </c>
      <c r="M407" s="98">
        <v>1050.42270000093</v>
      </c>
      <c r="N407" s="94">
        <v>1050.42270000093</v>
      </c>
      <c r="O407" s="94">
        <v>1050.42270000093</v>
      </c>
      <c r="P407" s="62">
        <f t="shared" si="6"/>
        <v>1</v>
      </c>
      <c r="Q407" s="22">
        <v>44015</v>
      </c>
      <c r="R407" s="99">
        <v>0</v>
      </c>
      <c r="S407" s="99">
        <v>263863.77671411098</v>
      </c>
      <c r="T407" s="19"/>
      <c r="U407" s="23">
        <v>0</v>
      </c>
      <c r="V407" s="63">
        <v>-0.55802128681534702</v>
      </c>
      <c r="W407" s="23">
        <v>0</v>
      </c>
      <c r="X407" s="63">
        <v>-9.6027699646656401</v>
      </c>
      <c r="Y407" s="23">
        <v>0</v>
      </c>
      <c r="Z407" s="63">
        <v>13.200603380581001</v>
      </c>
      <c r="AA407" s="23">
        <v>1.12144766135316E-2</v>
      </c>
      <c r="AB407" s="63">
        <v>18.028063371020799</v>
      </c>
      <c r="AC407" s="23"/>
      <c r="AD407" s="63"/>
      <c r="AE407" s="23"/>
      <c r="AF407" s="64"/>
      <c r="AG407" s="23">
        <v>0</v>
      </c>
      <c r="AH407" s="63">
        <v>-6.0948258007556397</v>
      </c>
      <c r="AI407" s="23">
        <v>0</v>
      </c>
      <c r="AJ407" s="63">
        <v>10.0861129722034</v>
      </c>
      <c r="AK407" s="23">
        <v>5.0422700000126497E-2</v>
      </c>
      <c r="AL407" s="23">
        <v>3.0545950721716501E-2</v>
      </c>
      <c r="AM407" s="63">
        <v>23.349157156277201</v>
      </c>
      <c r="AN407" s="19"/>
      <c r="AO407" s="26">
        <v>2.2522995950566799E-3</v>
      </c>
      <c r="AP407" s="26">
        <v>-5.8854867802438104E-4</v>
      </c>
      <c r="AQ407" s="26">
        <v>1.9145081314491099E-3</v>
      </c>
      <c r="AR407" s="26">
        <v>0</v>
      </c>
      <c r="AS407" s="24">
        <v>1</v>
      </c>
      <c r="AT407" s="24">
        <v>0</v>
      </c>
      <c r="AU407" s="24">
        <v>7</v>
      </c>
      <c r="AV407" s="25">
        <v>5</v>
      </c>
      <c r="AW407" s="19"/>
      <c r="AX407" s="29">
        <v>3.2422083789106198E-3</v>
      </c>
      <c r="AY407" s="30">
        <v>-5.3602928394538996</v>
      </c>
      <c r="AZ407" s="30">
        <v>0.38771607657190499</v>
      </c>
      <c r="BA407" s="30">
        <v>-9.4801944215578295</v>
      </c>
      <c r="BB407" s="62">
        <v>3.3518278855353898E-4</v>
      </c>
      <c r="BC407" s="108">
        <v>-5.8854867827733401E-2</v>
      </c>
      <c r="BD407" s="22">
        <v>43650</v>
      </c>
      <c r="BE407" s="22">
        <v>43651</v>
      </c>
      <c r="BF407" s="24">
        <v>4</v>
      </c>
      <c r="BG407" s="22">
        <v>43656</v>
      </c>
      <c r="BH407" s="37"/>
    </row>
    <row r="408" spans="1:60" x14ac:dyDescent="0.25">
      <c r="A408" s="19"/>
      <c r="B408" s="17" t="s">
        <v>422</v>
      </c>
      <c r="C408" s="17" t="s">
        <v>4688</v>
      </c>
      <c r="D408" s="17" t="s">
        <v>3062</v>
      </c>
      <c r="E408" s="20" t="s">
        <v>7289</v>
      </c>
      <c r="F408" s="20" t="s">
        <v>3162</v>
      </c>
      <c r="G408" s="82" t="s">
        <v>7253</v>
      </c>
      <c r="H408" s="85" t="s">
        <v>7268</v>
      </c>
      <c r="I408" s="21" t="s">
        <v>7417</v>
      </c>
      <c r="J408" s="21" t="s">
        <v>3826</v>
      </c>
      <c r="K408" s="19"/>
      <c r="L408" s="22">
        <v>43950</v>
      </c>
      <c r="M408" s="98"/>
      <c r="N408" s="94"/>
      <c r="O408" s="94">
        <v>1043.9788000006199</v>
      </c>
      <c r="P408" s="62">
        <f t="shared" si="6"/>
        <v>0</v>
      </c>
      <c r="Q408" s="22">
        <v>43748</v>
      </c>
      <c r="R408" s="99"/>
      <c r="S408" s="99">
        <v>1114496.1206953099</v>
      </c>
      <c r="T408" s="19"/>
      <c r="U408" s="23"/>
      <c r="V408" s="63"/>
      <c r="W408" s="23"/>
      <c r="X408" s="63"/>
      <c r="Y408" s="23"/>
      <c r="Z408" s="63"/>
      <c r="AA408" s="23"/>
      <c r="AB408" s="63"/>
      <c r="AC408" s="23"/>
      <c r="AD408" s="63"/>
      <c r="AE408" s="23"/>
      <c r="AF408" s="64"/>
      <c r="AG408" s="23"/>
      <c r="AH408" s="63"/>
      <c r="AI408" s="23"/>
      <c r="AJ408" s="63"/>
      <c r="AK408" s="23"/>
      <c r="AL408" s="23"/>
      <c r="AM408" s="63"/>
      <c r="AN408" s="19"/>
      <c r="AO408" s="26">
        <v>3.9831985159253201E-3</v>
      </c>
      <c r="AP408" s="26">
        <v>-6.37978963368369E-3</v>
      </c>
      <c r="AQ408" s="26">
        <v>5.60958610549278E-3</v>
      </c>
      <c r="AR408" s="26">
        <v>-1.3875753239517501E-2</v>
      </c>
      <c r="AS408" s="24"/>
      <c r="AT408" s="24"/>
      <c r="AU408" s="24"/>
      <c r="AV408" s="25"/>
      <c r="AW408" s="19"/>
      <c r="AX408" s="29"/>
      <c r="AY408" s="30"/>
      <c r="AZ408" s="30"/>
      <c r="BA408" s="30"/>
      <c r="BB408" s="62"/>
      <c r="BC408" s="108">
        <v>-2.8830374717035698</v>
      </c>
      <c r="BD408" s="22">
        <v>43748</v>
      </c>
      <c r="BE408" s="22">
        <v>43812</v>
      </c>
      <c r="BF408" s="24"/>
      <c r="BG408" s="22"/>
      <c r="BH408" s="37"/>
    </row>
    <row r="409" spans="1:60" x14ac:dyDescent="0.25">
      <c r="A409" s="19"/>
      <c r="B409" s="17" t="s">
        <v>423</v>
      </c>
      <c r="C409" s="17" t="s">
        <v>4689</v>
      </c>
      <c r="D409" s="17" t="s">
        <v>3062</v>
      </c>
      <c r="E409" s="20" t="s">
        <v>7290</v>
      </c>
      <c r="F409" s="20" t="s">
        <v>3162</v>
      </c>
      <c r="G409" s="82" t="s">
        <v>7253</v>
      </c>
      <c r="H409" s="85" t="s">
        <v>7268</v>
      </c>
      <c r="I409" s="21" t="s">
        <v>7417</v>
      </c>
      <c r="J409" s="21" t="s">
        <v>3827</v>
      </c>
      <c r="K409" s="19"/>
      <c r="L409" s="22">
        <v>43950</v>
      </c>
      <c r="M409" s="98"/>
      <c r="N409" s="94"/>
      <c r="O409" s="94">
        <v>1025.01930000074</v>
      </c>
      <c r="P409" s="62">
        <f t="shared" si="6"/>
        <v>0</v>
      </c>
      <c r="Q409" s="22">
        <v>43748</v>
      </c>
      <c r="R409" s="99"/>
      <c r="S409" s="99">
        <v>625033.56879199203</v>
      </c>
      <c r="T409" s="19"/>
      <c r="U409" s="23"/>
      <c r="V409" s="63"/>
      <c r="W409" s="23"/>
      <c r="X409" s="63"/>
      <c r="Y409" s="23"/>
      <c r="Z409" s="63"/>
      <c r="AA409" s="23"/>
      <c r="AB409" s="63"/>
      <c r="AC409" s="23"/>
      <c r="AD409" s="63"/>
      <c r="AE409" s="23"/>
      <c r="AF409" s="64"/>
      <c r="AG409" s="23"/>
      <c r="AH409" s="63"/>
      <c r="AI409" s="23"/>
      <c r="AJ409" s="63"/>
      <c r="AK409" s="23"/>
      <c r="AL409" s="23"/>
      <c r="AM409" s="63"/>
      <c r="AN409" s="19"/>
      <c r="AO409" s="26">
        <v>3.9859925855125801E-3</v>
      </c>
      <c r="AP409" s="26">
        <v>-6.3771381219339699E-3</v>
      </c>
      <c r="AQ409" s="26">
        <v>5.6948349683807499E-3</v>
      </c>
      <c r="AR409" s="26">
        <v>-1.37918712507599E-2</v>
      </c>
      <c r="AS409" s="24"/>
      <c r="AT409" s="24"/>
      <c r="AU409" s="24"/>
      <c r="AV409" s="25"/>
      <c r="AW409" s="19"/>
      <c r="AX409" s="29"/>
      <c r="AY409" s="30"/>
      <c r="AZ409" s="30"/>
      <c r="BA409" s="30"/>
      <c r="BB409" s="62"/>
      <c r="BC409" s="108">
        <v>-2.8660045719188898</v>
      </c>
      <c r="BD409" s="22">
        <v>43748</v>
      </c>
      <c r="BE409" s="22">
        <v>43812</v>
      </c>
      <c r="BF409" s="24"/>
      <c r="BG409" s="22"/>
      <c r="BH409" s="37"/>
    </row>
    <row r="410" spans="1:60" x14ac:dyDescent="0.25">
      <c r="A410" s="19"/>
      <c r="B410" s="17" t="s">
        <v>424</v>
      </c>
      <c r="C410" s="17" t="s">
        <v>4690</v>
      </c>
      <c r="D410" s="17" t="s">
        <v>3062</v>
      </c>
      <c r="E410" s="20" t="s">
        <v>7315</v>
      </c>
      <c r="F410" s="20" t="s">
        <v>3162</v>
      </c>
      <c r="G410" s="82" t="s">
        <v>7253</v>
      </c>
      <c r="H410" s="85" t="s">
        <v>7268</v>
      </c>
      <c r="I410" s="21" t="s">
        <v>7417</v>
      </c>
      <c r="J410" s="21" t="s">
        <v>3828</v>
      </c>
      <c r="K410" s="19"/>
      <c r="L410" s="22">
        <v>43950</v>
      </c>
      <c r="M410" s="98"/>
      <c r="N410" s="94"/>
      <c r="O410" s="94">
        <v>1024.5413000006199</v>
      </c>
      <c r="P410" s="62">
        <f t="shared" si="6"/>
        <v>0</v>
      </c>
      <c r="Q410" s="22">
        <v>43748</v>
      </c>
      <c r="R410" s="99"/>
      <c r="S410" s="99">
        <v>1528792.0439668</v>
      </c>
      <c r="T410" s="19"/>
      <c r="U410" s="23"/>
      <c r="V410" s="63"/>
      <c r="W410" s="23"/>
      <c r="X410" s="63"/>
      <c r="Y410" s="23"/>
      <c r="Z410" s="63"/>
      <c r="AA410" s="23"/>
      <c r="AB410" s="63"/>
      <c r="AC410" s="23"/>
      <c r="AD410" s="63"/>
      <c r="AE410" s="23"/>
      <c r="AF410" s="64"/>
      <c r="AG410" s="23"/>
      <c r="AH410" s="63"/>
      <c r="AI410" s="23"/>
      <c r="AJ410" s="63"/>
      <c r="AK410" s="23"/>
      <c r="AL410" s="23"/>
      <c r="AM410" s="63"/>
      <c r="AN410" s="19"/>
      <c r="AO410" s="26">
        <v>3.9887274615466603E-3</v>
      </c>
      <c r="AP410" s="26">
        <v>-6.3743280034032103E-3</v>
      </c>
      <c r="AQ410" s="26">
        <v>5.7805651322269096E-3</v>
      </c>
      <c r="AR410" s="26">
        <v>-1.37080849726772E-2</v>
      </c>
      <c r="AS410" s="24"/>
      <c r="AT410" s="24"/>
      <c r="AU410" s="24"/>
      <c r="AV410" s="25"/>
      <c r="AW410" s="19"/>
      <c r="AX410" s="29"/>
      <c r="AY410" s="30"/>
      <c r="AZ410" s="30"/>
      <c r="BA410" s="30"/>
      <c r="BB410" s="62"/>
      <c r="BC410" s="108">
        <v>-2.84899203194436</v>
      </c>
      <c r="BD410" s="22">
        <v>43748</v>
      </c>
      <c r="BE410" s="22">
        <v>43812</v>
      </c>
      <c r="BF410" s="24"/>
      <c r="BG410" s="22"/>
      <c r="BH410" s="37"/>
    </row>
    <row r="411" spans="1:60" x14ac:dyDescent="0.25">
      <c r="A411" s="19"/>
      <c r="B411" s="17" t="s">
        <v>425</v>
      </c>
      <c r="C411" s="17" t="s">
        <v>4691</v>
      </c>
      <c r="D411" s="17" t="s">
        <v>3062</v>
      </c>
      <c r="E411" s="20" t="s">
        <v>7291</v>
      </c>
      <c r="F411" s="20" t="s">
        <v>3162</v>
      </c>
      <c r="G411" s="82" t="s">
        <v>7253</v>
      </c>
      <c r="H411" s="85" t="s">
        <v>7268</v>
      </c>
      <c r="I411" s="21" t="s">
        <v>7417</v>
      </c>
      <c r="J411" s="21" t="s">
        <v>3829</v>
      </c>
      <c r="K411" s="19"/>
      <c r="L411" s="22">
        <v>43950</v>
      </c>
      <c r="M411" s="98"/>
      <c r="N411" s="94"/>
      <c r="O411" s="94">
        <v>1016.54050000012</v>
      </c>
      <c r="P411" s="62">
        <f t="shared" si="6"/>
        <v>0</v>
      </c>
      <c r="Q411" s="22">
        <v>43748</v>
      </c>
      <c r="R411" s="99"/>
      <c r="S411" s="99">
        <v>646974.49600683595</v>
      </c>
      <c r="T411" s="19"/>
      <c r="U411" s="23"/>
      <c r="V411" s="63"/>
      <c r="W411" s="23"/>
      <c r="X411" s="63"/>
      <c r="Y411" s="23"/>
      <c r="Z411" s="63"/>
      <c r="AA411" s="23"/>
      <c r="AB411" s="63"/>
      <c r="AC411" s="23"/>
      <c r="AD411" s="63"/>
      <c r="AE411" s="23"/>
      <c r="AF411" s="64"/>
      <c r="AG411" s="23"/>
      <c r="AH411" s="63"/>
      <c r="AI411" s="23"/>
      <c r="AJ411" s="63"/>
      <c r="AK411" s="23"/>
      <c r="AL411" s="23"/>
      <c r="AM411" s="63"/>
      <c r="AN411" s="19"/>
      <c r="AO411" s="26">
        <v>2.3597172530571702E-3</v>
      </c>
      <c r="AP411" s="26">
        <v>-6.3713696063132401E-3</v>
      </c>
      <c r="AQ411" s="26">
        <v>4.1151479654217803E-3</v>
      </c>
      <c r="AR411" s="26">
        <v>-1.1837976525384901E-2</v>
      </c>
      <c r="AS411" s="24"/>
      <c r="AT411" s="24"/>
      <c r="AU411" s="24"/>
      <c r="AV411" s="25"/>
      <c r="AW411" s="19"/>
      <c r="AX411" s="29"/>
      <c r="AY411" s="30"/>
      <c r="AZ411" s="30"/>
      <c r="BA411" s="30"/>
      <c r="BB411" s="62"/>
      <c r="BC411" s="108">
        <v>-1.31967196585174</v>
      </c>
      <c r="BD411" s="22">
        <v>43748</v>
      </c>
      <c r="BE411" s="22">
        <v>43761</v>
      </c>
      <c r="BF411" s="24"/>
      <c r="BG411" s="22"/>
      <c r="BH411" s="37"/>
    </row>
    <row r="412" spans="1:60" x14ac:dyDescent="0.25">
      <c r="A412" s="19"/>
      <c r="B412" s="17" t="s">
        <v>426</v>
      </c>
      <c r="C412" s="17" t="s">
        <v>4692</v>
      </c>
      <c r="D412" s="17" t="s">
        <v>3062</v>
      </c>
      <c r="E412" s="20" t="s">
        <v>7294</v>
      </c>
      <c r="F412" s="20" t="s">
        <v>3162</v>
      </c>
      <c r="G412" s="82" t="s">
        <v>7253</v>
      </c>
      <c r="H412" s="85" t="s">
        <v>7268</v>
      </c>
      <c r="I412" s="21" t="s">
        <v>7417</v>
      </c>
      <c r="J412" s="21" t="s">
        <v>3830</v>
      </c>
      <c r="K412" s="19"/>
      <c r="L412" s="22">
        <v>43950</v>
      </c>
      <c r="M412" s="98"/>
      <c r="N412" s="94"/>
      <c r="O412" s="94">
        <v>1044.1708000004301</v>
      </c>
      <c r="P412" s="62">
        <f t="shared" si="6"/>
        <v>0</v>
      </c>
      <c r="Q412" s="22">
        <v>43950</v>
      </c>
      <c r="R412" s="99"/>
      <c r="S412" s="99">
        <v>319649.68282226601</v>
      </c>
      <c r="T412" s="19"/>
      <c r="U412" s="23"/>
      <c r="V412" s="63"/>
      <c r="W412" s="23"/>
      <c r="X412" s="63"/>
      <c r="Y412" s="23"/>
      <c r="Z412" s="63"/>
      <c r="AA412" s="23"/>
      <c r="AB412" s="63"/>
      <c r="AC412" s="23"/>
      <c r="AD412" s="63"/>
      <c r="AE412" s="23"/>
      <c r="AF412" s="64"/>
      <c r="AG412" s="23"/>
      <c r="AH412" s="63"/>
      <c r="AI412" s="23"/>
      <c r="AJ412" s="63"/>
      <c r="AK412" s="23"/>
      <c r="AL412" s="23"/>
      <c r="AM412" s="63"/>
      <c r="AN412" s="19"/>
      <c r="AO412" s="26">
        <v>1.8953200433315901E-3</v>
      </c>
      <c r="AP412" s="26">
        <v>-3.0777955998928503E-4</v>
      </c>
      <c r="AQ412" s="26">
        <v>1.52150737085321E-3</v>
      </c>
      <c r="AR412" s="26">
        <v>0</v>
      </c>
      <c r="AS412" s="24"/>
      <c r="AT412" s="24"/>
      <c r="AU412" s="24"/>
      <c r="AV412" s="25"/>
      <c r="AW412" s="19"/>
      <c r="AX412" s="29"/>
      <c r="AY412" s="30"/>
      <c r="AZ412" s="30"/>
      <c r="BA412" s="30"/>
      <c r="BB412" s="62"/>
      <c r="BC412" s="108">
        <v>-3.0777956030448202E-2</v>
      </c>
      <c r="BD412" s="22">
        <v>43677</v>
      </c>
      <c r="BE412" s="22">
        <v>43678</v>
      </c>
      <c r="BF412" s="24">
        <v>2</v>
      </c>
      <c r="BG412" s="22">
        <v>43679</v>
      </c>
      <c r="BH412" s="37"/>
    </row>
    <row r="413" spans="1:60" x14ac:dyDescent="0.25">
      <c r="A413" s="19"/>
      <c r="B413" s="17" t="s">
        <v>427</v>
      </c>
      <c r="C413" s="17" t="s">
        <v>4693</v>
      </c>
      <c r="D413" s="17" t="s">
        <v>3063</v>
      </c>
      <c r="E413" s="20" t="s">
        <v>7298</v>
      </c>
      <c r="F413" s="20" t="s">
        <v>3163</v>
      </c>
      <c r="G413" s="82" t="s">
        <v>7250</v>
      </c>
      <c r="H413" s="85" t="s">
        <v>7258</v>
      </c>
      <c r="I413" s="21" t="s">
        <v>7417</v>
      </c>
      <c r="J413" s="21" t="s">
        <v>3831</v>
      </c>
      <c r="K413" s="19"/>
      <c r="L413" s="22">
        <v>44015</v>
      </c>
      <c r="M413" s="98">
        <v>1107.68769999966</v>
      </c>
      <c r="N413" s="94">
        <v>1107.68769999966</v>
      </c>
      <c r="O413" s="94">
        <v>1371.5856999997</v>
      </c>
      <c r="P413" s="62">
        <f t="shared" si="6"/>
        <v>0.80759641923935366</v>
      </c>
      <c r="Q413" s="22">
        <v>43756</v>
      </c>
      <c r="R413" s="99">
        <v>115742.06200000001</v>
      </c>
      <c r="S413" s="99">
        <v>166356.87232959</v>
      </c>
      <c r="T413" s="19"/>
      <c r="U413" s="23">
        <v>6.6567129797476801E-3</v>
      </c>
      <c r="V413" s="63">
        <v>0.10765001115942099</v>
      </c>
      <c r="W413" s="23">
        <v>9.7831369959749295E-2</v>
      </c>
      <c r="X413" s="63">
        <v>0.180367031309288</v>
      </c>
      <c r="Y413" s="23">
        <v>-0.119750329591625</v>
      </c>
      <c r="Z413" s="63">
        <v>1.2255704214185199</v>
      </c>
      <c r="AA413" s="23">
        <v>-0.166611593354028</v>
      </c>
      <c r="AB413" s="63">
        <v>0.24545637425035199</v>
      </c>
      <c r="AC413" s="23">
        <v>-0.245365129950223</v>
      </c>
      <c r="AD413" s="63">
        <v>-4.46921574749285</v>
      </c>
      <c r="AE413" s="23">
        <v>-0.17395776168006699</v>
      </c>
      <c r="AF413" s="64">
        <v>-5.2024345840472996</v>
      </c>
      <c r="AG413" s="23">
        <v>5.9767960190583801E-2</v>
      </c>
      <c r="AH413" s="63">
        <v>-0.11802978169726</v>
      </c>
      <c r="AI413" s="23">
        <v>-9.0048941731802196E-2</v>
      </c>
      <c r="AJ413" s="63">
        <v>1.0812187990231901</v>
      </c>
      <c r="AK413" s="23">
        <v>0.10768769999966001</v>
      </c>
      <c r="AL413" s="23">
        <v>7.9421221071243105E-3</v>
      </c>
      <c r="AM413" s="63">
        <v>-38.035637243592603</v>
      </c>
      <c r="AN413" s="19"/>
      <c r="AO413" s="26">
        <v>7.9844158039122703E-2</v>
      </c>
      <c r="AP413" s="26">
        <v>-0.130439981163363</v>
      </c>
      <c r="AQ413" s="26">
        <v>0.132578426768305</v>
      </c>
      <c r="AR413" s="26">
        <v>-0.13273478225892199</v>
      </c>
      <c r="AS413" s="24">
        <v>5</v>
      </c>
      <c r="AT413" s="24">
        <v>7</v>
      </c>
      <c r="AU413" s="24">
        <v>3</v>
      </c>
      <c r="AV413" s="25">
        <v>9</v>
      </c>
      <c r="AW413" s="19"/>
      <c r="AX413" s="29">
        <v>0.32171008431760101</v>
      </c>
      <c r="AY413" s="30">
        <v>-0.48364966876170001</v>
      </c>
      <c r="AZ413" s="30">
        <v>-0.13814676585639099</v>
      </c>
      <c r="BA413" s="30">
        <v>-0.64420748361317204</v>
      </c>
      <c r="BB413" s="62">
        <v>3.2725924509322803E-2</v>
      </c>
      <c r="BC413" s="108">
        <v>-44.087496683525401</v>
      </c>
      <c r="BD413" s="22">
        <v>43756</v>
      </c>
      <c r="BE413" s="22">
        <v>43908</v>
      </c>
      <c r="BF413" s="24"/>
      <c r="BG413" s="22"/>
      <c r="BH413" s="37"/>
    </row>
    <row r="414" spans="1:60" x14ac:dyDescent="0.25">
      <c r="A414" s="19"/>
      <c r="B414" s="17" t="s">
        <v>428</v>
      </c>
      <c r="C414" s="17" t="s">
        <v>4694</v>
      </c>
      <c r="D414" s="17" t="s">
        <v>3063</v>
      </c>
      <c r="E414" s="20" t="s">
        <v>7346</v>
      </c>
      <c r="F414" s="20" t="s">
        <v>3163</v>
      </c>
      <c r="G414" s="82" t="s">
        <v>7250</v>
      </c>
      <c r="H414" s="85" t="s">
        <v>7258</v>
      </c>
      <c r="I414" s="21" t="s">
        <v>7417</v>
      </c>
      <c r="J414" s="21" t="s">
        <v>2982</v>
      </c>
      <c r="K414" s="19"/>
      <c r="L414" s="22">
        <v>44015</v>
      </c>
      <c r="M414" s="98">
        <v>888.50509999971803</v>
      </c>
      <c r="N414" s="94">
        <v>888.50509999971803</v>
      </c>
      <c r="O414" s="94">
        <v>1115.8789000008301</v>
      </c>
      <c r="P414" s="62">
        <f t="shared" si="6"/>
        <v>0.79623792510016733</v>
      </c>
      <c r="Q414" s="22">
        <v>43756</v>
      </c>
      <c r="R414" s="99">
        <v>1239085.3489999999</v>
      </c>
      <c r="S414" s="99">
        <v>1322621.33925977</v>
      </c>
      <c r="T414" s="19"/>
      <c r="U414" s="23">
        <v>6.6017286717396902E-3</v>
      </c>
      <c r="V414" s="63">
        <v>0.102151580358623</v>
      </c>
      <c r="W414" s="23">
        <v>9.6033307378093E-2</v>
      </c>
      <c r="X414" s="63">
        <v>5.6077314366120802E-4</v>
      </c>
      <c r="Y414" s="23">
        <v>-0.128461403323017</v>
      </c>
      <c r="Z414" s="63">
        <v>0.35446304827928499</v>
      </c>
      <c r="AA414" s="23">
        <v>-0.18313674791628701</v>
      </c>
      <c r="AB414" s="63">
        <v>-1.4070590819755999</v>
      </c>
      <c r="AC414" s="23">
        <v>-0.27497706011228701</v>
      </c>
      <c r="AD414" s="63">
        <v>-7.43040876369923</v>
      </c>
      <c r="AE414" s="23">
        <v>-0.22208786740782699</v>
      </c>
      <c r="AF414" s="64">
        <v>-10.015445156823301</v>
      </c>
      <c r="AG414" s="23">
        <v>5.9594293988993699E-2</v>
      </c>
      <c r="AH414" s="63">
        <v>-0.135396401856269</v>
      </c>
      <c r="AI414" s="23">
        <v>-9.9201705677842297E-2</v>
      </c>
      <c r="AJ414" s="63">
        <v>0.16594240441918401</v>
      </c>
      <c r="AK414" s="23">
        <v>-0.39547441888309498</v>
      </c>
      <c r="AL414" s="23">
        <v>-3.30317627094701E-2</v>
      </c>
      <c r="AM414" s="63">
        <v>-143.33198353205799</v>
      </c>
      <c r="AN414" s="19"/>
      <c r="AO414" s="26">
        <v>7.9784952002228196E-2</v>
      </c>
      <c r="AP414" s="26">
        <v>-0.13058252868999301</v>
      </c>
      <c r="AQ414" s="26">
        <v>0.13072289212694199</v>
      </c>
      <c r="AR414" s="26">
        <v>-0.13420271625553101</v>
      </c>
      <c r="AS414" s="24">
        <v>5</v>
      </c>
      <c r="AT414" s="24">
        <v>7</v>
      </c>
      <c r="AU414" s="24">
        <v>3</v>
      </c>
      <c r="AV414" s="25">
        <v>9</v>
      </c>
      <c r="AW414" s="19"/>
      <c r="AX414" s="29">
        <v>0.32180032963107802</v>
      </c>
      <c r="AY414" s="30">
        <v>-0.53336216344905596</v>
      </c>
      <c r="AZ414" s="30">
        <v>-0.61557759029983605</v>
      </c>
      <c r="BA414" s="30">
        <v>-0.70887972625041595</v>
      </c>
      <c r="BB414" s="62">
        <v>3.2732156729871301E-2</v>
      </c>
      <c r="BC414" s="108">
        <v>-44.550613870436798</v>
      </c>
      <c r="BD414" s="22">
        <v>43756</v>
      </c>
      <c r="BE414" s="22">
        <v>43908</v>
      </c>
      <c r="BF414" s="24"/>
      <c r="BG414" s="22"/>
      <c r="BH414" s="37"/>
    </row>
    <row r="415" spans="1:60" x14ac:dyDescent="0.25">
      <c r="A415" s="19"/>
      <c r="B415" s="17" t="s">
        <v>429</v>
      </c>
      <c r="C415" s="17" t="s">
        <v>4695</v>
      </c>
      <c r="D415" s="17" t="s">
        <v>3063</v>
      </c>
      <c r="E415" s="20" t="s">
        <v>7359</v>
      </c>
      <c r="F415" s="20" t="s">
        <v>3163</v>
      </c>
      <c r="G415" s="82" t="s">
        <v>7250</v>
      </c>
      <c r="H415" s="85" t="s">
        <v>7258</v>
      </c>
      <c r="I415" s="21" t="s">
        <v>7417</v>
      </c>
      <c r="J415" s="21" t="s">
        <v>3832</v>
      </c>
      <c r="K415" s="19"/>
      <c r="L415" s="22">
        <v>44015</v>
      </c>
      <c r="M415" s="98">
        <v>745.05300000030502</v>
      </c>
      <c r="N415" s="94">
        <v>745.05300000030502</v>
      </c>
      <c r="O415" s="94">
        <v>926.35240000020701</v>
      </c>
      <c r="P415" s="62">
        <f t="shared" si="6"/>
        <v>0.80428679193807728</v>
      </c>
      <c r="Q415" s="22">
        <v>43756</v>
      </c>
      <c r="R415" s="99">
        <v>407820.89799999999</v>
      </c>
      <c r="S415" s="99">
        <v>420713.86347900401</v>
      </c>
      <c r="T415" s="19"/>
      <c r="U415" s="23">
        <v>6.6407895064912702E-3</v>
      </c>
      <c r="V415" s="63">
        <v>0.106057663833781</v>
      </c>
      <c r="W415" s="23">
        <v>9.7310205348621795E-2</v>
      </c>
      <c r="X415" s="63">
        <v>0.12825057019654201</v>
      </c>
      <c r="Y415" s="23">
        <v>-0.12228472471731899</v>
      </c>
      <c r="Z415" s="63">
        <v>0.97213090884906705</v>
      </c>
      <c r="AA415" s="23">
        <v>-0.17143751259398399</v>
      </c>
      <c r="AB415" s="63">
        <v>-0.23713554974529</v>
      </c>
      <c r="AC415" s="23">
        <v>-0.254074864330469</v>
      </c>
      <c r="AD415" s="63">
        <v>-5.34018918551737</v>
      </c>
      <c r="AE415" s="23">
        <v>-0.188214320579427</v>
      </c>
      <c r="AF415" s="64">
        <v>-6.6280904739833204</v>
      </c>
      <c r="AG415" s="23">
        <v>5.9717745411035097E-2</v>
      </c>
      <c r="AH415" s="63">
        <v>-0.123051259652129</v>
      </c>
      <c r="AI415" s="23">
        <v>-9.2712024509673904E-2</v>
      </c>
      <c r="AJ415" s="63">
        <v>0.81491052123601504</v>
      </c>
      <c r="AK415" s="23">
        <v>-0.25494699999951997</v>
      </c>
      <c r="AL415" s="23">
        <v>-2.2506395537675399E-2</v>
      </c>
      <c r="AM415" s="63">
        <v>-74.299107243539794</v>
      </c>
      <c r="AN415" s="19"/>
      <c r="AO415" s="26">
        <v>7.9826953164229095E-2</v>
      </c>
      <c r="AP415" s="26">
        <v>-0.130481323419226</v>
      </c>
      <c r="AQ415" s="26">
        <v>0.13204030973793099</v>
      </c>
      <c r="AR415" s="26">
        <v>-0.13316061045858099</v>
      </c>
      <c r="AS415" s="24">
        <v>5</v>
      </c>
      <c r="AT415" s="24">
        <v>7</v>
      </c>
      <c r="AU415" s="24">
        <v>3</v>
      </c>
      <c r="AV415" s="25">
        <v>9</v>
      </c>
      <c r="AW415" s="19"/>
      <c r="AX415" s="29">
        <v>0.32173611646518102</v>
      </c>
      <c r="AY415" s="30">
        <v>-0.49816757993539801</v>
      </c>
      <c r="AZ415" s="30">
        <v>-0.27737532900391698</v>
      </c>
      <c r="BA415" s="30">
        <v>-0.66312669982380601</v>
      </c>
      <c r="BB415" s="62">
        <v>3.2727717742454802E-2</v>
      </c>
      <c r="BC415" s="108">
        <v>-44.222155628900502</v>
      </c>
      <c r="BD415" s="22">
        <v>43756</v>
      </c>
      <c r="BE415" s="22">
        <v>43908</v>
      </c>
      <c r="BF415" s="24"/>
      <c r="BG415" s="22"/>
      <c r="BH415" s="37"/>
    </row>
    <row r="416" spans="1:60" x14ac:dyDescent="0.25">
      <c r="A416" s="19"/>
      <c r="B416" s="17" t="s">
        <v>430</v>
      </c>
      <c r="C416" s="17" t="s">
        <v>4696</v>
      </c>
      <c r="D416" s="17" t="s">
        <v>3063</v>
      </c>
      <c r="E416" s="20" t="s">
        <v>7360</v>
      </c>
      <c r="F416" s="20" t="s">
        <v>3163</v>
      </c>
      <c r="G416" s="82" t="s">
        <v>7250</v>
      </c>
      <c r="H416" s="85" t="s">
        <v>7258</v>
      </c>
      <c r="I416" s="21" t="s">
        <v>7417</v>
      </c>
      <c r="J416" s="21" t="s">
        <v>2982</v>
      </c>
      <c r="K416" s="19"/>
      <c r="L416" s="22">
        <v>44015</v>
      </c>
      <c r="M416" s="98">
        <v>989.28469999972697</v>
      </c>
      <c r="N416" s="94">
        <v>989.28469999972697</v>
      </c>
      <c r="O416" s="94">
        <v>1204.3278000000901</v>
      </c>
      <c r="P416" s="62">
        <f t="shared" si="6"/>
        <v>0.82144138829947544</v>
      </c>
      <c r="Q416" s="22">
        <v>43756</v>
      </c>
      <c r="R416" s="99">
        <v>1066497.6969999999</v>
      </c>
      <c r="S416" s="99">
        <v>2381657.9947304698</v>
      </c>
      <c r="T416" s="19"/>
      <c r="U416" s="23">
        <v>6.7227487652416996E-3</v>
      </c>
      <c r="V416" s="63">
        <v>0.114253589708824</v>
      </c>
      <c r="W416" s="23">
        <v>9.9993306315882394E-2</v>
      </c>
      <c r="X416" s="63">
        <v>0.39656066692259601</v>
      </c>
      <c r="Y416" s="23">
        <v>-0.10918139951361799</v>
      </c>
      <c r="Z416" s="63">
        <v>2.2824634292192099</v>
      </c>
      <c r="AA416" s="23">
        <v>-0.14633935455465699</v>
      </c>
      <c r="AB416" s="63">
        <v>2.27268025418743</v>
      </c>
      <c r="AC416" s="23">
        <v>-0.208231779665803</v>
      </c>
      <c r="AD416" s="63">
        <v>-0.75588071905076504</v>
      </c>
      <c r="AE416" s="23">
        <v>-0.11225742617723899</v>
      </c>
      <c r="AF416" s="64">
        <v>0.96759896623552799</v>
      </c>
      <c r="AG416" s="23">
        <v>5.9976550079227302E-2</v>
      </c>
      <c r="AH416" s="63">
        <v>-9.7170792832912398E-2</v>
      </c>
      <c r="AI416" s="23">
        <v>-7.8942196281786906E-2</v>
      </c>
      <c r="AJ416" s="63">
        <v>2.1918933440247201</v>
      </c>
      <c r="AK416" s="23">
        <v>-1.07152999999016E-2</v>
      </c>
      <c r="AL416" s="23">
        <v>-2.66327115969034E-3</v>
      </c>
      <c r="AM416" s="63">
        <v>-2.3326431647547001</v>
      </c>
      <c r="AN416" s="19"/>
      <c r="AO416" s="26">
        <v>7.9915175760106594E-2</v>
      </c>
      <c r="AP416" s="26">
        <v>-0.130268889222934</v>
      </c>
      <c r="AQ416" s="26">
        <v>0.13480886649631399</v>
      </c>
      <c r="AR416" s="26">
        <v>-0.130969755367987</v>
      </c>
      <c r="AS416" s="24">
        <v>5</v>
      </c>
      <c r="AT416" s="24">
        <v>7</v>
      </c>
      <c r="AU416" s="24">
        <v>5</v>
      </c>
      <c r="AV416" s="25">
        <v>7</v>
      </c>
      <c r="AW416" s="19"/>
      <c r="AX416" s="29">
        <v>0.32160386007395603</v>
      </c>
      <c r="AY416" s="30">
        <v>-0.42267371647358198</v>
      </c>
      <c r="AZ416" s="30">
        <v>0.44464500800086199</v>
      </c>
      <c r="BA416" s="30">
        <v>-0.56445950516444998</v>
      </c>
      <c r="BB416" s="62">
        <v>3.2718660295395198E-2</v>
      </c>
      <c r="BC416" s="108">
        <v>-43.526612937159399</v>
      </c>
      <c r="BD416" s="22">
        <v>43756</v>
      </c>
      <c r="BE416" s="22">
        <v>43908</v>
      </c>
      <c r="BF416" s="24"/>
      <c r="BG416" s="22"/>
      <c r="BH416" s="37"/>
    </row>
    <row r="417" spans="1:60" x14ac:dyDescent="0.25">
      <c r="A417" s="19"/>
      <c r="B417" s="17" t="s">
        <v>431</v>
      </c>
      <c r="C417" s="17" t="s">
        <v>4697</v>
      </c>
      <c r="D417" s="17" t="s">
        <v>3063</v>
      </c>
      <c r="E417" s="20" t="s">
        <v>7361</v>
      </c>
      <c r="F417" s="20" t="s">
        <v>3163</v>
      </c>
      <c r="G417" s="82" t="s">
        <v>7250</v>
      </c>
      <c r="H417" s="85" t="s">
        <v>7258</v>
      </c>
      <c r="I417" s="21" t="s">
        <v>7417</v>
      </c>
      <c r="J417" s="21" t="s">
        <v>3833</v>
      </c>
      <c r="K417" s="19"/>
      <c r="L417" s="22">
        <v>44015</v>
      </c>
      <c r="M417" s="98">
        <v>1078.32729999907</v>
      </c>
      <c r="N417" s="94">
        <v>1078.32729999907</v>
      </c>
      <c r="O417" s="94">
        <v>1352.0731000006199</v>
      </c>
      <c r="P417" s="62">
        <f t="shared" si="6"/>
        <v>0.79753624267694967</v>
      </c>
      <c r="Q417" s="22">
        <v>43756</v>
      </c>
      <c r="R417" s="99">
        <v>206469.761</v>
      </c>
      <c r="S417" s="99">
        <v>272552.02513769502</v>
      </c>
      <c r="T417" s="19"/>
      <c r="U417" s="23">
        <v>6.6079905809601804E-3</v>
      </c>
      <c r="V417" s="63">
        <v>0.102777771280671</v>
      </c>
      <c r="W417" s="23">
        <v>9.62401936358947E-2</v>
      </c>
      <c r="X417" s="63">
        <v>2.1249398923828301E-2</v>
      </c>
      <c r="Y417" s="23">
        <v>-0.12746363101177799</v>
      </c>
      <c r="Z417" s="63">
        <v>0.45424027940316603</v>
      </c>
      <c r="AA417" s="23">
        <v>-0.18125293602322901</v>
      </c>
      <c r="AB417" s="63">
        <v>-1.2186778926698001</v>
      </c>
      <c r="AC417" s="23">
        <v>-0.27163099192141099</v>
      </c>
      <c r="AD417" s="63">
        <v>-7.0958019446115896</v>
      </c>
      <c r="AE417" s="23">
        <v>-0.216698393586848</v>
      </c>
      <c r="AF417" s="64">
        <v>-9.4764977747254306</v>
      </c>
      <c r="AG417" s="23">
        <v>5.9614195424728698E-2</v>
      </c>
      <c r="AH417" s="63">
        <v>-0.133406258282776</v>
      </c>
      <c r="AI417" s="23">
        <v>-9.8153356215334497E-2</v>
      </c>
      <c r="AJ417" s="63">
        <v>0.27077735066996</v>
      </c>
      <c r="AK417" s="23">
        <v>7.8327299999727998E-2</v>
      </c>
      <c r="AL417" s="23">
        <v>5.0454140364308798E-3</v>
      </c>
      <c r="AM417" s="63">
        <v>-95.951811643783003</v>
      </c>
      <c r="AN417" s="19"/>
      <c r="AO417" s="26">
        <v>7.9791759200816201E-2</v>
      </c>
      <c r="AP417" s="26">
        <v>-0.13056603222954399</v>
      </c>
      <c r="AQ417" s="26">
        <v>0.130936392315634</v>
      </c>
      <c r="AR417" s="26">
        <v>-0.13403365476551701</v>
      </c>
      <c r="AS417" s="24">
        <v>5</v>
      </c>
      <c r="AT417" s="24">
        <v>7</v>
      </c>
      <c r="AU417" s="24">
        <v>3</v>
      </c>
      <c r="AV417" s="25">
        <v>9</v>
      </c>
      <c r="AW417" s="19"/>
      <c r="AX417" s="29">
        <v>0.321789763504639</v>
      </c>
      <c r="AY417" s="30">
        <v>-0.52769512606573699</v>
      </c>
      <c r="AZ417" s="30">
        <v>-0.56105725032466602</v>
      </c>
      <c r="BA417" s="30">
        <v>-0.70152341283937902</v>
      </c>
      <c r="BB417" s="62">
        <v>3.2731422032484303E-2</v>
      </c>
      <c r="BC417" s="108">
        <v>-44.4975349336164</v>
      </c>
      <c r="BD417" s="22">
        <v>43756</v>
      </c>
      <c r="BE417" s="22">
        <v>43908</v>
      </c>
      <c r="BF417" s="24"/>
      <c r="BG417" s="22"/>
      <c r="BH417" s="37"/>
    </row>
    <row r="418" spans="1:60" x14ac:dyDescent="0.25">
      <c r="A418" s="19"/>
      <c r="B418" s="17" t="s">
        <v>432</v>
      </c>
      <c r="C418" s="17" t="s">
        <v>4698</v>
      </c>
      <c r="D418" s="17" t="s">
        <v>3063</v>
      </c>
      <c r="E418" s="20" t="s">
        <v>7348</v>
      </c>
      <c r="F418" s="20" t="s">
        <v>3163</v>
      </c>
      <c r="G418" s="82" t="s">
        <v>7250</v>
      </c>
      <c r="H418" s="85" t="s">
        <v>7258</v>
      </c>
      <c r="I418" s="21" t="s">
        <v>7417</v>
      </c>
      <c r="J418" s="21" t="s">
        <v>2982</v>
      </c>
      <c r="K418" s="19"/>
      <c r="L418" s="22">
        <v>44015</v>
      </c>
      <c r="M418" s="98">
        <v>1178.8149999994801</v>
      </c>
      <c r="N418" s="94">
        <v>1178.8149999994801</v>
      </c>
      <c r="O418" s="94">
        <v>1489.42149999924</v>
      </c>
      <c r="P418" s="62">
        <f t="shared" si="6"/>
        <v>0.79145829437810689</v>
      </c>
      <c r="Q418" s="22">
        <v>43756</v>
      </c>
      <c r="R418" s="99">
        <v>2750350.068</v>
      </c>
      <c r="S418" s="99">
        <v>3334938.91056641</v>
      </c>
      <c r="T418" s="19"/>
      <c r="U418" s="23">
        <v>6.5782827950897601E-3</v>
      </c>
      <c r="V418" s="63">
        <v>9.9806992693629595E-2</v>
      </c>
      <c r="W418" s="23">
        <v>9.5269486475444906E-2</v>
      </c>
      <c r="X418" s="63">
        <v>-7.5821317121153697E-2</v>
      </c>
      <c r="Y418" s="23">
        <v>-0.13213796946089101</v>
      </c>
      <c r="Z418" s="63">
        <v>-1.3193565508117899E-2</v>
      </c>
      <c r="AA418" s="23">
        <v>-0.190060795511235</v>
      </c>
      <c r="AB418" s="63">
        <v>-2.0994638414704201</v>
      </c>
      <c r="AC418" s="23">
        <v>-0.28856379648088498</v>
      </c>
      <c r="AD418" s="63">
        <v>-8.7890824005589803</v>
      </c>
      <c r="AE418" s="23">
        <v>-0.245219243796892</v>
      </c>
      <c r="AF418" s="64">
        <v>-12.3285827957297</v>
      </c>
      <c r="AG418" s="23">
        <v>5.9520417618841699E-2</v>
      </c>
      <c r="AH418" s="63">
        <v>-0.14278403887146901</v>
      </c>
      <c r="AI418" s="23">
        <v>-0.10306413679427399</v>
      </c>
      <c r="AJ418" s="63">
        <v>-0.22030070722394199</v>
      </c>
      <c r="AK418" s="23">
        <v>-0.29466337178659202</v>
      </c>
      <c r="AL418" s="23">
        <v>-2.66394115751609E-2</v>
      </c>
      <c r="AM418" s="63">
        <v>-78.270744422217803</v>
      </c>
      <c r="AN418" s="19"/>
      <c r="AO418" s="26">
        <v>7.9759784188354402E-2</v>
      </c>
      <c r="AP418" s="26">
        <v>-0.130643029217026</v>
      </c>
      <c r="AQ418" s="26">
        <v>0.12993569942962499</v>
      </c>
      <c r="AR418" s="26">
        <v>-0.13482572859808001</v>
      </c>
      <c r="AS418" s="24">
        <v>5</v>
      </c>
      <c r="AT418" s="24">
        <v>7</v>
      </c>
      <c r="AU418" s="24">
        <v>3</v>
      </c>
      <c r="AV418" s="25">
        <v>9</v>
      </c>
      <c r="AW418" s="19"/>
      <c r="AX418" s="29">
        <v>0.321839050679118</v>
      </c>
      <c r="AY418" s="30">
        <v>-0.55419322947000205</v>
      </c>
      <c r="AZ418" s="30">
        <v>-0.81615366605637996</v>
      </c>
      <c r="BA418" s="30">
        <v>-0.73588494349223799</v>
      </c>
      <c r="BB418" s="62">
        <v>3.27348440102651E-2</v>
      </c>
      <c r="BC418" s="108">
        <v>-44.7462924363208</v>
      </c>
      <c r="BD418" s="22">
        <v>43756</v>
      </c>
      <c r="BE418" s="22">
        <v>43908</v>
      </c>
      <c r="BF418" s="24"/>
      <c r="BG418" s="22"/>
      <c r="BH418" s="37"/>
    </row>
    <row r="419" spans="1:60" x14ac:dyDescent="0.25">
      <c r="A419" s="19"/>
      <c r="B419" s="17" t="s">
        <v>433</v>
      </c>
      <c r="C419" s="17" t="s">
        <v>4699</v>
      </c>
      <c r="D419" s="17" t="s">
        <v>3063</v>
      </c>
      <c r="E419" s="20" t="s">
        <v>7362</v>
      </c>
      <c r="F419" s="20" t="s">
        <v>3163</v>
      </c>
      <c r="G419" s="82" t="s">
        <v>7250</v>
      </c>
      <c r="H419" s="85" t="s">
        <v>7258</v>
      </c>
      <c r="I419" s="21" t="s">
        <v>7417</v>
      </c>
      <c r="J419" s="21" t="s">
        <v>2982</v>
      </c>
      <c r="K419" s="19"/>
      <c r="L419" s="22">
        <v>44015</v>
      </c>
      <c r="M419" s="98">
        <v>818.65579999983299</v>
      </c>
      <c r="N419" s="94">
        <v>818.65579999983299</v>
      </c>
      <c r="O419" s="94"/>
      <c r="P419" s="62" t="str">
        <f t="shared" si="6"/>
        <v/>
      </c>
      <c r="Q419" s="22"/>
      <c r="R419" s="99">
        <v>702685.152</v>
      </c>
      <c r="S419" s="99"/>
      <c r="T419" s="19"/>
      <c r="U419" s="23">
        <v>6.6951857024832896E-3</v>
      </c>
      <c r="V419" s="63">
        <v>0.111497283432982</v>
      </c>
      <c r="W419" s="23">
        <v>9.9091679962002702E-2</v>
      </c>
      <c r="X419" s="63">
        <v>0.30639803153462702</v>
      </c>
      <c r="Y419" s="23">
        <v>-0.11360059352053201</v>
      </c>
      <c r="Z419" s="63">
        <v>1.8405440285278001</v>
      </c>
      <c r="AA419" s="23"/>
      <c r="AB419" s="63"/>
      <c r="AC419" s="23"/>
      <c r="AD419" s="63"/>
      <c r="AE419" s="23"/>
      <c r="AF419" s="64"/>
      <c r="AG419" s="23">
        <v>5.9889515408940497E-2</v>
      </c>
      <c r="AH419" s="63">
        <v>-0.105874259861594</v>
      </c>
      <c r="AI419" s="23">
        <v>-8.3586525766877501E-2</v>
      </c>
      <c r="AJ419" s="63">
        <v>1.72746039551566</v>
      </c>
      <c r="AK419" s="23">
        <v>-0.18134420000016699</v>
      </c>
      <c r="AL419" s="23">
        <v>-0.23745349351345801</v>
      </c>
      <c r="AM419" s="63">
        <v>0.67318012370378699</v>
      </c>
      <c r="AN419" s="19"/>
      <c r="AO419" s="26">
        <v>7.9885543595082695E-2</v>
      </c>
      <c r="AP419" s="26">
        <v>-0.13034014005286701</v>
      </c>
      <c r="AQ419" s="26">
        <v>0.13387926625553501</v>
      </c>
      <c r="AR419" s="26">
        <v>-0.13170543469372201</v>
      </c>
      <c r="AS419" s="24"/>
      <c r="AT419" s="24"/>
      <c r="AU419" s="24"/>
      <c r="AV419" s="25"/>
      <c r="AW419" s="19"/>
      <c r="AX419" s="29"/>
      <c r="AY419" s="30"/>
      <c r="AZ419" s="30"/>
      <c r="BA419" s="30"/>
      <c r="BB419" s="62"/>
      <c r="BC419" s="108">
        <v>-43.760978211823399</v>
      </c>
      <c r="BD419" s="22">
        <v>43756</v>
      </c>
      <c r="BE419" s="22">
        <v>43908</v>
      </c>
      <c r="BF419" s="24"/>
      <c r="BG419" s="22"/>
      <c r="BH419" s="37"/>
    </row>
    <row r="420" spans="1:60" x14ac:dyDescent="0.25">
      <c r="A420" s="19"/>
      <c r="B420" s="17" t="s">
        <v>434</v>
      </c>
      <c r="C420" s="17" t="s">
        <v>4700</v>
      </c>
      <c r="D420" s="17" t="s">
        <v>3064</v>
      </c>
      <c r="E420" s="20" t="s">
        <v>7298</v>
      </c>
      <c r="F420" s="20" t="s">
        <v>3163</v>
      </c>
      <c r="G420" s="82" t="s">
        <v>7253</v>
      </c>
      <c r="H420" s="85" t="s">
        <v>7261</v>
      </c>
      <c r="I420" s="21" t="s">
        <v>7417</v>
      </c>
      <c r="J420" s="21" t="s">
        <v>3834</v>
      </c>
      <c r="K420" s="19"/>
      <c r="L420" s="22">
        <v>44015</v>
      </c>
      <c r="M420" s="98">
        <v>1817.1404999997501</v>
      </c>
      <c r="N420" s="94">
        <v>1817.1404999997501</v>
      </c>
      <c r="O420" s="94">
        <v>1820.7172999996701</v>
      </c>
      <c r="P420" s="62">
        <f t="shared" si="6"/>
        <v>0.99803549952542292</v>
      </c>
      <c r="Q420" s="22">
        <v>44001</v>
      </c>
      <c r="R420" s="99">
        <v>2265618.9029999999</v>
      </c>
      <c r="S420" s="99">
        <v>1829843.5672148401</v>
      </c>
      <c r="T420" s="19"/>
      <c r="U420" s="23">
        <v>-1.7260407457797601E-4</v>
      </c>
      <c r="V420" s="63">
        <v>-0.57528169427314402</v>
      </c>
      <c r="W420" s="23">
        <v>3.9134681337600298E-3</v>
      </c>
      <c r="X420" s="63">
        <v>-9.2114231512969091</v>
      </c>
      <c r="Y420" s="23">
        <v>2.7690991952113098E-2</v>
      </c>
      <c r="Z420" s="63">
        <v>15.969702575792301</v>
      </c>
      <c r="AA420" s="23">
        <v>3.9571843934027101E-2</v>
      </c>
      <c r="AB420" s="63">
        <v>20.8638001030486</v>
      </c>
      <c r="AC420" s="23">
        <v>0.102049939439894</v>
      </c>
      <c r="AD420" s="63">
        <v>30.272291191533402</v>
      </c>
      <c r="AE420" s="23">
        <v>0.136909125125385</v>
      </c>
      <c r="AF420" s="64">
        <v>25.8842540965124</v>
      </c>
      <c r="AG420" s="23">
        <v>-6.0074815519328695E-4</v>
      </c>
      <c r="AH420" s="63">
        <v>-6.1549006162749702</v>
      </c>
      <c r="AI420" s="23">
        <v>2.9615503755849201E-2</v>
      </c>
      <c r="AJ420" s="63">
        <v>13.0476633477956</v>
      </c>
      <c r="AK420" s="23">
        <v>0.81714049999951399</v>
      </c>
      <c r="AL420" s="23">
        <v>4.6766838251642198E-2</v>
      </c>
      <c r="AM420" s="63">
        <v>46.849821548850699</v>
      </c>
      <c r="AN420" s="19"/>
      <c r="AO420" s="26">
        <v>1.21140243918489E-2</v>
      </c>
      <c r="AP420" s="26">
        <v>-1.5740111169179699E-2</v>
      </c>
      <c r="AQ420" s="26">
        <v>2.4032873396208701E-2</v>
      </c>
      <c r="AR420" s="26">
        <v>-1.42811711384638E-2</v>
      </c>
      <c r="AS420" s="24">
        <v>7</v>
      </c>
      <c r="AT420" s="24">
        <v>5</v>
      </c>
      <c r="AU420" s="24">
        <v>7</v>
      </c>
      <c r="AV420" s="25">
        <v>5</v>
      </c>
      <c r="AW420" s="19"/>
      <c r="AX420" s="29">
        <v>3.1778027729087603E-2</v>
      </c>
      <c r="AY420" s="30">
        <v>0.33443671501936501</v>
      </c>
      <c r="AZ420" s="30">
        <v>0.42894491696597498</v>
      </c>
      <c r="BA420" s="30">
        <v>0.447537805096545</v>
      </c>
      <c r="BB420" s="62">
        <v>3.2781460227897701E-3</v>
      </c>
      <c r="BC420" s="108">
        <v>-4.1311088150541799</v>
      </c>
      <c r="BD420" s="22">
        <v>43747</v>
      </c>
      <c r="BE420" s="22">
        <v>43783</v>
      </c>
      <c r="BF420" s="24">
        <v>152</v>
      </c>
      <c r="BG420" s="22">
        <v>43959</v>
      </c>
      <c r="BH420" s="37"/>
    </row>
    <row r="421" spans="1:60" x14ac:dyDescent="0.25">
      <c r="A421" s="19"/>
      <c r="B421" s="17" t="s">
        <v>435</v>
      </c>
      <c r="C421" s="17" t="s">
        <v>4701</v>
      </c>
      <c r="D421" s="17" t="s">
        <v>3064</v>
      </c>
      <c r="E421" s="20" t="s">
        <v>7346</v>
      </c>
      <c r="F421" s="20" t="s">
        <v>3163</v>
      </c>
      <c r="G421" s="82" t="s">
        <v>7253</v>
      </c>
      <c r="H421" s="85" t="s">
        <v>7261</v>
      </c>
      <c r="I421" s="21" t="s">
        <v>7417</v>
      </c>
      <c r="J421" s="21" t="s">
        <v>3835</v>
      </c>
      <c r="K421" s="19"/>
      <c r="L421" s="22">
        <v>44015</v>
      </c>
      <c r="M421" s="98">
        <v>10723.736499995</v>
      </c>
      <c r="N421" s="94">
        <v>10723.736499995</v>
      </c>
      <c r="O421" s="94">
        <v>10746.653200000501</v>
      </c>
      <c r="P421" s="62">
        <f t="shared" si="6"/>
        <v>0.99786755005684014</v>
      </c>
      <c r="Q421" s="22">
        <v>44001</v>
      </c>
      <c r="R421" s="99">
        <v>32287765.978999998</v>
      </c>
      <c r="S421" s="99">
        <v>22046310.351656299</v>
      </c>
      <c r="T421" s="19"/>
      <c r="U421" s="23">
        <v>-1.8461237414157901E-4</v>
      </c>
      <c r="V421" s="63">
        <v>-0.57648252422950497</v>
      </c>
      <c r="W421" s="23">
        <v>3.5515405015758002E-3</v>
      </c>
      <c r="X421" s="63">
        <v>-9.2476159145153396</v>
      </c>
      <c r="Y421" s="23">
        <v>2.5445039644182502E-2</v>
      </c>
      <c r="Z421" s="63">
        <v>15.745107345006501</v>
      </c>
      <c r="AA421" s="23">
        <v>3.5001325342818697E-2</v>
      </c>
      <c r="AB421" s="63">
        <v>20.406748243927701</v>
      </c>
      <c r="AC421" s="23">
        <v>9.2387477605370805E-2</v>
      </c>
      <c r="AD421" s="63">
        <v>29.306045008066601</v>
      </c>
      <c r="AE421" s="23">
        <v>0.12199348656402401</v>
      </c>
      <c r="AF421" s="64">
        <v>24.3926902403764</v>
      </c>
      <c r="AG421" s="23">
        <v>-6.3676025092718202E-4</v>
      </c>
      <c r="AH421" s="63">
        <v>-6.1585018258483597</v>
      </c>
      <c r="AI421" s="23">
        <v>2.7328333206241999E-2</v>
      </c>
      <c r="AJ421" s="63">
        <v>12.818946292827601</v>
      </c>
      <c r="AK421" s="23">
        <v>0.87727082439814696</v>
      </c>
      <c r="AL421" s="23">
        <v>4.2928283968649297E-2</v>
      </c>
      <c r="AM421" s="63">
        <v>-16.057459203992</v>
      </c>
      <c r="AN421" s="19"/>
      <c r="AO421" s="26">
        <v>1.21018304798781E-2</v>
      </c>
      <c r="AP421" s="26">
        <v>-1.5751988344163699E-2</v>
      </c>
      <c r="AQ421" s="26">
        <v>2.3663703846977999E-2</v>
      </c>
      <c r="AR421" s="26">
        <v>-1.46377835108069E-2</v>
      </c>
      <c r="AS421" s="24">
        <v>7</v>
      </c>
      <c r="AT421" s="24">
        <v>5</v>
      </c>
      <c r="AU421" s="24">
        <v>7</v>
      </c>
      <c r="AV421" s="25">
        <v>5</v>
      </c>
      <c r="AW421" s="19"/>
      <c r="AX421" s="29">
        <v>3.1771156793292898E-2</v>
      </c>
      <c r="AY421" s="30">
        <v>0.20302709558904999</v>
      </c>
      <c r="AZ421" s="30">
        <v>0.41460170645268601</v>
      </c>
      <c r="BA421" s="30">
        <v>0.27072419437035899</v>
      </c>
      <c r="BB421" s="62">
        <v>3.2773880454396902E-3</v>
      </c>
      <c r="BC421" s="108">
        <v>-4.1727083049045204</v>
      </c>
      <c r="BD421" s="22">
        <v>43747</v>
      </c>
      <c r="BE421" s="22">
        <v>43783</v>
      </c>
      <c r="BF421" s="24">
        <v>154</v>
      </c>
      <c r="BG421" s="22">
        <v>43963</v>
      </c>
      <c r="BH421" s="37"/>
    </row>
    <row r="422" spans="1:60" x14ac:dyDescent="0.25">
      <c r="A422" s="19"/>
      <c r="B422" s="17" t="s">
        <v>436</v>
      </c>
      <c r="C422" s="17" t="s">
        <v>4702</v>
      </c>
      <c r="D422" s="17" t="s">
        <v>3064</v>
      </c>
      <c r="E422" s="20" t="s">
        <v>7292</v>
      </c>
      <c r="F422" s="20" t="s">
        <v>3163</v>
      </c>
      <c r="G422" s="82" t="s">
        <v>7253</v>
      </c>
      <c r="H422" s="85" t="s">
        <v>7261</v>
      </c>
      <c r="I422" s="21" t="s">
        <v>7417</v>
      </c>
      <c r="J422" s="21" t="s">
        <v>3836</v>
      </c>
      <c r="K422" s="19"/>
      <c r="L422" s="22">
        <v>44015</v>
      </c>
      <c r="M422" s="98">
        <v>1000</v>
      </c>
      <c r="N422" s="94">
        <v>1000</v>
      </c>
      <c r="O422" s="94">
        <v>1000</v>
      </c>
      <c r="P422" s="62">
        <f t="shared" si="6"/>
        <v>1</v>
      </c>
      <c r="Q422" s="22">
        <v>44015</v>
      </c>
      <c r="R422" s="99">
        <v>0</v>
      </c>
      <c r="S422" s="99">
        <v>0</v>
      </c>
      <c r="T422" s="19"/>
      <c r="U422" s="23">
        <v>0</v>
      </c>
      <c r="V422" s="63">
        <v>-0.55802128681534702</v>
      </c>
      <c r="W422" s="23">
        <v>0</v>
      </c>
      <c r="X422" s="63">
        <v>-9.6027699646656401</v>
      </c>
      <c r="Y422" s="23">
        <v>0</v>
      </c>
      <c r="Z422" s="63">
        <v>13.200603380581001</v>
      </c>
      <c r="AA422" s="23">
        <v>0</v>
      </c>
      <c r="AB422" s="63">
        <v>16.906615709653099</v>
      </c>
      <c r="AC422" s="23">
        <v>0</v>
      </c>
      <c r="AD422" s="63">
        <v>20.067297247529499</v>
      </c>
      <c r="AE422" s="23">
        <v>0</v>
      </c>
      <c r="AF422" s="64">
        <v>12.1933415839594</v>
      </c>
      <c r="AG422" s="23">
        <v>0</v>
      </c>
      <c r="AH422" s="63">
        <v>-6.0948258007556397</v>
      </c>
      <c r="AI422" s="23">
        <v>0</v>
      </c>
      <c r="AJ422" s="63">
        <v>10.0861129722034</v>
      </c>
      <c r="AK422" s="23">
        <v>0</v>
      </c>
      <c r="AL422" s="23">
        <v>0</v>
      </c>
      <c r="AM422" s="63">
        <v>-79.715853883186398</v>
      </c>
      <c r="AN422" s="19"/>
      <c r="AO422" s="26">
        <v>0</v>
      </c>
      <c r="AP422" s="26">
        <v>0</v>
      </c>
      <c r="AQ422" s="26">
        <v>0</v>
      </c>
      <c r="AR422" s="26">
        <v>0</v>
      </c>
      <c r="AS422" s="24">
        <v>0</v>
      </c>
      <c r="AT422" s="24">
        <v>0</v>
      </c>
      <c r="AU422" s="24">
        <v>7</v>
      </c>
      <c r="AV422" s="25">
        <v>5</v>
      </c>
      <c r="AW422" s="19"/>
      <c r="AX422" s="29">
        <v>0</v>
      </c>
      <c r="AY422" s="30">
        <v>-117.15773072850401</v>
      </c>
      <c r="AZ422" s="30">
        <v>0.29634204711419398</v>
      </c>
      <c r="BA422" s="30">
        <v>-15.9700429780205</v>
      </c>
      <c r="BB422" s="62">
        <v>0</v>
      </c>
      <c r="BC422" s="108">
        <v>0</v>
      </c>
      <c r="BD422" s="22">
        <v>43650</v>
      </c>
      <c r="BE422" s="22"/>
      <c r="BF422" s="24"/>
      <c r="BG422" s="22"/>
      <c r="BH422" s="37"/>
    </row>
    <row r="423" spans="1:60" x14ac:dyDescent="0.25">
      <c r="A423" s="19"/>
      <c r="B423" s="17" t="s">
        <v>437</v>
      </c>
      <c r="C423" s="17" t="s">
        <v>4703</v>
      </c>
      <c r="D423" s="17" t="s">
        <v>3064</v>
      </c>
      <c r="E423" s="20" t="s">
        <v>7359</v>
      </c>
      <c r="F423" s="20" t="s">
        <v>3163</v>
      </c>
      <c r="G423" s="82" t="s">
        <v>7253</v>
      </c>
      <c r="H423" s="85" t="s">
        <v>7261</v>
      </c>
      <c r="I423" s="21" t="s">
        <v>7417</v>
      </c>
      <c r="J423" s="21" t="s">
        <v>3837</v>
      </c>
      <c r="K423" s="19"/>
      <c r="L423" s="22">
        <v>44015</v>
      </c>
      <c r="M423" s="98">
        <v>1654.0840000007299</v>
      </c>
      <c r="N423" s="94">
        <v>1654.0840000007299</v>
      </c>
      <c r="O423" s="94">
        <v>1657.46670000069</v>
      </c>
      <c r="P423" s="62">
        <f t="shared" si="6"/>
        <v>0.99795911435206586</v>
      </c>
      <c r="Q423" s="22">
        <v>44001</v>
      </c>
      <c r="R423" s="99">
        <v>20018051.952</v>
      </c>
      <c r="S423" s="99">
        <v>10894269.1099531</v>
      </c>
      <c r="T423" s="19"/>
      <c r="U423" s="23">
        <v>-1.78072902599524E-4</v>
      </c>
      <c r="V423" s="63">
        <v>-0.575828577075299</v>
      </c>
      <c r="W423" s="23">
        <v>3.7490002468985001E-3</v>
      </c>
      <c r="X423" s="63">
        <v>-9.2278699399757897</v>
      </c>
      <c r="Y423" s="23">
        <v>2.6669584727642401E-2</v>
      </c>
      <c r="Z423" s="63">
        <v>15.8675618533453</v>
      </c>
      <c r="AA423" s="23">
        <v>3.7491690765818902E-2</v>
      </c>
      <c r="AB423" s="63">
        <v>20.6557847862423</v>
      </c>
      <c r="AC423" s="23">
        <v>9.7646709225955405E-2</v>
      </c>
      <c r="AD423" s="63">
        <v>29.831968170124998</v>
      </c>
      <c r="AE423" s="23">
        <v>0.13010372377000801</v>
      </c>
      <c r="AF423" s="64">
        <v>25.203713960974699</v>
      </c>
      <c r="AG423" s="23">
        <v>-6.1712081878795299E-4</v>
      </c>
      <c r="AH423" s="63">
        <v>-6.1565378826344404</v>
      </c>
      <c r="AI423" s="23">
        <v>2.8575280424775001E-2</v>
      </c>
      <c r="AJ423" s="63">
        <v>12.9436410146882</v>
      </c>
      <c r="AK423" s="23">
        <v>0.65408400000189404</v>
      </c>
      <c r="AL423" s="23">
        <v>3.9262670527023098E-2</v>
      </c>
      <c r="AM423" s="63">
        <v>30.544171549088801</v>
      </c>
      <c r="AN423" s="19"/>
      <c r="AO423" s="26">
        <v>1.2108467313737501E-2</v>
      </c>
      <c r="AP423" s="26">
        <v>-1.57455439702971E-2</v>
      </c>
      <c r="AQ423" s="26">
        <v>2.38649474777048E-2</v>
      </c>
      <c r="AR423" s="26">
        <v>-1.4443328384913899E-2</v>
      </c>
      <c r="AS423" s="24">
        <v>7</v>
      </c>
      <c r="AT423" s="24">
        <v>5</v>
      </c>
      <c r="AU423" s="24">
        <v>7</v>
      </c>
      <c r="AV423" s="25">
        <v>5</v>
      </c>
      <c r="AW423" s="19"/>
      <c r="AX423" s="29">
        <v>3.17748565374859E-2</v>
      </c>
      <c r="AY423" s="30">
        <v>0.274639049981033</v>
      </c>
      <c r="AZ423" s="30">
        <v>0.42241752155541701</v>
      </c>
      <c r="BA423" s="30">
        <v>0.36692539723026102</v>
      </c>
      <c r="BB423" s="62">
        <v>3.2777964803517501E-3</v>
      </c>
      <c r="BC423" s="108">
        <v>-4.1500298535902402</v>
      </c>
      <c r="BD423" s="22">
        <v>43747</v>
      </c>
      <c r="BE423" s="22">
        <v>43783</v>
      </c>
      <c r="BF423" s="24">
        <v>153</v>
      </c>
      <c r="BG423" s="22">
        <v>43962</v>
      </c>
      <c r="BH423" s="37"/>
    </row>
    <row r="424" spans="1:60" x14ac:dyDescent="0.25">
      <c r="A424" s="19"/>
      <c r="B424" s="17" t="s">
        <v>438</v>
      </c>
      <c r="C424" s="17" t="s">
        <v>4704</v>
      </c>
      <c r="D424" s="17" t="s">
        <v>3064</v>
      </c>
      <c r="E424" s="20" t="s">
        <v>7360</v>
      </c>
      <c r="F424" s="20" t="s">
        <v>3163</v>
      </c>
      <c r="G424" s="82" t="s">
        <v>7253</v>
      </c>
      <c r="H424" s="85" t="s">
        <v>7261</v>
      </c>
      <c r="I424" s="21" t="s">
        <v>7417</v>
      </c>
      <c r="J424" s="21" t="s">
        <v>2982</v>
      </c>
      <c r="K424" s="19"/>
      <c r="L424" s="22">
        <v>44015</v>
      </c>
      <c r="M424" s="98">
        <v>1196.8586999997499</v>
      </c>
      <c r="N424" s="94">
        <v>1196.8586999997499</v>
      </c>
      <c r="O424" s="94">
        <v>1199.0083000008001</v>
      </c>
      <c r="P424" s="62">
        <f t="shared" si="6"/>
        <v>0.99820718505364081</v>
      </c>
      <c r="Q424" s="22">
        <v>44001</v>
      </c>
      <c r="R424" s="99">
        <v>5196480.9720000001</v>
      </c>
      <c r="S424" s="99">
        <v>4953551.6782968799</v>
      </c>
      <c r="T424" s="19"/>
      <c r="U424" s="23">
        <v>-1.60310683895659E-4</v>
      </c>
      <c r="V424" s="63">
        <v>-0.57405235520491305</v>
      </c>
      <c r="W424" s="23">
        <v>4.2837717701331704E-3</v>
      </c>
      <c r="X424" s="63">
        <v>-9.1743927876523195</v>
      </c>
      <c r="Y424" s="23">
        <v>2.9993119658683998E-2</v>
      </c>
      <c r="Z424" s="63">
        <v>16.199915346456699</v>
      </c>
      <c r="AA424" s="23">
        <v>4.4266053864703302E-2</v>
      </c>
      <c r="AB424" s="63">
        <v>21.333221096138001</v>
      </c>
      <c r="AC424" s="23">
        <v>0.112019093681738</v>
      </c>
      <c r="AD424" s="63">
        <v>31.269206615717799</v>
      </c>
      <c r="AE424" s="23">
        <v>0.15236762960921599</v>
      </c>
      <c r="AF424" s="64">
        <v>27.430104544881001</v>
      </c>
      <c r="AG424" s="23">
        <v>-5.6382537513854903E-4</v>
      </c>
      <c r="AH424" s="63">
        <v>-6.1512083382695</v>
      </c>
      <c r="AI424" s="23">
        <v>3.1960049378540099E-2</v>
      </c>
      <c r="AJ424" s="63">
        <v>13.2821179100574</v>
      </c>
      <c r="AK424" s="23">
        <v>0.19685869999928399</v>
      </c>
      <c r="AL424" s="23">
        <v>4.81988171995908E-2</v>
      </c>
      <c r="AM424" s="63">
        <v>21.8910146941198</v>
      </c>
      <c r="AN424" s="19"/>
      <c r="AO424" s="26">
        <v>1.21265542511537E-2</v>
      </c>
      <c r="AP424" s="26">
        <v>-1.5727973776847599E-2</v>
      </c>
      <c r="AQ424" s="26">
        <v>2.4410625979726298E-2</v>
      </c>
      <c r="AR424" s="26">
        <v>-1.3916744096604801E-2</v>
      </c>
      <c r="AS424" s="24">
        <v>7</v>
      </c>
      <c r="AT424" s="24">
        <v>5</v>
      </c>
      <c r="AU424" s="24">
        <v>7</v>
      </c>
      <c r="AV424" s="25">
        <v>5</v>
      </c>
      <c r="AW424" s="19"/>
      <c r="AX424" s="29">
        <v>3.1785815690200302E-2</v>
      </c>
      <c r="AY424" s="30">
        <v>0.46931181640729802</v>
      </c>
      <c r="AZ424" s="30">
        <v>0.44367274680234903</v>
      </c>
      <c r="BA424" s="30">
        <v>0.63030207716656195</v>
      </c>
      <c r="BB424" s="62">
        <v>3.2790001188323001E-3</v>
      </c>
      <c r="BC424" s="108">
        <v>-4.0885487155974296</v>
      </c>
      <c r="BD424" s="22">
        <v>43747</v>
      </c>
      <c r="BE424" s="22">
        <v>43783</v>
      </c>
      <c r="BF424" s="24">
        <v>146</v>
      </c>
      <c r="BG424" s="22">
        <v>43951</v>
      </c>
      <c r="BH424" s="37"/>
    </row>
    <row r="425" spans="1:60" x14ac:dyDescent="0.25">
      <c r="A425" s="19"/>
      <c r="B425" s="17" t="s">
        <v>439</v>
      </c>
      <c r="C425" s="17" t="s">
        <v>4705</v>
      </c>
      <c r="D425" s="17" t="s">
        <v>3064</v>
      </c>
      <c r="E425" s="20" t="s">
        <v>7361</v>
      </c>
      <c r="F425" s="20" t="s">
        <v>3163</v>
      </c>
      <c r="G425" s="82" t="s">
        <v>7253</v>
      </c>
      <c r="H425" s="85" t="s">
        <v>7261</v>
      </c>
      <c r="I425" s="21" t="s">
        <v>7417</v>
      </c>
      <c r="J425" s="21" t="s">
        <v>3838</v>
      </c>
      <c r="K425" s="19"/>
      <c r="L425" s="22">
        <v>44015</v>
      </c>
      <c r="M425" s="98">
        <v>1877.7332000005999</v>
      </c>
      <c r="N425" s="94">
        <v>1877.7332000005999</v>
      </c>
      <c r="O425" s="94">
        <v>1881.70289999992</v>
      </c>
      <c r="P425" s="62">
        <f t="shared" si="6"/>
        <v>0.99789036834703282</v>
      </c>
      <c r="Q425" s="22">
        <v>44001</v>
      </c>
      <c r="R425" s="99">
        <v>1018214.652</v>
      </c>
      <c r="S425" s="99">
        <v>559538.80593847705</v>
      </c>
      <c r="T425" s="19"/>
      <c r="U425" s="23">
        <v>-1.82953113835538E-4</v>
      </c>
      <c r="V425" s="63">
        <v>-0.57631659819890002</v>
      </c>
      <c r="W425" s="23">
        <v>3.6007019352837198E-3</v>
      </c>
      <c r="X425" s="63">
        <v>-9.2426997711445402</v>
      </c>
      <c r="Y425" s="23">
        <v>2.5751047407538901E-2</v>
      </c>
      <c r="Z425" s="63">
        <v>15.775708121334899</v>
      </c>
      <c r="AA425" s="23">
        <v>3.5623220494016998E-2</v>
      </c>
      <c r="AB425" s="63">
        <v>20.4689377590548</v>
      </c>
      <c r="AC425" s="23">
        <v>9.3699697517877198E-2</v>
      </c>
      <c r="AD425" s="63">
        <v>29.437266999331801</v>
      </c>
      <c r="AE425" s="23">
        <v>0.124015366600361</v>
      </c>
      <c r="AF425" s="64">
        <v>24.594878244010001</v>
      </c>
      <c r="AG425" s="23">
        <v>-6.3185220551531497E-4</v>
      </c>
      <c r="AH425" s="63">
        <v>-6.1580110213108101</v>
      </c>
      <c r="AI425" s="23">
        <v>2.7639944577458699E-2</v>
      </c>
      <c r="AJ425" s="63">
        <v>12.8501074299566</v>
      </c>
      <c r="AK425" s="23">
        <v>0.87773320000036603</v>
      </c>
      <c r="AL425" s="23">
        <v>4.2945425162543002E-2</v>
      </c>
      <c r="AM425" s="63">
        <v>-16.011221643770099</v>
      </c>
      <c r="AN425" s="19"/>
      <c r="AO425" s="26">
        <v>1.21034735275316E-2</v>
      </c>
      <c r="AP425" s="26">
        <v>-1.5750364261293701E-2</v>
      </c>
      <c r="AQ425" s="26">
        <v>2.3714342942184899E-2</v>
      </c>
      <c r="AR425" s="26">
        <v>-1.4589216086278599E-2</v>
      </c>
      <c r="AS425" s="24">
        <v>7</v>
      </c>
      <c r="AT425" s="24">
        <v>5</v>
      </c>
      <c r="AU425" s="24">
        <v>7</v>
      </c>
      <c r="AV425" s="25">
        <v>5</v>
      </c>
      <c r="AW425" s="19"/>
      <c r="AX425" s="29">
        <v>3.17720388258022E-2</v>
      </c>
      <c r="AY425" s="30">
        <v>0.22091117657623699</v>
      </c>
      <c r="AZ425" s="30">
        <v>0.41655341131900098</v>
      </c>
      <c r="BA425" s="30">
        <v>0.29471441824398398</v>
      </c>
      <c r="BB425" s="62">
        <v>3.2774857140930201E-3</v>
      </c>
      <c r="BC425" s="108">
        <v>-4.1670386074110901</v>
      </c>
      <c r="BD425" s="22">
        <v>43747</v>
      </c>
      <c r="BE425" s="22">
        <v>43783</v>
      </c>
      <c r="BF425" s="24">
        <v>154</v>
      </c>
      <c r="BG425" s="22">
        <v>43963</v>
      </c>
      <c r="BH425" s="37"/>
    </row>
    <row r="426" spans="1:60" x14ac:dyDescent="0.25">
      <c r="A426" s="19"/>
      <c r="B426" s="17" t="s">
        <v>440</v>
      </c>
      <c r="C426" s="17" t="s">
        <v>4706</v>
      </c>
      <c r="D426" s="17" t="s">
        <v>3064</v>
      </c>
      <c r="E426" s="20" t="s">
        <v>7348</v>
      </c>
      <c r="F426" s="20" t="s">
        <v>3163</v>
      </c>
      <c r="G426" s="82" t="s">
        <v>7253</v>
      </c>
      <c r="H426" s="85" t="s">
        <v>7261</v>
      </c>
      <c r="I426" s="21" t="s">
        <v>7417</v>
      </c>
      <c r="J426" s="21" t="s">
        <v>3835</v>
      </c>
      <c r="K426" s="19"/>
      <c r="L426" s="22">
        <v>44015</v>
      </c>
      <c r="M426" s="98">
        <v>1608.3796999994699</v>
      </c>
      <c r="N426" s="94">
        <v>1608.3796999994699</v>
      </c>
      <c r="O426" s="94">
        <v>1612.1497000008801</v>
      </c>
      <c r="P426" s="62">
        <f t="shared" si="6"/>
        <v>0.9976615074881644</v>
      </c>
      <c r="Q426" s="22">
        <v>44001</v>
      </c>
      <c r="R426" s="99">
        <v>32413318.193999998</v>
      </c>
      <c r="S426" s="99">
        <v>22333224.292125002</v>
      </c>
      <c r="T426" s="19"/>
      <c r="U426" s="23">
        <v>-1.9935346608690501E-4</v>
      </c>
      <c r="V426" s="63">
        <v>-0.57795663342403703</v>
      </c>
      <c r="W426" s="23">
        <v>3.10752713630791E-3</v>
      </c>
      <c r="X426" s="63">
        <v>-9.2920172510348493</v>
      </c>
      <c r="Y426" s="23">
        <v>2.2695231447869401E-2</v>
      </c>
      <c r="Z426" s="63">
        <v>15.470126525368</v>
      </c>
      <c r="AA426" s="23">
        <v>2.9419535485431001E-2</v>
      </c>
      <c r="AB426" s="63">
        <v>19.848569258203501</v>
      </c>
      <c r="AC426" s="23">
        <v>8.0644409214146395E-2</v>
      </c>
      <c r="AD426" s="63">
        <v>28.1317381689441</v>
      </c>
      <c r="AE426" s="23">
        <v>0.10395390570382</v>
      </c>
      <c r="AF426" s="64">
        <v>22.5887321543414</v>
      </c>
      <c r="AG426" s="23">
        <v>-6.8096710037934805E-4</v>
      </c>
      <c r="AH426" s="63">
        <v>-6.1629225107972196</v>
      </c>
      <c r="AI426" s="23">
        <v>2.4528087831640701E-2</v>
      </c>
      <c r="AJ426" s="63">
        <v>12.538921755374799</v>
      </c>
      <c r="AK426" s="23">
        <v>0.60837969999935004</v>
      </c>
      <c r="AL426" s="23">
        <v>3.7036602752778001E-2</v>
      </c>
      <c r="AM426" s="63">
        <v>25.973741548834401</v>
      </c>
      <c r="AN426" s="19"/>
      <c r="AO426" s="26">
        <v>1.20868624726427E-2</v>
      </c>
      <c r="AP426" s="26">
        <v>-1.57665617707607E-2</v>
      </c>
      <c r="AQ426" s="26">
        <v>2.3210726552861199E-2</v>
      </c>
      <c r="AR426" s="26">
        <v>-1.5074964509949501E-2</v>
      </c>
      <c r="AS426" s="24">
        <v>7</v>
      </c>
      <c r="AT426" s="24">
        <v>5</v>
      </c>
      <c r="AU426" s="24">
        <v>7</v>
      </c>
      <c r="AV426" s="25">
        <v>5</v>
      </c>
      <c r="AW426" s="19"/>
      <c r="AX426" s="29">
        <v>3.1763729533595297E-2</v>
      </c>
      <c r="AY426" s="30">
        <v>4.2438522808140498E-2</v>
      </c>
      <c r="AZ426" s="30">
        <v>0.39708011525363002</v>
      </c>
      <c r="BA426" s="30">
        <v>5.6341888437259499E-2</v>
      </c>
      <c r="BB426" s="62">
        <v>3.2765619175234E-3</v>
      </c>
      <c r="BC426" s="108">
        <v>-4.2237493541542799</v>
      </c>
      <c r="BD426" s="22">
        <v>43747</v>
      </c>
      <c r="BE426" s="22">
        <v>43783</v>
      </c>
      <c r="BF426" s="24">
        <v>157</v>
      </c>
      <c r="BG426" s="22">
        <v>43966</v>
      </c>
      <c r="BH426" s="37"/>
    </row>
    <row r="427" spans="1:60" x14ac:dyDescent="0.25">
      <c r="A427" s="19"/>
      <c r="B427" s="17" t="s">
        <v>441</v>
      </c>
      <c r="C427" s="17" t="s">
        <v>4707</v>
      </c>
      <c r="D427" s="17" t="s">
        <v>3065</v>
      </c>
      <c r="E427" s="20" t="s">
        <v>7298</v>
      </c>
      <c r="F427" s="20" t="s">
        <v>3163</v>
      </c>
      <c r="G427" s="82" t="s">
        <v>7250</v>
      </c>
      <c r="H427" s="85" t="s">
        <v>7270</v>
      </c>
      <c r="I427" s="21" t="s">
        <v>7417</v>
      </c>
      <c r="J427" s="21" t="s">
        <v>3839</v>
      </c>
      <c r="K427" s="19"/>
      <c r="L427" s="22">
        <v>44015</v>
      </c>
      <c r="M427" s="98">
        <v>2353.54500000179</v>
      </c>
      <c r="N427" s="94">
        <v>2353.54500000179</v>
      </c>
      <c r="O427" s="94">
        <v>2377.7452999986699</v>
      </c>
      <c r="P427" s="62">
        <f t="shared" si="6"/>
        <v>0.98982216472180873</v>
      </c>
      <c r="Q427" s="22">
        <v>43843</v>
      </c>
      <c r="R427" s="99">
        <v>607084.06099999999</v>
      </c>
      <c r="S427" s="99">
        <v>544171.92604199203</v>
      </c>
      <c r="T427" s="19"/>
      <c r="U427" s="23">
        <v>3.9207399368024198E-3</v>
      </c>
      <c r="V427" s="63">
        <v>-0.16594729313510501</v>
      </c>
      <c r="W427" s="23">
        <v>0.100376444512221</v>
      </c>
      <c r="X427" s="63">
        <v>0.43487448655651001</v>
      </c>
      <c r="Y427" s="23">
        <v>3.8822575497761101E-2</v>
      </c>
      <c r="Z427" s="63">
        <v>17.0828609303571</v>
      </c>
      <c r="AA427" s="23">
        <v>0.22185110823193099</v>
      </c>
      <c r="AB427" s="63">
        <v>39.091726532846202</v>
      </c>
      <c r="AC427" s="23">
        <v>0.242078700213751</v>
      </c>
      <c r="AD427" s="63">
        <v>44.2751672689337</v>
      </c>
      <c r="AE427" s="23">
        <v>0.27888792836165499</v>
      </c>
      <c r="AF427" s="64">
        <v>40.0821344201104</v>
      </c>
      <c r="AG427" s="23">
        <v>1.0096219752085699E-2</v>
      </c>
      <c r="AH427" s="63">
        <v>-5.0852038255470697</v>
      </c>
      <c r="AI427" s="23">
        <v>5.6988202153661398E-2</v>
      </c>
      <c r="AJ427" s="63">
        <v>15.784933187576801</v>
      </c>
      <c r="AK427" s="23">
        <v>1.34143975646002</v>
      </c>
      <c r="AL427" s="23">
        <v>5.4445560039312099E-2</v>
      </c>
      <c r="AM427" s="63">
        <v>0.244385137688369</v>
      </c>
      <c r="AN427" s="19"/>
      <c r="AO427" s="26">
        <v>3.48266372639046E-2</v>
      </c>
      <c r="AP427" s="26">
        <v>-4.06745761493221E-2</v>
      </c>
      <c r="AQ427" s="26">
        <v>0.10948034696048101</v>
      </c>
      <c r="AR427" s="26">
        <v>-8.9308542344952002E-2</v>
      </c>
      <c r="AS427" s="24">
        <v>7</v>
      </c>
      <c r="AT427" s="24">
        <v>5</v>
      </c>
      <c r="AU427" s="24">
        <v>8</v>
      </c>
      <c r="AV427" s="25">
        <v>4</v>
      </c>
      <c r="AW427" s="19"/>
      <c r="AX427" s="29">
        <v>0.160486064904835</v>
      </c>
      <c r="AY427" s="30">
        <v>1.2839436362846799</v>
      </c>
      <c r="AZ427" s="30">
        <v>1.15587185679215</v>
      </c>
      <c r="BA427" s="30">
        <v>1.93457991416471</v>
      </c>
      <c r="BB427" s="62">
        <v>1.6576323642930199E-2</v>
      </c>
      <c r="BC427" s="108">
        <v>-19.778030893357901</v>
      </c>
      <c r="BD427" s="22">
        <v>43843</v>
      </c>
      <c r="BE427" s="22">
        <v>43910</v>
      </c>
      <c r="BF427" s="24"/>
      <c r="BG427" s="22"/>
      <c r="BH427" s="37"/>
    </row>
    <row r="428" spans="1:60" x14ac:dyDescent="0.25">
      <c r="A428" s="19"/>
      <c r="B428" s="17" t="s">
        <v>442</v>
      </c>
      <c r="C428" s="17" t="s">
        <v>4708</v>
      </c>
      <c r="D428" s="17" t="s">
        <v>3065</v>
      </c>
      <c r="E428" s="20" t="s">
        <v>7346</v>
      </c>
      <c r="F428" s="20" t="s">
        <v>3163</v>
      </c>
      <c r="G428" s="82" t="s">
        <v>7250</v>
      </c>
      <c r="H428" s="85" t="s">
        <v>7270</v>
      </c>
      <c r="I428" s="21" t="s">
        <v>7417</v>
      </c>
      <c r="J428" s="21" t="s">
        <v>3840</v>
      </c>
      <c r="K428" s="19"/>
      <c r="L428" s="22">
        <v>44015</v>
      </c>
      <c r="M428" s="98">
        <v>1514.7006000000999</v>
      </c>
      <c r="N428" s="94">
        <v>1514.7006000000999</v>
      </c>
      <c r="O428" s="94">
        <v>1548.7993000000699</v>
      </c>
      <c r="P428" s="62">
        <f t="shared" si="6"/>
        <v>0.97798378395446817</v>
      </c>
      <c r="Q428" s="22">
        <v>43843</v>
      </c>
      <c r="R428" s="99">
        <v>740973.16399999999</v>
      </c>
      <c r="S428" s="99">
        <v>505839.94605761702</v>
      </c>
      <c r="T428" s="19"/>
      <c r="U428" s="23">
        <v>3.8505110969708801E-3</v>
      </c>
      <c r="V428" s="63">
        <v>-0.17297017711825899</v>
      </c>
      <c r="W428" s="23">
        <v>9.8069762743834901E-2</v>
      </c>
      <c r="X428" s="63">
        <v>0.20420630971784701</v>
      </c>
      <c r="Y428" s="23">
        <v>2.5680463588287201E-2</v>
      </c>
      <c r="Z428" s="63">
        <v>15.768649739417</v>
      </c>
      <c r="AA428" s="23">
        <v>0.19092369788646499</v>
      </c>
      <c r="AB428" s="63">
        <v>35.9989854983287</v>
      </c>
      <c r="AC428" s="23">
        <v>0.18003812860842999</v>
      </c>
      <c r="AD428" s="63">
        <v>38.071110108401598</v>
      </c>
      <c r="AE428" s="23">
        <v>0.184296177916694</v>
      </c>
      <c r="AF428" s="64">
        <v>30.622959375643401</v>
      </c>
      <c r="AG428" s="23">
        <v>9.8842877214337897E-3</v>
      </c>
      <c r="AH428" s="63">
        <v>-5.1063970286122604</v>
      </c>
      <c r="AI428" s="23">
        <v>4.3397306346378201E-2</v>
      </c>
      <c r="AJ428" s="63">
        <v>14.425843606848501</v>
      </c>
      <c r="AK428" s="23">
        <v>0.588635705746128</v>
      </c>
      <c r="AL428" s="23">
        <v>2.9263893451570801E-2</v>
      </c>
      <c r="AM428" s="63">
        <v>-75.036019933759206</v>
      </c>
      <c r="AN428" s="19"/>
      <c r="AO428" s="26">
        <v>3.4754039430481498E-2</v>
      </c>
      <c r="AP428" s="26">
        <v>-4.07416900334647E-2</v>
      </c>
      <c r="AQ428" s="26">
        <v>0.10714816748266499</v>
      </c>
      <c r="AR428" s="26">
        <v>-9.1281303159194097E-2</v>
      </c>
      <c r="AS428" s="24">
        <v>7</v>
      </c>
      <c r="AT428" s="24">
        <v>5</v>
      </c>
      <c r="AU428" s="24">
        <v>8</v>
      </c>
      <c r="AV428" s="25">
        <v>4</v>
      </c>
      <c r="AW428" s="19"/>
      <c r="AX428" s="29">
        <v>0.16049111247353701</v>
      </c>
      <c r="AY428" s="30">
        <v>1.1040040070747601</v>
      </c>
      <c r="AZ428" s="30">
        <v>1.05441846227041</v>
      </c>
      <c r="BA428" s="30">
        <v>1.6523936104549599</v>
      </c>
      <c r="BB428" s="62">
        <v>1.6575178330676898E-2</v>
      </c>
      <c r="BC428" s="108">
        <v>-20.1531276518654</v>
      </c>
      <c r="BD428" s="22">
        <v>43843</v>
      </c>
      <c r="BE428" s="22">
        <v>43910</v>
      </c>
      <c r="BF428" s="24"/>
      <c r="BG428" s="22"/>
      <c r="BH428" s="37"/>
    </row>
    <row r="429" spans="1:60" x14ac:dyDescent="0.25">
      <c r="A429" s="19"/>
      <c r="B429" s="17" t="s">
        <v>443</v>
      </c>
      <c r="C429" s="17" t="s">
        <v>4709</v>
      </c>
      <c r="D429" s="17" t="s">
        <v>3065</v>
      </c>
      <c r="E429" s="20" t="s">
        <v>7291</v>
      </c>
      <c r="F429" s="20" t="s">
        <v>3163</v>
      </c>
      <c r="G429" s="82" t="s">
        <v>7250</v>
      </c>
      <c r="H429" s="85" t="s">
        <v>7270</v>
      </c>
      <c r="I429" s="21" t="s">
        <v>7417</v>
      </c>
      <c r="J429" s="21" t="s">
        <v>3841</v>
      </c>
      <c r="K429" s="19"/>
      <c r="L429" s="22">
        <v>44015</v>
      </c>
      <c r="M429" s="98">
        <v>1704.6312000006401</v>
      </c>
      <c r="N429" s="94">
        <v>1704.6312000006401</v>
      </c>
      <c r="O429" s="94">
        <v>1737.6065999995899</v>
      </c>
      <c r="P429" s="62">
        <f t="shared" si="6"/>
        <v>0.98102251683496278</v>
      </c>
      <c r="Q429" s="22">
        <v>43843</v>
      </c>
      <c r="R429" s="99">
        <v>1124168.398</v>
      </c>
      <c r="S429" s="99">
        <v>951283.58</v>
      </c>
      <c r="T429" s="19"/>
      <c r="U429" s="23">
        <v>3.8685864310536999E-3</v>
      </c>
      <c r="V429" s="63">
        <v>-0.171162643709977</v>
      </c>
      <c r="W429" s="23">
        <v>9.8663896789803404E-2</v>
      </c>
      <c r="X429" s="63">
        <v>0.26361971431469999</v>
      </c>
      <c r="Y429" s="23">
        <v>2.9052855257759799E-2</v>
      </c>
      <c r="Z429" s="63">
        <v>16.105888906371501</v>
      </c>
      <c r="AA429" s="23">
        <v>0.19882162337686199</v>
      </c>
      <c r="AB429" s="63">
        <v>36.788778047368403</v>
      </c>
      <c r="AC429" s="23">
        <v>0.19573029823921401</v>
      </c>
      <c r="AD429" s="63">
        <v>39.640327071480002</v>
      </c>
      <c r="AE429" s="23">
        <v>0.20799267479189401</v>
      </c>
      <c r="AF429" s="64">
        <v>32.9926090631634</v>
      </c>
      <c r="AG429" s="23">
        <v>9.9388822200125997E-3</v>
      </c>
      <c r="AH429" s="63">
        <v>-5.1009375787543796</v>
      </c>
      <c r="AI429" s="23">
        <v>4.6884534545824898E-2</v>
      </c>
      <c r="AJ429" s="63">
        <v>14.774566426785899</v>
      </c>
      <c r="AK429" s="23">
        <v>0.57818686812766795</v>
      </c>
      <c r="AL429" s="23">
        <v>4.7474780076299801E-2</v>
      </c>
      <c r="AM429" s="63">
        <v>73.257791511830902</v>
      </c>
      <c r="AN429" s="19"/>
      <c r="AO429" s="26">
        <v>3.4772743276334901E-2</v>
      </c>
      <c r="AP429" s="26">
        <v>-4.0724429362890099E-2</v>
      </c>
      <c r="AQ429" s="26">
        <v>0.107748701919336</v>
      </c>
      <c r="AR429" s="26">
        <v>-9.0772992157289997E-2</v>
      </c>
      <c r="AS429" s="24">
        <v>7</v>
      </c>
      <c r="AT429" s="24">
        <v>5</v>
      </c>
      <c r="AU429" s="24">
        <v>8</v>
      </c>
      <c r="AV429" s="25">
        <v>4</v>
      </c>
      <c r="AW429" s="19"/>
      <c r="AX429" s="29">
        <v>0.160489314370789</v>
      </c>
      <c r="AY429" s="30">
        <v>1.14997292194676</v>
      </c>
      <c r="AZ429" s="30">
        <v>1.08034002805107</v>
      </c>
      <c r="BA429" s="30">
        <v>1.7241576240394401</v>
      </c>
      <c r="BB429" s="62">
        <v>1.65754220936833E-2</v>
      </c>
      <c r="BC429" s="108">
        <v>-20.056588182837</v>
      </c>
      <c r="BD429" s="22">
        <v>43843</v>
      </c>
      <c r="BE429" s="22">
        <v>43910</v>
      </c>
      <c r="BF429" s="24"/>
      <c r="BG429" s="22"/>
      <c r="BH429" s="37"/>
    </row>
    <row r="430" spans="1:60" x14ac:dyDescent="0.25">
      <c r="A430" s="19"/>
      <c r="B430" s="17" t="s">
        <v>444</v>
      </c>
      <c r="C430" s="17" t="s">
        <v>4710</v>
      </c>
      <c r="D430" s="17" t="s">
        <v>3065</v>
      </c>
      <c r="E430" s="20" t="s">
        <v>7300</v>
      </c>
      <c r="F430" s="20" t="s">
        <v>3163</v>
      </c>
      <c r="G430" s="82" t="s">
        <v>7250</v>
      </c>
      <c r="H430" s="85" t="s">
        <v>7270</v>
      </c>
      <c r="I430" s="21" t="s">
        <v>7417</v>
      </c>
      <c r="J430" s="21" t="s">
        <v>3842</v>
      </c>
      <c r="K430" s="19"/>
      <c r="L430" s="22">
        <v>44015</v>
      </c>
      <c r="M430" s="98">
        <v>2062.6523000001898</v>
      </c>
      <c r="N430" s="94">
        <v>2062.6523000001898</v>
      </c>
      <c r="O430" s="94">
        <v>2083.8612999990601</v>
      </c>
      <c r="P430" s="62">
        <f t="shared" si="6"/>
        <v>0.98982225928430079</v>
      </c>
      <c r="Q430" s="22">
        <v>43843</v>
      </c>
      <c r="R430" s="99">
        <v>360505.185</v>
      </c>
      <c r="S430" s="99">
        <v>276230.67743701203</v>
      </c>
      <c r="T430" s="19"/>
      <c r="U430" s="23">
        <v>3.9207206009450601E-3</v>
      </c>
      <c r="V430" s="63">
        <v>-0.165949226720841</v>
      </c>
      <c r="W430" s="23">
        <v>0.100376655791479</v>
      </c>
      <c r="X430" s="63">
        <v>0.43489561448223002</v>
      </c>
      <c r="Y430" s="23">
        <v>3.8822605569293997E-2</v>
      </c>
      <c r="Z430" s="63">
        <v>17.0828639375104</v>
      </c>
      <c r="AA430" s="23">
        <v>0.22185088596248501</v>
      </c>
      <c r="AB430" s="63">
        <v>39.0917043059017</v>
      </c>
      <c r="AC430" s="23">
        <v>0.24207938544364899</v>
      </c>
      <c r="AD430" s="63">
        <v>44.2752357919235</v>
      </c>
      <c r="AE430" s="23">
        <v>0.27888924595201398</v>
      </c>
      <c r="AF430" s="64">
        <v>40.082266179146202</v>
      </c>
      <c r="AG430" s="23">
        <v>1.00962005799374E-2</v>
      </c>
      <c r="AH430" s="63">
        <v>-5.0852057427619002</v>
      </c>
      <c r="AI430" s="23">
        <v>5.69882931231405E-2</v>
      </c>
      <c r="AJ430" s="63">
        <v>15.7849422845175</v>
      </c>
      <c r="AK430" s="23">
        <v>1.06265229999903</v>
      </c>
      <c r="AL430" s="23">
        <v>9.3989057504659301E-2</v>
      </c>
      <c r="AM430" s="63">
        <v>106.492791925441</v>
      </c>
      <c r="AN430" s="19"/>
      <c r="AO430" s="26">
        <v>3.4826602146495099E-2</v>
      </c>
      <c r="AP430" s="26">
        <v>-4.0674570155752002E-2</v>
      </c>
      <c r="AQ430" s="26">
        <v>0.10948038241986099</v>
      </c>
      <c r="AR430" s="26">
        <v>-8.9308485357905698E-2</v>
      </c>
      <c r="AS430" s="24">
        <v>7</v>
      </c>
      <c r="AT430" s="24">
        <v>5</v>
      </c>
      <c r="AU430" s="24">
        <v>8</v>
      </c>
      <c r="AV430" s="25">
        <v>4</v>
      </c>
      <c r="AW430" s="19"/>
      <c r="AX430" s="29">
        <v>0.16048605879623201</v>
      </c>
      <c r="AY430" s="30">
        <v>1.28394282228146</v>
      </c>
      <c r="AZ430" s="30">
        <v>1.15587108999716</v>
      </c>
      <c r="BA430" s="30">
        <v>1.93457867674442</v>
      </c>
      <c r="BB430" s="62">
        <v>1.65763230305674E-2</v>
      </c>
      <c r="BC430" s="108">
        <v>-19.778024573839499</v>
      </c>
      <c r="BD430" s="22">
        <v>43843</v>
      </c>
      <c r="BE430" s="22">
        <v>43910</v>
      </c>
      <c r="BF430" s="24"/>
      <c r="BG430" s="22"/>
      <c r="BH430" s="37"/>
    </row>
    <row r="431" spans="1:60" x14ac:dyDescent="0.25">
      <c r="A431" s="19"/>
      <c r="B431" s="17" t="s">
        <v>445</v>
      </c>
      <c r="C431" s="17" t="s">
        <v>4711</v>
      </c>
      <c r="D431" s="17" t="s">
        <v>3065</v>
      </c>
      <c r="E431" s="20" t="s">
        <v>7359</v>
      </c>
      <c r="F431" s="20" t="s">
        <v>3163</v>
      </c>
      <c r="G431" s="82" t="s">
        <v>7250</v>
      </c>
      <c r="H431" s="85" t="s">
        <v>7270</v>
      </c>
      <c r="I431" s="21" t="s">
        <v>7417</v>
      </c>
      <c r="J431" s="21" t="s">
        <v>3843</v>
      </c>
      <c r="K431" s="19"/>
      <c r="L431" s="22">
        <v>44015</v>
      </c>
      <c r="M431" s="98">
        <v>1681.4399999994801</v>
      </c>
      <c r="N431" s="94">
        <v>1681.4399999994801</v>
      </c>
      <c r="O431" s="94">
        <v>1707.3734000008601</v>
      </c>
      <c r="P431" s="62">
        <f t="shared" si="6"/>
        <v>0.98481093825090227</v>
      </c>
      <c r="Q431" s="22">
        <v>43843</v>
      </c>
      <c r="R431" s="99">
        <v>571807.04599999997</v>
      </c>
      <c r="S431" s="99">
        <v>558815.66235644498</v>
      </c>
      <c r="T431" s="19"/>
      <c r="U431" s="23">
        <v>3.8911049432499602E-3</v>
      </c>
      <c r="V431" s="63">
        <v>-0.16891079249035101</v>
      </c>
      <c r="W431" s="23">
        <v>9.9402907782932703E-2</v>
      </c>
      <c r="X431" s="63">
        <v>0.33752081362763398</v>
      </c>
      <c r="Y431" s="23">
        <v>3.3258213836234098E-2</v>
      </c>
      <c r="Z431" s="63">
        <v>16.526424764219001</v>
      </c>
      <c r="AA431" s="23">
        <v>0.208707055671839</v>
      </c>
      <c r="AB431" s="63">
        <v>37.777321276837</v>
      </c>
      <c r="AC431" s="23">
        <v>0.21551833134261</v>
      </c>
      <c r="AD431" s="63">
        <v>41.619130381790498</v>
      </c>
      <c r="AE431" s="23">
        <v>0.23809528718265899</v>
      </c>
      <c r="AF431" s="64">
        <v>36.002870302239899</v>
      </c>
      <c r="AG431" s="23">
        <v>1.00067822731944E-2</v>
      </c>
      <c r="AH431" s="63">
        <v>-5.0941475734362003</v>
      </c>
      <c r="AI431" s="23">
        <v>5.12334381055553E-2</v>
      </c>
      <c r="AJ431" s="63">
        <v>15.209456782758901</v>
      </c>
      <c r="AK431" s="23">
        <v>0.68144000000087501</v>
      </c>
      <c r="AL431" s="23">
        <v>4.0757415250482203E-2</v>
      </c>
      <c r="AM431" s="63">
        <v>35.454351572378101</v>
      </c>
      <c r="AN431" s="19"/>
      <c r="AO431" s="26">
        <v>3.4796006584656397E-2</v>
      </c>
      <c r="AP431" s="26">
        <v>-4.07029114685429E-2</v>
      </c>
      <c r="AQ431" s="26">
        <v>0.108495481543359</v>
      </c>
      <c r="AR431" s="26">
        <v>-9.0141220257501098E-2</v>
      </c>
      <c r="AS431" s="24">
        <v>7</v>
      </c>
      <c r="AT431" s="24">
        <v>5</v>
      </c>
      <c r="AU431" s="24">
        <v>8</v>
      </c>
      <c r="AV431" s="25">
        <v>4</v>
      </c>
      <c r="AW431" s="19"/>
      <c r="AX431" s="29">
        <v>0.16048756613658</v>
      </c>
      <c r="AY431" s="30">
        <v>1.20749200599312</v>
      </c>
      <c r="AZ431" s="30">
        <v>1.1127710365672101</v>
      </c>
      <c r="BA431" s="30">
        <v>1.8142692364617701</v>
      </c>
      <c r="BB431" s="62">
        <v>1.6575775501005401E-2</v>
      </c>
      <c r="BC431" s="108">
        <v>-19.936476695729699</v>
      </c>
      <c r="BD431" s="22">
        <v>43843</v>
      </c>
      <c r="BE431" s="22">
        <v>43910</v>
      </c>
      <c r="BF431" s="24"/>
      <c r="BG431" s="22"/>
      <c r="BH431" s="37"/>
    </row>
    <row r="432" spans="1:60" x14ac:dyDescent="0.25">
      <c r="A432" s="19"/>
      <c r="B432" s="17" t="s">
        <v>446</v>
      </c>
      <c r="C432" s="17" t="s">
        <v>4712</v>
      </c>
      <c r="D432" s="17" t="s">
        <v>3065</v>
      </c>
      <c r="E432" s="20" t="s">
        <v>7360</v>
      </c>
      <c r="F432" s="20" t="s">
        <v>3163</v>
      </c>
      <c r="G432" s="82" t="s">
        <v>7250</v>
      </c>
      <c r="H432" s="85" t="s">
        <v>7270</v>
      </c>
      <c r="I432" s="21" t="s">
        <v>7417</v>
      </c>
      <c r="J432" s="21" t="s">
        <v>2982</v>
      </c>
      <c r="K432" s="19"/>
      <c r="L432" s="22">
        <v>44015</v>
      </c>
      <c r="M432" s="98">
        <v>1073.64609999955</v>
      </c>
      <c r="N432" s="94">
        <v>1073.64609999955</v>
      </c>
      <c r="O432" s="94"/>
      <c r="P432" s="62" t="str">
        <f t="shared" si="6"/>
        <v/>
      </c>
      <c r="Q432" s="22"/>
      <c r="R432" s="99">
        <v>53682.305</v>
      </c>
      <c r="S432" s="99"/>
      <c r="T432" s="19"/>
      <c r="U432" s="23">
        <v>3.97279739445366E-3</v>
      </c>
      <c r="V432" s="63">
        <v>-0.16074154736998</v>
      </c>
      <c r="W432" s="23">
        <v>0.102091636174009</v>
      </c>
      <c r="X432" s="63">
        <v>0.60639365273527801</v>
      </c>
      <c r="Y432" s="23"/>
      <c r="Z432" s="63"/>
      <c r="AA432" s="23"/>
      <c r="AB432" s="63"/>
      <c r="AC432" s="23"/>
      <c r="AD432" s="63"/>
      <c r="AE432" s="23"/>
      <c r="AF432" s="64"/>
      <c r="AG432" s="23">
        <v>1.0253501013721701E-2</v>
      </c>
      <c r="AH432" s="63">
        <v>-5.06947569938347</v>
      </c>
      <c r="AI432" s="23"/>
      <c r="AJ432" s="63"/>
      <c r="AK432" s="23">
        <v>7.3646099999678E-2</v>
      </c>
      <c r="AL432" s="23">
        <v>0.130491215284565</v>
      </c>
      <c r="AM432" s="63">
        <v>20.132604351412699</v>
      </c>
      <c r="AN432" s="19"/>
      <c r="AO432" s="26">
        <v>3.4876174973760499E-2</v>
      </c>
      <c r="AP432" s="26">
        <v>-4.0624766576947899E-2</v>
      </c>
      <c r="AQ432" s="26">
        <v>0.103893289922853</v>
      </c>
      <c r="AR432" s="26">
        <v>-8.7841730720392697E-2</v>
      </c>
      <c r="AS432" s="24"/>
      <c r="AT432" s="24"/>
      <c r="AU432" s="24"/>
      <c r="AV432" s="25"/>
      <c r="AW432" s="19"/>
      <c r="AX432" s="29"/>
      <c r="AY432" s="30"/>
      <c r="AZ432" s="30"/>
      <c r="BA432" s="30"/>
      <c r="BB432" s="62"/>
      <c r="BC432" s="108">
        <v>-18.512039308931001</v>
      </c>
      <c r="BD432" s="22">
        <v>43881</v>
      </c>
      <c r="BE432" s="22">
        <v>43910</v>
      </c>
      <c r="BF432" s="24">
        <v>88</v>
      </c>
      <c r="BG432" s="22">
        <v>44005</v>
      </c>
      <c r="BH432" s="37"/>
    </row>
    <row r="433" spans="1:60" x14ac:dyDescent="0.25">
      <c r="A433" s="19"/>
      <c r="B433" s="17" t="s">
        <v>447</v>
      </c>
      <c r="C433" s="17" t="s">
        <v>4713</v>
      </c>
      <c r="D433" s="17" t="s">
        <v>3065</v>
      </c>
      <c r="E433" s="20" t="s">
        <v>7361</v>
      </c>
      <c r="F433" s="20" t="s">
        <v>3163</v>
      </c>
      <c r="G433" s="82" t="s">
        <v>7250</v>
      </c>
      <c r="H433" s="85" t="s">
        <v>7270</v>
      </c>
      <c r="I433" s="21" t="s">
        <v>7417</v>
      </c>
      <c r="J433" s="21" t="s">
        <v>3844</v>
      </c>
      <c r="K433" s="19"/>
      <c r="L433" s="22">
        <v>44015</v>
      </c>
      <c r="M433" s="98">
        <v>1538.4750999994601</v>
      </c>
      <c r="N433" s="94">
        <v>1538.4750999994601</v>
      </c>
      <c r="O433" s="94">
        <v>1566.5416000001101</v>
      </c>
      <c r="P433" s="62">
        <f t="shared" si="6"/>
        <v>0.98208378251771422</v>
      </c>
      <c r="Q433" s="22">
        <v>43843</v>
      </c>
      <c r="R433" s="99">
        <v>93837.399000000005</v>
      </c>
      <c r="S433" s="99">
        <v>73311.5622452393</v>
      </c>
      <c r="T433" s="19"/>
      <c r="U433" s="23">
        <v>3.87488273554482E-3</v>
      </c>
      <c r="V433" s="63">
        <v>-0.17053301326086501</v>
      </c>
      <c r="W433" s="23">
        <v>9.8871304837375606E-2</v>
      </c>
      <c r="X433" s="63">
        <v>0.284360519071925</v>
      </c>
      <c r="Y433" s="23">
        <v>3.0230885275159401E-2</v>
      </c>
      <c r="Z433" s="63">
        <v>16.223691908089702</v>
      </c>
      <c r="AA433" s="23">
        <v>0.201586150629737</v>
      </c>
      <c r="AB433" s="63">
        <v>37.065230772655902</v>
      </c>
      <c r="AC433" s="23">
        <v>0.20124802202743</v>
      </c>
      <c r="AD433" s="63">
        <v>40.192099450272501</v>
      </c>
      <c r="AE433" s="23">
        <v>0.21636065957864001</v>
      </c>
      <c r="AF433" s="64">
        <v>33.829407541838002</v>
      </c>
      <c r="AG433" s="23">
        <v>9.9579460747918295E-3</v>
      </c>
      <c r="AH433" s="63">
        <v>-5.0990311932764598</v>
      </c>
      <c r="AI433" s="23">
        <v>4.8102804437803598E-2</v>
      </c>
      <c r="AJ433" s="63">
        <v>14.8963934159838</v>
      </c>
      <c r="AK433" s="23">
        <v>0.53847509999992305</v>
      </c>
      <c r="AL433" s="23">
        <v>2.91671386385133E-2</v>
      </c>
      <c r="AM433" s="63">
        <v>-49.9370316438144</v>
      </c>
      <c r="AN433" s="19"/>
      <c r="AO433" s="26">
        <v>3.4779308893121197E-2</v>
      </c>
      <c r="AP433" s="26">
        <v>-4.0718345975619699E-2</v>
      </c>
      <c r="AQ433" s="26">
        <v>0.10795824885834</v>
      </c>
      <c r="AR433" s="26">
        <v>-9.0595779872237506E-2</v>
      </c>
      <c r="AS433" s="24">
        <v>7</v>
      </c>
      <c r="AT433" s="24">
        <v>5</v>
      </c>
      <c r="AU433" s="24">
        <v>8</v>
      </c>
      <c r="AV433" s="25">
        <v>4</v>
      </c>
      <c r="AW433" s="19"/>
      <c r="AX433" s="29">
        <v>0.16048878203349901</v>
      </c>
      <c r="AY433" s="30">
        <v>1.1660601446146801</v>
      </c>
      <c r="AZ433" s="30">
        <v>1.0894107480944499</v>
      </c>
      <c r="BA433" s="30">
        <v>1.7493254449018401</v>
      </c>
      <c r="BB433" s="62">
        <v>1.6575516967441199E-2</v>
      </c>
      <c r="BC433" s="108">
        <v>-20.022947363788301</v>
      </c>
      <c r="BD433" s="22">
        <v>43843</v>
      </c>
      <c r="BE433" s="22">
        <v>43910</v>
      </c>
      <c r="BF433" s="24"/>
      <c r="BG433" s="22"/>
      <c r="BH433" s="37"/>
    </row>
    <row r="434" spans="1:60" x14ac:dyDescent="0.25">
      <c r="A434" s="19"/>
      <c r="B434" s="17" t="s">
        <v>448</v>
      </c>
      <c r="C434" s="17" t="s">
        <v>4714</v>
      </c>
      <c r="D434" s="17" t="s">
        <v>3065</v>
      </c>
      <c r="E434" s="20" t="s">
        <v>7348</v>
      </c>
      <c r="F434" s="20" t="s">
        <v>3163</v>
      </c>
      <c r="G434" s="82" t="s">
        <v>7250</v>
      </c>
      <c r="H434" s="85" t="s">
        <v>7270</v>
      </c>
      <c r="I434" s="21" t="s">
        <v>7417</v>
      </c>
      <c r="J434" s="21" t="s">
        <v>3845</v>
      </c>
      <c r="K434" s="19"/>
      <c r="L434" s="22">
        <v>44015</v>
      </c>
      <c r="M434" s="98">
        <v>1110.6034999992701</v>
      </c>
      <c r="N434" s="94">
        <v>1110.6034999992701</v>
      </c>
      <c r="O434" s="94">
        <v>1140.63299999945</v>
      </c>
      <c r="P434" s="62">
        <f t="shared" si="6"/>
        <v>0.97367295177309932</v>
      </c>
      <c r="Q434" s="22">
        <v>43843</v>
      </c>
      <c r="R434" s="99">
        <v>3137802.0729999999</v>
      </c>
      <c r="S434" s="99">
        <v>1700472.7119609399</v>
      </c>
      <c r="T434" s="19"/>
      <c r="U434" s="23">
        <v>3.82475368314772E-3</v>
      </c>
      <c r="V434" s="63">
        <v>-0.17554591850057499</v>
      </c>
      <c r="W434" s="23">
        <v>9.7223842738458202E-2</v>
      </c>
      <c r="X434" s="63">
        <v>0.119614309180179</v>
      </c>
      <c r="Y434" s="23">
        <v>2.0897164098642E-2</v>
      </c>
      <c r="Z434" s="63">
        <v>15.2903197904525</v>
      </c>
      <c r="AA434" s="23">
        <v>0.17976535639347299</v>
      </c>
      <c r="AB434" s="63">
        <v>34.883151349029497</v>
      </c>
      <c r="AC434" s="23">
        <v>0.15586353276565201</v>
      </c>
      <c r="AD434" s="63">
        <v>35.653650524094701</v>
      </c>
      <c r="AE434" s="23">
        <v>0.14631061720138</v>
      </c>
      <c r="AF434" s="64">
        <v>26.8244033041119</v>
      </c>
      <c r="AG434" s="23">
        <v>9.8064389185310592E-3</v>
      </c>
      <c r="AH434" s="63">
        <v>-5.1141819089025402</v>
      </c>
      <c r="AI434" s="23">
        <v>3.8451378963145502E-2</v>
      </c>
      <c r="AJ434" s="63">
        <v>13.931250868525201</v>
      </c>
      <c r="AK434" s="23">
        <v>0.110603499999415</v>
      </c>
      <c r="AL434" s="23">
        <v>8.0971876104740693E-3</v>
      </c>
      <c r="AM434" s="63">
        <v>-21.629298427782501</v>
      </c>
      <c r="AN434" s="19"/>
      <c r="AO434" s="26">
        <v>3.47273861461872E-2</v>
      </c>
      <c r="AP434" s="26">
        <v>-4.0766384702728801E-2</v>
      </c>
      <c r="AQ434" s="26">
        <v>0.106292734977615</v>
      </c>
      <c r="AR434" s="26">
        <v>-9.2004364271852004E-2</v>
      </c>
      <c r="AS434" s="24">
        <v>7</v>
      </c>
      <c r="AT434" s="24">
        <v>5</v>
      </c>
      <c r="AU434" s="24">
        <v>8</v>
      </c>
      <c r="AV434" s="25">
        <v>4</v>
      </c>
      <c r="AW434" s="19"/>
      <c r="AX434" s="29">
        <v>0.16049423970776799</v>
      </c>
      <c r="AY434" s="30">
        <v>1.0390389930544199</v>
      </c>
      <c r="AZ434" s="30">
        <v>1.0177803405949799</v>
      </c>
      <c r="BA434" s="30">
        <v>1.5513593632767899</v>
      </c>
      <c r="BB434" s="62">
        <v>1.6574889819148699E-2</v>
      </c>
      <c r="BC434" s="108">
        <v>-20.290443990263199</v>
      </c>
      <c r="BD434" s="22">
        <v>43843</v>
      </c>
      <c r="BE434" s="22">
        <v>43910</v>
      </c>
      <c r="BF434" s="24"/>
      <c r="BG434" s="22"/>
      <c r="BH434" s="37"/>
    </row>
    <row r="435" spans="1:60" x14ac:dyDescent="0.25">
      <c r="A435" s="19"/>
      <c r="B435" s="17" t="s">
        <v>449</v>
      </c>
      <c r="C435" s="17" t="s">
        <v>4715</v>
      </c>
      <c r="D435" s="17" t="s">
        <v>3065</v>
      </c>
      <c r="E435" s="20" t="s">
        <v>7362</v>
      </c>
      <c r="F435" s="20" t="s">
        <v>3163</v>
      </c>
      <c r="G435" s="82" t="s">
        <v>7250</v>
      </c>
      <c r="H435" s="85" t="s">
        <v>7270</v>
      </c>
      <c r="I435" s="21" t="s">
        <v>7417</v>
      </c>
      <c r="J435" s="21" t="s">
        <v>3846</v>
      </c>
      <c r="K435" s="19"/>
      <c r="L435" s="22">
        <v>44015</v>
      </c>
      <c r="M435" s="98">
        <v>972.28149999957498</v>
      </c>
      <c r="N435" s="94">
        <v>972.28149999957498</v>
      </c>
      <c r="O435" s="94">
        <v>972.28149999957498</v>
      </c>
      <c r="P435" s="62">
        <f t="shared" si="6"/>
        <v>1</v>
      </c>
      <c r="Q435" s="22">
        <v>44015</v>
      </c>
      <c r="R435" s="99">
        <v>0</v>
      </c>
      <c r="S435" s="99">
        <v>0</v>
      </c>
      <c r="T435" s="19"/>
      <c r="U435" s="23">
        <v>0</v>
      </c>
      <c r="V435" s="63">
        <v>-0.55802128681534702</v>
      </c>
      <c r="W435" s="23">
        <v>0</v>
      </c>
      <c r="X435" s="63">
        <v>-9.6027699646656401</v>
      </c>
      <c r="Y435" s="23">
        <v>0</v>
      </c>
      <c r="Z435" s="63">
        <v>13.200603380581001</v>
      </c>
      <c r="AA435" s="23">
        <v>0</v>
      </c>
      <c r="AB435" s="63">
        <v>16.906615709653099</v>
      </c>
      <c r="AC435" s="23"/>
      <c r="AD435" s="63"/>
      <c r="AE435" s="23"/>
      <c r="AF435" s="64"/>
      <c r="AG435" s="23">
        <v>0</v>
      </c>
      <c r="AH435" s="63">
        <v>-6.0948258007556397</v>
      </c>
      <c r="AI435" s="23">
        <v>0</v>
      </c>
      <c r="AJ435" s="63">
        <v>10.0861129722034</v>
      </c>
      <c r="AK435" s="23">
        <v>-2.7718500000446501E-2</v>
      </c>
      <c r="AL435" s="23">
        <v>-2.21673729665781E-2</v>
      </c>
      <c r="AM435" s="63">
        <v>17.476599327521399</v>
      </c>
      <c r="AN435" s="19"/>
      <c r="AO435" s="26">
        <v>0</v>
      </c>
      <c r="AP435" s="26">
        <v>0</v>
      </c>
      <c r="AQ435" s="26">
        <v>0</v>
      </c>
      <c r="AR435" s="26">
        <v>0</v>
      </c>
      <c r="AS435" s="24">
        <v>0</v>
      </c>
      <c r="AT435" s="24">
        <v>0</v>
      </c>
      <c r="AU435" s="24">
        <v>7</v>
      </c>
      <c r="AV435" s="25">
        <v>5</v>
      </c>
      <c r="AW435" s="19"/>
      <c r="AX435" s="29">
        <v>0</v>
      </c>
      <c r="AY435" s="30">
        <v>-117.15773072850401</v>
      </c>
      <c r="AZ435" s="30">
        <v>0.29634204711419398</v>
      </c>
      <c r="BA435" s="30">
        <v>-15.9700429780205</v>
      </c>
      <c r="BB435" s="62">
        <v>0</v>
      </c>
      <c r="BC435" s="108">
        <v>0</v>
      </c>
      <c r="BD435" s="22">
        <v>43650</v>
      </c>
      <c r="BE435" s="22"/>
      <c r="BF435" s="24"/>
      <c r="BG435" s="22"/>
      <c r="BH435" s="37"/>
    </row>
    <row r="436" spans="1:60" x14ac:dyDescent="0.25">
      <c r="A436" s="19"/>
      <c r="B436" s="17" t="s">
        <v>450</v>
      </c>
      <c r="C436" s="17" t="s">
        <v>4716</v>
      </c>
      <c r="D436" s="17" t="s">
        <v>3066</v>
      </c>
      <c r="E436" s="20" t="s">
        <v>7298</v>
      </c>
      <c r="F436" s="20" t="s">
        <v>3163</v>
      </c>
      <c r="G436" s="82" t="s">
        <v>7250</v>
      </c>
      <c r="H436" s="85" t="s">
        <v>7259</v>
      </c>
      <c r="I436" s="21" t="s">
        <v>7417</v>
      </c>
      <c r="J436" s="21" t="s">
        <v>3847</v>
      </c>
      <c r="K436" s="19"/>
      <c r="L436" s="22">
        <v>44015</v>
      </c>
      <c r="M436" s="98">
        <v>2561.4144000001302</v>
      </c>
      <c r="N436" s="94">
        <v>2561.4144000001302</v>
      </c>
      <c r="O436" s="94">
        <v>2783.8275999985599</v>
      </c>
      <c r="P436" s="62">
        <f t="shared" si="6"/>
        <v>0.92010525364482165</v>
      </c>
      <c r="Q436" s="22">
        <v>43882</v>
      </c>
      <c r="R436" s="99">
        <v>1162174.5689999999</v>
      </c>
      <c r="S436" s="99">
        <v>786987.14149414096</v>
      </c>
      <c r="T436" s="19"/>
      <c r="U436" s="23">
        <v>-9.6977230987249597E-4</v>
      </c>
      <c r="V436" s="63">
        <v>-0.65499851780259599</v>
      </c>
      <c r="W436" s="23">
        <v>4.7812871669521001E-2</v>
      </c>
      <c r="X436" s="63">
        <v>-4.8214827977135402</v>
      </c>
      <c r="Y436" s="23">
        <v>-1.1204586465282799E-2</v>
      </c>
      <c r="Z436" s="63">
        <v>12.080144734049099</v>
      </c>
      <c r="AA436" s="23">
        <v>0.15282381963523201</v>
      </c>
      <c r="AB436" s="63">
        <v>32.188997673161801</v>
      </c>
      <c r="AC436" s="23">
        <v>0.17819596277695399</v>
      </c>
      <c r="AD436" s="63">
        <v>37.886893525254003</v>
      </c>
      <c r="AE436" s="23">
        <v>0.20697263805428501</v>
      </c>
      <c r="AF436" s="64">
        <v>32.890605389373398</v>
      </c>
      <c r="AG436" s="23">
        <v>-3.3479135126981401E-3</v>
      </c>
      <c r="AH436" s="63">
        <v>-6.4296171520254601</v>
      </c>
      <c r="AI436" s="23">
        <v>4.7816759797569797E-4</v>
      </c>
      <c r="AJ436" s="63">
        <v>10.133929732008299</v>
      </c>
      <c r="AK436" s="23">
        <v>1.0775692884204899</v>
      </c>
      <c r="AL436" s="23">
        <v>4.6618304600997397E-2</v>
      </c>
      <c r="AM436" s="63">
        <v>-26.1426616662648</v>
      </c>
      <c r="AN436" s="19"/>
      <c r="AO436" s="26">
        <v>4.9799694757894003E-2</v>
      </c>
      <c r="AP436" s="26">
        <v>-5.26618129488634E-2</v>
      </c>
      <c r="AQ436" s="26">
        <v>0.12940687906666401</v>
      </c>
      <c r="AR436" s="26">
        <v>-0.107330135861994</v>
      </c>
      <c r="AS436" s="24">
        <v>8</v>
      </c>
      <c r="AT436" s="24">
        <v>4</v>
      </c>
      <c r="AU436" s="24">
        <v>7</v>
      </c>
      <c r="AV436" s="25">
        <v>5</v>
      </c>
      <c r="AW436" s="19"/>
      <c r="AX436" s="29">
        <v>0.186048945460352</v>
      </c>
      <c r="AY436" s="30">
        <v>0.787882704101321</v>
      </c>
      <c r="AZ436" s="30">
        <v>0.90700483288401301</v>
      </c>
      <c r="BA436" s="30">
        <v>1.1317704395114601</v>
      </c>
      <c r="BB436" s="62">
        <v>1.9179635115015099E-2</v>
      </c>
      <c r="BC436" s="108">
        <v>-28.441915727802598</v>
      </c>
      <c r="BD436" s="22">
        <v>43882</v>
      </c>
      <c r="BE436" s="22">
        <v>43910</v>
      </c>
      <c r="BF436" s="24"/>
      <c r="BG436" s="22"/>
      <c r="BH436" s="37"/>
    </row>
    <row r="437" spans="1:60" x14ac:dyDescent="0.25">
      <c r="A437" s="19"/>
      <c r="B437" s="17" t="s">
        <v>451</v>
      </c>
      <c r="C437" s="17" t="s">
        <v>4717</v>
      </c>
      <c r="D437" s="17" t="s">
        <v>3066</v>
      </c>
      <c r="E437" s="20" t="s">
        <v>7346</v>
      </c>
      <c r="F437" s="20" t="s">
        <v>3163</v>
      </c>
      <c r="G437" s="82" t="s">
        <v>7250</v>
      </c>
      <c r="H437" s="85" t="s">
        <v>7259</v>
      </c>
      <c r="I437" s="21" t="s">
        <v>7417</v>
      </c>
      <c r="J437" s="21" t="s">
        <v>3848</v>
      </c>
      <c r="K437" s="19"/>
      <c r="L437" s="22">
        <v>44015</v>
      </c>
      <c r="M437" s="98">
        <v>1691.2213000003201</v>
      </c>
      <c r="N437" s="94">
        <v>1691.2213000003201</v>
      </c>
      <c r="O437" s="94">
        <v>1855.2546999994699</v>
      </c>
      <c r="P437" s="62">
        <f t="shared" si="6"/>
        <v>0.91158443096832109</v>
      </c>
      <c r="Q437" s="22">
        <v>43882</v>
      </c>
      <c r="R437" s="99">
        <v>637750.28700000001</v>
      </c>
      <c r="S437" s="99">
        <v>612561.92867773399</v>
      </c>
      <c r="T437" s="19"/>
      <c r="U437" s="23">
        <v>-1.03964520803856E-3</v>
      </c>
      <c r="V437" s="63">
        <v>-0.661985807619203</v>
      </c>
      <c r="W437" s="23">
        <v>4.5616097042511697E-2</v>
      </c>
      <c r="X437" s="63">
        <v>-5.0411602604144701</v>
      </c>
      <c r="Y437" s="23">
        <v>-2.3713668615528101E-2</v>
      </c>
      <c r="Z437" s="63">
        <v>10.8292365190282</v>
      </c>
      <c r="AA437" s="23">
        <v>0.123643922310293</v>
      </c>
      <c r="AB437" s="63">
        <v>29.271007940697</v>
      </c>
      <c r="AC437" s="23">
        <v>0.11934531566657799</v>
      </c>
      <c r="AD437" s="63">
        <v>32.001828814216402</v>
      </c>
      <c r="AE437" s="23">
        <v>0.11769847159128401</v>
      </c>
      <c r="AF437" s="64">
        <v>23.9631887431024</v>
      </c>
      <c r="AG437" s="23">
        <v>-3.5570890613598701E-3</v>
      </c>
      <c r="AH437" s="63">
        <v>-6.4505347068916299</v>
      </c>
      <c r="AI437" s="23">
        <v>-1.2385956014441001E-2</v>
      </c>
      <c r="AJ437" s="63">
        <v>8.8475173707556696</v>
      </c>
      <c r="AK437" s="23">
        <v>0.40959776294417699</v>
      </c>
      <c r="AL437" s="23">
        <v>2.16233227565681E-2</v>
      </c>
      <c r="AM437" s="63">
        <v>-92.939814213896199</v>
      </c>
      <c r="AN437" s="19"/>
      <c r="AO437" s="26">
        <v>4.9726242421456797E-2</v>
      </c>
      <c r="AP437" s="26">
        <v>-5.2728094222402398E-2</v>
      </c>
      <c r="AQ437" s="26">
        <v>0.127032711163338</v>
      </c>
      <c r="AR437" s="26">
        <v>-0.109263712372922</v>
      </c>
      <c r="AS437" s="24">
        <v>8</v>
      </c>
      <c r="AT437" s="24">
        <v>4</v>
      </c>
      <c r="AU437" s="24">
        <v>7</v>
      </c>
      <c r="AV437" s="25">
        <v>5</v>
      </c>
      <c r="AW437" s="19"/>
      <c r="AX437" s="29">
        <v>0.186003668584453</v>
      </c>
      <c r="AY437" s="30">
        <v>0.64045331141369399</v>
      </c>
      <c r="AZ437" s="30">
        <v>0.80994231576005404</v>
      </c>
      <c r="BA437" s="30">
        <v>0.91507548780919001</v>
      </c>
      <c r="BB437" s="62">
        <v>1.9172866090575599E-2</v>
      </c>
      <c r="BC437" s="108">
        <v>-28.5819354075647</v>
      </c>
      <c r="BD437" s="22">
        <v>43882</v>
      </c>
      <c r="BE437" s="22">
        <v>43910</v>
      </c>
      <c r="BF437" s="24"/>
      <c r="BG437" s="22"/>
      <c r="BH437" s="37"/>
    </row>
    <row r="438" spans="1:60" x14ac:dyDescent="0.25">
      <c r="A438" s="19"/>
      <c r="B438" s="17" t="s">
        <v>452</v>
      </c>
      <c r="C438" s="17" t="s">
        <v>4718</v>
      </c>
      <c r="D438" s="17" t="s">
        <v>3066</v>
      </c>
      <c r="E438" s="20" t="s">
        <v>7291</v>
      </c>
      <c r="F438" s="20" t="s">
        <v>3163</v>
      </c>
      <c r="G438" s="82" t="s">
        <v>7250</v>
      </c>
      <c r="H438" s="85" t="s">
        <v>7259</v>
      </c>
      <c r="I438" s="21" t="s">
        <v>7417</v>
      </c>
      <c r="J438" s="21" t="s">
        <v>3849</v>
      </c>
      <c r="K438" s="19"/>
      <c r="L438" s="22">
        <v>44015</v>
      </c>
      <c r="M438" s="98">
        <v>1661.71670000069</v>
      </c>
      <c r="N438" s="94">
        <v>1661.71670000069</v>
      </c>
      <c r="O438" s="94">
        <v>1818.5205000005701</v>
      </c>
      <c r="P438" s="62">
        <f t="shared" si="6"/>
        <v>0.91377397175350461</v>
      </c>
      <c r="Q438" s="22">
        <v>43882</v>
      </c>
      <c r="R438" s="99">
        <v>2441224.3470000001</v>
      </c>
      <c r="S438" s="99">
        <v>2246096.1740546902</v>
      </c>
      <c r="T438" s="19"/>
      <c r="U438" s="23">
        <v>-1.02163252995524E-3</v>
      </c>
      <c r="V438" s="63">
        <v>-0.660184539810871</v>
      </c>
      <c r="W438" s="23">
        <v>4.6182213054635199E-2</v>
      </c>
      <c r="X438" s="63">
        <v>-4.9845486592021198</v>
      </c>
      <c r="Y438" s="23">
        <v>-2.0503438607192899E-2</v>
      </c>
      <c r="Z438" s="63">
        <v>11.150259519869</v>
      </c>
      <c r="AA438" s="23">
        <v>0.13109587297556599</v>
      </c>
      <c r="AB438" s="63">
        <v>30.016203007224199</v>
      </c>
      <c r="AC438" s="23">
        <v>0.13423169969974</v>
      </c>
      <c r="AD438" s="63">
        <v>33.490467217518002</v>
      </c>
      <c r="AE438" s="23">
        <v>0.14006415635056299</v>
      </c>
      <c r="AF438" s="64">
        <v>26.1997572190303</v>
      </c>
      <c r="AG438" s="23">
        <v>-3.5030859180551501E-3</v>
      </c>
      <c r="AH438" s="63">
        <v>-6.4451343925611599</v>
      </c>
      <c r="AI438" s="23">
        <v>-9.0848775835183897E-3</v>
      </c>
      <c r="AJ438" s="63">
        <v>9.1776252138515702</v>
      </c>
      <c r="AK438" s="23">
        <v>0.75085260618128802</v>
      </c>
      <c r="AL438" s="23">
        <v>5.8588733265423798E-2</v>
      </c>
      <c r="AM438" s="63">
        <v>90.524365317192903</v>
      </c>
      <c r="AN438" s="19"/>
      <c r="AO438" s="26">
        <v>4.9745198864911799E-2</v>
      </c>
      <c r="AP438" s="26">
        <v>-5.2710994869848898E-2</v>
      </c>
      <c r="AQ438" s="26">
        <v>0.12764423898261201</v>
      </c>
      <c r="AR438" s="26">
        <v>-0.108765450348146</v>
      </c>
      <c r="AS438" s="24">
        <v>8</v>
      </c>
      <c r="AT438" s="24">
        <v>4</v>
      </c>
      <c r="AU438" s="24">
        <v>7</v>
      </c>
      <c r="AV438" s="25">
        <v>5</v>
      </c>
      <c r="AW438" s="19"/>
      <c r="AX438" s="29">
        <v>0.18601490651024499</v>
      </c>
      <c r="AY438" s="30">
        <v>0.67812348462666705</v>
      </c>
      <c r="AZ438" s="30">
        <v>0.83474442548140404</v>
      </c>
      <c r="BA438" s="30">
        <v>0.97023724864175198</v>
      </c>
      <c r="BB438" s="62">
        <v>1.91745661125606E-2</v>
      </c>
      <c r="BC438" s="108">
        <v>-28.545848122215801</v>
      </c>
      <c r="BD438" s="22">
        <v>43882</v>
      </c>
      <c r="BE438" s="22">
        <v>43910</v>
      </c>
      <c r="BF438" s="24"/>
      <c r="BG438" s="22"/>
      <c r="BH438" s="37"/>
    </row>
    <row r="439" spans="1:60" x14ac:dyDescent="0.25">
      <c r="A439" s="19"/>
      <c r="B439" s="17" t="s">
        <v>453</v>
      </c>
      <c r="C439" s="17" t="s">
        <v>4719</v>
      </c>
      <c r="D439" s="17" t="s">
        <v>3066</v>
      </c>
      <c r="E439" s="20" t="s">
        <v>7300</v>
      </c>
      <c r="F439" s="20" t="s">
        <v>3163</v>
      </c>
      <c r="G439" s="82" t="s">
        <v>7250</v>
      </c>
      <c r="H439" s="85" t="s">
        <v>7259</v>
      </c>
      <c r="I439" s="21" t="s">
        <v>7417</v>
      </c>
      <c r="J439" s="21" t="s">
        <v>3850</v>
      </c>
      <c r="K439" s="19"/>
      <c r="L439" s="22">
        <v>44015</v>
      </c>
      <c r="M439" s="98">
        <v>2070.4356999993302</v>
      </c>
      <c r="N439" s="94">
        <v>2070.4356999993302</v>
      </c>
      <c r="O439" s="94">
        <v>2250.2166999988299</v>
      </c>
      <c r="P439" s="62">
        <f t="shared" si="6"/>
        <v>0.92010502810702932</v>
      </c>
      <c r="Q439" s="22">
        <v>43882</v>
      </c>
      <c r="R439" s="99">
        <v>1169534.4920000001</v>
      </c>
      <c r="S439" s="99">
        <v>1031933.40880078</v>
      </c>
      <c r="T439" s="19"/>
      <c r="U439" s="23">
        <v>-9.6977218527172205E-4</v>
      </c>
      <c r="V439" s="63">
        <v>-0.65499850534251902</v>
      </c>
      <c r="W439" s="23">
        <v>4.78129811581312E-2</v>
      </c>
      <c r="X439" s="63">
        <v>-4.8214718488525303</v>
      </c>
      <c r="Y439" s="23">
        <v>-1.12047992415683E-2</v>
      </c>
      <c r="Z439" s="63">
        <v>12.080123456427801</v>
      </c>
      <c r="AA439" s="23">
        <v>0.15282341932834201</v>
      </c>
      <c r="AB439" s="63">
        <v>32.188957642472801</v>
      </c>
      <c r="AC439" s="23">
        <v>0.17819526178383999</v>
      </c>
      <c r="AD439" s="63">
        <v>37.886823425942602</v>
      </c>
      <c r="AE439" s="23">
        <v>0.20697096493124301</v>
      </c>
      <c r="AF439" s="64">
        <v>32.890438077098203</v>
      </c>
      <c r="AG439" s="23">
        <v>-3.34790193028311E-3</v>
      </c>
      <c r="AH439" s="63">
        <v>-6.4296159937875901</v>
      </c>
      <c r="AI439" s="23">
        <v>4.7800221000216003E-4</v>
      </c>
      <c r="AJ439" s="63">
        <v>10.1339131932036</v>
      </c>
      <c r="AK439" s="23">
        <v>1.0704356999997999</v>
      </c>
      <c r="AL439" s="23">
        <v>9.4500421661068701E-2</v>
      </c>
      <c r="AM439" s="63">
        <v>107.27113192551801</v>
      </c>
      <c r="AN439" s="19"/>
      <c r="AO439" s="26">
        <v>4.9799655280366999E-2</v>
      </c>
      <c r="AP439" s="26">
        <v>-5.2661789353805902E-2</v>
      </c>
      <c r="AQ439" s="26">
        <v>0.129406703141285</v>
      </c>
      <c r="AR439" s="26">
        <v>-0.107330168296321</v>
      </c>
      <c r="AS439" s="24">
        <v>8</v>
      </c>
      <c r="AT439" s="24">
        <v>4</v>
      </c>
      <c r="AU439" s="24">
        <v>7</v>
      </c>
      <c r="AV439" s="25">
        <v>5</v>
      </c>
      <c r="AW439" s="19"/>
      <c r="AX439" s="29">
        <v>0.18604894540360001</v>
      </c>
      <c r="AY439" s="30">
        <v>0.78788040280414895</v>
      </c>
      <c r="AZ439" s="30">
        <v>0.90700336163536099</v>
      </c>
      <c r="BA439" s="30">
        <v>1.1317670843818599</v>
      </c>
      <c r="BB439" s="62">
        <v>1.9179635093005298E-2</v>
      </c>
      <c r="BC439" s="108">
        <v>-28.441918504977401</v>
      </c>
      <c r="BD439" s="22">
        <v>43882</v>
      </c>
      <c r="BE439" s="22">
        <v>43910</v>
      </c>
      <c r="BF439" s="24"/>
      <c r="BG439" s="22"/>
      <c r="BH439" s="37"/>
    </row>
    <row r="440" spans="1:60" x14ac:dyDescent="0.25">
      <c r="A440" s="19"/>
      <c r="B440" s="17" t="s">
        <v>454</v>
      </c>
      <c r="C440" s="17" t="s">
        <v>4720</v>
      </c>
      <c r="D440" s="17" t="s">
        <v>3066</v>
      </c>
      <c r="E440" s="20" t="s">
        <v>7359</v>
      </c>
      <c r="F440" s="20" t="s">
        <v>3163</v>
      </c>
      <c r="G440" s="82" t="s">
        <v>7250</v>
      </c>
      <c r="H440" s="85" t="s">
        <v>7259</v>
      </c>
      <c r="I440" s="21" t="s">
        <v>7417</v>
      </c>
      <c r="J440" s="21" t="s">
        <v>3851</v>
      </c>
      <c r="K440" s="19"/>
      <c r="L440" s="22">
        <v>44015</v>
      </c>
      <c r="M440" s="98">
        <v>1805.1724999994001</v>
      </c>
      <c r="N440" s="94">
        <v>1805.1724999994001</v>
      </c>
      <c r="O440" s="94">
        <v>1969.63509999961</v>
      </c>
      <c r="P440" s="62">
        <f t="shared" si="6"/>
        <v>0.91650098030836147</v>
      </c>
      <c r="Q440" s="22">
        <v>43882</v>
      </c>
      <c r="R440" s="99">
        <v>418076.913</v>
      </c>
      <c r="S440" s="99">
        <v>436791.49632568401</v>
      </c>
      <c r="T440" s="19"/>
      <c r="U440" s="23">
        <v>-9.9923734615003901E-4</v>
      </c>
      <c r="V440" s="63">
        <v>-0.65794502143035105</v>
      </c>
      <c r="W440" s="23">
        <v>4.6885673551514601E-2</v>
      </c>
      <c r="X440" s="63">
        <v>-4.91420260951418</v>
      </c>
      <c r="Y440" s="23">
        <v>-1.6500991523571401E-2</v>
      </c>
      <c r="Z440" s="63">
        <v>11.5505042282311</v>
      </c>
      <c r="AA440" s="23">
        <v>0.14042214330227601</v>
      </c>
      <c r="AB440" s="63">
        <v>30.948830039880701</v>
      </c>
      <c r="AC440" s="23">
        <v>0.15300100355860199</v>
      </c>
      <c r="AD440" s="63">
        <v>35.3673976034042</v>
      </c>
      <c r="AE440" s="23">
        <v>0.16847320390312201</v>
      </c>
      <c r="AF440" s="64">
        <v>29.040661974286198</v>
      </c>
      <c r="AG440" s="23">
        <v>-3.4361330135652701E-3</v>
      </c>
      <c r="AH440" s="63">
        <v>-6.4384391021158098</v>
      </c>
      <c r="AI440" s="23">
        <v>-4.9688924027577698E-3</v>
      </c>
      <c r="AJ440" s="63">
        <v>9.5892237319349096</v>
      </c>
      <c r="AK440" s="23">
        <v>0.80517249999917095</v>
      </c>
      <c r="AL440" s="23">
        <v>4.62376427476556E-2</v>
      </c>
      <c r="AM440" s="63">
        <v>45.653021548816497</v>
      </c>
      <c r="AN440" s="19"/>
      <c r="AO440" s="26">
        <v>4.9768667677199098E-2</v>
      </c>
      <c r="AP440" s="26">
        <v>-5.2689747757540303E-2</v>
      </c>
      <c r="AQ440" s="26">
        <v>0.12840455544937901</v>
      </c>
      <c r="AR440" s="26">
        <v>-0.108146317701612</v>
      </c>
      <c r="AS440" s="24">
        <v>8</v>
      </c>
      <c r="AT440" s="24">
        <v>4</v>
      </c>
      <c r="AU440" s="24">
        <v>7</v>
      </c>
      <c r="AV440" s="25">
        <v>5</v>
      </c>
      <c r="AW440" s="19"/>
      <c r="AX440" s="29">
        <v>0.186029296818888</v>
      </c>
      <c r="AY440" s="30">
        <v>0.72524999612051</v>
      </c>
      <c r="AZ440" s="30">
        <v>0.86577124454652199</v>
      </c>
      <c r="BA440" s="30">
        <v>1.0394467274036301</v>
      </c>
      <c r="BB440" s="62">
        <v>1.9176722517695501E-2</v>
      </c>
      <c r="BC440" s="108">
        <v>-28.5010152388422</v>
      </c>
      <c r="BD440" s="22">
        <v>43882</v>
      </c>
      <c r="BE440" s="22">
        <v>43910</v>
      </c>
      <c r="BF440" s="24"/>
      <c r="BG440" s="22"/>
      <c r="BH440" s="37"/>
    </row>
    <row r="441" spans="1:60" x14ac:dyDescent="0.25">
      <c r="A441" s="19"/>
      <c r="B441" s="17" t="s">
        <v>455</v>
      </c>
      <c r="C441" s="17" t="s">
        <v>4721</v>
      </c>
      <c r="D441" s="17" t="s">
        <v>3066</v>
      </c>
      <c r="E441" s="20" t="s">
        <v>7360</v>
      </c>
      <c r="F441" s="20" t="s">
        <v>3163</v>
      </c>
      <c r="G441" s="82" t="s">
        <v>7250</v>
      </c>
      <c r="H441" s="85" t="s">
        <v>7259</v>
      </c>
      <c r="I441" s="21" t="s">
        <v>7417</v>
      </c>
      <c r="J441" s="21" t="s">
        <v>2982</v>
      </c>
      <c r="K441" s="19"/>
      <c r="L441" s="22">
        <v>44015</v>
      </c>
      <c r="M441" s="98">
        <v>1020.7169000003501</v>
      </c>
      <c r="N441" s="94">
        <v>1020.7169000003501</v>
      </c>
      <c r="O441" s="94"/>
      <c r="P441" s="62" t="str">
        <f t="shared" si="6"/>
        <v/>
      </c>
      <c r="Q441" s="22"/>
      <c r="R441" s="99">
        <v>51035.845000000001</v>
      </c>
      <c r="S441" s="99"/>
      <c r="T441" s="19"/>
      <c r="U441" s="23">
        <v>-9.1792265993717603E-4</v>
      </c>
      <c r="V441" s="63">
        <v>-0.64981355280906405</v>
      </c>
      <c r="W441" s="23">
        <v>4.9446117123807198E-2</v>
      </c>
      <c r="X441" s="63">
        <v>-4.6581582522849203</v>
      </c>
      <c r="Y441" s="23"/>
      <c r="Z441" s="63"/>
      <c r="AA441" s="23"/>
      <c r="AB441" s="63"/>
      <c r="AC441" s="23"/>
      <c r="AD441" s="63"/>
      <c r="AE441" s="23"/>
      <c r="AF441" s="64"/>
      <c r="AG441" s="23">
        <v>-3.1926214624036198E-3</v>
      </c>
      <c r="AH441" s="63">
        <v>-6.4140879469996399</v>
      </c>
      <c r="AI441" s="23"/>
      <c r="AJ441" s="63"/>
      <c r="AK441" s="23">
        <v>2.07169000004797E-2</v>
      </c>
      <c r="AL441" s="23">
        <v>3.6026349758685697E-2</v>
      </c>
      <c r="AM441" s="63">
        <v>14.839684351507501</v>
      </c>
      <c r="AN441" s="19"/>
      <c r="AO441" s="26">
        <v>4.9854193048304303E-2</v>
      </c>
      <c r="AP441" s="26">
        <v>-5.2612582353540299E-2</v>
      </c>
      <c r="AQ441" s="26">
        <v>6.1958100000992999E-2</v>
      </c>
      <c r="AR441" s="26">
        <v>-0.105892423045589</v>
      </c>
      <c r="AS441" s="24"/>
      <c r="AT441" s="24"/>
      <c r="AU441" s="24"/>
      <c r="AV441" s="25"/>
      <c r="AW441" s="19"/>
      <c r="AX441" s="29"/>
      <c r="AY441" s="30"/>
      <c r="AZ441" s="30"/>
      <c r="BA441" s="30"/>
      <c r="BB441" s="62"/>
      <c r="BC441" s="108">
        <v>-28.337816192186398</v>
      </c>
      <c r="BD441" s="22">
        <v>43882</v>
      </c>
      <c r="BE441" s="22">
        <v>43910</v>
      </c>
      <c r="BF441" s="24"/>
      <c r="BG441" s="22"/>
      <c r="BH441" s="37"/>
    </row>
    <row r="442" spans="1:60" x14ac:dyDescent="0.25">
      <c r="A442" s="19"/>
      <c r="B442" s="17" t="s">
        <v>456</v>
      </c>
      <c r="C442" s="17" t="s">
        <v>4722</v>
      </c>
      <c r="D442" s="17" t="s">
        <v>3066</v>
      </c>
      <c r="E442" s="20" t="s">
        <v>7361</v>
      </c>
      <c r="F442" s="20" t="s">
        <v>3163</v>
      </c>
      <c r="G442" s="82" t="s">
        <v>7250</v>
      </c>
      <c r="H442" s="85" t="s">
        <v>7259</v>
      </c>
      <c r="I442" s="21" t="s">
        <v>7417</v>
      </c>
      <c r="J442" s="21" t="s">
        <v>3852</v>
      </c>
      <c r="K442" s="19"/>
      <c r="L442" s="22">
        <v>44015</v>
      </c>
      <c r="M442" s="98">
        <v>1437.0451999995901</v>
      </c>
      <c r="N442" s="94">
        <v>1437.0451999995901</v>
      </c>
      <c r="O442" s="94">
        <v>1571.33479999937</v>
      </c>
      <c r="P442" s="62">
        <f t="shared" si="6"/>
        <v>0.91453788206063158</v>
      </c>
      <c r="Q442" s="22">
        <v>43882</v>
      </c>
      <c r="R442" s="99">
        <v>106210.913</v>
      </c>
      <c r="S442" s="99">
        <v>101817.589340942</v>
      </c>
      <c r="T442" s="19"/>
      <c r="U442" s="23">
        <v>-1.0153591319976799E-3</v>
      </c>
      <c r="V442" s="63">
        <v>-0.65955720001511497</v>
      </c>
      <c r="W442" s="23">
        <v>4.6379437142604701E-2</v>
      </c>
      <c r="X442" s="63">
        <v>-4.9648262504051699</v>
      </c>
      <c r="Y442" s="23">
        <v>-1.9382452835088802E-2</v>
      </c>
      <c r="Z442" s="63">
        <v>11.2623580970685</v>
      </c>
      <c r="AA442" s="23">
        <v>0.13370416995167</v>
      </c>
      <c r="AB442" s="63">
        <v>30.277032704820201</v>
      </c>
      <c r="AC442" s="23">
        <v>0.13946493139345001</v>
      </c>
      <c r="AD442" s="63">
        <v>34.013790386903601</v>
      </c>
      <c r="AE442" s="23">
        <v>0.14796169715016699</v>
      </c>
      <c r="AF442" s="64">
        <v>26.989511298976101</v>
      </c>
      <c r="AG442" s="23">
        <v>-3.4843664661821099E-3</v>
      </c>
      <c r="AH442" s="63">
        <v>-6.4432624473774904</v>
      </c>
      <c r="AI442" s="23">
        <v>-7.9321510447698494E-3</v>
      </c>
      <c r="AJ442" s="63">
        <v>9.2928978677227896</v>
      </c>
      <c r="AK442" s="23">
        <v>0.43704520000028402</v>
      </c>
      <c r="AL442" s="23">
        <v>2.44933632529865E-2</v>
      </c>
      <c r="AM442" s="63">
        <v>-60.080021643778302</v>
      </c>
      <c r="AN442" s="19"/>
      <c r="AO442" s="26">
        <v>4.97517694038834E-2</v>
      </c>
      <c r="AP442" s="26">
        <v>-5.27050463797787E-2</v>
      </c>
      <c r="AQ442" s="26">
        <v>0.12785763799009101</v>
      </c>
      <c r="AR442" s="26">
        <v>-0.108591872765828</v>
      </c>
      <c r="AS442" s="24">
        <v>8</v>
      </c>
      <c r="AT442" s="24">
        <v>4</v>
      </c>
      <c r="AU442" s="24">
        <v>7</v>
      </c>
      <c r="AV442" s="25">
        <v>5</v>
      </c>
      <c r="AW442" s="19"/>
      <c r="AX442" s="29">
        <v>0.18601893128128699</v>
      </c>
      <c r="AY442" s="30">
        <v>0.69130637908983805</v>
      </c>
      <c r="AZ442" s="30">
        <v>0.84342364721487695</v>
      </c>
      <c r="BA442" s="30">
        <v>0.98957510421223605</v>
      </c>
      <c r="BB442" s="62">
        <v>1.9175169666195899E-2</v>
      </c>
      <c r="BC442" s="108">
        <v>-28.533289022772799</v>
      </c>
      <c r="BD442" s="22">
        <v>43882</v>
      </c>
      <c r="BE442" s="22">
        <v>43910</v>
      </c>
      <c r="BF442" s="24"/>
      <c r="BG442" s="22"/>
      <c r="BH442" s="37"/>
    </row>
    <row r="443" spans="1:60" x14ac:dyDescent="0.25">
      <c r="A443" s="19"/>
      <c r="B443" s="17" t="s">
        <v>457</v>
      </c>
      <c r="C443" s="17" t="s">
        <v>4723</v>
      </c>
      <c r="D443" s="17" t="s">
        <v>3066</v>
      </c>
      <c r="E443" s="20" t="s">
        <v>7348</v>
      </c>
      <c r="F443" s="20" t="s">
        <v>3163</v>
      </c>
      <c r="G443" s="82" t="s">
        <v>7250</v>
      </c>
      <c r="H443" s="85" t="s">
        <v>7259</v>
      </c>
      <c r="I443" s="21" t="s">
        <v>7417</v>
      </c>
      <c r="J443" s="21" t="s">
        <v>3853</v>
      </c>
      <c r="K443" s="19"/>
      <c r="L443" s="22">
        <v>44015</v>
      </c>
      <c r="M443" s="98">
        <v>1015.72699999996</v>
      </c>
      <c r="N443" s="94">
        <v>1015.72699999996</v>
      </c>
      <c r="O443" s="94">
        <v>1118.0565000008801</v>
      </c>
      <c r="P443" s="62">
        <f t="shared" si="6"/>
        <v>0.90847555557269277</v>
      </c>
      <c r="Q443" s="22">
        <v>43882</v>
      </c>
      <c r="R443" s="99">
        <v>2573660.25</v>
      </c>
      <c r="S443" s="99">
        <v>1961903.78424219</v>
      </c>
      <c r="T443" s="19"/>
      <c r="U443" s="23">
        <v>-1.06529222466634E-3</v>
      </c>
      <c r="V443" s="63">
        <v>-0.66455050928198001</v>
      </c>
      <c r="W443" s="23">
        <v>4.4810878005591803E-2</v>
      </c>
      <c r="X443" s="63">
        <v>-5.1216821641064598</v>
      </c>
      <c r="Y443" s="23">
        <v>-2.82666716666427E-2</v>
      </c>
      <c r="Z443" s="63">
        <v>10.3739362139167</v>
      </c>
      <c r="AA443" s="23">
        <v>0.113115842614206</v>
      </c>
      <c r="AB443" s="63">
        <v>28.218199971073801</v>
      </c>
      <c r="AC443" s="23">
        <v>9.6393256750161499E-2</v>
      </c>
      <c r="AD443" s="63">
        <v>29.7066229225602</v>
      </c>
      <c r="AE443" s="23">
        <v>8.1829025286424398E-2</v>
      </c>
      <c r="AF443" s="64">
        <v>20.376244112616401</v>
      </c>
      <c r="AG443" s="23">
        <v>-3.6337903657113202E-3</v>
      </c>
      <c r="AH443" s="63">
        <v>-6.4582048373267797</v>
      </c>
      <c r="AI443" s="23">
        <v>-1.7067557994778298E-2</v>
      </c>
      <c r="AJ443" s="63">
        <v>8.3793571727292093</v>
      </c>
      <c r="AK443" s="23">
        <v>1.57269999999698E-2</v>
      </c>
      <c r="AL443" s="23">
        <v>1.1948712890443899E-3</v>
      </c>
      <c r="AM443" s="63">
        <v>-33.291528451081803</v>
      </c>
      <c r="AN443" s="19"/>
      <c r="AO443" s="26">
        <v>4.9699311697622803E-2</v>
      </c>
      <c r="AP443" s="26">
        <v>-5.27524304343387E-2</v>
      </c>
      <c r="AQ443" s="26">
        <v>0.12616230390820399</v>
      </c>
      <c r="AR443" s="26">
        <v>-0.109972827451274</v>
      </c>
      <c r="AS443" s="24">
        <v>7</v>
      </c>
      <c r="AT443" s="24">
        <v>5</v>
      </c>
      <c r="AU443" s="24">
        <v>7</v>
      </c>
      <c r="AV443" s="25">
        <v>5</v>
      </c>
      <c r="AW443" s="19"/>
      <c r="AX443" s="29">
        <v>0.18598810688825301</v>
      </c>
      <c r="AY443" s="30">
        <v>0.58720808569250904</v>
      </c>
      <c r="AZ443" s="30">
        <v>0.77488465423539299</v>
      </c>
      <c r="BA443" s="30">
        <v>0.83735150722441198</v>
      </c>
      <c r="BB443" s="62">
        <v>1.9170491264248999E-2</v>
      </c>
      <c r="BC443" s="108">
        <v>-28.633293576916898</v>
      </c>
      <c r="BD443" s="22">
        <v>43882</v>
      </c>
      <c r="BE443" s="22">
        <v>43910</v>
      </c>
      <c r="BF443" s="24"/>
      <c r="BG443" s="22"/>
      <c r="BH443" s="37"/>
    </row>
    <row r="444" spans="1:60" x14ac:dyDescent="0.25">
      <c r="A444" s="19"/>
      <c r="B444" s="17" t="s">
        <v>458</v>
      </c>
      <c r="C444" s="17" t="s">
        <v>4724</v>
      </c>
      <c r="D444" s="17" t="s">
        <v>3066</v>
      </c>
      <c r="E444" s="20" t="s">
        <v>7362</v>
      </c>
      <c r="F444" s="20" t="s">
        <v>3163</v>
      </c>
      <c r="G444" s="82" t="s">
        <v>7250</v>
      </c>
      <c r="H444" s="85" t="s">
        <v>7259</v>
      </c>
      <c r="I444" s="21" t="s">
        <v>7417</v>
      </c>
      <c r="J444" s="21" t="s">
        <v>3854</v>
      </c>
      <c r="K444" s="19"/>
      <c r="L444" s="22">
        <v>44015</v>
      </c>
      <c r="M444" s="98">
        <v>895.96690000034903</v>
      </c>
      <c r="N444" s="94">
        <v>895.96690000034903</v>
      </c>
      <c r="O444" s="94">
        <v>895.96690000034903</v>
      </c>
      <c r="P444" s="62">
        <f t="shared" si="6"/>
        <v>1</v>
      </c>
      <c r="Q444" s="22">
        <v>44015</v>
      </c>
      <c r="R444" s="99">
        <v>0</v>
      </c>
      <c r="S444" s="99">
        <v>0</v>
      </c>
      <c r="T444" s="19"/>
      <c r="U444" s="23">
        <v>0</v>
      </c>
      <c r="V444" s="63">
        <v>-0.55802128681534702</v>
      </c>
      <c r="W444" s="23">
        <v>0</v>
      </c>
      <c r="X444" s="63">
        <v>-9.6027699646656401</v>
      </c>
      <c r="Y444" s="23">
        <v>0</v>
      </c>
      <c r="Z444" s="63">
        <v>13.200603380581001</v>
      </c>
      <c r="AA444" s="23">
        <v>0</v>
      </c>
      <c r="AB444" s="63">
        <v>16.906615709653099</v>
      </c>
      <c r="AC444" s="23">
        <v>0</v>
      </c>
      <c r="AD444" s="63">
        <v>20.067297247529499</v>
      </c>
      <c r="AE444" s="23">
        <v>0</v>
      </c>
      <c r="AF444" s="64">
        <v>12.1933415839594</v>
      </c>
      <c r="AG444" s="23">
        <v>0</v>
      </c>
      <c r="AH444" s="63">
        <v>-6.0948258007556397</v>
      </c>
      <c r="AI444" s="23">
        <v>0</v>
      </c>
      <c r="AJ444" s="63">
        <v>10.0861129722034</v>
      </c>
      <c r="AK444" s="23">
        <v>-0.104033099999506</v>
      </c>
      <c r="AL444" s="23">
        <v>-2.3343244325587899E-2</v>
      </c>
      <c r="AM444" s="63">
        <v>-26.6024859830504</v>
      </c>
      <c r="AN444" s="19"/>
      <c r="AO444" s="26">
        <v>0</v>
      </c>
      <c r="AP444" s="26">
        <v>0</v>
      </c>
      <c r="AQ444" s="26">
        <v>0</v>
      </c>
      <c r="AR444" s="26">
        <v>0</v>
      </c>
      <c r="AS444" s="24">
        <v>0</v>
      </c>
      <c r="AT444" s="24">
        <v>0</v>
      </c>
      <c r="AU444" s="24">
        <v>7</v>
      </c>
      <c r="AV444" s="25">
        <v>5</v>
      </c>
      <c r="AW444" s="19"/>
      <c r="AX444" s="29">
        <v>0</v>
      </c>
      <c r="AY444" s="30">
        <v>-117.15773072850401</v>
      </c>
      <c r="AZ444" s="30">
        <v>0.29634204711419398</v>
      </c>
      <c r="BA444" s="30">
        <v>-15.9700429780205</v>
      </c>
      <c r="BB444" s="62">
        <v>0</v>
      </c>
      <c r="BC444" s="108">
        <v>0</v>
      </c>
      <c r="BD444" s="22">
        <v>43650</v>
      </c>
      <c r="BE444" s="22"/>
      <c r="BF444" s="24"/>
      <c r="BG444" s="22"/>
      <c r="BH444" s="37"/>
    </row>
    <row r="445" spans="1:60" x14ac:dyDescent="0.25">
      <c r="A445" s="19"/>
      <c r="B445" s="17" t="s">
        <v>459</v>
      </c>
      <c r="C445" s="17" t="s">
        <v>4725</v>
      </c>
      <c r="D445" s="17" t="s">
        <v>3067</v>
      </c>
      <c r="E445" s="20" t="s">
        <v>7298</v>
      </c>
      <c r="F445" s="20" t="s">
        <v>3163</v>
      </c>
      <c r="G445" s="82" t="s">
        <v>7250</v>
      </c>
      <c r="H445" s="85" t="s">
        <v>7276</v>
      </c>
      <c r="I445" s="21" t="s">
        <v>7417</v>
      </c>
      <c r="J445" s="21" t="s">
        <v>3855</v>
      </c>
      <c r="K445" s="19"/>
      <c r="L445" s="22">
        <v>44015</v>
      </c>
      <c r="M445" s="98">
        <v>617.995900000446</v>
      </c>
      <c r="N445" s="94">
        <v>617.995900000446</v>
      </c>
      <c r="O445" s="94">
        <v>901.64950000029103</v>
      </c>
      <c r="P445" s="62">
        <f t="shared" si="6"/>
        <v>0.68540591438274689</v>
      </c>
      <c r="Q445" s="22">
        <v>43843</v>
      </c>
      <c r="R445" s="99">
        <v>264549.79399999999</v>
      </c>
      <c r="S445" s="99">
        <v>223657.52234472701</v>
      </c>
      <c r="T445" s="19"/>
      <c r="U445" s="23">
        <v>4.4529417191370201E-3</v>
      </c>
      <c r="V445" s="63">
        <v>-0.112727114901645</v>
      </c>
      <c r="W445" s="23">
        <v>3.7835396871741998E-2</v>
      </c>
      <c r="X445" s="63">
        <v>-5.8192302774914397</v>
      </c>
      <c r="Y445" s="23">
        <v>-0.30737508096004601</v>
      </c>
      <c r="Z445" s="63">
        <v>-17.536904715438101</v>
      </c>
      <c r="AA445" s="23">
        <v>-0.22425767368520599</v>
      </c>
      <c r="AB445" s="63">
        <v>-5.5191516588674903</v>
      </c>
      <c r="AC445" s="23">
        <v>-0.248702788011578</v>
      </c>
      <c r="AD445" s="63">
        <v>-4.8029815536283396</v>
      </c>
      <c r="AE445" s="23">
        <v>-0.23542819150781699</v>
      </c>
      <c r="AF445" s="64">
        <v>-11.3494775668223</v>
      </c>
      <c r="AG445" s="23">
        <v>1.11771816700639E-2</v>
      </c>
      <c r="AH445" s="63">
        <v>-4.9771076337492604</v>
      </c>
      <c r="AI445" s="23">
        <v>-0.28674842492007901</v>
      </c>
      <c r="AJ445" s="63">
        <v>-18.588729519804499</v>
      </c>
      <c r="AK445" s="23">
        <v>-0.38200409999990398</v>
      </c>
      <c r="AL445" s="23">
        <v>-3.6311494859546697E-2</v>
      </c>
      <c r="AM445" s="63">
        <v>-67.364911789307399</v>
      </c>
      <c r="AN445" s="19"/>
      <c r="AO445" s="26">
        <v>8.6287878839357304E-2</v>
      </c>
      <c r="AP445" s="26">
        <v>-0.116012155933277</v>
      </c>
      <c r="AQ445" s="26">
        <v>6.6500612418167293E-2</v>
      </c>
      <c r="AR445" s="26">
        <v>-0.317479995506874</v>
      </c>
      <c r="AS445" s="24">
        <v>9</v>
      </c>
      <c r="AT445" s="24">
        <v>3</v>
      </c>
      <c r="AU445" s="24">
        <v>5</v>
      </c>
      <c r="AV445" s="25">
        <v>7</v>
      </c>
      <c r="AW445" s="19"/>
      <c r="AX445" s="29">
        <v>0.38762297051318501</v>
      </c>
      <c r="AY445" s="30">
        <v>-0.45503845949588101</v>
      </c>
      <c r="AZ445" s="30">
        <v>-0.214572497503696</v>
      </c>
      <c r="BA445" s="30">
        <v>-0.59683903995119203</v>
      </c>
      <c r="BB445" s="62">
        <v>3.9375821401808897E-2</v>
      </c>
      <c r="BC445" s="108">
        <v>-47.1757262661704</v>
      </c>
      <c r="BD445" s="22">
        <v>43843</v>
      </c>
      <c r="BE445" s="22">
        <v>43913</v>
      </c>
      <c r="BF445" s="24"/>
      <c r="BG445" s="22"/>
      <c r="BH445" s="37"/>
    </row>
    <row r="446" spans="1:60" x14ac:dyDescent="0.25">
      <c r="A446" s="19"/>
      <c r="B446" s="17" t="s">
        <v>460</v>
      </c>
      <c r="C446" s="17" t="s">
        <v>4726</v>
      </c>
      <c r="D446" s="17" t="s">
        <v>3067</v>
      </c>
      <c r="E446" s="20" t="s">
        <v>7346</v>
      </c>
      <c r="F446" s="20" t="s">
        <v>3163</v>
      </c>
      <c r="G446" s="82" t="s">
        <v>7250</v>
      </c>
      <c r="H446" s="85" t="s">
        <v>7276</v>
      </c>
      <c r="I446" s="21" t="s">
        <v>7417</v>
      </c>
      <c r="J446" s="21" t="s">
        <v>3856</v>
      </c>
      <c r="K446" s="19"/>
      <c r="L446" s="22">
        <v>44015</v>
      </c>
      <c r="M446" s="98">
        <v>448.01970000006298</v>
      </c>
      <c r="N446" s="94">
        <v>448.01970000006298</v>
      </c>
      <c r="O446" s="94">
        <v>661.567400000058</v>
      </c>
      <c r="P446" s="62">
        <f t="shared" si="6"/>
        <v>0.67720945741888683</v>
      </c>
      <c r="Q446" s="22">
        <v>43843</v>
      </c>
      <c r="R446" s="99">
        <v>352035.48200000002</v>
      </c>
      <c r="S446" s="99">
        <v>422402.77386230498</v>
      </c>
      <c r="T446" s="19"/>
      <c r="U446" s="23">
        <v>4.38277227476647E-3</v>
      </c>
      <c r="V446" s="63">
        <v>-0.1197440593387</v>
      </c>
      <c r="W446" s="23">
        <v>3.5660044743053697E-2</v>
      </c>
      <c r="X446" s="63">
        <v>-6.0367654903602697</v>
      </c>
      <c r="Y446" s="23">
        <v>-0.31613618671050098</v>
      </c>
      <c r="Z446" s="63">
        <v>-18.4130152904836</v>
      </c>
      <c r="AA446" s="23">
        <v>-0.24389263410004799</v>
      </c>
      <c r="AB446" s="63">
        <v>-7.4826477003516603</v>
      </c>
      <c r="AC446" s="23">
        <v>-0.28622992550197501</v>
      </c>
      <c r="AD446" s="63">
        <v>-8.5556953026680294</v>
      </c>
      <c r="AE446" s="23">
        <v>-0.291980099194043</v>
      </c>
      <c r="AF446" s="64">
        <v>-17.004668335459399</v>
      </c>
      <c r="AG446" s="23">
        <v>1.0965104283968701E-2</v>
      </c>
      <c r="AH446" s="63">
        <v>-4.9983153723587703</v>
      </c>
      <c r="AI446" s="23">
        <v>-0.29591821821028103</v>
      </c>
      <c r="AJ446" s="63">
        <v>-19.5057088488247</v>
      </c>
      <c r="AK446" s="23">
        <v>-0.55198029999970499</v>
      </c>
      <c r="AL446" s="23">
        <v>-5.9841142900986598E-2</v>
      </c>
      <c r="AM446" s="63">
        <v>-84.362531789229294</v>
      </c>
      <c r="AN446" s="19"/>
      <c r="AO446" s="26">
        <v>8.6211832745902897E-2</v>
      </c>
      <c r="AP446" s="26">
        <v>-0.116073916468013</v>
      </c>
      <c r="AQ446" s="26">
        <v>6.4184210859821206E-2</v>
      </c>
      <c r="AR446" s="26">
        <v>-0.31895852478279302</v>
      </c>
      <c r="AS446" s="24">
        <v>9</v>
      </c>
      <c r="AT446" s="24">
        <v>3</v>
      </c>
      <c r="AU446" s="24">
        <v>5</v>
      </c>
      <c r="AV446" s="25">
        <v>7</v>
      </c>
      <c r="AW446" s="19"/>
      <c r="AX446" s="29">
        <v>0.38769774707674498</v>
      </c>
      <c r="AY446" s="30">
        <v>-0.50618725153617605</v>
      </c>
      <c r="AZ446" s="30">
        <v>-0.28383183513551602</v>
      </c>
      <c r="BA446" s="30">
        <v>-0.66247584328448295</v>
      </c>
      <c r="BB446" s="62">
        <v>3.9379105793304899E-2</v>
      </c>
      <c r="BC446" s="108">
        <v>-47.4337459796225</v>
      </c>
      <c r="BD446" s="22">
        <v>43843</v>
      </c>
      <c r="BE446" s="22">
        <v>43913</v>
      </c>
      <c r="BF446" s="24"/>
      <c r="BG446" s="22"/>
      <c r="BH446" s="37"/>
    </row>
    <row r="447" spans="1:60" x14ac:dyDescent="0.25">
      <c r="A447" s="19"/>
      <c r="B447" s="17" t="s">
        <v>461</v>
      </c>
      <c r="C447" s="17" t="s">
        <v>4727</v>
      </c>
      <c r="D447" s="17" t="s">
        <v>3067</v>
      </c>
      <c r="E447" s="20" t="s">
        <v>7291</v>
      </c>
      <c r="F447" s="20" t="s">
        <v>3163</v>
      </c>
      <c r="G447" s="82" t="s">
        <v>7250</v>
      </c>
      <c r="H447" s="85" t="s">
        <v>7276</v>
      </c>
      <c r="I447" s="21" t="s">
        <v>7417</v>
      </c>
      <c r="J447" s="21" t="s">
        <v>3857</v>
      </c>
      <c r="K447" s="19"/>
      <c r="L447" s="22">
        <v>44015</v>
      </c>
      <c r="M447" s="98">
        <v>559.85879999958001</v>
      </c>
      <c r="N447" s="94">
        <v>559.85879999958001</v>
      </c>
      <c r="O447" s="94">
        <v>824.15529999975104</v>
      </c>
      <c r="P447" s="62">
        <f t="shared" si="6"/>
        <v>0.67931226068648609</v>
      </c>
      <c r="Q447" s="22">
        <v>43843</v>
      </c>
      <c r="R447" s="99">
        <v>745412.65099999995</v>
      </c>
      <c r="S447" s="99">
        <v>961376.26209570304</v>
      </c>
      <c r="T447" s="19"/>
      <c r="U447" s="23">
        <v>4.4009237790305598E-3</v>
      </c>
      <c r="V447" s="63">
        <v>-0.11792890891229001</v>
      </c>
      <c r="W447" s="23">
        <v>3.6219834695657503E-2</v>
      </c>
      <c r="X447" s="63">
        <v>-5.9807864950998901</v>
      </c>
      <c r="Y447" s="23">
        <v>-0.31388911220448801</v>
      </c>
      <c r="Z447" s="63">
        <v>-18.188307839882299</v>
      </c>
      <c r="AA447" s="23">
        <v>-0.23887874333391701</v>
      </c>
      <c r="AB447" s="63">
        <v>-6.9812586237385403</v>
      </c>
      <c r="AC447" s="23">
        <v>-0.27673848742415402</v>
      </c>
      <c r="AD447" s="63">
        <v>-7.6065514948859301</v>
      </c>
      <c r="AE447" s="23">
        <v>-0.27781335874082302</v>
      </c>
      <c r="AF447" s="64">
        <v>-15.5879942901229</v>
      </c>
      <c r="AG447" s="23">
        <v>1.10198255006253E-2</v>
      </c>
      <c r="AH447" s="63">
        <v>-4.9928432506931104</v>
      </c>
      <c r="AI447" s="23">
        <v>-0.29356640081270602</v>
      </c>
      <c r="AJ447" s="63">
        <v>-19.270527109067199</v>
      </c>
      <c r="AK447" s="23">
        <v>-0.47175656932638999</v>
      </c>
      <c r="AL447" s="23">
        <v>-6.2815692926087699E-2</v>
      </c>
      <c r="AM447" s="63">
        <v>-31.736552233633098</v>
      </c>
      <c r="AN447" s="19"/>
      <c r="AO447" s="26">
        <v>8.6231514023966199E-2</v>
      </c>
      <c r="AP447" s="26">
        <v>-0.116058053121378</v>
      </c>
      <c r="AQ447" s="26">
        <v>6.47810734390077E-2</v>
      </c>
      <c r="AR447" s="26">
        <v>-0.31857772862364098</v>
      </c>
      <c r="AS447" s="24">
        <v>9</v>
      </c>
      <c r="AT447" s="24">
        <v>3</v>
      </c>
      <c r="AU447" s="24">
        <v>5</v>
      </c>
      <c r="AV447" s="25">
        <v>7</v>
      </c>
      <c r="AW447" s="19"/>
      <c r="AX447" s="29">
        <v>0.38767840647604301</v>
      </c>
      <c r="AY447" s="30">
        <v>-0.49312374522651198</v>
      </c>
      <c r="AZ447" s="30">
        <v>-0.266140086304404</v>
      </c>
      <c r="BA447" s="30">
        <v>-0.64574297257149704</v>
      </c>
      <c r="BB447" s="62">
        <v>3.9378251004891403E-2</v>
      </c>
      <c r="BC447" s="108">
        <v>-47.3673833074863</v>
      </c>
      <c r="BD447" s="22">
        <v>43843</v>
      </c>
      <c r="BE447" s="22">
        <v>43913</v>
      </c>
      <c r="BF447" s="24"/>
      <c r="BG447" s="22"/>
      <c r="BH447" s="37"/>
    </row>
    <row r="448" spans="1:60" x14ac:dyDescent="0.25">
      <c r="A448" s="19"/>
      <c r="B448" s="17" t="s">
        <v>462</v>
      </c>
      <c r="C448" s="17" t="s">
        <v>4728</v>
      </c>
      <c r="D448" s="17" t="s">
        <v>3067</v>
      </c>
      <c r="E448" s="20" t="s">
        <v>7300</v>
      </c>
      <c r="F448" s="20" t="s">
        <v>3163</v>
      </c>
      <c r="G448" s="82" t="s">
        <v>7250</v>
      </c>
      <c r="H448" s="85" t="s">
        <v>7276</v>
      </c>
      <c r="I448" s="21" t="s">
        <v>7417</v>
      </c>
      <c r="J448" s="21" t="s">
        <v>3858</v>
      </c>
      <c r="K448" s="19"/>
      <c r="L448" s="22">
        <v>44015</v>
      </c>
      <c r="M448" s="98">
        <v>794.79789999965601</v>
      </c>
      <c r="N448" s="94">
        <v>794.79789999965601</v>
      </c>
      <c r="O448" s="94">
        <v>1159.6017000004599</v>
      </c>
      <c r="P448" s="62">
        <f t="shared" si="6"/>
        <v>0.68540594585135639</v>
      </c>
      <c r="Q448" s="22">
        <v>43843</v>
      </c>
      <c r="R448" s="99">
        <v>213534.568</v>
      </c>
      <c r="S448" s="99">
        <v>298748.16468945303</v>
      </c>
      <c r="T448" s="19"/>
      <c r="U448" s="23">
        <v>4.4529432507260901E-3</v>
      </c>
      <c r="V448" s="63">
        <v>-0.112726961742737</v>
      </c>
      <c r="W448" s="23">
        <v>3.7835660352357102E-2</v>
      </c>
      <c r="X448" s="63">
        <v>-5.8192039294299303</v>
      </c>
      <c r="Y448" s="23">
        <v>-0.30737477877206398</v>
      </c>
      <c r="Z448" s="63">
        <v>-17.5368744966399</v>
      </c>
      <c r="AA448" s="23">
        <v>-0.22425766738160699</v>
      </c>
      <c r="AB448" s="63">
        <v>-5.5191510285076202</v>
      </c>
      <c r="AC448" s="23">
        <v>-0.248703518605907</v>
      </c>
      <c r="AD448" s="63">
        <v>-4.8030546130612501</v>
      </c>
      <c r="AE448" s="23">
        <v>-0.23542991356691301</v>
      </c>
      <c r="AF448" s="64">
        <v>-11.349649772731899</v>
      </c>
      <c r="AG448" s="23">
        <v>1.11771759347903E-2</v>
      </c>
      <c r="AH448" s="63">
        <v>-4.9771082072766104</v>
      </c>
      <c r="AI448" s="23">
        <v>-0.28674811651406301</v>
      </c>
      <c r="AJ448" s="63">
        <v>-18.588698679202899</v>
      </c>
      <c r="AK448" s="23">
        <v>-0.20520209999987901</v>
      </c>
      <c r="AL448" s="23">
        <v>-2.8094206541027199E-2</v>
      </c>
      <c r="AM448" s="63">
        <v>-20.292648074420899</v>
      </c>
      <c r="AN448" s="19"/>
      <c r="AO448" s="26">
        <v>8.6287841777520996E-2</v>
      </c>
      <c r="AP448" s="26">
        <v>-0.116012186896987</v>
      </c>
      <c r="AQ448" s="26">
        <v>6.6500876937425304E-2</v>
      </c>
      <c r="AR448" s="26">
        <v>-0.31748004926805201</v>
      </c>
      <c r="AS448" s="24">
        <v>9</v>
      </c>
      <c r="AT448" s="24">
        <v>3</v>
      </c>
      <c r="AU448" s="24">
        <v>5</v>
      </c>
      <c r="AV448" s="25">
        <v>7</v>
      </c>
      <c r="AW448" s="19"/>
      <c r="AX448" s="29">
        <v>0.38762302611488902</v>
      </c>
      <c r="AY448" s="30">
        <v>-0.455037397520755</v>
      </c>
      <c r="AZ448" s="30">
        <v>-0.214571377249968</v>
      </c>
      <c r="BA448" s="30">
        <v>-0.59683763567409198</v>
      </c>
      <c r="BB448" s="62">
        <v>3.9375826349096303E-2</v>
      </c>
      <c r="BC448" s="108">
        <v>-47.175750087306398</v>
      </c>
      <c r="BD448" s="22">
        <v>43843</v>
      </c>
      <c r="BE448" s="22">
        <v>43913</v>
      </c>
      <c r="BF448" s="24"/>
      <c r="BG448" s="22"/>
      <c r="BH448" s="37"/>
    </row>
    <row r="449" spans="1:60" x14ac:dyDescent="0.25">
      <c r="A449" s="19"/>
      <c r="B449" s="17" t="s">
        <v>463</v>
      </c>
      <c r="C449" s="17" t="s">
        <v>4729</v>
      </c>
      <c r="D449" s="17" t="s">
        <v>3067</v>
      </c>
      <c r="E449" s="20" t="s">
        <v>7359</v>
      </c>
      <c r="F449" s="20" t="s">
        <v>3163</v>
      </c>
      <c r="G449" s="82" t="s">
        <v>7250</v>
      </c>
      <c r="H449" s="85" t="s">
        <v>7276</v>
      </c>
      <c r="I449" s="21" t="s">
        <v>7417</v>
      </c>
      <c r="J449" s="21" t="s">
        <v>3859</v>
      </c>
      <c r="K449" s="19"/>
      <c r="L449" s="22">
        <v>44015</v>
      </c>
      <c r="M449" s="98">
        <v>738.789800000377</v>
      </c>
      <c r="N449" s="94">
        <v>738.789800000377</v>
      </c>
      <c r="O449" s="94">
        <v>1083.3723000008599</v>
      </c>
      <c r="P449" s="62">
        <f t="shared" si="6"/>
        <v>0.68193528669672521</v>
      </c>
      <c r="Q449" s="22">
        <v>43843</v>
      </c>
      <c r="R449" s="99">
        <v>110745.21</v>
      </c>
      <c r="S449" s="99">
        <v>178753.05343676801</v>
      </c>
      <c r="T449" s="19"/>
      <c r="U449" s="23">
        <v>4.4233031057956396E-3</v>
      </c>
      <c r="V449" s="63">
        <v>-0.11569097623578301</v>
      </c>
      <c r="W449" s="23">
        <v>3.6917175168127897E-2</v>
      </c>
      <c r="X449" s="63">
        <v>-5.9110524478528497</v>
      </c>
      <c r="Y449" s="23">
        <v>-0.31108554014906997</v>
      </c>
      <c r="Z449" s="63">
        <v>-17.907950634340501</v>
      </c>
      <c r="AA449" s="23">
        <v>-0.23260286255128401</v>
      </c>
      <c r="AB449" s="63">
        <v>-6.3536705454753202</v>
      </c>
      <c r="AC449" s="23">
        <v>-0.26476952425582601</v>
      </c>
      <c r="AD449" s="63">
        <v>-6.4096551780530699</v>
      </c>
      <c r="AE449" s="23">
        <v>-0.259816805135342</v>
      </c>
      <c r="AF449" s="64">
        <v>-13.788338929574801</v>
      </c>
      <c r="AG449" s="23">
        <v>1.1087629443863999E-2</v>
      </c>
      <c r="AH449" s="63">
        <v>-4.98606285636924</v>
      </c>
      <c r="AI449" s="23">
        <v>-0.29063215360656602</v>
      </c>
      <c r="AJ449" s="63">
        <v>-18.977102388453201</v>
      </c>
      <c r="AK449" s="23">
        <v>-0.26121019999933198</v>
      </c>
      <c r="AL449" s="23">
        <v>-2.29979486166485E-2</v>
      </c>
      <c r="AM449" s="63">
        <v>-55.2855217892211</v>
      </c>
      <c r="AN449" s="19"/>
      <c r="AO449" s="26">
        <v>8.6255707501550205E-2</v>
      </c>
      <c r="AP449" s="26">
        <v>-0.11603823948011301</v>
      </c>
      <c r="AQ449" s="26">
        <v>6.5522909688297701E-2</v>
      </c>
      <c r="AR449" s="26">
        <v>-0.31810447887983201</v>
      </c>
      <c r="AS449" s="24">
        <v>9</v>
      </c>
      <c r="AT449" s="24">
        <v>3</v>
      </c>
      <c r="AU449" s="24">
        <v>5</v>
      </c>
      <c r="AV449" s="25">
        <v>7</v>
      </c>
      <c r="AW449" s="19"/>
      <c r="AX449" s="29">
        <v>0.387654308927595</v>
      </c>
      <c r="AY449" s="30">
        <v>-0.47677434635170401</v>
      </c>
      <c r="AZ449" s="30">
        <v>-0.244000449507666</v>
      </c>
      <c r="BA449" s="30">
        <v>-0.62477117260368698</v>
      </c>
      <c r="BB449" s="62">
        <v>3.9377183373399002E-2</v>
      </c>
      <c r="BC449" s="108">
        <v>-47.284769972495297</v>
      </c>
      <c r="BD449" s="22">
        <v>43843</v>
      </c>
      <c r="BE449" s="22">
        <v>43913</v>
      </c>
      <c r="BF449" s="24"/>
      <c r="BG449" s="22"/>
      <c r="BH449" s="37"/>
    </row>
    <row r="450" spans="1:60" x14ac:dyDescent="0.25">
      <c r="A450" s="19"/>
      <c r="B450" s="17" t="s">
        <v>464</v>
      </c>
      <c r="C450" s="17" t="s">
        <v>4730</v>
      </c>
      <c r="D450" s="17" t="s">
        <v>3067</v>
      </c>
      <c r="E450" s="20" t="s">
        <v>7360</v>
      </c>
      <c r="F450" s="20" t="s">
        <v>3163</v>
      </c>
      <c r="G450" s="82" t="s">
        <v>7250</v>
      </c>
      <c r="H450" s="85" t="s">
        <v>7276</v>
      </c>
      <c r="I450" s="21" t="s">
        <v>7417</v>
      </c>
      <c r="J450" s="21" t="s">
        <v>2982</v>
      </c>
      <c r="K450" s="19"/>
      <c r="L450" s="22">
        <v>44015</v>
      </c>
      <c r="M450" s="98">
        <v>922.88839999958896</v>
      </c>
      <c r="N450" s="94">
        <v>922.88839999958896</v>
      </c>
      <c r="O450" s="94">
        <v>1334.51640000008</v>
      </c>
      <c r="P450" s="62">
        <f t="shared" si="6"/>
        <v>0.69155268530198177</v>
      </c>
      <c r="Q450" s="22">
        <v>43843</v>
      </c>
      <c r="R450" s="99">
        <v>50383.631999999998</v>
      </c>
      <c r="S450" s="99">
        <v>25001.652045989998</v>
      </c>
      <c r="T450" s="19"/>
      <c r="U450" s="23">
        <v>4.5051462893752597E-3</v>
      </c>
      <c r="V450" s="63">
        <v>-0.107506657877821</v>
      </c>
      <c r="W450" s="23">
        <v>3.94527334774466E-2</v>
      </c>
      <c r="X450" s="63">
        <v>-5.6574966169209802</v>
      </c>
      <c r="Y450" s="23">
        <v>-0.30080043408641399</v>
      </c>
      <c r="Z450" s="63">
        <v>-16.8794400280749</v>
      </c>
      <c r="AA450" s="23">
        <v>-0.20935720249602999</v>
      </c>
      <c r="AB450" s="63">
        <v>-4.0291045399499099</v>
      </c>
      <c r="AC450" s="23">
        <v>-0.219584225713334</v>
      </c>
      <c r="AD450" s="63">
        <v>-1.8911253238038599</v>
      </c>
      <c r="AE450" s="23">
        <v>-0.19056095734151299</v>
      </c>
      <c r="AF450" s="64">
        <v>-6.8627541501918996</v>
      </c>
      <c r="AG450" s="23">
        <v>1.1334784730934201E-2</v>
      </c>
      <c r="AH450" s="63">
        <v>-4.96134732766222</v>
      </c>
      <c r="AI450" s="23">
        <v>-0.27986575636343303</v>
      </c>
      <c r="AJ450" s="63">
        <v>-17.900462664139901</v>
      </c>
      <c r="AK450" s="23">
        <v>-7.7111600000571406E-2</v>
      </c>
      <c r="AL450" s="23">
        <v>-2.1811219235132701E-2</v>
      </c>
      <c r="AM450" s="63">
        <v>-10.2086732476018</v>
      </c>
      <c r="AN450" s="19"/>
      <c r="AO450" s="26">
        <v>8.6344223196647404E-2</v>
      </c>
      <c r="AP450" s="26">
        <v>-0.11596627473321899</v>
      </c>
      <c r="AQ450" s="26">
        <v>6.8223832166040693E-2</v>
      </c>
      <c r="AR450" s="26">
        <v>-0.31638115590612897</v>
      </c>
      <c r="AS450" s="24">
        <v>9</v>
      </c>
      <c r="AT450" s="24">
        <v>3</v>
      </c>
      <c r="AU450" s="24">
        <v>5</v>
      </c>
      <c r="AV450" s="25">
        <v>7</v>
      </c>
      <c r="AW450" s="19"/>
      <c r="AX450" s="29">
        <v>0.38756881520443098</v>
      </c>
      <c r="AY450" s="30">
        <v>-0.41623884786258702</v>
      </c>
      <c r="AZ450" s="30">
        <v>-0.162059018320861</v>
      </c>
      <c r="BA450" s="30">
        <v>-0.546835724966513</v>
      </c>
      <c r="BB450" s="62">
        <v>3.9373522064634001E-2</v>
      </c>
      <c r="BC450" s="108">
        <v>-46.983431601140197</v>
      </c>
      <c r="BD450" s="22">
        <v>43843</v>
      </c>
      <c r="BE450" s="22">
        <v>43913</v>
      </c>
      <c r="BF450" s="24"/>
      <c r="BG450" s="22"/>
      <c r="BH450" s="37"/>
    </row>
    <row r="451" spans="1:60" x14ac:dyDescent="0.25">
      <c r="A451" s="19"/>
      <c r="B451" s="17" t="s">
        <v>465</v>
      </c>
      <c r="C451" s="17" t="s">
        <v>4731</v>
      </c>
      <c r="D451" s="17" t="s">
        <v>3067</v>
      </c>
      <c r="E451" s="20" t="s">
        <v>7361</v>
      </c>
      <c r="F451" s="20" t="s">
        <v>3163</v>
      </c>
      <c r="G451" s="82" t="s">
        <v>7250</v>
      </c>
      <c r="H451" s="85" t="s">
        <v>7276</v>
      </c>
      <c r="I451" s="21" t="s">
        <v>7417</v>
      </c>
      <c r="J451" s="21" t="s">
        <v>3860</v>
      </c>
      <c r="K451" s="19"/>
      <c r="L451" s="22">
        <v>44015</v>
      </c>
      <c r="M451" s="98">
        <v>501.02699999976898</v>
      </c>
      <c r="N451" s="94">
        <v>501.02699999976898</v>
      </c>
      <c r="O451" s="94">
        <v>736.75320000015199</v>
      </c>
      <c r="P451" s="62">
        <f t="shared" si="6"/>
        <v>0.68004726684548589</v>
      </c>
      <c r="Q451" s="22">
        <v>43843</v>
      </c>
      <c r="R451" s="99">
        <v>106125.386</v>
      </c>
      <c r="S451" s="99">
        <v>119491.050965576</v>
      </c>
      <c r="T451" s="19"/>
      <c r="U451" s="23">
        <v>4.4071250122215098E-3</v>
      </c>
      <c r="V451" s="63">
        <v>-0.11730878559319501</v>
      </c>
      <c r="W451" s="23">
        <v>3.6415313295947299E-2</v>
      </c>
      <c r="X451" s="63">
        <v>-5.9612386350709103</v>
      </c>
      <c r="Y451" s="23">
        <v>-0.31310346983344101</v>
      </c>
      <c r="Z451" s="63">
        <v>-18.109743602777598</v>
      </c>
      <c r="AA451" s="23">
        <v>-0.237123150009138</v>
      </c>
      <c r="AB451" s="63">
        <v>-6.8056992912606802</v>
      </c>
      <c r="AC451" s="23">
        <v>-0.27340025425393799</v>
      </c>
      <c r="AD451" s="63">
        <v>-7.27272817786434</v>
      </c>
      <c r="AE451" s="23">
        <v>-0.27280958028306501</v>
      </c>
      <c r="AF451" s="64">
        <v>-15.0876164443471</v>
      </c>
      <c r="AG451" s="23">
        <v>1.10389005003526E-2</v>
      </c>
      <c r="AH451" s="63">
        <v>-4.9909357507203804</v>
      </c>
      <c r="AI451" s="23">
        <v>-0.29274421489652003</v>
      </c>
      <c r="AJ451" s="63">
        <v>-19.188308517448601</v>
      </c>
      <c r="AK451" s="23">
        <v>-0.498973000000697</v>
      </c>
      <c r="AL451" s="23">
        <v>-5.1726710376024103E-2</v>
      </c>
      <c r="AM451" s="63">
        <v>-79.061801789328499</v>
      </c>
      <c r="AN451" s="19"/>
      <c r="AO451" s="26">
        <v>8.6238152031000895E-2</v>
      </c>
      <c r="AP451" s="26">
        <v>-0.116052421321947</v>
      </c>
      <c r="AQ451" s="26">
        <v>6.4989238779162406E-2</v>
      </c>
      <c r="AR451" s="26">
        <v>-0.31844499637634699</v>
      </c>
      <c r="AS451" s="24">
        <v>9</v>
      </c>
      <c r="AT451" s="24">
        <v>3</v>
      </c>
      <c r="AU451" s="24">
        <v>5</v>
      </c>
      <c r="AV451" s="25">
        <v>7</v>
      </c>
      <c r="AW451" s="19"/>
      <c r="AX451" s="29">
        <v>0.38767156114743601</v>
      </c>
      <c r="AY451" s="30">
        <v>-0.48854905390362502</v>
      </c>
      <c r="AZ451" s="30">
        <v>-0.25994489078630101</v>
      </c>
      <c r="BA451" s="30">
        <v>-0.63987824015475803</v>
      </c>
      <c r="BB451" s="62">
        <v>3.9377942836181297E-2</v>
      </c>
      <c r="BC451" s="108">
        <v>-47.344198844337399</v>
      </c>
      <c r="BD451" s="22">
        <v>43843</v>
      </c>
      <c r="BE451" s="22">
        <v>43913</v>
      </c>
      <c r="BF451" s="24"/>
      <c r="BG451" s="22"/>
      <c r="BH451" s="37"/>
    </row>
    <row r="452" spans="1:60" x14ac:dyDescent="0.25">
      <c r="A452" s="19"/>
      <c r="B452" s="17" t="s">
        <v>466</v>
      </c>
      <c r="C452" s="17" t="s">
        <v>4732</v>
      </c>
      <c r="D452" s="17" t="s">
        <v>3067</v>
      </c>
      <c r="E452" s="20" t="s">
        <v>7348</v>
      </c>
      <c r="F452" s="20" t="s">
        <v>3163</v>
      </c>
      <c r="G452" s="82" t="s">
        <v>7250</v>
      </c>
      <c r="H452" s="85" t="s">
        <v>7276</v>
      </c>
      <c r="I452" s="21" t="s">
        <v>7417</v>
      </c>
      <c r="J452" s="21" t="s">
        <v>3861</v>
      </c>
      <c r="K452" s="19"/>
      <c r="L452" s="22">
        <v>44015</v>
      </c>
      <c r="M452" s="98">
        <v>385.79939999990199</v>
      </c>
      <c r="N452" s="94">
        <v>385.79939999990199</v>
      </c>
      <c r="O452" s="94">
        <v>572.88559999968902</v>
      </c>
      <c r="P452" s="62">
        <f t="shared" si="6"/>
        <v>0.67343183351110836</v>
      </c>
      <c r="Q452" s="22">
        <v>43843</v>
      </c>
      <c r="R452" s="99">
        <v>420969.07199999999</v>
      </c>
      <c r="S452" s="99">
        <v>787748.91037890594</v>
      </c>
      <c r="T452" s="19"/>
      <c r="U452" s="23">
        <v>4.3501079326233602E-3</v>
      </c>
      <c r="V452" s="63">
        <v>-0.123010493553011</v>
      </c>
      <c r="W452" s="23">
        <v>3.46492726603174E-2</v>
      </c>
      <c r="X452" s="63">
        <v>-6.1378426986339001</v>
      </c>
      <c r="Y452" s="23">
        <v>-0.32017211760394299</v>
      </c>
      <c r="Z452" s="63">
        <v>-18.816608379827802</v>
      </c>
      <c r="AA452" s="23">
        <v>-0.25285076222731701</v>
      </c>
      <c r="AB452" s="63">
        <v>-8.3784605130786094</v>
      </c>
      <c r="AC452" s="23">
        <v>-0.30303160046692901</v>
      </c>
      <c r="AD452" s="63">
        <v>-10.235862799163399</v>
      </c>
      <c r="AE452" s="23">
        <v>-0.31682447195897101</v>
      </c>
      <c r="AF452" s="64">
        <v>-19.489105611952301</v>
      </c>
      <c r="AG452" s="23">
        <v>1.08664380823029E-2</v>
      </c>
      <c r="AH452" s="63">
        <v>-5.0081819925253503</v>
      </c>
      <c r="AI452" s="23">
        <v>-0.30014171336108098</v>
      </c>
      <c r="AJ452" s="63">
        <v>-19.9280583639047</v>
      </c>
      <c r="AK452" s="23">
        <v>-0.61420059999974896</v>
      </c>
      <c r="AL452" s="23">
        <v>-7.0582664789108102E-2</v>
      </c>
      <c r="AM452" s="63">
        <v>-90.584561789291897</v>
      </c>
      <c r="AN452" s="19"/>
      <c r="AO452" s="26">
        <v>8.6176406784943496E-2</v>
      </c>
      <c r="AP452" s="26">
        <v>-0.116102663989295</v>
      </c>
      <c r="AQ452" s="26">
        <v>6.3108471638770397E-2</v>
      </c>
      <c r="AR452" s="26">
        <v>-0.31964420223812301</v>
      </c>
      <c r="AS452" s="24">
        <v>9</v>
      </c>
      <c r="AT452" s="24">
        <v>3</v>
      </c>
      <c r="AU452" s="24">
        <v>5</v>
      </c>
      <c r="AV452" s="25">
        <v>7</v>
      </c>
      <c r="AW452" s="19"/>
      <c r="AX452" s="29">
        <v>0.387733234553016</v>
      </c>
      <c r="AY452" s="30">
        <v>-0.52953130574133001</v>
      </c>
      <c r="AZ452" s="30">
        <v>-0.31545513244418499</v>
      </c>
      <c r="BA452" s="30">
        <v>-0.69232270749580505</v>
      </c>
      <c r="BB452" s="62">
        <v>3.9380706668052899E-2</v>
      </c>
      <c r="BC452" s="108">
        <v>-47.553263688227197</v>
      </c>
      <c r="BD452" s="22">
        <v>43843</v>
      </c>
      <c r="BE452" s="22">
        <v>43913</v>
      </c>
      <c r="BF452" s="24"/>
      <c r="BG452" s="22"/>
      <c r="BH452" s="37"/>
    </row>
    <row r="453" spans="1:60" x14ac:dyDescent="0.25">
      <c r="A453" s="19"/>
      <c r="B453" s="17" t="s">
        <v>467</v>
      </c>
      <c r="C453" s="17" t="s">
        <v>4733</v>
      </c>
      <c r="D453" s="17" t="s">
        <v>3068</v>
      </c>
      <c r="E453" s="20" t="s">
        <v>7298</v>
      </c>
      <c r="F453" s="20" t="s">
        <v>3163</v>
      </c>
      <c r="G453" s="82" t="s">
        <v>7251</v>
      </c>
      <c r="H453" s="85" t="s">
        <v>7280</v>
      </c>
      <c r="I453" s="21" t="s">
        <v>7417</v>
      </c>
      <c r="J453" s="21" t="s">
        <v>3862</v>
      </c>
      <c r="K453" s="19"/>
      <c r="L453" s="22">
        <v>44015</v>
      </c>
      <c r="M453" s="98">
        <v>1459.6958000008001</v>
      </c>
      <c r="N453" s="94">
        <v>1459.6958000008001</v>
      </c>
      <c r="O453" s="94">
        <v>1600.4302999991901</v>
      </c>
      <c r="P453" s="62">
        <f t="shared" ref="P453:P516" si="7">IFERROR(N453/O453,"")</f>
        <v>0.91206458663119461</v>
      </c>
      <c r="Q453" s="22">
        <v>43843</v>
      </c>
      <c r="R453" s="99">
        <v>1081167.361</v>
      </c>
      <c r="S453" s="99">
        <v>1138108.24360938</v>
      </c>
      <c r="T453" s="19"/>
      <c r="U453" s="23">
        <v>2.7898481130250699E-3</v>
      </c>
      <c r="V453" s="63">
        <v>-0.279036475512839</v>
      </c>
      <c r="W453" s="23">
        <v>9.5265239610016594E-2</v>
      </c>
      <c r="X453" s="63">
        <v>-7.6246003663982306E-2</v>
      </c>
      <c r="Y453" s="23">
        <v>-5.0493257715061197E-2</v>
      </c>
      <c r="Z453" s="63">
        <v>8.1512776090821699</v>
      </c>
      <c r="AA453" s="23">
        <v>0.10783684689522501</v>
      </c>
      <c r="AB453" s="63">
        <v>27.690300399175602</v>
      </c>
      <c r="AC453" s="23">
        <v>0.167522761841537</v>
      </c>
      <c r="AD453" s="63">
        <v>36.819573431683203</v>
      </c>
      <c r="AE453" s="23">
        <v>0.18843522272625701</v>
      </c>
      <c r="AF453" s="64">
        <v>31.036863856599702</v>
      </c>
      <c r="AG453" s="23">
        <v>1.3722904433961999E-2</v>
      </c>
      <c r="AH453" s="63">
        <v>-4.7225353573594502</v>
      </c>
      <c r="AI453" s="23">
        <v>-3.0839085162369901E-2</v>
      </c>
      <c r="AJ453" s="63">
        <v>7.00220445596642</v>
      </c>
      <c r="AK453" s="23">
        <v>0.459695800000336</v>
      </c>
      <c r="AL453" s="23">
        <v>2.7298269989842101E-2</v>
      </c>
      <c r="AM453" s="63">
        <v>-15.2470535487519</v>
      </c>
      <c r="AN453" s="19"/>
      <c r="AO453" s="26">
        <v>4.29004352190532E-2</v>
      </c>
      <c r="AP453" s="26">
        <v>-5.1205487922779902E-2</v>
      </c>
      <c r="AQ453" s="26">
        <v>0.106169088567258</v>
      </c>
      <c r="AR453" s="26">
        <v>-0.14669724008214</v>
      </c>
      <c r="AS453" s="24">
        <v>7</v>
      </c>
      <c r="AT453" s="24">
        <v>5</v>
      </c>
      <c r="AU453" s="24">
        <v>8</v>
      </c>
      <c r="AV453" s="25">
        <v>4</v>
      </c>
      <c r="AW453" s="19"/>
      <c r="AX453" s="29">
        <v>0.16849117340112599</v>
      </c>
      <c r="AY453" s="30">
        <v>0.555319980316199</v>
      </c>
      <c r="AZ453" s="30">
        <v>0.80134097053269204</v>
      </c>
      <c r="BA453" s="30">
        <v>0.797971523556953</v>
      </c>
      <c r="BB453" s="62">
        <v>1.7373274698547901E-2</v>
      </c>
      <c r="BC453" s="108">
        <v>-27.6240271131974</v>
      </c>
      <c r="BD453" s="22">
        <v>43843</v>
      </c>
      <c r="BE453" s="22">
        <v>43910</v>
      </c>
      <c r="BF453" s="24"/>
      <c r="BG453" s="22"/>
      <c r="BH453" s="37"/>
    </row>
    <row r="454" spans="1:60" x14ac:dyDescent="0.25">
      <c r="A454" s="19"/>
      <c r="B454" s="17" t="s">
        <v>468</v>
      </c>
      <c r="C454" s="17" t="s">
        <v>4734</v>
      </c>
      <c r="D454" s="17" t="s">
        <v>3068</v>
      </c>
      <c r="E454" s="20" t="s">
        <v>7346</v>
      </c>
      <c r="F454" s="20" t="s">
        <v>3163</v>
      </c>
      <c r="G454" s="82" t="s">
        <v>7251</v>
      </c>
      <c r="H454" s="85" t="s">
        <v>7280</v>
      </c>
      <c r="I454" s="21" t="s">
        <v>7417</v>
      </c>
      <c r="J454" s="21" t="s">
        <v>3863</v>
      </c>
      <c r="K454" s="19"/>
      <c r="L454" s="22">
        <v>44015</v>
      </c>
      <c r="M454" s="98">
        <v>1033.5331999994801</v>
      </c>
      <c r="N454" s="94">
        <v>1033.5331999994801</v>
      </c>
      <c r="O454" s="94">
        <v>1146.8961999993801</v>
      </c>
      <c r="P454" s="62">
        <f t="shared" si="7"/>
        <v>0.90115670450389385</v>
      </c>
      <c r="Q454" s="22">
        <v>43843</v>
      </c>
      <c r="R454" s="99">
        <v>1034265.737</v>
      </c>
      <c r="S454" s="99">
        <v>1202145.46917578</v>
      </c>
      <c r="T454" s="19"/>
      <c r="U454" s="23">
        <v>2.71972317750624E-3</v>
      </c>
      <c r="V454" s="63">
        <v>-0.28604896906472299</v>
      </c>
      <c r="W454" s="23">
        <v>9.2969423747563298E-2</v>
      </c>
      <c r="X454" s="63">
        <v>-0.30582758990931302</v>
      </c>
      <c r="Y454" s="23">
        <v>-6.2504920897481497E-2</v>
      </c>
      <c r="Z454" s="63">
        <v>6.9501112908328704</v>
      </c>
      <c r="AA454" s="23">
        <v>7.9796317359068794E-2</v>
      </c>
      <c r="AB454" s="63">
        <v>24.8862474455673</v>
      </c>
      <c r="AC454" s="23">
        <v>0.10920648296640099</v>
      </c>
      <c r="AD454" s="63">
        <v>30.9879455441842</v>
      </c>
      <c r="AE454" s="23">
        <v>0.10053521455672999</v>
      </c>
      <c r="AF454" s="64">
        <v>22.246863039647</v>
      </c>
      <c r="AG454" s="23">
        <v>1.3510191309251201E-2</v>
      </c>
      <c r="AH454" s="63">
        <v>-4.7438066698305201</v>
      </c>
      <c r="AI454" s="23">
        <v>-4.3300220336313901E-2</v>
      </c>
      <c r="AJ454" s="63">
        <v>5.7560909385720196</v>
      </c>
      <c r="AK454" s="23">
        <v>3.3533199999510502E-2</v>
      </c>
      <c r="AL454" s="23">
        <v>2.3513819069194098E-3</v>
      </c>
      <c r="AM454" s="63">
        <v>-57.863313548849</v>
      </c>
      <c r="AN454" s="19"/>
      <c r="AO454" s="26">
        <v>4.2827500821658801E-2</v>
      </c>
      <c r="AP454" s="26">
        <v>-5.1271849500190002E-2</v>
      </c>
      <c r="AQ454" s="26">
        <v>0.103850404186232</v>
      </c>
      <c r="AR454" s="26">
        <v>-0.14854568594644699</v>
      </c>
      <c r="AS454" s="24">
        <v>7</v>
      </c>
      <c r="AT454" s="24">
        <v>5</v>
      </c>
      <c r="AU454" s="24">
        <v>8</v>
      </c>
      <c r="AV454" s="25">
        <v>4</v>
      </c>
      <c r="AW454" s="19"/>
      <c r="AX454" s="29">
        <v>0.16848436764848901</v>
      </c>
      <c r="AY454" s="30">
        <v>0.40003591298227498</v>
      </c>
      <c r="AZ454" s="30">
        <v>0.70513856357138105</v>
      </c>
      <c r="BA454" s="30">
        <v>0.57134517629583603</v>
      </c>
      <c r="BB454" s="62">
        <v>1.7370814004316299E-2</v>
      </c>
      <c r="BC454" s="108">
        <v>-27.962452050996902</v>
      </c>
      <c r="BD454" s="22">
        <v>43843</v>
      </c>
      <c r="BE454" s="22">
        <v>43910</v>
      </c>
      <c r="BF454" s="24"/>
      <c r="BG454" s="22"/>
      <c r="BH454" s="37"/>
    </row>
    <row r="455" spans="1:60" x14ac:dyDescent="0.25">
      <c r="A455" s="19"/>
      <c r="B455" s="17" t="s">
        <v>469</v>
      </c>
      <c r="C455" s="17" t="s">
        <v>4735</v>
      </c>
      <c r="D455" s="17" t="s">
        <v>3068</v>
      </c>
      <c r="E455" s="20" t="s">
        <v>7291</v>
      </c>
      <c r="F455" s="20" t="s">
        <v>3163</v>
      </c>
      <c r="G455" s="82" t="s">
        <v>7251</v>
      </c>
      <c r="H455" s="85" t="s">
        <v>7280</v>
      </c>
      <c r="I455" s="21" t="s">
        <v>7417</v>
      </c>
      <c r="J455" s="21" t="s">
        <v>3864</v>
      </c>
      <c r="K455" s="19"/>
      <c r="L455" s="22">
        <v>44015</v>
      </c>
      <c r="M455" s="98">
        <v>1260.34300000034</v>
      </c>
      <c r="N455" s="94">
        <v>1260.34300000034</v>
      </c>
      <c r="O455" s="94">
        <v>1394.2517000008399</v>
      </c>
      <c r="P455" s="62">
        <f t="shared" si="7"/>
        <v>0.9039565811535899</v>
      </c>
      <c r="Q455" s="22">
        <v>43843</v>
      </c>
      <c r="R455" s="99">
        <v>1189543.635</v>
      </c>
      <c r="S455" s="99">
        <v>1166167.8408476601</v>
      </c>
      <c r="T455" s="19"/>
      <c r="U455" s="23">
        <v>2.7377633850846901E-3</v>
      </c>
      <c r="V455" s="63">
        <v>-0.28424494830687802</v>
      </c>
      <c r="W455" s="23">
        <v>9.3560671892191694E-2</v>
      </c>
      <c r="X455" s="63">
        <v>-0.24670277544646499</v>
      </c>
      <c r="Y455" s="23">
        <v>-5.9422429102632998E-2</v>
      </c>
      <c r="Z455" s="63">
        <v>7.2583604703177098</v>
      </c>
      <c r="AA455" s="23">
        <v>8.6957890378544095E-2</v>
      </c>
      <c r="AB455" s="63">
        <v>25.602404747507499</v>
      </c>
      <c r="AC455" s="23">
        <v>0.123958302863757</v>
      </c>
      <c r="AD455" s="63">
        <v>32.463127533905201</v>
      </c>
      <c r="AE455" s="23">
        <v>0.122556487745896</v>
      </c>
      <c r="AF455" s="64">
        <v>24.448990358563599</v>
      </c>
      <c r="AG455" s="23">
        <v>1.3565047378506299E-2</v>
      </c>
      <c r="AH455" s="63">
        <v>-4.7383210629050199</v>
      </c>
      <c r="AI455" s="23">
        <v>-4.0102513523379499E-2</v>
      </c>
      <c r="AJ455" s="63">
        <v>6.07586161986546</v>
      </c>
      <c r="AK455" s="23">
        <v>0.190530303030682</v>
      </c>
      <c r="AL455" s="23">
        <v>1.7886400497445699E-2</v>
      </c>
      <c r="AM455" s="63">
        <v>34.492135002103197</v>
      </c>
      <c r="AN455" s="19"/>
      <c r="AO455" s="26">
        <v>4.2846340547839597E-2</v>
      </c>
      <c r="AP455" s="26">
        <v>-5.1254749631916598E-2</v>
      </c>
      <c r="AQ455" s="26">
        <v>0.104447561809211</v>
      </c>
      <c r="AR455" s="26">
        <v>-0.148069406704017</v>
      </c>
      <c r="AS455" s="24">
        <v>7</v>
      </c>
      <c r="AT455" s="24">
        <v>5</v>
      </c>
      <c r="AU455" s="24">
        <v>8</v>
      </c>
      <c r="AV455" s="25">
        <v>4</v>
      </c>
      <c r="AW455" s="19"/>
      <c r="AX455" s="29">
        <v>0.16848566511704099</v>
      </c>
      <c r="AY455" s="30">
        <v>0.43971272987710103</v>
      </c>
      <c r="AZ455" s="30">
        <v>0.72972332714107302</v>
      </c>
      <c r="BA455" s="30">
        <v>0.62899968448618904</v>
      </c>
      <c r="BB455" s="62">
        <v>1.73714010298863E-2</v>
      </c>
      <c r="BC455" s="108">
        <v>-27.8753040072042</v>
      </c>
      <c r="BD455" s="22">
        <v>43843</v>
      </c>
      <c r="BE455" s="22">
        <v>43910</v>
      </c>
      <c r="BF455" s="24"/>
      <c r="BG455" s="22"/>
      <c r="BH455" s="37"/>
    </row>
    <row r="456" spans="1:60" x14ac:dyDescent="0.25">
      <c r="A456" s="19"/>
      <c r="B456" s="17" t="s">
        <v>470</v>
      </c>
      <c r="C456" s="17" t="s">
        <v>4736</v>
      </c>
      <c r="D456" s="17" t="s">
        <v>3068</v>
      </c>
      <c r="E456" s="20" t="s">
        <v>7300</v>
      </c>
      <c r="F456" s="20" t="s">
        <v>3163</v>
      </c>
      <c r="G456" s="82" t="s">
        <v>7251</v>
      </c>
      <c r="H456" s="85" t="s">
        <v>7280</v>
      </c>
      <c r="I456" s="21" t="s">
        <v>7417</v>
      </c>
      <c r="J456" s="21" t="s">
        <v>3865</v>
      </c>
      <c r="K456" s="19"/>
      <c r="L456" s="22">
        <v>44015</v>
      </c>
      <c r="M456" s="98">
        <v>1568.5186999999</v>
      </c>
      <c r="N456" s="94">
        <v>1568.5186999999</v>
      </c>
      <c r="O456" s="94">
        <v>1719.7448999993501</v>
      </c>
      <c r="P456" s="62">
        <f t="shared" si="7"/>
        <v>0.91206474867318565</v>
      </c>
      <c r="Q456" s="22">
        <v>43843</v>
      </c>
      <c r="R456" s="99">
        <v>522715.96899999998</v>
      </c>
      <c r="S456" s="99">
        <v>464748.74120703101</v>
      </c>
      <c r="T456" s="19"/>
      <c r="U456" s="23">
        <v>2.7898130301764498E-3</v>
      </c>
      <c r="V456" s="63">
        <v>-0.27903998379770201</v>
      </c>
      <c r="W456" s="23">
        <v>9.5265298234153306E-2</v>
      </c>
      <c r="X456" s="63">
        <v>-7.6240141250309507E-2</v>
      </c>
      <c r="Y456" s="23">
        <v>-5.0493126282162799E-2</v>
      </c>
      <c r="Z456" s="63">
        <v>8.1512907523720095</v>
      </c>
      <c r="AA456" s="23">
        <v>0.10783745573106</v>
      </c>
      <c r="AB456" s="63">
        <v>27.690361282759099</v>
      </c>
      <c r="AC456" s="23">
        <v>0.16752369650377699</v>
      </c>
      <c r="AD456" s="63">
        <v>36.819666897936301</v>
      </c>
      <c r="AE456" s="23">
        <v>0.188436683031032</v>
      </c>
      <c r="AF456" s="64">
        <v>31.037009887077101</v>
      </c>
      <c r="AG456" s="23">
        <v>1.37228714411322E-2</v>
      </c>
      <c r="AH456" s="63">
        <v>-4.7225386566424303</v>
      </c>
      <c r="AI456" s="23">
        <v>-3.08388528819705E-2</v>
      </c>
      <c r="AJ456" s="63">
        <v>7.0022276840099904</v>
      </c>
      <c r="AK456" s="23">
        <v>0.56851870000013105</v>
      </c>
      <c r="AL456" s="23">
        <v>5.7440009311903899E-2</v>
      </c>
      <c r="AM456" s="63">
        <v>57.0794319256092</v>
      </c>
      <c r="AN456" s="19"/>
      <c r="AO456" s="26">
        <v>4.2900456854113103E-2</v>
      </c>
      <c r="AP456" s="26">
        <v>-5.1205451880377999E-2</v>
      </c>
      <c r="AQ456" s="26">
        <v>0.10616921923792701</v>
      </c>
      <c r="AR456" s="26">
        <v>-0.146697069652</v>
      </c>
      <c r="AS456" s="24">
        <v>7</v>
      </c>
      <c r="AT456" s="24">
        <v>5</v>
      </c>
      <c r="AU456" s="24">
        <v>8</v>
      </c>
      <c r="AV456" s="25">
        <v>4</v>
      </c>
      <c r="AW456" s="19"/>
      <c r="AX456" s="29">
        <v>0.16849121602630501</v>
      </c>
      <c r="AY456" s="30">
        <v>0.55532339665933295</v>
      </c>
      <c r="AZ456" s="30">
        <v>0.80134278767400202</v>
      </c>
      <c r="BA456" s="30">
        <v>0.79797665982187005</v>
      </c>
      <c r="BB456" s="62">
        <v>1.7373279280291198E-2</v>
      </c>
      <c r="BC456" s="108">
        <v>-27.624009816819999</v>
      </c>
      <c r="BD456" s="22">
        <v>43843</v>
      </c>
      <c r="BE456" s="22">
        <v>43910</v>
      </c>
      <c r="BF456" s="24"/>
      <c r="BG456" s="22"/>
      <c r="BH456" s="37"/>
    </row>
    <row r="457" spans="1:60" x14ac:dyDescent="0.25">
      <c r="A457" s="19"/>
      <c r="B457" s="17" t="s">
        <v>471</v>
      </c>
      <c r="C457" s="17" t="s">
        <v>4737</v>
      </c>
      <c r="D457" s="17" t="s">
        <v>3068</v>
      </c>
      <c r="E457" s="20" t="s">
        <v>7359</v>
      </c>
      <c r="F457" s="20" t="s">
        <v>3163</v>
      </c>
      <c r="G457" s="82" t="s">
        <v>7251</v>
      </c>
      <c r="H457" s="85" t="s">
        <v>7280</v>
      </c>
      <c r="I457" s="21" t="s">
        <v>7417</v>
      </c>
      <c r="J457" s="21" t="s">
        <v>3866</v>
      </c>
      <c r="K457" s="19"/>
      <c r="L457" s="22">
        <v>44015</v>
      </c>
      <c r="M457" s="98">
        <v>1382.5341999996499</v>
      </c>
      <c r="N457" s="94">
        <v>1382.5341999996499</v>
      </c>
      <c r="O457" s="94">
        <v>1523.54270000011</v>
      </c>
      <c r="P457" s="62">
        <f t="shared" si="7"/>
        <v>0.90744696554914417</v>
      </c>
      <c r="Q457" s="22">
        <v>43843</v>
      </c>
      <c r="R457" s="99">
        <v>480970.95199999999</v>
      </c>
      <c r="S457" s="99">
        <v>439856.29835253902</v>
      </c>
      <c r="T457" s="19"/>
      <c r="U457" s="23">
        <v>2.7602241661952602E-3</v>
      </c>
      <c r="V457" s="63">
        <v>-0.28199887019582098</v>
      </c>
      <c r="W457" s="23">
        <v>9.4295808581664503E-2</v>
      </c>
      <c r="X457" s="63">
        <v>-0.173189106499194</v>
      </c>
      <c r="Y457" s="23">
        <v>-5.5579141773705501E-2</v>
      </c>
      <c r="Z457" s="63">
        <v>7.6426892032104696</v>
      </c>
      <c r="AA457" s="23">
        <v>9.59194754941564E-2</v>
      </c>
      <c r="AB457" s="63">
        <v>26.498563259083301</v>
      </c>
      <c r="AC457" s="23">
        <v>0.14255578240772601</v>
      </c>
      <c r="AD457" s="63">
        <v>34.322875488316598</v>
      </c>
      <c r="AE457" s="23">
        <v>0.15052746114277399</v>
      </c>
      <c r="AF457" s="64">
        <v>27.246087698236799</v>
      </c>
      <c r="AG457" s="23">
        <v>1.36331570156472E-2</v>
      </c>
      <c r="AH457" s="63">
        <v>-4.7315100991909302</v>
      </c>
      <c r="AI457" s="23">
        <v>-3.6115526626417697E-2</v>
      </c>
      <c r="AJ457" s="63">
        <v>6.4745603095652804</v>
      </c>
      <c r="AK457" s="23">
        <v>0.38253420000022698</v>
      </c>
      <c r="AL457" s="23">
        <v>2.5214215576852401E-2</v>
      </c>
      <c r="AM457" s="63">
        <v>5.5637715723132697</v>
      </c>
      <c r="AN457" s="19"/>
      <c r="AO457" s="26">
        <v>4.2869633578448002E-2</v>
      </c>
      <c r="AP457" s="26">
        <v>-5.1233447187769302E-2</v>
      </c>
      <c r="AQ457" s="26">
        <v>0.105189997004345</v>
      </c>
      <c r="AR457" s="26">
        <v>-0.147477353417344</v>
      </c>
      <c r="AS457" s="24">
        <v>7</v>
      </c>
      <c r="AT457" s="24">
        <v>5</v>
      </c>
      <c r="AU457" s="24">
        <v>8</v>
      </c>
      <c r="AV457" s="25">
        <v>4</v>
      </c>
      <c r="AW457" s="19"/>
      <c r="AX457" s="29">
        <v>0.16848770093172799</v>
      </c>
      <c r="AY457" s="30">
        <v>0.48934375788530798</v>
      </c>
      <c r="AZ457" s="30">
        <v>0.76047187584117604</v>
      </c>
      <c r="BA457" s="30">
        <v>0.70136228012415802</v>
      </c>
      <c r="BB457" s="62">
        <v>1.7372174258252899E-2</v>
      </c>
      <c r="BC457" s="108">
        <v>-27.766973646357702</v>
      </c>
      <c r="BD457" s="22">
        <v>43843</v>
      </c>
      <c r="BE457" s="22">
        <v>43910</v>
      </c>
      <c r="BF457" s="24"/>
      <c r="BG457" s="22"/>
      <c r="BH457" s="37"/>
    </row>
    <row r="458" spans="1:60" x14ac:dyDescent="0.25">
      <c r="A458" s="19"/>
      <c r="B458" s="17" t="s">
        <v>472</v>
      </c>
      <c r="C458" s="17" t="s">
        <v>4738</v>
      </c>
      <c r="D458" s="17" t="s">
        <v>3068</v>
      </c>
      <c r="E458" s="20" t="s">
        <v>7360</v>
      </c>
      <c r="F458" s="20" t="s">
        <v>3163</v>
      </c>
      <c r="G458" s="82" t="s">
        <v>7251</v>
      </c>
      <c r="H458" s="85" t="s">
        <v>7280</v>
      </c>
      <c r="I458" s="21" t="s">
        <v>7417</v>
      </c>
      <c r="J458" s="21" t="s">
        <v>2982</v>
      </c>
      <c r="K458" s="19"/>
      <c r="L458" s="22">
        <v>43817</v>
      </c>
      <c r="M458" s="98"/>
      <c r="N458" s="94"/>
      <c r="O458" s="94"/>
      <c r="P458" s="62" t="str">
        <f t="shared" si="7"/>
        <v/>
      </c>
      <c r="Q458" s="22"/>
      <c r="R458" s="99"/>
      <c r="S458" s="99"/>
      <c r="T458" s="19"/>
      <c r="U458" s="23"/>
      <c r="V458" s="63"/>
      <c r="W458" s="23"/>
      <c r="X458" s="63"/>
      <c r="Y458" s="23"/>
      <c r="Z458" s="63"/>
      <c r="AA458" s="23"/>
      <c r="AB458" s="63"/>
      <c r="AC458" s="23"/>
      <c r="AD458" s="63"/>
      <c r="AE458" s="23"/>
      <c r="AF458" s="64"/>
      <c r="AG458" s="23"/>
      <c r="AH458" s="63"/>
      <c r="AI458" s="23"/>
      <c r="AJ458" s="63"/>
      <c r="AK458" s="23"/>
      <c r="AL458" s="23"/>
      <c r="AM458" s="63"/>
      <c r="AN458" s="19"/>
      <c r="AO458" s="26">
        <v>0</v>
      </c>
      <c r="AP458" s="26">
        <v>0</v>
      </c>
      <c r="AQ458" s="26"/>
      <c r="AR458" s="26"/>
      <c r="AS458" s="24"/>
      <c r="AT458" s="24"/>
      <c r="AU458" s="24"/>
      <c r="AV458" s="25"/>
      <c r="AW458" s="19"/>
      <c r="AX458" s="29"/>
      <c r="AY458" s="30"/>
      <c r="AZ458" s="30"/>
      <c r="BA458" s="30"/>
      <c r="BB458" s="62"/>
      <c r="BC458" s="108">
        <v>0</v>
      </c>
      <c r="BD458" s="22">
        <v>43811</v>
      </c>
      <c r="BE458" s="22"/>
      <c r="BF458" s="24"/>
      <c r="BG458" s="22"/>
      <c r="BH458" s="37"/>
    </row>
    <row r="459" spans="1:60" x14ac:dyDescent="0.25">
      <c r="A459" s="19"/>
      <c r="B459" s="17" t="s">
        <v>473</v>
      </c>
      <c r="C459" s="17" t="s">
        <v>4739</v>
      </c>
      <c r="D459" s="17" t="s">
        <v>3068</v>
      </c>
      <c r="E459" s="20" t="s">
        <v>7361</v>
      </c>
      <c r="F459" s="20" t="s">
        <v>3163</v>
      </c>
      <c r="G459" s="82" t="s">
        <v>7251</v>
      </c>
      <c r="H459" s="85" t="s">
        <v>7280</v>
      </c>
      <c r="I459" s="21" t="s">
        <v>7417</v>
      </c>
      <c r="J459" s="21" t="s">
        <v>3867</v>
      </c>
      <c r="K459" s="19"/>
      <c r="L459" s="22">
        <v>44015</v>
      </c>
      <c r="M459" s="98">
        <v>1166.1680999994301</v>
      </c>
      <c r="N459" s="94">
        <v>1166.1680999994301</v>
      </c>
      <c r="O459" s="94">
        <v>1288.6771000009001</v>
      </c>
      <c r="P459" s="62">
        <f t="shared" si="7"/>
        <v>0.90493429269334857</v>
      </c>
      <c r="Q459" s="22">
        <v>43843</v>
      </c>
      <c r="R459" s="99">
        <v>253118.09299999999</v>
      </c>
      <c r="S459" s="99">
        <v>214019.43658618201</v>
      </c>
      <c r="T459" s="19"/>
      <c r="U459" s="23">
        <v>2.7440788144303999E-3</v>
      </c>
      <c r="V459" s="63">
        <v>-0.283613405372307</v>
      </c>
      <c r="W459" s="23">
        <v>9.3767064197891201E-2</v>
      </c>
      <c r="X459" s="63">
        <v>-0.226063544876524</v>
      </c>
      <c r="Y459" s="23">
        <v>-5.8346106274257202E-2</v>
      </c>
      <c r="Z459" s="63">
        <v>7.3659927531553002</v>
      </c>
      <c r="AA459" s="23">
        <v>8.9463445596338703E-2</v>
      </c>
      <c r="AB459" s="63">
        <v>25.852960269286999</v>
      </c>
      <c r="AC459" s="23">
        <v>0.12914370378173801</v>
      </c>
      <c r="AD459" s="63">
        <v>32.981667625717797</v>
      </c>
      <c r="AE459" s="23">
        <v>0.13033128568538799</v>
      </c>
      <c r="AF459" s="64">
        <v>25.226470152498202</v>
      </c>
      <c r="AG459" s="23">
        <v>1.35841549035831E-2</v>
      </c>
      <c r="AH459" s="63">
        <v>-4.7364103103973303</v>
      </c>
      <c r="AI459" s="23">
        <v>-3.8986077031950103E-2</v>
      </c>
      <c r="AJ459" s="63">
        <v>6.1875052690084003</v>
      </c>
      <c r="AK459" s="23">
        <v>0.16616809999861301</v>
      </c>
      <c r="AL459" s="23">
        <v>1.10062305975589E-2</v>
      </c>
      <c r="AM459" s="63">
        <v>-44.599823548924199</v>
      </c>
      <c r="AN459" s="19"/>
      <c r="AO459" s="26">
        <v>4.2852836852034698E-2</v>
      </c>
      <c r="AP459" s="26">
        <v>-5.12487701462669E-2</v>
      </c>
      <c r="AQ459" s="26">
        <v>0.10465600805036999</v>
      </c>
      <c r="AR459" s="26">
        <v>-0.14790335338329899</v>
      </c>
      <c r="AS459" s="24">
        <v>7</v>
      </c>
      <c r="AT459" s="24">
        <v>5</v>
      </c>
      <c r="AU459" s="24">
        <v>8</v>
      </c>
      <c r="AV459" s="25">
        <v>4</v>
      </c>
      <c r="AW459" s="19"/>
      <c r="AX459" s="29">
        <v>0.168486149988021</v>
      </c>
      <c r="AY459" s="30">
        <v>0.45359082097365899</v>
      </c>
      <c r="AZ459" s="30">
        <v>0.73832140609738395</v>
      </c>
      <c r="BA459" s="30">
        <v>0.64920695293585595</v>
      </c>
      <c r="BB459" s="62">
        <v>1.7371608984594802E-2</v>
      </c>
      <c r="BC459" s="108">
        <v>-27.8449426935695</v>
      </c>
      <c r="BD459" s="22">
        <v>43843</v>
      </c>
      <c r="BE459" s="22">
        <v>43910</v>
      </c>
      <c r="BF459" s="24"/>
      <c r="BG459" s="22"/>
      <c r="BH459" s="37"/>
    </row>
    <row r="460" spans="1:60" x14ac:dyDescent="0.25">
      <c r="A460" s="19"/>
      <c r="B460" s="17" t="s">
        <v>474</v>
      </c>
      <c r="C460" s="17" t="s">
        <v>4740</v>
      </c>
      <c r="D460" s="17" t="s">
        <v>3068</v>
      </c>
      <c r="E460" s="20" t="s">
        <v>7348</v>
      </c>
      <c r="F460" s="20" t="s">
        <v>3163</v>
      </c>
      <c r="G460" s="82" t="s">
        <v>7251</v>
      </c>
      <c r="H460" s="85" t="s">
        <v>7280</v>
      </c>
      <c r="I460" s="21" t="s">
        <v>7417</v>
      </c>
      <c r="J460" s="21" t="s">
        <v>3868</v>
      </c>
      <c r="K460" s="19"/>
      <c r="L460" s="22">
        <v>44015</v>
      </c>
      <c r="M460" s="98">
        <v>923.02749999985099</v>
      </c>
      <c r="N460" s="94">
        <v>923.02749999985099</v>
      </c>
      <c r="O460" s="94">
        <v>1028.80450000055</v>
      </c>
      <c r="P460" s="62">
        <f t="shared" si="7"/>
        <v>0.89718454769526923</v>
      </c>
      <c r="Q460" s="22">
        <v>43843</v>
      </c>
      <c r="R460" s="99">
        <v>3234244.0320000001</v>
      </c>
      <c r="S460" s="99">
        <v>2924933.0290781301</v>
      </c>
      <c r="T460" s="19"/>
      <c r="U460" s="23">
        <v>2.6939399976981799E-3</v>
      </c>
      <c r="V460" s="63">
        <v>-0.28862728704552898</v>
      </c>
      <c r="W460" s="23">
        <v>9.2127368783694694E-2</v>
      </c>
      <c r="X460" s="63">
        <v>-0.39003308629617101</v>
      </c>
      <c r="Y460" s="23">
        <v>-6.6876948392746299E-2</v>
      </c>
      <c r="Z460" s="63">
        <v>6.5129085413063903</v>
      </c>
      <c r="AA460" s="23">
        <v>6.9679488145993701E-2</v>
      </c>
      <c r="AB460" s="63">
        <v>23.874564524245201</v>
      </c>
      <c r="AC460" s="23">
        <v>8.6462027105881106E-2</v>
      </c>
      <c r="AD460" s="63">
        <v>28.7134999581322</v>
      </c>
      <c r="AE460" s="23">
        <v>6.5214947740969406E-2</v>
      </c>
      <c r="AF460" s="64">
        <v>18.7148363580636</v>
      </c>
      <c r="AG460" s="23">
        <v>1.3432020883556099E-2</v>
      </c>
      <c r="AH460" s="63">
        <v>-4.75162371240003</v>
      </c>
      <c r="AI460" s="23">
        <v>-4.7835013601798003E-2</v>
      </c>
      <c r="AJ460" s="63">
        <v>5.3026116120236102</v>
      </c>
      <c r="AK460" s="23">
        <v>-7.6972500000047198E-2</v>
      </c>
      <c r="AL460" s="23">
        <v>-6.1385724102365202E-3</v>
      </c>
      <c r="AM460" s="63">
        <v>-40.386898427736</v>
      </c>
      <c r="AN460" s="19"/>
      <c r="AO460" s="26">
        <v>4.2800685585461899E-2</v>
      </c>
      <c r="AP460" s="26">
        <v>-5.12962372140464E-2</v>
      </c>
      <c r="AQ460" s="26">
        <v>0.103000198245427</v>
      </c>
      <c r="AR460" s="26">
        <v>-0.149223350462271</v>
      </c>
      <c r="AS460" s="24">
        <v>7</v>
      </c>
      <c r="AT460" s="24">
        <v>5</v>
      </c>
      <c r="AU460" s="24">
        <v>8</v>
      </c>
      <c r="AV460" s="25">
        <v>4</v>
      </c>
      <c r="AW460" s="19"/>
      <c r="AX460" s="29">
        <v>0.16848309626860999</v>
      </c>
      <c r="AY460" s="30">
        <v>0.34397117919161202</v>
      </c>
      <c r="AZ460" s="30">
        <v>0.67039479295635795</v>
      </c>
      <c r="BA460" s="30">
        <v>0.49017466557779699</v>
      </c>
      <c r="BB460" s="62">
        <v>1.73700378038848E-2</v>
      </c>
      <c r="BC460" s="108">
        <v>-28.0862885028764</v>
      </c>
      <c r="BD460" s="22">
        <v>43843</v>
      </c>
      <c r="BE460" s="22">
        <v>43910</v>
      </c>
      <c r="BF460" s="24"/>
      <c r="BG460" s="22"/>
      <c r="BH460" s="37"/>
    </row>
    <row r="461" spans="1:60" x14ac:dyDescent="0.25">
      <c r="A461" s="19"/>
      <c r="B461" s="17" t="s">
        <v>475</v>
      </c>
      <c r="C461" s="17" t="s">
        <v>4741</v>
      </c>
      <c r="D461" s="17" t="s">
        <v>3068</v>
      </c>
      <c r="E461" s="20" t="s">
        <v>7362</v>
      </c>
      <c r="F461" s="20" t="s">
        <v>3163</v>
      </c>
      <c r="G461" s="82" t="s">
        <v>7251</v>
      </c>
      <c r="H461" s="85" t="s">
        <v>7280</v>
      </c>
      <c r="I461" s="21" t="s">
        <v>7417</v>
      </c>
      <c r="J461" s="21" t="s">
        <v>3869</v>
      </c>
      <c r="K461" s="19"/>
      <c r="L461" s="22">
        <v>44015</v>
      </c>
      <c r="M461" s="98">
        <v>1163.7260999996199</v>
      </c>
      <c r="N461" s="94">
        <v>1163.7260999996199</v>
      </c>
      <c r="O461" s="94">
        <v>1270.5403000004601</v>
      </c>
      <c r="P461" s="62">
        <f t="shared" si="7"/>
        <v>0.9159300968251054</v>
      </c>
      <c r="Q461" s="22">
        <v>43843</v>
      </c>
      <c r="R461" s="99">
        <v>464966.12099999998</v>
      </c>
      <c r="S461" s="99">
        <v>371048.34706494102</v>
      </c>
      <c r="T461" s="19"/>
      <c r="U461" s="23">
        <v>2.8144873576820802E-3</v>
      </c>
      <c r="V461" s="63">
        <v>-0.27657255104713802</v>
      </c>
      <c r="W461" s="23">
        <v>9.6073485101515005E-2</v>
      </c>
      <c r="X461" s="63">
        <v>4.5785454858560098E-3</v>
      </c>
      <c r="Y461" s="23">
        <v>-4.6234501555809403E-2</v>
      </c>
      <c r="Z461" s="63">
        <v>8.5771532250073506</v>
      </c>
      <c r="AA461" s="23">
        <v>0.117865983389493</v>
      </c>
      <c r="AB461" s="63">
        <v>28.6932140486024</v>
      </c>
      <c r="AC461" s="23">
        <v>0.18198613094136801</v>
      </c>
      <c r="AD461" s="63">
        <v>38.265910341695403</v>
      </c>
      <c r="AE461" s="23">
        <v>0.134983217507397</v>
      </c>
      <c r="AF461" s="64">
        <v>25.691663334699101</v>
      </c>
      <c r="AG461" s="23">
        <v>1.3797688779959599E-2</v>
      </c>
      <c r="AH461" s="63">
        <v>-4.7150569227596897</v>
      </c>
      <c r="AI461" s="23">
        <v>-2.6420336542287301E-2</v>
      </c>
      <c r="AJ461" s="63">
        <v>7.4440793179746798</v>
      </c>
      <c r="AK461" s="23">
        <v>0.16534441378636999</v>
      </c>
      <c r="AL461" s="23">
        <v>3.5479453368679997E-2</v>
      </c>
      <c r="AM461" s="63">
        <v>8.5551918657001806</v>
      </c>
      <c r="AN461" s="19"/>
      <c r="AO461" s="26">
        <v>4.2926131109197699E-2</v>
      </c>
      <c r="AP461" s="26">
        <v>-5.1182116967538598E-2</v>
      </c>
      <c r="AQ461" s="26">
        <v>0.106985344995337</v>
      </c>
      <c r="AR461" s="26">
        <v>-0.146046690364601</v>
      </c>
      <c r="AS461" s="24">
        <v>7</v>
      </c>
      <c r="AT461" s="24">
        <v>5</v>
      </c>
      <c r="AU461" s="24">
        <v>8</v>
      </c>
      <c r="AV461" s="25">
        <v>4</v>
      </c>
      <c r="AW461" s="19"/>
      <c r="AX461" s="29">
        <v>0.168494739367161</v>
      </c>
      <c r="AY461" s="30">
        <v>0.610817941043024</v>
      </c>
      <c r="AZ461" s="30">
        <v>0.83571396803654396</v>
      </c>
      <c r="BA461" s="30">
        <v>0.87960077733259801</v>
      </c>
      <c r="BB461" s="62">
        <v>1.7374261425757102E-2</v>
      </c>
      <c r="BC461" s="108">
        <v>-27.504668683133801</v>
      </c>
      <c r="BD461" s="22">
        <v>43843</v>
      </c>
      <c r="BE461" s="22">
        <v>43910</v>
      </c>
      <c r="BF461" s="24"/>
      <c r="BG461" s="22"/>
      <c r="BH461" s="37"/>
    </row>
    <row r="462" spans="1:60" x14ac:dyDescent="0.25">
      <c r="A462" s="19"/>
      <c r="B462" s="17" t="s">
        <v>476</v>
      </c>
      <c r="C462" s="17" t="s">
        <v>4742</v>
      </c>
      <c r="D462" s="17" t="s">
        <v>3069</v>
      </c>
      <c r="E462" s="20" t="s">
        <v>7298</v>
      </c>
      <c r="F462" s="20" t="s">
        <v>3163</v>
      </c>
      <c r="G462" s="82" t="s">
        <v>7250</v>
      </c>
      <c r="H462" s="85" t="s">
        <v>7278</v>
      </c>
      <c r="I462" s="21" t="s">
        <v>7417</v>
      </c>
      <c r="J462" s="21" t="s">
        <v>3870</v>
      </c>
      <c r="K462" s="19"/>
      <c r="L462" s="22">
        <v>44015</v>
      </c>
      <c r="M462" s="98">
        <v>2376.4364000000101</v>
      </c>
      <c r="N462" s="94">
        <v>2376.4364000000101</v>
      </c>
      <c r="O462" s="94">
        <v>2616.7639000006002</v>
      </c>
      <c r="P462" s="62">
        <f t="shared" si="7"/>
        <v>0.908158508300831</v>
      </c>
      <c r="Q462" s="22">
        <v>43880</v>
      </c>
      <c r="R462" s="99">
        <v>3787921.1310000001</v>
      </c>
      <c r="S462" s="99">
        <v>3790228.80749219</v>
      </c>
      <c r="T462" s="19"/>
      <c r="U462" s="23">
        <v>6.2717191758565605E-4</v>
      </c>
      <c r="V462" s="63">
        <v>-0.49530409505678102</v>
      </c>
      <c r="W462" s="23">
        <v>1.75392774690408E-3</v>
      </c>
      <c r="X462" s="63">
        <v>-9.4273771899752301</v>
      </c>
      <c r="Y462" s="23">
        <v>-5.4097818416266798E-2</v>
      </c>
      <c r="Z462" s="63">
        <v>7.7908215389543303</v>
      </c>
      <c r="AA462" s="23">
        <v>1.70629338081199E-2</v>
      </c>
      <c r="AB462" s="63">
        <v>18.612909090472399</v>
      </c>
      <c r="AC462" s="23">
        <v>9.0420210512092994E-2</v>
      </c>
      <c r="AD462" s="63">
        <v>29.109318298753401</v>
      </c>
      <c r="AE462" s="23">
        <v>0.22527176600298801</v>
      </c>
      <c r="AF462" s="64">
        <v>34.720518184243701</v>
      </c>
      <c r="AG462" s="23">
        <v>8.9936368221970008E-3</v>
      </c>
      <c r="AH462" s="63">
        <v>-5.1954621185359402</v>
      </c>
      <c r="AI462" s="23">
        <v>-5.0167904752015602E-2</v>
      </c>
      <c r="AJ462" s="63">
        <v>5.06932249700185</v>
      </c>
      <c r="AK462" s="23">
        <v>1.4111570616881399</v>
      </c>
      <c r="AL462" s="23">
        <v>5.6375222766291699E-2</v>
      </c>
      <c r="AM462" s="63">
        <v>7.2161156604997796</v>
      </c>
      <c r="AN462" s="19"/>
      <c r="AO462" s="26">
        <v>5.0538881559987203E-2</v>
      </c>
      <c r="AP462" s="26">
        <v>-8.0436742300662403E-2</v>
      </c>
      <c r="AQ462" s="26">
        <v>0.108635871842125</v>
      </c>
      <c r="AR462" s="26">
        <v>-0.12178417114410001</v>
      </c>
      <c r="AS462" s="24">
        <v>9</v>
      </c>
      <c r="AT462" s="24">
        <v>3</v>
      </c>
      <c r="AU462" s="24">
        <v>7</v>
      </c>
      <c r="AV462" s="25">
        <v>5</v>
      </c>
      <c r="AW462" s="19"/>
      <c r="AX462" s="29">
        <v>0.20376453110453399</v>
      </c>
      <c r="AY462" s="30">
        <v>3.1965570570150703E-2</v>
      </c>
      <c r="AZ462" s="30">
        <v>0.50297928226064004</v>
      </c>
      <c r="BA462" s="30">
        <v>4.1847705498412303E-2</v>
      </c>
      <c r="BB462" s="62">
        <v>2.0858327099231199E-2</v>
      </c>
      <c r="BC462" s="108">
        <v>-32.357099545770303</v>
      </c>
      <c r="BD462" s="22">
        <v>43880</v>
      </c>
      <c r="BE462" s="22">
        <v>43913</v>
      </c>
      <c r="BF462" s="24"/>
      <c r="BG462" s="22"/>
      <c r="BH462" s="37"/>
    </row>
    <row r="463" spans="1:60" x14ac:dyDescent="0.25">
      <c r="A463" s="19"/>
      <c r="B463" s="17" t="s">
        <v>477</v>
      </c>
      <c r="C463" s="17" t="s">
        <v>4743</v>
      </c>
      <c r="D463" s="17" t="s">
        <v>3069</v>
      </c>
      <c r="E463" s="20" t="s">
        <v>7346</v>
      </c>
      <c r="F463" s="20" t="s">
        <v>3163</v>
      </c>
      <c r="G463" s="82" t="s">
        <v>7250</v>
      </c>
      <c r="H463" s="85" t="s">
        <v>7278</v>
      </c>
      <c r="I463" s="21" t="s">
        <v>7417</v>
      </c>
      <c r="J463" s="21" t="s">
        <v>3871</v>
      </c>
      <c r="K463" s="19"/>
      <c r="L463" s="22">
        <v>44015</v>
      </c>
      <c r="M463" s="98">
        <v>1528.75489999913</v>
      </c>
      <c r="N463" s="94">
        <v>1528.75489999913</v>
      </c>
      <c r="O463" s="94">
        <v>1699.32870000042</v>
      </c>
      <c r="P463" s="62">
        <f t="shared" si="7"/>
        <v>0.89962283341577887</v>
      </c>
      <c r="Q463" s="22">
        <v>43880</v>
      </c>
      <c r="R463" s="99">
        <v>4505590.7640000004</v>
      </c>
      <c r="S463" s="99">
        <v>4510069.3755468801</v>
      </c>
      <c r="T463" s="19"/>
      <c r="U463" s="23">
        <v>5.5716865790600401E-4</v>
      </c>
      <c r="V463" s="63">
        <v>-0.50230442102474604</v>
      </c>
      <c r="W463" s="23">
        <v>-3.4617500477906999E-4</v>
      </c>
      <c r="X463" s="63">
        <v>-9.6373874651471905</v>
      </c>
      <c r="Y463" s="23">
        <v>-6.6064107109923498E-2</v>
      </c>
      <c r="Z463" s="63">
        <v>6.5941926695886703</v>
      </c>
      <c r="AA463" s="23">
        <v>-8.6801407069287996E-3</v>
      </c>
      <c r="AB463" s="63">
        <v>16.038601638953001</v>
      </c>
      <c r="AC463" s="23">
        <v>3.5955731236754197E-2</v>
      </c>
      <c r="AD463" s="63">
        <v>23.662870371219501</v>
      </c>
      <c r="AE463" s="23">
        <v>0.13464645865678901</v>
      </c>
      <c r="AF463" s="64">
        <v>25.657987449638298</v>
      </c>
      <c r="AG463" s="23">
        <v>8.7819008313090308E-3</v>
      </c>
      <c r="AH463" s="63">
        <v>-5.2166357176247402</v>
      </c>
      <c r="AI463" s="23">
        <v>-6.2380693501836497E-2</v>
      </c>
      <c r="AJ463" s="63">
        <v>3.8480436220197598</v>
      </c>
      <c r="AK463" s="23">
        <v>0.63594180720625404</v>
      </c>
      <c r="AL463" s="23">
        <v>3.11476238184696E-2</v>
      </c>
      <c r="AM463" s="63">
        <v>-70.305409787688404</v>
      </c>
      <c r="AN463" s="19"/>
      <c r="AO463" s="26">
        <v>5.0465336989873301E-2</v>
      </c>
      <c r="AP463" s="26">
        <v>-8.0501055781496703E-2</v>
      </c>
      <c r="AQ463" s="26">
        <v>0.106312187310396</v>
      </c>
      <c r="AR463" s="26">
        <v>-0.123686606384581</v>
      </c>
      <c r="AS463" s="24">
        <v>9</v>
      </c>
      <c r="AT463" s="24">
        <v>3</v>
      </c>
      <c r="AU463" s="24">
        <v>7</v>
      </c>
      <c r="AV463" s="25">
        <v>5</v>
      </c>
      <c r="AW463" s="19"/>
      <c r="AX463" s="29">
        <v>0.20380459672684101</v>
      </c>
      <c r="AY463" s="30">
        <v>-8.6645890002614606E-2</v>
      </c>
      <c r="AZ463" s="30">
        <v>0.407681467556813</v>
      </c>
      <c r="BA463" s="30">
        <v>-0.113005828196606</v>
      </c>
      <c r="BB463" s="62">
        <v>2.08601162847117E-2</v>
      </c>
      <c r="BC463" s="108">
        <v>-32.513068248692399</v>
      </c>
      <c r="BD463" s="22">
        <v>43880</v>
      </c>
      <c r="BE463" s="22">
        <v>43913</v>
      </c>
      <c r="BF463" s="24"/>
      <c r="BG463" s="22"/>
      <c r="BH463" s="37"/>
    </row>
    <row r="464" spans="1:60" x14ac:dyDescent="0.25">
      <c r="A464" s="19"/>
      <c r="B464" s="17" t="s">
        <v>478</v>
      </c>
      <c r="C464" s="17" t="s">
        <v>4744</v>
      </c>
      <c r="D464" s="17" t="s">
        <v>3069</v>
      </c>
      <c r="E464" s="20" t="s">
        <v>7291</v>
      </c>
      <c r="F464" s="20" t="s">
        <v>3163</v>
      </c>
      <c r="G464" s="82" t="s">
        <v>7250</v>
      </c>
      <c r="H464" s="85" t="s">
        <v>7278</v>
      </c>
      <c r="I464" s="21" t="s">
        <v>7417</v>
      </c>
      <c r="J464" s="21" t="s">
        <v>3872</v>
      </c>
      <c r="K464" s="19"/>
      <c r="L464" s="22">
        <v>44015</v>
      </c>
      <c r="M464" s="98">
        <v>2621.4336999990001</v>
      </c>
      <c r="N464" s="94">
        <v>2621.4336999990001</v>
      </c>
      <c r="O464" s="94">
        <v>2906.8388999998601</v>
      </c>
      <c r="P464" s="62">
        <f t="shared" si="7"/>
        <v>0.90181595546940219</v>
      </c>
      <c r="Q464" s="22">
        <v>43880</v>
      </c>
      <c r="R464" s="99">
        <v>10601669.467</v>
      </c>
      <c r="S464" s="99">
        <v>10864876.054437499</v>
      </c>
      <c r="T464" s="19"/>
      <c r="U464" s="23">
        <v>5.7520693189871996E-4</v>
      </c>
      <c r="V464" s="63">
        <v>-0.50050059362547505</v>
      </c>
      <c r="W464" s="23">
        <v>1.9496950517350299E-4</v>
      </c>
      <c r="X464" s="63">
        <v>-9.5832730141555693</v>
      </c>
      <c r="Y464" s="23">
        <v>-6.2993319329543704E-2</v>
      </c>
      <c r="Z464" s="63">
        <v>6.9012714476266401</v>
      </c>
      <c r="AA464" s="23">
        <v>-2.10600357604562E-3</v>
      </c>
      <c r="AB464" s="63">
        <v>16.6960153520631</v>
      </c>
      <c r="AC464" s="23">
        <v>4.9731669945686001E-2</v>
      </c>
      <c r="AD464" s="63">
        <v>25.040464242105401</v>
      </c>
      <c r="AE464" s="23">
        <v>0.15734952088867399</v>
      </c>
      <c r="AF464" s="64">
        <v>27.928293672826801</v>
      </c>
      <c r="AG464" s="23">
        <v>8.8364609910058806E-3</v>
      </c>
      <c r="AH464" s="63">
        <v>-5.2111797016550598</v>
      </c>
      <c r="AI464" s="23">
        <v>-5.9246909091598403E-2</v>
      </c>
      <c r="AJ464" s="63">
        <v>4.1614220630435703</v>
      </c>
      <c r="AK464" s="23">
        <v>1.4687652565329301</v>
      </c>
      <c r="AL464" s="23">
        <v>9.6218429620494095E-2</v>
      </c>
      <c r="AM464" s="63">
        <v>162.315630352357</v>
      </c>
      <c r="AN464" s="19"/>
      <c r="AO464" s="26">
        <v>5.0484317986047203E-2</v>
      </c>
      <c r="AP464" s="26">
        <v>-8.0484485005435993E-2</v>
      </c>
      <c r="AQ464" s="26">
        <v>0.106910585609585</v>
      </c>
      <c r="AR464" s="26">
        <v>-0.12319631379708899</v>
      </c>
      <c r="AS464" s="24">
        <v>9</v>
      </c>
      <c r="AT464" s="24">
        <v>3</v>
      </c>
      <c r="AU464" s="24">
        <v>7</v>
      </c>
      <c r="AV464" s="25">
        <v>5</v>
      </c>
      <c r="AW464" s="19"/>
      <c r="AX464" s="29">
        <v>0.203793895311246</v>
      </c>
      <c r="AY464" s="30">
        <v>-5.6350116672092602E-2</v>
      </c>
      <c r="AZ464" s="30">
        <v>0.43203080389503201</v>
      </c>
      <c r="BA464" s="30">
        <v>-7.35647254336982E-2</v>
      </c>
      <c r="BB464" s="62">
        <v>2.0859616602902E-2</v>
      </c>
      <c r="BC464" s="108">
        <v>-32.4728797319694</v>
      </c>
      <c r="BD464" s="22">
        <v>43880</v>
      </c>
      <c r="BE464" s="22">
        <v>43913</v>
      </c>
      <c r="BF464" s="24"/>
      <c r="BG464" s="22"/>
      <c r="BH464" s="37"/>
    </row>
    <row r="465" spans="1:60" x14ac:dyDescent="0.25">
      <c r="A465" s="19"/>
      <c r="B465" s="17" t="s">
        <v>479</v>
      </c>
      <c r="C465" s="17" t="s">
        <v>4745</v>
      </c>
      <c r="D465" s="17" t="s">
        <v>3069</v>
      </c>
      <c r="E465" s="20" t="s">
        <v>7300</v>
      </c>
      <c r="F465" s="20" t="s">
        <v>3163</v>
      </c>
      <c r="G465" s="82" t="s">
        <v>7250</v>
      </c>
      <c r="H465" s="85" t="s">
        <v>7278</v>
      </c>
      <c r="I465" s="21" t="s">
        <v>7417</v>
      </c>
      <c r="J465" s="21" t="s">
        <v>3873</v>
      </c>
      <c r="K465" s="19"/>
      <c r="L465" s="22">
        <v>44015</v>
      </c>
      <c r="M465" s="98">
        <v>2490.7199999988102</v>
      </c>
      <c r="N465" s="94">
        <v>2490.7199999988102</v>
      </c>
      <c r="O465" s="94">
        <v>2742.6048999987502</v>
      </c>
      <c r="P465" s="62">
        <f t="shared" si="7"/>
        <v>0.90815851747364162</v>
      </c>
      <c r="Q465" s="22">
        <v>43880</v>
      </c>
      <c r="R465" s="99">
        <v>4732360.3550000004</v>
      </c>
      <c r="S465" s="99">
        <v>4676024.8966796901</v>
      </c>
      <c r="T465" s="19"/>
      <c r="U465" s="23">
        <v>6.27159639407182E-4</v>
      </c>
      <c r="V465" s="63">
        <v>-0.49530532287462797</v>
      </c>
      <c r="W465" s="23">
        <v>1.7540509434184101E-3</v>
      </c>
      <c r="X465" s="63">
        <v>-9.4273648703237996</v>
      </c>
      <c r="Y465" s="23">
        <v>-5.4098076637310401E-2</v>
      </c>
      <c r="Z465" s="63">
        <v>7.7907957168499697</v>
      </c>
      <c r="AA465" s="23">
        <v>1.7062726667063498E-2</v>
      </c>
      <c r="AB465" s="63">
        <v>18.612888376373999</v>
      </c>
      <c r="AC465" s="23">
        <v>9.0420513593999205E-2</v>
      </c>
      <c r="AD465" s="63">
        <v>29.109348606929402</v>
      </c>
      <c r="AE465" s="23">
        <v>0.225271731229441</v>
      </c>
      <c r="AF465" s="64">
        <v>34.720514706918003</v>
      </c>
      <c r="AG465" s="23">
        <v>8.9936107851826801E-3</v>
      </c>
      <c r="AH465" s="63">
        <v>-5.1954647222373804</v>
      </c>
      <c r="AI465" s="23">
        <v>-5.0168161254114198E-2</v>
      </c>
      <c r="AJ465" s="63">
        <v>5.0692968467919899</v>
      </c>
      <c r="AK465" s="23">
        <v>1.49071999999695</v>
      </c>
      <c r="AL465" s="23">
        <v>0.11988835856027399</v>
      </c>
      <c r="AM465" s="63">
        <v>149.29956192523201</v>
      </c>
      <c r="AN465" s="19"/>
      <c r="AO465" s="26">
        <v>5.0538829842480502E-2</v>
      </c>
      <c r="AP465" s="26">
        <v>-8.0436741655867103E-2</v>
      </c>
      <c r="AQ465" s="26">
        <v>0.10863591386078</v>
      </c>
      <c r="AR465" s="26">
        <v>-0.121784203898715</v>
      </c>
      <c r="AS465" s="24">
        <v>9</v>
      </c>
      <c r="AT465" s="24">
        <v>3</v>
      </c>
      <c r="AU465" s="24">
        <v>7</v>
      </c>
      <c r="AV465" s="25">
        <v>5</v>
      </c>
      <c r="AW465" s="19"/>
      <c r="AX465" s="29">
        <v>0.203764490795147</v>
      </c>
      <c r="AY465" s="30">
        <v>3.19648259684868E-2</v>
      </c>
      <c r="AZ465" s="30">
        <v>0.50297865313768897</v>
      </c>
      <c r="BA465" s="30">
        <v>4.18467314675013E-2</v>
      </c>
      <c r="BB465" s="62">
        <v>2.08583229871874E-2</v>
      </c>
      <c r="BC465" s="108">
        <v>-32.357099631801198</v>
      </c>
      <c r="BD465" s="22">
        <v>43880</v>
      </c>
      <c r="BE465" s="22">
        <v>43913</v>
      </c>
      <c r="BF465" s="24"/>
      <c r="BG465" s="22"/>
      <c r="BH465" s="37"/>
    </row>
    <row r="466" spans="1:60" x14ac:dyDescent="0.25">
      <c r="A466" s="19"/>
      <c r="B466" s="17" t="s">
        <v>480</v>
      </c>
      <c r="C466" s="17" t="s">
        <v>4746</v>
      </c>
      <c r="D466" s="17" t="s">
        <v>3069</v>
      </c>
      <c r="E466" s="20" t="s">
        <v>7359</v>
      </c>
      <c r="F466" s="20" t="s">
        <v>3163</v>
      </c>
      <c r="G466" s="82" t="s">
        <v>7250</v>
      </c>
      <c r="H466" s="85" t="s">
        <v>7278</v>
      </c>
      <c r="I466" s="21" t="s">
        <v>7417</v>
      </c>
      <c r="J466" s="21" t="s">
        <v>3874</v>
      </c>
      <c r="K466" s="19"/>
      <c r="L466" s="22">
        <v>44015</v>
      </c>
      <c r="M466" s="98">
        <v>3221.67029999942</v>
      </c>
      <c r="N466" s="94">
        <v>3221.67029999942</v>
      </c>
      <c r="O466" s="94">
        <v>3561.6372999995901</v>
      </c>
      <c r="P466" s="62">
        <f t="shared" si="7"/>
        <v>0.90454755176777568</v>
      </c>
      <c r="Q466" s="22">
        <v>43880</v>
      </c>
      <c r="R466" s="99">
        <v>1858166.6340000001</v>
      </c>
      <c r="S466" s="99">
        <v>1979557.7380800799</v>
      </c>
      <c r="T466" s="19"/>
      <c r="U466" s="23">
        <v>5.9762476303149004E-4</v>
      </c>
      <c r="V466" s="63">
        <v>-0.498258810512198</v>
      </c>
      <c r="W466" s="23">
        <v>8.6744508917036001E-4</v>
      </c>
      <c r="X466" s="63">
        <v>-9.5160254557558801</v>
      </c>
      <c r="Y466" s="23">
        <v>-5.9164818484568997E-2</v>
      </c>
      <c r="Z466" s="63">
        <v>7.2841215321241197</v>
      </c>
      <c r="AA466" s="23">
        <v>6.1218882437969998E-3</v>
      </c>
      <c r="AB466" s="63">
        <v>17.518804534047401</v>
      </c>
      <c r="AC466" s="23">
        <v>6.7102545270245201E-2</v>
      </c>
      <c r="AD466" s="63">
        <v>26.777551774546701</v>
      </c>
      <c r="AE466" s="23">
        <v>0.18618911446363201</v>
      </c>
      <c r="AF466" s="64">
        <v>30.8122530303372</v>
      </c>
      <c r="AG466" s="23">
        <v>8.9042563668044698E-3</v>
      </c>
      <c r="AH466" s="63">
        <v>-5.2044001640752002</v>
      </c>
      <c r="AI466" s="23">
        <v>-5.53396001442161E-2</v>
      </c>
      <c r="AJ466" s="63">
        <v>4.5521529577818001</v>
      </c>
      <c r="AK466" s="23">
        <v>2.22167029999662</v>
      </c>
      <c r="AL466" s="23">
        <v>9.4105787417065601E-2</v>
      </c>
      <c r="AM466" s="63">
        <v>189.47738157189499</v>
      </c>
      <c r="AN466" s="19"/>
      <c r="AO466" s="26">
        <v>5.0507846395703403E-2</v>
      </c>
      <c r="AP466" s="26">
        <v>-8.04638872524083E-2</v>
      </c>
      <c r="AQ466" s="26">
        <v>0.107654804216581</v>
      </c>
      <c r="AR466" s="26">
        <v>-0.122587191015627</v>
      </c>
      <c r="AS466" s="24">
        <v>9</v>
      </c>
      <c r="AT466" s="24">
        <v>3</v>
      </c>
      <c r="AU466" s="24">
        <v>7</v>
      </c>
      <c r="AV466" s="25">
        <v>5</v>
      </c>
      <c r="AW466" s="19"/>
      <c r="AX466" s="29">
        <v>0.20378094285784801</v>
      </c>
      <c r="AY466" s="30">
        <v>-1.8438095412221901E-2</v>
      </c>
      <c r="AZ466" s="30">
        <v>0.46249322509038399</v>
      </c>
      <c r="BA466" s="30">
        <v>-2.4099880423648301E-2</v>
      </c>
      <c r="BB466" s="62">
        <v>2.0859030898209299E-2</v>
      </c>
      <c r="BC466" s="108">
        <v>-32.422939303738502</v>
      </c>
      <c r="BD466" s="22">
        <v>43880</v>
      </c>
      <c r="BE466" s="22">
        <v>43913</v>
      </c>
      <c r="BF466" s="24"/>
      <c r="BG466" s="22"/>
      <c r="BH466" s="37"/>
    </row>
    <row r="467" spans="1:60" x14ac:dyDescent="0.25">
      <c r="A467" s="19"/>
      <c r="B467" s="17" t="s">
        <v>481</v>
      </c>
      <c r="C467" s="17" t="s">
        <v>4747</v>
      </c>
      <c r="D467" s="17" t="s">
        <v>3069</v>
      </c>
      <c r="E467" s="20" t="s">
        <v>7360</v>
      </c>
      <c r="F467" s="20" t="s">
        <v>3163</v>
      </c>
      <c r="G467" s="82" t="s">
        <v>7250</v>
      </c>
      <c r="H467" s="85" t="s">
        <v>7278</v>
      </c>
      <c r="I467" s="21" t="s">
        <v>7417</v>
      </c>
      <c r="J467" s="21" t="s">
        <v>2982</v>
      </c>
      <c r="K467" s="19"/>
      <c r="L467" s="22">
        <v>44015</v>
      </c>
      <c r="M467" s="98">
        <v>969.03550000023097</v>
      </c>
      <c r="N467" s="94">
        <v>969.03550000023097</v>
      </c>
      <c r="O467" s="94"/>
      <c r="P467" s="62" t="str">
        <f t="shared" si="7"/>
        <v/>
      </c>
      <c r="Q467" s="22"/>
      <c r="R467" s="99">
        <v>804008.23699999996</v>
      </c>
      <c r="S467" s="99"/>
      <c r="T467" s="19"/>
      <c r="U467" s="23">
        <v>6.7907373886555401E-4</v>
      </c>
      <c r="V467" s="63">
        <v>-0.49011391292879097</v>
      </c>
      <c r="W467" s="23">
        <v>3.3152712148876201E-3</v>
      </c>
      <c r="X467" s="63">
        <v>-9.2712428431841492</v>
      </c>
      <c r="Y467" s="23"/>
      <c r="Z467" s="63"/>
      <c r="AA467" s="23"/>
      <c r="AB467" s="63"/>
      <c r="AC467" s="23"/>
      <c r="AD467" s="63"/>
      <c r="AE467" s="23"/>
      <c r="AF467" s="64"/>
      <c r="AG467" s="23">
        <v>9.1507562883634801E-3</v>
      </c>
      <c r="AH467" s="63">
        <v>-5.1797501719193004</v>
      </c>
      <c r="AI467" s="23"/>
      <c r="AJ467" s="63"/>
      <c r="AK467" s="23">
        <v>-3.0964499999754501E-2</v>
      </c>
      <c r="AL467" s="23">
        <v>-5.2843102519545902E-2</v>
      </c>
      <c r="AM467" s="63">
        <v>9.6715443514840391</v>
      </c>
      <c r="AN467" s="19"/>
      <c r="AO467" s="26">
        <v>5.0593333724464201E-2</v>
      </c>
      <c r="AP467" s="26">
        <v>-8.0388976683025207E-2</v>
      </c>
      <c r="AQ467" s="26">
        <v>0.110364082569577</v>
      </c>
      <c r="AR467" s="26">
        <v>-0.120369813488651</v>
      </c>
      <c r="AS467" s="24"/>
      <c r="AT467" s="24"/>
      <c r="AU467" s="24"/>
      <c r="AV467" s="25"/>
      <c r="AW467" s="19"/>
      <c r="AX467" s="29"/>
      <c r="AY467" s="30"/>
      <c r="AZ467" s="30"/>
      <c r="BA467" s="30"/>
      <c r="BB467" s="62"/>
      <c r="BC467" s="108">
        <v>-32.241128121328103</v>
      </c>
      <c r="BD467" s="22">
        <v>43880</v>
      </c>
      <c r="BE467" s="22">
        <v>43913</v>
      </c>
      <c r="BF467" s="24"/>
      <c r="BG467" s="22"/>
      <c r="BH467" s="37"/>
    </row>
    <row r="468" spans="1:60" x14ac:dyDescent="0.25">
      <c r="A468" s="19"/>
      <c r="B468" s="17" t="s">
        <v>482</v>
      </c>
      <c r="C468" s="17" t="s">
        <v>4748</v>
      </c>
      <c r="D468" s="17" t="s">
        <v>3069</v>
      </c>
      <c r="E468" s="20" t="s">
        <v>7361</v>
      </c>
      <c r="F468" s="20" t="s">
        <v>3163</v>
      </c>
      <c r="G468" s="82" t="s">
        <v>7250</v>
      </c>
      <c r="H468" s="85" t="s">
        <v>7278</v>
      </c>
      <c r="I468" s="21" t="s">
        <v>7417</v>
      </c>
      <c r="J468" s="21" t="s">
        <v>3875</v>
      </c>
      <c r="K468" s="19"/>
      <c r="L468" s="22">
        <v>44015</v>
      </c>
      <c r="M468" s="98">
        <v>1903.5940000005101</v>
      </c>
      <c r="N468" s="94">
        <v>1903.5940000005101</v>
      </c>
      <c r="O468" s="94">
        <v>2109.0557000003801</v>
      </c>
      <c r="P468" s="62">
        <f t="shared" si="7"/>
        <v>0.90258118834896917</v>
      </c>
      <c r="Q468" s="22">
        <v>43880</v>
      </c>
      <c r="R468" s="99">
        <v>534376.56299999997</v>
      </c>
      <c r="S468" s="99">
        <v>498946.80454003898</v>
      </c>
      <c r="T468" s="19"/>
      <c r="U468" s="23">
        <v>5.8150178847427003E-4</v>
      </c>
      <c r="V468" s="63">
        <v>-0.49987110796792</v>
      </c>
      <c r="W468" s="23">
        <v>3.8352710726030599E-4</v>
      </c>
      <c r="X468" s="63">
        <v>-9.5644172539468908</v>
      </c>
      <c r="Y468" s="23">
        <v>-6.1921136965829598E-2</v>
      </c>
      <c r="Z468" s="63">
        <v>7.0084896839980502</v>
      </c>
      <c r="AA468" s="23">
        <v>1.9545801842468799E-4</v>
      </c>
      <c r="AB468" s="63">
        <v>16.926161511510099</v>
      </c>
      <c r="AC468" s="23">
        <v>5.45759744727548E-2</v>
      </c>
      <c r="AD468" s="63">
        <v>25.524894694797698</v>
      </c>
      <c r="AE468" s="23">
        <v>0.16536841791472401</v>
      </c>
      <c r="AF468" s="64">
        <v>28.730183375446401</v>
      </c>
      <c r="AG468" s="23">
        <v>8.8554425801703508E-3</v>
      </c>
      <c r="AH468" s="63">
        <v>-5.2092815427386103</v>
      </c>
      <c r="AI468" s="23">
        <v>-5.8152721740043503E-2</v>
      </c>
      <c r="AJ468" s="63">
        <v>4.2708407981990604</v>
      </c>
      <c r="AK468" s="23">
        <v>0.90359400000073997</v>
      </c>
      <c r="AL468" s="23">
        <v>4.38979204645875E-2</v>
      </c>
      <c r="AM468" s="63">
        <v>-13.4251416437328</v>
      </c>
      <c r="AN468" s="19"/>
      <c r="AO468" s="26">
        <v>5.0490915982663899E-2</v>
      </c>
      <c r="AP468" s="26">
        <v>-8.0478716587967902E-2</v>
      </c>
      <c r="AQ468" s="26">
        <v>0.107119237116422</v>
      </c>
      <c r="AR468" s="26">
        <v>-0.123025522381795</v>
      </c>
      <c r="AS468" s="24">
        <v>9</v>
      </c>
      <c r="AT468" s="24">
        <v>3</v>
      </c>
      <c r="AU468" s="24">
        <v>7</v>
      </c>
      <c r="AV468" s="25">
        <v>5</v>
      </c>
      <c r="AW468" s="19"/>
      <c r="AX468" s="29">
        <v>0.203790194080502</v>
      </c>
      <c r="AY468" s="30">
        <v>-4.5744324659779102E-2</v>
      </c>
      <c r="AZ468" s="30">
        <v>0.44055333472806502</v>
      </c>
      <c r="BA468" s="30">
        <v>-5.9739146692265897E-2</v>
      </c>
      <c r="BB468" s="62">
        <v>2.0859445230234998E-2</v>
      </c>
      <c r="BC468" s="108">
        <v>-32.4588724707137</v>
      </c>
      <c r="BD468" s="22">
        <v>43880</v>
      </c>
      <c r="BE468" s="22">
        <v>43913</v>
      </c>
      <c r="BF468" s="24"/>
      <c r="BG468" s="22"/>
      <c r="BH468" s="37"/>
    </row>
    <row r="469" spans="1:60" x14ac:dyDescent="0.25">
      <c r="A469" s="19"/>
      <c r="B469" s="17" t="s">
        <v>483</v>
      </c>
      <c r="C469" s="17" t="s">
        <v>4749</v>
      </c>
      <c r="D469" s="17" t="s">
        <v>3069</v>
      </c>
      <c r="E469" s="20" t="s">
        <v>7348</v>
      </c>
      <c r="F469" s="20" t="s">
        <v>3163</v>
      </c>
      <c r="G469" s="82" t="s">
        <v>7250</v>
      </c>
      <c r="H469" s="85" t="s">
        <v>7278</v>
      </c>
      <c r="I469" s="21" t="s">
        <v>7417</v>
      </c>
      <c r="J469" s="21" t="s">
        <v>3876</v>
      </c>
      <c r="K469" s="19"/>
      <c r="L469" s="22">
        <v>44015</v>
      </c>
      <c r="M469" s="98">
        <v>1986.94009999931</v>
      </c>
      <c r="N469" s="94">
        <v>1986.94009999931</v>
      </c>
      <c r="O469" s="94">
        <v>2216.30939999968</v>
      </c>
      <c r="P469" s="62">
        <f t="shared" si="7"/>
        <v>0.89650844778242467</v>
      </c>
      <c r="Q469" s="22">
        <v>43880</v>
      </c>
      <c r="R469" s="99">
        <v>11439798.74</v>
      </c>
      <c r="S469" s="99">
        <v>11656098.761</v>
      </c>
      <c r="T469" s="19"/>
      <c r="U469" s="23">
        <v>5.3145079255045901E-4</v>
      </c>
      <c r="V469" s="63">
        <v>-0.50487620756030105</v>
      </c>
      <c r="W469" s="23">
        <v>-1.11609914620203E-3</v>
      </c>
      <c r="X469" s="63">
        <v>-9.7143798792822107</v>
      </c>
      <c r="Y469" s="23">
        <v>-7.0420245407149196E-2</v>
      </c>
      <c r="Z469" s="63">
        <v>6.1585788398660997</v>
      </c>
      <c r="AA469" s="23">
        <v>-1.79687967602149E-2</v>
      </c>
      <c r="AB469" s="63">
        <v>15.109736033628</v>
      </c>
      <c r="AC469" s="23">
        <v>1.47115134677733E-2</v>
      </c>
      <c r="AD469" s="63">
        <v>21.5384485943068</v>
      </c>
      <c r="AE469" s="23">
        <v>9.8231142341392103E-2</v>
      </c>
      <c r="AF469" s="64">
        <v>22.016455818113201</v>
      </c>
      <c r="AG469" s="23">
        <v>8.7041558181226702E-3</v>
      </c>
      <c r="AH469" s="63">
        <v>-5.2244102189433796</v>
      </c>
      <c r="AI469" s="23">
        <v>-6.6825920027477004E-2</v>
      </c>
      <c r="AJ469" s="63">
        <v>3.4035209694557098</v>
      </c>
      <c r="AK469" s="23">
        <v>0.98694009999977395</v>
      </c>
      <c r="AL469" s="23">
        <v>5.4200688882701797E-2</v>
      </c>
      <c r="AM469" s="63">
        <v>66.004361572326204</v>
      </c>
      <c r="AN469" s="19"/>
      <c r="AO469" s="26">
        <v>5.04383546613099E-2</v>
      </c>
      <c r="AP469" s="26">
        <v>-8.0524673309846598E-2</v>
      </c>
      <c r="AQ469" s="26">
        <v>0.10545943105535099</v>
      </c>
      <c r="AR469" s="26">
        <v>-0.124384011601214</v>
      </c>
      <c r="AS469" s="24">
        <v>9</v>
      </c>
      <c r="AT469" s="24">
        <v>3</v>
      </c>
      <c r="AU469" s="24">
        <v>7</v>
      </c>
      <c r="AV469" s="25">
        <v>5</v>
      </c>
      <c r="AW469" s="19"/>
      <c r="AX469" s="29">
        <v>0.20382026154868099</v>
      </c>
      <c r="AY469" s="30">
        <v>-0.12945830593025701</v>
      </c>
      <c r="AZ469" s="30">
        <v>0.37326279078115498</v>
      </c>
      <c r="BA469" s="30">
        <v>-0.168609473393417</v>
      </c>
      <c r="BB469" s="62">
        <v>2.0860872475604999E-2</v>
      </c>
      <c r="BC469" s="108">
        <v>-32.570244930626401</v>
      </c>
      <c r="BD469" s="22">
        <v>43880</v>
      </c>
      <c r="BE469" s="22">
        <v>43913</v>
      </c>
      <c r="BF469" s="24"/>
      <c r="BG469" s="22"/>
      <c r="BH469" s="37"/>
    </row>
    <row r="470" spans="1:60" x14ac:dyDescent="0.25">
      <c r="A470" s="19"/>
      <c r="B470" s="17" t="s">
        <v>484</v>
      </c>
      <c r="C470" s="17" t="s">
        <v>4750</v>
      </c>
      <c r="D470" s="17" t="s">
        <v>3069</v>
      </c>
      <c r="E470" s="20" t="s">
        <v>7362</v>
      </c>
      <c r="F470" s="20" t="s">
        <v>3163</v>
      </c>
      <c r="G470" s="82" t="s">
        <v>7250</v>
      </c>
      <c r="H470" s="85" t="s">
        <v>7278</v>
      </c>
      <c r="I470" s="21" t="s">
        <v>7417</v>
      </c>
      <c r="J470" s="21" t="s">
        <v>3877</v>
      </c>
      <c r="K470" s="19"/>
      <c r="L470" s="22">
        <v>44015</v>
      </c>
      <c r="M470" s="98">
        <v>1477.8655999992</v>
      </c>
      <c r="N470" s="94">
        <v>1477.8655999992</v>
      </c>
      <c r="O470" s="94">
        <v>1621.9283000007299</v>
      </c>
      <c r="P470" s="62">
        <f t="shared" si="7"/>
        <v>0.91117813284257687</v>
      </c>
      <c r="Q470" s="22">
        <v>43880</v>
      </c>
      <c r="R470" s="99">
        <v>2375924.4109999998</v>
      </c>
      <c r="S470" s="99">
        <v>2185227.9315781202</v>
      </c>
      <c r="T470" s="19"/>
      <c r="U470" s="23">
        <v>6.5176927637367E-4</v>
      </c>
      <c r="V470" s="63">
        <v>-0.49284435917797997</v>
      </c>
      <c r="W470" s="23">
        <v>2.4933014065027198E-3</v>
      </c>
      <c r="X470" s="63">
        <v>-9.3534398240153696</v>
      </c>
      <c r="Y470" s="23">
        <v>-4.9855552694716601E-2</v>
      </c>
      <c r="Z470" s="63">
        <v>8.21504811111663</v>
      </c>
      <c r="AA470" s="23">
        <v>2.6270397676853501E-2</v>
      </c>
      <c r="AB470" s="63">
        <v>19.533655477338499</v>
      </c>
      <c r="AC470" s="23">
        <v>0.10392938989942201</v>
      </c>
      <c r="AD470" s="63">
        <v>30.460236237471701</v>
      </c>
      <c r="AE470" s="23">
        <v>0.241879445395316</v>
      </c>
      <c r="AF470" s="64">
        <v>36.381286123476499</v>
      </c>
      <c r="AG470" s="23">
        <v>9.0681002657220199E-3</v>
      </c>
      <c r="AH470" s="63">
        <v>-5.1880157741834401</v>
      </c>
      <c r="AI470" s="23">
        <v>-4.5837659628887202E-2</v>
      </c>
      <c r="AJ470" s="63">
        <v>5.5023470093146898</v>
      </c>
      <c r="AK470" s="23">
        <v>0.47786559999978601</v>
      </c>
      <c r="AL470" s="23">
        <v>8.2963374559767503E-2</v>
      </c>
      <c r="AM470" s="63">
        <v>38.1839473238797</v>
      </c>
      <c r="AN470" s="19"/>
      <c r="AO470" s="26">
        <v>5.0564657882205197E-2</v>
      </c>
      <c r="AP470" s="26">
        <v>-8.0414150411379504E-2</v>
      </c>
      <c r="AQ470" s="26">
        <v>0.109453744788043</v>
      </c>
      <c r="AR470" s="26">
        <v>-0.12111447590083101</v>
      </c>
      <c r="AS470" s="24">
        <v>9</v>
      </c>
      <c r="AT470" s="24">
        <v>3</v>
      </c>
      <c r="AU470" s="24">
        <v>7</v>
      </c>
      <c r="AV470" s="25">
        <v>5</v>
      </c>
      <c r="AW470" s="19"/>
      <c r="AX470" s="29">
        <v>0.20375133552501201</v>
      </c>
      <c r="AY470" s="30">
        <v>7.4374212651832694E-2</v>
      </c>
      <c r="AZ470" s="30">
        <v>0.537031603565993</v>
      </c>
      <c r="BA470" s="30">
        <v>9.7496012590340797E-2</v>
      </c>
      <c r="BB470" s="62">
        <v>2.08577903814148E-2</v>
      </c>
      <c r="BC470" s="108">
        <v>-32.302186231070699</v>
      </c>
      <c r="BD470" s="22">
        <v>43880</v>
      </c>
      <c r="BE470" s="22">
        <v>43913</v>
      </c>
      <c r="BF470" s="24"/>
      <c r="BG470" s="22"/>
      <c r="BH470" s="37"/>
    </row>
    <row r="471" spans="1:60" x14ac:dyDescent="0.25">
      <c r="A471" s="19"/>
      <c r="B471" s="17" t="s">
        <v>485</v>
      </c>
      <c r="C471" s="17" t="s">
        <v>4751</v>
      </c>
      <c r="D471" s="17" t="s">
        <v>3070</v>
      </c>
      <c r="E471" s="20" t="s">
        <v>7298</v>
      </c>
      <c r="F471" s="20" t="s">
        <v>3163</v>
      </c>
      <c r="G471" s="82" t="s">
        <v>7251</v>
      </c>
      <c r="H471" s="85" t="s">
        <v>7281</v>
      </c>
      <c r="I471" s="21" t="s">
        <v>7417</v>
      </c>
      <c r="J471" s="21" t="s">
        <v>3878</v>
      </c>
      <c r="K471" s="19"/>
      <c r="L471" s="22">
        <v>44015</v>
      </c>
      <c r="M471" s="98">
        <v>619.57259999960695</v>
      </c>
      <c r="N471" s="94">
        <v>619.57259999960695</v>
      </c>
      <c r="O471" s="94">
        <v>999.09920000005502</v>
      </c>
      <c r="P471" s="62">
        <f t="shared" si="7"/>
        <v>0.62013121419732176</v>
      </c>
      <c r="Q471" s="22">
        <v>43836</v>
      </c>
      <c r="R471" s="99">
        <v>214117.64</v>
      </c>
      <c r="S471" s="99">
        <v>222210.073045898</v>
      </c>
      <c r="T471" s="19"/>
      <c r="U471" s="23">
        <v>5.0618685436347698E-3</v>
      </c>
      <c r="V471" s="63">
        <v>-5.1834432451869403E-2</v>
      </c>
      <c r="W471" s="23">
        <v>3.1950747988958E-2</v>
      </c>
      <c r="X471" s="63">
        <v>-6.40769516576984</v>
      </c>
      <c r="Y471" s="23">
        <v>-0.375434876226936</v>
      </c>
      <c r="Z471" s="63">
        <v>-24.342884242127202</v>
      </c>
      <c r="AA471" s="23">
        <v>-0.28432085098029303</v>
      </c>
      <c r="AB471" s="63">
        <v>-11.5254693883762</v>
      </c>
      <c r="AC471" s="23">
        <v>-9.7243264651333497E-2</v>
      </c>
      <c r="AD471" s="63">
        <v>10.3429707823962</v>
      </c>
      <c r="AE471" s="23">
        <v>-9.8899826710257904E-2</v>
      </c>
      <c r="AF471" s="64">
        <v>2.3033589129336201</v>
      </c>
      <c r="AG471" s="23">
        <v>6.5243401695624899E-3</v>
      </c>
      <c r="AH471" s="63">
        <v>-5.4423917837993896</v>
      </c>
      <c r="AI471" s="23">
        <v>-0.35953769725631002</v>
      </c>
      <c r="AJ471" s="63">
        <v>-25.8676567534276</v>
      </c>
      <c r="AK471" s="23">
        <v>-0.38042740000062603</v>
      </c>
      <c r="AL471" s="23">
        <v>-4.1135160385238102E-2</v>
      </c>
      <c r="AM471" s="63">
        <v>-73.2887200206751</v>
      </c>
      <c r="AN471" s="19"/>
      <c r="AO471" s="26">
        <v>0.113951063080167</v>
      </c>
      <c r="AP471" s="26">
        <v>-0.148027783057914</v>
      </c>
      <c r="AQ471" s="26">
        <v>8.6211514937604095E-2</v>
      </c>
      <c r="AR471" s="26">
        <v>-0.36303489619225698</v>
      </c>
      <c r="AS471" s="24">
        <v>8</v>
      </c>
      <c r="AT471" s="24">
        <v>4</v>
      </c>
      <c r="AU471" s="24">
        <v>5</v>
      </c>
      <c r="AV471" s="25">
        <v>7</v>
      </c>
      <c r="AW471" s="19"/>
      <c r="AX471" s="29">
        <v>0.48355674729158599</v>
      </c>
      <c r="AY471" s="30">
        <v>-0.40506598809906802</v>
      </c>
      <c r="AZ471" s="30">
        <v>-0.25019264144884801</v>
      </c>
      <c r="BA471" s="30">
        <v>-0.53467714533780997</v>
      </c>
      <c r="BB471" s="62">
        <v>4.8912528804503398E-2</v>
      </c>
      <c r="BC471" s="108">
        <v>-53.504326697497198</v>
      </c>
      <c r="BD471" s="22">
        <v>43836</v>
      </c>
      <c r="BE471" s="22">
        <v>43913</v>
      </c>
      <c r="BF471" s="24"/>
      <c r="BG471" s="22"/>
      <c r="BH471" s="37"/>
    </row>
    <row r="472" spans="1:60" x14ac:dyDescent="0.25">
      <c r="A472" s="19"/>
      <c r="B472" s="17" t="s">
        <v>486</v>
      </c>
      <c r="C472" s="17" t="s">
        <v>4752</v>
      </c>
      <c r="D472" s="17" t="s">
        <v>3070</v>
      </c>
      <c r="E472" s="20" t="s">
        <v>7346</v>
      </c>
      <c r="F472" s="20" t="s">
        <v>3163</v>
      </c>
      <c r="G472" s="82" t="s">
        <v>7251</v>
      </c>
      <c r="H472" s="85" t="s">
        <v>7281</v>
      </c>
      <c r="I472" s="21" t="s">
        <v>7417</v>
      </c>
      <c r="J472" s="21" t="s">
        <v>3879</v>
      </c>
      <c r="K472" s="19"/>
      <c r="L472" s="22">
        <v>44015</v>
      </c>
      <c r="M472" s="98">
        <v>477.462600000203</v>
      </c>
      <c r="N472" s="94">
        <v>477.462600000203</v>
      </c>
      <c r="O472" s="94">
        <v>777.50609999988205</v>
      </c>
      <c r="P472" s="62">
        <f t="shared" si="7"/>
        <v>0.61409498909433047</v>
      </c>
      <c r="Q472" s="22">
        <v>43836</v>
      </c>
      <c r="R472" s="99">
        <v>160588.51199999999</v>
      </c>
      <c r="S472" s="99">
        <v>241953.630126465</v>
      </c>
      <c r="T472" s="19"/>
      <c r="U472" s="23">
        <v>5.0069050957972597E-3</v>
      </c>
      <c r="V472" s="63">
        <v>-5.7330777235620203E-2</v>
      </c>
      <c r="W472" s="23">
        <v>3.02609731388657E-2</v>
      </c>
      <c r="X472" s="63">
        <v>-6.57667265077907</v>
      </c>
      <c r="Y472" s="23">
        <v>-0.38161556425271598</v>
      </c>
      <c r="Z472" s="63">
        <v>-24.9609530447051</v>
      </c>
      <c r="AA472" s="23">
        <v>-0.29851171459624298</v>
      </c>
      <c r="AB472" s="63">
        <v>-12.944555749971199</v>
      </c>
      <c r="AC472" s="23">
        <v>-0.13266662415931901</v>
      </c>
      <c r="AD472" s="63">
        <v>6.8006348315975602</v>
      </c>
      <c r="AE472" s="23">
        <v>-0.15140313818847101</v>
      </c>
      <c r="AF472" s="64">
        <v>-2.9469722348876499</v>
      </c>
      <c r="AG472" s="23">
        <v>6.3592130190954803E-3</v>
      </c>
      <c r="AH472" s="63">
        <v>-5.4589044988461</v>
      </c>
      <c r="AI472" s="23">
        <v>-0.36597964017710199</v>
      </c>
      <c r="AJ472" s="63">
        <v>-26.511851045506798</v>
      </c>
      <c r="AK472" s="23">
        <v>-0.52253740000014703</v>
      </c>
      <c r="AL472" s="23">
        <v>-6.2807205445133199E-2</v>
      </c>
      <c r="AM472" s="63">
        <v>-87.499720020685302</v>
      </c>
      <c r="AN472" s="19"/>
      <c r="AO472" s="26">
        <v>0.113890108583291</v>
      </c>
      <c r="AP472" s="26">
        <v>-0.14816766019517699</v>
      </c>
      <c r="AQ472" s="26">
        <v>8.4433224268723295E-2</v>
      </c>
      <c r="AR472" s="26">
        <v>-0.36411319341161302</v>
      </c>
      <c r="AS472" s="24">
        <v>8</v>
      </c>
      <c r="AT472" s="24">
        <v>4</v>
      </c>
      <c r="AU472" s="24">
        <v>4</v>
      </c>
      <c r="AV472" s="25">
        <v>8</v>
      </c>
      <c r="AW472" s="19"/>
      <c r="AX472" s="29">
        <v>0.48361474083561901</v>
      </c>
      <c r="AY472" s="30">
        <v>-0.43659413605519098</v>
      </c>
      <c r="AZ472" s="30">
        <v>-0.29273633229422602</v>
      </c>
      <c r="BA472" s="30">
        <v>-0.57548732099530797</v>
      </c>
      <c r="BB472" s="62">
        <v>4.8914145983217201E-2</v>
      </c>
      <c r="BC472" s="108">
        <v>-53.699565829767401</v>
      </c>
      <c r="BD472" s="22">
        <v>43836</v>
      </c>
      <c r="BE472" s="22">
        <v>43913</v>
      </c>
      <c r="BF472" s="24"/>
      <c r="BG472" s="22"/>
      <c r="BH472" s="37"/>
    </row>
    <row r="473" spans="1:60" x14ac:dyDescent="0.25">
      <c r="A473" s="19"/>
      <c r="B473" s="17" t="s">
        <v>487</v>
      </c>
      <c r="C473" s="17" t="s">
        <v>4753</v>
      </c>
      <c r="D473" s="17" t="s">
        <v>3070</v>
      </c>
      <c r="E473" s="20" t="s">
        <v>7291</v>
      </c>
      <c r="F473" s="20" t="s">
        <v>3163</v>
      </c>
      <c r="G473" s="82" t="s">
        <v>7251</v>
      </c>
      <c r="H473" s="85" t="s">
        <v>7281</v>
      </c>
      <c r="I473" s="21" t="s">
        <v>7417</v>
      </c>
      <c r="J473" s="21" t="s">
        <v>2982</v>
      </c>
      <c r="K473" s="19"/>
      <c r="L473" s="22">
        <v>44015</v>
      </c>
      <c r="M473" s="98">
        <v>753.42960000038101</v>
      </c>
      <c r="N473" s="94">
        <v>753.42960000038101</v>
      </c>
      <c r="O473" s="94">
        <v>1223.29969999939</v>
      </c>
      <c r="P473" s="62">
        <f t="shared" si="7"/>
        <v>0.61589943985170337</v>
      </c>
      <c r="Q473" s="22">
        <v>43836</v>
      </c>
      <c r="R473" s="99">
        <v>283431.59899999999</v>
      </c>
      <c r="S473" s="99">
        <v>360627.33844043</v>
      </c>
      <c r="T473" s="19"/>
      <c r="U473" s="23">
        <v>5.0234525169798898E-3</v>
      </c>
      <c r="V473" s="63">
        <v>-5.5676035117357997E-2</v>
      </c>
      <c r="W473" s="23">
        <v>3.07670649617648E-2</v>
      </c>
      <c r="X473" s="63">
        <v>-6.5260634684891601</v>
      </c>
      <c r="Y473" s="23">
        <v>-0.379768061795621</v>
      </c>
      <c r="Z473" s="63">
        <v>-24.776202798995701</v>
      </c>
      <c r="AA473" s="23">
        <v>-0.29428472703526498</v>
      </c>
      <c r="AB473" s="63">
        <v>-12.521856993873399</v>
      </c>
      <c r="AC473" s="23">
        <v>-0.122188863188057</v>
      </c>
      <c r="AD473" s="63">
        <v>7.8484109287237498</v>
      </c>
      <c r="AE473" s="23">
        <v>-0.13598305703359101</v>
      </c>
      <c r="AF473" s="64">
        <v>-1.40496411939966</v>
      </c>
      <c r="AG473" s="23">
        <v>6.4087579503393499E-3</v>
      </c>
      <c r="AH473" s="63">
        <v>-5.4539500057217101</v>
      </c>
      <c r="AI473" s="23">
        <v>-0.364054146627313</v>
      </c>
      <c r="AJ473" s="63">
        <v>-26.319301690527901</v>
      </c>
      <c r="AK473" s="23">
        <v>-0.24657039999961899</v>
      </c>
      <c r="AL473" s="23">
        <v>-5.0033136089987197E-2</v>
      </c>
      <c r="AM473" s="63">
        <v>-31.445519178028899</v>
      </c>
      <c r="AN473" s="19"/>
      <c r="AO473" s="26">
        <v>0.113908446715941</v>
      </c>
      <c r="AP473" s="26">
        <v>-0.148125612471631</v>
      </c>
      <c r="AQ473" s="26">
        <v>8.4965761117928196E-2</v>
      </c>
      <c r="AR473" s="26">
        <v>-0.36379008051997502</v>
      </c>
      <c r="AS473" s="24">
        <v>8</v>
      </c>
      <c r="AT473" s="24">
        <v>4</v>
      </c>
      <c r="AU473" s="24">
        <v>4</v>
      </c>
      <c r="AV473" s="25">
        <v>8</v>
      </c>
      <c r="AW473" s="19"/>
      <c r="AX473" s="29">
        <v>0.48359725298592798</v>
      </c>
      <c r="AY473" s="30">
        <v>-0.42720079259834198</v>
      </c>
      <c r="AZ473" s="30">
        <v>-0.28005984815945301</v>
      </c>
      <c r="BA473" s="30">
        <v>-0.56334221289580499</v>
      </c>
      <c r="BB473" s="62">
        <v>4.8913650993708903E-2</v>
      </c>
      <c r="BC473" s="108">
        <v>-53.641066044569001</v>
      </c>
      <c r="BD473" s="22">
        <v>43836</v>
      </c>
      <c r="BE473" s="22">
        <v>43913</v>
      </c>
      <c r="BF473" s="24"/>
      <c r="BG473" s="22"/>
      <c r="BH473" s="37"/>
    </row>
    <row r="474" spans="1:60" x14ac:dyDescent="0.25">
      <c r="A474" s="19"/>
      <c r="B474" s="17" t="s">
        <v>488</v>
      </c>
      <c r="C474" s="17" t="s">
        <v>4754</v>
      </c>
      <c r="D474" s="17" t="s">
        <v>3070</v>
      </c>
      <c r="E474" s="20" t="s">
        <v>7300</v>
      </c>
      <c r="F474" s="20" t="s">
        <v>3163</v>
      </c>
      <c r="G474" s="82" t="s">
        <v>7251</v>
      </c>
      <c r="H474" s="85" t="s">
        <v>7281</v>
      </c>
      <c r="I474" s="21" t="s">
        <v>7417</v>
      </c>
      <c r="J474" s="21" t="s">
        <v>2982</v>
      </c>
      <c r="K474" s="19"/>
      <c r="L474" s="22">
        <v>44015</v>
      </c>
      <c r="M474" s="98">
        <v>905.27890000026696</v>
      </c>
      <c r="N474" s="94">
        <v>905.27890000026696</v>
      </c>
      <c r="O474" s="94">
        <v>1459.81819999963</v>
      </c>
      <c r="P474" s="62">
        <f t="shared" si="7"/>
        <v>0.6201312601805461</v>
      </c>
      <c r="Q474" s="22">
        <v>43836</v>
      </c>
      <c r="R474" s="99">
        <v>187663.61600000001</v>
      </c>
      <c r="S474" s="99">
        <v>162618.64042138701</v>
      </c>
      <c r="T474" s="19"/>
      <c r="U474" s="23">
        <v>5.0619532503333202E-3</v>
      </c>
      <c r="V474" s="63">
        <v>-5.1825961782014901E-2</v>
      </c>
      <c r="W474" s="23">
        <v>3.1951222099451101E-2</v>
      </c>
      <c r="X474" s="63">
        <v>-6.4076477547205304</v>
      </c>
      <c r="Y474" s="23">
        <v>-0.375434801476076</v>
      </c>
      <c r="Z474" s="63">
        <v>-24.342876767041201</v>
      </c>
      <c r="AA474" s="23">
        <v>-0.28432111259200599</v>
      </c>
      <c r="AB474" s="63">
        <v>-11.5254955495475</v>
      </c>
      <c r="AC474" s="23">
        <v>-9.7243491958652201E-2</v>
      </c>
      <c r="AD474" s="63">
        <v>10.342948051664299</v>
      </c>
      <c r="AE474" s="23">
        <v>-9.8901207189628595E-2</v>
      </c>
      <c r="AF474" s="64">
        <v>2.30322086499655</v>
      </c>
      <c r="AG474" s="23">
        <v>6.5243824064964403E-3</v>
      </c>
      <c r="AH474" s="63">
        <v>-5.4423875601059999</v>
      </c>
      <c r="AI474" s="23">
        <v>-0.359537625334924</v>
      </c>
      <c r="AJ474" s="63">
        <v>-25.867649561288999</v>
      </c>
      <c r="AK474" s="23">
        <v>-9.4721099999296704E-2</v>
      </c>
      <c r="AL474" s="23">
        <v>-2.5863499656225E-2</v>
      </c>
      <c r="AM474" s="63">
        <v>-8.0080135578027694</v>
      </c>
      <c r="AN474" s="19"/>
      <c r="AO474" s="26">
        <v>0.113951088746107</v>
      </c>
      <c r="AP474" s="26">
        <v>-0.148027755068179</v>
      </c>
      <c r="AQ474" s="26">
        <v>8.6212131274805898E-2</v>
      </c>
      <c r="AR474" s="26">
        <v>-0.363034845222719</v>
      </c>
      <c r="AS474" s="24">
        <v>8</v>
      </c>
      <c r="AT474" s="24">
        <v>4</v>
      </c>
      <c r="AU474" s="24">
        <v>5</v>
      </c>
      <c r="AV474" s="25">
        <v>7</v>
      </c>
      <c r="AW474" s="19"/>
      <c r="AX474" s="29">
        <v>0.48355683249479597</v>
      </c>
      <c r="AY474" s="30">
        <v>-0.40506598670344801</v>
      </c>
      <c r="AZ474" s="30">
        <v>-0.250192779627469</v>
      </c>
      <c r="BA474" s="30">
        <v>-0.53467709267351904</v>
      </c>
      <c r="BB474" s="62">
        <v>4.8912536512943902E-2</v>
      </c>
      <c r="BC474" s="108">
        <v>-53.504313071258402</v>
      </c>
      <c r="BD474" s="22">
        <v>43836</v>
      </c>
      <c r="BE474" s="22">
        <v>43913</v>
      </c>
      <c r="BF474" s="24"/>
      <c r="BG474" s="22"/>
      <c r="BH474" s="37"/>
    </row>
    <row r="475" spans="1:60" x14ac:dyDescent="0.25">
      <c r="A475" s="19"/>
      <c r="B475" s="17" t="s">
        <v>489</v>
      </c>
      <c r="C475" s="17" t="s">
        <v>4755</v>
      </c>
      <c r="D475" s="17" t="s">
        <v>3070</v>
      </c>
      <c r="E475" s="20" t="s">
        <v>7359</v>
      </c>
      <c r="F475" s="20" t="s">
        <v>3163</v>
      </c>
      <c r="G475" s="82" t="s">
        <v>7251</v>
      </c>
      <c r="H475" s="85" t="s">
        <v>7281</v>
      </c>
      <c r="I475" s="21" t="s">
        <v>7417</v>
      </c>
      <c r="J475" s="21" t="s">
        <v>3880</v>
      </c>
      <c r="K475" s="19"/>
      <c r="L475" s="22">
        <v>44015</v>
      </c>
      <c r="M475" s="98">
        <v>486.05459999991598</v>
      </c>
      <c r="N475" s="94">
        <v>486.05459999991598</v>
      </c>
      <c r="O475" s="94">
        <v>786.019600000232</v>
      </c>
      <c r="P475" s="62">
        <f t="shared" si="7"/>
        <v>0.61837465630599098</v>
      </c>
      <c r="Q475" s="22">
        <v>43836</v>
      </c>
      <c r="R475" s="99">
        <v>1505442.253</v>
      </c>
      <c r="S475" s="99">
        <v>1459626.33254492</v>
      </c>
      <c r="T475" s="19"/>
      <c r="U475" s="23">
        <v>5.0459632802812796E-3</v>
      </c>
      <c r="V475" s="63">
        <v>-5.3424958787218202E-2</v>
      </c>
      <c r="W475" s="23">
        <v>3.1459810054002398E-2</v>
      </c>
      <c r="X475" s="63">
        <v>-6.4567889592654</v>
      </c>
      <c r="Y475" s="23">
        <v>-0.37723360315954801</v>
      </c>
      <c r="Z475" s="63">
        <v>-24.522756935388301</v>
      </c>
      <c r="AA475" s="23">
        <v>-0.288465848514461</v>
      </c>
      <c r="AB475" s="63">
        <v>-11.939969141793</v>
      </c>
      <c r="AC475" s="23">
        <v>-0.10766501248232099</v>
      </c>
      <c r="AD475" s="63">
        <v>9.3007959992974101</v>
      </c>
      <c r="AE475" s="23">
        <v>-0.114456728307268</v>
      </c>
      <c r="AF475" s="64">
        <v>0.74766875323257398</v>
      </c>
      <c r="AG475" s="23">
        <v>6.4765495571919001E-3</v>
      </c>
      <c r="AH475" s="63">
        <v>-5.4471708450364504</v>
      </c>
      <c r="AI475" s="23">
        <v>-0.36141260684758902</v>
      </c>
      <c r="AJ475" s="63">
        <v>-26.055147712555499</v>
      </c>
      <c r="AK475" s="23">
        <v>-0.51394540000008404</v>
      </c>
      <c r="AL475" s="23">
        <v>-6.1339424610196099E-2</v>
      </c>
      <c r="AM475" s="63">
        <v>-86.640520020620897</v>
      </c>
      <c r="AN475" s="19"/>
      <c r="AO475" s="26">
        <v>0.113933430282486</v>
      </c>
      <c r="AP475" s="26">
        <v>-0.14806831744048399</v>
      </c>
      <c r="AQ475" s="26">
        <v>8.5694739607861295E-2</v>
      </c>
      <c r="AR475" s="26">
        <v>-0.36334793151938399</v>
      </c>
      <c r="AS475" s="24">
        <v>8</v>
      </c>
      <c r="AT475" s="24">
        <v>4</v>
      </c>
      <c r="AU475" s="24">
        <v>5</v>
      </c>
      <c r="AV475" s="25">
        <v>7</v>
      </c>
      <c r="AW475" s="19"/>
      <c r="AX475" s="29">
        <v>0.48357348833116698</v>
      </c>
      <c r="AY475" s="30">
        <v>-0.41427291606487399</v>
      </c>
      <c r="AZ475" s="30">
        <v>-0.26261549898572401</v>
      </c>
      <c r="BA475" s="30">
        <v>-0.54660804770446703</v>
      </c>
      <c r="BB475" s="62">
        <v>4.8912988037773199E-2</v>
      </c>
      <c r="BC475" s="108">
        <v>-53.561030793644001</v>
      </c>
      <c r="BD475" s="22">
        <v>43836</v>
      </c>
      <c r="BE475" s="22">
        <v>43913</v>
      </c>
      <c r="BF475" s="24"/>
      <c r="BG475" s="22"/>
      <c r="BH475" s="37"/>
    </row>
    <row r="476" spans="1:60" x14ac:dyDescent="0.25">
      <c r="A476" s="19"/>
      <c r="B476" s="17" t="s">
        <v>490</v>
      </c>
      <c r="C476" s="17" t="s">
        <v>4756</v>
      </c>
      <c r="D476" s="17" t="s">
        <v>3070</v>
      </c>
      <c r="E476" s="20" t="s">
        <v>7361</v>
      </c>
      <c r="F476" s="20" t="s">
        <v>3163</v>
      </c>
      <c r="G476" s="82" t="s">
        <v>7251</v>
      </c>
      <c r="H476" s="85" t="s">
        <v>7281</v>
      </c>
      <c r="I476" s="21" t="s">
        <v>7417</v>
      </c>
      <c r="J476" s="21" t="s">
        <v>3881</v>
      </c>
      <c r="K476" s="19"/>
      <c r="L476" s="22">
        <v>44015</v>
      </c>
      <c r="M476" s="98">
        <v>494.154200000223</v>
      </c>
      <c r="N476" s="94">
        <v>494.154200000223</v>
      </c>
      <c r="O476" s="94">
        <v>803.78349999990303</v>
      </c>
      <c r="P476" s="62">
        <f t="shared" si="7"/>
        <v>0.61478520024394956</v>
      </c>
      <c r="Q476" s="22">
        <v>43836</v>
      </c>
      <c r="R476" s="99">
        <v>102879.734</v>
      </c>
      <c r="S476" s="99">
        <v>118486.414551758</v>
      </c>
      <c r="T476" s="19"/>
      <c r="U476" s="23">
        <v>5.0133295590058004E-3</v>
      </c>
      <c r="V476" s="63">
        <v>-5.6688330914767E-2</v>
      </c>
      <c r="W476" s="23">
        <v>3.04543970196391E-2</v>
      </c>
      <c r="X476" s="63">
        <v>-6.55733026270173</v>
      </c>
      <c r="Y476" s="23">
        <v>-0.38090895548870302</v>
      </c>
      <c r="Z476" s="63">
        <v>-24.890292168303901</v>
      </c>
      <c r="AA476" s="23">
        <v>-0.29689562456856899</v>
      </c>
      <c r="AB476" s="63">
        <v>-12.7829467472038</v>
      </c>
      <c r="AC476" s="23">
        <v>-0.12866593302358501</v>
      </c>
      <c r="AD476" s="63">
        <v>7.2007039451709698</v>
      </c>
      <c r="AE476" s="23">
        <v>-0.145525689603382</v>
      </c>
      <c r="AF476" s="64">
        <v>-2.3592273763788398</v>
      </c>
      <c r="AG476" s="23">
        <v>6.3783253845031097E-3</v>
      </c>
      <c r="AH476" s="63">
        <v>-5.4569932623053301</v>
      </c>
      <c r="AI476" s="23">
        <v>-0.36524324278521803</v>
      </c>
      <c r="AJ476" s="63">
        <v>-26.438211306318401</v>
      </c>
      <c r="AK476" s="23">
        <v>-0.50584580000024304</v>
      </c>
      <c r="AL476" s="23">
        <v>-5.9977276088830002E-2</v>
      </c>
      <c r="AM476" s="63">
        <v>-85.830560020636796</v>
      </c>
      <c r="AN476" s="19"/>
      <c r="AO476" s="26">
        <v>0.11389725537999799</v>
      </c>
      <c r="AP476" s="26">
        <v>-0.14815140525213799</v>
      </c>
      <c r="AQ476" s="26">
        <v>8.4636457857413902E-2</v>
      </c>
      <c r="AR476" s="26">
        <v>-0.36398924336012001</v>
      </c>
      <c r="AS476" s="24">
        <v>8</v>
      </c>
      <c r="AT476" s="24">
        <v>4</v>
      </c>
      <c r="AU476" s="24">
        <v>4</v>
      </c>
      <c r="AV476" s="25">
        <v>8</v>
      </c>
      <c r="AW476" s="19"/>
      <c r="AX476" s="29">
        <v>0.483607940732036</v>
      </c>
      <c r="AY476" s="30">
        <v>-0.43300255707299601</v>
      </c>
      <c r="AZ476" s="30">
        <v>-0.28788891710564701</v>
      </c>
      <c r="BA476" s="30">
        <v>-0.57084502892757905</v>
      </c>
      <c r="BB476" s="62">
        <v>4.8913948064146097E-2</v>
      </c>
      <c r="BC476" s="108">
        <v>-53.677153113938402</v>
      </c>
      <c r="BD476" s="22">
        <v>43836</v>
      </c>
      <c r="BE476" s="22">
        <v>43913</v>
      </c>
      <c r="BF476" s="24"/>
      <c r="BG476" s="22"/>
      <c r="BH476" s="37"/>
    </row>
    <row r="477" spans="1:60" x14ac:dyDescent="0.25">
      <c r="A477" s="19"/>
      <c r="B477" s="17" t="s">
        <v>491</v>
      </c>
      <c r="C477" s="17" t="s">
        <v>4757</v>
      </c>
      <c r="D477" s="17" t="s">
        <v>3070</v>
      </c>
      <c r="E477" s="20" t="s">
        <v>7348</v>
      </c>
      <c r="F477" s="20" t="s">
        <v>3163</v>
      </c>
      <c r="G477" s="82" t="s">
        <v>7251</v>
      </c>
      <c r="H477" s="85" t="s">
        <v>7281</v>
      </c>
      <c r="I477" s="21" t="s">
        <v>7417</v>
      </c>
      <c r="J477" s="21" t="s">
        <v>3882</v>
      </c>
      <c r="K477" s="19"/>
      <c r="L477" s="22">
        <v>44015</v>
      </c>
      <c r="M477" s="98">
        <v>391.05670000007399</v>
      </c>
      <c r="N477" s="94">
        <v>391.05670000007399</v>
      </c>
      <c r="O477" s="94">
        <v>640.70749999955297</v>
      </c>
      <c r="P477" s="62">
        <f t="shared" si="7"/>
        <v>0.61035136938516688</v>
      </c>
      <c r="Q477" s="22">
        <v>43836</v>
      </c>
      <c r="R477" s="99">
        <v>1048673.6029999999</v>
      </c>
      <c r="S477" s="99">
        <v>913758.75765917997</v>
      </c>
      <c r="T477" s="19"/>
      <c r="U477" s="23">
        <v>4.9727373207133496E-3</v>
      </c>
      <c r="V477" s="63">
        <v>-6.0747554744011702E-2</v>
      </c>
      <c r="W477" s="23">
        <v>2.9205458051364999E-2</v>
      </c>
      <c r="X477" s="63">
        <v>-6.6822241595291398</v>
      </c>
      <c r="Y477" s="23">
        <v>-0.38544829996593799</v>
      </c>
      <c r="Z477" s="63">
        <v>-25.344226616027299</v>
      </c>
      <c r="AA477" s="23">
        <v>-0.30724015086161699</v>
      </c>
      <c r="AB477" s="63">
        <v>-13.817399376508501</v>
      </c>
      <c r="AC477" s="23">
        <v>-0.154099254979956</v>
      </c>
      <c r="AD477" s="63">
        <v>4.6573717495339197</v>
      </c>
      <c r="AE477" s="23">
        <v>-0.182656649565615</v>
      </c>
      <c r="AF477" s="64">
        <v>-6.07232337260211</v>
      </c>
      <c r="AG477" s="23">
        <v>6.2564120253227901E-3</v>
      </c>
      <c r="AH477" s="63">
        <v>-5.46918459822336</v>
      </c>
      <c r="AI477" s="23">
        <v>-0.36997379245469297</v>
      </c>
      <c r="AJ477" s="63">
        <v>-26.911266273265898</v>
      </c>
      <c r="AK477" s="23">
        <v>-0.60894329999981001</v>
      </c>
      <c r="AL477" s="23">
        <v>-7.9080663336790202E-2</v>
      </c>
      <c r="AM477" s="63">
        <v>-96.140310020651697</v>
      </c>
      <c r="AN477" s="19"/>
      <c r="AO477" s="26">
        <v>0.11385228850311301</v>
      </c>
      <c r="AP477" s="26">
        <v>-0.14825470329291399</v>
      </c>
      <c r="AQ477" s="26">
        <v>8.3321695212362101E-2</v>
      </c>
      <c r="AR477" s="26">
        <v>-0.36478579443355602</v>
      </c>
      <c r="AS477" s="24">
        <v>8</v>
      </c>
      <c r="AT477" s="24">
        <v>4</v>
      </c>
      <c r="AU477" s="24">
        <v>4</v>
      </c>
      <c r="AV477" s="25">
        <v>8</v>
      </c>
      <c r="AW477" s="19"/>
      <c r="AX477" s="29">
        <v>0.48365140564506898</v>
      </c>
      <c r="AY477" s="30">
        <v>-0.45599452141868801</v>
      </c>
      <c r="AZ477" s="30">
        <v>-0.318919189824101</v>
      </c>
      <c r="BA477" s="30">
        <v>-0.60053363256338299</v>
      </c>
      <c r="BB477" s="62">
        <v>4.8915204717923197E-2</v>
      </c>
      <c r="BC477" s="108">
        <v>-53.8212054642499</v>
      </c>
      <c r="BD477" s="22">
        <v>43836</v>
      </c>
      <c r="BE477" s="22">
        <v>43913</v>
      </c>
      <c r="BF477" s="24"/>
      <c r="BG477" s="22"/>
      <c r="BH477" s="37"/>
    </row>
    <row r="478" spans="1:60" x14ac:dyDescent="0.25">
      <c r="A478" s="19"/>
      <c r="B478" s="17" t="s">
        <v>492</v>
      </c>
      <c r="C478" s="17" t="s">
        <v>4758</v>
      </c>
      <c r="D478" s="17" t="s">
        <v>3070</v>
      </c>
      <c r="E478" s="20" t="s">
        <v>7362</v>
      </c>
      <c r="F478" s="20" t="s">
        <v>3163</v>
      </c>
      <c r="G478" s="82" t="s">
        <v>7251</v>
      </c>
      <c r="H478" s="85" t="s">
        <v>7281</v>
      </c>
      <c r="I478" s="21" t="s">
        <v>7417</v>
      </c>
      <c r="J478" s="21" t="s">
        <v>3883</v>
      </c>
      <c r="K478" s="19"/>
      <c r="L478" s="22">
        <v>44015</v>
      </c>
      <c r="M478" s="98">
        <v>1002.93400000036</v>
      </c>
      <c r="N478" s="94">
        <v>1002.93400000036</v>
      </c>
      <c r="O478" s="94">
        <v>1002.93400000036</v>
      </c>
      <c r="P478" s="62">
        <f t="shared" si="7"/>
        <v>1</v>
      </c>
      <c r="Q478" s="22">
        <v>44015</v>
      </c>
      <c r="R478" s="99">
        <v>0</v>
      </c>
      <c r="S478" s="99">
        <v>0</v>
      </c>
      <c r="T478" s="19"/>
      <c r="U478" s="23">
        <v>0</v>
      </c>
      <c r="V478" s="63">
        <v>-0.55802128681534702</v>
      </c>
      <c r="W478" s="23">
        <v>0</v>
      </c>
      <c r="X478" s="63">
        <v>-9.6027699646656401</v>
      </c>
      <c r="Y478" s="23">
        <v>0</v>
      </c>
      <c r="Z478" s="63">
        <v>13.200603380581001</v>
      </c>
      <c r="AA478" s="23">
        <v>0</v>
      </c>
      <c r="AB478" s="63">
        <v>16.906615709653099</v>
      </c>
      <c r="AC478" s="23">
        <v>0</v>
      </c>
      <c r="AD478" s="63">
        <v>20.067297247529499</v>
      </c>
      <c r="AE478" s="23"/>
      <c r="AF478" s="64"/>
      <c r="AG478" s="23">
        <v>0</v>
      </c>
      <c r="AH478" s="63">
        <v>-6.0948258007556397</v>
      </c>
      <c r="AI478" s="23">
        <v>0</v>
      </c>
      <c r="AJ478" s="63">
        <v>10.0861129722034</v>
      </c>
      <c r="AK478" s="23">
        <v>2.9340000000956899E-3</v>
      </c>
      <c r="AL478" s="23">
        <v>1.0022460974141701E-3</v>
      </c>
      <c r="AM478" s="63">
        <v>17.614569437340801</v>
      </c>
      <c r="AN478" s="19"/>
      <c r="AO478" s="26">
        <v>0</v>
      </c>
      <c r="AP478" s="26">
        <v>0</v>
      </c>
      <c r="AQ478" s="26">
        <v>0</v>
      </c>
      <c r="AR478" s="26">
        <v>0</v>
      </c>
      <c r="AS478" s="24">
        <v>0</v>
      </c>
      <c r="AT478" s="24">
        <v>0</v>
      </c>
      <c r="AU478" s="24">
        <v>7</v>
      </c>
      <c r="AV478" s="25">
        <v>5</v>
      </c>
      <c r="AW478" s="19"/>
      <c r="AX478" s="29">
        <v>0</v>
      </c>
      <c r="AY478" s="30">
        <v>-117.15773072850401</v>
      </c>
      <c r="AZ478" s="30">
        <v>0.29634204711419398</v>
      </c>
      <c r="BA478" s="30">
        <v>-15.9700429780205</v>
      </c>
      <c r="BB478" s="62">
        <v>0</v>
      </c>
      <c r="BC478" s="108">
        <v>0</v>
      </c>
      <c r="BD478" s="22">
        <v>43650</v>
      </c>
      <c r="BE478" s="22"/>
      <c r="BF478" s="24"/>
      <c r="BG478" s="22"/>
      <c r="BH478" s="37"/>
    </row>
    <row r="479" spans="1:60" x14ac:dyDescent="0.25">
      <c r="A479" s="19"/>
      <c r="B479" s="17" t="s">
        <v>493</v>
      </c>
      <c r="C479" s="17" t="s">
        <v>4759</v>
      </c>
      <c r="D479" s="17" t="s">
        <v>3071</v>
      </c>
      <c r="E479" s="20" t="s">
        <v>7298</v>
      </c>
      <c r="F479" s="20" t="s">
        <v>3163</v>
      </c>
      <c r="G479" s="82" t="s">
        <v>7250</v>
      </c>
      <c r="H479" s="85" t="s">
        <v>7258</v>
      </c>
      <c r="I479" s="21" t="s">
        <v>7417</v>
      </c>
      <c r="J479" s="21" t="s">
        <v>2982</v>
      </c>
      <c r="K479" s="19"/>
      <c r="L479" s="22">
        <v>44015</v>
      </c>
      <c r="M479" s="98">
        <v>718.23560000024702</v>
      </c>
      <c r="N479" s="94">
        <v>718.23560000024702</v>
      </c>
      <c r="O479" s="94">
        <v>868.42339999973797</v>
      </c>
      <c r="P479" s="62">
        <f t="shared" si="7"/>
        <v>0.82705694019813802</v>
      </c>
      <c r="Q479" s="22">
        <v>43756</v>
      </c>
      <c r="R479" s="99">
        <v>468046.321</v>
      </c>
      <c r="S479" s="99">
        <v>810591.63217285206</v>
      </c>
      <c r="T479" s="19"/>
      <c r="U479" s="23">
        <v>7.9795124493102793E-3</v>
      </c>
      <c r="V479" s="63">
        <v>0.23992995811568099</v>
      </c>
      <c r="W479" s="23">
        <v>0.10386345354170801</v>
      </c>
      <c r="X479" s="63">
        <v>0.78357538950513095</v>
      </c>
      <c r="Y479" s="23">
        <v>-9.4839986681181501E-2</v>
      </c>
      <c r="Z479" s="63">
        <v>3.7166047124628698</v>
      </c>
      <c r="AA479" s="23">
        <v>-0.15182000108150501</v>
      </c>
      <c r="AB479" s="63">
        <v>1.72461560150259</v>
      </c>
      <c r="AC479" s="23">
        <v>-0.222128323403886</v>
      </c>
      <c r="AD479" s="63">
        <v>-2.1455350928590602</v>
      </c>
      <c r="AE479" s="23">
        <v>-0.14877415094364599</v>
      </c>
      <c r="AF479" s="64">
        <v>-2.6840735104051401</v>
      </c>
      <c r="AG479" s="23">
        <v>6.03650268149067E-2</v>
      </c>
      <c r="AH479" s="63">
        <v>-5.8323119264969102E-2</v>
      </c>
      <c r="AI479" s="23">
        <v>-6.4704596992669394E-2</v>
      </c>
      <c r="AJ479" s="63">
        <v>3.6156532729364699</v>
      </c>
      <c r="AK479" s="23">
        <v>-0.30619333275448302</v>
      </c>
      <c r="AL479" s="23">
        <v>-3.6478805234764898E-2</v>
      </c>
      <c r="AM479" s="63">
        <v>-15.1802285764425</v>
      </c>
      <c r="AN479" s="19"/>
      <c r="AO479" s="26">
        <v>8.0772178655024604E-2</v>
      </c>
      <c r="AP479" s="26">
        <v>-0.13269752720865699</v>
      </c>
      <c r="AQ479" s="26">
        <v>0.12725996832887199</v>
      </c>
      <c r="AR479" s="26">
        <v>-0.12837286696056299</v>
      </c>
      <c r="AS479" s="24">
        <v>5</v>
      </c>
      <c r="AT479" s="24">
        <v>7</v>
      </c>
      <c r="AU479" s="24">
        <v>5</v>
      </c>
      <c r="AV479" s="25">
        <v>7</v>
      </c>
      <c r="AW479" s="19"/>
      <c r="AX479" s="29">
        <v>0.32132723633723798</v>
      </c>
      <c r="AY479" s="30">
        <v>-0.44700847490412299</v>
      </c>
      <c r="AZ479" s="30">
        <v>0.19544322139086001</v>
      </c>
      <c r="BA479" s="30">
        <v>-0.59333074008827702</v>
      </c>
      <c r="BB479" s="62">
        <v>3.26608322613538E-2</v>
      </c>
      <c r="BC479" s="108">
        <v>-44.006598624575403</v>
      </c>
      <c r="BD479" s="22">
        <v>43756</v>
      </c>
      <c r="BE479" s="22">
        <v>43908</v>
      </c>
      <c r="BF479" s="24"/>
      <c r="BG479" s="22"/>
      <c r="BH479" s="37"/>
    </row>
    <row r="480" spans="1:60" x14ac:dyDescent="0.25">
      <c r="A480" s="19"/>
      <c r="B480" s="17" t="s">
        <v>494</v>
      </c>
      <c r="C480" s="17" t="s">
        <v>4760</v>
      </c>
      <c r="D480" s="17" t="s">
        <v>3071</v>
      </c>
      <c r="E480" s="20" t="s">
        <v>7346</v>
      </c>
      <c r="F480" s="20" t="s">
        <v>3163</v>
      </c>
      <c r="G480" s="82" t="s">
        <v>7250</v>
      </c>
      <c r="H480" s="85" t="s">
        <v>7258</v>
      </c>
      <c r="I480" s="21" t="s">
        <v>7417</v>
      </c>
      <c r="J480" s="21" t="s">
        <v>3884</v>
      </c>
      <c r="K480" s="19"/>
      <c r="L480" s="22">
        <v>44015</v>
      </c>
      <c r="M480" s="98">
        <v>592.36469999980204</v>
      </c>
      <c r="N480" s="94">
        <v>592.36469999980204</v>
      </c>
      <c r="O480" s="94">
        <v>726.44930000044405</v>
      </c>
      <c r="P480" s="62">
        <f t="shared" si="7"/>
        <v>0.81542469653345384</v>
      </c>
      <c r="Q480" s="22">
        <v>43756</v>
      </c>
      <c r="R480" s="99">
        <v>1303221.9779999999</v>
      </c>
      <c r="S480" s="99">
        <v>1493307.4647812501</v>
      </c>
      <c r="T480" s="19"/>
      <c r="U480" s="23">
        <v>7.92452162386326E-3</v>
      </c>
      <c r="V480" s="63">
        <v>0.234430875570979</v>
      </c>
      <c r="W480" s="23">
        <v>0.102055202412885</v>
      </c>
      <c r="X480" s="63">
        <v>0.60275027662282799</v>
      </c>
      <c r="Y480" s="23">
        <v>-0.103797453417501</v>
      </c>
      <c r="Z480" s="63">
        <v>2.8208580388309201</v>
      </c>
      <c r="AA480" s="23">
        <v>-0.16863848439621501</v>
      </c>
      <c r="AB480" s="63">
        <v>4.2767270031618003E-2</v>
      </c>
      <c r="AC480" s="23">
        <v>-0.25265113962348601</v>
      </c>
      <c r="AD480" s="63">
        <v>-5.1978167148190604</v>
      </c>
      <c r="AE480" s="23">
        <v>-0.19837047315930301</v>
      </c>
      <c r="AF480" s="64">
        <v>-7.6437057319708401</v>
      </c>
      <c r="AG480" s="23">
        <v>6.0191275344550398E-2</v>
      </c>
      <c r="AH480" s="63">
        <v>-7.5698266300605596E-2</v>
      </c>
      <c r="AI480" s="23">
        <v>-7.4112026929506095E-2</v>
      </c>
      <c r="AJ480" s="63">
        <v>2.6749102792528001</v>
      </c>
      <c r="AK480" s="23">
        <v>-0.426231148478109</v>
      </c>
      <c r="AL480" s="23">
        <v>-5.4906723382373498E-2</v>
      </c>
      <c r="AM480" s="63">
        <v>-27.1840101488051</v>
      </c>
      <c r="AN480" s="19"/>
      <c r="AO480" s="26">
        <v>8.0712927090644399E-2</v>
      </c>
      <c r="AP480" s="26">
        <v>-0.132839540571731</v>
      </c>
      <c r="AQ480" s="26">
        <v>0.12541387743476701</v>
      </c>
      <c r="AR480" s="26">
        <v>-0.12984793095805799</v>
      </c>
      <c r="AS480" s="24">
        <v>5</v>
      </c>
      <c r="AT480" s="24">
        <v>7</v>
      </c>
      <c r="AU480" s="24">
        <v>5</v>
      </c>
      <c r="AV480" s="25">
        <v>7</v>
      </c>
      <c r="AW480" s="19"/>
      <c r="AX480" s="29">
        <v>0.32141226884326901</v>
      </c>
      <c r="AY480" s="30">
        <v>-0.49757571821282898</v>
      </c>
      <c r="AZ480" s="30">
        <v>-0.16383734149485499</v>
      </c>
      <c r="BA480" s="30">
        <v>-0.65903191424695295</v>
      </c>
      <c r="BB480" s="62">
        <v>3.2666486504676899E-2</v>
      </c>
      <c r="BC480" s="108">
        <v>-44.470384925720303</v>
      </c>
      <c r="BD480" s="22">
        <v>43756</v>
      </c>
      <c r="BE480" s="22">
        <v>43908</v>
      </c>
      <c r="BF480" s="24"/>
      <c r="BG480" s="22"/>
      <c r="BH480" s="37"/>
    </row>
    <row r="481" spans="1:60" x14ac:dyDescent="0.25">
      <c r="A481" s="19"/>
      <c r="B481" s="17" t="s">
        <v>495</v>
      </c>
      <c r="C481" s="17" t="s">
        <v>4761</v>
      </c>
      <c r="D481" s="17" t="s">
        <v>3071</v>
      </c>
      <c r="E481" s="20" t="s">
        <v>7291</v>
      </c>
      <c r="F481" s="20" t="s">
        <v>3163</v>
      </c>
      <c r="G481" s="82" t="s">
        <v>7250</v>
      </c>
      <c r="H481" s="85" t="s">
        <v>7258</v>
      </c>
      <c r="I481" s="21" t="s">
        <v>7417</v>
      </c>
      <c r="J481" s="21" t="s">
        <v>3885</v>
      </c>
      <c r="K481" s="19"/>
      <c r="L481" s="22">
        <v>44015</v>
      </c>
      <c r="M481" s="98">
        <v>880.70820000022604</v>
      </c>
      <c r="N481" s="94">
        <v>880.70820000022604</v>
      </c>
      <c r="O481" s="94">
        <v>1075.48149999976</v>
      </c>
      <c r="P481" s="62">
        <f t="shared" si="7"/>
        <v>0.81889665233704401</v>
      </c>
      <c r="Q481" s="22">
        <v>43756</v>
      </c>
      <c r="R481" s="99">
        <v>867222.29</v>
      </c>
      <c r="S481" s="99">
        <v>905682.01526464801</v>
      </c>
      <c r="T481" s="19"/>
      <c r="U481" s="23">
        <v>7.9409949721593893E-3</v>
      </c>
      <c r="V481" s="63">
        <v>0.23607821040059199</v>
      </c>
      <c r="W481" s="23">
        <v>0.102597307970427</v>
      </c>
      <c r="X481" s="63">
        <v>0.65696083237708103</v>
      </c>
      <c r="Y481" s="23">
        <v>-0.101119859299652</v>
      </c>
      <c r="Z481" s="63">
        <v>3.0886174506158599</v>
      </c>
      <c r="AA481" s="23">
        <v>-0.16362860061519299</v>
      </c>
      <c r="AB481" s="63">
        <v>0.54375564813381105</v>
      </c>
      <c r="AC481" s="23">
        <v>-0.24362281288631499</v>
      </c>
      <c r="AD481" s="63">
        <v>-4.2949840411020004</v>
      </c>
      <c r="AE481" s="23">
        <v>-0.18380348298698701</v>
      </c>
      <c r="AF481" s="64">
        <v>-6.1870067147392502</v>
      </c>
      <c r="AG481" s="23">
        <v>6.0243339652515701E-2</v>
      </c>
      <c r="AH481" s="63">
        <v>-7.0491835504071801E-2</v>
      </c>
      <c r="AI481" s="23">
        <v>-7.1300119220759406E-2</v>
      </c>
      <c r="AJ481" s="63">
        <v>2.95610105012747</v>
      </c>
      <c r="AK481" s="23">
        <v>-0.119291799999774</v>
      </c>
      <c r="AL481" s="23">
        <v>-1.2829969575250301E-2</v>
      </c>
      <c r="AM481" s="63">
        <v>3.50992469902849</v>
      </c>
      <c r="AN481" s="19"/>
      <c r="AO481" s="26">
        <v>8.0730691259377596E-2</v>
      </c>
      <c r="AP481" s="26">
        <v>-0.13279707109264599</v>
      </c>
      <c r="AQ481" s="26">
        <v>0.125967131321959</v>
      </c>
      <c r="AR481" s="26">
        <v>-0.129406095235026</v>
      </c>
      <c r="AS481" s="24">
        <v>5</v>
      </c>
      <c r="AT481" s="24">
        <v>7</v>
      </c>
      <c r="AU481" s="24">
        <v>5</v>
      </c>
      <c r="AV481" s="25">
        <v>7</v>
      </c>
      <c r="AW481" s="19"/>
      <c r="AX481" s="29">
        <v>0.32138675295631403</v>
      </c>
      <c r="AY481" s="30">
        <v>-0.48251036739884501</v>
      </c>
      <c r="AZ481" s="30">
        <v>-5.66656876717389E-2</v>
      </c>
      <c r="BA481" s="30">
        <v>-0.63949055634475405</v>
      </c>
      <c r="BB481" s="62">
        <v>3.26647881613462E-2</v>
      </c>
      <c r="BC481" s="108">
        <v>-44.331697011948599</v>
      </c>
      <c r="BD481" s="22">
        <v>43756</v>
      </c>
      <c r="BE481" s="22">
        <v>43908</v>
      </c>
      <c r="BF481" s="24"/>
      <c r="BG481" s="22"/>
      <c r="BH481" s="37"/>
    </row>
    <row r="482" spans="1:60" x14ac:dyDescent="0.25">
      <c r="A482" s="19"/>
      <c r="B482" s="17" t="s">
        <v>496</v>
      </c>
      <c r="C482" s="17" t="s">
        <v>4762</v>
      </c>
      <c r="D482" s="17" t="s">
        <v>3071</v>
      </c>
      <c r="E482" s="20" t="s">
        <v>7300</v>
      </c>
      <c r="F482" s="20" t="s">
        <v>3163</v>
      </c>
      <c r="G482" s="82" t="s">
        <v>7250</v>
      </c>
      <c r="H482" s="85" t="s">
        <v>7258</v>
      </c>
      <c r="I482" s="21" t="s">
        <v>7417</v>
      </c>
      <c r="J482" s="21" t="s">
        <v>2982</v>
      </c>
      <c r="K482" s="19"/>
      <c r="L482" s="22">
        <v>44015</v>
      </c>
      <c r="M482" s="98">
        <v>932.48110000044096</v>
      </c>
      <c r="N482" s="94">
        <v>932.48110000044096</v>
      </c>
      <c r="O482" s="94">
        <v>1127.4697999991499</v>
      </c>
      <c r="P482" s="62">
        <f t="shared" si="7"/>
        <v>0.82705638767543399</v>
      </c>
      <c r="Q482" s="22">
        <v>43756</v>
      </c>
      <c r="R482" s="99">
        <v>310247.66700000002</v>
      </c>
      <c r="S482" s="99">
        <v>315198.85365527298</v>
      </c>
      <c r="T482" s="19"/>
      <c r="U482" s="23">
        <v>7.9795766778261203E-3</v>
      </c>
      <c r="V482" s="63">
        <v>0.23993638096726499</v>
      </c>
      <c r="W482" s="23">
        <v>0.103863660309871</v>
      </c>
      <c r="X482" s="63">
        <v>0.78359606632147905</v>
      </c>
      <c r="Y482" s="23">
        <v>-9.4840242131758706E-2</v>
      </c>
      <c r="Z482" s="63">
        <v>3.7165791674051398</v>
      </c>
      <c r="AA482" s="23">
        <v>-0.15182071172966999</v>
      </c>
      <c r="AB482" s="63">
        <v>1.72454453668615</v>
      </c>
      <c r="AC482" s="23">
        <v>-0.222129524690099</v>
      </c>
      <c r="AD482" s="63">
        <v>-2.1456552214804101</v>
      </c>
      <c r="AE482" s="23">
        <v>-0.14877574583268099</v>
      </c>
      <c r="AF482" s="64">
        <v>-2.6842329993087302</v>
      </c>
      <c r="AG482" s="23">
        <v>6.0365048158928403E-2</v>
      </c>
      <c r="AH482" s="63">
        <v>-5.8320984862803002E-2</v>
      </c>
      <c r="AI482" s="23">
        <v>-6.4704877564508906E-2</v>
      </c>
      <c r="AJ482" s="63">
        <v>3.6156252157525199</v>
      </c>
      <c r="AK482" s="23">
        <v>-6.7518899999413406E-2</v>
      </c>
      <c r="AL482" s="23">
        <v>-1.73077481804285E-2</v>
      </c>
      <c r="AM482" s="63">
        <v>-7.7395377853463296</v>
      </c>
      <c r="AN482" s="19"/>
      <c r="AO482" s="26">
        <v>8.0772138962929604E-2</v>
      </c>
      <c r="AP482" s="26">
        <v>-0.13269749477883999</v>
      </c>
      <c r="AQ482" s="26">
        <v>0.12725974897519299</v>
      </c>
      <c r="AR482" s="26">
        <v>-0.128373037789133</v>
      </c>
      <c r="AS482" s="24">
        <v>5</v>
      </c>
      <c r="AT482" s="24">
        <v>7</v>
      </c>
      <c r="AU482" s="24">
        <v>5</v>
      </c>
      <c r="AV482" s="25">
        <v>7</v>
      </c>
      <c r="AW482" s="19"/>
      <c r="AX482" s="29">
        <v>0.32132719798129999</v>
      </c>
      <c r="AY482" s="30">
        <v>-0.44701054952338398</v>
      </c>
      <c r="AZ482" s="30">
        <v>0.19542663664287799</v>
      </c>
      <c r="BA482" s="30">
        <v>-0.593333416254609</v>
      </c>
      <c r="BB482" s="62">
        <v>3.2660827950894603E-2</v>
      </c>
      <c r="BC482" s="108">
        <v>-44.0066421290976</v>
      </c>
      <c r="BD482" s="22">
        <v>43756</v>
      </c>
      <c r="BE482" s="22">
        <v>43908</v>
      </c>
      <c r="BF482" s="24"/>
      <c r="BG482" s="22"/>
      <c r="BH482" s="37"/>
    </row>
    <row r="483" spans="1:60" x14ac:dyDescent="0.25">
      <c r="A483" s="19"/>
      <c r="B483" s="17" t="s">
        <v>497</v>
      </c>
      <c r="C483" s="17" t="s">
        <v>4763</v>
      </c>
      <c r="D483" s="17" t="s">
        <v>3071</v>
      </c>
      <c r="E483" s="20" t="s">
        <v>7359</v>
      </c>
      <c r="F483" s="20" t="s">
        <v>3163</v>
      </c>
      <c r="G483" s="82" t="s">
        <v>7250</v>
      </c>
      <c r="H483" s="85" t="s">
        <v>7258</v>
      </c>
      <c r="I483" s="21" t="s">
        <v>7417</v>
      </c>
      <c r="J483" s="21" t="s">
        <v>3886</v>
      </c>
      <c r="K483" s="19"/>
      <c r="L483" s="22">
        <v>44015</v>
      </c>
      <c r="M483" s="98">
        <v>675.11280000023498</v>
      </c>
      <c r="N483" s="94">
        <v>675.11280000023498</v>
      </c>
      <c r="O483" s="94">
        <v>819.64450000040199</v>
      </c>
      <c r="P483" s="62">
        <f t="shared" si="7"/>
        <v>0.82366538175990189</v>
      </c>
      <c r="Q483" s="22">
        <v>43756</v>
      </c>
      <c r="R483" s="99">
        <v>792464.33700000006</v>
      </c>
      <c r="S483" s="99">
        <v>723994.44118750002</v>
      </c>
      <c r="T483" s="19"/>
      <c r="U483" s="23">
        <v>7.9635222955403203E-3</v>
      </c>
      <c r="V483" s="63">
        <v>0.23833094273868499</v>
      </c>
      <c r="W483" s="23">
        <v>0.10333894662107899</v>
      </c>
      <c r="X483" s="63">
        <v>0.73112469744228303</v>
      </c>
      <c r="Y483" s="23">
        <v>-9.7447727892431404E-2</v>
      </c>
      <c r="Z483" s="63">
        <v>3.45583059133787</v>
      </c>
      <c r="AA483" s="23">
        <v>-0.15673312289713101</v>
      </c>
      <c r="AB483" s="63">
        <v>1.2333034199400601</v>
      </c>
      <c r="AC483" s="23">
        <v>-0.23110753949004001</v>
      </c>
      <c r="AD483" s="63">
        <v>-3.0434567014745002</v>
      </c>
      <c r="AE483" s="23">
        <v>-0.163465484528278</v>
      </c>
      <c r="AF483" s="64">
        <v>-4.1532068688684403</v>
      </c>
      <c r="AG483" s="23">
        <v>6.0314761920381002E-2</v>
      </c>
      <c r="AH483" s="63">
        <v>-6.3349608717544498E-2</v>
      </c>
      <c r="AI483" s="23">
        <v>-6.7443381860357504E-2</v>
      </c>
      <c r="AJ483" s="63">
        <v>3.3417747861676599</v>
      </c>
      <c r="AK483" s="23">
        <v>-0.33465447234513701</v>
      </c>
      <c r="AL483" s="23">
        <v>-4.0572719009142E-2</v>
      </c>
      <c r="AM483" s="63">
        <v>-18.026342535507901</v>
      </c>
      <c r="AN483" s="19"/>
      <c r="AO483" s="26">
        <v>8.0754901864565895E-2</v>
      </c>
      <c r="AP483" s="26">
        <v>-0.132738677426532</v>
      </c>
      <c r="AQ483" s="26">
        <v>0.12672387483326</v>
      </c>
      <c r="AR483" s="26">
        <v>-0.128801213657425</v>
      </c>
      <c r="AS483" s="24">
        <v>5</v>
      </c>
      <c r="AT483" s="24">
        <v>7</v>
      </c>
      <c r="AU483" s="24">
        <v>5</v>
      </c>
      <c r="AV483" s="25">
        <v>7</v>
      </c>
      <c r="AW483" s="19"/>
      <c r="AX483" s="29">
        <v>0.32135170959343701</v>
      </c>
      <c r="AY483" s="30">
        <v>-0.46177936568983602</v>
      </c>
      <c r="AZ483" s="30">
        <v>9.0629347633580395E-2</v>
      </c>
      <c r="BA483" s="30">
        <v>-0.61255456413527998</v>
      </c>
      <c r="BB483" s="62">
        <v>3.2662452902186501E-2</v>
      </c>
      <c r="BC483" s="108">
        <v>-44.141576012538302</v>
      </c>
      <c r="BD483" s="22">
        <v>43756</v>
      </c>
      <c r="BE483" s="22">
        <v>43908</v>
      </c>
      <c r="BF483" s="24"/>
      <c r="BG483" s="22"/>
      <c r="BH483" s="37"/>
    </row>
    <row r="484" spans="1:60" x14ac:dyDescent="0.25">
      <c r="A484" s="19"/>
      <c r="B484" s="17" t="s">
        <v>498</v>
      </c>
      <c r="C484" s="17" t="s">
        <v>4764</v>
      </c>
      <c r="D484" s="17" t="s">
        <v>3071</v>
      </c>
      <c r="E484" s="20" t="s">
        <v>7360</v>
      </c>
      <c r="F484" s="20" t="s">
        <v>3163</v>
      </c>
      <c r="G484" s="82" t="s">
        <v>7250</v>
      </c>
      <c r="H484" s="85" t="s">
        <v>7258</v>
      </c>
      <c r="I484" s="21" t="s">
        <v>7417</v>
      </c>
      <c r="J484" s="21" t="s">
        <v>2982</v>
      </c>
      <c r="K484" s="19"/>
      <c r="L484" s="22">
        <v>44015</v>
      </c>
      <c r="M484" s="98">
        <v>977.40079999994498</v>
      </c>
      <c r="N484" s="94">
        <v>977.40079999994498</v>
      </c>
      <c r="O484" s="94">
        <v>1161.8637000005699</v>
      </c>
      <c r="P484" s="62">
        <f t="shared" si="7"/>
        <v>0.84123533595159705</v>
      </c>
      <c r="Q484" s="22">
        <v>43756</v>
      </c>
      <c r="R484" s="99">
        <v>4320753.6749999998</v>
      </c>
      <c r="S484" s="99">
        <v>3385131.6071328102</v>
      </c>
      <c r="T484" s="19"/>
      <c r="U484" s="23">
        <v>8.0456914329261105E-3</v>
      </c>
      <c r="V484" s="63">
        <v>0.24654785647726399</v>
      </c>
      <c r="W484" s="23">
        <v>0.106037620638817</v>
      </c>
      <c r="X484" s="63">
        <v>1.0009920992160899</v>
      </c>
      <c r="Y484" s="23">
        <v>-8.3972064076078795E-2</v>
      </c>
      <c r="Z484" s="63">
        <v>4.8033969729731298</v>
      </c>
      <c r="AA484" s="23">
        <v>-0.13118839978327701</v>
      </c>
      <c r="AB484" s="63">
        <v>3.7877757313253801</v>
      </c>
      <c r="AC484" s="23">
        <v>-0.183852347370703</v>
      </c>
      <c r="AD484" s="63">
        <v>1.68206251045922</v>
      </c>
      <c r="AE484" s="23">
        <v>-8.5193464950862094E-2</v>
      </c>
      <c r="AF484" s="64">
        <v>3.6739950888732</v>
      </c>
      <c r="AG484" s="23">
        <v>6.05737510486506E-2</v>
      </c>
      <c r="AH484" s="63">
        <v>-3.7450695890584002E-2</v>
      </c>
      <c r="AI484" s="23">
        <v>-5.3288647251101801E-2</v>
      </c>
      <c r="AJ484" s="63">
        <v>4.75724824709323</v>
      </c>
      <c r="AK484" s="23">
        <v>-2.2599199999604001E-2</v>
      </c>
      <c r="AL484" s="23">
        <v>-5.5986313609537302E-3</v>
      </c>
      <c r="AM484" s="63">
        <v>-3.7380503839813199</v>
      </c>
      <c r="AN484" s="19"/>
      <c r="AO484" s="26">
        <v>8.0843188829021501E-2</v>
      </c>
      <c r="AP484" s="26">
        <v>-0.13252687408472399</v>
      </c>
      <c r="AQ484" s="26">
        <v>0.12947965233077399</v>
      </c>
      <c r="AR484" s="26">
        <v>-0.12659915025229601</v>
      </c>
      <c r="AS484" s="24">
        <v>5</v>
      </c>
      <c r="AT484" s="24">
        <v>7</v>
      </c>
      <c r="AU484" s="24">
        <v>6</v>
      </c>
      <c r="AV484" s="25">
        <v>6</v>
      </c>
      <c r="AW484" s="19"/>
      <c r="AX484" s="29">
        <v>0.32122697112849002</v>
      </c>
      <c r="AY484" s="30">
        <v>-0.38499043570936903</v>
      </c>
      <c r="AZ484" s="30">
        <v>0.63419482174504105</v>
      </c>
      <c r="BA484" s="30">
        <v>-0.51233092964594096</v>
      </c>
      <c r="BB484" s="62">
        <v>3.2654232589629802E-2</v>
      </c>
      <c r="BC484" s="108">
        <v>-43.4449496958987</v>
      </c>
      <c r="BD484" s="22">
        <v>43756</v>
      </c>
      <c r="BE484" s="22">
        <v>43908</v>
      </c>
      <c r="BF484" s="24"/>
      <c r="BG484" s="22"/>
      <c r="BH484" s="37"/>
    </row>
    <row r="485" spans="1:60" x14ac:dyDescent="0.25">
      <c r="A485" s="19"/>
      <c r="B485" s="17" t="s">
        <v>499</v>
      </c>
      <c r="C485" s="17" t="s">
        <v>4765</v>
      </c>
      <c r="D485" s="17" t="s">
        <v>3071</v>
      </c>
      <c r="E485" s="20" t="s">
        <v>7361</v>
      </c>
      <c r="F485" s="20" t="s">
        <v>3163</v>
      </c>
      <c r="G485" s="82" t="s">
        <v>7250</v>
      </c>
      <c r="H485" s="85" t="s">
        <v>7258</v>
      </c>
      <c r="I485" s="21" t="s">
        <v>7417</v>
      </c>
      <c r="J485" s="21" t="s">
        <v>3887</v>
      </c>
      <c r="K485" s="19"/>
      <c r="L485" s="22">
        <v>44015</v>
      </c>
      <c r="M485" s="98">
        <v>606.10199999995496</v>
      </c>
      <c r="N485" s="94">
        <v>606.10199999995496</v>
      </c>
      <c r="O485" s="94">
        <v>742.08619999978703</v>
      </c>
      <c r="P485" s="62">
        <f t="shared" si="7"/>
        <v>0.81675417222437086</v>
      </c>
      <c r="Q485" s="22">
        <v>43756</v>
      </c>
      <c r="R485" s="99">
        <v>400648.40500000003</v>
      </c>
      <c r="S485" s="99">
        <v>443758.73650976602</v>
      </c>
      <c r="T485" s="19"/>
      <c r="U485" s="23">
        <v>7.9308815475087596E-3</v>
      </c>
      <c r="V485" s="63">
        <v>0.235066867935529</v>
      </c>
      <c r="W485" s="23">
        <v>0.10226357015562799</v>
      </c>
      <c r="X485" s="63">
        <v>0.62358705089718602</v>
      </c>
      <c r="Y485" s="23">
        <v>-0.102771613866062</v>
      </c>
      <c r="Z485" s="63">
        <v>2.9234419939748499</v>
      </c>
      <c r="AA485" s="23">
        <v>-0.166721888402244</v>
      </c>
      <c r="AB485" s="63">
        <v>0.23442686942871699</v>
      </c>
      <c r="AC485" s="23">
        <v>-0.249204736894171</v>
      </c>
      <c r="AD485" s="63">
        <v>-4.85317644188763</v>
      </c>
      <c r="AE485" s="23">
        <v>-0.19281980897008899</v>
      </c>
      <c r="AF485" s="64">
        <v>-7.0886393130494998</v>
      </c>
      <c r="AG485" s="23">
        <v>6.021126489577E-2</v>
      </c>
      <c r="AH485" s="63">
        <v>-7.3699311178643298E-2</v>
      </c>
      <c r="AI485" s="23">
        <v>-7.3034713137531099E-2</v>
      </c>
      <c r="AJ485" s="63">
        <v>2.7826416584503</v>
      </c>
      <c r="AK485" s="23">
        <v>-0.41355561575968802</v>
      </c>
      <c r="AL485" s="23">
        <v>-5.2805090773326797E-2</v>
      </c>
      <c r="AM485" s="63">
        <v>-25.916456876962901</v>
      </c>
      <c r="AN485" s="19"/>
      <c r="AO485" s="26">
        <v>8.0719714003935197E-2</v>
      </c>
      <c r="AP485" s="26">
        <v>-0.132823305908532</v>
      </c>
      <c r="AQ485" s="26">
        <v>0.12562524372522599</v>
      </c>
      <c r="AR485" s="26">
        <v>-0.129678475459514</v>
      </c>
      <c r="AS485" s="24">
        <v>5</v>
      </c>
      <c r="AT485" s="24">
        <v>7</v>
      </c>
      <c r="AU485" s="24">
        <v>5</v>
      </c>
      <c r="AV485" s="25">
        <v>7</v>
      </c>
      <c r="AW485" s="19"/>
      <c r="AX485" s="29">
        <v>0.32140251898497801</v>
      </c>
      <c r="AY485" s="30">
        <v>-0.49181139117899902</v>
      </c>
      <c r="AZ485" s="30">
        <v>-0.122820119137941</v>
      </c>
      <c r="BA485" s="30">
        <v>-0.65155838231566998</v>
      </c>
      <c r="BB485" s="62">
        <v>3.2665838833345298E-2</v>
      </c>
      <c r="BC485" s="108">
        <v>-44.417265810887301</v>
      </c>
      <c r="BD485" s="22">
        <v>43756</v>
      </c>
      <c r="BE485" s="22">
        <v>43908</v>
      </c>
      <c r="BF485" s="24"/>
      <c r="BG485" s="22"/>
      <c r="BH485" s="37"/>
    </row>
    <row r="486" spans="1:60" x14ac:dyDescent="0.25">
      <c r="A486" s="19"/>
      <c r="B486" s="17" t="s">
        <v>500</v>
      </c>
      <c r="C486" s="17" t="s">
        <v>4766</v>
      </c>
      <c r="D486" s="17" t="s">
        <v>3071</v>
      </c>
      <c r="E486" s="20" t="s">
        <v>7348</v>
      </c>
      <c r="F486" s="20" t="s">
        <v>3163</v>
      </c>
      <c r="G486" s="82" t="s">
        <v>7250</v>
      </c>
      <c r="H486" s="85" t="s">
        <v>7258</v>
      </c>
      <c r="I486" s="21" t="s">
        <v>7417</v>
      </c>
      <c r="J486" s="21" t="s">
        <v>3888</v>
      </c>
      <c r="K486" s="19"/>
      <c r="L486" s="22">
        <v>44015</v>
      </c>
      <c r="M486" s="98">
        <v>502.58820000011502</v>
      </c>
      <c r="N486" s="94">
        <v>502.58820000011502</v>
      </c>
      <c r="O486" s="94">
        <v>620.07430000044405</v>
      </c>
      <c r="P486" s="62">
        <f t="shared" si="7"/>
        <v>0.8105289962827924</v>
      </c>
      <c r="Q486" s="22">
        <v>43756</v>
      </c>
      <c r="R486" s="99">
        <v>3300182.9109999998</v>
      </c>
      <c r="S486" s="99">
        <v>3561015.9337734398</v>
      </c>
      <c r="T486" s="19"/>
      <c r="U486" s="23">
        <v>7.9011599955265393E-3</v>
      </c>
      <c r="V486" s="63">
        <v>0.232094712737307</v>
      </c>
      <c r="W486" s="23">
        <v>0.101287282988778</v>
      </c>
      <c r="X486" s="63">
        <v>0.52595833421219096</v>
      </c>
      <c r="Y486" s="23">
        <v>-0.107579343582038</v>
      </c>
      <c r="Z486" s="63">
        <v>2.4426690223772298</v>
      </c>
      <c r="AA486" s="23">
        <v>-0.17568640970799601</v>
      </c>
      <c r="AB486" s="63">
        <v>-0.66202526114648197</v>
      </c>
      <c r="AC486" s="23">
        <v>-0.26664382596209202</v>
      </c>
      <c r="AD486" s="63">
        <v>-6.5970853486796797</v>
      </c>
      <c r="AE486" s="23">
        <v>-0.22219317887909701</v>
      </c>
      <c r="AF486" s="64">
        <v>-10.0259763039503</v>
      </c>
      <c r="AG486" s="23">
        <v>6.0117408756923403E-2</v>
      </c>
      <c r="AH486" s="63">
        <v>-8.30849250633037E-2</v>
      </c>
      <c r="AI486" s="23">
        <v>-7.8083535369878498E-2</v>
      </c>
      <c r="AJ486" s="63">
        <v>2.2777594352155601</v>
      </c>
      <c r="AK486" s="23">
        <v>-0.51186072261072701</v>
      </c>
      <c r="AL486" s="23">
        <v>-7.0307643983178403E-2</v>
      </c>
      <c r="AM486" s="63">
        <v>-35.746967562066899</v>
      </c>
      <c r="AN486" s="19"/>
      <c r="AO486" s="26">
        <v>8.0687726984324401E-2</v>
      </c>
      <c r="AP486" s="26">
        <v>-0.13290004660753801</v>
      </c>
      <c r="AQ486" s="26">
        <v>0.124629514688422</v>
      </c>
      <c r="AR486" s="26">
        <v>-0.13047436081702499</v>
      </c>
      <c r="AS486" s="24">
        <v>5</v>
      </c>
      <c r="AT486" s="24">
        <v>7</v>
      </c>
      <c r="AU486" s="24">
        <v>5</v>
      </c>
      <c r="AV486" s="25">
        <v>7</v>
      </c>
      <c r="AW486" s="19"/>
      <c r="AX486" s="29">
        <v>0.32144894102995802</v>
      </c>
      <c r="AY486" s="30">
        <v>-0.51876734688994497</v>
      </c>
      <c r="AZ486" s="30">
        <v>-0.314783499516125</v>
      </c>
      <c r="BA486" s="30">
        <v>-0.686471683734453</v>
      </c>
      <c r="BB486" s="62">
        <v>3.2668942995151197E-2</v>
      </c>
      <c r="BC486" s="108">
        <v>-44.666389173129602</v>
      </c>
      <c r="BD486" s="22">
        <v>43756</v>
      </c>
      <c r="BE486" s="22">
        <v>43908</v>
      </c>
      <c r="BF486" s="24"/>
      <c r="BG486" s="22"/>
      <c r="BH486" s="37"/>
    </row>
    <row r="487" spans="1:60" x14ac:dyDescent="0.25">
      <c r="A487" s="19"/>
      <c r="B487" s="17" t="s">
        <v>501</v>
      </c>
      <c r="C487" s="17" t="s">
        <v>4767</v>
      </c>
      <c r="D487" s="17" t="s">
        <v>3071</v>
      </c>
      <c r="E487" s="20" t="s">
        <v>7362</v>
      </c>
      <c r="F487" s="20" t="s">
        <v>3163</v>
      </c>
      <c r="G487" s="82" t="s">
        <v>7250</v>
      </c>
      <c r="H487" s="85" t="s">
        <v>7258</v>
      </c>
      <c r="I487" s="21" t="s">
        <v>7417</v>
      </c>
      <c r="J487" s="21" t="s">
        <v>2982</v>
      </c>
      <c r="K487" s="19"/>
      <c r="L487" s="22">
        <v>44015</v>
      </c>
      <c r="M487" s="98">
        <v>1062.6857999991601</v>
      </c>
      <c r="N487" s="94">
        <v>1062.6857999991601</v>
      </c>
      <c r="O487" s="94">
        <v>1062.6857999991601</v>
      </c>
      <c r="P487" s="62">
        <f t="shared" si="7"/>
        <v>1</v>
      </c>
      <c r="Q487" s="22">
        <v>44015</v>
      </c>
      <c r="R487" s="99">
        <v>55072.968999999997</v>
      </c>
      <c r="S487" s="99">
        <v>821.63422988510104</v>
      </c>
      <c r="T487" s="19"/>
      <c r="U487" s="23">
        <v>8.0181531066045898E-3</v>
      </c>
      <c r="V487" s="63">
        <v>0.24379402384511201</v>
      </c>
      <c r="W487" s="23">
        <v>6.0486880453026998E-2</v>
      </c>
      <c r="X487" s="63">
        <v>-3.55408191936294</v>
      </c>
      <c r="Y487" s="23">
        <v>6.0486880453026998E-2</v>
      </c>
      <c r="Z487" s="63">
        <v>19.249291425890998</v>
      </c>
      <c r="AA487" s="23">
        <v>6.0486880453026998E-2</v>
      </c>
      <c r="AB487" s="63">
        <v>22.955303754948499</v>
      </c>
      <c r="AC487" s="23">
        <v>6.0486880453026998E-2</v>
      </c>
      <c r="AD487" s="63">
        <v>26.115985292824899</v>
      </c>
      <c r="AE487" s="23">
        <v>6.0486880453026998E-2</v>
      </c>
      <c r="AF487" s="64">
        <v>18.2420296292694</v>
      </c>
      <c r="AG487" s="23">
        <v>6.0486880453026998E-2</v>
      </c>
      <c r="AH487" s="63">
        <v>-4.6137755452946301E-2</v>
      </c>
      <c r="AI487" s="23">
        <v>6.0486880453026998E-2</v>
      </c>
      <c r="AJ487" s="63">
        <v>16.134801017498798</v>
      </c>
      <c r="AK487" s="23">
        <v>6.2685799999599098E-2</v>
      </c>
      <c r="AL487" s="23">
        <v>1.49279934230435E-2</v>
      </c>
      <c r="AM487" s="63">
        <v>4.1215809415007199</v>
      </c>
      <c r="AN487" s="19"/>
      <c r="AO487" s="26">
        <v>3.4616877843291101E-2</v>
      </c>
      <c r="AP487" s="26">
        <v>0</v>
      </c>
      <c r="AQ487" s="26">
        <v>6.0486880453026998E-2</v>
      </c>
      <c r="AR487" s="26">
        <v>0</v>
      </c>
      <c r="AS487" s="24">
        <v>1</v>
      </c>
      <c r="AT487" s="24">
        <v>0</v>
      </c>
      <c r="AU487" s="24">
        <v>7</v>
      </c>
      <c r="AV487" s="25">
        <v>5</v>
      </c>
      <c r="AW487" s="19"/>
      <c r="AX487" s="29">
        <v>3.7975043324295299E-2</v>
      </c>
      <c r="AY487" s="30">
        <v>-0.70929103598882604</v>
      </c>
      <c r="AZ487" s="30">
        <v>0.50076319015261095</v>
      </c>
      <c r="BA487" s="30">
        <v>-6.6438793740089697</v>
      </c>
      <c r="BB487" s="62">
        <v>3.9822092760869099E-3</v>
      </c>
      <c r="BC487" s="108">
        <v>0</v>
      </c>
      <c r="BD487" s="22">
        <v>44015</v>
      </c>
      <c r="BE487" s="22"/>
      <c r="BF487" s="24"/>
      <c r="BG487" s="22"/>
      <c r="BH487" s="37"/>
    </row>
    <row r="488" spans="1:60" x14ac:dyDescent="0.25">
      <c r="A488" s="19"/>
      <c r="B488" s="17" t="s">
        <v>502</v>
      </c>
      <c r="C488" s="17" t="s">
        <v>4768</v>
      </c>
      <c r="D488" s="17" t="s">
        <v>3072</v>
      </c>
      <c r="E488" s="20" t="s">
        <v>7298</v>
      </c>
      <c r="F488" s="20" t="s">
        <v>3163</v>
      </c>
      <c r="G488" s="82" t="s">
        <v>7250</v>
      </c>
      <c r="H488" s="85" t="s">
        <v>7260</v>
      </c>
      <c r="I488" s="21" t="s">
        <v>7417</v>
      </c>
      <c r="J488" s="21" t="s">
        <v>3889</v>
      </c>
      <c r="K488" s="19"/>
      <c r="L488" s="22">
        <v>44015</v>
      </c>
      <c r="M488" s="98">
        <v>1290.1359999999399</v>
      </c>
      <c r="N488" s="94">
        <v>1290.1359999999399</v>
      </c>
      <c r="O488" s="94">
        <v>1878.8187000006401</v>
      </c>
      <c r="P488" s="62">
        <f t="shared" si="7"/>
        <v>0.68667402554567958</v>
      </c>
      <c r="Q488" s="22">
        <v>43650</v>
      </c>
      <c r="R488" s="99">
        <v>335024.48499999999</v>
      </c>
      <c r="S488" s="99">
        <v>428526.33402294898</v>
      </c>
      <c r="T488" s="19"/>
      <c r="U488" s="23">
        <v>1.27858188516257E-2</v>
      </c>
      <c r="V488" s="63">
        <v>0.72056059834721997</v>
      </c>
      <c r="W488" s="23">
        <v>0.11084189667788499</v>
      </c>
      <c r="X488" s="63">
        <v>1.48141970312281</v>
      </c>
      <c r="Y488" s="23">
        <v>-0.103347303424089</v>
      </c>
      <c r="Z488" s="63">
        <v>2.8658730381721398</v>
      </c>
      <c r="AA488" s="23">
        <v>-0.31374437874910699</v>
      </c>
      <c r="AB488" s="63">
        <v>-14.4678221652575</v>
      </c>
      <c r="AC488" s="23">
        <v>-0.33292534039472199</v>
      </c>
      <c r="AD488" s="63">
        <v>-13.225236791942701</v>
      </c>
      <c r="AE488" s="23">
        <v>-0.29335347958200098</v>
      </c>
      <c r="AF488" s="64">
        <v>-17.142006374255299</v>
      </c>
      <c r="AG488" s="23">
        <v>5.16504851821082E-2</v>
      </c>
      <c r="AH488" s="63">
        <v>-0.92977728254481895</v>
      </c>
      <c r="AI488" s="23">
        <v>-8.1146770333434703E-2</v>
      </c>
      <c r="AJ488" s="63">
        <v>1.9714359388599401</v>
      </c>
      <c r="AK488" s="23">
        <v>0.29013599999976603</v>
      </c>
      <c r="AL488" s="23">
        <v>1.9905817343897101E-2</v>
      </c>
      <c r="AM488" s="63">
        <v>-23.744987558893602</v>
      </c>
      <c r="AN488" s="19"/>
      <c r="AO488" s="26">
        <v>0.110502251247526</v>
      </c>
      <c r="AP488" s="26">
        <v>-8.3015000728628399E-2</v>
      </c>
      <c r="AQ488" s="26">
        <v>0.13456100225274001</v>
      </c>
      <c r="AR488" s="26">
        <v>-0.16972398156038301</v>
      </c>
      <c r="AS488" s="24">
        <v>5</v>
      </c>
      <c r="AT488" s="24">
        <v>7</v>
      </c>
      <c r="AU488" s="24">
        <v>1</v>
      </c>
      <c r="AV488" s="25">
        <v>11</v>
      </c>
      <c r="AW488" s="19"/>
      <c r="AX488" s="29">
        <v>0.25230734992190301</v>
      </c>
      <c r="AY488" s="30">
        <v>-1.2843876932329299</v>
      </c>
      <c r="AZ488" s="30">
        <v>-1.07886398492519</v>
      </c>
      <c r="BA488" s="30">
        <v>-1.7161987496765501</v>
      </c>
      <c r="BB488" s="62">
        <v>2.6005631410662301E-2</v>
      </c>
      <c r="BC488" s="108">
        <v>-50.079813448770402</v>
      </c>
      <c r="BD488" s="22">
        <v>43650</v>
      </c>
      <c r="BE488" s="22">
        <v>43914</v>
      </c>
      <c r="BF488" s="24"/>
      <c r="BG488" s="22"/>
      <c r="BH488" s="37"/>
    </row>
    <row r="489" spans="1:60" x14ac:dyDescent="0.25">
      <c r="A489" s="19"/>
      <c r="B489" s="17" t="s">
        <v>503</v>
      </c>
      <c r="C489" s="17" t="s">
        <v>4769</v>
      </c>
      <c r="D489" s="17" t="s">
        <v>3072</v>
      </c>
      <c r="E489" s="20" t="s">
        <v>7346</v>
      </c>
      <c r="F489" s="20" t="s">
        <v>3163</v>
      </c>
      <c r="G489" s="82" t="s">
        <v>7250</v>
      </c>
      <c r="H489" s="85" t="s">
        <v>7260</v>
      </c>
      <c r="I489" s="21" t="s">
        <v>7417</v>
      </c>
      <c r="J489" s="21" t="s">
        <v>3890</v>
      </c>
      <c r="K489" s="19"/>
      <c r="L489" s="22">
        <v>44015</v>
      </c>
      <c r="M489" s="98">
        <v>1013.5369999995499</v>
      </c>
      <c r="N489" s="94">
        <v>1013.5369999995499</v>
      </c>
      <c r="O489" s="94">
        <v>1505.7871000003099</v>
      </c>
      <c r="P489" s="62">
        <f t="shared" si="7"/>
        <v>0.67309448991782528</v>
      </c>
      <c r="Q489" s="22">
        <v>43650</v>
      </c>
      <c r="R489" s="99">
        <v>745658.973</v>
      </c>
      <c r="S489" s="99">
        <v>1249461.7395214799</v>
      </c>
      <c r="T489" s="19"/>
      <c r="U489" s="23">
        <v>1.2730461459796101E-2</v>
      </c>
      <c r="V489" s="63">
        <v>0.71502485916425895</v>
      </c>
      <c r="W489" s="23">
        <v>0.10902226432706801</v>
      </c>
      <c r="X489" s="63">
        <v>1.29945646804117</v>
      </c>
      <c r="Y489" s="23">
        <v>-0.112221215010359</v>
      </c>
      <c r="Z489" s="63">
        <v>1.97848187954514</v>
      </c>
      <c r="AA489" s="23">
        <v>-0.32735253099352102</v>
      </c>
      <c r="AB489" s="63">
        <v>-15.828637389699001</v>
      </c>
      <c r="AC489" s="23">
        <v>-0.35910110239521598</v>
      </c>
      <c r="AD489" s="63">
        <v>-15.842812991992099</v>
      </c>
      <c r="AE489" s="23">
        <v>-0.334526611267356</v>
      </c>
      <c r="AF489" s="64">
        <v>-21.259319542790799</v>
      </c>
      <c r="AG489" s="23">
        <v>5.1478115736244903E-2</v>
      </c>
      <c r="AH489" s="63">
        <v>-0.94701422713114902</v>
      </c>
      <c r="AI489" s="23">
        <v>-9.0389542277116597E-2</v>
      </c>
      <c r="AJ489" s="63">
        <v>1.0471587444917501</v>
      </c>
      <c r="AK489" s="23">
        <v>1.3536999998905201E-2</v>
      </c>
      <c r="AL489" s="23">
        <v>1.0408977395854899E-3</v>
      </c>
      <c r="AM489" s="63">
        <v>-51.404887559008799</v>
      </c>
      <c r="AN489" s="19"/>
      <c r="AO489" s="26">
        <v>0.110441437966074</v>
      </c>
      <c r="AP489" s="26">
        <v>-8.3165410799701897E-2</v>
      </c>
      <c r="AQ489" s="26">
        <v>0.13270220309830599</v>
      </c>
      <c r="AR489" s="26">
        <v>-0.17112924447806999</v>
      </c>
      <c r="AS489" s="24">
        <v>5</v>
      </c>
      <c r="AT489" s="24">
        <v>7</v>
      </c>
      <c r="AU489" s="24">
        <v>1</v>
      </c>
      <c r="AV489" s="25">
        <v>11</v>
      </c>
      <c r="AW489" s="19"/>
      <c r="AX489" s="29">
        <v>0.252374304243422</v>
      </c>
      <c r="AY489" s="30">
        <v>-1.3340491087819799</v>
      </c>
      <c r="AZ489" s="30">
        <v>-1.15899958655973</v>
      </c>
      <c r="BA489" s="30">
        <v>-1.77756345033413</v>
      </c>
      <c r="BB489" s="62">
        <v>2.6010411365677999E-2</v>
      </c>
      <c r="BC489" s="108">
        <v>-50.796184932114599</v>
      </c>
      <c r="BD489" s="22">
        <v>43650</v>
      </c>
      <c r="BE489" s="22">
        <v>43914</v>
      </c>
      <c r="BF489" s="24"/>
      <c r="BG489" s="22"/>
      <c r="BH489" s="37"/>
    </row>
    <row r="490" spans="1:60" x14ac:dyDescent="0.25">
      <c r="A490" s="19"/>
      <c r="B490" s="17" t="s">
        <v>504</v>
      </c>
      <c r="C490" s="17" t="s">
        <v>4770</v>
      </c>
      <c r="D490" s="17" t="s">
        <v>3072</v>
      </c>
      <c r="E490" s="20" t="s">
        <v>7359</v>
      </c>
      <c r="F490" s="20" t="s">
        <v>3163</v>
      </c>
      <c r="G490" s="82" t="s">
        <v>7250</v>
      </c>
      <c r="H490" s="85" t="s">
        <v>7260</v>
      </c>
      <c r="I490" s="21" t="s">
        <v>7417</v>
      </c>
      <c r="J490" s="21" t="s">
        <v>3891</v>
      </c>
      <c r="K490" s="19"/>
      <c r="L490" s="22">
        <v>44015</v>
      </c>
      <c r="M490" s="98">
        <v>1211.03999999911</v>
      </c>
      <c r="N490" s="94">
        <v>1211.03999999911</v>
      </c>
      <c r="O490" s="94">
        <v>1773.8759000003299</v>
      </c>
      <c r="P490" s="62">
        <f t="shared" si="7"/>
        <v>0.68270841269047333</v>
      </c>
      <c r="Q490" s="22">
        <v>43650</v>
      </c>
      <c r="R490" s="99">
        <v>1577043.173</v>
      </c>
      <c r="S490" s="99">
        <v>2395268.3751718798</v>
      </c>
      <c r="T490" s="19"/>
      <c r="U490" s="23">
        <v>1.2769760211085701E-2</v>
      </c>
      <c r="V490" s="63">
        <v>0.71895473429321999</v>
      </c>
      <c r="W490" s="23">
        <v>0.110313879307796</v>
      </c>
      <c r="X490" s="63">
        <v>1.42861796611396</v>
      </c>
      <c r="Y490" s="23">
        <v>-0.105929199019592</v>
      </c>
      <c r="Z490" s="63">
        <v>2.60768347862177</v>
      </c>
      <c r="AA490" s="23">
        <v>-0.31771840853354699</v>
      </c>
      <c r="AB490" s="63">
        <v>-14.865225143701499</v>
      </c>
      <c r="AC490" s="23">
        <v>-0.34062405177042798</v>
      </c>
      <c r="AD490" s="63">
        <v>-13.995107929513299</v>
      </c>
      <c r="AE490" s="23">
        <v>-0.30554866638529299</v>
      </c>
      <c r="AF490" s="64">
        <v>-18.361525054584501</v>
      </c>
      <c r="AG490" s="23">
        <v>5.16005335102818E-2</v>
      </c>
      <c r="AH490" s="63">
        <v>-0.93477244972746099</v>
      </c>
      <c r="AI490" s="23">
        <v>-8.3836204402323394E-2</v>
      </c>
      <c r="AJ490" s="63">
        <v>1.70249253197107</v>
      </c>
      <c r="AK490" s="23">
        <v>0.21103999999846601</v>
      </c>
      <c r="AL490" s="23">
        <v>1.4925403744200601E-2</v>
      </c>
      <c r="AM490" s="63">
        <v>-31.6545875590236</v>
      </c>
      <c r="AN490" s="19"/>
      <c r="AO490" s="26">
        <v>0.110484614804591</v>
      </c>
      <c r="AP490" s="26">
        <v>-8.3058617194183199E-2</v>
      </c>
      <c r="AQ490" s="26">
        <v>0.13402188258987699</v>
      </c>
      <c r="AR490" s="26">
        <v>-0.170131558540452</v>
      </c>
      <c r="AS490" s="24">
        <v>5</v>
      </c>
      <c r="AT490" s="24">
        <v>7</v>
      </c>
      <c r="AU490" s="24">
        <v>1</v>
      </c>
      <c r="AV490" s="25">
        <v>11</v>
      </c>
      <c r="AW490" s="19"/>
      <c r="AX490" s="29">
        <v>0.25232658715540301</v>
      </c>
      <c r="AY490" s="30">
        <v>-1.2988911796328499</v>
      </c>
      <c r="AZ490" s="30">
        <v>-1.1022562517391601</v>
      </c>
      <c r="BA490" s="30">
        <v>-1.73416720637579</v>
      </c>
      <c r="BB490" s="62">
        <v>2.6006998887023701E-2</v>
      </c>
      <c r="BC490" s="108">
        <v>-50.288608126400497</v>
      </c>
      <c r="BD490" s="22">
        <v>43650</v>
      </c>
      <c r="BE490" s="22">
        <v>43914</v>
      </c>
      <c r="BF490" s="24"/>
      <c r="BG490" s="22"/>
      <c r="BH490" s="37"/>
    </row>
    <row r="491" spans="1:60" x14ac:dyDescent="0.25">
      <c r="A491" s="19"/>
      <c r="B491" s="17" t="s">
        <v>505</v>
      </c>
      <c r="C491" s="17" t="s">
        <v>4771</v>
      </c>
      <c r="D491" s="17" t="s">
        <v>3072</v>
      </c>
      <c r="E491" s="20" t="s">
        <v>7360</v>
      </c>
      <c r="F491" s="20" t="s">
        <v>3163</v>
      </c>
      <c r="G491" s="82" t="s">
        <v>7250</v>
      </c>
      <c r="H491" s="85" t="s">
        <v>7260</v>
      </c>
      <c r="I491" s="21" t="s">
        <v>7417</v>
      </c>
      <c r="J491" s="21" t="s">
        <v>2982</v>
      </c>
      <c r="K491" s="19"/>
      <c r="L491" s="22">
        <v>44015</v>
      </c>
      <c r="M491" s="98">
        <v>746.54580000042904</v>
      </c>
      <c r="N491" s="94">
        <v>746.54580000042904</v>
      </c>
      <c r="O491" s="94">
        <v>1246.22350000031</v>
      </c>
      <c r="P491" s="62">
        <f t="shared" si="7"/>
        <v>0.59904647922322385</v>
      </c>
      <c r="Q491" s="22">
        <v>43650</v>
      </c>
      <c r="R491" s="99">
        <v>0</v>
      </c>
      <c r="S491" s="99">
        <v>841843.41922949196</v>
      </c>
      <c r="T491" s="19"/>
      <c r="U491" s="23">
        <v>0</v>
      </c>
      <c r="V491" s="63">
        <v>-0.55802128681534702</v>
      </c>
      <c r="W491" s="23">
        <v>0</v>
      </c>
      <c r="X491" s="63">
        <v>-9.6027699646656401</v>
      </c>
      <c r="Y491" s="23">
        <v>-0.227126495946432</v>
      </c>
      <c r="Z491" s="63">
        <v>-9.5120462140621402</v>
      </c>
      <c r="AA491" s="23">
        <v>-0.40127915497403599</v>
      </c>
      <c r="AB491" s="63">
        <v>-23.2212997877505</v>
      </c>
      <c r="AC491" s="23">
        <v>-0.40387634670536499</v>
      </c>
      <c r="AD491" s="63">
        <v>-20.320337423007</v>
      </c>
      <c r="AE491" s="23">
        <v>-0.35317333275976098</v>
      </c>
      <c r="AF491" s="64">
        <v>-23.1239916920313</v>
      </c>
      <c r="AG491" s="23">
        <v>0</v>
      </c>
      <c r="AH491" s="63">
        <v>-6.0948258007556397</v>
      </c>
      <c r="AI491" s="23">
        <v>-0.207834833986417</v>
      </c>
      <c r="AJ491" s="63">
        <v>-10.697370426438299</v>
      </c>
      <c r="AK491" s="23">
        <v>-0.253454199999396</v>
      </c>
      <c r="AL491" s="23">
        <v>-7.1286509722121999E-2</v>
      </c>
      <c r="AM491" s="63">
        <v>-27.645054569438798</v>
      </c>
      <c r="AN491" s="19"/>
      <c r="AO491" s="26">
        <v>0.110575362805394</v>
      </c>
      <c r="AP491" s="26">
        <v>-8.2834537619491999E-2</v>
      </c>
      <c r="AQ491" s="26">
        <v>0.136795467478805</v>
      </c>
      <c r="AR491" s="26">
        <v>-0.16803418731084099</v>
      </c>
      <c r="AS491" s="24">
        <v>3</v>
      </c>
      <c r="AT491" s="24">
        <v>7</v>
      </c>
      <c r="AU491" s="24">
        <v>2</v>
      </c>
      <c r="AV491" s="25">
        <v>10</v>
      </c>
      <c r="AW491" s="19"/>
      <c r="AX491" s="29">
        <v>0.24173053575679701</v>
      </c>
      <c r="AY491" s="30">
        <v>-1.5922249618906801</v>
      </c>
      <c r="AZ491" s="30">
        <v>-1.5295601936377401</v>
      </c>
      <c r="BA491" s="30">
        <v>-2.0813764590311599</v>
      </c>
      <c r="BB491" s="62">
        <v>2.4900557471009999E-2</v>
      </c>
      <c r="BC491" s="108">
        <v>-49.206390346575098</v>
      </c>
      <c r="BD491" s="22">
        <v>43650</v>
      </c>
      <c r="BE491" s="22">
        <v>43914</v>
      </c>
      <c r="BF491" s="24"/>
      <c r="BG491" s="22"/>
      <c r="BH491" s="37"/>
    </row>
    <row r="492" spans="1:60" x14ac:dyDescent="0.25">
      <c r="A492" s="19"/>
      <c r="B492" s="17" t="s">
        <v>506</v>
      </c>
      <c r="C492" s="17" t="s">
        <v>4772</v>
      </c>
      <c r="D492" s="17" t="s">
        <v>3072</v>
      </c>
      <c r="E492" s="20" t="s">
        <v>7361</v>
      </c>
      <c r="F492" s="20" t="s">
        <v>3163</v>
      </c>
      <c r="G492" s="82" t="s">
        <v>7250</v>
      </c>
      <c r="H492" s="85" t="s">
        <v>7260</v>
      </c>
      <c r="I492" s="21" t="s">
        <v>7417</v>
      </c>
      <c r="J492" s="21" t="s">
        <v>3892</v>
      </c>
      <c r="K492" s="19"/>
      <c r="L492" s="22">
        <v>44015</v>
      </c>
      <c r="M492" s="98">
        <v>1042.9495999999299</v>
      </c>
      <c r="N492" s="94">
        <v>1042.9495999999299</v>
      </c>
      <c r="O492" s="94">
        <v>1545.9289999995401</v>
      </c>
      <c r="P492" s="62">
        <f t="shared" si="7"/>
        <v>0.67464262589047763</v>
      </c>
      <c r="Q492" s="22">
        <v>43650</v>
      </c>
      <c r="R492" s="99">
        <v>138489.92499999999</v>
      </c>
      <c r="S492" s="99">
        <v>181500.09897705101</v>
      </c>
      <c r="T492" s="19"/>
      <c r="U492" s="23">
        <v>1.27368248504354E-2</v>
      </c>
      <c r="V492" s="63">
        <v>0.71566119822818997</v>
      </c>
      <c r="W492" s="23">
        <v>0.10923138887301299</v>
      </c>
      <c r="X492" s="63">
        <v>1.3203689226356801</v>
      </c>
      <c r="Y492" s="23">
        <v>-0.111205117524223</v>
      </c>
      <c r="Z492" s="63">
        <v>2.0800916281587001</v>
      </c>
      <c r="AA492" s="23">
        <v>-0.32580116210854598</v>
      </c>
      <c r="AB492" s="63">
        <v>-15.673500501201501</v>
      </c>
      <c r="AC492" s="23">
        <v>-0.35614385737688298</v>
      </c>
      <c r="AD492" s="63">
        <v>-15.547088490158799</v>
      </c>
      <c r="AE492" s="23">
        <v>-0.32991644881549298</v>
      </c>
      <c r="AF492" s="64">
        <v>-20.798303297604399</v>
      </c>
      <c r="AG492" s="23">
        <v>5.1497962989742498E-2</v>
      </c>
      <c r="AH492" s="63">
        <v>-0.945029501781391</v>
      </c>
      <c r="AI492" s="23">
        <v>-8.9331231213727699E-2</v>
      </c>
      <c r="AJ492" s="63">
        <v>1.15298985083064</v>
      </c>
      <c r="AK492" s="23">
        <v>4.2949599999701597E-2</v>
      </c>
      <c r="AL492" s="23">
        <v>3.2590045666438501E-3</v>
      </c>
      <c r="AM492" s="63">
        <v>-48.463627558900001</v>
      </c>
      <c r="AN492" s="19"/>
      <c r="AO492" s="26">
        <v>0.110448467188689</v>
      </c>
      <c r="AP492" s="26">
        <v>-8.3148030393203995E-2</v>
      </c>
      <c r="AQ492" s="26">
        <v>0.13291619374285801</v>
      </c>
      <c r="AR492" s="26">
        <v>-0.17096792833501201</v>
      </c>
      <c r="AS492" s="24">
        <v>5</v>
      </c>
      <c r="AT492" s="24">
        <v>7</v>
      </c>
      <c r="AU492" s="24">
        <v>1</v>
      </c>
      <c r="AV492" s="25">
        <v>11</v>
      </c>
      <c r="AW492" s="19"/>
      <c r="AX492" s="29">
        <v>0.252366488446714</v>
      </c>
      <c r="AY492" s="30">
        <v>-1.32838868696854</v>
      </c>
      <c r="AZ492" s="30">
        <v>-1.1498592855241401</v>
      </c>
      <c r="BA492" s="30">
        <v>-1.7705925205100399</v>
      </c>
      <c r="BB492" s="62">
        <v>2.60098503398331E-2</v>
      </c>
      <c r="BC492" s="108">
        <v>-50.714308354421497</v>
      </c>
      <c r="BD492" s="22">
        <v>43650</v>
      </c>
      <c r="BE492" s="22">
        <v>43914</v>
      </c>
      <c r="BF492" s="24"/>
      <c r="BG492" s="22"/>
      <c r="BH492" s="37"/>
    </row>
    <row r="493" spans="1:60" x14ac:dyDescent="0.25">
      <c r="A493" s="19"/>
      <c r="B493" s="17" t="s">
        <v>507</v>
      </c>
      <c r="C493" s="17" t="s">
        <v>4773</v>
      </c>
      <c r="D493" s="17" t="s">
        <v>3072</v>
      </c>
      <c r="E493" s="20" t="s">
        <v>7348</v>
      </c>
      <c r="F493" s="20" t="s">
        <v>3163</v>
      </c>
      <c r="G493" s="82" t="s">
        <v>7250</v>
      </c>
      <c r="H493" s="85" t="s">
        <v>7260</v>
      </c>
      <c r="I493" s="21" t="s">
        <v>7417</v>
      </c>
      <c r="J493" s="21" t="s">
        <v>3893</v>
      </c>
      <c r="K493" s="19"/>
      <c r="L493" s="22">
        <v>44015</v>
      </c>
      <c r="M493" s="98">
        <v>826.166400000453</v>
      </c>
      <c r="N493" s="94">
        <v>826.166400000453</v>
      </c>
      <c r="O493" s="94">
        <v>1237.88000000082</v>
      </c>
      <c r="P493" s="62">
        <f t="shared" si="7"/>
        <v>0.66740427181948636</v>
      </c>
      <c r="Q493" s="22">
        <v>43650</v>
      </c>
      <c r="R493" s="99">
        <v>1117124.1129999999</v>
      </c>
      <c r="S493" s="99">
        <v>2103334.25761719</v>
      </c>
      <c r="T493" s="19"/>
      <c r="U493" s="23">
        <v>1.2706911902569101E-2</v>
      </c>
      <c r="V493" s="63">
        <v>0.712669903441565</v>
      </c>
      <c r="W493" s="23">
        <v>0.108249767428788</v>
      </c>
      <c r="X493" s="63">
        <v>1.22220677821315</v>
      </c>
      <c r="Y493" s="23">
        <v>-0.115966537618951</v>
      </c>
      <c r="Z493" s="63">
        <v>1.6039496186858699</v>
      </c>
      <c r="AA493" s="23">
        <v>-0.33305449970357598</v>
      </c>
      <c r="AB493" s="63">
        <v>-16.398834260704501</v>
      </c>
      <c r="AC493" s="23">
        <v>-0.37111223347543298</v>
      </c>
      <c r="AD493" s="63">
        <v>-17.043926100013799</v>
      </c>
      <c r="AE493" s="23">
        <v>-0.35431516641052402</v>
      </c>
      <c r="AF493" s="64">
        <v>-23.2381750571076</v>
      </c>
      <c r="AG493" s="23">
        <v>5.1404736146651003E-2</v>
      </c>
      <c r="AH493" s="63">
        <v>-0.95435218609054595</v>
      </c>
      <c r="AI493" s="23">
        <v>-9.4290079046913902E-2</v>
      </c>
      <c r="AJ493" s="63">
        <v>0.65710506751202002</v>
      </c>
      <c r="AK493" s="23">
        <v>-0.17383359999977999</v>
      </c>
      <c r="AL493" s="23">
        <v>-1.4666237453639E-2</v>
      </c>
      <c r="AM493" s="63">
        <v>-70.141947558848202</v>
      </c>
      <c r="AN493" s="19"/>
      <c r="AO493" s="26">
        <v>0.110415588742471</v>
      </c>
      <c r="AP493" s="26">
        <v>-8.3229266211710604E-2</v>
      </c>
      <c r="AQ493" s="26">
        <v>0.131913482901</v>
      </c>
      <c r="AR493" s="26">
        <v>-0.17172607272747001</v>
      </c>
      <c r="AS493" s="24">
        <v>5</v>
      </c>
      <c r="AT493" s="24">
        <v>7</v>
      </c>
      <c r="AU493" s="24">
        <v>1</v>
      </c>
      <c r="AV493" s="25">
        <v>11</v>
      </c>
      <c r="AW493" s="19"/>
      <c r="AX493" s="29">
        <v>0.25240326373546901</v>
      </c>
      <c r="AY493" s="30">
        <v>-1.3548577102119499</v>
      </c>
      <c r="AZ493" s="30">
        <v>-1.1926075602823401</v>
      </c>
      <c r="BA493" s="30">
        <v>-1.8031383339093701</v>
      </c>
      <c r="BB493" s="62">
        <v>2.6012494294263899E-2</v>
      </c>
      <c r="BC493" s="108">
        <v>-51.097561960807099</v>
      </c>
      <c r="BD493" s="22">
        <v>43650</v>
      </c>
      <c r="BE493" s="22">
        <v>43914</v>
      </c>
      <c r="BF493" s="24"/>
      <c r="BG493" s="22"/>
      <c r="BH493" s="37"/>
    </row>
    <row r="494" spans="1:60" x14ac:dyDescent="0.25">
      <c r="A494" s="19"/>
      <c r="B494" s="17" t="s">
        <v>508</v>
      </c>
      <c r="C494" s="17" t="s">
        <v>4774</v>
      </c>
      <c r="D494" s="17" t="s">
        <v>3072</v>
      </c>
      <c r="E494" s="20" t="s">
        <v>7362</v>
      </c>
      <c r="F494" s="20" t="s">
        <v>3163</v>
      </c>
      <c r="G494" s="82" t="s">
        <v>7250</v>
      </c>
      <c r="H494" s="85" t="s">
        <v>7260</v>
      </c>
      <c r="I494" s="21" t="s">
        <v>7417</v>
      </c>
      <c r="J494" s="21" t="s">
        <v>3894</v>
      </c>
      <c r="K494" s="19"/>
      <c r="L494" s="22">
        <v>44015</v>
      </c>
      <c r="M494" s="98">
        <v>699.30179999954998</v>
      </c>
      <c r="N494" s="94">
        <v>699.30179999954998</v>
      </c>
      <c r="O494" s="94">
        <v>943.47530000004895</v>
      </c>
      <c r="P494" s="62">
        <f t="shared" si="7"/>
        <v>0.74119778228376909</v>
      </c>
      <c r="Q494" s="22">
        <v>43650</v>
      </c>
      <c r="R494" s="99">
        <v>0</v>
      </c>
      <c r="S494" s="99">
        <v>179904.560452148</v>
      </c>
      <c r="T494" s="19"/>
      <c r="U494" s="23">
        <v>0</v>
      </c>
      <c r="V494" s="63">
        <v>-0.55802128681534702</v>
      </c>
      <c r="W494" s="23">
        <v>0</v>
      </c>
      <c r="X494" s="63">
        <v>-9.6027699646656401</v>
      </c>
      <c r="Y494" s="23">
        <v>0</v>
      </c>
      <c r="Z494" s="63">
        <v>13.200603380581001</v>
      </c>
      <c r="AA494" s="23">
        <v>-0.25922541639476498</v>
      </c>
      <c r="AB494" s="63">
        <v>-9.0159259298234193</v>
      </c>
      <c r="AC494" s="23">
        <v>-0.27392807327589302</v>
      </c>
      <c r="AD494" s="63">
        <v>-7.3255100800597601</v>
      </c>
      <c r="AE494" s="23">
        <v>-0.37756754950154597</v>
      </c>
      <c r="AF494" s="64">
        <v>-25.563413366209701</v>
      </c>
      <c r="AG494" s="23">
        <v>0</v>
      </c>
      <c r="AH494" s="63">
        <v>-6.0948258007556397</v>
      </c>
      <c r="AI494" s="23">
        <v>0</v>
      </c>
      <c r="AJ494" s="63">
        <v>10.0861129722034</v>
      </c>
      <c r="AK494" s="23">
        <v>-0.30069820000062503</v>
      </c>
      <c r="AL494" s="23">
        <v>-8.3478534156747594E-2</v>
      </c>
      <c r="AM494" s="63">
        <v>-32.2168190585217</v>
      </c>
      <c r="AN494" s="19"/>
      <c r="AO494" s="26">
        <v>0.110544855815533</v>
      </c>
      <c r="AP494" s="26">
        <v>-4.8654322275979198E-2</v>
      </c>
      <c r="AQ494" s="26">
        <v>5.3341437542258098E-2</v>
      </c>
      <c r="AR494" s="26">
        <v>-0.119197588927782</v>
      </c>
      <c r="AS494" s="24">
        <v>1</v>
      </c>
      <c r="AT494" s="24">
        <v>3</v>
      </c>
      <c r="AU494" s="24">
        <v>5</v>
      </c>
      <c r="AV494" s="25">
        <v>7</v>
      </c>
      <c r="AW494" s="19"/>
      <c r="AX494" s="29">
        <v>0.15615032139641699</v>
      </c>
      <c r="AY494" s="30">
        <v>-1.70350507248622</v>
      </c>
      <c r="AZ494" s="30">
        <v>-0.55217746959715397</v>
      </c>
      <c r="BA494" s="30">
        <v>-2.45441253848549</v>
      </c>
      <c r="BB494" s="62">
        <v>1.63817286447193E-2</v>
      </c>
      <c r="BC494" s="108">
        <v>-29.0447349284659</v>
      </c>
      <c r="BD494" s="22">
        <v>43650</v>
      </c>
      <c r="BE494" s="22">
        <v>43782</v>
      </c>
      <c r="BF494" s="24"/>
      <c r="BG494" s="22"/>
      <c r="BH494" s="37"/>
    </row>
    <row r="495" spans="1:60" x14ac:dyDescent="0.25">
      <c r="A495" s="19"/>
      <c r="B495" s="17" t="s">
        <v>509</v>
      </c>
      <c r="C495" s="17" t="s">
        <v>4775</v>
      </c>
      <c r="D495" s="17" t="s">
        <v>3073</v>
      </c>
      <c r="E495" s="20" t="s">
        <v>7298</v>
      </c>
      <c r="F495" s="20" t="s">
        <v>3163</v>
      </c>
      <c r="G495" s="82" t="s">
        <v>7251</v>
      </c>
      <c r="H495" s="85" t="s">
        <v>7282</v>
      </c>
      <c r="I495" s="21" t="s">
        <v>7417</v>
      </c>
      <c r="J495" s="21" t="s">
        <v>3895</v>
      </c>
      <c r="K495" s="19"/>
      <c r="L495" s="22">
        <v>44015</v>
      </c>
      <c r="M495" s="98">
        <v>666.14580000005697</v>
      </c>
      <c r="N495" s="94">
        <v>666.14580000005697</v>
      </c>
      <c r="O495" s="94">
        <v>1089.36050000042</v>
      </c>
      <c r="P495" s="62">
        <f t="shared" si="7"/>
        <v>0.61150170214524957</v>
      </c>
      <c r="Q495" s="22">
        <v>43836</v>
      </c>
      <c r="R495" s="99">
        <v>888.73699999999997</v>
      </c>
      <c r="S495" s="99">
        <v>6771.2778888855</v>
      </c>
      <c r="T495" s="19"/>
      <c r="U495" s="23">
        <v>-9.0049257141799899E-4</v>
      </c>
      <c r="V495" s="63">
        <v>-0.64807054395714703</v>
      </c>
      <c r="W495" s="23">
        <v>-9.5518667867509101E-3</v>
      </c>
      <c r="X495" s="63">
        <v>-10.557956643344401</v>
      </c>
      <c r="Y495" s="23">
        <v>-0.377081562666572</v>
      </c>
      <c r="Z495" s="63">
        <v>-24.5075528860907</v>
      </c>
      <c r="AA495" s="23">
        <v>-0.26320360407058602</v>
      </c>
      <c r="AB495" s="63">
        <v>-9.4137446974054892</v>
      </c>
      <c r="AC495" s="23">
        <v>-0.27708223929134002</v>
      </c>
      <c r="AD495" s="63">
        <v>-7.6409266816044701</v>
      </c>
      <c r="AE495" s="23">
        <v>-0.175461816704192</v>
      </c>
      <c r="AF495" s="64">
        <v>-5.3528400864597598</v>
      </c>
      <c r="AG495" s="23">
        <v>7.8954196942504495E-3</v>
      </c>
      <c r="AH495" s="63">
        <v>-5.3052838313306001</v>
      </c>
      <c r="AI495" s="23">
        <v>-0.35991764923324798</v>
      </c>
      <c r="AJ495" s="63">
        <v>-25.905651951121399</v>
      </c>
      <c r="AK495" s="23">
        <v>-0.33385420000006</v>
      </c>
      <c r="AL495" s="23">
        <v>-4.7536241570051103E-2</v>
      </c>
      <c r="AM495" s="63">
        <v>-32.0952670226688</v>
      </c>
      <c r="AN495" s="19"/>
      <c r="AO495" s="26">
        <v>0.16192030234757099</v>
      </c>
      <c r="AP495" s="26">
        <v>-0.177164849396795</v>
      </c>
      <c r="AQ495" s="26">
        <v>7.61559589263925E-2</v>
      </c>
      <c r="AR495" s="26">
        <v>-0.35796528616745499</v>
      </c>
      <c r="AS495" s="24">
        <v>7</v>
      </c>
      <c r="AT495" s="24">
        <v>5</v>
      </c>
      <c r="AU495" s="24">
        <v>7</v>
      </c>
      <c r="AV495" s="25">
        <v>5</v>
      </c>
      <c r="AW495" s="19"/>
      <c r="AX495" s="29">
        <v>0.46140173400810502</v>
      </c>
      <c r="AY495" s="30">
        <v>-0.45232484277767099</v>
      </c>
      <c r="AZ495" s="30">
        <v>-0.27602350053121</v>
      </c>
      <c r="BA495" s="30">
        <v>-0.58968398342858597</v>
      </c>
      <c r="BB495" s="62">
        <v>4.64916873326729E-2</v>
      </c>
      <c r="BC495" s="108">
        <v>-56.695005923218602</v>
      </c>
      <c r="BD495" s="22">
        <v>43836</v>
      </c>
      <c r="BE495" s="22">
        <v>43908</v>
      </c>
      <c r="BF495" s="24"/>
      <c r="BG495" s="22"/>
      <c r="BH495" s="37"/>
    </row>
    <row r="496" spans="1:60" x14ac:dyDescent="0.25">
      <c r="A496" s="19"/>
      <c r="B496" s="17" t="s">
        <v>510</v>
      </c>
      <c r="C496" s="17" t="s">
        <v>4776</v>
      </c>
      <c r="D496" s="17" t="s">
        <v>3073</v>
      </c>
      <c r="E496" s="20" t="s">
        <v>7346</v>
      </c>
      <c r="F496" s="20" t="s">
        <v>3163</v>
      </c>
      <c r="G496" s="82" t="s">
        <v>7251</v>
      </c>
      <c r="H496" s="85" t="s">
        <v>7282</v>
      </c>
      <c r="I496" s="21" t="s">
        <v>7417</v>
      </c>
      <c r="J496" s="21" t="s">
        <v>3896</v>
      </c>
      <c r="K496" s="19"/>
      <c r="L496" s="22">
        <v>44015</v>
      </c>
      <c r="M496" s="98">
        <v>590.35400000028301</v>
      </c>
      <c r="N496" s="94">
        <v>590.35400000028301</v>
      </c>
      <c r="O496" s="94">
        <v>974.91370000038296</v>
      </c>
      <c r="P496" s="62">
        <f t="shared" si="7"/>
        <v>0.60554488053665789</v>
      </c>
      <c r="Q496" s="22">
        <v>43836</v>
      </c>
      <c r="R496" s="99">
        <v>116065.713</v>
      </c>
      <c r="S496" s="99">
        <v>90706.859728027295</v>
      </c>
      <c r="T496" s="19"/>
      <c r="U496" s="23">
        <v>-9.5546154807379902E-4</v>
      </c>
      <c r="V496" s="63">
        <v>-0.65356744162272695</v>
      </c>
      <c r="W496" s="23">
        <v>-1.11770489429546E-2</v>
      </c>
      <c r="X496" s="63">
        <v>-10.7204748589575</v>
      </c>
      <c r="Y496" s="23">
        <v>-0.383250541708549</v>
      </c>
      <c r="Z496" s="63">
        <v>-25.1244507902884</v>
      </c>
      <c r="AA496" s="23">
        <v>-0.27781812639121201</v>
      </c>
      <c r="AB496" s="63">
        <v>-10.8751969294681</v>
      </c>
      <c r="AC496" s="23">
        <v>-0.30545378907758303</v>
      </c>
      <c r="AD496" s="63">
        <v>-10.478081660228799</v>
      </c>
      <c r="AE496" s="23">
        <v>-0.22359763231361299</v>
      </c>
      <c r="AF496" s="64">
        <v>-10.166421647401901</v>
      </c>
      <c r="AG496" s="23">
        <v>7.7294295133469903E-3</v>
      </c>
      <c r="AH496" s="63">
        <v>-5.3218828494209403</v>
      </c>
      <c r="AI496" s="23">
        <v>-0.366360161728226</v>
      </c>
      <c r="AJ496" s="63">
        <v>-26.549903200619202</v>
      </c>
      <c r="AK496" s="23">
        <v>-0.40964600000006601</v>
      </c>
      <c r="AL496" s="23">
        <v>-6.1229065372608603E-2</v>
      </c>
      <c r="AM496" s="63">
        <v>-39.674447022669497</v>
      </c>
      <c r="AN496" s="19"/>
      <c r="AO496" s="26">
        <v>0.16185764628433399</v>
      </c>
      <c r="AP496" s="26">
        <v>-0.17729910545487701</v>
      </c>
      <c r="AQ496" s="26">
        <v>7.4336500745630502E-2</v>
      </c>
      <c r="AR496" s="26">
        <v>-0.35905177841253999</v>
      </c>
      <c r="AS496" s="24">
        <v>7</v>
      </c>
      <c r="AT496" s="24">
        <v>5</v>
      </c>
      <c r="AU496" s="24">
        <v>7</v>
      </c>
      <c r="AV496" s="25">
        <v>5</v>
      </c>
      <c r="AW496" s="19"/>
      <c r="AX496" s="29">
        <v>0.46146682882041201</v>
      </c>
      <c r="AY496" s="30">
        <v>-0.48496923230049999</v>
      </c>
      <c r="AZ496" s="30">
        <v>-0.32677746980334599</v>
      </c>
      <c r="BA496" s="30">
        <v>-0.63145845687176905</v>
      </c>
      <c r="BB496" s="62">
        <v>4.6494037173906697E-2</v>
      </c>
      <c r="BC496" s="108">
        <v>-56.865258945501402</v>
      </c>
      <c r="BD496" s="22">
        <v>43836</v>
      </c>
      <c r="BE496" s="22">
        <v>43908</v>
      </c>
      <c r="BF496" s="24"/>
      <c r="BG496" s="22"/>
      <c r="BH496" s="37"/>
    </row>
    <row r="497" spans="1:60" x14ac:dyDescent="0.25">
      <c r="A497" s="19"/>
      <c r="B497" s="17" t="s">
        <v>511</v>
      </c>
      <c r="C497" s="17" t="s">
        <v>4777</v>
      </c>
      <c r="D497" s="17" t="s">
        <v>3073</v>
      </c>
      <c r="E497" s="20" t="s">
        <v>7291</v>
      </c>
      <c r="F497" s="20" t="s">
        <v>3163</v>
      </c>
      <c r="G497" s="82" t="s">
        <v>7251</v>
      </c>
      <c r="H497" s="85" t="s">
        <v>7282</v>
      </c>
      <c r="I497" s="21" t="s">
        <v>7417</v>
      </c>
      <c r="J497" s="21" t="s">
        <v>3897</v>
      </c>
      <c r="K497" s="19"/>
      <c r="L497" s="22">
        <v>44015</v>
      </c>
      <c r="M497" s="98">
        <v>1000</v>
      </c>
      <c r="N497" s="94">
        <v>1000</v>
      </c>
      <c r="O497" s="94">
        <v>1000</v>
      </c>
      <c r="P497" s="62">
        <f t="shared" si="7"/>
        <v>1</v>
      </c>
      <c r="Q497" s="22">
        <v>44015</v>
      </c>
      <c r="R497" s="99">
        <v>0</v>
      </c>
      <c r="S497" s="99">
        <v>0</v>
      </c>
      <c r="T497" s="19"/>
      <c r="U497" s="23">
        <v>0</v>
      </c>
      <c r="V497" s="63">
        <v>-0.55802128681534702</v>
      </c>
      <c r="W497" s="23">
        <v>0</v>
      </c>
      <c r="X497" s="63">
        <v>-9.6027699646656401</v>
      </c>
      <c r="Y497" s="23">
        <v>0</v>
      </c>
      <c r="Z497" s="63">
        <v>13.200603380581001</v>
      </c>
      <c r="AA497" s="23">
        <v>0</v>
      </c>
      <c r="AB497" s="63">
        <v>16.906615709653099</v>
      </c>
      <c r="AC497" s="23">
        <v>0</v>
      </c>
      <c r="AD497" s="63">
        <v>20.067297247529499</v>
      </c>
      <c r="AE497" s="23">
        <v>0</v>
      </c>
      <c r="AF497" s="64">
        <v>12.1933415839594</v>
      </c>
      <c r="AG497" s="23">
        <v>0</v>
      </c>
      <c r="AH497" s="63">
        <v>-6.0948258007556397</v>
      </c>
      <c r="AI497" s="23">
        <v>0</v>
      </c>
      <c r="AJ497" s="63">
        <v>10.0861129722034</v>
      </c>
      <c r="AK497" s="23">
        <v>0</v>
      </c>
      <c r="AL497" s="23">
        <v>0</v>
      </c>
      <c r="AM497" s="63">
        <v>1.29015297734441</v>
      </c>
      <c r="AN497" s="19"/>
      <c r="AO497" s="26">
        <v>0</v>
      </c>
      <c r="AP497" s="26">
        <v>0</v>
      </c>
      <c r="AQ497" s="26">
        <v>0</v>
      </c>
      <c r="AR497" s="26">
        <v>0</v>
      </c>
      <c r="AS497" s="24">
        <v>0</v>
      </c>
      <c r="AT497" s="24">
        <v>0</v>
      </c>
      <c r="AU497" s="24">
        <v>7</v>
      </c>
      <c r="AV497" s="25">
        <v>5</v>
      </c>
      <c r="AW497" s="19"/>
      <c r="AX497" s="29">
        <v>0</v>
      </c>
      <c r="AY497" s="30">
        <v>-117.15773072850401</v>
      </c>
      <c r="AZ497" s="30">
        <v>0.29634204711419398</v>
      </c>
      <c r="BA497" s="30">
        <v>-15.9700429780205</v>
      </c>
      <c r="BB497" s="62">
        <v>0</v>
      </c>
      <c r="BC497" s="108">
        <v>0</v>
      </c>
      <c r="BD497" s="22">
        <v>43650</v>
      </c>
      <c r="BE497" s="22"/>
      <c r="BF497" s="24"/>
      <c r="BG497" s="22"/>
      <c r="BH497" s="37"/>
    </row>
    <row r="498" spans="1:60" x14ac:dyDescent="0.25">
      <c r="A498" s="19"/>
      <c r="B498" s="17" t="s">
        <v>512</v>
      </c>
      <c r="C498" s="17" t="s">
        <v>4778</v>
      </c>
      <c r="D498" s="17" t="s">
        <v>3073</v>
      </c>
      <c r="E498" s="20" t="s">
        <v>7292</v>
      </c>
      <c r="F498" s="20" t="s">
        <v>3163</v>
      </c>
      <c r="G498" s="82" t="s">
        <v>7251</v>
      </c>
      <c r="H498" s="85" t="s">
        <v>7282</v>
      </c>
      <c r="I498" s="21" t="s">
        <v>7417</v>
      </c>
      <c r="J498" s="21" t="s">
        <v>3898</v>
      </c>
      <c r="K498" s="19"/>
      <c r="L498" s="22">
        <v>44015</v>
      </c>
      <c r="M498" s="98">
        <v>1000</v>
      </c>
      <c r="N498" s="94">
        <v>1000</v>
      </c>
      <c r="O498" s="94">
        <v>1000</v>
      </c>
      <c r="P498" s="62">
        <f t="shared" si="7"/>
        <v>1</v>
      </c>
      <c r="Q498" s="22">
        <v>44015</v>
      </c>
      <c r="R498" s="99">
        <v>0</v>
      </c>
      <c r="S498" s="99">
        <v>0</v>
      </c>
      <c r="T498" s="19"/>
      <c r="U498" s="23">
        <v>0</v>
      </c>
      <c r="V498" s="63">
        <v>-0.55802128681534702</v>
      </c>
      <c r="W498" s="23">
        <v>0</v>
      </c>
      <c r="X498" s="63">
        <v>-9.6027699646656401</v>
      </c>
      <c r="Y498" s="23">
        <v>0</v>
      </c>
      <c r="Z498" s="63">
        <v>13.200603380581001</v>
      </c>
      <c r="AA498" s="23">
        <v>0</v>
      </c>
      <c r="AB498" s="63">
        <v>16.906615709653099</v>
      </c>
      <c r="AC498" s="23">
        <v>0</v>
      </c>
      <c r="AD498" s="63">
        <v>20.067297247529499</v>
      </c>
      <c r="AE498" s="23">
        <v>0</v>
      </c>
      <c r="AF498" s="64">
        <v>12.1933415839594</v>
      </c>
      <c r="AG498" s="23">
        <v>0</v>
      </c>
      <c r="AH498" s="63">
        <v>-6.0948258007556397</v>
      </c>
      <c r="AI498" s="23">
        <v>0</v>
      </c>
      <c r="AJ498" s="63">
        <v>10.0861129722034</v>
      </c>
      <c r="AK498" s="23">
        <v>0</v>
      </c>
      <c r="AL498" s="23">
        <v>0</v>
      </c>
      <c r="AM498" s="63">
        <v>1.29015297734441</v>
      </c>
      <c r="AN498" s="19"/>
      <c r="AO498" s="26">
        <v>0</v>
      </c>
      <c r="AP498" s="26">
        <v>0</v>
      </c>
      <c r="AQ498" s="26">
        <v>0</v>
      </c>
      <c r="AR498" s="26">
        <v>0</v>
      </c>
      <c r="AS498" s="24">
        <v>0</v>
      </c>
      <c r="AT498" s="24">
        <v>0</v>
      </c>
      <c r="AU498" s="24">
        <v>7</v>
      </c>
      <c r="AV498" s="25">
        <v>5</v>
      </c>
      <c r="AW498" s="19"/>
      <c r="AX498" s="29">
        <v>0</v>
      </c>
      <c r="AY498" s="30">
        <v>-117.15773072850401</v>
      </c>
      <c r="AZ498" s="30">
        <v>0.29634204711419398</v>
      </c>
      <c r="BA498" s="30">
        <v>-15.9700429780205</v>
      </c>
      <c r="BB498" s="62">
        <v>0</v>
      </c>
      <c r="BC498" s="108">
        <v>0</v>
      </c>
      <c r="BD498" s="22">
        <v>43650</v>
      </c>
      <c r="BE498" s="22"/>
      <c r="BF498" s="24"/>
      <c r="BG498" s="22"/>
      <c r="BH498" s="37"/>
    </row>
    <row r="499" spans="1:60" x14ac:dyDescent="0.25">
      <c r="A499" s="19"/>
      <c r="B499" s="17" t="s">
        <v>513</v>
      </c>
      <c r="C499" s="17" t="s">
        <v>4779</v>
      </c>
      <c r="D499" s="17" t="s">
        <v>3073</v>
      </c>
      <c r="E499" s="20" t="s">
        <v>7300</v>
      </c>
      <c r="F499" s="20" t="s">
        <v>3163</v>
      </c>
      <c r="G499" s="82" t="s">
        <v>7251</v>
      </c>
      <c r="H499" s="85" t="s">
        <v>7282</v>
      </c>
      <c r="I499" s="21" t="s">
        <v>7417</v>
      </c>
      <c r="J499" s="21" t="s">
        <v>3899</v>
      </c>
      <c r="K499" s="19"/>
      <c r="L499" s="22">
        <v>44015</v>
      </c>
      <c r="M499" s="98">
        <v>1000</v>
      </c>
      <c r="N499" s="94">
        <v>1000</v>
      </c>
      <c r="O499" s="94">
        <v>1000</v>
      </c>
      <c r="P499" s="62">
        <f t="shared" si="7"/>
        <v>1</v>
      </c>
      <c r="Q499" s="22">
        <v>44015</v>
      </c>
      <c r="R499" s="99">
        <v>0</v>
      </c>
      <c r="S499" s="99">
        <v>0</v>
      </c>
      <c r="T499" s="19"/>
      <c r="U499" s="23">
        <v>0</v>
      </c>
      <c r="V499" s="63">
        <v>-0.55802128681534702</v>
      </c>
      <c r="W499" s="23">
        <v>0</v>
      </c>
      <c r="X499" s="63">
        <v>-9.6027699646656401</v>
      </c>
      <c r="Y499" s="23">
        <v>0</v>
      </c>
      <c r="Z499" s="63">
        <v>13.200603380581001</v>
      </c>
      <c r="AA499" s="23">
        <v>0</v>
      </c>
      <c r="AB499" s="63">
        <v>16.906615709653099</v>
      </c>
      <c r="AC499" s="23">
        <v>0</v>
      </c>
      <c r="AD499" s="63">
        <v>20.067297247529499</v>
      </c>
      <c r="AE499" s="23">
        <v>0</v>
      </c>
      <c r="AF499" s="64">
        <v>12.1933415839594</v>
      </c>
      <c r="AG499" s="23">
        <v>0</v>
      </c>
      <c r="AH499" s="63">
        <v>-6.0948258007556397</v>
      </c>
      <c r="AI499" s="23">
        <v>0</v>
      </c>
      <c r="AJ499" s="63">
        <v>10.0861129722034</v>
      </c>
      <c r="AK499" s="23">
        <v>0</v>
      </c>
      <c r="AL499" s="23">
        <v>0</v>
      </c>
      <c r="AM499" s="63">
        <v>0.22756192556698801</v>
      </c>
      <c r="AN499" s="19"/>
      <c r="AO499" s="26">
        <v>0</v>
      </c>
      <c r="AP499" s="26">
        <v>0</v>
      </c>
      <c r="AQ499" s="26">
        <v>0</v>
      </c>
      <c r="AR499" s="26">
        <v>0</v>
      </c>
      <c r="AS499" s="24">
        <v>0</v>
      </c>
      <c r="AT499" s="24">
        <v>0</v>
      </c>
      <c r="AU499" s="24">
        <v>7</v>
      </c>
      <c r="AV499" s="25">
        <v>5</v>
      </c>
      <c r="AW499" s="19"/>
      <c r="AX499" s="29">
        <v>0</v>
      </c>
      <c r="AY499" s="30">
        <v>-117.15773072850401</v>
      </c>
      <c r="AZ499" s="30">
        <v>0.29634204711419398</v>
      </c>
      <c r="BA499" s="30">
        <v>-15.9700429780205</v>
      </c>
      <c r="BB499" s="62">
        <v>0</v>
      </c>
      <c r="BC499" s="108">
        <v>0</v>
      </c>
      <c r="BD499" s="22">
        <v>43650</v>
      </c>
      <c r="BE499" s="22"/>
      <c r="BF499" s="24"/>
      <c r="BG499" s="22"/>
      <c r="BH499" s="37"/>
    </row>
    <row r="500" spans="1:60" x14ac:dyDescent="0.25">
      <c r="A500" s="19"/>
      <c r="B500" s="17" t="s">
        <v>514</v>
      </c>
      <c r="C500" s="17" t="s">
        <v>4780</v>
      </c>
      <c r="D500" s="17" t="s">
        <v>3073</v>
      </c>
      <c r="E500" s="20" t="s">
        <v>7359</v>
      </c>
      <c r="F500" s="20" t="s">
        <v>3163</v>
      </c>
      <c r="G500" s="82" t="s">
        <v>7251</v>
      </c>
      <c r="H500" s="85" t="s">
        <v>7282</v>
      </c>
      <c r="I500" s="21" t="s">
        <v>7417</v>
      </c>
      <c r="J500" s="21" t="s">
        <v>3900</v>
      </c>
      <c r="K500" s="19"/>
      <c r="L500" s="22">
        <v>44015</v>
      </c>
      <c r="M500" s="98">
        <v>638.845800000243</v>
      </c>
      <c r="N500" s="94">
        <v>638.845800000243</v>
      </c>
      <c r="O500" s="94">
        <v>1047.69089999981</v>
      </c>
      <c r="P500" s="62">
        <f t="shared" si="7"/>
        <v>0.60976553294522162</v>
      </c>
      <c r="Q500" s="22">
        <v>43836</v>
      </c>
      <c r="R500" s="99">
        <v>191376.71599999999</v>
      </c>
      <c r="S500" s="99">
        <v>358109.764720215</v>
      </c>
      <c r="T500" s="19"/>
      <c r="U500" s="23">
        <v>-9.1659487134165797E-4</v>
      </c>
      <c r="V500" s="63">
        <v>-0.64968077394951296</v>
      </c>
      <c r="W500" s="23">
        <v>-1.00253318023533E-2</v>
      </c>
      <c r="X500" s="63">
        <v>-10.605303144897301</v>
      </c>
      <c r="Y500" s="23">
        <v>-0.37887942831381199</v>
      </c>
      <c r="Z500" s="63">
        <v>-24.6873394508148</v>
      </c>
      <c r="AA500" s="23">
        <v>-0.26747519162920103</v>
      </c>
      <c r="AB500" s="63">
        <v>-9.8409034532669502</v>
      </c>
      <c r="AC500" s="23">
        <v>-0.28543024238752002</v>
      </c>
      <c r="AD500" s="63">
        <v>-8.4757269912224693</v>
      </c>
      <c r="AE500" s="23">
        <v>-0.189789595021575</v>
      </c>
      <c r="AF500" s="64">
        <v>-6.7856179181981098</v>
      </c>
      <c r="AG500" s="23">
        <v>7.8466945997206494E-3</v>
      </c>
      <c r="AH500" s="63">
        <v>-5.3101563407835801</v>
      </c>
      <c r="AI500" s="23">
        <v>-0.36179514913121202</v>
      </c>
      <c r="AJ500" s="63">
        <v>-26.093401940917801</v>
      </c>
      <c r="AK500" s="23">
        <v>-0.36115419999987403</v>
      </c>
      <c r="AL500" s="23">
        <v>-5.23024790654745E-2</v>
      </c>
      <c r="AM500" s="63">
        <v>-34.825267022650202</v>
      </c>
      <c r="AN500" s="19"/>
      <c r="AO500" s="26">
        <v>0.16190264330362</v>
      </c>
      <c r="AP500" s="26">
        <v>-0.17720317988918399</v>
      </c>
      <c r="AQ500" s="26">
        <v>7.5632723679518704E-2</v>
      </c>
      <c r="AR500" s="26">
        <v>-0.35828022114059399</v>
      </c>
      <c r="AS500" s="24">
        <v>7</v>
      </c>
      <c r="AT500" s="24">
        <v>5</v>
      </c>
      <c r="AU500" s="24">
        <v>7</v>
      </c>
      <c r="AV500" s="25">
        <v>5</v>
      </c>
      <c r="AW500" s="19"/>
      <c r="AX500" s="29">
        <v>0.461420861745719</v>
      </c>
      <c r="AY500" s="30">
        <v>-0.46186032717423597</v>
      </c>
      <c r="AZ500" s="30">
        <v>-0.29084837528398599</v>
      </c>
      <c r="BA500" s="30">
        <v>-0.60189887500382599</v>
      </c>
      <c r="BB500" s="62">
        <v>4.6492397562105901E-2</v>
      </c>
      <c r="BC500" s="108">
        <v>-56.744579913793103</v>
      </c>
      <c r="BD500" s="22">
        <v>43836</v>
      </c>
      <c r="BE500" s="22">
        <v>43908</v>
      </c>
      <c r="BF500" s="24"/>
      <c r="BG500" s="22"/>
      <c r="BH500" s="37"/>
    </row>
    <row r="501" spans="1:60" x14ac:dyDescent="0.25">
      <c r="A501" s="19"/>
      <c r="B501" s="17" t="s">
        <v>515</v>
      </c>
      <c r="C501" s="17" t="s">
        <v>4781</v>
      </c>
      <c r="D501" s="17" t="s">
        <v>3073</v>
      </c>
      <c r="E501" s="20" t="s">
        <v>7360</v>
      </c>
      <c r="F501" s="20" t="s">
        <v>3163</v>
      </c>
      <c r="G501" s="82" t="s">
        <v>7251</v>
      </c>
      <c r="H501" s="85" t="s">
        <v>7282</v>
      </c>
      <c r="I501" s="21" t="s">
        <v>7417</v>
      </c>
      <c r="J501" s="21" t="s">
        <v>2982</v>
      </c>
      <c r="K501" s="19"/>
      <c r="L501" s="22">
        <v>44015</v>
      </c>
      <c r="M501" s="98">
        <v>950.91129999980296</v>
      </c>
      <c r="N501" s="94">
        <v>950.91129999980296</v>
      </c>
      <c r="O501" s="94">
        <v>1536.9058999996601</v>
      </c>
      <c r="P501" s="62">
        <f t="shared" si="7"/>
        <v>0.61871797095711145</v>
      </c>
      <c r="Q501" s="22">
        <v>43836</v>
      </c>
      <c r="R501" s="99">
        <v>294187.49300000002</v>
      </c>
      <c r="S501" s="99">
        <v>458001.06012255902</v>
      </c>
      <c r="T501" s="19"/>
      <c r="U501" s="23">
        <v>-8.3534174336819E-4</v>
      </c>
      <c r="V501" s="63">
        <v>-0.641555461152166</v>
      </c>
      <c r="W501" s="23">
        <v>-7.6040690983063498E-3</v>
      </c>
      <c r="X501" s="63">
        <v>-10.3631768744963</v>
      </c>
      <c r="Y501" s="23">
        <v>-0.36960631656460502</v>
      </c>
      <c r="Z501" s="63">
        <v>-23.760028275894001</v>
      </c>
      <c r="AA501" s="23">
        <v>-0.245285431340453</v>
      </c>
      <c r="AB501" s="63">
        <v>-7.6219274243921999</v>
      </c>
      <c r="AC501" s="23">
        <v>-0.24151425743271801</v>
      </c>
      <c r="AD501" s="63">
        <v>-4.0841284957423296</v>
      </c>
      <c r="AE501" s="23">
        <v>-0.11398041965731</v>
      </c>
      <c r="AF501" s="64">
        <v>0.79529961822845496</v>
      </c>
      <c r="AG501" s="23">
        <v>8.0927396138577006E-3</v>
      </c>
      <c r="AH501" s="63">
        <v>-5.2855518393698704</v>
      </c>
      <c r="AI501" s="23">
        <v>-0.352108694551862</v>
      </c>
      <c r="AJ501" s="63">
        <v>-25.1247564829828</v>
      </c>
      <c r="AK501" s="23">
        <v>-4.9088700000574997E-2</v>
      </c>
      <c r="AL501" s="23">
        <v>-1.3737151438363101E-2</v>
      </c>
      <c r="AM501" s="63">
        <v>-7.4063832476022098</v>
      </c>
      <c r="AN501" s="19"/>
      <c r="AO501" s="26">
        <v>0.161997298624483</v>
      </c>
      <c r="AP501" s="26">
        <v>-0.177002329257375</v>
      </c>
      <c r="AQ501" s="26">
        <v>7.8358883813052699E-2</v>
      </c>
      <c r="AR501" s="26">
        <v>-0.35665845345996799</v>
      </c>
      <c r="AS501" s="24">
        <v>7</v>
      </c>
      <c r="AT501" s="24">
        <v>5</v>
      </c>
      <c r="AU501" s="24">
        <v>7</v>
      </c>
      <c r="AV501" s="25">
        <v>5</v>
      </c>
      <c r="AW501" s="19"/>
      <c r="AX501" s="29">
        <v>0.46132649289676902</v>
      </c>
      <c r="AY501" s="30">
        <v>-0.41230521419629401</v>
      </c>
      <c r="AZ501" s="30">
        <v>-0.213828930953468</v>
      </c>
      <c r="BA501" s="30">
        <v>-0.53831063405414203</v>
      </c>
      <c r="BB501" s="62">
        <v>4.64891730687668E-2</v>
      </c>
      <c r="BC501" s="108">
        <v>-56.490244458022097</v>
      </c>
      <c r="BD501" s="22">
        <v>43836</v>
      </c>
      <c r="BE501" s="22">
        <v>43908</v>
      </c>
      <c r="BF501" s="24"/>
      <c r="BG501" s="22"/>
      <c r="BH501" s="37"/>
    </row>
    <row r="502" spans="1:60" x14ac:dyDescent="0.25">
      <c r="A502" s="19"/>
      <c r="B502" s="17" t="s">
        <v>516</v>
      </c>
      <c r="C502" s="17" t="s">
        <v>4782</v>
      </c>
      <c r="D502" s="17" t="s">
        <v>3073</v>
      </c>
      <c r="E502" s="20" t="s">
        <v>7361</v>
      </c>
      <c r="F502" s="20" t="s">
        <v>3163</v>
      </c>
      <c r="G502" s="82" t="s">
        <v>7251</v>
      </c>
      <c r="H502" s="85" t="s">
        <v>7282</v>
      </c>
      <c r="I502" s="21" t="s">
        <v>7417</v>
      </c>
      <c r="J502" s="21" t="s">
        <v>3901</v>
      </c>
      <c r="K502" s="19"/>
      <c r="L502" s="22">
        <v>44015</v>
      </c>
      <c r="M502" s="98">
        <v>565.27329999953497</v>
      </c>
      <c r="N502" s="94">
        <v>565.27329999953497</v>
      </c>
      <c r="O502" s="94">
        <v>932.44379999954299</v>
      </c>
      <c r="P502" s="62">
        <f t="shared" si="7"/>
        <v>0.60622774262621726</v>
      </c>
      <c r="Q502" s="22">
        <v>43836</v>
      </c>
      <c r="R502" s="99">
        <v>4307.79</v>
      </c>
      <c r="S502" s="99">
        <v>4521.1036896514897</v>
      </c>
      <c r="T502" s="19"/>
      <c r="U502" s="23">
        <v>-9.4925791472633104E-4</v>
      </c>
      <c r="V502" s="63">
        <v>-0.65294707828798004</v>
      </c>
      <c r="W502" s="23">
        <v>-1.0990543342813901E-2</v>
      </c>
      <c r="X502" s="63">
        <v>-10.7018242989434</v>
      </c>
      <c r="Y502" s="23">
        <v>-0.38254340560175498</v>
      </c>
      <c r="Z502" s="63">
        <v>-25.053737179609001</v>
      </c>
      <c r="AA502" s="23">
        <v>-0.27615146397787599</v>
      </c>
      <c r="AB502" s="63">
        <v>-10.7085306881345</v>
      </c>
      <c r="AC502" s="23">
        <v>-0.30224879554239997</v>
      </c>
      <c r="AD502" s="63">
        <v>-10.1575823067105</v>
      </c>
      <c r="AE502" s="23">
        <v>-0.21821394455299001</v>
      </c>
      <c r="AF502" s="64">
        <v>-9.6280528713396105</v>
      </c>
      <c r="AG502" s="23">
        <v>7.7482439337472897E-3</v>
      </c>
      <c r="AH502" s="63">
        <v>-5.3200014073809099</v>
      </c>
      <c r="AI502" s="23">
        <v>-0.36562157432956199</v>
      </c>
      <c r="AJ502" s="63">
        <v>-26.4760444607527</v>
      </c>
      <c r="AK502" s="23">
        <v>-0.43472670000046498</v>
      </c>
      <c r="AL502" s="23">
        <v>-6.6102305888343801E-2</v>
      </c>
      <c r="AM502" s="63">
        <v>-42.182517022709398</v>
      </c>
      <c r="AN502" s="19"/>
      <c r="AO502" s="26">
        <v>0.16186476077564299</v>
      </c>
      <c r="AP502" s="26">
        <v>-0.17728363836882599</v>
      </c>
      <c r="AQ502" s="26">
        <v>7.4546583377014003E-2</v>
      </c>
      <c r="AR502" s="26">
        <v>-0.358926080850069</v>
      </c>
      <c r="AS502" s="24">
        <v>7</v>
      </c>
      <c r="AT502" s="24">
        <v>5</v>
      </c>
      <c r="AU502" s="24">
        <v>7</v>
      </c>
      <c r="AV502" s="25">
        <v>5</v>
      </c>
      <c r="AW502" s="19"/>
      <c r="AX502" s="29">
        <v>0.46145915675268001</v>
      </c>
      <c r="AY502" s="30">
        <v>-0.48124401813220202</v>
      </c>
      <c r="AZ502" s="30">
        <v>-0.32098573272560299</v>
      </c>
      <c r="BA502" s="30">
        <v>-0.62669749088308901</v>
      </c>
      <c r="BB502" s="62">
        <v>4.64937504923E-2</v>
      </c>
      <c r="BC502" s="108">
        <v>-56.8457208895124</v>
      </c>
      <c r="BD502" s="22">
        <v>43836</v>
      </c>
      <c r="BE502" s="22">
        <v>43908</v>
      </c>
      <c r="BF502" s="24"/>
      <c r="BG502" s="22"/>
      <c r="BH502" s="37"/>
    </row>
    <row r="503" spans="1:60" x14ac:dyDescent="0.25">
      <c r="A503" s="19"/>
      <c r="B503" s="17" t="s">
        <v>517</v>
      </c>
      <c r="C503" s="17" t="s">
        <v>4783</v>
      </c>
      <c r="D503" s="17" t="s">
        <v>3073</v>
      </c>
      <c r="E503" s="20" t="s">
        <v>7348</v>
      </c>
      <c r="F503" s="20" t="s">
        <v>3163</v>
      </c>
      <c r="G503" s="82" t="s">
        <v>7251</v>
      </c>
      <c r="H503" s="85" t="s">
        <v>7282</v>
      </c>
      <c r="I503" s="21" t="s">
        <v>7417</v>
      </c>
      <c r="J503" s="21" t="s">
        <v>3902</v>
      </c>
      <c r="K503" s="19"/>
      <c r="L503" s="22">
        <v>44015</v>
      </c>
      <c r="M503" s="98">
        <v>495.26830000011302</v>
      </c>
      <c r="N503" s="94">
        <v>495.26830000011302</v>
      </c>
      <c r="O503" s="94">
        <v>822.905000000261</v>
      </c>
      <c r="P503" s="62">
        <f t="shared" si="7"/>
        <v>0.60185355539212415</v>
      </c>
      <c r="Q503" s="22">
        <v>43836</v>
      </c>
      <c r="R503" s="99">
        <v>227459.40599999999</v>
      </c>
      <c r="S503" s="99">
        <v>151560.075068848</v>
      </c>
      <c r="T503" s="19"/>
      <c r="U503" s="23">
        <v>-9.8959393289987907E-4</v>
      </c>
      <c r="V503" s="63">
        <v>-0.65698068010533495</v>
      </c>
      <c r="W503" s="23">
        <v>-1.2189559254693399E-2</v>
      </c>
      <c r="X503" s="63">
        <v>-10.8217258901423</v>
      </c>
      <c r="Y503" s="23">
        <v>-0.387072857234743</v>
      </c>
      <c r="Z503" s="63">
        <v>-25.506682342907901</v>
      </c>
      <c r="AA503" s="23">
        <v>-0.28680353772681</v>
      </c>
      <c r="AB503" s="63">
        <v>-11.7737380630278</v>
      </c>
      <c r="AC503" s="23">
        <v>-0.32261664240271798</v>
      </c>
      <c r="AD503" s="63">
        <v>-12.1943669927423</v>
      </c>
      <c r="AE503" s="23">
        <v>-0.25219031064625602</v>
      </c>
      <c r="AF503" s="64">
        <v>-13.0256894806662</v>
      </c>
      <c r="AG503" s="23">
        <v>7.6259358720562904E-3</v>
      </c>
      <c r="AH503" s="63">
        <v>-5.33223221355001</v>
      </c>
      <c r="AI503" s="23">
        <v>-0.37035172423231399</v>
      </c>
      <c r="AJ503" s="63">
        <v>-26.949059451027999</v>
      </c>
      <c r="AK503" s="23">
        <v>-0.50473170000012002</v>
      </c>
      <c r="AL503" s="23">
        <v>-8.0787956216227003E-2</v>
      </c>
      <c r="AM503" s="63">
        <v>-49.183017022674903</v>
      </c>
      <c r="AN503" s="19"/>
      <c r="AO503" s="26">
        <v>0.16181804048770601</v>
      </c>
      <c r="AP503" s="26">
        <v>-0.177383241120842</v>
      </c>
      <c r="AQ503" s="26">
        <v>7.3196078639739398E-2</v>
      </c>
      <c r="AR503" s="26">
        <v>-0.35972996696073101</v>
      </c>
      <c r="AS503" s="24">
        <v>7</v>
      </c>
      <c r="AT503" s="24">
        <v>5</v>
      </c>
      <c r="AU503" s="24">
        <v>7</v>
      </c>
      <c r="AV503" s="25">
        <v>5</v>
      </c>
      <c r="AW503" s="19"/>
      <c r="AX503" s="29">
        <v>0.46150754663802201</v>
      </c>
      <c r="AY503" s="30">
        <v>-0.50505029499981902</v>
      </c>
      <c r="AZ503" s="30">
        <v>-0.35800578192583998</v>
      </c>
      <c r="BA503" s="30">
        <v>-0.657095452036629</v>
      </c>
      <c r="BB503" s="62">
        <v>4.6495510555905603E-2</v>
      </c>
      <c r="BC503" s="108">
        <v>-56.971205667767201</v>
      </c>
      <c r="BD503" s="22">
        <v>43836</v>
      </c>
      <c r="BE503" s="22">
        <v>43908</v>
      </c>
      <c r="BF503" s="24"/>
      <c r="BG503" s="22"/>
      <c r="BH503" s="37"/>
    </row>
    <row r="504" spans="1:60" x14ac:dyDescent="0.25">
      <c r="A504" s="19"/>
      <c r="B504" s="17" t="s">
        <v>518</v>
      </c>
      <c r="C504" s="17" t="s">
        <v>4784</v>
      </c>
      <c r="D504" s="17" t="s">
        <v>3074</v>
      </c>
      <c r="E504" s="20" t="s">
        <v>7298</v>
      </c>
      <c r="F504" s="20" t="s">
        <v>3163</v>
      </c>
      <c r="G504" s="82" t="s">
        <v>7251</v>
      </c>
      <c r="H504" s="85" t="s">
        <v>7283</v>
      </c>
      <c r="I504" s="21" t="s">
        <v>7417</v>
      </c>
      <c r="J504" s="21" t="s">
        <v>2982</v>
      </c>
      <c r="K504" s="19"/>
      <c r="L504" s="22">
        <v>44015</v>
      </c>
      <c r="M504" s="98">
        <v>515.77309999987494</v>
      </c>
      <c r="N504" s="94">
        <v>515.77309999987494</v>
      </c>
      <c r="O504" s="94">
        <v>631.79650000017102</v>
      </c>
      <c r="P504" s="62">
        <f t="shared" si="7"/>
        <v>0.8163595398197605</v>
      </c>
      <c r="Q504" s="22">
        <v>43837</v>
      </c>
      <c r="R504" s="99">
        <v>46600.082000000002</v>
      </c>
      <c r="S504" s="99">
        <v>36666.098831420903</v>
      </c>
      <c r="T504" s="19"/>
      <c r="U504" s="23">
        <v>1.5243070665746899E-3</v>
      </c>
      <c r="V504" s="63">
        <v>-0.40559058015787702</v>
      </c>
      <c r="W504" s="23">
        <v>4.7216113593094598E-2</v>
      </c>
      <c r="X504" s="63">
        <v>-4.8811586053561804</v>
      </c>
      <c r="Y504" s="23">
        <v>-0.17524139998829899</v>
      </c>
      <c r="Z504" s="63">
        <v>-4.3235366182489097</v>
      </c>
      <c r="AA504" s="23">
        <v>-0.153964509601792</v>
      </c>
      <c r="AB504" s="63">
        <v>1.5101647494739201</v>
      </c>
      <c r="AC504" s="23">
        <v>-0.25463277549802998</v>
      </c>
      <c r="AD504" s="63">
        <v>-5.3959803022735304</v>
      </c>
      <c r="AE504" s="23">
        <v>-0.21135888971650299</v>
      </c>
      <c r="AF504" s="64">
        <v>-8.9425473876908708</v>
      </c>
      <c r="AG504" s="23">
        <v>1.13164328668063E-2</v>
      </c>
      <c r="AH504" s="63">
        <v>-4.9631825140750196</v>
      </c>
      <c r="AI504" s="23">
        <v>-0.172392241711495</v>
      </c>
      <c r="AJ504" s="63">
        <v>-7.1531111989461396</v>
      </c>
      <c r="AK504" s="23">
        <v>-0.53580374580342305</v>
      </c>
      <c r="AL504" s="23">
        <v>-7.5048580083603197E-2</v>
      </c>
      <c r="AM504" s="63">
        <v>-38.141269881336498</v>
      </c>
      <c r="AN504" s="19"/>
      <c r="AO504" s="26">
        <v>2.70305034209741E-2</v>
      </c>
      <c r="AP504" s="26">
        <v>-4.2011252054216998E-2</v>
      </c>
      <c r="AQ504" s="26">
        <v>5.74857716801489E-2</v>
      </c>
      <c r="AR504" s="26">
        <v>-0.14878896381749701</v>
      </c>
      <c r="AS504" s="24">
        <v>6</v>
      </c>
      <c r="AT504" s="24">
        <v>6</v>
      </c>
      <c r="AU504" s="24">
        <v>7</v>
      </c>
      <c r="AV504" s="25">
        <v>5</v>
      </c>
      <c r="AW504" s="19"/>
      <c r="AX504" s="29">
        <v>0.12666736156505101</v>
      </c>
      <c r="AY504" s="30">
        <v>-1.3058944237618599</v>
      </c>
      <c r="AZ504" s="30">
        <v>-0.161015829274675</v>
      </c>
      <c r="BA504" s="30">
        <v>-1.65627868481715</v>
      </c>
      <c r="BB504" s="62">
        <v>1.30280103455698E-2</v>
      </c>
      <c r="BC504" s="108">
        <v>-27.696671317418801</v>
      </c>
      <c r="BD504" s="22">
        <v>43837</v>
      </c>
      <c r="BE504" s="22">
        <v>43949</v>
      </c>
      <c r="BF504" s="24"/>
      <c r="BG504" s="22"/>
      <c r="BH504" s="37"/>
    </row>
    <row r="505" spans="1:60" x14ac:dyDescent="0.25">
      <c r="A505" s="19"/>
      <c r="B505" s="17" t="s">
        <v>519</v>
      </c>
      <c r="C505" s="17" t="s">
        <v>4785</v>
      </c>
      <c r="D505" s="17" t="s">
        <v>3074</v>
      </c>
      <c r="E505" s="20" t="s">
        <v>7346</v>
      </c>
      <c r="F505" s="20" t="s">
        <v>3163</v>
      </c>
      <c r="G505" s="82" t="s">
        <v>7251</v>
      </c>
      <c r="H505" s="85" t="s">
        <v>7283</v>
      </c>
      <c r="I505" s="21" t="s">
        <v>7417</v>
      </c>
      <c r="J505" s="21" t="s">
        <v>3903</v>
      </c>
      <c r="K505" s="19"/>
      <c r="L505" s="22">
        <v>44015</v>
      </c>
      <c r="M505" s="98">
        <v>416.67499999981402</v>
      </c>
      <c r="N505" s="94">
        <v>416.67499999981402</v>
      </c>
      <c r="O505" s="94">
        <v>515.66050000023097</v>
      </c>
      <c r="P505" s="62">
        <f t="shared" si="7"/>
        <v>0.8080413372744808</v>
      </c>
      <c r="Q505" s="22">
        <v>43658</v>
      </c>
      <c r="R505" s="99">
        <v>181248.83900000001</v>
      </c>
      <c r="S505" s="99">
        <v>167236.816022949</v>
      </c>
      <c r="T505" s="19"/>
      <c r="U505" s="23">
        <v>1.4697275764774501E-3</v>
      </c>
      <c r="V505" s="63">
        <v>-0.41104852916760098</v>
      </c>
      <c r="W505" s="23">
        <v>4.5500964768507401E-2</v>
      </c>
      <c r="X505" s="63">
        <v>-5.0526734878149</v>
      </c>
      <c r="Y505" s="23">
        <v>-0.18340441819047601</v>
      </c>
      <c r="Z505" s="63">
        <v>-5.1398384384665396</v>
      </c>
      <c r="AA505" s="23">
        <v>-0.17074222128663699</v>
      </c>
      <c r="AB505" s="63">
        <v>-0.16760641901055401</v>
      </c>
      <c r="AC505" s="23">
        <v>-0.283882945045771</v>
      </c>
      <c r="AD505" s="63">
        <v>-8.3209972570475692</v>
      </c>
      <c r="AE505" s="23">
        <v>-0.25731134139554301</v>
      </c>
      <c r="AF505" s="64">
        <v>-13.537792555594899</v>
      </c>
      <c r="AG505" s="23">
        <v>1.11509928046871E-2</v>
      </c>
      <c r="AH505" s="63">
        <v>-4.9797265202869303</v>
      </c>
      <c r="AI505" s="23">
        <v>-0.180717731968907</v>
      </c>
      <c r="AJ505" s="63">
        <v>-7.9856602246873098</v>
      </c>
      <c r="AK505" s="23">
        <v>-0.61611280529992696</v>
      </c>
      <c r="AL505" s="23">
        <v>-9.2738086024910404E-2</v>
      </c>
      <c r="AM505" s="63">
        <v>-46.172175830986802</v>
      </c>
      <c r="AN505" s="19"/>
      <c r="AO505" s="26">
        <v>2.6862149094085901E-2</v>
      </c>
      <c r="AP505" s="26">
        <v>-4.2168258919482497E-2</v>
      </c>
      <c r="AQ505" s="26">
        <v>5.5753470949639401E-2</v>
      </c>
      <c r="AR505" s="26">
        <v>-0.15022964551651999</v>
      </c>
      <c r="AS505" s="24">
        <v>6</v>
      </c>
      <c r="AT505" s="24">
        <v>6</v>
      </c>
      <c r="AU505" s="24">
        <v>7</v>
      </c>
      <c r="AV505" s="25">
        <v>5</v>
      </c>
      <c r="AW505" s="19"/>
      <c r="AX505" s="29">
        <v>0.12670298877710601</v>
      </c>
      <c r="AY505" s="30">
        <v>-1.4283507371692401</v>
      </c>
      <c r="AZ505" s="30">
        <v>-0.21843169474914201</v>
      </c>
      <c r="BA505" s="30">
        <v>-1.8012792858953599</v>
      </c>
      <c r="BB505" s="62">
        <v>1.30304954353414E-2</v>
      </c>
      <c r="BC505" s="108">
        <v>-28.1747583924152</v>
      </c>
      <c r="BD505" s="22">
        <v>43658</v>
      </c>
      <c r="BE505" s="22">
        <v>43949</v>
      </c>
      <c r="BF505" s="24"/>
      <c r="BG505" s="22"/>
      <c r="BH505" s="37"/>
    </row>
    <row r="506" spans="1:60" x14ac:dyDescent="0.25">
      <c r="A506" s="19"/>
      <c r="B506" s="17" t="s">
        <v>520</v>
      </c>
      <c r="C506" s="17" t="s">
        <v>4786</v>
      </c>
      <c r="D506" s="17" t="s">
        <v>3074</v>
      </c>
      <c r="E506" s="20" t="s">
        <v>7291</v>
      </c>
      <c r="F506" s="20" t="s">
        <v>3163</v>
      </c>
      <c r="G506" s="82" t="s">
        <v>7251</v>
      </c>
      <c r="H506" s="85" t="s">
        <v>7283</v>
      </c>
      <c r="I506" s="21" t="s">
        <v>7417</v>
      </c>
      <c r="J506" s="21" t="s">
        <v>2982</v>
      </c>
      <c r="K506" s="19"/>
      <c r="L506" s="22">
        <v>44015</v>
      </c>
      <c r="M506" s="98">
        <v>608.65539999958105</v>
      </c>
      <c r="N506" s="94">
        <v>608.65539999958105</v>
      </c>
      <c r="O506" s="94">
        <v>750.66650000028301</v>
      </c>
      <c r="P506" s="62">
        <f t="shared" si="7"/>
        <v>0.81081998463945248</v>
      </c>
      <c r="Q506" s="22">
        <v>43837</v>
      </c>
      <c r="R506" s="99">
        <v>22142.106</v>
      </c>
      <c r="S506" s="99">
        <v>16344.8241532593</v>
      </c>
      <c r="T506" s="19"/>
      <c r="U506" s="23">
        <v>1.4861320123600299E-3</v>
      </c>
      <c r="V506" s="63">
        <v>-0.40940808557934399</v>
      </c>
      <c r="W506" s="23">
        <v>4.6015329620786402E-2</v>
      </c>
      <c r="X506" s="63">
        <v>-5.0012370025869997</v>
      </c>
      <c r="Y506" s="23">
        <v>-0.18096309488639201</v>
      </c>
      <c r="Z506" s="63">
        <v>-4.8957061080582198</v>
      </c>
      <c r="AA506" s="23">
        <v>-0.165742638719094</v>
      </c>
      <c r="AB506" s="63">
        <v>0.33235183774377203</v>
      </c>
      <c r="AC506" s="23">
        <v>-0.275228613837389</v>
      </c>
      <c r="AD506" s="63">
        <v>-7.4555641362094303</v>
      </c>
      <c r="AE506" s="23">
        <v>-0.24381042614288201</v>
      </c>
      <c r="AF506" s="64">
        <v>-12.1877010303288</v>
      </c>
      <c r="AG506" s="23">
        <v>1.12006108520291E-2</v>
      </c>
      <c r="AH506" s="63">
        <v>-4.9747647155527401</v>
      </c>
      <c r="AI506" s="23">
        <v>-0.17822785562108001</v>
      </c>
      <c r="AJ506" s="63">
        <v>-7.7366725899046296</v>
      </c>
      <c r="AK506" s="23">
        <v>-0.391344600000884</v>
      </c>
      <c r="AL506" s="23">
        <v>-8.6081149627716499E-2</v>
      </c>
      <c r="AM506" s="63">
        <v>-45.922939178184599</v>
      </c>
      <c r="AN506" s="19"/>
      <c r="AO506" s="26">
        <v>2.69128049149003E-2</v>
      </c>
      <c r="AP506" s="26">
        <v>-4.2121152127074298E-2</v>
      </c>
      <c r="AQ506" s="26">
        <v>5.6272853733389597E-2</v>
      </c>
      <c r="AR506" s="26">
        <v>-0.14979709554332701</v>
      </c>
      <c r="AS506" s="24">
        <v>6</v>
      </c>
      <c r="AT506" s="24">
        <v>6</v>
      </c>
      <c r="AU506" s="24">
        <v>7</v>
      </c>
      <c r="AV506" s="25">
        <v>5</v>
      </c>
      <c r="AW506" s="19"/>
      <c r="AX506" s="29">
        <v>0.12669185591905299</v>
      </c>
      <c r="AY506" s="30">
        <v>-1.39186287628945</v>
      </c>
      <c r="AZ506" s="30">
        <v>-0.20131601800562701</v>
      </c>
      <c r="BA506" s="30">
        <v>-1.7582738096716599</v>
      </c>
      <c r="BB506" s="62">
        <v>1.30297041547055E-2</v>
      </c>
      <c r="BC506" s="108">
        <v>-28.005805507506</v>
      </c>
      <c r="BD506" s="22">
        <v>43837</v>
      </c>
      <c r="BE506" s="22">
        <v>43949</v>
      </c>
      <c r="BF506" s="24"/>
      <c r="BG506" s="22"/>
      <c r="BH506" s="37"/>
    </row>
    <row r="507" spans="1:60" x14ac:dyDescent="0.25">
      <c r="A507" s="19"/>
      <c r="B507" s="17" t="s">
        <v>521</v>
      </c>
      <c r="C507" s="17" t="s">
        <v>4787</v>
      </c>
      <c r="D507" s="17" t="s">
        <v>3074</v>
      </c>
      <c r="E507" s="20" t="s">
        <v>7300</v>
      </c>
      <c r="F507" s="20" t="s">
        <v>3163</v>
      </c>
      <c r="G507" s="82" t="s">
        <v>7251</v>
      </c>
      <c r="H507" s="85" t="s">
        <v>7283</v>
      </c>
      <c r="I507" s="21" t="s">
        <v>7417</v>
      </c>
      <c r="J507" s="21" t="s">
        <v>2982</v>
      </c>
      <c r="K507" s="19"/>
      <c r="L507" s="22">
        <v>44015</v>
      </c>
      <c r="M507" s="98">
        <v>678.89670000038996</v>
      </c>
      <c r="N507" s="94">
        <v>678.89670000038996</v>
      </c>
      <c r="O507" s="94">
        <v>831.61569999996595</v>
      </c>
      <c r="P507" s="62">
        <f t="shared" si="7"/>
        <v>0.81635868586946803</v>
      </c>
      <c r="Q507" s="22">
        <v>43837</v>
      </c>
      <c r="R507" s="99">
        <v>11938.912</v>
      </c>
      <c r="S507" s="99">
        <v>9500.6979310302704</v>
      </c>
      <c r="T507" s="19"/>
      <c r="U507" s="23">
        <v>1.52449616325612E-3</v>
      </c>
      <c r="V507" s="63">
        <v>-0.40557167048973503</v>
      </c>
      <c r="W507" s="23">
        <v>4.7216440747433801E-2</v>
      </c>
      <c r="X507" s="63">
        <v>-4.8811258899222603</v>
      </c>
      <c r="Y507" s="23">
        <v>-0.17524225326458701</v>
      </c>
      <c r="Z507" s="63">
        <v>-4.3236219458776803</v>
      </c>
      <c r="AA507" s="23">
        <v>-0.153967034089001</v>
      </c>
      <c r="AB507" s="63">
        <v>1.5099123007530599</v>
      </c>
      <c r="AC507" s="23">
        <v>-0.25463410360331201</v>
      </c>
      <c r="AD507" s="63">
        <v>-5.3961131128016904</v>
      </c>
      <c r="AE507" s="23">
        <v>-0.21136011709313601</v>
      </c>
      <c r="AF507" s="64">
        <v>-8.9426701253541996</v>
      </c>
      <c r="AG507" s="23">
        <v>1.13167023137066E-2</v>
      </c>
      <c r="AH507" s="63">
        <v>-4.9631555693849796</v>
      </c>
      <c r="AI507" s="23">
        <v>-0.172392997842398</v>
      </c>
      <c r="AJ507" s="63">
        <v>-7.1531868120364397</v>
      </c>
      <c r="AK507" s="23"/>
      <c r="AL507" s="23"/>
      <c r="AM507" s="63"/>
      <c r="AN507" s="19"/>
      <c r="AO507" s="26">
        <v>2.7030502847992501E-2</v>
      </c>
      <c r="AP507" s="26">
        <v>-4.2011591415794101E-2</v>
      </c>
      <c r="AQ507" s="26">
        <v>5.7485948884277598E-2</v>
      </c>
      <c r="AR507" s="26">
        <v>-0.14878948118624999</v>
      </c>
      <c r="AS507" s="24">
        <v>6</v>
      </c>
      <c r="AT507" s="24">
        <v>6</v>
      </c>
      <c r="AU507" s="24">
        <v>7</v>
      </c>
      <c r="AV507" s="25">
        <v>5</v>
      </c>
      <c r="AW507" s="19"/>
      <c r="AX507" s="29">
        <v>0.12666733632591801</v>
      </c>
      <c r="AY507" s="30">
        <v>-1.30591573957645</v>
      </c>
      <c r="AZ507" s="30">
        <v>-0.16102503934962401</v>
      </c>
      <c r="BA507" s="30">
        <v>-1.6563041672889101</v>
      </c>
      <c r="BB507" s="62">
        <v>1.30280073063477E-2</v>
      </c>
      <c r="BC507" s="108">
        <v>-27.696711353550199</v>
      </c>
      <c r="BD507" s="22">
        <v>43837</v>
      </c>
      <c r="BE507" s="22">
        <v>43949</v>
      </c>
      <c r="BF507" s="24"/>
      <c r="BG507" s="22"/>
      <c r="BH507" s="37"/>
    </row>
    <row r="508" spans="1:60" x14ac:dyDescent="0.25">
      <c r="A508" s="19"/>
      <c r="B508" s="17" t="s">
        <v>522</v>
      </c>
      <c r="C508" s="17" t="s">
        <v>4788</v>
      </c>
      <c r="D508" s="17" t="s">
        <v>3074</v>
      </c>
      <c r="E508" s="20" t="s">
        <v>7359</v>
      </c>
      <c r="F508" s="20" t="s">
        <v>3163</v>
      </c>
      <c r="G508" s="82" t="s">
        <v>7251</v>
      </c>
      <c r="H508" s="85" t="s">
        <v>7283</v>
      </c>
      <c r="I508" s="21" t="s">
        <v>7417</v>
      </c>
      <c r="J508" s="21" t="s">
        <v>3904</v>
      </c>
      <c r="K508" s="19"/>
      <c r="L508" s="22">
        <v>44015</v>
      </c>
      <c r="M508" s="98">
        <v>1007.20079999976</v>
      </c>
      <c r="N508" s="94">
        <v>1007.20079999976</v>
      </c>
      <c r="O508" s="94">
        <v>1007.20079999976</v>
      </c>
      <c r="P508" s="62">
        <f t="shared" si="7"/>
        <v>1</v>
      </c>
      <c r="Q508" s="22">
        <v>44015</v>
      </c>
      <c r="R508" s="99">
        <v>0</v>
      </c>
      <c r="S508" s="99">
        <v>0</v>
      </c>
      <c r="T508" s="19"/>
      <c r="U508" s="23">
        <v>0</v>
      </c>
      <c r="V508" s="63">
        <v>-0.55802128681534702</v>
      </c>
      <c r="W508" s="23">
        <v>0</v>
      </c>
      <c r="X508" s="63">
        <v>-9.6027699646656401</v>
      </c>
      <c r="Y508" s="23">
        <v>0</v>
      </c>
      <c r="Z508" s="63">
        <v>13.200603380581001</v>
      </c>
      <c r="AA508" s="23">
        <v>0</v>
      </c>
      <c r="AB508" s="63">
        <v>16.906615709653099</v>
      </c>
      <c r="AC508" s="23">
        <v>0</v>
      </c>
      <c r="AD508" s="63">
        <v>20.067297247529499</v>
      </c>
      <c r="AE508" s="23">
        <v>0</v>
      </c>
      <c r="AF508" s="64">
        <v>12.1933415839594</v>
      </c>
      <c r="AG508" s="23">
        <v>0</v>
      </c>
      <c r="AH508" s="63">
        <v>-6.0948258007556397</v>
      </c>
      <c r="AI508" s="23">
        <v>0</v>
      </c>
      <c r="AJ508" s="63">
        <v>10.0861129722034</v>
      </c>
      <c r="AK508" s="23">
        <v>-9.0621089412743494E-2</v>
      </c>
      <c r="AL508" s="23">
        <v>-9.6099779511860106E-3</v>
      </c>
      <c r="AM508" s="63">
        <v>6.37699575773149</v>
      </c>
      <c r="AN508" s="19"/>
      <c r="AO508" s="26">
        <v>0</v>
      </c>
      <c r="AP508" s="26">
        <v>0</v>
      </c>
      <c r="AQ508" s="26">
        <v>0</v>
      </c>
      <c r="AR508" s="26">
        <v>0</v>
      </c>
      <c r="AS508" s="24">
        <v>0</v>
      </c>
      <c r="AT508" s="24">
        <v>0</v>
      </c>
      <c r="AU508" s="24">
        <v>7</v>
      </c>
      <c r="AV508" s="25">
        <v>5</v>
      </c>
      <c r="AW508" s="19"/>
      <c r="AX508" s="29">
        <v>0</v>
      </c>
      <c r="AY508" s="30">
        <v>-117.15773072850401</v>
      </c>
      <c r="AZ508" s="30">
        <v>0.29634204711419398</v>
      </c>
      <c r="BA508" s="30">
        <v>-15.9700429780205</v>
      </c>
      <c r="BB508" s="62">
        <v>0</v>
      </c>
      <c r="BC508" s="108">
        <v>0</v>
      </c>
      <c r="BD508" s="22">
        <v>43650</v>
      </c>
      <c r="BE508" s="22"/>
      <c r="BF508" s="24"/>
      <c r="BG508" s="22"/>
      <c r="BH508" s="37"/>
    </row>
    <row r="509" spans="1:60" x14ac:dyDescent="0.25">
      <c r="A509" s="19"/>
      <c r="B509" s="17" t="s">
        <v>523</v>
      </c>
      <c r="C509" s="17" t="s">
        <v>4789</v>
      </c>
      <c r="D509" s="17" t="s">
        <v>3074</v>
      </c>
      <c r="E509" s="20" t="s">
        <v>7360</v>
      </c>
      <c r="F509" s="20" t="s">
        <v>3163</v>
      </c>
      <c r="G509" s="82" t="s">
        <v>7251</v>
      </c>
      <c r="H509" s="85" t="s">
        <v>7283</v>
      </c>
      <c r="I509" s="21" t="s">
        <v>7417</v>
      </c>
      <c r="J509" s="21" t="s">
        <v>2982</v>
      </c>
      <c r="K509" s="19"/>
      <c r="L509" s="22">
        <v>43817</v>
      </c>
      <c r="M509" s="98"/>
      <c r="N509" s="94"/>
      <c r="O509" s="94"/>
      <c r="P509" s="62" t="str">
        <f t="shared" si="7"/>
        <v/>
      </c>
      <c r="Q509" s="22"/>
      <c r="R509" s="99"/>
      <c r="S509" s="99"/>
      <c r="T509" s="19"/>
      <c r="U509" s="23"/>
      <c r="V509" s="63"/>
      <c r="W509" s="23"/>
      <c r="X509" s="63"/>
      <c r="Y509" s="23"/>
      <c r="Z509" s="63"/>
      <c r="AA509" s="23"/>
      <c r="AB509" s="63"/>
      <c r="AC509" s="23"/>
      <c r="AD509" s="63"/>
      <c r="AE509" s="23"/>
      <c r="AF509" s="64"/>
      <c r="AG509" s="23"/>
      <c r="AH509" s="63"/>
      <c r="AI509" s="23"/>
      <c r="AJ509" s="63"/>
      <c r="AK509" s="23"/>
      <c r="AL509" s="23"/>
      <c r="AM509" s="63"/>
      <c r="AN509" s="19"/>
      <c r="AO509" s="26">
        <v>0</v>
      </c>
      <c r="AP509" s="26">
        <v>0</v>
      </c>
      <c r="AQ509" s="26"/>
      <c r="AR509" s="26"/>
      <c r="AS509" s="24"/>
      <c r="AT509" s="24"/>
      <c r="AU509" s="24"/>
      <c r="AV509" s="25"/>
      <c r="AW509" s="19"/>
      <c r="AX509" s="29"/>
      <c r="AY509" s="30"/>
      <c r="AZ509" s="30"/>
      <c r="BA509" s="30"/>
      <c r="BB509" s="62"/>
      <c r="BC509" s="108">
        <v>0</v>
      </c>
      <c r="BD509" s="22">
        <v>43811</v>
      </c>
      <c r="BE509" s="22"/>
      <c r="BF509" s="24"/>
      <c r="BG509" s="22"/>
      <c r="BH509" s="37"/>
    </row>
    <row r="510" spans="1:60" x14ac:dyDescent="0.25">
      <c r="A510" s="19"/>
      <c r="B510" s="17" t="s">
        <v>524</v>
      </c>
      <c r="C510" s="17" t="s">
        <v>4790</v>
      </c>
      <c r="D510" s="17" t="s">
        <v>3074</v>
      </c>
      <c r="E510" s="20" t="s">
        <v>7361</v>
      </c>
      <c r="F510" s="20" t="s">
        <v>3163</v>
      </c>
      <c r="G510" s="82" t="s">
        <v>7251</v>
      </c>
      <c r="H510" s="85" t="s">
        <v>7283</v>
      </c>
      <c r="I510" s="21" t="s">
        <v>7417</v>
      </c>
      <c r="J510" s="21" t="s">
        <v>3905</v>
      </c>
      <c r="K510" s="19"/>
      <c r="L510" s="22">
        <v>44015</v>
      </c>
      <c r="M510" s="98">
        <v>427.06840000022203</v>
      </c>
      <c r="N510" s="94">
        <v>427.06840000022203</v>
      </c>
      <c r="O510" s="94">
        <v>527.66040000040095</v>
      </c>
      <c r="P510" s="62">
        <f t="shared" si="7"/>
        <v>0.80936223373953686</v>
      </c>
      <c r="Q510" s="22">
        <v>43837</v>
      </c>
      <c r="R510" s="99">
        <v>12366.743</v>
      </c>
      <c r="S510" s="99">
        <v>5918.8640114974996</v>
      </c>
      <c r="T510" s="19"/>
      <c r="U510" s="23">
        <v>1.4759438054170501E-3</v>
      </c>
      <c r="V510" s="63">
        <v>-0.41042690627364198</v>
      </c>
      <c r="W510" s="23">
        <v>4.5698265203100198E-2</v>
      </c>
      <c r="X510" s="63">
        <v>-5.0329434443556202</v>
      </c>
      <c r="Y510" s="23">
        <v>-0.182468969424954</v>
      </c>
      <c r="Z510" s="63">
        <v>-5.0462935619143501</v>
      </c>
      <c r="AA510" s="23">
        <v>-0.168827013505506</v>
      </c>
      <c r="AB510" s="63">
        <v>2.39143591024913E-2</v>
      </c>
      <c r="AC510" s="23">
        <v>-0.28057459911913601</v>
      </c>
      <c r="AD510" s="63">
        <v>-7.9901626643841199</v>
      </c>
      <c r="AE510" s="23">
        <v>-0.25216220963018698</v>
      </c>
      <c r="AF510" s="64">
        <v>-13.022879379059299</v>
      </c>
      <c r="AG510" s="23">
        <v>1.11698616419744E-2</v>
      </c>
      <c r="AH510" s="63">
        <v>-4.9778396365582003</v>
      </c>
      <c r="AI510" s="23">
        <v>-0.17976372912206001</v>
      </c>
      <c r="AJ510" s="63">
        <v>-7.8902599400025801</v>
      </c>
      <c r="AK510" s="23">
        <v>-0.60764699397375799</v>
      </c>
      <c r="AL510" s="23">
        <v>-9.0724093032768002E-2</v>
      </c>
      <c r="AM510" s="63">
        <v>-45.325594698369997</v>
      </c>
      <c r="AN510" s="19"/>
      <c r="AO510" s="26">
        <v>2.6881752475674099E-2</v>
      </c>
      <c r="AP510" s="26">
        <v>-4.2150367190552103E-2</v>
      </c>
      <c r="AQ510" s="26">
        <v>5.5952764610992703E-2</v>
      </c>
      <c r="AR510" s="26">
        <v>-0.150064215171442</v>
      </c>
      <c r="AS510" s="24">
        <v>6</v>
      </c>
      <c r="AT510" s="24">
        <v>6</v>
      </c>
      <c r="AU510" s="24">
        <v>7</v>
      </c>
      <c r="AV510" s="25">
        <v>5</v>
      </c>
      <c r="AW510" s="19"/>
      <c r="AX510" s="29">
        <v>0.126698724565358</v>
      </c>
      <c r="AY510" s="30">
        <v>-1.4143767677705901</v>
      </c>
      <c r="AZ510" s="30">
        <v>-0.21187631875341101</v>
      </c>
      <c r="BA510" s="30">
        <v>-1.7848284655756299</v>
      </c>
      <c r="BB510" s="62">
        <v>1.30301918534133E-2</v>
      </c>
      <c r="BC510" s="108">
        <v>-28.087212911981599</v>
      </c>
      <c r="BD510" s="22">
        <v>43837</v>
      </c>
      <c r="BE510" s="22">
        <v>43949</v>
      </c>
      <c r="BF510" s="24"/>
      <c r="BG510" s="22"/>
      <c r="BH510" s="37"/>
    </row>
    <row r="511" spans="1:60" x14ac:dyDescent="0.25">
      <c r="A511" s="19"/>
      <c r="B511" s="17" t="s">
        <v>525</v>
      </c>
      <c r="C511" s="17" t="s">
        <v>4791</v>
      </c>
      <c r="D511" s="17" t="s">
        <v>3074</v>
      </c>
      <c r="E511" s="20" t="s">
        <v>7348</v>
      </c>
      <c r="F511" s="20" t="s">
        <v>3163</v>
      </c>
      <c r="G511" s="82" t="s">
        <v>7251</v>
      </c>
      <c r="H511" s="85" t="s">
        <v>7283</v>
      </c>
      <c r="I511" s="21" t="s">
        <v>7417</v>
      </c>
      <c r="J511" s="21" t="s">
        <v>3906</v>
      </c>
      <c r="K511" s="19"/>
      <c r="L511" s="22">
        <v>44015</v>
      </c>
      <c r="M511" s="98">
        <v>344.69980000006001</v>
      </c>
      <c r="N511" s="94">
        <v>344.69980000006001</v>
      </c>
      <c r="O511" s="94">
        <v>430.77460000012098</v>
      </c>
      <c r="P511" s="62">
        <f t="shared" si="7"/>
        <v>0.80018599053881823</v>
      </c>
      <c r="Q511" s="22">
        <v>43658</v>
      </c>
      <c r="R511" s="99">
        <v>170742.13399999999</v>
      </c>
      <c r="S511" s="99">
        <v>177707.612567139</v>
      </c>
      <c r="T511" s="19"/>
      <c r="U511" s="23">
        <v>1.4421705309359801E-3</v>
      </c>
      <c r="V511" s="63">
        <v>-0.41380423372174802</v>
      </c>
      <c r="W511" s="23">
        <v>4.4643614790402401E-2</v>
      </c>
      <c r="X511" s="63">
        <v>-5.1384084856254004</v>
      </c>
      <c r="Y511" s="23">
        <v>-0.187455934132158</v>
      </c>
      <c r="Z511" s="63">
        <v>-5.5449900326348098</v>
      </c>
      <c r="AA511" s="23">
        <v>-0.17900685733358801</v>
      </c>
      <c r="AB511" s="63">
        <v>-0.99407002370571695</v>
      </c>
      <c r="AC511" s="23">
        <v>-0.299409873915429</v>
      </c>
      <c r="AD511" s="63">
        <v>-9.8736901440133806</v>
      </c>
      <c r="AE511" s="23">
        <v>-0.28244124164571999</v>
      </c>
      <c r="AF511" s="64">
        <v>-16.0507825806271</v>
      </c>
      <c r="AG511" s="23">
        <v>1.1067781471865599E-2</v>
      </c>
      <c r="AH511" s="63">
        <v>-4.9880476535690796</v>
      </c>
      <c r="AI511" s="23">
        <v>-0.18484939924295801</v>
      </c>
      <c r="AJ511" s="63">
        <v>-8.3988269520923495</v>
      </c>
      <c r="AK511" s="23">
        <v>-0.67479003330343401</v>
      </c>
      <c r="AL511" s="23">
        <v>-0.107908182260871</v>
      </c>
      <c r="AM511" s="63">
        <v>-52.0398986313376</v>
      </c>
      <c r="AN511" s="19"/>
      <c r="AO511" s="26">
        <v>2.6778189832839399E-2</v>
      </c>
      <c r="AP511" s="26">
        <v>-4.2246820989021203E-2</v>
      </c>
      <c r="AQ511" s="26">
        <v>5.4887969023184303E-2</v>
      </c>
      <c r="AR511" s="26">
        <v>-0.15094892914115901</v>
      </c>
      <c r="AS511" s="24">
        <v>6</v>
      </c>
      <c r="AT511" s="24">
        <v>6</v>
      </c>
      <c r="AU511" s="24">
        <v>7</v>
      </c>
      <c r="AV511" s="25">
        <v>5</v>
      </c>
      <c r="AW511" s="19"/>
      <c r="AX511" s="29">
        <v>0.126722438477882</v>
      </c>
      <c r="AY511" s="30">
        <v>-1.4886583197385299</v>
      </c>
      <c r="AZ511" s="30">
        <v>-0.246737893131694</v>
      </c>
      <c r="BA511" s="30">
        <v>-1.8719824427862499</v>
      </c>
      <c r="BB511" s="62">
        <v>1.30319070410405E-2</v>
      </c>
      <c r="BC511" s="108">
        <v>-28.744591719238102</v>
      </c>
      <c r="BD511" s="22">
        <v>43658</v>
      </c>
      <c r="BE511" s="22">
        <v>43949</v>
      </c>
      <c r="BF511" s="24"/>
      <c r="BG511" s="22"/>
      <c r="BH511" s="37"/>
    </row>
    <row r="512" spans="1:60" x14ac:dyDescent="0.25">
      <c r="A512" s="19"/>
      <c r="B512" s="17" t="s">
        <v>526</v>
      </c>
      <c r="C512" s="17" t="s">
        <v>4792</v>
      </c>
      <c r="D512" s="17" t="s">
        <v>3075</v>
      </c>
      <c r="E512" s="20" t="s">
        <v>7298</v>
      </c>
      <c r="F512" s="20" t="s">
        <v>3163</v>
      </c>
      <c r="G512" s="82" t="s">
        <v>7251</v>
      </c>
      <c r="H512" s="85" t="s">
        <v>7264</v>
      </c>
      <c r="I512" s="21" t="s">
        <v>7417</v>
      </c>
      <c r="J512" s="21" t="s">
        <v>3907</v>
      </c>
      <c r="K512" s="19"/>
      <c r="L512" s="22">
        <v>44015</v>
      </c>
      <c r="M512" s="98">
        <v>2240.2721999995401</v>
      </c>
      <c r="N512" s="94">
        <v>2240.2721999995401</v>
      </c>
      <c r="O512" s="94">
        <v>2415.0465000011</v>
      </c>
      <c r="P512" s="62">
        <f t="shared" si="7"/>
        <v>0.92763108287915774</v>
      </c>
      <c r="Q512" s="22">
        <v>43874</v>
      </c>
      <c r="R512" s="99">
        <v>6580980.9119999995</v>
      </c>
      <c r="S512" s="99">
        <v>6190807.7509531202</v>
      </c>
      <c r="T512" s="19"/>
      <c r="U512" s="23">
        <v>5.5040984079823802E-5</v>
      </c>
      <c r="V512" s="63">
        <v>-0.55251718840736397</v>
      </c>
      <c r="W512" s="23">
        <v>5.49809015137726E-2</v>
      </c>
      <c r="X512" s="63">
        <v>-4.1046798132883904</v>
      </c>
      <c r="Y512" s="23">
        <v>-4.0133607451061801E-2</v>
      </c>
      <c r="Z512" s="63">
        <v>9.1872426354821108</v>
      </c>
      <c r="AA512" s="23">
        <v>6.4159551717239097E-2</v>
      </c>
      <c r="AB512" s="63">
        <v>23.322570881369799</v>
      </c>
      <c r="AC512" s="23">
        <v>0.11905056499934299</v>
      </c>
      <c r="AD512" s="63">
        <v>31.972353747463799</v>
      </c>
      <c r="AE512" s="23">
        <v>0.18933948288759</v>
      </c>
      <c r="AF512" s="64">
        <v>31.127289872732899</v>
      </c>
      <c r="AG512" s="23">
        <v>4.32763301614614E-3</v>
      </c>
      <c r="AH512" s="63">
        <v>-5.6620624991410304</v>
      </c>
      <c r="AI512" s="23">
        <v>-2.4001887630220198E-2</v>
      </c>
      <c r="AJ512" s="63">
        <v>7.6859242091813904</v>
      </c>
      <c r="AK512" s="23">
        <v>0.93437080145697105</v>
      </c>
      <c r="AL512" s="23">
        <v>6.9369710652608801E-2</v>
      </c>
      <c r="AM512" s="63">
        <v>108.876184844761</v>
      </c>
      <c r="AN512" s="19"/>
      <c r="AO512" s="26">
        <v>2.83592953965126E-2</v>
      </c>
      <c r="AP512" s="26">
        <v>-4.88199954033917E-2</v>
      </c>
      <c r="AQ512" s="26">
        <v>6.5864633361343294E-2</v>
      </c>
      <c r="AR512" s="26">
        <v>-0.114808688096673</v>
      </c>
      <c r="AS512" s="24">
        <v>7</v>
      </c>
      <c r="AT512" s="24">
        <v>5</v>
      </c>
      <c r="AU512" s="24">
        <v>7</v>
      </c>
      <c r="AV512" s="25">
        <v>5</v>
      </c>
      <c r="AW512" s="19"/>
      <c r="AX512" s="29">
        <v>0.14895439052168499</v>
      </c>
      <c r="AY512" s="30">
        <v>0.34252045140419801</v>
      </c>
      <c r="AZ512" s="30">
        <v>0.69851794704573</v>
      </c>
      <c r="BA512" s="30">
        <v>0.455724626736355</v>
      </c>
      <c r="BB512" s="62">
        <v>1.5288969121284E-2</v>
      </c>
      <c r="BC512" s="108">
        <v>-23.516114493046199</v>
      </c>
      <c r="BD512" s="22">
        <v>43874</v>
      </c>
      <c r="BE512" s="22">
        <v>43913</v>
      </c>
      <c r="BF512" s="24"/>
      <c r="BG512" s="22"/>
      <c r="BH512" s="37"/>
    </row>
    <row r="513" spans="1:60" x14ac:dyDescent="0.25">
      <c r="A513" s="19"/>
      <c r="B513" s="17" t="s">
        <v>527</v>
      </c>
      <c r="C513" s="17" t="s">
        <v>4793</v>
      </c>
      <c r="D513" s="17" t="s">
        <v>3075</v>
      </c>
      <c r="E513" s="20" t="s">
        <v>7346</v>
      </c>
      <c r="F513" s="20" t="s">
        <v>3163</v>
      </c>
      <c r="G513" s="82" t="s">
        <v>7251</v>
      </c>
      <c r="H513" s="85" t="s">
        <v>7264</v>
      </c>
      <c r="I513" s="21" t="s">
        <v>7417</v>
      </c>
      <c r="J513" s="21" t="s">
        <v>3908</v>
      </c>
      <c r="K513" s="19"/>
      <c r="L513" s="22">
        <v>44015</v>
      </c>
      <c r="M513" s="98">
        <v>1742.2147000003599</v>
      </c>
      <c r="N513" s="94">
        <v>1742.2147000003599</v>
      </c>
      <c r="O513" s="94">
        <v>1893.3896999992401</v>
      </c>
      <c r="P513" s="62">
        <f t="shared" si="7"/>
        <v>0.9201564263294868</v>
      </c>
      <c r="Q513" s="22">
        <v>43874</v>
      </c>
      <c r="R513" s="99">
        <v>1225347.162</v>
      </c>
      <c r="S513" s="99">
        <v>1565419.7196972701</v>
      </c>
      <c r="T513" s="19"/>
      <c r="U513" s="23">
        <v>-2.2959220586926702E-6</v>
      </c>
      <c r="V513" s="63">
        <v>-0.55825087902121595</v>
      </c>
      <c r="W513" s="23">
        <v>5.3166378875175703E-2</v>
      </c>
      <c r="X513" s="63">
        <v>-4.2861320771480704</v>
      </c>
      <c r="Y513" s="23">
        <v>-5.0105296100809903E-2</v>
      </c>
      <c r="Z513" s="63">
        <v>8.1900737705000193</v>
      </c>
      <c r="AA513" s="23">
        <v>4.20146299493354E-2</v>
      </c>
      <c r="AB513" s="63">
        <v>21.1080787045939</v>
      </c>
      <c r="AC513" s="23">
        <v>7.2991110237126094E-2</v>
      </c>
      <c r="AD513" s="63">
        <v>27.366408271249401</v>
      </c>
      <c r="AE513" s="23">
        <v>0.11557601707318101</v>
      </c>
      <c r="AF513" s="64">
        <v>23.750943291292099</v>
      </c>
      <c r="AG513" s="23">
        <v>4.1547980727045797E-3</v>
      </c>
      <c r="AH513" s="63">
        <v>-5.6793459934851898</v>
      </c>
      <c r="AI513" s="23">
        <v>-3.4307406037442E-2</v>
      </c>
      <c r="AJ513" s="63">
        <v>6.6553723684628503</v>
      </c>
      <c r="AK513" s="23">
        <v>0.53639872658648502</v>
      </c>
      <c r="AL513" s="23">
        <v>4.4621238492254599E-2</v>
      </c>
      <c r="AM513" s="63">
        <v>69.078977357712603</v>
      </c>
      <c r="AN513" s="19"/>
      <c r="AO513" s="26">
        <v>2.83002765172569E-2</v>
      </c>
      <c r="AP513" s="26">
        <v>-4.8874548600942903E-2</v>
      </c>
      <c r="AQ513" s="26">
        <v>6.4031585252450895E-2</v>
      </c>
      <c r="AR513" s="26">
        <v>-0.11638182871684</v>
      </c>
      <c r="AS513" s="24">
        <v>7</v>
      </c>
      <c r="AT513" s="24">
        <v>5</v>
      </c>
      <c r="AU513" s="24">
        <v>7</v>
      </c>
      <c r="AV513" s="25">
        <v>5</v>
      </c>
      <c r="AW513" s="19"/>
      <c r="AX513" s="29">
        <v>0.14897637845060699</v>
      </c>
      <c r="AY513" s="30">
        <v>0.20340426442294299</v>
      </c>
      <c r="AZ513" s="30">
        <v>0.61203254014617403</v>
      </c>
      <c r="BA513" s="30">
        <v>0.26939120186534599</v>
      </c>
      <c r="BB513" s="62">
        <v>1.5289760676769199E-2</v>
      </c>
      <c r="BC513" s="108">
        <v>-23.687083541153701</v>
      </c>
      <c r="BD513" s="22">
        <v>43874</v>
      </c>
      <c r="BE513" s="22">
        <v>43913</v>
      </c>
      <c r="BF513" s="24"/>
      <c r="BG513" s="22"/>
      <c r="BH513" s="37"/>
    </row>
    <row r="514" spans="1:60" x14ac:dyDescent="0.25">
      <c r="A514" s="19"/>
      <c r="B514" s="17" t="s">
        <v>528</v>
      </c>
      <c r="C514" s="17" t="s">
        <v>4794</v>
      </c>
      <c r="D514" s="17" t="s">
        <v>3075</v>
      </c>
      <c r="E514" s="20" t="s">
        <v>7291</v>
      </c>
      <c r="F514" s="20" t="s">
        <v>3163</v>
      </c>
      <c r="G514" s="82" t="s">
        <v>7251</v>
      </c>
      <c r="H514" s="85" t="s">
        <v>7264</v>
      </c>
      <c r="I514" s="21" t="s">
        <v>7417</v>
      </c>
      <c r="J514" s="21" t="s">
        <v>3909</v>
      </c>
      <c r="K514" s="19"/>
      <c r="L514" s="22">
        <v>44015</v>
      </c>
      <c r="M514" s="98">
        <v>1884.5493000000699</v>
      </c>
      <c r="N514" s="94">
        <v>1884.5493000000699</v>
      </c>
      <c r="O514" s="94">
        <v>2046.4979999996699</v>
      </c>
      <c r="P514" s="62">
        <f t="shared" si="7"/>
        <v>0.92086544917237834</v>
      </c>
      <c r="Q514" s="22">
        <v>43874</v>
      </c>
      <c r="R514" s="99">
        <v>832419.63500000001</v>
      </c>
      <c r="S514" s="99">
        <v>851462.08813378902</v>
      </c>
      <c r="T514" s="19"/>
      <c r="U514" s="23">
        <v>3.13073178404011E-6</v>
      </c>
      <c r="V514" s="63">
        <v>-0.55770821363694301</v>
      </c>
      <c r="W514" s="23">
        <v>5.3338857092967401E-2</v>
      </c>
      <c r="X514" s="63">
        <v>-4.2688842553689001</v>
      </c>
      <c r="Y514" s="23">
        <v>-4.91604727903905E-2</v>
      </c>
      <c r="Z514" s="63">
        <v>8.2845561015419698</v>
      </c>
      <c r="AA514" s="23">
        <v>4.4102928513893899E-2</v>
      </c>
      <c r="AB514" s="63">
        <v>21.316908561042499</v>
      </c>
      <c r="AC514" s="23">
        <v>7.7293947269936297E-2</v>
      </c>
      <c r="AD514" s="63">
        <v>27.796691974537701</v>
      </c>
      <c r="AE514" s="23">
        <v>0.12341042626401801</v>
      </c>
      <c r="AF514" s="64">
        <v>24.5343842103612</v>
      </c>
      <c r="AG514" s="23">
        <v>4.1712646689120404E-3</v>
      </c>
      <c r="AH514" s="63">
        <v>-5.6776993338644397</v>
      </c>
      <c r="AI514" s="23">
        <v>-3.3331023374557803E-2</v>
      </c>
      <c r="AJ514" s="63">
        <v>6.7530106347476204</v>
      </c>
      <c r="AK514" s="23">
        <v>0.88454930000123599</v>
      </c>
      <c r="AL514" s="23">
        <v>6.6536969361550305E-2</v>
      </c>
      <c r="AM514" s="63">
        <v>103.894034699188</v>
      </c>
      <c r="AN514" s="19"/>
      <c r="AO514" s="26">
        <v>2.8305930298302001E-2</v>
      </c>
      <c r="AP514" s="26">
        <v>-4.8869343875630897E-2</v>
      </c>
      <c r="AQ514" s="26">
        <v>6.4205964832581203E-2</v>
      </c>
      <c r="AR514" s="26">
        <v>-0.116232136268081</v>
      </c>
      <c r="AS514" s="24">
        <v>7</v>
      </c>
      <c r="AT514" s="24">
        <v>5</v>
      </c>
      <c r="AU514" s="24">
        <v>7</v>
      </c>
      <c r="AV514" s="25">
        <v>5</v>
      </c>
      <c r="AW514" s="19"/>
      <c r="AX514" s="29">
        <v>0.148974145281973</v>
      </c>
      <c r="AY514" s="30">
        <v>0.21652668532647101</v>
      </c>
      <c r="AZ514" s="30">
        <v>0.62019344692544098</v>
      </c>
      <c r="BA514" s="30">
        <v>0.28689610109768199</v>
      </c>
      <c r="BB514" s="62">
        <v>1.5289670801885201E-2</v>
      </c>
      <c r="BC514" s="108">
        <v>-23.6708171715145</v>
      </c>
      <c r="BD514" s="22">
        <v>43874</v>
      </c>
      <c r="BE514" s="22">
        <v>43913</v>
      </c>
      <c r="BF514" s="24"/>
      <c r="BG514" s="22"/>
      <c r="BH514" s="37"/>
    </row>
    <row r="515" spans="1:60" x14ac:dyDescent="0.25">
      <c r="A515" s="19"/>
      <c r="B515" s="17" t="s">
        <v>529</v>
      </c>
      <c r="C515" s="17" t="s">
        <v>4795</v>
      </c>
      <c r="D515" s="17" t="s">
        <v>3075</v>
      </c>
      <c r="E515" s="20" t="s">
        <v>7292</v>
      </c>
      <c r="F515" s="20" t="s">
        <v>3163</v>
      </c>
      <c r="G515" s="82" t="s">
        <v>7251</v>
      </c>
      <c r="H515" s="85" t="s">
        <v>7264</v>
      </c>
      <c r="I515" s="21" t="s">
        <v>7417</v>
      </c>
      <c r="J515" s="21" t="s">
        <v>3910</v>
      </c>
      <c r="K515" s="19"/>
      <c r="L515" s="22">
        <v>44015</v>
      </c>
      <c r="M515" s="98">
        <v>1000</v>
      </c>
      <c r="N515" s="94">
        <v>1000</v>
      </c>
      <c r="O515" s="94">
        <v>1000</v>
      </c>
      <c r="P515" s="62">
        <f t="shared" si="7"/>
        <v>1</v>
      </c>
      <c r="Q515" s="22">
        <v>44015</v>
      </c>
      <c r="R515" s="99">
        <v>0</v>
      </c>
      <c r="S515" s="99">
        <v>0</v>
      </c>
      <c r="T515" s="19"/>
      <c r="U515" s="23">
        <v>0</v>
      </c>
      <c r="V515" s="63">
        <v>-0.55802128681534702</v>
      </c>
      <c r="W515" s="23">
        <v>0</v>
      </c>
      <c r="X515" s="63">
        <v>-9.6027699646656401</v>
      </c>
      <c r="Y515" s="23">
        <v>0</v>
      </c>
      <c r="Z515" s="63">
        <v>13.200603380581001</v>
      </c>
      <c r="AA515" s="23">
        <v>0</v>
      </c>
      <c r="AB515" s="63">
        <v>16.906615709653099</v>
      </c>
      <c r="AC515" s="23">
        <v>0</v>
      </c>
      <c r="AD515" s="63">
        <v>20.067297247529499</v>
      </c>
      <c r="AE515" s="23">
        <v>0</v>
      </c>
      <c r="AF515" s="64">
        <v>12.1933415839594</v>
      </c>
      <c r="AG515" s="23">
        <v>0</v>
      </c>
      <c r="AH515" s="63">
        <v>-6.0948258007556397</v>
      </c>
      <c r="AI515" s="23">
        <v>0</v>
      </c>
      <c r="AJ515" s="63">
        <v>10.0861129722034</v>
      </c>
      <c r="AK515" s="23">
        <v>0</v>
      </c>
      <c r="AL515" s="23">
        <v>0</v>
      </c>
      <c r="AM515" s="63">
        <v>15.439104699005799</v>
      </c>
      <c r="AN515" s="19"/>
      <c r="AO515" s="26">
        <v>0</v>
      </c>
      <c r="AP515" s="26">
        <v>0</v>
      </c>
      <c r="AQ515" s="26">
        <v>0</v>
      </c>
      <c r="AR515" s="26">
        <v>0</v>
      </c>
      <c r="AS515" s="24">
        <v>0</v>
      </c>
      <c r="AT515" s="24">
        <v>0</v>
      </c>
      <c r="AU515" s="24">
        <v>7</v>
      </c>
      <c r="AV515" s="25">
        <v>5</v>
      </c>
      <c r="AW515" s="19"/>
      <c r="AX515" s="29">
        <v>0</v>
      </c>
      <c r="AY515" s="30">
        <v>-117.15773072850401</v>
      </c>
      <c r="AZ515" s="30">
        <v>0.29634204711419398</v>
      </c>
      <c r="BA515" s="30">
        <v>-15.9700429780205</v>
      </c>
      <c r="BB515" s="62">
        <v>0</v>
      </c>
      <c r="BC515" s="108">
        <v>0</v>
      </c>
      <c r="BD515" s="22">
        <v>43650</v>
      </c>
      <c r="BE515" s="22"/>
      <c r="BF515" s="24"/>
      <c r="BG515" s="22"/>
      <c r="BH515" s="37"/>
    </row>
    <row r="516" spans="1:60" x14ac:dyDescent="0.25">
      <c r="A516" s="19"/>
      <c r="B516" s="17" t="s">
        <v>530</v>
      </c>
      <c r="C516" s="17" t="s">
        <v>4796</v>
      </c>
      <c r="D516" s="17" t="s">
        <v>3075</v>
      </c>
      <c r="E516" s="20" t="s">
        <v>7300</v>
      </c>
      <c r="F516" s="20" t="s">
        <v>3163</v>
      </c>
      <c r="G516" s="82" t="s">
        <v>7251</v>
      </c>
      <c r="H516" s="85" t="s">
        <v>7264</v>
      </c>
      <c r="I516" s="21" t="s">
        <v>7417</v>
      </c>
      <c r="J516" s="21" t="s">
        <v>3911</v>
      </c>
      <c r="K516" s="19"/>
      <c r="L516" s="22">
        <v>44015</v>
      </c>
      <c r="M516" s="98">
        <v>1911.3928999994</v>
      </c>
      <c r="N516" s="94">
        <v>1911.3928999994</v>
      </c>
      <c r="O516" s="94">
        <v>2060.51029999927</v>
      </c>
      <c r="P516" s="62">
        <f t="shared" si="7"/>
        <v>0.92763083979734395</v>
      </c>
      <c r="Q516" s="22">
        <v>43874</v>
      </c>
      <c r="R516" s="99">
        <v>816789.45799999998</v>
      </c>
      <c r="S516" s="99">
        <v>729326.86467480497</v>
      </c>
      <c r="T516" s="19"/>
      <c r="U516" s="23">
        <v>5.5041426094248898E-5</v>
      </c>
      <c r="V516" s="63">
        <v>-0.55251714420592202</v>
      </c>
      <c r="W516" s="23">
        <v>5.4980681981760399E-2</v>
      </c>
      <c r="X516" s="63">
        <v>-4.1047017664896002</v>
      </c>
      <c r="Y516" s="23">
        <v>-4.0133650612042403E-2</v>
      </c>
      <c r="Z516" s="63">
        <v>9.1872383193840506</v>
      </c>
      <c r="AA516" s="23">
        <v>6.4159407818806399E-2</v>
      </c>
      <c r="AB516" s="63">
        <v>23.322556491533799</v>
      </c>
      <c r="AC516" s="23">
        <v>0.119051241952548</v>
      </c>
      <c r="AD516" s="63">
        <v>31.972421442798801</v>
      </c>
      <c r="AE516" s="23">
        <v>0.18934159549477</v>
      </c>
      <c r="AF516" s="64">
        <v>31.127501133450998</v>
      </c>
      <c r="AG516" s="23">
        <v>4.3275992811686601E-3</v>
      </c>
      <c r="AH516" s="63">
        <v>-5.66206587263878</v>
      </c>
      <c r="AI516" s="23">
        <v>-2.4001861521355701E-2</v>
      </c>
      <c r="AJ516" s="63">
        <v>7.6859268200714697</v>
      </c>
      <c r="AK516" s="23">
        <v>0.91139289999962803</v>
      </c>
      <c r="AL516" s="23">
        <v>8.3699832959682696E-2</v>
      </c>
      <c r="AM516" s="63">
        <v>91.366851925500697</v>
      </c>
      <c r="AN516" s="19"/>
      <c r="AO516" s="26">
        <v>2.83592770265386E-2</v>
      </c>
      <c r="AP516" s="26">
        <v>-4.8819963280984702E-2</v>
      </c>
      <c r="AQ516" s="26">
        <v>6.5864633277669796E-2</v>
      </c>
      <c r="AR516" s="26">
        <v>-0.114808615048823</v>
      </c>
      <c r="AS516" s="24">
        <v>7</v>
      </c>
      <c r="AT516" s="24">
        <v>5</v>
      </c>
      <c r="AU516" s="24">
        <v>7</v>
      </c>
      <c r="AV516" s="25">
        <v>5</v>
      </c>
      <c r="AW516" s="19"/>
      <c r="AX516" s="29">
        <v>0.14895439887710399</v>
      </c>
      <c r="AY516" s="30">
        <v>0.34251927056266102</v>
      </c>
      <c r="AZ516" s="30">
        <v>0.69851747330994796</v>
      </c>
      <c r="BA516" s="30">
        <v>0.45572304740608199</v>
      </c>
      <c r="BB516" s="62">
        <v>1.52889700018022E-2</v>
      </c>
      <c r="BC516" s="108">
        <v>-23.516116371727499</v>
      </c>
      <c r="BD516" s="22">
        <v>43874</v>
      </c>
      <c r="BE516" s="22">
        <v>43913</v>
      </c>
      <c r="BF516" s="24"/>
      <c r="BG516" s="22"/>
      <c r="BH516" s="37"/>
    </row>
    <row r="517" spans="1:60" x14ac:dyDescent="0.25">
      <c r="A517" s="19"/>
      <c r="B517" s="17" t="s">
        <v>531</v>
      </c>
      <c r="C517" s="17" t="s">
        <v>4797</v>
      </c>
      <c r="D517" s="17" t="s">
        <v>3075</v>
      </c>
      <c r="E517" s="20" t="s">
        <v>7359</v>
      </c>
      <c r="F517" s="20" t="s">
        <v>3163</v>
      </c>
      <c r="G517" s="82" t="s">
        <v>7251</v>
      </c>
      <c r="H517" s="85" t="s">
        <v>7264</v>
      </c>
      <c r="I517" s="21" t="s">
        <v>7417</v>
      </c>
      <c r="J517" s="21" t="s">
        <v>3912</v>
      </c>
      <c r="K517" s="19"/>
      <c r="L517" s="22">
        <v>44015</v>
      </c>
      <c r="M517" s="98">
        <v>2005.26369999908</v>
      </c>
      <c r="N517" s="94">
        <v>2005.26369999908</v>
      </c>
      <c r="O517" s="94">
        <v>2170.71609999985</v>
      </c>
      <c r="P517" s="62">
        <f t="shared" ref="P517:P580" si="8">IFERROR(N517/O517,"")</f>
        <v>0.92377980704119644</v>
      </c>
      <c r="Q517" s="22">
        <v>43874</v>
      </c>
      <c r="R517" s="99">
        <v>49197.557999999997</v>
      </c>
      <c r="S517" s="99">
        <v>167585.72844824201</v>
      </c>
      <c r="T517" s="19"/>
      <c r="U517" s="23">
        <v>2.5533452571835399E-5</v>
      </c>
      <c r="V517" s="63">
        <v>-0.55546794155816304</v>
      </c>
      <c r="W517" s="23">
        <v>5.40473301207385E-2</v>
      </c>
      <c r="X517" s="63">
        <v>-4.1980369525917904</v>
      </c>
      <c r="Y517" s="23">
        <v>-4.5274327080769602E-2</v>
      </c>
      <c r="Z517" s="63">
        <v>8.6731706725113291</v>
      </c>
      <c r="AA517" s="23">
        <v>5.2713538614625598E-2</v>
      </c>
      <c r="AB517" s="63">
        <v>22.1779695711157</v>
      </c>
      <c r="AC517" s="23">
        <v>9.5122142762265896E-2</v>
      </c>
      <c r="AD517" s="63">
        <v>29.579511523770599</v>
      </c>
      <c r="AE517" s="23">
        <v>0.151405667087674</v>
      </c>
      <c r="AF517" s="64">
        <v>27.3339082927268</v>
      </c>
      <c r="AG517" s="23">
        <v>4.2387826888443704E-3</v>
      </c>
      <c r="AH517" s="63">
        <v>-5.6709475318712101</v>
      </c>
      <c r="AI517" s="23">
        <v>-2.9314995140339299E-2</v>
      </c>
      <c r="AJ517" s="63">
        <v>7.1546134581731202</v>
      </c>
      <c r="AK517" s="23">
        <v>0.74583292704075599</v>
      </c>
      <c r="AL517" s="23">
        <v>5.8279819273593603E-2</v>
      </c>
      <c r="AM517" s="63">
        <v>90.022397403139607</v>
      </c>
      <c r="AN517" s="19"/>
      <c r="AO517" s="26">
        <v>2.83289337367023E-2</v>
      </c>
      <c r="AP517" s="26">
        <v>-4.8848034289258102E-2</v>
      </c>
      <c r="AQ517" s="26">
        <v>6.4921544057142497E-2</v>
      </c>
      <c r="AR517" s="26">
        <v>-0.11561800063733201</v>
      </c>
      <c r="AS517" s="24">
        <v>7</v>
      </c>
      <c r="AT517" s="24">
        <v>5</v>
      </c>
      <c r="AU517" s="24">
        <v>7</v>
      </c>
      <c r="AV517" s="25">
        <v>5</v>
      </c>
      <c r="AW517" s="19"/>
      <c r="AX517" s="29">
        <v>0.148965221036196</v>
      </c>
      <c r="AY517" s="30">
        <v>0.27062497197994201</v>
      </c>
      <c r="AZ517" s="30">
        <v>0.65383083764209005</v>
      </c>
      <c r="BA517" s="30">
        <v>0.35921922719990101</v>
      </c>
      <c r="BB517" s="62">
        <v>1.52893266462706E-2</v>
      </c>
      <c r="BC517" s="108">
        <v>-23.6040678004792</v>
      </c>
      <c r="BD517" s="22">
        <v>43874</v>
      </c>
      <c r="BE517" s="22">
        <v>43913</v>
      </c>
      <c r="BF517" s="24"/>
      <c r="BG517" s="22"/>
      <c r="BH517" s="37"/>
    </row>
    <row r="518" spans="1:60" x14ac:dyDescent="0.25">
      <c r="A518" s="19"/>
      <c r="B518" s="17" t="s">
        <v>532</v>
      </c>
      <c r="C518" s="17" t="s">
        <v>4798</v>
      </c>
      <c r="D518" s="17" t="s">
        <v>3075</v>
      </c>
      <c r="E518" s="20" t="s">
        <v>7361</v>
      </c>
      <c r="F518" s="20" t="s">
        <v>3163</v>
      </c>
      <c r="G518" s="82" t="s">
        <v>7251</v>
      </c>
      <c r="H518" s="85" t="s">
        <v>7264</v>
      </c>
      <c r="I518" s="21" t="s">
        <v>7417</v>
      </c>
      <c r="J518" s="21" t="s">
        <v>3913</v>
      </c>
      <c r="K518" s="19"/>
      <c r="L518" s="22">
        <v>44015</v>
      </c>
      <c r="M518" s="98">
        <v>1888.04020000063</v>
      </c>
      <c r="N518" s="94">
        <v>1888.04020000063</v>
      </c>
      <c r="O518" s="94">
        <v>2048.4721999988001</v>
      </c>
      <c r="P518" s="62">
        <f t="shared" si="8"/>
        <v>0.92168211997299054</v>
      </c>
      <c r="Q518" s="22">
        <v>43874</v>
      </c>
      <c r="R518" s="99">
        <v>330943.09000000003</v>
      </c>
      <c r="S518" s="99">
        <v>302172.37325683603</v>
      </c>
      <c r="T518" s="19"/>
      <c r="U518" s="23">
        <v>9.4278548203874396E-6</v>
      </c>
      <c r="V518" s="63">
        <v>-0.55707850133330805</v>
      </c>
      <c r="W518" s="23">
        <v>5.3537657255219501E-2</v>
      </c>
      <c r="X518" s="63">
        <v>-4.24900423914369</v>
      </c>
      <c r="Y518" s="23">
        <v>-4.8072044084619799E-2</v>
      </c>
      <c r="Z518" s="63">
        <v>8.3933989721263096</v>
      </c>
      <c r="AA518" s="23">
        <v>4.6510701091392499E-2</v>
      </c>
      <c r="AB518" s="63">
        <v>21.557685818785099</v>
      </c>
      <c r="AC518" s="23">
        <v>8.2264758168166696E-2</v>
      </c>
      <c r="AD518" s="63">
        <v>28.2937730643607</v>
      </c>
      <c r="AE518" s="23">
        <v>0.131192533139256</v>
      </c>
      <c r="AF518" s="64">
        <v>25.312594897899501</v>
      </c>
      <c r="AG518" s="23">
        <v>4.1902242573996799E-3</v>
      </c>
      <c r="AH518" s="63">
        <v>-5.67580337501568</v>
      </c>
      <c r="AI518" s="23">
        <v>-3.2206190232500403E-2</v>
      </c>
      <c r="AJ518" s="63">
        <v>6.8654939489570097</v>
      </c>
      <c r="AK518" s="23">
        <v>0.65064450700301701</v>
      </c>
      <c r="AL518" s="23">
        <v>5.2265497673943201E-2</v>
      </c>
      <c r="AM518" s="63">
        <v>80.503555399365695</v>
      </c>
      <c r="AN518" s="19"/>
      <c r="AO518" s="26">
        <v>2.8312370115600099E-2</v>
      </c>
      <c r="AP518" s="26">
        <v>-4.8863355714274803E-2</v>
      </c>
      <c r="AQ518" s="26">
        <v>6.4406466028231094E-2</v>
      </c>
      <c r="AR518" s="26">
        <v>-0.116059785194084</v>
      </c>
      <c r="AS518" s="24">
        <v>7</v>
      </c>
      <c r="AT518" s="24">
        <v>5</v>
      </c>
      <c r="AU518" s="24">
        <v>7</v>
      </c>
      <c r="AV518" s="25">
        <v>5</v>
      </c>
      <c r="AW518" s="19"/>
      <c r="AX518" s="29">
        <v>0.14897153531521301</v>
      </c>
      <c r="AY518" s="30">
        <v>0.231654783945487</v>
      </c>
      <c r="AZ518" s="30">
        <v>0.62960104744888701</v>
      </c>
      <c r="BA518" s="30">
        <v>0.30709513120200399</v>
      </c>
      <c r="BB518" s="62">
        <v>1.52895634035303E-2</v>
      </c>
      <c r="BC518" s="108">
        <v>-23.652085686044298</v>
      </c>
      <c r="BD518" s="22">
        <v>43874</v>
      </c>
      <c r="BE518" s="22">
        <v>43913</v>
      </c>
      <c r="BF518" s="24"/>
      <c r="BG518" s="22"/>
      <c r="BH518" s="37"/>
    </row>
    <row r="519" spans="1:60" x14ac:dyDescent="0.25">
      <c r="A519" s="19"/>
      <c r="B519" s="17" t="s">
        <v>533</v>
      </c>
      <c r="C519" s="17" t="s">
        <v>4799</v>
      </c>
      <c r="D519" s="17" t="s">
        <v>3075</v>
      </c>
      <c r="E519" s="20" t="s">
        <v>7348</v>
      </c>
      <c r="F519" s="20" t="s">
        <v>3163</v>
      </c>
      <c r="G519" s="82" t="s">
        <v>7251</v>
      </c>
      <c r="H519" s="85" t="s">
        <v>7264</v>
      </c>
      <c r="I519" s="21" t="s">
        <v>7417</v>
      </c>
      <c r="J519" s="21" t="s">
        <v>3914</v>
      </c>
      <c r="K519" s="19"/>
      <c r="L519" s="22">
        <v>44015</v>
      </c>
      <c r="M519" s="98">
        <v>1561.7763999998599</v>
      </c>
      <c r="N519" s="94">
        <v>1561.7763999998599</v>
      </c>
      <c r="O519" s="94">
        <v>1702.2063999995601</v>
      </c>
      <c r="P519" s="62">
        <f t="shared" si="8"/>
        <v>0.91750119139504094</v>
      </c>
      <c r="Q519" s="22">
        <v>43874</v>
      </c>
      <c r="R519" s="99">
        <v>1747847.8929999999</v>
      </c>
      <c r="S519" s="99">
        <v>1726223.8775253899</v>
      </c>
      <c r="T519" s="19"/>
      <c r="U519" s="23">
        <v>-2.2794037249695999E-5</v>
      </c>
      <c r="V519" s="63">
        <v>-0.56030069054031595</v>
      </c>
      <c r="W519" s="23">
        <v>5.2518983940899502E-2</v>
      </c>
      <c r="X519" s="63">
        <v>-4.3508715705756904</v>
      </c>
      <c r="Y519" s="23">
        <v>-5.3642060665006298E-2</v>
      </c>
      <c r="Z519" s="63">
        <v>7.83639731408039</v>
      </c>
      <c r="AA519" s="23">
        <v>3.4215926596516497E-2</v>
      </c>
      <c r="AB519" s="63">
        <v>20.328208369319299</v>
      </c>
      <c r="AC519" s="23">
        <v>5.7002806941454799E-2</v>
      </c>
      <c r="AD519" s="63">
        <v>25.767577941675</v>
      </c>
      <c r="AE519" s="23">
        <v>9.0079035066155499E-2</v>
      </c>
      <c r="AF519" s="64">
        <v>21.201245090575</v>
      </c>
      <c r="AG519" s="23">
        <v>4.09306870824366E-3</v>
      </c>
      <c r="AH519" s="63">
        <v>-5.6855189299312796</v>
      </c>
      <c r="AI519" s="23">
        <v>-3.7962139191222398E-2</v>
      </c>
      <c r="AJ519" s="63">
        <v>6.2898990530811698</v>
      </c>
      <c r="AK519" s="23">
        <v>0.38959204918530299</v>
      </c>
      <c r="AL519" s="23">
        <v>3.4010746347121298E-2</v>
      </c>
      <c r="AM519" s="63">
        <v>54.3983096175361</v>
      </c>
      <c r="AN519" s="19"/>
      <c r="AO519" s="26">
        <v>2.8279218931857E-2</v>
      </c>
      <c r="AP519" s="26">
        <v>-4.8894022166714401E-2</v>
      </c>
      <c r="AQ519" s="26">
        <v>6.3377456137459404E-2</v>
      </c>
      <c r="AR519" s="26">
        <v>-0.116943040919141</v>
      </c>
      <c r="AS519" s="24">
        <v>7</v>
      </c>
      <c r="AT519" s="24">
        <v>5</v>
      </c>
      <c r="AU519" s="24">
        <v>7</v>
      </c>
      <c r="AV519" s="25">
        <v>5</v>
      </c>
      <c r="AW519" s="19"/>
      <c r="AX519" s="29">
        <v>0.14898505467164799</v>
      </c>
      <c r="AY519" s="30">
        <v>0.154394894593679</v>
      </c>
      <c r="AZ519" s="30">
        <v>0.58154796202234105</v>
      </c>
      <c r="BA519" s="30">
        <v>0.204147307546236</v>
      </c>
      <c r="BB519" s="62">
        <v>1.5290129069380799E-2</v>
      </c>
      <c r="BC519" s="108">
        <v>-23.748054289928401</v>
      </c>
      <c r="BD519" s="22">
        <v>43874</v>
      </c>
      <c r="BE519" s="22">
        <v>43913</v>
      </c>
      <c r="BF519" s="24"/>
      <c r="BG519" s="22"/>
      <c r="BH519" s="37"/>
    </row>
    <row r="520" spans="1:60" x14ac:dyDescent="0.25">
      <c r="A520" s="19"/>
      <c r="B520" s="17" t="s">
        <v>534</v>
      </c>
      <c r="C520" s="17" t="s">
        <v>4800</v>
      </c>
      <c r="D520" s="17" t="s">
        <v>3076</v>
      </c>
      <c r="E520" s="20" t="s">
        <v>7298</v>
      </c>
      <c r="F520" s="20" t="s">
        <v>3163</v>
      </c>
      <c r="G520" s="82" t="s">
        <v>7251</v>
      </c>
      <c r="H520" s="85" t="s">
        <v>7263</v>
      </c>
      <c r="I520" s="21" t="s">
        <v>7417</v>
      </c>
      <c r="J520" s="21" t="s">
        <v>3889</v>
      </c>
      <c r="K520" s="19"/>
      <c r="L520" s="22">
        <v>44015</v>
      </c>
      <c r="M520" s="98">
        <v>2414.7835999988001</v>
      </c>
      <c r="N520" s="94">
        <v>2414.7835999988001</v>
      </c>
      <c r="O520" s="94">
        <v>2611.8902999982201</v>
      </c>
      <c r="P520" s="62">
        <f t="shared" si="8"/>
        <v>0.92453484742465852</v>
      </c>
      <c r="Q520" s="22">
        <v>43874</v>
      </c>
      <c r="R520" s="99">
        <v>4392009.5619999999</v>
      </c>
      <c r="S520" s="99">
        <v>4316743.7482031202</v>
      </c>
      <c r="T520" s="19"/>
      <c r="U520" s="23">
        <v>3.7172421798459298E-4</v>
      </c>
      <c r="V520" s="63">
        <v>-0.52084886501688699</v>
      </c>
      <c r="W520" s="23">
        <v>4.07358088323235E-2</v>
      </c>
      <c r="X520" s="63">
        <v>-5.52918908143329</v>
      </c>
      <c r="Y520" s="23">
        <v>-5.0832196032424698E-2</v>
      </c>
      <c r="Z520" s="63">
        <v>8.1173837773385493</v>
      </c>
      <c r="AA520" s="23">
        <v>2.17208548092458E-2</v>
      </c>
      <c r="AB520" s="63">
        <v>19.078701190592302</v>
      </c>
      <c r="AC520" s="23">
        <v>7.3553543712478103E-2</v>
      </c>
      <c r="AD520" s="63">
        <v>27.422651618777302</v>
      </c>
      <c r="AE520" s="23">
        <v>0.13329121398608601</v>
      </c>
      <c r="AF520" s="64">
        <v>25.522462982568001</v>
      </c>
      <c r="AG520" s="23">
        <v>3.8008177616575302E-3</v>
      </c>
      <c r="AH520" s="63">
        <v>-5.7147440245898897</v>
      </c>
      <c r="AI520" s="23">
        <v>-3.8016416855498399E-2</v>
      </c>
      <c r="AJ520" s="63">
        <v>6.2844712866572099</v>
      </c>
      <c r="AK520" s="23">
        <v>1.41478359999834</v>
      </c>
      <c r="AL520" s="23">
        <v>7.8578241898867404E-2</v>
      </c>
      <c r="AM520" s="63">
        <v>74.6021994740004</v>
      </c>
      <c r="AN520" s="19"/>
      <c r="AO520" s="26">
        <v>1.9899756276572599E-2</v>
      </c>
      <c r="AP520" s="26">
        <v>-4.1377987684463699E-2</v>
      </c>
      <c r="AQ520" s="26">
        <v>5.4914084321353598E-2</v>
      </c>
      <c r="AR520" s="26">
        <v>-0.108633501768054</v>
      </c>
      <c r="AS520" s="24">
        <v>7</v>
      </c>
      <c r="AT520" s="24">
        <v>5</v>
      </c>
      <c r="AU520" s="24">
        <v>7</v>
      </c>
      <c r="AV520" s="25">
        <v>5</v>
      </c>
      <c r="AW520" s="19"/>
      <c r="AX520" s="29">
        <v>0.111632467643503</v>
      </c>
      <c r="AY520" s="30">
        <v>1.8398461529301399E-2</v>
      </c>
      <c r="AZ520" s="30">
        <v>0.48061341872698898</v>
      </c>
      <c r="BA520" s="30">
        <v>2.3582329832095201E-2</v>
      </c>
      <c r="BB520" s="62">
        <v>1.1455792987399E-2</v>
      </c>
      <c r="BC520" s="108">
        <v>-19.190032598184199</v>
      </c>
      <c r="BD520" s="22">
        <v>43874</v>
      </c>
      <c r="BE520" s="22">
        <v>43910</v>
      </c>
      <c r="BF520" s="24"/>
      <c r="BG520" s="22"/>
      <c r="BH520" s="37"/>
    </row>
    <row r="521" spans="1:60" x14ac:dyDescent="0.25">
      <c r="A521" s="19"/>
      <c r="B521" s="17" t="s">
        <v>535</v>
      </c>
      <c r="C521" s="17" t="s">
        <v>4801</v>
      </c>
      <c r="D521" s="17" t="s">
        <v>3076</v>
      </c>
      <c r="E521" s="20" t="s">
        <v>7346</v>
      </c>
      <c r="F521" s="20" t="s">
        <v>3163</v>
      </c>
      <c r="G521" s="82" t="s">
        <v>7251</v>
      </c>
      <c r="H521" s="85" t="s">
        <v>7263</v>
      </c>
      <c r="I521" s="21" t="s">
        <v>7417</v>
      </c>
      <c r="J521" s="21" t="s">
        <v>3915</v>
      </c>
      <c r="K521" s="19"/>
      <c r="L521" s="22">
        <v>44015</v>
      </c>
      <c r="M521" s="98">
        <v>1870.1063000001</v>
      </c>
      <c r="N521" s="94">
        <v>1870.1063000001</v>
      </c>
      <c r="O521" s="94">
        <v>2039.4991999995</v>
      </c>
      <c r="P521" s="62">
        <f t="shared" si="8"/>
        <v>0.91694387524180365</v>
      </c>
      <c r="Q521" s="22">
        <v>43874</v>
      </c>
      <c r="R521" s="99">
        <v>1402426.264</v>
      </c>
      <c r="S521" s="99">
        <v>1556019.65560938</v>
      </c>
      <c r="T521" s="19"/>
      <c r="U521" s="23">
        <v>3.1323536495619897E-4</v>
      </c>
      <c r="V521" s="63">
        <v>-0.52669775031972699</v>
      </c>
      <c r="W521" s="23">
        <v>3.8911697969524497E-2</v>
      </c>
      <c r="X521" s="63">
        <v>-5.7116001677131898</v>
      </c>
      <c r="Y521" s="23">
        <v>-6.0879566357471E-2</v>
      </c>
      <c r="Z521" s="63">
        <v>7.1126467448339099</v>
      </c>
      <c r="AA521" s="23">
        <v>5.81818949285662E-5</v>
      </c>
      <c r="AB521" s="63">
        <v>16.912433899153299</v>
      </c>
      <c r="AC521" s="23">
        <v>2.8542409452711599E-2</v>
      </c>
      <c r="AD521" s="63">
        <v>22.921538192807901</v>
      </c>
      <c r="AE521" s="23">
        <v>6.2784548650597599E-2</v>
      </c>
      <c r="AF521" s="64">
        <v>18.471796449011901</v>
      </c>
      <c r="AG521" s="23">
        <v>3.6247577681933802E-3</v>
      </c>
      <c r="AH521" s="63">
        <v>-5.7323500239363101</v>
      </c>
      <c r="AI521" s="23">
        <v>-4.8366491804699797E-2</v>
      </c>
      <c r="AJ521" s="63">
        <v>5.2494637917334304</v>
      </c>
      <c r="AK521" s="23">
        <v>0.87010630000033395</v>
      </c>
      <c r="AL521" s="23">
        <v>5.5180186764118802E-2</v>
      </c>
      <c r="AM521" s="63">
        <v>20.134469474200198</v>
      </c>
      <c r="AN521" s="19"/>
      <c r="AO521" s="26">
        <v>1.98400783338002E-2</v>
      </c>
      <c r="AP521" s="26">
        <v>-4.1434025669368602E-2</v>
      </c>
      <c r="AQ521" s="26">
        <v>5.3065416153913199E-2</v>
      </c>
      <c r="AR521" s="26">
        <v>-0.11024781705782501</v>
      </c>
      <c r="AS521" s="24">
        <v>7</v>
      </c>
      <c r="AT521" s="24">
        <v>5</v>
      </c>
      <c r="AU521" s="24">
        <v>7</v>
      </c>
      <c r="AV521" s="25">
        <v>5</v>
      </c>
      <c r="AW521" s="19"/>
      <c r="AX521" s="29">
        <v>0.11165795809574799</v>
      </c>
      <c r="AY521" s="30">
        <v>-0.16167971837626299</v>
      </c>
      <c r="AZ521" s="30">
        <v>0.399206856407545</v>
      </c>
      <c r="BA521" s="30">
        <v>-0.206058815322194</v>
      </c>
      <c r="BB521" s="62">
        <v>1.14574025141883E-2</v>
      </c>
      <c r="BC521" s="108">
        <v>-19.3599683687207</v>
      </c>
      <c r="BD521" s="22">
        <v>43874</v>
      </c>
      <c r="BE521" s="22">
        <v>43910</v>
      </c>
      <c r="BF521" s="24"/>
      <c r="BG521" s="22"/>
      <c r="BH521" s="37"/>
    </row>
    <row r="522" spans="1:60" x14ac:dyDescent="0.25">
      <c r="A522" s="19"/>
      <c r="B522" s="17" t="s">
        <v>536</v>
      </c>
      <c r="C522" s="17" t="s">
        <v>4802</v>
      </c>
      <c r="D522" s="17" t="s">
        <v>3076</v>
      </c>
      <c r="E522" s="20" t="s">
        <v>7291</v>
      </c>
      <c r="F522" s="20" t="s">
        <v>3163</v>
      </c>
      <c r="G522" s="82" t="s">
        <v>7251</v>
      </c>
      <c r="H522" s="85" t="s">
        <v>7263</v>
      </c>
      <c r="I522" s="21" t="s">
        <v>7417</v>
      </c>
      <c r="J522" s="21" t="s">
        <v>3916</v>
      </c>
      <c r="K522" s="19"/>
      <c r="L522" s="22">
        <v>44015</v>
      </c>
      <c r="M522" s="98">
        <v>1670.05870000087</v>
      </c>
      <c r="N522" s="94">
        <v>1670.05870000087</v>
      </c>
      <c r="O522" s="94">
        <v>1816.49640000053</v>
      </c>
      <c r="P522" s="62">
        <f t="shared" si="8"/>
        <v>0.91938453607746362</v>
      </c>
      <c r="Q522" s="22">
        <v>43874</v>
      </c>
      <c r="R522" s="99">
        <v>1723399.3670000001</v>
      </c>
      <c r="S522" s="99">
        <v>1466823.0550390601</v>
      </c>
      <c r="T522" s="19"/>
      <c r="U522" s="23">
        <v>3.32074616380851E-4</v>
      </c>
      <c r="V522" s="63">
        <v>-0.52481382517726205</v>
      </c>
      <c r="W522" s="23">
        <v>3.9499531558249097E-2</v>
      </c>
      <c r="X522" s="63">
        <v>-5.65281680884073</v>
      </c>
      <c r="Y522" s="23">
        <v>-5.7651795956189703E-2</v>
      </c>
      <c r="Z522" s="63">
        <v>7.4354237849620404</v>
      </c>
      <c r="AA522" s="23">
        <v>6.9925031148159204E-3</v>
      </c>
      <c r="AB522" s="63">
        <v>17.605866021127401</v>
      </c>
      <c r="AC522" s="23">
        <v>4.2845584537644803E-2</v>
      </c>
      <c r="AD522" s="63">
        <v>24.351855701301201</v>
      </c>
      <c r="AE522" s="23">
        <v>8.5025453348935104E-2</v>
      </c>
      <c r="AF522" s="64">
        <v>20.695886918867501</v>
      </c>
      <c r="AG522" s="23">
        <v>3.6814583290834002E-3</v>
      </c>
      <c r="AH522" s="63">
        <v>-5.7266799678472999</v>
      </c>
      <c r="AI522" s="23">
        <v>-4.5041630146442899E-2</v>
      </c>
      <c r="AJ522" s="63">
        <v>5.5819499575591198</v>
      </c>
      <c r="AK522" s="23">
        <v>0.49492789688170902</v>
      </c>
      <c r="AL522" s="23">
        <v>4.1719581475263098E-2</v>
      </c>
      <c r="AM522" s="63">
        <v>64.931894387234905</v>
      </c>
      <c r="AN522" s="19"/>
      <c r="AO522" s="26">
        <v>1.9859308133163701E-2</v>
      </c>
      <c r="AP522" s="26">
        <v>-4.1415964483385297E-2</v>
      </c>
      <c r="AQ522" s="26">
        <v>5.36609758364648E-2</v>
      </c>
      <c r="AR522" s="26">
        <v>-0.109727580921608</v>
      </c>
      <c r="AS522" s="24">
        <v>7</v>
      </c>
      <c r="AT522" s="24">
        <v>5</v>
      </c>
      <c r="AU522" s="24">
        <v>7</v>
      </c>
      <c r="AV522" s="25">
        <v>5</v>
      </c>
      <c r="AW522" s="19"/>
      <c r="AX522" s="29">
        <v>0.11164922132942599</v>
      </c>
      <c r="AY522" s="30">
        <v>-0.104030023539622</v>
      </c>
      <c r="AZ522" s="30">
        <v>0.42527681894171099</v>
      </c>
      <c r="BA522" s="30">
        <v>-0.13282841741011001</v>
      </c>
      <c r="BB522" s="62">
        <v>1.14568297868755E-2</v>
      </c>
      <c r="BC522" s="108">
        <v>-19.305202036222902</v>
      </c>
      <c r="BD522" s="22">
        <v>43874</v>
      </c>
      <c r="BE522" s="22">
        <v>43910</v>
      </c>
      <c r="BF522" s="24"/>
      <c r="BG522" s="22"/>
      <c r="BH522" s="37"/>
    </row>
    <row r="523" spans="1:60" x14ac:dyDescent="0.25">
      <c r="A523" s="19"/>
      <c r="B523" s="17" t="s">
        <v>537</v>
      </c>
      <c r="C523" s="17" t="s">
        <v>4803</v>
      </c>
      <c r="D523" s="17" t="s">
        <v>3076</v>
      </c>
      <c r="E523" s="20" t="s">
        <v>7292</v>
      </c>
      <c r="F523" s="20" t="s">
        <v>3163</v>
      </c>
      <c r="G523" s="82" t="s">
        <v>7251</v>
      </c>
      <c r="H523" s="85" t="s">
        <v>7263</v>
      </c>
      <c r="I523" s="21" t="s">
        <v>7417</v>
      </c>
      <c r="J523" s="21" t="s">
        <v>3917</v>
      </c>
      <c r="K523" s="19"/>
      <c r="L523" s="22">
        <v>44015</v>
      </c>
      <c r="M523" s="98">
        <v>1000</v>
      </c>
      <c r="N523" s="94">
        <v>1000</v>
      </c>
      <c r="O523" s="94">
        <v>1000</v>
      </c>
      <c r="P523" s="62">
        <f t="shared" si="8"/>
        <v>1</v>
      </c>
      <c r="Q523" s="22">
        <v>44015</v>
      </c>
      <c r="R523" s="99">
        <v>0</v>
      </c>
      <c r="S523" s="99">
        <v>0</v>
      </c>
      <c r="T523" s="19"/>
      <c r="U523" s="23">
        <v>0</v>
      </c>
      <c r="V523" s="63">
        <v>-0.55802128681534702</v>
      </c>
      <c r="W523" s="23">
        <v>0</v>
      </c>
      <c r="X523" s="63">
        <v>-9.6027699646656401</v>
      </c>
      <c r="Y523" s="23">
        <v>0</v>
      </c>
      <c r="Z523" s="63">
        <v>13.200603380581001</v>
      </c>
      <c r="AA523" s="23">
        <v>0</v>
      </c>
      <c r="AB523" s="63">
        <v>16.906615709653099</v>
      </c>
      <c r="AC523" s="23">
        <v>0</v>
      </c>
      <c r="AD523" s="63">
        <v>20.067297247529499</v>
      </c>
      <c r="AE523" s="23">
        <v>0</v>
      </c>
      <c r="AF523" s="64">
        <v>12.1933415839594</v>
      </c>
      <c r="AG523" s="23">
        <v>0</v>
      </c>
      <c r="AH523" s="63">
        <v>-6.0948258007556397</v>
      </c>
      <c r="AI523" s="23">
        <v>0</v>
      </c>
      <c r="AJ523" s="63">
        <v>10.0861129722034</v>
      </c>
      <c r="AK523" s="23">
        <v>0</v>
      </c>
      <c r="AL523" s="23">
        <v>0</v>
      </c>
      <c r="AM523" s="63">
        <v>-66.876160525833299</v>
      </c>
      <c r="AN523" s="19"/>
      <c r="AO523" s="26">
        <v>0</v>
      </c>
      <c r="AP523" s="26">
        <v>0</v>
      </c>
      <c r="AQ523" s="26">
        <v>0</v>
      </c>
      <c r="AR523" s="26">
        <v>0</v>
      </c>
      <c r="AS523" s="24">
        <v>0</v>
      </c>
      <c r="AT523" s="24">
        <v>0</v>
      </c>
      <c r="AU523" s="24">
        <v>7</v>
      </c>
      <c r="AV523" s="25">
        <v>5</v>
      </c>
      <c r="AW523" s="19"/>
      <c r="AX523" s="29">
        <v>0</v>
      </c>
      <c r="AY523" s="30">
        <v>-117.15773072850401</v>
      </c>
      <c r="AZ523" s="30">
        <v>0.29634204711419398</v>
      </c>
      <c r="BA523" s="30">
        <v>-15.9700429780205</v>
      </c>
      <c r="BB523" s="62">
        <v>0</v>
      </c>
      <c r="BC523" s="108">
        <v>0</v>
      </c>
      <c r="BD523" s="22">
        <v>43650</v>
      </c>
      <c r="BE523" s="22"/>
      <c r="BF523" s="24"/>
      <c r="BG523" s="22"/>
      <c r="BH523" s="37"/>
    </row>
    <row r="524" spans="1:60" x14ac:dyDescent="0.25">
      <c r="A524" s="19"/>
      <c r="B524" s="17" t="s">
        <v>538</v>
      </c>
      <c r="C524" s="17" t="s">
        <v>4804</v>
      </c>
      <c r="D524" s="17" t="s">
        <v>3076</v>
      </c>
      <c r="E524" s="20" t="s">
        <v>7300</v>
      </c>
      <c r="F524" s="20" t="s">
        <v>3163</v>
      </c>
      <c r="G524" s="82" t="s">
        <v>7251</v>
      </c>
      <c r="H524" s="85" t="s">
        <v>7263</v>
      </c>
      <c r="I524" s="21" t="s">
        <v>7417</v>
      </c>
      <c r="J524" s="21" t="s">
        <v>3918</v>
      </c>
      <c r="K524" s="19"/>
      <c r="L524" s="22">
        <v>44015</v>
      </c>
      <c r="M524" s="98">
        <v>1677.17909999937</v>
      </c>
      <c r="N524" s="94">
        <v>1677.17909999937</v>
      </c>
      <c r="O524" s="94">
        <v>1814.0788000002501</v>
      </c>
      <c r="P524" s="62">
        <f t="shared" si="8"/>
        <v>0.92453486584989519</v>
      </c>
      <c r="Q524" s="22">
        <v>43874</v>
      </c>
      <c r="R524" s="99">
        <v>1249144.8589999999</v>
      </c>
      <c r="S524" s="99">
        <v>1189518.8025507799</v>
      </c>
      <c r="T524" s="19"/>
      <c r="U524" s="23">
        <v>3.7171441726968602E-4</v>
      </c>
      <c r="V524" s="63">
        <v>-0.52084984508837795</v>
      </c>
      <c r="W524" s="23">
        <v>4.0735704815233503E-2</v>
      </c>
      <c r="X524" s="63">
        <v>-5.5291994831422899</v>
      </c>
      <c r="Y524" s="23">
        <v>-5.0832212979003102E-2</v>
      </c>
      <c r="Z524" s="63">
        <v>8.1173820826807095</v>
      </c>
      <c r="AA524" s="23">
        <v>2.1720916973208701E-2</v>
      </c>
      <c r="AB524" s="63">
        <v>19.0787074069667</v>
      </c>
      <c r="AC524" s="23">
        <v>7.3553819147491595E-2</v>
      </c>
      <c r="AD524" s="63">
        <v>27.4226791622932</v>
      </c>
      <c r="AE524" s="23">
        <v>0.13329106976205399</v>
      </c>
      <c r="AF524" s="64">
        <v>25.522448560164801</v>
      </c>
      <c r="AG524" s="23">
        <v>3.8008087722118901E-3</v>
      </c>
      <c r="AH524" s="63">
        <v>-5.7147449235344503</v>
      </c>
      <c r="AI524" s="23">
        <v>-3.8016488254470501E-2</v>
      </c>
      <c r="AJ524" s="63">
        <v>6.2844641467600004</v>
      </c>
      <c r="AK524" s="23">
        <v>0.67717909999890302</v>
      </c>
      <c r="AL524" s="23">
        <v>6.6264869454243994E-2</v>
      </c>
      <c r="AM524" s="63">
        <v>67.945471925428095</v>
      </c>
      <c r="AN524" s="19"/>
      <c r="AO524" s="26">
        <v>1.9899771034033599E-2</v>
      </c>
      <c r="AP524" s="26">
        <v>-4.1378007876119199E-2</v>
      </c>
      <c r="AQ524" s="26">
        <v>5.4914288633881397E-2</v>
      </c>
      <c r="AR524" s="26">
        <v>-0.10863364333184999</v>
      </c>
      <c r="AS524" s="24">
        <v>7</v>
      </c>
      <c r="AT524" s="24">
        <v>5</v>
      </c>
      <c r="AU524" s="24">
        <v>7</v>
      </c>
      <c r="AV524" s="25">
        <v>5</v>
      </c>
      <c r="AW524" s="19"/>
      <c r="AX524" s="29">
        <v>0.111632496354432</v>
      </c>
      <c r="AY524" s="30">
        <v>1.8398049700039099E-2</v>
      </c>
      <c r="AZ524" s="30">
        <v>0.48061326247489</v>
      </c>
      <c r="BA524" s="30">
        <v>2.3581797370724199E-2</v>
      </c>
      <c r="BB524" s="62">
        <v>1.14557958739897E-2</v>
      </c>
      <c r="BC524" s="108">
        <v>-19.1900484146609</v>
      </c>
      <c r="BD524" s="22">
        <v>43874</v>
      </c>
      <c r="BE524" s="22">
        <v>43910</v>
      </c>
      <c r="BF524" s="24"/>
      <c r="BG524" s="22"/>
      <c r="BH524" s="37"/>
    </row>
    <row r="525" spans="1:60" x14ac:dyDescent="0.25">
      <c r="A525" s="19"/>
      <c r="B525" s="17" t="s">
        <v>539</v>
      </c>
      <c r="C525" s="17" t="s">
        <v>4805</v>
      </c>
      <c r="D525" s="17" t="s">
        <v>3076</v>
      </c>
      <c r="E525" s="20" t="s">
        <v>7359</v>
      </c>
      <c r="F525" s="20" t="s">
        <v>3163</v>
      </c>
      <c r="G525" s="82" t="s">
        <v>7251</v>
      </c>
      <c r="H525" s="85" t="s">
        <v>7263</v>
      </c>
      <c r="I525" s="21" t="s">
        <v>7417</v>
      </c>
      <c r="J525" s="21" t="s">
        <v>3919</v>
      </c>
      <c r="K525" s="19"/>
      <c r="L525" s="22">
        <v>44015</v>
      </c>
      <c r="M525" s="98">
        <v>1604.7219999991401</v>
      </c>
      <c r="N525" s="94">
        <v>1604.7219999991401</v>
      </c>
      <c r="O525" s="94">
        <v>1743.8842999991</v>
      </c>
      <c r="P525" s="62">
        <f t="shared" si="8"/>
        <v>0.92019980912722721</v>
      </c>
      <c r="Q525" s="22">
        <v>43874</v>
      </c>
      <c r="R525" s="99">
        <v>526389.946</v>
      </c>
      <c r="S525" s="99">
        <v>497278.29754785198</v>
      </c>
      <c r="T525" s="19"/>
      <c r="U525" s="23">
        <v>3.38366187861538E-4</v>
      </c>
      <c r="V525" s="63">
        <v>-0.52418466802919295</v>
      </c>
      <c r="W525" s="23">
        <v>3.96955192300084E-2</v>
      </c>
      <c r="X525" s="63">
        <v>-5.6332180416647999</v>
      </c>
      <c r="Y525" s="23">
        <v>-5.6572869649244198E-2</v>
      </c>
      <c r="Z525" s="63">
        <v>7.5433164156565899</v>
      </c>
      <c r="AA525" s="23">
        <v>9.3143461290310404E-3</v>
      </c>
      <c r="AB525" s="63">
        <v>17.838050322549002</v>
      </c>
      <c r="AC525" s="23">
        <v>4.7656726892455502E-2</v>
      </c>
      <c r="AD525" s="63">
        <v>24.832969936775001</v>
      </c>
      <c r="AE525" s="23">
        <v>5.1730097524341503E-2</v>
      </c>
      <c r="AF525" s="64">
        <v>17.366351336386298</v>
      </c>
      <c r="AG525" s="23">
        <v>3.7004496534791499E-3</v>
      </c>
      <c r="AH525" s="63">
        <v>-5.7247808354077296</v>
      </c>
      <c r="AI525" s="23">
        <v>-4.39302287759347E-2</v>
      </c>
      <c r="AJ525" s="63">
        <v>5.6930900946099401</v>
      </c>
      <c r="AK525" s="23">
        <v>0.60472200000018395</v>
      </c>
      <c r="AL525" s="23">
        <v>4.1414645878830897E-2</v>
      </c>
      <c r="AM525" s="63">
        <v>-6.4039605258149104</v>
      </c>
      <c r="AN525" s="19"/>
      <c r="AO525" s="26">
        <v>1.9865746397044901E-2</v>
      </c>
      <c r="AP525" s="26">
        <v>-4.1409921246668098E-2</v>
      </c>
      <c r="AQ525" s="26">
        <v>5.3859677171203699E-2</v>
      </c>
      <c r="AR525" s="26">
        <v>-0.10955405789995</v>
      </c>
      <c r="AS525" s="24">
        <v>7</v>
      </c>
      <c r="AT525" s="24">
        <v>5</v>
      </c>
      <c r="AU525" s="24">
        <v>7</v>
      </c>
      <c r="AV525" s="25">
        <v>5</v>
      </c>
      <c r="AW525" s="19"/>
      <c r="AX525" s="29">
        <v>0.111646385947097</v>
      </c>
      <c r="AY525" s="30">
        <v>-8.4728294122214706E-2</v>
      </c>
      <c r="AZ525" s="30">
        <v>0.43400347452597998</v>
      </c>
      <c r="BA525" s="30">
        <v>-0.108249601487728</v>
      </c>
      <c r="BB525" s="62">
        <v>1.1456647007689801E-2</v>
      </c>
      <c r="BC525" s="108">
        <v>-19.286944667052001</v>
      </c>
      <c r="BD525" s="22">
        <v>43874</v>
      </c>
      <c r="BE525" s="22">
        <v>43910</v>
      </c>
      <c r="BF525" s="24"/>
      <c r="BG525" s="22"/>
      <c r="BH525" s="37"/>
    </row>
    <row r="526" spans="1:60" x14ac:dyDescent="0.25">
      <c r="A526" s="19"/>
      <c r="B526" s="17" t="s">
        <v>540</v>
      </c>
      <c r="C526" s="17" t="s">
        <v>4806</v>
      </c>
      <c r="D526" s="17" t="s">
        <v>3076</v>
      </c>
      <c r="E526" s="20" t="s">
        <v>7361</v>
      </c>
      <c r="F526" s="20" t="s">
        <v>3163</v>
      </c>
      <c r="G526" s="82" t="s">
        <v>7251</v>
      </c>
      <c r="H526" s="85" t="s">
        <v>7263</v>
      </c>
      <c r="I526" s="21" t="s">
        <v>7417</v>
      </c>
      <c r="J526" s="21" t="s">
        <v>3920</v>
      </c>
      <c r="K526" s="19"/>
      <c r="L526" s="22">
        <v>44015</v>
      </c>
      <c r="M526" s="98">
        <v>1922.3244000002701</v>
      </c>
      <c r="N526" s="94">
        <v>1922.3244000002701</v>
      </c>
      <c r="O526" s="94">
        <v>2093.4611000008899</v>
      </c>
      <c r="P526" s="62">
        <f t="shared" si="8"/>
        <v>0.91825178886746595</v>
      </c>
      <c r="Q526" s="22">
        <v>43874</v>
      </c>
      <c r="R526" s="99">
        <v>305794.81599999999</v>
      </c>
      <c r="S526" s="99">
        <v>311057.89391552698</v>
      </c>
      <c r="T526" s="19"/>
      <c r="U526" s="23">
        <v>3.2335902142222001E-4</v>
      </c>
      <c r="V526" s="63">
        <v>-0.52568538467312498</v>
      </c>
      <c r="W526" s="23">
        <v>3.9226841910931398E-2</v>
      </c>
      <c r="X526" s="63">
        <v>-5.6800857735725003</v>
      </c>
      <c r="Y526" s="23">
        <v>-5.9150183037709199E-2</v>
      </c>
      <c r="Z526" s="63">
        <v>7.28558507681009</v>
      </c>
      <c r="AA526" s="23">
        <v>3.77044876404398E-3</v>
      </c>
      <c r="AB526" s="63">
        <v>17.2836605860502</v>
      </c>
      <c r="AC526" s="23">
        <v>3.6187065425110597E-2</v>
      </c>
      <c r="AD526" s="63">
        <v>23.6860037900333</v>
      </c>
      <c r="AE526" s="23">
        <v>7.4653689514889293E-2</v>
      </c>
      <c r="AF526" s="64">
        <v>19.658710535441099</v>
      </c>
      <c r="AG526" s="23">
        <v>3.6552049823512802E-3</v>
      </c>
      <c r="AH526" s="63">
        <v>-5.7293053025205198</v>
      </c>
      <c r="AI526" s="23">
        <v>-4.6585106413695003E-2</v>
      </c>
      <c r="AJ526" s="63">
        <v>5.4276023308339099</v>
      </c>
      <c r="AK526" s="23">
        <v>0.92232440000050697</v>
      </c>
      <c r="AL526" s="23">
        <v>5.7676489714140203E-2</v>
      </c>
      <c r="AM526" s="63">
        <v>25.356279474217398</v>
      </c>
      <c r="AN526" s="19"/>
      <c r="AO526" s="26">
        <v>1.9850412722007601E-2</v>
      </c>
      <c r="AP526" s="26">
        <v>-4.1424361218596502E-2</v>
      </c>
      <c r="AQ526" s="26">
        <v>5.3384783770525197E-2</v>
      </c>
      <c r="AR526" s="26">
        <v>-0.109968956141529</v>
      </c>
      <c r="AS526" s="24">
        <v>7</v>
      </c>
      <c r="AT526" s="24">
        <v>5</v>
      </c>
      <c r="AU526" s="24">
        <v>7</v>
      </c>
      <c r="AV526" s="25">
        <v>5</v>
      </c>
      <c r="AW526" s="19"/>
      <c r="AX526" s="29">
        <v>0.11165321440697901</v>
      </c>
      <c r="AY526" s="30">
        <v>-0.13081760457521299</v>
      </c>
      <c r="AZ526" s="30">
        <v>0.41316444741505598</v>
      </c>
      <c r="BA526" s="30">
        <v>-0.166889489775713</v>
      </c>
      <c r="BB526" s="62">
        <v>1.14570891821859E-2</v>
      </c>
      <c r="BC526" s="108">
        <v>-19.3306051877444</v>
      </c>
      <c r="BD526" s="22">
        <v>43874</v>
      </c>
      <c r="BE526" s="22">
        <v>43910</v>
      </c>
      <c r="BF526" s="24"/>
      <c r="BG526" s="22"/>
      <c r="BH526" s="37"/>
    </row>
    <row r="527" spans="1:60" x14ac:dyDescent="0.25">
      <c r="A527" s="19"/>
      <c r="B527" s="17" t="s">
        <v>541</v>
      </c>
      <c r="C527" s="17" t="s">
        <v>4807</v>
      </c>
      <c r="D527" s="17" t="s">
        <v>3076</v>
      </c>
      <c r="E527" s="20" t="s">
        <v>7348</v>
      </c>
      <c r="F527" s="20" t="s">
        <v>3163</v>
      </c>
      <c r="G527" s="82" t="s">
        <v>7251</v>
      </c>
      <c r="H527" s="85" t="s">
        <v>7263</v>
      </c>
      <c r="I527" s="21" t="s">
        <v>7417</v>
      </c>
      <c r="J527" s="21" t="s">
        <v>3921</v>
      </c>
      <c r="K527" s="19"/>
      <c r="L527" s="22">
        <v>44015</v>
      </c>
      <c r="M527" s="98">
        <v>1593.39399999939</v>
      </c>
      <c r="N527" s="94">
        <v>1593.39399999939</v>
      </c>
      <c r="O527" s="94">
        <v>1741.81149999984</v>
      </c>
      <c r="P527" s="62">
        <f t="shared" si="8"/>
        <v>0.91479129630246236</v>
      </c>
      <c r="Q527" s="22">
        <v>43874</v>
      </c>
      <c r="R527" s="99">
        <v>2197566.923</v>
      </c>
      <c r="S527" s="99">
        <v>1506448.3653456999</v>
      </c>
      <c r="T527" s="19"/>
      <c r="U527" s="23">
        <v>2.9656198967131802E-4</v>
      </c>
      <c r="V527" s="63">
        <v>-0.52836508784821501</v>
      </c>
      <c r="W527" s="23">
        <v>3.8392379550714402E-2</v>
      </c>
      <c r="X527" s="63">
        <v>-5.7635320095941998</v>
      </c>
      <c r="Y527" s="23">
        <v>-6.3724279571033507E-2</v>
      </c>
      <c r="Z527" s="63">
        <v>6.8281754234776599</v>
      </c>
      <c r="AA527" s="23">
        <v>-6.0326323700792299E-3</v>
      </c>
      <c r="AB527" s="63">
        <v>16.303352472634302</v>
      </c>
      <c r="AC527" s="23">
        <v>1.45296551108913E-2</v>
      </c>
      <c r="AD527" s="63">
        <v>21.520262758625901</v>
      </c>
      <c r="AE527" s="23">
        <v>3.7942091941658901E-2</v>
      </c>
      <c r="AF527" s="64">
        <v>15.9875507781253</v>
      </c>
      <c r="AG527" s="23">
        <v>3.5745628974837001E-3</v>
      </c>
      <c r="AH527" s="63">
        <v>-5.7373695110072704</v>
      </c>
      <c r="AI527" s="23">
        <v>-5.1296508765517501E-2</v>
      </c>
      <c r="AJ527" s="63">
        <v>4.9564620956516601</v>
      </c>
      <c r="AK527" s="23">
        <v>0.59339399999938902</v>
      </c>
      <c r="AL527" s="23">
        <v>4.0781827428872902E-2</v>
      </c>
      <c r="AM527" s="63">
        <v>-7.5367605258943504</v>
      </c>
      <c r="AN527" s="19"/>
      <c r="AO527" s="26">
        <v>1.9823073873340001E-2</v>
      </c>
      <c r="AP527" s="26">
        <v>-4.1449998508178397E-2</v>
      </c>
      <c r="AQ527" s="26">
        <v>5.2538719450240003E-2</v>
      </c>
      <c r="AR527" s="26">
        <v>-0.110707439886901</v>
      </c>
      <c r="AS527" s="24">
        <v>7</v>
      </c>
      <c r="AT527" s="24">
        <v>5</v>
      </c>
      <c r="AU527" s="24">
        <v>7</v>
      </c>
      <c r="AV527" s="25">
        <v>5</v>
      </c>
      <c r="AW527" s="19"/>
      <c r="AX527" s="29">
        <v>0.11166612746717899</v>
      </c>
      <c r="AY527" s="30">
        <v>-0.21232154082213101</v>
      </c>
      <c r="AZ527" s="30">
        <v>0.37629880593112802</v>
      </c>
      <c r="BA527" s="30">
        <v>-0.27016254531599798</v>
      </c>
      <c r="BB527" s="62">
        <v>1.14579551264251E-2</v>
      </c>
      <c r="BC527" s="108">
        <v>-19.408328627934701</v>
      </c>
      <c r="BD527" s="22">
        <v>43874</v>
      </c>
      <c r="BE527" s="22">
        <v>43910</v>
      </c>
      <c r="BF527" s="24"/>
      <c r="BG527" s="22"/>
      <c r="BH527" s="37"/>
    </row>
    <row r="528" spans="1:60" x14ac:dyDescent="0.25">
      <c r="A528" s="19"/>
      <c r="B528" s="17" t="s">
        <v>542</v>
      </c>
      <c r="C528" s="17" t="s">
        <v>4808</v>
      </c>
      <c r="D528" s="17" t="s">
        <v>3077</v>
      </c>
      <c r="E528" s="20" t="s">
        <v>7298</v>
      </c>
      <c r="F528" s="20" t="s">
        <v>3163</v>
      </c>
      <c r="G528" s="82" t="s">
        <v>7253</v>
      </c>
      <c r="H528" s="85" t="s">
        <v>7265</v>
      </c>
      <c r="I528" s="21" t="s">
        <v>7417</v>
      </c>
      <c r="J528" s="21" t="s">
        <v>3922</v>
      </c>
      <c r="K528" s="19"/>
      <c r="L528" s="22">
        <v>44015</v>
      </c>
      <c r="M528" s="98">
        <v>3136.3702999986699</v>
      </c>
      <c r="N528" s="94">
        <v>3136.3702999986699</v>
      </c>
      <c r="O528" s="94">
        <v>3166.2056999988899</v>
      </c>
      <c r="P528" s="62">
        <f t="shared" si="8"/>
        <v>0.99057692303433398</v>
      </c>
      <c r="Q528" s="22">
        <v>43747</v>
      </c>
      <c r="R528" s="99">
        <v>6314485.7340000002</v>
      </c>
      <c r="S528" s="99">
        <v>6868022.6754921898</v>
      </c>
      <c r="T528" s="19"/>
      <c r="U528" s="23">
        <v>-7.7695247455267195E-5</v>
      </c>
      <c r="V528" s="63">
        <v>-0.56579081156087296</v>
      </c>
      <c r="W528" s="23">
        <v>-2.2788365668020599E-3</v>
      </c>
      <c r="X528" s="63">
        <v>-9.8306536213494802</v>
      </c>
      <c r="Y528" s="23">
        <v>9.6068068305612507E-3</v>
      </c>
      <c r="Z528" s="63">
        <v>14.161284063637099</v>
      </c>
      <c r="AA528" s="23">
        <v>2.0328258362496899E-2</v>
      </c>
      <c r="AB528" s="63">
        <v>18.939441545895502</v>
      </c>
      <c r="AC528" s="23">
        <v>7.8108912235620706E-2</v>
      </c>
      <c r="AD528" s="63">
        <v>27.8781884711061</v>
      </c>
      <c r="AE528" s="23">
        <v>0.109250306413742</v>
      </c>
      <c r="AF528" s="64">
        <v>23.1183722253481</v>
      </c>
      <c r="AG528" s="23">
        <v>4.6680812010890799E-4</v>
      </c>
      <c r="AH528" s="63">
        <v>-6.0481449887447498</v>
      </c>
      <c r="AI528" s="23">
        <v>1.1959033661696599E-2</v>
      </c>
      <c r="AJ528" s="63">
        <v>11.282016338373101</v>
      </c>
      <c r="AK528" s="23">
        <v>1.2280104425665901</v>
      </c>
      <c r="AL528" s="23">
        <v>5.1187775336074999E-2</v>
      </c>
      <c r="AM528" s="63">
        <v>-11.0985462516546</v>
      </c>
      <c r="AN528" s="19"/>
      <c r="AO528" s="26">
        <v>1.90305185205943E-2</v>
      </c>
      <c r="AP528" s="26">
        <v>-2.5576841651854899E-2</v>
      </c>
      <c r="AQ528" s="26">
        <v>1.7148602833913201E-2</v>
      </c>
      <c r="AR528" s="26">
        <v>-1.7443635876588801E-2</v>
      </c>
      <c r="AS528" s="24">
        <v>7</v>
      </c>
      <c r="AT528" s="24">
        <v>5</v>
      </c>
      <c r="AU528" s="24">
        <v>7</v>
      </c>
      <c r="AV528" s="25">
        <v>5</v>
      </c>
      <c r="AW528" s="19"/>
      <c r="AX528" s="29">
        <v>4.1834004858537797E-2</v>
      </c>
      <c r="AY528" s="30">
        <v>-0.20659140387488201</v>
      </c>
      <c r="AZ528" s="30">
        <v>0.36594338978284202</v>
      </c>
      <c r="BA528" s="30">
        <v>-0.267859258493445</v>
      </c>
      <c r="BB528" s="62">
        <v>4.3080487608085603E-3</v>
      </c>
      <c r="BC528" s="108">
        <v>-6.0895601318116004</v>
      </c>
      <c r="BD528" s="22">
        <v>43747</v>
      </c>
      <c r="BE528" s="22">
        <v>43783</v>
      </c>
      <c r="BF528" s="24"/>
      <c r="BG528" s="22"/>
      <c r="BH528" s="37"/>
    </row>
    <row r="529" spans="1:60" x14ac:dyDescent="0.25">
      <c r="A529" s="19"/>
      <c r="B529" s="17" t="s">
        <v>543</v>
      </c>
      <c r="C529" s="17" t="s">
        <v>4809</v>
      </c>
      <c r="D529" s="17" t="s">
        <v>3077</v>
      </c>
      <c r="E529" s="20" t="s">
        <v>7346</v>
      </c>
      <c r="F529" s="20" t="s">
        <v>3163</v>
      </c>
      <c r="G529" s="82" t="s">
        <v>7253</v>
      </c>
      <c r="H529" s="85" t="s">
        <v>7265</v>
      </c>
      <c r="I529" s="21" t="s">
        <v>7417</v>
      </c>
      <c r="J529" s="21" t="s">
        <v>3923</v>
      </c>
      <c r="K529" s="19"/>
      <c r="L529" s="22">
        <v>44015</v>
      </c>
      <c r="M529" s="98">
        <v>2875.6143000014099</v>
      </c>
      <c r="N529" s="94">
        <v>2875.6143000014099</v>
      </c>
      <c r="O529" s="94">
        <v>2913.8396999984998</v>
      </c>
      <c r="P529" s="62">
        <f t="shared" si="8"/>
        <v>0.98688143345802115</v>
      </c>
      <c r="Q529" s="22">
        <v>43747</v>
      </c>
      <c r="R529" s="99">
        <v>81106717.944000006</v>
      </c>
      <c r="S529" s="99">
        <v>87422744.150374994</v>
      </c>
      <c r="T529" s="19"/>
      <c r="U529" s="23">
        <v>-9.1624197921191794E-5</v>
      </c>
      <c r="V529" s="63">
        <v>-0.56718370660746598</v>
      </c>
      <c r="W529" s="23">
        <v>-2.69585686874052E-3</v>
      </c>
      <c r="X529" s="63">
        <v>-9.8723556515469699</v>
      </c>
      <c r="Y529" s="23">
        <v>7.0495922536792897E-3</v>
      </c>
      <c r="Z529" s="63">
        <v>13.905562605956201</v>
      </c>
      <c r="AA529" s="23">
        <v>1.5130831767237399E-2</v>
      </c>
      <c r="AB529" s="63">
        <v>18.419698886369599</v>
      </c>
      <c r="AC529" s="23">
        <v>6.7160726424845094E-2</v>
      </c>
      <c r="AD529" s="63">
        <v>26.7833698900067</v>
      </c>
      <c r="AE529" s="23">
        <v>9.2400035693572094E-2</v>
      </c>
      <c r="AF529" s="64">
        <v>21.433345153316601</v>
      </c>
      <c r="AG529" s="23">
        <v>4.2495931666053398E-4</v>
      </c>
      <c r="AH529" s="63">
        <v>-6.0523298690895899</v>
      </c>
      <c r="AI529" s="23">
        <v>9.3536742824653595E-3</v>
      </c>
      <c r="AJ529" s="63">
        <v>11.021480400449899</v>
      </c>
      <c r="AK529" s="23">
        <v>1.0634579036885401</v>
      </c>
      <c r="AL529" s="23">
        <v>4.6173899814675699E-2</v>
      </c>
      <c r="AM529" s="63">
        <v>-27.553800139459799</v>
      </c>
      <c r="AN529" s="19"/>
      <c r="AO529" s="26">
        <v>1.9016289988940099E-2</v>
      </c>
      <c r="AP529" s="26">
        <v>-2.5590447035028802E-2</v>
      </c>
      <c r="AQ529" s="26">
        <v>1.6708114641005498E-2</v>
      </c>
      <c r="AR529" s="26">
        <v>-1.7855375350336499E-2</v>
      </c>
      <c r="AS529" s="24">
        <v>7</v>
      </c>
      <c r="AT529" s="24">
        <v>5</v>
      </c>
      <c r="AU529" s="24">
        <v>7</v>
      </c>
      <c r="AV529" s="25">
        <v>5</v>
      </c>
      <c r="AW529" s="19"/>
      <c r="AX529" s="29">
        <v>4.18238108353398E-2</v>
      </c>
      <c r="AY529" s="30">
        <v>-0.32031535186524701</v>
      </c>
      <c r="AZ529" s="30">
        <v>0.34965943155111701</v>
      </c>
      <c r="BA529" s="30">
        <v>-0.41417191243590401</v>
      </c>
      <c r="BB529" s="62">
        <v>4.3069322446353904E-3</v>
      </c>
      <c r="BC529" s="108">
        <v>-6.1367891994668797</v>
      </c>
      <c r="BD529" s="22">
        <v>43747</v>
      </c>
      <c r="BE529" s="22">
        <v>43783</v>
      </c>
      <c r="BF529" s="24"/>
      <c r="BG529" s="22"/>
      <c r="BH529" s="37"/>
    </row>
    <row r="530" spans="1:60" x14ac:dyDescent="0.25">
      <c r="A530" s="19"/>
      <c r="B530" s="17" t="s">
        <v>544</v>
      </c>
      <c r="C530" s="17" t="s">
        <v>4810</v>
      </c>
      <c r="D530" s="17" t="s">
        <v>3077</v>
      </c>
      <c r="E530" s="20" t="s">
        <v>7291</v>
      </c>
      <c r="F530" s="20" t="s">
        <v>3163</v>
      </c>
      <c r="G530" s="82" t="s">
        <v>7253</v>
      </c>
      <c r="H530" s="85" t="s">
        <v>7265</v>
      </c>
      <c r="I530" s="21" t="s">
        <v>7417</v>
      </c>
      <c r="J530" s="21" t="s">
        <v>3924</v>
      </c>
      <c r="K530" s="19"/>
      <c r="L530" s="22">
        <v>44015</v>
      </c>
      <c r="M530" s="98">
        <v>1580.6019999999601</v>
      </c>
      <c r="N530" s="94">
        <v>1580.6019999999601</v>
      </c>
      <c r="O530" s="94">
        <v>1601.4953000005301</v>
      </c>
      <c r="P530" s="62">
        <f t="shared" si="8"/>
        <v>0.98695387991425076</v>
      </c>
      <c r="Q530" s="22">
        <v>43747</v>
      </c>
      <c r="R530" s="99">
        <v>12550552.274</v>
      </c>
      <c r="S530" s="99">
        <v>11948155.102624999</v>
      </c>
      <c r="T530" s="19"/>
      <c r="U530" s="23">
        <v>-9.1349251306382899E-5</v>
      </c>
      <c r="V530" s="63">
        <v>-0.56715621194598498</v>
      </c>
      <c r="W530" s="23">
        <v>-2.68761655206617E-3</v>
      </c>
      <c r="X530" s="63">
        <v>-9.87153161987953</v>
      </c>
      <c r="Y530" s="23">
        <v>7.0997704169713004E-3</v>
      </c>
      <c r="Z530" s="63">
        <v>13.9105804222781</v>
      </c>
      <c r="AA530" s="23">
        <v>1.5232514992021599E-2</v>
      </c>
      <c r="AB530" s="63">
        <v>18.429867208847998</v>
      </c>
      <c r="AC530" s="23">
        <v>6.7373926491200095E-2</v>
      </c>
      <c r="AD530" s="63">
        <v>26.804689896642198</v>
      </c>
      <c r="AE530" s="23">
        <v>9.2727783436275801E-2</v>
      </c>
      <c r="AF530" s="64">
        <v>21.466119927586998</v>
      </c>
      <c r="AG530" s="23">
        <v>4.2584186667227203E-4</v>
      </c>
      <c r="AH530" s="63">
        <v>-6.0522416140884197</v>
      </c>
      <c r="AI530" s="23">
        <v>9.4047718866932008E-3</v>
      </c>
      <c r="AJ530" s="63">
        <v>11.02659016088</v>
      </c>
      <c r="AK530" s="23">
        <v>0.52879126405983701</v>
      </c>
      <c r="AL530" s="23">
        <v>4.4094267621403602E-2</v>
      </c>
      <c r="AM530" s="63">
        <v>68.318231104989493</v>
      </c>
      <c r="AN530" s="19"/>
      <c r="AO530" s="26">
        <v>1.9016521560843099E-2</v>
      </c>
      <c r="AP530" s="26">
        <v>-2.5590197600649799E-2</v>
      </c>
      <c r="AQ530" s="26">
        <v>1.6716844274924401E-2</v>
      </c>
      <c r="AR530" s="26">
        <v>-1.7847278881163199E-2</v>
      </c>
      <c r="AS530" s="24">
        <v>7</v>
      </c>
      <c r="AT530" s="24">
        <v>5</v>
      </c>
      <c r="AU530" s="24">
        <v>7</v>
      </c>
      <c r="AV530" s="25">
        <v>5</v>
      </c>
      <c r="AW530" s="19"/>
      <c r="AX530" s="29">
        <v>4.1823986237141099E-2</v>
      </c>
      <c r="AY530" s="30">
        <v>-0.31809161765977501</v>
      </c>
      <c r="AZ530" s="30">
        <v>0.349977900507838</v>
      </c>
      <c r="BA530" s="30">
        <v>-0.41131855110506899</v>
      </c>
      <c r="BB530" s="62">
        <v>4.3069515057868601E-3</v>
      </c>
      <c r="BC530" s="108">
        <v>-6.1358656501470303</v>
      </c>
      <c r="BD530" s="22">
        <v>43747</v>
      </c>
      <c r="BE530" s="22">
        <v>43783</v>
      </c>
      <c r="BF530" s="24"/>
      <c r="BG530" s="22"/>
      <c r="BH530" s="37"/>
    </row>
    <row r="531" spans="1:60" x14ac:dyDescent="0.25">
      <c r="A531" s="19"/>
      <c r="B531" s="17" t="s">
        <v>545</v>
      </c>
      <c r="C531" s="17" t="s">
        <v>4811</v>
      </c>
      <c r="D531" s="17" t="s">
        <v>3077</v>
      </c>
      <c r="E531" s="20" t="s">
        <v>7292</v>
      </c>
      <c r="F531" s="20" t="s">
        <v>3163</v>
      </c>
      <c r="G531" s="82" t="s">
        <v>7253</v>
      </c>
      <c r="H531" s="85" t="s">
        <v>7265</v>
      </c>
      <c r="I531" s="21" t="s">
        <v>7417</v>
      </c>
      <c r="J531" s="21" t="s">
        <v>3925</v>
      </c>
      <c r="K531" s="19"/>
      <c r="L531" s="22">
        <v>44015</v>
      </c>
      <c r="M531" s="98">
        <v>1000</v>
      </c>
      <c r="N531" s="94">
        <v>1000</v>
      </c>
      <c r="O531" s="94">
        <v>1000</v>
      </c>
      <c r="P531" s="62">
        <f t="shared" si="8"/>
        <v>1</v>
      </c>
      <c r="Q531" s="22">
        <v>44015</v>
      </c>
      <c r="R531" s="99">
        <v>0</v>
      </c>
      <c r="S531" s="99">
        <v>0</v>
      </c>
      <c r="T531" s="19"/>
      <c r="U531" s="23">
        <v>0</v>
      </c>
      <c r="V531" s="63">
        <v>-0.55802128681534702</v>
      </c>
      <c r="W531" s="23">
        <v>0</v>
      </c>
      <c r="X531" s="63">
        <v>-9.6027699646656401</v>
      </c>
      <c r="Y531" s="23">
        <v>0</v>
      </c>
      <c r="Z531" s="63">
        <v>13.200603380581001</v>
      </c>
      <c r="AA531" s="23">
        <v>0</v>
      </c>
      <c r="AB531" s="63">
        <v>16.906615709653099</v>
      </c>
      <c r="AC531" s="23">
        <v>0</v>
      </c>
      <c r="AD531" s="63">
        <v>20.067297247529499</v>
      </c>
      <c r="AE531" s="23">
        <v>0</v>
      </c>
      <c r="AF531" s="64">
        <v>12.1933415839594</v>
      </c>
      <c r="AG531" s="23">
        <v>0</v>
      </c>
      <c r="AH531" s="63">
        <v>-6.0948258007556397</v>
      </c>
      <c r="AI531" s="23">
        <v>0</v>
      </c>
      <c r="AJ531" s="63">
        <v>10.0861129722034</v>
      </c>
      <c r="AK531" s="23">
        <v>0</v>
      </c>
      <c r="AL531" s="23">
        <v>0</v>
      </c>
      <c r="AM531" s="63">
        <v>-79.715853883186398</v>
      </c>
      <c r="AN531" s="19"/>
      <c r="AO531" s="26">
        <v>0</v>
      </c>
      <c r="AP531" s="26">
        <v>0</v>
      </c>
      <c r="AQ531" s="26">
        <v>0</v>
      </c>
      <c r="AR531" s="26">
        <v>0</v>
      </c>
      <c r="AS531" s="24">
        <v>0</v>
      </c>
      <c r="AT531" s="24">
        <v>0</v>
      </c>
      <c r="AU531" s="24">
        <v>7</v>
      </c>
      <c r="AV531" s="25">
        <v>5</v>
      </c>
      <c r="AW531" s="19"/>
      <c r="AX531" s="29">
        <v>0</v>
      </c>
      <c r="AY531" s="30">
        <v>-117.15773072850401</v>
      </c>
      <c r="AZ531" s="30">
        <v>0.29634204711419398</v>
      </c>
      <c r="BA531" s="30">
        <v>-15.9700429780205</v>
      </c>
      <c r="BB531" s="62">
        <v>0</v>
      </c>
      <c r="BC531" s="108">
        <v>0</v>
      </c>
      <c r="BD531" s="22">
        <v>43650</v>
      </c>
      <c r="BE531" s="22"/>
      <c r="BF531" s="24"/>
      <c r="BG531" s="22"/>
      <c r="BH531" s="37"/>
    </row>
    <row r="532" spans="1:60" x14ac:dyDescent="0.25">
      <c r="A532" s="19"/>
      <c r="B532" s="17" t="s">
        <v>546</v>
      </c>
      <c r="C532" s="17" t="s">
        <v>4812</v>
      </c>
      <c r="D532" s="17" t="s">
        <v>3077</v>
      </c>
      <c r="E532" s="20" t="s">
        <v>7300</v>
      </c>
      <c r="F532" s="20" t="s">
        <v>3163</v>
      </c>
      <c r="G532" s="82" t="s">
        <v>7253</v>
      </c>
      <c r="H532" s="85" t="s">
        <v>7265</v>
      </c>
      <c r="I532" s="21" t="s">
        <v>7417</v>
      </c>
      <c r="J532" s="21" t="s">
        <v>3926</v>
      </c>
      <c r="K532" s="19"/>
      <c r="L532" s="22">
        <v>44015</v>
      </c>
      <c r="M532" s="98">
        <v>1453.08019999973</v>
      </c>
      <c r="N532" s="94">
        <v>1453.08019999973</v>
      </c>
      <c r="O532" s="94">
        <v>1466.9030000008599</v>
      </c>
      <c r="P532" s="62">
        <f t="shared" si="8"/>
        <v>0.99057688204256056</v>
      </c>
      <c r="Q532" s="22">
        <v>43747</v>
      </c>
      <c r="R532" s="99">
        <v>3166532.2319999998</v>
      </c>
      <c r="S532" s="99">
        <v>3570908.6774804699</v>
      </c>
      <c r="T532" s="19"/>
      <c r="U532" s="23">
        <v>-7.7690982834610595E-5</v>
      </c>
      <c r="V532" s="63">
        <v>-0.56579038509880797</v>
      </c>
      <c r="W532" s="23">
        <v>-2.2789081458540702E-3</v>
      </c>
      <c r="X532" s="63">
        <v>-9.8306607792474097</v>
      </c>
      <c r="Y532" s="23">
        <v>9.6069253686437203E-3</v>
      </c>
      <c r="Z532" s="63">
        <v>14.1612959174527</v>
      </c>
      <c r="AA532" s="23">
        <v>2.0328125874584699E-2</v>
      </c>
      <c r="AB532" s="63">
        <v>18.9394282971043</v>
      </c>
      <c r="AC532" s="23">
        <v>7.8108788453391795E-2</v>
      </c>
      <c r="AD532" s="63">
        <v>27.878176092868699</v>
      </c>
      <c r="AE532" s="23">
        <v>0.109249469642236</v>
      </c>
      <c r="AF532" s="64">
        <v>23.118288548197601</v>
      </c>
      <c r="AG532" s="23">
        <v>4.6681284220540003E-4</v>
      </c>
      <c r="AH532" s="63">
        <v>-6.0481445165350998</v>
      </c>
      <c r="AI532" s="23">
        <v>1.19591932034382E-2</v>
      </c>
      <c r="AJ532" s="63">
        <v>11.282032292554501</v>
      </c>
      <c r="AK532" s="23">
        <v>0.453080199998803</v>
      </c>
      <c r="AL532" s="23">
        <v>4.7457411184950601E-2</v>
      </c>
      <c r="AM532" s="63">
        <v>45.5355819254764</v>
      </c>
      <c r="AN532" s="19"/>
      <c r="AO532" s="26">
        <v>1.9030544182896798E-2</v>
      </c>
      <c r="AP532" s="26">
        <v>-2.55768112483565E-2</v>
      </c>
      <c r="AQ532" s="26">
        <v>1.7148480759715298E-2</v>
      </c>
      <c r="AR532" s="26">
        <v>-1.7443670899410801E-2</v>
      </c>
      <c r="AS532" s="24">
        <v>7</v>
      </c>
      <c r="AT532" s="24">
        <v>5</v>
      </c>
      <c r="AU532" s="24">
        <v>7</v>
      </c>
      <c r="AV532" s="25">
        <v>5</v>
      </c>
      <c r="AW532" s="19"/>
      <c r="AX532" s="29">
        <v>4.1834003451076601E-2</v>
      </c>
      <c r="AY532" s="30">
        <v>-0.206596117982599</v>
      </c>
      <c r="AZ532" s="30">
        <v>0.365942837383955</v>
      </c>
      <c r="BA532" s="30">
        <v>-0.26786545409686402</v>
      </c>
      <c r="BB532" s="62">
        <v>4.3080487190491103E-3</v>
      </c>
      <c r="BC532" s="108">
        <v>-6.0895710214899701</v>
      </c>
      <c r="BD532" s="22">
        <v>43747</v>
      </c>
      <c r="BE532" s="22">
        <v>43783</v>
      </c>
      <c r="BF532" s="24"/>
      <c r="BG532" s="22"/>
      <c r="BH532" s="37"/>
    </row>
    <row r="533" spans="1:60" x14ac:dyDescent="0.25">
      <c r="A533" s="19"/>
      <c r="B533" s="17" t="s">
        <v>547</v>
      </c>
      <c r="C533" s="17" t="s">
        <v>4813</v>
      </c>
      <c r="D533" s="17" t="s">
        <v>3077</v>
      </c>
      <c r="E533" s="20" t="s">
        <v>7359</v>
      </c>
      <c r="F533" s="20" t="s">
        <v>3163</v>
      </c>
      <c r="G533" s="82" t="s">
        <v>7253</v>
      </c>
      <c r="H533" s="85" t="s">
        <v>7265</v>
      </c>
      <c r="I533" s="21" t="s">
        <v>7417</v>
      </c>
      <c r="J533" s="21" t="s">
        <v>3927</v>
      </c>
      <c r="K533" s="19"/>
      <c r="L533" s="22">
        <v>44015</v>
      </c>
      <c r="M533" s="98">
        <v>1785.78910000063</v>
      </c>
      <c r="N533" s="94">
        <v>1785.78910000063</v>
      </c>
      <c r="O533" s="94">
        <v>1806.3466999996499</v>
      </c>
      <c r="P533" s="62">
        <f t="shared" si="8"/>
        <v>0.98861923904252491</v>
      </c>
      <c r="Q533" s="22">
        <v>43747</v>
      </c>
      <c r="R533" s="99">
        <v>83583841.513999999</v>
      </c>
      <c r="S533" s="99">
        <v>62733730.409312502</v>
      </c>
      <c r="T533" s="19"/>
      <c r="U533" s="23">
        <v>-8.5053201473783702E-5</v>
      </c>
      <c r="V533" s="63">
        <v>-0.56652660696272505</v>
      </c>
      <c r="W533" s="23">
        <v>-2.4997426353365899E-3</v>
      </c>
      <c r="X533" s="63">
        <v>-9.8527442282065696</v>
      </c>
      <c r="Y533" s="23">
        <v>8.2523855526233092E-3</v>
      </c>
      <c r="Z533" s="63">
        <v>14.0258419358433</v>
      </c>
      <c r="AA533" s="23">
        <v>1.7573681092471798E-2</v>
      </c>
      <c r="AB533" s="63">
        <v>18.663983818900299</v>
      </c>
      <c r="AC533" s="23">
        <v>7.2299216180908801E-2</v>
      </c>
      <c r="AD533" s="63">
        <v>27.297218865627698</v>
      </c>
      <c r="AE533" s="23">
        <v>0.100297491253586</v>
      </c>
      <c r="AF533" s="64">
        <v>22.223090709332599</v>
      </c>
      <c r="AG533" s="23">
        <v>4.44707053247839E-4</v>
      </c>
      <c r="AH533" s="63">
        <v>-6.0503550954308603</v>
      </c>
      <c r="AI533" s="23">
        <v>1.05791155074257E-2</v>
      </c>
      <c r="AJ533" s="63">
        <v>11.144024522945999</v>
      </c>
      <c r="AK533" s="23">
        <v>0.78578910000040203</v>
      </c>
      <c r="AL533" s="23">
        <v>4.5585934200062198E-2</v>
      </c>
      <c r="AM533" s="63">
        <v>45.889261572330703</v>
      </c>
      <c r="AN533" s="19"/>
      <c r="AO533" s="26">
        <v>1.90229735671892E-2</v>
      </c>
      <c r="AP533" s="26">
        <v>-2.5584054551472901E-2</v>
      </c>
      <c r="AQ533" s="26">
        <v>1.6915513700951099E-2</v>
      </c>
      <c r="AR533" s="26">
        <v>-1.7661675061390301E-2</v>
      </c>
      <c r="AS533" s="24">
        <v>7</v>
      </c>
      <c r="AT533" s="24">
        <v>5</v>
      </c>
      <c r="AU533" s="24">
        <v>7</v>
      </c>
      <c r="AV533" s="25">
        <v>5</v>
      </c>
      <c r="AW533" s="19"/>
      <c r="AX533" s="29">
        <v>4.1828509664192097E-2</v>
      </c>
      <c r="AY533" s="30">
        <v>-0.26685678979538402</v>
      </c>
      <c r="AZ533" s="30">
        <v>0.35731373496992103</v>
      </c>
      <c r="BA533" s="30">
        <v>-0.345495730027778</v>
      </c>
      <c r="BB533" s="62">
        <v>4.3074474092009004E-3</v>
      </c>
      <c r="BC533" s="108">
        <v>-6.114546006007</v>
      </c>
      <c r="BD533" s="22">
        <v>43747</v>
      </c>
      <c r="BE533" s="22">
        <v>43783</v>
      </c>
      <c r="BF533" s="24"/>
      <c r="BG533" s="22"/>
      <c r="BH533" s="37"/>
    </row>
    <row r="534" spans="1:60" x14ac:dyDescent="0.25">
      <c r="A534" s="19"/>
      <c r="B534" s="17" t="s">
        <v>548</v>
      </c>
      <c r="C534" s="17" t="s">
        <v>4814</v>
      </c>
      <c r="D534" s="17" t="s">
        <v>3077</v>
      </c>
      <c r="E534" s="20" t="s">
        <v>7360</v>
      </c>
      <c r="F534" s="20" t="s">
        <v>3163</v>
      </c>
      <c r="G534" s="82" t="s">
        <v>7253</v>
      </c>
      <c r="H534" s="85" t="s">
        <v>7265</v>
      </c>
      <c r="I534" s="21" t="s">
        <v>7417</v>
      </c>
      <c r="J534" s="21" t="s">
        <v>2982</v>
      </c>
      <c r="K534" s="19"/>
      <c r="L534" s="22">
        <v>44015</v>
      </c>
      <c r="M534" s="98">
        <v>1169.21250000037</v>
      </c>
      <c r="N534" s="94">
        <v>1169.21250000037</v>
      </c>
      <c r="O534" s="94">
        <v>1176.01769999973</v>
      </c>
      <c r="P534" s="62">
        <f t="shared" si="8"/>
        <v>0.99421335240161646</v>
      </c>
      <c r="Q534" s="22">
        <v>43747</v>
      </c>
      <c r="R534" s="99">
        <v>2668994.7420000001</v>
      </c>
      <c r="S534" s="99">
        <v>10063362.552625</v>
      </c>
      <c r="T534" s="19"/>
      <c r="U534" s="23">
        <v>-6.4056107476062593E-5</v>
      </c>
      <c r="V534" s="63">
        <v>-0.56442689756295295</v>
      </c>
      <c r="W534" s="23">
        <v>-1.8698946360018499E-3</v>
      </c>
      <c r="X534" s="63">
        <v>-9.7897594282694609</v>
      </c>
      <c r="Y534" s="23">
        <v>1.2119946184611799E-2</v>
      </c>
      <c r="Z534" s="63">
        <v>14.412597999049501</v>
      </c>
      <c r="AA534" s="23">
        <v>2.5449414275499301E-2</v>
      </c>
      <c r="AB534" s="63">
        <v>19.451557137217598</v>
      </c>
      <c r="AC534" s="23">
        <v>8.8952254163887107E-2</v>
      </c>
      <c r="AD534" s="63">
        <v>28.962522663932798</v>
      </c>
      <c r="AE534" s="23">
        <v>0.12602363815501999</v>
      </c>
      <c r="AF534" s="64">
        <v>24.795705399475999</v>
      </c>
      <c r="AG534" s="23">
        <v>5.0777879550878403E-4</v>
      </c>
      <c r="AH534" s="63">
        <v>-6.0440479212047604</v>
      </c>
      <c r="AI534" s="23">
        <v>1.4519658450808499E-2</v>
      </c>
      <c r="AJ534" s="63">
        <v>11.538078817291501</v>
      </c>
      <c r="AK534" s="23">
        <v>0.16921250000101301</v>
      </c>
      <c r="AL534" s="23">
        <v>4.2114262192626498E-2</v>
      </c>
      <c r="AM534" s="63">
        <v>17.2203832186933</v>
      </c>
      <c r="AN534" s="19"/>
      <c r="AO534" s="26">
        <v>1.90445126736449E-2</v>
      </c>
      <c r="AP534" s="26">
        <v>-2.55634469504002E-2</v>
      </c>
      <c r="AQ534" s="26">
        <v>1.7580582600203301E-2</v>
      </c>
      <c r="AR534" s="26">
        <v>-1.7039566109815499E-2</v>
      </c>
      <c r="AS534" s="24">
        <v>7</v>
      </c>
      <c r="AT534" s="24">
        <v>5</v>
      </c>
      <c r="AU534" s="24">
        <v>7</v>
      </c>
      <c r="AV534" s="25">
        <v>5</v>
      </c>
      <c r="AW534" s="19"/>
      <c r="AX534" s="29">
        <v>4.18447080643818E-2</v>
      </c>
      <c r="AY534" s="30">
        <v>-9.4606718123372999E-2</v>
      </c>
      <c r="AZ534" s="30">
        <v>0.38198379434788898</v>
      </c>
      <c r="BA534" s="30">
        <v>-0.122992280657058</v>
      </c>
      <c r="BB534" s="62">
        <v>4.3092171686021198E-3</v>
      </c>
      <c r="BC534" s="108">
        <v>-6.0432338730388402</v>
      </c>
      <c r="BD534" s="22">
        <v>43747</v>
      </c>
      <c r="BE534" s="22">
        <v>43783</v>
      </c>
      <c r="BF534" s="24"/>
      <c r="BG534" s="22"/>
      <c r="BH534" s="37"/>
    </row>
    <row r="535" spans="1:60" x14ac:dyDescent="0.25">
      <c r="A535" s="19"/>
      <c r="B535" s="17" t="s">
        <v>549</v>
      </c>
      <c r="C535" s="17" t="s">
        <v>4815</v>
      </c>
      <c r="D535" s="17" t="s">
        <v>3077</v>
      </c>
      <c r="E535" s="20" t="s">
        <v>7361</v>
      </c>
      <c r="F535" s="20" t="s">
        <v>3163</v>
      </c>
      <c r="G535" s="82" t="s">
        <v>7253</v>
      </c>
      <c r="H535" s="85" t="s">
        <v>7265</v>
      </c>
      <c r="I535" s="21" t="s">
        <v>7417</v>
      </c>
      <c r="J535" s="21" t="s">
        <v>3928</v>
      </c>
      <c r="K535" s="19"/>
      <c r="L535" s="22">
        <v>44015</v>
      </c>
      <c r="M535" s="98">
        <v>2012.5721000004601</v>
      </c>
      <c r="N535" s="94">
        <v>2012.5721000004601</v>
      </c>
      <c r="O535" s="94">
        <v>2038.4291999991999</v>
      </c>
      <c r="P535" s="62">
        <f t="shared" si="8"/>
        <v>0.98731518367243265</v>
      </c>
      <c r="Q535" s="22">
        <v>43747</v>
      </c>
      <c r="R535" s="99">
        <v>1024391.65</v>
      </c>
      <c r="S535" s="99">
        <v>1360838.3070273399</v>
      </c>
      <c r="T535" s="19"/>
      <c r="U535" s="23">
        <v>-8.99762571862084E-5</v>
      </c>
      <c r="V535" s="63">
        <v>-0.56701891253396797</v>
      </c>
      <c r="W535" s="23">
        <v>-2.64684328340081E-3</v>
      </c>
      <c r="X535" s="63">
        <v>-9.8674542930093594</v>
      </c>
      <c r="Y535" s="23">
        <v>7.3498114015819703E-3</v>
      </c>
      <c r="Z535" s="63">
        <v>13.935584520746501</v>
      </c>
      <c r="AA535" s="23">
        <v>1.57405631616712E-2</v>
      </c>
      <c r="AB535" s="63">
        <v>18.480672025820201</v>
      </c>
      <c r="AC535" s="23">
        <v>6.84425341587485E-2</v>
      </c>
      <c r="AD535" s="63">
        <v>26.9115506634116</v>
      </c>
      <c r="AE535" s="23">
        <v>9.4368783902609707E-2</v>
      </c>
      <c r="AF535" s="64">
        <v>21.630219974234901</v>
      </c>
      <c r="AG535" s="23">
        <v>4.2993334318453002E-4</v>
      </c>
      <c r="AH535" s="63">
        <v>-6.0518324664371903</v>
      </c>
      <c r="AI535" s="23">
        <v>9.6595244031050208E-3</v>
      </c>
      <c r="AJ535" s="63">
        <v>11.052065412513899</v>
      </c>
      <c r="AK535" s="23">
        <v>1.01257210000069</v>
      </c>
      <c r="AL535" s="23">
        <v>4.7783482616068802E-2</v>
      </c>
      <c r="AM535" s="63">
        <v>-2.5273316437378499</v>
      </c>
      <c r="AN535" s="19"/>
      <c r="AO535" s="26">
        <v>1.9017967770196299E-2</v>
      </c>
      <c r="AP535" s="26">
        <v>-2.55888242645597E-2</v>
      </c>
      <c r="AQ535" s="26">
        <v>1.6759940675910901E-2</v>
      </c>
      <c r="AR535" s="26">
        <v>-1.7806936271881599E-2</v>
      </c>
      <c r="AS535" s="24">
        <v>7</v>
      </c>
      <c r="AT535" s="24">
        <v>5</v>
      </c>
      <c r="AU535" s="24">
        <v>7</v>
      </c>
      <c r="AV535" s="25">
        <v>5</v>
      </c>
      <c r="AW535" s="19"/>
      <c r="AX535" s="29">
        <v>4.1824959177974998E-2</v>
      </c>
      <c r="AY535" s="30">
        <v>-0.30696962767979102</v>
      </c>
      <c r="AZ535" s="30">
        <v>0.35157004212214799</v>
      </c>
      <c r="BA535" s="30">
        <v>-0.397044249009468</v>
      </c>
      <c r="BB535" s="62">
        <v>4.3070583763710601E-3</v>
      </c>
      <c r="BC535" s="108">
        <v>-6.1312308516353404</v>
      </c>
      <c r="BD535" s="22">
        <v>43747</v>
      </c>
      <c r="BE535" s="22">
        <v>43783</v>
      </c>
      <c r="BF535" s="24"/>
      <c r="BG535" s="22"/>
      <c r="BH535" s="37"/>
    </row>
    <row r="536" spans="1:60" x14ac:dyDescent="0.25">
      <c r="A536" s="19"/>
      <c r="B536" s="17" t="s">
        <v>550</v>
      </c>
      <c r="C536" s="17" t="s">
        <v>4816</v>
      </c>
      <c r="D536" s="17" t="s">
        <v>3077</v>
      </c>
      <c r="E536" s="20" t="s">
        <v>7348</v>
      </c>
      <c r="F536" s="20" t="s">
        <v>3163</v>
      </c>
      <c r="G536" s="82" t="s">
        <v>7253</v>
      </c>
      <c r="H536" s="85" t="s">
        <v>7265</v>
      </c>
      <c r="I536" s="21" t="s">
        <v>7417</v>
      </c>
      <c r="J536" s="21" t="s">
        <v>3929</v>
      </c>
      <c r="K536" s="19"/>
      <c r="L536" s="22">
        <v>44015</v>
      </c>
      <c r="M536" s="98">
        <v>1640.3464999999901</v>
      </c>
      <c r="N536" s="94">
        <v>1640.3464999999901</v>
      </c>
      <c r="O536" s="94">
        <v>1668.7429000008899</v>
      </c>
      <c r="P536" s="62">
        <f t="shared" si="8"/>
        <v>0.98298335831068728</v>
      </c>
      <c r="Q536" s="22">
        <v>43747</v>
      </c>
      <c r="R536" s="99">
        <v>121162884.625</v>
      </c>
      <c r="S536" s="99">
        <v>105305591.53812499</v>
      </c>
      <c r="T536" s="19"/>
      <c r="U536" s="23">
        <v>-1.0636864772095599E-4</v>
      </c>
      <c r="V536" s="63">
        <v>-0.56865815158744204</v>
      </c>
      <c r="W536" s="23">
        <v>-3.1373271121992699E-3</v>
      </c>
      <c r="X536" s="63">
        <v>-9.9165026758855692</v>
      </c>
      <c r="Y536" s="23">
        <v>4.3488302235346098E-3</v>
      </c>
      <c r="Z536" s="63">
        <v>13.635486402941799</v>
      </c>
      <c r="AA536" s="23">
        <v>9.6559966932545597E-3</v>
      </c>
      <c r="AB536" s="63">
        <v>17.872215378971301</v>
      </c>
      <c r="AC536" s="23">
        <v>5.5688754475340801E-2</v>
      </c>
      <c r="AD536" s="63">
        <v>25.636172695056299</v>
      </c>
      <c r="AE536" s="23">
        <v>7.4836877176494496E-2</v>
      </c>
      <c r="AF536" s="64">
        <v>19.677029301616098</v>
      </c>
      <c r="AG536" s="23">
        <v>3.8067421519372098E-4</v>
      </c>
      <c r="AH536" s="63">
        <v>-6.0567583792362703</v>
      </c>
      <c r="AI536" s="23">
        <v>6.6022225491906301E-3</v>
      </c>
      <c r="AJ536" s="63">
        <v>10.7463352271297</v>
      </c>
      <c r="AK536" s="23">
        <v>0.64034650000045101</v>
      </c>
      <c r="AL536" s="23">
        <v>3.87796183476894E-2</v>
      </c>
      <c r="AM536" s="63">
        <v>31.345001572335601</v>
      </c>
      <c r="AN536" s="19"/>
      <c r="AO536" s="26">
        <v>1.90011918220989E-2</v>
      </c>
      <c r="AP536" s="26">
        <v>-2.5604871185350899E-2</v>
      </c>
      <c r="AQ536" s="26">
        <v>1.6241845947661201E-2</v>
      </c>
      <c r="AR536" s="26">
        <v>-1.8291309555024799E-2</v>
      </c>
      <c r="AS536" s="24">
        <v>7</v>
      </c>
      <c r="AT536" s="24">
        <v>5</v>
      </c>
      <c r="AU536" s="24">
        <v>7</v>
      </c>
      <c r="AV536" s="25">
        <v>5</v>
      </c>
      <c r="AW536" s="19"/>
      <c r="AX536" s="29">
        <v>4.1813823426418803E-2</v>
      </c>
      <c r="AY536" s="30">
        <v>-0.44018066840499198</v>
      </c>
      <c r="AZ536" s="30">
        <v>0.33250135414436999</v>
      </c>
      <c r="BA536" s="30">
        <v>-0.56749758810656203</v>
      </c>
      <c r="BB536" s="62">
        <v>4.3058336523108696E-3</v>
      </c>
      <c r="BC536" s="108">
        <v>-6.18675890696613</v>
      </c>
      <c r="BD536" s="22">
        <v>43747</v>
      </c>
      <c r="BE536" s="22">
        <v>43783</v>
      </c>
      <c r="BF536" s="24"/>
      <c r="BG536" s="22"/>
      <c r="BH536" s="37"/>
    </row>
    <row r="537" spans="1:60" x14ac:dyDescent="0.25">
      <c r="A537" s="19"/>
      <c r="B537" s="17" t="s">
        <v>551</v>
      </c>
      <c r="C537" s="17" t="s">
        <v>4817</v>
      </c>
      <c r="D537" s="17" t="s">
        <v>3078</v>
      </c>
      <c r="E537" s="20" t="s">
        <v>7298</v>
      </c>
      <c r="F537" s="20" t="s">
        <v>3163</v>
      </c>
      <c r="G537" s="82" t="s">
        <v>7251</v>
      </c>
      <c r="H537" s="85" t="s">
        <v>7273</v>
      </c>
      <c r="I537" s="21" t="s">
        <v>7418</v>
      </c>
      <c r="J537" s="21" t="s">
        <v>2982</v>
      </c>
      <c r="K537" s="19"/>
      <c r="L537" s="22">
        <v>44015</v>
      </c>
      <c r="M537" s="98">
        <v>1046.3799699991901</v>
      </c>
      <c r="N537" s="94">
        <v>1046.3799699991901</v>
      </c>
      <c r="O537" s="94">
        <v>1126.00005600043</v>
      </c>
      <c r="P537" s="62">
        <f t="shared" si="8"/>
        <v>0.92928944756534759</v>
      </c>
      <c r="Q537" s="22">
        <v>43896</v>
      </c>
      <c r="R537" s="99">
        <v>953896.61499804701</v>
      </c>
      <c r="S537" s="99">
        <v>985039.86489843798</v>
      </c>
      <c r="T537" s="19"/>
      <c r="U537" s="23">
        <v>-1.2652832891035399E-2</v>
      </c>
      <c r="V537" s="63">
        <v>-1.82330457591888</v>
      </c>
      <c r="W537" s="23">
        <v>5.5942385726666502E-2</v>
      </c>
      <c r="X537" s="63">
        <v>-4.0085313919989902</v>
      </c>
      <c r="Y537" s="23">
        <v>4.2275705065549098E-2</v>
      </c>
      <c r="Z537" s="63">
        <v>17.428173887135902</v>
      </c>
      <c r="AA537" s="23">
        <v>0.19466231693339101</v>
      </c>
      <c r="AB537" s="63">
        <v>36.3728474029922</v>
      </c>
      <c r="AC537" s="23">
        <v>0.405057864165283</v>
      </c>
      <c r="AD537" s="63">
        <v>60.573083664057798</v>
      </c>
      <c r="AE537" s="23">
        <v>0.36877432331850302</v>
      </c>
      <c r="AF537" s="64">
        <v>49.070773915795101</v>
      </c>
      <c r="AG537" s="23">
        <v>-1.1290565435956501E-2</v>
      </c>
      <c r="AH537" s="63">
        <v>-7.22388234435493</v>
      </c>
      <c r="AI537" s="23">
        <v>5.8890547927148901E-2</v>
      </c>
      <c r="AJ537" s="63">
        <v>15.9751677649183</v>
      </c>
      <c r="AK537" s="23">
        <v>0.462629778727423</v>
      </c>
      <c r="AL537" s="23">
        <v>8.7127847035008005E-2</v>
      </c>
      <c r="AM537" s="63">
        <v>31.982451374497</v>
      </c>
      <c r="AN537" s="19"/>
      <c r="AO537" s="26">
        <v>3.6319888211437501E-2</v>
      </c>
      <c r="AP537" s="26">
        <v>-3.3553556429978898E-2</v>
      </c>
      <c r="AQ537" s="26">
        <v>0.134327383626514</v>
      </c>
      <c r="AR537" s="26">
        <v>-0.136214191434265</v>
      </c>
      <c r="AS537" s="24">
        <v>9</v>
      </c>
      <c r="AT537" s="24">
        <v>3</v>
      </c>
      <c r="AU537" s="24">
        <v>7</v>
      </c>
      <c r="AV537" s="25">
        <v>5</v>
      </c>
      <c r="AW537" s="19"/>
      <c r="AX537" s="29">
        <v>0.14928122618323</v>
      </c>
      <c r="AY537" s="30">
        <v>1.3787802672814</v>
      </c>
      <c r="AZ537" s="30">
        <v>0.91248669889864698</v>
      </c>
      <c r="BA537" s="30">
        <v>2.1440993766300398</v>
      </c>
      <c r="BB537" s="62">
        <v>1.5437269734666199E-2</v>
      </c>
      <c r="BC537" s="108">
        <v>-17.966512072773199</v>
      </c>
      <c r="BD537" s="22">
        <v>43896</v>
      </c>
      <c r="BE537" s="22">
        <v>43915</v>
      </c>
      <c r="BF537" s="24"/>
      <c r="BG537" s="22"/>
      <c r="BH537" s="37"/>
    </row>
    <row r="538" spans="1:60" x14ac:dyDescent="0.25">
      <c r="A538" s="19"/>
      <c r="B538" s="17" t="s">
        <v>552</v>
      </c>
      <c r="C538" s="17" t="s">
        <v>4818</v>
      </c>
      <c r="D538" s="17" t="s">
        <v>3078</v>
      </c>
      <c r="E538" s="20" t="s">
        <v>7346</v>
      </c>
      <c r="F538" s="20" t="s">
        <v>3163</v>
      </c>
      <c r="G538" s="82" t="s">
        <v>7251</v>
      </c>
      <c r="H538" s="85" t="s">
        <v>7273</v>
      </c>
      <c r="I538" s="21" t="s">
        <v>7418</v>
      </c>
      <c r="J538" s="21" t="s">
        <v>3930</v>
      </c>
      <c r="K538" s="19"/>
      <c r="L538" s="22">
        <v>44015</v>
      </c>
      <c r="M538" s="98">
        <v>2291.5841940008099</v>
      </c>
      <c r="N538" s="94">
        <v>2291.5841940008099</v>
      </c>
      <c r="O538" s="94">
        <v>2474.77967999876</v>
      </c>
      <c r="P538" s="62">
        <f t="shared" si="8"/>
        <v>0.9259750322509348</v>
      </c>
      <c r="Q538" s="22">
        <v>43896</v>
      </c>
      <c r="R538" s="99">
        <v>8295646.7123750001</v>
      </c>
      <c r="S538" s="99">
        <v>8396185.2361328099</v>
      </c>
      <c r="T538" s="19"/>
      <c r="U538" s="23">
        <v>-1.2655623728278401E-2</v>
      </c>
      <c r="V538" s="63">
        <v>-1.82358365964319</v>
      </c>
      <c r="W538" s="23">
        <v>5.5035287090504398E-2</v>
      </c>
      <c r="X538" s="63">
        <v>-4.0992412556152003</v>
      </c>
      <c r="Y538" s="23">
        <v>3.64605988361291E-2</v>
      </c>
      <c r="Z538" s="63">
        <v>16.846663264208502</v>
      </c>
      <c r="AA538" s="23">
        <v>0.18234900397161299</v>
      </c>
      <c r="AB538" s="63">
        <v>35.141516106843497</v>
      </c>
      <c r="AC538" s="23">
        <v>0.37696175410586902</v>
      </c>
      <c r="AD538" s="63">
        <v>57.763472658116399</v>
      </c>
      <c r="AE538" s="23">
        <v>0.324352879364742</v>
      </c>
      <c r="AF538" s="64">
        <v>44.628629520419103</v>
      </c>
      <c r="AG538" s="23">
        <v>-1.13842545779335E-2</v>
      </c>
      <c r="AH538" s="63">
        <v>-7.2332512585489903</v>
      </c>
      <c r="AI538" s="23">
        <v>5.2900092669005999E-2</v>
      </c>
      <c r="AJ538" s="63">
        <v>15.376122239103999</v>
      </c>
      <c r="AK538" s="23">
        <v>1.23194658134482</v>
      </c>
      <c r="AL538" s="23">
        <v>8.5038292227254703E-2</v>
      </c>
      <c r="AM538" s="63">
        <v>138.63376283343001</v>
      </c>
      <c r="AN538" s="19"/>
      <c r="AO538" s="26">
        <v>3.6270289911044501E-2</v>
      </c>
      <c r="AP538" s="26">
        <v>-3.3619942543737097E-2</v>
      </c>
      <c r="AQ538" s="26">
        <v>0.133432145717961</v>
      </c>
      <c r="AR538" s="26">
        <v>-0.13723435469815701</v>
      </c>
      <c r="AS538" s="24">
        <v>9</v>
      </c>
      <c r="AT538" s="24">
        <v>3</v>
      </c>
      <c r="AU538" s="24">
        <v>7</v>
      </c>
      <c r="AV538" s="25">
        <v>5</v>
      </c>
      <c r="AW538" s="19"/>
      <c r="AX538" s="29">
        <v>0.149338238627824</v>
      </c>
      <c r="AY538" s="30">
        <v>1.2980279666735399</v>
      </c>
      <c r="AZ538" s="30">
        <v>0.87547672511664099</v>
      </c>
      <c r="BA538" s="30">
        <v>2.0120755930365699</v>
      </c>
      <c r="BB538" s="62">
        <v>1.5442549612271299E-2</v>
      </c>
      <c r="BC538" s="108">
        <v>-18.023187260027001</v>
      </c>
      <c r="BD538" s="22">
        <v>43896</v>
      </c>
      <c r="BE538" s="22">
        <v>43915</v>
      </c>
      <c r="BF538" s="24"/>
      <c r="BG538" s="22"/>
      <c r="BH538" s="37"/>
    </row>
    <row r="539" spans="1:60" x14ac:dyDescent="0.25">
      <c r="A539" s="19"/>
      <c r="B539" s="17" t="s">
        <v>553</v>
      </c>
      <c r="C539" s="17" t="s">
        <v>4819</v>
      </c>
      <c r="D539" s="17" t="s">
        <v>3078</v>
      </c>
      <c r="E539" s="20" t="s">
        <v>7359</v>
      </c>
      <c r="F539" s="20" t="s">
        <v>3163</v>
      </c>
      <c r="G539" s="82" t="s">
        <v>7251</v>
      </c>
      <c r="H539" s="85" t="s">
        <v>7273</v>
      </c>
      <c r="I539" s="21" t="s">
        <v>7418</v>
      </c>
      <c r="J539" s="21" t="s">
        <v>3931</v>
      </c>
      <c r="K539" s="19"/>
      <c r="L539" s="22">
        <v>44015</v>
      </c>
      <c r="M539" s="98">
        <v>1272.1375539992</v>
      </c>
      <c r="N539" s="94">
        <v>1272.1375539992</v>
      </c>
      <c r="O539" s="94">
        <v>1371.00818400085</v>
      </c>
      <c r="P539" s="62">
        <f t="shared" si="8"/>
        <v>0.9278847266154695</v>
      </c>
      <c r="Q539" s="22">
        <v>43896</v>
      </c>
      <c r="R539" s="99">
        <v>3372299.6172617199</v>
      </c>
      <c r="S539" s="99">
        <v>4146617.6332343798</v>
      </c>
      <c r="T539" s="19"/>
      <c r="U539" s="23">
        <v>-1.2646829852201299E-2</v>
      </c>
      <c r="V539" s="63">
        <v>-1.82270427203548</v>
      </c>
      <c r="W539" s="23">
        <v>5.5529259694594699E-2</v>
      </c>
      <c r="X539" s="63">
        <v>-4.04984399520617</v>
      </c>
      <c r="Y539" s="23">
        <v>3.9390681789882399E-2</v>
      </c>
      <c r="Z539" s="63">
        <v>17.139671559562</v>
      </c>
      <c r="AA539" s="23">
        <v>0.18825304422731301</v>
      </c>
      <c r="AB539" s="63">
        <v>35.731920132413499</v>
      </c>
      <c r="AC539" s="23">
        <v>0.39029121518251497</v>
      </c>
      <c r="AD539" s="63">
        <v>59.096418765781003</v>
      </c>
      <c r="AE539" s="23">
        <v>0.34520471000170799</v>
      </c>
      <c r="AF539" s="64">
        <v>46.713812584115701</v>
      </c>
      <c r="AG539" s="23">
        <v>-1.13535000891716E-2</v>
      </c>
      <c r="AH539" s="63">
        <v>-7.2301758096727999</v>
      </c>
      <c r="AI539" s="23">
        <v>5.5895305888043402E-2</v>
      </c>
      <c r="AJ539" s="63">
        <v>15.675643561015001</v>
      </c>
      <c r="AK539" s="23">
        <v>1.34872062847251</v>
      </c>
      <c r="AL539" s="23">
        <v>9.0677744845452296E-2</v>
      </c>
      <c r="AM539" s="63">
        <v>150.311167546315</v>
      </c>
      <c r="AN539" s="19"/>
      <c r="AO539" s="26">
        <v>3.62978874327382E-2</v>
      </c>
      <c r="AP539" s="26">
        <v>-3.3595996594158399E-2</v>
      </c>
      <c r="AQ539" s="26">
        <v>0.13384493095334599</v>
      </c>
      <c r="AR539" s="26">
        <v>-0.13667606400849799</v>
      </c>
      <c r="AS539" s="24">
        <v>9</v>
      </c>
      <c r="AT539" s="24">
        <v>3</v>
      </c>
      <c r="AU539" s="24">
        <v>7</v>
      </c>
      <c r="AV539" s="25">
        <v>5</v>
      </c>
      <c r="AW539" s="19"/>
      <c r="AX539" s="29">
        <v>0.14930359188234399</v>
      </c>
      <c r="AY539" s="30">
        <v>1.33543600587655</v>
      </c>
      <c r="AZ539" s="30">
        <v>0.89256356224814204</v>
      </c>
      <c r="BA539" s="30">
        <v>2.0735382314305801</v>
      </c>
      <c r="BB539" s="62">
        <v>1.54393651791725E-2</v>
      </c>
      <c r="BC539" s="108">
        <v>-17.9840344411496</v>
      </c>
      <c r="BD539" s="22">
        <v>43896</v>
      </c>
      <c r="BE539" s="22">
        <v>43915</v>
      </c>
      <c r="BF539" s="24"/>
      <c r="BG539" s="22"/>
      <c r="BH539" s="37"/>
    </row>
    <row r="540" spans="1:60" x14ac:dyDescent="0.25">
      <c r="A540" s="19"/>
      <c r="B540" s="17" t="s">
        <v>554</v>
      </c>
      <c r="C540" s="17" t="s">
        <v>4820</v>
      </c>
      <c r="D540" s="17" t="s">
        <v>3078</v>
      </c>
      <c r="E540" s="20" t="s">
        <v>7360</v>
      </c>
      <c r="F540" s="20" t="s">
        <v>3163</v>
      </c>
      <c r="G540" s="82" t="s">
        <v>7251</v>
      </c>
      <c r="H540" s="85" t="s">
        <v>7273</v>
      </c>
      <c r="I540" s="21" t="s">
        <v>7418</v>
      </c>
      <c r="J540" s="21" t="s">
        <v>2982</v>
      </c>
      <c r="K540" s="19"/>
      <c r="L540" s="22">
        <v>44015</v>
      </c>
      <c r="M540" s="98">
        <v>980.53400800004601</v>
      </c>
      <c r="N540" s="94">
        <v>980.53400800004601</v>
      </c>
      <c r="O540" s="94">
        <v>1055.19797600061</v>
      </c>
      <c r="P540" s="62">
        <f t="shared" si="8"/>
        <v>0.92924174448897845</v>
      </c>
      <c r="Q540" s="22">
        <v>43896</v>
      </c>
      <c r="R540" s="99">
        <v>8618263.5456875004</v>
      </c>
      <c r="S540" s="99">
        <v>8221400.2255546898</v>
      </c>
      <c r="T540" s="19"/>
      <c r="U540" s="23">
        <v>-1.2651722953705801E-2</v>
      </c>
      <c r="V540" s="63">
        <v>-1.82319358218592</v>
      </c>
      <c r="W540" s="23">
        <v>5.5894767618155997E-2</v>
      </c>
      <c r="X540" s="63">
        <v>-4.0132932028500399</v>
      </c>
      <c r="Y540" s="23">
        <v>4.1967529979956501E-2</v>
      </c>
      <c r="Z540" s="63">
        <v>17.3973563785839</v>
      </c>
      <c r="AA540" s="23">
        <v>0.19466285791539101</v>
      </c>
      <c r="AB540" s="63">
        <v>36.372901501192203</v>
      </c>
      <c r="AC540" s="23">
        <v>0.40484317939262798</v>
      </c>
      <c r="AD540" s="63">
        <v>60.551615186792297</v>
      </c>
      <c r="AE540" s="23">
        <v>0.37436050021089601</v>
      </c>
      <c r="AF540" s="64">
        <v>49.629391605034499</v>
      </c>
      <c r="AG540" s="23">
        <v>-1.13549143979981E-2</v>
      </c>
      <c r="AH540" s="63">
        <v>-7.2303172405590903</v>
      </c>
      <c r="AI540" s="23">
        <v>5.8540755504509399E-2</v>
      </c>
      <c r="AJ540" s="63">
        <v>15.940188522654401</v>
      </c>
      <c r="AK540" s="23">
        <v>0.46582453769573501</v>
      </c>
      <c r="AL540" s="23">
        <v>0.107120762944833</v>
      </c>
      <c r="AM540" s="63">
        <v>46.149947270168902</v>
      </c>
      <c r="AN540" s="19"/>
      <c r="AO540" s="26">
        <v>3.6304035935245303E-2</v>
      </c>
      <c r="AP540" s="26">
        <v>-3.35616216016206E-2</v>
      </c>
      <c r="AQ540" s="26">
        <v>0.13448217241238999</v>
      </c>
      <c r="AR540" s="26">
        <v>-0.136350600498263</v>
      </c>
      <c r="AS540" s="24">
        <v>9</v>
      </c>
      <c r="AT540" s="24">
        <v>3</v>
      </c>
      <c r="AU540" s="24">
        <v>7</v>
      </c>
      <c r="AV540" s="25">
        <v>5</v>
      </c>
      <c r="AW540" s="19"/>
      <c r="AX540" s="29">
        <v>0.14932338956976299</v>
      </c>
      <c r="AY540" s="30">
        <v>1.3781588798792701</v>
      </c>
      <c r="AZ540" s="30">
        <v>0.91226163673854899</v>
      </c>
      <c r="BA540" s="30">
        <v>2.1432697607015099</v>
      </c>
      <c r="BB540" s="62">
        <v>1.54417354490579E-2</v>
      </c>
      <c r="BC540" s="108">
        <v>-17.968931358162099</v>
      </c>
      <c r="BD540" s="22">
        <v>43896</v>
      </c>
      <c r="BE540" s="22">
        <v>43915</v>
      </c>
      <c r="BF540" s="24"/>
      <c r="BG540" s="22"/>
      <c r="BH540" s="37"/>
    </row>
    <row r="541" spans="1:60" x14ac:dyDescent="0.25">
      <c r="A541" s="19"/>
      <c r="B541" s="17" t="s">
        <v>555</v>
      </c>
      <c r="C541" s="17" t="s">
        <v>4821</v>
      </c>
      <c r="D541" s="17" t="s">
        <v>3078</v>
      </c>
      <c r="E541" s="20" t="s">
        <v>7348</v>
      </c>
      <c r="F541" s="20" t="s">
        <v>3163</v>
      </c>
      <c r="G541" s="82" t="s">
        <v>7251</v>
      </c>
      <c r="H541" s="85" t="s">
        <v>7273</v>
      </c>
      <c r="I541" s="21" t="s">
        <v>7418</v>
      </c>
      <c r="J541" s="21" t="s">
        <v>3932</v>
      </c>
      <c r="K541" s="19"/>
      <c r="L541" s="22">
        <v>44015</v>
      </c>
      <c r="M541" s="98">
        <v>1195.4378619995</v>
      </c>
      <c r="N541" s="94">
        <v>1195.4378619995</v>
      </c>
      <c r="O541" s="94">
        <v>1295.5134079996501</v>
      </c>
      <c r="P541" s="62">
        <f t="shared" si="8"/>
        <v>0.92275221129924645</v>
      </c>
      <c r="Q541" s="22">
        <v>43896</v>
      </c>
      <c r="R541" s="99">
        <v>7435450.4369062502</v>
      </c>
      <c r="S541" s="99">
        <v>6246021.39408594</v>
      </c>
      <c r="T541" s="19"/>
      <c r="U541" s="23">
        <v>-1.26900045224829E-2</v>
      </c>
      <c r="V541" s="63">
        <v>-1.8270217390636401</v>
      </c>
      <c r="W541" s="23">
        <v>5.3912342980765998E-2</v>
      </c>
      <c r="X541" s="63">
        <v>-4.2115356665890404</v>
      </c>
      <c r="Y541" s="23">
        <v>3.08415096515091E-2</v>
      </c>
      <c r="Z541" s="63">
        <v>16.284754345746499</v>
      </c>
      <c r="AA541" s="23">
        <v>0.16874867946724401</v>
      </c>
      <c r="AB541" s="63">
        <v>33.781483656377503</v>
      </c>
      <c r="AC541" s="23">
        <v>0.34465126927010697</v>
      </c>
      <c r="AD541" s="63">
        <v>54.532424174540203</v>
      </c>
      <c r="AE541" s="23">
        <v>0.28046980797982501</v>
      </c>
      <c r="AF541" s="64">
        <v>40.240322381956503</v>
      </c>
      <c r="AG541" s="23">
        <v>-1.1441745396041401E-2</v>
      </c>
      <c r="AH541" s="63">
        <v>-7.23900034036342</v>
      </c>
      <c r="AI541" s="23">
        <v>4.7044582714079297E-2</v>
      </c>
      <c r="AJ541" s="63">
        <v>14.790571243618601</v>
      </c>
      <c r="AK541" s="23">
        <v>1.03433769889292</v>
      </c>
      <c r="AL541" s="23">
        <v>7.4861242575934697E-2</v>
      </c>
      <c r="AM541" s="63">
        <v>118.872874588356</v>
      </c>
      <c r="AN541" s="19"/>
      <c r="AO541" s="26">
        <v>3.6216005406458897E-2</v>
      </c>
      <c r="AP541" s="26">
        <v>-3.3634805607107403E-2</v>
      </c>
      <c r="AQ541" s="26">
        <v>0.13216221582115401</v>
      </c>
      <c r="AR541" s="26">
        <v>-0.13787372052407601</v>
      </c>
      <c r="AS541" s="24">
        <v>9</v>
      </c>
      <c r="AT541" s="24">
        <v>3</v>
      </c>
      <c r="AU541" s="24">
        <v>7</v>
      </c>
      <c r="AV541" s="25">
        <v>5</v>
      </c>
      <c r="AW541" s="19"/>
      <c r="AX541" s="29">
        <v>0.149380168749049</v>
      </c>
      <c r="AY541" s="30">
        <v>1.21285573392743</v>
      </c>
      <c r="AZ541" s="30">
        <v>0.83687517786347598</v>
      </c>
      <c r="BA541" s="30">
        <v>1.8738995179664899</v>
      </c>
      <c r="BB541" s="62">
        <v>1.54462609071197E-2</v>
      </c>
      <c r="BC541" s="108">
        <v>-18.062559488345901</v>
      </c>
      <c r="BD541" s="22">
        <v>43896</v>
      </c>
      <c r="BE541" s="22">
        <v>43915</v>
      </c>
      <c r="BF541" s="24"/>
      <c r="BG541" s="22"/>
      <c r="BH541" s="37"/>
    </row>
    <row r="542" spans="1:60" x14ac:dyDescent="0.25">
      <c r="A542" s="19"/>
      <c r="B542" s="17" t="s">
        <v>556</v>
      </c>
      <c r="C542" s="17" t="s">
        <v>4822</v>
      </c>
      <c r="D542" s="17" t="s">
        <v>3078</v>
      </c>
      <c r="E542" s="20" t="s">
        <v>7308</v>
      </c>
      <c r="F542" s="20" t="s">
        <v>3163</v>
      </c>
      <c r="G542" s="82" t="s">
        <v>7251</v>
      </c>
      <c r="H542" s="85" t="s">
        <v>7273</v>
      </c>
      <c r="I542" s="21" t="s">
        <v>7418</v>
      </c>
      <c r="J542" s="21" t="s">
        <v>3933</v>
      </c>
      <c r="K542" s="19"/>
      <c r="L542" s="22">
        <v>44015</v>
      </c>
      <c r="M542" s="98">
        <v>830.43094199989002</v>
      </c>
      <c r="N542" s="94">
        <v>830.43094199989002</v>
      </c>
      <c r="O542" s="94">
        <v>893.50578400026995</v>
      </c>
      <c r="P542" s="62">
        <f t="shared" si="8"/>
        <v>0.92940746089186943</v>
      </c>
      <c r="Q542" s="22">
        <v>43896</v>
      </c>
      <c r="R542" s="99">
        <v>4041813.2065234398</v>
      </c>
      <c r="S542" s="99">
        <v>3537064.0629218798</v>
      </c>
      <c r="T542" s="19"/>
      <c r="U542" s="23">
        <v>-1.2594944022566799E-2</v>
      </c>
      <c r="V542" s="63">
        <v>-1.8175156890720201</v>
      </c>
      <c r="W542" s="23">
        <v>5.5698228556138901E-2</v>
      </c>
      <c r="X542" s="63">
        <v>-4.0329471090517499</v>
      </c>
      <c r="Y542" s="23">
        <v>4.1950827755499603E-2</v>
      </c>
      <c r="Z542" s="63">
        <v>17.395686156145501</v>
      </c>
      <c r="AA542" s="23">
        <v>0.18650028163392601</v>
      </c>
      <c r="AB542" s="63">
        <v>35.556643873045701</v>
      </c>
      <c r="AC542" s="23">
        <v>0.264338893557724</v>
      </c>
      <c r="AD542" s="63">
        <v>46.501186603331</v>
      </c>
      <c r="AE542" s="23">
        <v>0.23065862404299001</v>
      </c>
      <c r="AF542" s="64">
        <v>35.259203988243797</v>
      </c>
      <c r="AG542" s="23">
        <v>-1.13361869316577E-2</v>
      </c>
      <c r="AH542" s="63">
        <v>-7.2284444939214199</v>
      </c>
      <c r="AI542" s="23">
        <v>5.85053656577657E-2</v>
      </c>
      <c r="AJ542" s="63">
        <v>15.936649537979999</v>
      </c>
      <c r="AK542" s="23">
        <v>0.26308968150085998</v>
      </c>
      <c r="AL542" s="23">
        <v>5.99449228211597E-2</v>
      </c>
      <c r="AM542" s="63">
        <v>24.9391383928014</v>
      </c>
      <c r="AN542" s="19"/>
      <c r="AO542" s="26">
        <v>3.6258201105738401E-2</v>
      </c>
      <c r="AP542" s="26">
        <v>-3.3550514084709E-2</v>
      </c>
      <c r="AQ542" s="26">
        <v>0.13451894494573899</v>
      </c>
      <c r="AR542" s="26">
        <v>-0.136286334420292</v>
      </c>
      <c r="AS542" s="24">
        <v>9</v>
      </c>
      <c r="AT542" s="24">
        <v>3</v>
      </c>
      <c r="AU542" s="24">
        <v>7</v>
      </c>
      <c r="AV542" s="25">
        <v>5</v>
      </c>
      <c r="AW542" s="19"/>
      <c r="AX542" s="29">
        <v>0.149079770018579</v>
      </c>
      <c r="AY542" s="30">
        <v>1.32400337671243</v>
      </c>
      <c r="AZ542" s="30">
        <v>0.88732669426917699</v>
      </c>
      <c r="BA542" s="30">
        <v>2.0581985109529302</v>
      </c>
      <c r="BB542" s="62">
        <v>1.5416726851362901E-2</v>
      </c>
      <c r="BC542" s="108">
        <v>-17.9604173664702</v>
      </c>
      <c r="BD542" s="22">
        <v>43896</v>
      </c>
      <c r="BE542" s="22">
        <v>43915</v>
      </c>
      <c r="BF542" s="24"/>
      <c r="BG542" s="22"/>
      <c r="BH542" s="37"/>
    </row>
    <row r="543" spans="1:60" x14ac:dyDescent="0.25">
      <c r="A543" s="19"/>
      <c r="B543" s="17" t="s">
        <v>557</v>
      </c>
      <c r="C543" s="17" t="s">
        <v>4823</v>
      </c>
      <c r="D543" s="17" t="s">
        <v>3079</v>
      </c>
      <c r="E543" s="20" t="s">
        <v>7298</v>
      </c>
      <c r="F543" s="20" t="s">
        <v>3163</v>
      </c>
      <c r="G543" s="82" t="s">
        <v>7255</v>
      </c>
      <c r="H543" s="85" t="s">
        <v>7274</v>
      </c>
      <c r="I543" s="21" t="s">
        <v>7417</v>
      </c>
      <c r="J543" s="21" t="s">
        <v>3934</v>
      </c>
      <c r="K543" s="19"/>
      <c r="L543" s="22">
        <v>44015</v>
      </c>
      <c r="M543" s="98">
        <v>1587.5697000008099</v>
      </c>
      <c r="N543" s="94">
        <v>1587.5697000008099</v>
      </c>
      <c r="O543" s="94">
        <v>1587.5697000008099</v>
      </c>
      <c r="P543" s="62">
        <f t="shared" si="8"/>
        <v>1</v>
      </c>
      <c r="Q543" s="22">
        <v>44015</v>
      </c>
      <c r="R543" s="99">
        <v>6646305.3190000001</v>
      </c>
      <c r="S543" s="99">
        <v>4833598.8439140599</v>
      </c>
      <c r="T543" s="19"/>
      <c r="U543" s="23">
        <v>5.8580462791724097E-6</v>
      </c>
      <c r="V543" s="63">
        <v>-0.557435482187429</v>
      </c>
      <c r="W543" s="23">
        <v>2.1975517120154101E-4</v>
      </c>
      <c r="X543" s="63">
        <v>-9.5807944475527602</v>
      </c>
      <c r="Y543" s="23">
        <v>7.6093858751846702E-3</v>
      </c>
      <c r="Z543" s="63">
        <v>13.9615419681068</v>
      </c>
      <c r="AA543" s="23">
        <v>1.9188600997949799E-2</v>
      </c>
      <c r="AB543" s="63">
        <v>18.825475809455401</v>
      </c>
      <c r="AC543" s="23">
        <v>4.7099121933570097E-2</v>
      </c>
      <c r="AD543" s="63">
        <v>24.777209440886502</v>
      </c>
      <c r="AE543" s="23">
        <v>7.3197001724111005E-2</v>
      </c>
      <c r="AF543" s="64">
        <v>19.513041756377799</v>
      </c>
      <c r="AG543" s="23">
        <v>1.7826307157520201E-5</v>
      </c>
      <c r="AH543" s="63">
        <v>-6.0930431700398904</v>
      </c>
      <c r="AI543" s="23">
        <v>7.7694822339253698E-3</v>
      </c>
      <c r="AJ543" s="63">
        <v>10.863061195603199</v>
      </c>
      <c r="AK543" s="23">
        <v>0.58756970000104003</v>
      </c>
      <c r="AL543" s="23">
        <v>3.6171311388898203E-2</v>
      </c>
      <c r="AM543" s="63">
        <v>26.067321572394601</v>
      </c>
      <c r="AN543" s="19"/>
      <c r="AO543" s="26">
        <v>7.3645992779347602E-4</v>
      </c>
      <c r="AP543" s="26">
        <v>5.8580462791724097E-6</v>
      </c>
      <c r="AQ543" s="26">
        <v>2.3952479423314799E-3</v>
      </c>
      <c r="AR543" s="26">
        <v>1.7826307157520201E-5</v>
      </c>
      <c r="AS543" s="24">
        <v>12</v>
      </c>
      <c r="AT543" s="24">
        <v>0</v>
      </c>
      <c r="AU543" s="24">
        <v>7</v>
      </c>
      <c r="AV543" s="25">
        <v>5</v>
      </c>
      <c r="AW543" s="19"/>
      <c r="AX543" s="29">
        <v>1.2352880242883699E-3</v>
      </c>
      <c r="AY543" s="30">
        <v>-8.8163027515838603</v>
      </c>
      <c r="AZ543" s="30">
        <v>0.35677237127765699</v>
      </c>
      <c r="BA543" s="30">
        <v>-10.516904873919</v>
      </c>
      <c r="BB543" s="62">
        <v>1.27647352676519E-4</v>
      </c>
      <c r="BC543" s="108">
        <v>0</v>
      </c>
      <c r="BD543" s="22">
        <v>44015</v>
      </c>
      <c r="BE543" s="22"/>
      <c r="BF543" s="24"/>
      <c r="BG543" s="22"/>
      <c r="BH543" s="37"/>
    </row>
    <row r="544" spans="1:60" x14ac:dyDescent="0.25">
      <c r="A544" s="19"/>
      <c r="B544" s="17" t="s">
        <v>558</v>
      </c>
      <c r="C544" s="17" t="s">
        <v>4824</v>
      </c>
      <c r="D544" s="17" t="s">
        <v>3079</v>
      </c>
      <c r="E544" s="20" t="s">
        <v>7346</v>
      </c>
      <c r="F544" s="20" t="s">
        <v>3163</v>
      </c>
      <c r="G544" s="82" t="s">
        <v>7255</v>
      </c>
      <c r="H544" s="85" t="s">
        <v>7274</v>
      </c>
      <c r="I544" s="21" t="s">
        <v>7417</v>
      </c>
      <c r="J544" s="21" t="s">
        <v>3935</v>
      </c>
      <c r="K544" s="19"/>
      <c r="L544" s="22">
        <v>44015</v>
      </c>
      <c r="M544" s="98">
        <v>3645.2529000006598</v>
      </c>
      <c r="N544" s="94">
        <v>3645.2529000006598</v>
      </c>
      <c r="O544" s="94">
        <v>3645.2529000006598</v>
      </c>
      <c r="P544" s="62">
        <f t="shared" si="8"/>
        <v>1</v>
      </c>
      <c r="Q544" s="22">
        <v>44015</v>
      </c>
      <c r="R544" s="99">
        <v>101300160.779</v>
      </c>
      <c r="S544" s="99">
        <v>69956129.015625</v>
      </c>
      <c r="T544" s="19"/>
      <c r="U544" s="23">
        <v>1.9477429304970399E-6</v>
      </c>
      <c r="V544" s="63">
        <v>-0.55782651252229698</v>
      </c>
      <c r="W544" s="23">
        <v>5.1439406888675903E-5</v>
      </c>
      <c r="X544" s="63">
        <v>-9.5976260239840503</v>
      </c>
      <c r="Y544" s="23">
        <v>3.2920558896876199E-3</v>
      </c>
      <c r="Z544" s="63">
        <v>13.5298089695571</v>
      </c>
      <c r="AA544" s="23">
        <v>7.2751444658933897E-3</v>
      </c>
      <c r="AB544" s="63">
        <v>17.6341301562497</v>
      </c>
      <c r="AC544" s="23">
        <v>1.8479951628251001E-2</v>
      </c>
      <c r="AD544" s="63">
        <v>21.915292410354599</v>
      </c>
      <c r="AE544" s="23">
        <v>2.7089153747510902E-2</v>
      </c>
      <c r="AF544" s="64">
        <v>14.902256958710501</v>
      </c>
      <c r="AG544" s="23">
        <v>4.6361874410649804E-6</v>
      </c>
      <c r="AH544" s="63">
        <v>-6.0943621820115403</v>
      </c>
      <c r="AI544" s="23">
        <v>3.3404377008992001E-3</v>
      </c>
      <c r="AJ544" s="63">
        <v>10.4201567423006</v>
      </c>
      <c r="AK544" s="23">
        <v>0.41836476340016798</v>
      </c>
      <c r="AL544" s="23">
        <v>2.3599146412379899E-2</v>
      </c>
      <c r="AM544" s="63">
        <v>-61.948065303789903</v>
      </c>
      <c r="AN544" s="19"/>
      <c r="AO544" s="26">
        <v>6.9951989462424503E-4</v>
      </c>
      <c r="AP544" s="26">
        <v>2.7433998184278601E-8</v>
      </c>
      <c r="AQ544" s="26">
        <v>1.81803709165251E-3</v>
      </c>
      <c r="AR544" s="26">
        <v>4.6361874410649804E-6</v>
      </c>
      <c r="AS544" s="24">
        <v>12</v>
      </c>
      <c r="AT544" s="24">
        <v>0</v>
      </c>
      <c r="AU544" s="24">
        <v>7</v>
      </c>
      <c r="AV544" s="25">
        <v>5</v>
      </c>
      <c r="AW544" s="19"/>
      <c r="AX544" s="29">
        <v>1.01323953786505E-3</v>
      </c>
      <c r="AY544" s="30">
        <v>-21.266819469485199</v>
      </c>
      <c r="AZ544" s="30">
        <v>0.31954972476751198</v>
      </c>
      <c r="BA544" s="30">
        <v>-14.4850357371761</v>
      </c>
      <c r="BB544" s="62">
        <v>1.0470514697459501E-4</v>
      </c>
      <c r="BC544" s="108">
        <v>0</v>
      </c>
      <c r="BD544" s="22">
        <v>44015</v>
      </c>
      <c r="BE544" s="22"/>
      <c r="BF544" s="24"/>
      <c r="BG544" s="22"/>
      <c r="BH544" s="37"/>
    </row>
    <row r="545" spans="1:60" x14ac:dyDescent="0.25">
      <c r="A545" s="19"/>
      <c r="B545" s="17" t="s">
        <v>559</v>
      </c>
      <c r="C545" s="17" t="s">
        <v>4825</v>
      </c>
      <c r="D545" s="17" t="s">
        <v>3079</v>
      </c>
      <c r="E545" s="20" t="s">
        <v>7291</v>
      </c>
      <c r="F545" s="20" t="s">
        <v>3163</v>
      </c>
      <c r="G545" s="82" t="s">
        <v>7255</v>
      </c>
      <c r="H545" s="85" t="s">
        <v>7274</v>
      </c>
      <c r="I545" s="21" t="s">
        <v>7417</v>
      </c>
      <c r="J545" s="21" t="s">
        <v>3936</v>
      </c>
      <c r="K545" s="19"/>
      <c r="L545" s="22">
        <v>44015</v>
      </c>
      <c r="M545" s="98">
        <v>1391.7219999991401</v>
      </c>
      <c r="N545" s="94">
        <v>1391.7219999991401</v>
      </c>
      <c r="O545" s="94">
        <v>1391.7219999991401</v>
      </c>
      <c r="P545" s="62">
        <f t="shared" si="8"/>
        <v>1</v>
      </c>
      <c r="Q545" s="22">
        <v>44015</v>
      </c>
      <c r="R545" s="99">
        <v>5014792.2719999999</v>
      </c>
      <c r="S545" s="99">
        <v>4102203.1093398398</v>
      </c>
      <c r="T545" s="19"/>
      <c r="U545" s="23">
        <v>1.9400449673412402E-6</v>
      </c>
      <c r="V545" s="63">
        <v>-0.557827282318613</v>
      </c>
      <c r="W545" s="23">
        <v>5.5186479585245299E-5</v>
      </c>
      <c r="X545" s="63">
        <v>-9.5972513167071192</v>
      </c>
      <c r="Y545" s="23">
        <v>5.8121101556025704E-3</v>
      </c>
      <c r="Z545" s="63">
        <v>13.7818143961485</v>
      </c>
      <c r="AA545" s="23">
        <v>1.5321652417696899E-2</v>
      </c>
      <c r="AB545" s="63">
        <v>18.4387809514301</v>
      </c>
      <c r="AC545" s="23">
        <v>3.8961911526712398E-2</v>
      </c>
      <c r="AD545" s="63">
        <v>23.963488400215301</v>
      </c>
      <c r="AE545" s="23">
        <v>6.0604386337217903E-2</v>
      </c>
      <c r="AF545" s="64">
        <v>18.253780217695699</v>
      </c>
      <c r="AG545" s="23">
        <v>4.6704935812158502E-6</v>
      </c>
      <c r="AH545" s="63">
        <v>-6.0943587513975199</v>
      </c>
      <c r="AI545" s="23">
        <v>5.9389721209299803E-3</v>
      </c>
      <c r="AJ545" s="63">
        <v>10.6800101842964</v>
      </c>
      <c r="AK545" s="23">
        <v>0.37193864474305899</v>
      </c>
      <c r="AL545" s="23">
        <v>3.2667729745298899E-2</v>
      </c>
      <c r="AM545" s="63">
        <v>52.6329691733117</v>
      </c>
      <c r="AN545" s="19"/>
      <c r="AO545" s="26">
        <v>7.2548748903500404E-4</v>
      </c>
      <c r="AP545" s="26">
        <v>-1.65276833286043E-6</v>
      </c>
      <c r="AQ545" s="26">
        <v>2.0665052034019001E-3</v>
      </c>
      <c r="AR545" s="26">
        <v>4.6704935812158502E-6</v>
      </c>
      <c r="AS545" s="24">
        <v>12</v>
      </c>
      <c r="AT545" s="24">
        <v>0</v>
      </c>
      <c r="AU545" s="24">
        <v>7</v>
      </c>
      <c r="AV545" s="25">
        <v>5</v>
      </c>
      <c r="AW545" s="19"/>
      <c r="AX545" s="29">
        <v>1.17529953802091E-3</v>
      </c>
      <c r="AY545" s="30">
        <v>-12.379788537422399</v>
      </c>
      <c r="AZ545" s="30">
        <v>0.34469444013620898</v>
      </c>
      <c r="BA545" s="30">
        <v>-12.2425746624358</v>
      </c>
      <c r="BB545" s="62">
        <v>1.21448515698859E-4</v>
      </c>
      <c r="BC545" s="108">
        <v>-3.37739126720304E-4</v>
      </c>
      <c r="BD545" s="22">
        <v>43970</v>
      </c>
      <c r="BE545" s="22">
        <v>43976</v>
      </c>
      <c r="BF545" s="24">
        <v>5</v>
      </c>
      <c r="BG545" s="22">
        <v>43977</v>
      </c>
      <c r="BH545" s="37"/>
    </row>
    <row r="546" spans="1:60" x14ac:dyDescent="0.25">
      <c r="A546" s="19"/>
      <c r="B546" s="17" t="s">
        <v>560</v>
      </c>
      <c r="C546" s="17" t="s">
        <v>4826</v>
      </c>
      <c r="D546" s="17" t="s">
        <v>3079</v>
      </c>
      <c r="E546" s="20" t="s">
        <v>7300</v>
      </c>
      <c r="F546" s="20" t="s">
        <v>3163</v>
      </c>
      <c r="G546" s="82" t="s">
        <v>7255</v>
      </c>
      <c r="H546" s="85" t="s">
        <v>7274</v>
      </c>
      <c r="I546" s="21" t="s">
        <v>7417</v>
      </c>
      <c r="J546" s="21" t="s">
        <v>3937</v>
      </c>
      <c r="K546" s="19"/>
      <c r="L546" s="22">
        <v>44015</v>
      </c>
      <c r="M546" s="98">
        <v>1297.6205000001901</v>
      </c>
      <c r="N546" s="94">
        <v>1297.6205000001901</v>
      </c>
      <c r="O546" s="94">
        <v>1297.6205000001901</v>
      </c>
      <c r="P546" s="62">
        <f t="shared" si="8"/>
        <v>1</v>
      </c>
      <c r="Q546" s="22">
        <v>44015</v>
      </c>
      <c r="R546" s="99">
        <v>2834704.5240000002</v>
      </c>
      <c r="S546" s="99">
        <v>2013430.51198438</v>
      </c>
      <c r="T546" s="19"/>
      <c r="U546" s="23">
        <v>5.8569094107952003E-6</v>
      </c>
      <c r="V546" s="63">
        <v>-0.55743559587426705</v>
      </c>
      <c r="W546" s="23">
        <v>2.19526835280703E-4</v>
      </c>
      <c r="X546" s="63">
        <v>-9.5808172811375698</v>
      </c>
      <c r="Y546" s="23">
        <v>7.6092867238912697E-3</v>
      </c>
      <c r="Z546" s="63">
        <v>13.961532052970099</v>
      </c>
      <c r="AA546" s="23">
        <v>1.91884965479403E-2</v>
      </c>
      <c r="AB546" s="63">
        <v>18.8254653644399</v>
      </c>
      <c r="AC546" s="23">
        <v>4.7097754908463699E-2</v>
      </c>
      <c r="AD546" s="63">
        <v>24.777072738390402</v>
      </c>
      <c r="AE546" s="23">
        <v>7.3194673743273597E-2</v>
      </c>
      <c r="AF546" s="64">
        <v>19.512808958301299</v>
      </c>
      <c r="AG546" s="23">
        <v>1.7802130969357701E-5</v>
      </c>
      <c r="AH546" s="63">
        <v>-6.0930455876587102</v>
      </c>
      <c r="AI546" s="23">
        <v>7.7693940711469596E-3</v>
      </c>
      <c r="AJ546" s="63">
        <v>10.863052379325399</v>
      </c>
      <c r="AK546" s="23">
        <v>0.29762049999961199</v>
      </c>
      <c r="AL546" s="23">
        <v>3.2854165494427399E-2</v>
      </c>
      <c r="AM546" s="63">
        <v>29.989611925528202</v>
      </c>
      <c r="AN546" s="19"/>
      <c r="AO546" s="26">
        <v>7.3645978409331303E-4</v>
      </c>
      <c r="AP546" s="26">
        <v>5.8569094107952003E-6</v>
      </c>
      <c r="AQ546" s="26">
        <v>2.3951947696332402E-3</v>
      </c>
      <c r="AR546" s="26">
        <v>1.7802130969357701E-5</v>
      </c>
      <c r="AS546" s="24">
        <v>12</v>
      </c>
      <c r="AT546" s="24">
        <v>0</v>
      </c>
      <c r="AU546" s="24">
        <v>7</v>
      </c>
      <c r="AV546" s="25">
        <v>5</v>
      </c>
      <c r="AW546" s="19"/>
      <c r="AX546" s="29">
        <v>1.2353383515039699E-3</v>
      </c>
      <c r="AY546" s="30">
        <v>-8.8159010851813893</v>
      </c>
      <c r="AZ546" s="30">
        <v>0.35677251369224899</v>
      </c>
      <c r="BA546" s="30">
        <v>-10.516565135563701</v>
      </c>
      <c r="BB546" s="62">
        <v>1.2765255228714499E-4</v>
      </c>
      <c r="BC546" s="108">
        <v>0</v>
      </c>
      <c r="BD546" s="22">
        <v>44015</v>
      </c>
      <c r="BE546" s="22"/>
      <c r="BF546" s="24"/>
      <c r="BG546" s="22"/>
      <c r="BH546" s="37"/>
    </row>
    <row r="547" spans="1:60" x14ac:dyDescent="0.25">
      <c r="A547" s="19"/>
      <c r="B547" s="17" t="s">
        <v>561</v>
      </c>
      <c r="C547" s="17" t="s">
        <v>4827</v>
      </c>
      <c r="D547" s="17" t="s">
        <v>3079</v>
      </c>
      <c r="E547" s="20" t="s">
        <v>7302</v>
      </c>
      <c r="F547" s="20" t="s">
        <v>3163</v>
      </c>
      <c r="G547" s="82" t="s">
        <v>7255</v>
      </c>
      <c r="H547" s="85" t="s">
        <v>7274</v>
      </c>
      <c r="I547" s="21" t="s">
        <v>7417</v>
      </c>
      <c r="J547" s="21" t="s">
        <v>3938</v>
      </c>
      <c r="K547" s="19"/>
      <c r="L547" s="22">
        <v>44015</v>
      </c>
      <c r="M547" s="98">
        <v>1173.8726000003501</v>
      </c>
      <c r="N547" s="94">
        <v>1173.8726000003501</v>
      </c>
      <c r="O547" s="94">
        <v>1173.8726000003501</v>
      </c>
      <c r="P547" s="62">
        <f t="shared" si="8"/>
        <v>1</v>
      </c>
      <c r="Q547" s="22">
        <v>44015</v>
      </c>
      <c r="R547" s="99">
        <v>99674894.019999996</v>
      </c>
      <c r="S547" s="99">
        <v>77305625.341124997</v>
      </c>
      <c r="T547" s="19"/>
      <c r="U547" s="23">
        <v>1.9593298929976299E-6</v>
      </c>
      <c r="V547" s="63">
        <v>-0.55782535382604703</v>
      </c>
      <c r="W547" s="23">
        <v>5.1626666390802698E-5</v>
      </c>
      <c r="X547" s="63">
        <v>-9.5976072980265599</v>
      </c>
      <c r="Y547" s="23">
        <v>5.4241410380200302E-3</v>
      </c>
      <c r="Z547" s="63">
        <v>13.7430174843903</v>
      </c>
      <c r="AA547" s="23">
        <v>1.4153030704619599E-2</v>
      </c>
      <c r="AB547" s="63">
        <v>18.3219187801296</v>
      </c>
      <c r="AC547" s="23">
        <v>3.6190085780617699E-2</v>
      </c>
      <c r="AD547" s="63">
        <v>23.686305825598499</v>
      </c>
      <c r="AE547" s="23">
        <v>5.6169196874179803E-2</v>
      </c>
      <c r="AF547" s="64">
        <v>17.810261271370099</v>
      </c>
      <c r="AG547" s="23">
        <v>4.6853692765580499E-6</v>
      </c>
      <c r="AH547" s="63">
        <v>-6.0943572638279901</v>
      </c>
      <c r="AI547" s="23">
        <v>5.5383421949954902E-3</v>
      </c>
      <c r="AJ547" s="63">
        <v>10.639947191710201</v>
      </c>
      <c r="AK547" s="23">
        <v>0.173743488216132</v>
      </c>
      <c r="AL547" s="23">
        <v>2.4189620564357001E-2</v>
      </c>
      <c r="AM547" s="63">
        <v>1.29804763162974</v>
      </c>
      <c r="AN547" s="19"/>
      <c r="AO547" s="26">
        <v>7.2138011819333802E-4</v>
      </c>
      <c r="AP547" s="26">
        <v>0</v>
      </c>
      <c r="AQ547" s="26">
        <v>2.02208396331116E-3</v>
      </c>
      <c r="AR547" s="26">
        <v>4.6853692765580499E-6</v>
      </c>
      <c r="AS547" s="24">
        <v>12</v>
      </c>
      <c r="AT547" s="24">
        <v>0</v>
      </c>
      <c r="AU547" s="24">
        <v>7</v>
      </c>
      <c r="AV547" s="25">
        <v>5</v>
      </c>
      <c r="AW547" s="19"/>
      <c r="AX547" s="29">
        <v>1.1428944908107E-3</v>
      </c>
      <c r="AY547" s="30">
        <v>-13.6452725268755</v>
      </c>
      <c r="AZ547" s="30">
        <v>0.34103833045583098</v>
      </c>
      <c r="BA547" s="30">
        <v>-12.740934630521201</v>
      </c>
      <c r="BB547" s="62">
        <v>1.1810050696425399E-4</v>
      </c>
      <c r="BC547" s="108">
        <v>0</v>
      </c>
      <c r="BD547" s="22">
        <v>44015</v>
      </c>
      <c r="BE547" s="22"/>
      <c r="BF547" s="24"/>
      <c r="BG547" s="22"/>
      <c r="BH547" s="37"/>
    </row>
    <row r="548" spans="1:60" x14ac:dyDescent="0.25">
      <c r="A548" s="19"/>
      <c r="B548" s="17" t="s">
        <v>562</v>
      </c>
      <c r="C548" s="17" t="s">
        <v>4828</v>
      </c>
      <c r="D548" s="17" t="s">
        <v>3079</v>
      </c>
      <c r="E548" s="20" t="s">
        <v>7361</v>
      </c>
      <c r="F548" s="20" t="s">
        <v>3163</v>
      </c>
      <c r="G548" s="82" t="s">
        <v>7255</v>
      </c>
      <c r="H548" s="85" t="s">
        <v>7274</v>
      </c>
      <c r="I548" s="21" t="s">
        <v>7417</v>
      </c>
      <c r="J548" s="21" t="s">
        <v>3939</v>
      </c>
      <c r="K548" s="19"/>
      <c r="L548" s="22">
        <v>44015</v>
      </c>
      <c r="M548" s="98">
        <v>1409.8685999997001</v>
      </c>
      <c r="N548" s="94">
        <v>1409.8685999997001</v>
      </c>
      <c r="O548" s="94">
        <v>1409.8685999997001</v>
      </c>
      <c r="P548" s="62">
        <f t="shared" si="8"/>
        <v>1</v>
      </c>
      <c r="Q548" s="22">
        <v>44015</v>
      </c>
      <c r="R548" s="99">
        <v>642360.08400000003</v>
      </c>
      <c r="S548" s="99">
        <v>752606.74779296899</v>
      </c>
      <c r="T548" s="19"/>
      <c r="U548" s="23">
        <v>1.9150756997987598E-6</v>
      </c>
      <c r="V548" s="63">
        <v>-0.55782977924536703</v>
      </c>
      <c r="W548" s="23">
        <v>5.13549402967328E-5</v>
      </c>
      <c r="X548" s="63">
        <v>-9.5976344706432393</v>
      </c>
      <c r="Y548" s="23">
        <v>3.2918868746492102E-3</v>
      </c>
      <c r="Z548" s="63">
        <v>13.5297920680459</v>
      </c>
      <c r="AA548" s="23">
        <v>7.2746295172692E-3</v>
      </c>
      <c r="AB548" s="63">
        <v>17.634078661387299</v>
      </c>
      <c r="AC548" s="23">
        <v>1.8479026370187099E-2</v>
      </c>
      <c r="AD548" s="63">
        <v>21.915199884562799</v>
      </c>
      <c r="AE548" s="23">
        <v>2.7087701138953001E-2</v>
      </c>
      <c r="AF548" s="64">
        <v>14.9021116978547</v>
      </c>
      <c r="AG548" s="23">
        <v>4.6103796194074701E-6</v>
      </c>
      <c r="AH548" s="63">
        <v>-6.0943647627936999</v>
      </c>
      <c r="AI548" s="23">
        <v>3.3402959288650899E-3</v>
      </c>
      <c r="AJ548" s="63">
        <v>10.420142565097199</v>
      </c>
      <c r="AK548" s="23">
        <v>0.40986860000004499</v>
      </c>
      <c r="AL548" s="23">
        <v>2.3188800301795699E-2</v>
      </c>
      <c r="AM548" s="63">
        <v>-62.7976816438022</v>
      </c>
      <c r="AN548" s="19"/>
      <c r="AO548" s="26">
        <v>6.9950152283126997E-4</v>
      </c>
      <c r="AP548" s="26">
        <v>0</v>
      </c>
      <c r="AQ548" s="26">
        <v>1.8179364469688201E-3</v>
      </c>
      <c r="AR548" s="26">
        <v>4.6103796194074701E-6</v>
      </c>
      <c r="AS548" s="24">
        <v>12</v>
      </c>
      <c r="AT548" s="24">
        <v>0</v>
      </c>
      <c r="AU548" s="24">
        <v>7</v>
      </c>
      <c r="AV548" s="25">
        <v>5</v>
      </c>
      <c r="AW548" s="19"/>
      <c r="AX548" s="29">
        <v>1.0132364090475201E-3</v>
      </c>
      <c r="AY548" s="30">
        <v>-21.267582066153398</v>
      </c>
      <c r="AZ548" s="30">
        <v>0.31954816942379699</v>
      </c>
      <c r="BA548" s="30">
        <v>-14.485123287944599</v>
      </c>
      <c r="BB548" s="62">
        <v>1.04704822253581E-4</v>
      </c>
      <c r="BC548" s="108">
        <v>0</v>
      </c>
      <c r="BD548" s="22">
        <v>44015</v>
      </c>
      <c r="BE548" s="22"/>
      <c r="BF548" s="24"/>
      <c r="BG548" s="22"/>
      <c r="BH548" s="37"/>
    </row>
    <row r="549" spans="1:60" x14ac:dyDescent="0.25">
      <c r="A549" s="19"/>
      <c r="B549" s="17" t="s">
        <v>563</v>
      </c>
      <c r="C549" s="17" t="s">
        <v>4829</v>
      </c>
      <c r="D549" s="17" t="s">
        <v>3080</v>
      </c>
      <c r="E549" s="20" t="s">
        <v>7298</v>
      </c>
      <c r="F549" s="20" t="s">
        <v>3163</v>
      </c>
      <c r="G549" s="82" t="s">
        <v>7251</v>
      </c>
      <c r="H549" s="85" t="s">
        <v>7282</v>
      </c>
      <c r="I549" s="21" t="s">
        <v>7417</v>
      </c>
      <c r="J549" s="21" t="s">
        <v>2982</v>
      </c>
      <c r="K549" s="19"/>
      <c r="L549" s="22">
        <v>44015</v>
      </c>
      <c r="M549" s="98">
        <v>1005.39890000038</v>
      </c>
      <c r="N549" s="94">
        <v>1005.39890000038</v>
      </c>
      <c r="O549" s="94">
        <v>1232.33479999937</v>
      </c>
      <c r="P549" s="62">
        <f t="shared" si="8"/>
        <v>0.81584882614764587</v>
      </c>
      <c r="Q549" s="22">
        <v>43797</v>
      </c>
      <c r="R549" s="99">
        <v>88120.445999999996</v>
      </c>
      <c r="S549" s="99">
        <v>122211.681601562</v>
      </c>
      <c r="T549" s="19"/>
      <c r="U549" s="23">
        <v>4.5587874865304903E-3</v>
      </c>
      <c r="V549" s="63">
        <v>-0.102142538162298</v>
      </c>
      <c r="W549" s="23">
        <v>9.2261545540241102E-2</v>
      </c>
      <c r="X549" s="63">
        <v>-0.37661541064153398</v>
      </c>
      <c r="Y549" s="23">
        <v>-0.109145007764746</v>
      </c>
      <c r="Z549" s="63">
        <v>2.2861026041064201</v>
      </c>
      <c r="AA549" s="23">
        <v>-1.31132208907729E-2</v>
      </c>
      <c r="AB549" s="63">
        <v>15.5952936205722</v>
      </c>
      <c r="AC549" s="23">
        <v>3.2639517414281699E-2</v>
      </c>
      <c r="AD549" s="63">
        <v>23.331248988950399</v>
      </c>
      <c r="AE549" s="23">
        <v>2.7007325988961401E-3</v>
      </c>
      <c r="AF549" s="64">
        <v>12.463414843849</v>
      </c>
      <c r="AG549" s="23">
        <v>1.27314810142707E-2</v>
      </c>
      <c r="AH549" s="63">
        <v>-4.8216776993285704</v>
      </c>
      <c r="AI549" s="23">
        <v>-0.10386703989293899</v>
      </c>
      <c r="AJ549" s="63">
        <v>-0.30059101709048303</v>
      </c>
      <c r="AK549" s="23">
        <v>5.3989000007277398E-3</v>
      </c>
      <c r="AL549" s="23">
        <v>1.06560919630283E-3</v>
      </c>
      <c r="AM549" s="63">
        <v>-10.423495466602599</v>
      </c>
      <c r="AN549" s="19"/>
      <c r="AO549" s="26">
        <v>7.8779370025586104E-2</v>
      </c>
      <c r="AP549" s="26">
        <v>-5.2865577529737501E-2</v>
      </c>
      <c r="AQ549" s="26">
        <v>0.106404628992168</v>
      </c>
      <c r="AR549" s="26">
        <v>-0.23874092937971</v>
      </c>
      <c r="AS549" s="24">
        <v>8</v>
      </c>
      <c r="AT549" s="24">
        <v>4</v>
      </c>
      <c r="AU549" s="24">
        <v>7</v>
      </c>
      <c r="AV549" s="25">
        <v>5</v>
      </c>
      <c r="AW549" s="19"/>
      <c r="AX549" s="29">
        <v>0.23009637989860501</v>
      </c>
      <c r="AY549" s="30">
        <v>-4.5423459830772103E-2</v>
      </c>
      <c r="AZ549" s="30">
        <v>0.344325241735078</v>
      </c>
      <c r="BA549" s="30">
        <v>-6.7291880303400803E-2</v>
      </c>
      <c r="BB549" s="62">
        <v>2.3823042561016299E-2</v>
      </c>
      <c r="BC549" s="108">
        <v>-34.642468913400101</v>
      </c>
      <c r="BD549" s="22">
        <v>43797</v>
      </c>
      <c r="BE549" s="22">
        <v>43914</v>
      </c>
      <c r="BF549" s="24"/>
      <c r="BG549" s="22"/>
      <c r="BH549" s="37"/>
    </row>
    <row r="550" spans="1:60" x14ac:dyDescent="0.25">
      <c r="A550" s="19"/>
      <c r="B550" s="17" t="s">
        <v>564</v>
      </c>
      <c r="C550" s="17" t="s">
        <v>4830</v>
      </c>
      <c r="D550" s="17" t="s">
        <v>3080</v>
      </c>
      <c r="E550" s="20" t="s">
        <v>7346</v>
      </c>
      <c r="F550" s="20" t="s">
        <v>3163</v>
      </c>
      <c r="G550" s="82" t="s">
        <v>7251</v>
      </c>
      <c r="H550" s="85" t="s">
        <v>7282</v>
      </c>
      <c r="I550" s="21" t="s">
        <v>7417</v>
      </c>
      <c r="J550" s="21" t="s">
        <v>3940</v>
      </c>
      <c r="K550" s="19"/>
      <c r="L550" s="22">
        <v>44015</v>
      </c>
      <c r="M550" s="98">
        <v>887.466699999757</v>
      </c>
      <c r="N550" s="94">
        <v>887.466699999757</v>
      </c>
      <c r="O550" s="94">
        <v>1104.50420000032</v>
      </c>
      <c r="P550" s="62">
        <f t="shared" si="8"/>
        <v>0.8034978047159077</v>
      </c>
      <c r="Q550" s="22">
        <v>43797</v>
      </c>
      <c r="R550" s="99">
        <v>95748.763000000006</v>
      </c>
      <c r="S550" s="99">
        <v>100514.817643677</v>
      </c>
      <c r="T550" s="19"/>
      <c r="U550" s="23">
        <v>4.4885060124215696E-3</v>
      </c>
      <c r="V550" s="63">
        <v>-0.10917068557319</v>
      </c>
      <c r="W550" s="23">
        <v>8.9971797226171504E-2</v>
      </c>
      <c r="X550" s="63">
        <v>-0.60559024204849299</v>
      </c>
      <c r="Y550" s="23">
        <v>-0.120413864026923</v>
      </c>
      <c r="Z550" s="63">
        <v>1.15921697788872</v>
      </c>
      <c r="AA550" s="23">
        <v>-3.8090550562628799E-2</v>
      </c>
      <c r="AB550" s="63">
        <v>13.0975606533902</v>
      </c>
      <c r="AC550" s="23">
        <v>-1.8938459320452201E-2</v>
      </c>
      <c r="AD550" s="63">
        <v>18.1734513154952</v>
      </c>
      <c r="AE550" s="23">
        <v>-7.1461731017770994E-2</v>
      </c>
      <c r="AF550" s="64">
        <v>5.0471684821823102</v>
      </c>
      <c r="AG550" s="23">
        <v>1.2518853522124101E-2</v>
      </c>
      <c r="AH550" s="63">
        <v>-4.8429404485432297</v>
      </c>
      <c r="AI550" s="23">
        <v>-0.11538829581419099</v>
      </c>
      <c r="AJ550" s="63">
        <v>-1.45271660921571</v>
      </c>
      <c r="AK550" s="23">
        <v>-0.112533300000068</v>
      </c>
      <c r="AL550" s="23">
        <v>-2.3355950205768701E-2</v>
      </c>
      <c r="AM550" s="63">
        <v>-22.410588635859298</v>
      </c>
      <c r="AN550" s="19"/>
      <c r="AO550" s="26">
        <v>7.8552417802711702E-2</v>
      </c>
      <c r="AP550" s="26">
        <v>-5.2931882742123001E-2</v>
      </c>
      <c r="AQ550" s="26">
        <v>0.104085865312372</v>
      </c>
      <c r="AR550" s="26">
        <v>-0.24038996799296</v>
      </c>
      <c r="AS550" s="24">
        <v>8</v>
      </c>
      <c r="AT550" s="24">
        <v>4</v>
      </c>
      <c r="AU550" s="24">
        <v>7</v>
      </c>
      <c r="AV550" s="25">
        <v>5</v>
      </c>
      <c r="AW550" s="19"/>
      <c r="AX550" s="29">
        <v>0.23014580007060401</v>
      </c>
      <c r="AY550" s="30">
        <v>-0.14746722464406001</v>
      </c>
      <c r="AZ550" s="30">
        <v>0.269115866106858</v>
      </c>
      <c r="BA550" s="30">
        <v>-0.21742692523548601</v>
      </c>
      <c r="BB550" s="62">
        <v>2.3825379328227401E-2</v>
      </c>
      <c r="BC550" s="108">
        <v>-35.175565652025398</v>
      </c>
      <c r="BD550" s="22">
        <v>43797</v>
      </c>
      <c r="BE550" s="22">
        <v>43914</v>
      </c>
      <c r="BF550" s="24"/>
      <c r="BG550" s="22"/>
      <c r="BH550" s="37"/>
    </row>
    <row r="551" spans="1:60" x14ac:dyDescent="0.25">
      <c r="A551" s="19"/>
      <c r="B551" s="17" t="s">
        <v>565</v>
      </c>
      <c r="C551" s="17" t="s">
        <v>4831</v>
      </c>
      <c r="D551" s="17" t="s">
        <v>3080</v>
      </c>
      <c r="E551" s="20" t="s">
        <v>7291</v>
      </c>
      <c r="F551" s="20" t="s">
        <v>3163</v>
      </c>
      <c r="G551" s="82" t="s">
        <v>7251</v>
      </c>
      <c r="H551" s="85" t="s">
        <v>7282</v>
      </c>
      <c r="I551" s="21" t="s">
        <v>7417</v>
      </c>
      <c r="J551" s="21" t="s">
        <v>2982</v>
      </c>
      <c r="K551" s="19"/>
      <c r="L551" s="22">
        <v>44015</v>
      </c>
      <c r="M551" s="98">
        <v>1028.5655000004899</v>
      </c>
      <c r="N551" s="94">
        <v>1028.5655000004899</v>
      </c>
      <c r="O551" s="94">
        <v>1275.08500000089</v>
      </c>
      <c r="P551" s="62">
        <f t="shared" si="8"/>
        <v>0.80666426159806759</v>
      </c>
      <c r="Q551" s="22">
        <v>43797</v>
      </c>
      <c r="R551" s="99">
        <v>116044.82399999999</v>
      </c>
      <c r="S551" s="99">
        <v>122848.78658239701</v>
      </c>
      <c r="T551" s="19"/>
      <c r="U551" s="23">
        <v>4.5065633021295097E-3</v>
      </c>
      <c r="V551" s="63">
        <v>-0.10736495660239601</v>
      </c>
      <c r="W551" s="23">
        <v>9.0561870256351498E-2</v>
      </c>
      <c r="X551" s="63">
        <v>-0.54658293903048605</v>
      </c>
      <c r="Y551" s="23">
        <v>-0.117521795222274</v>
      </c>
      <c r="Z551" s="63">
        <v>1.44842385835364</v>
      </c>
      <c r="AA551" s="23">
        <v>-3.1712252056422599E-2</v>
      </c>
      <c r="AB551" s="63">
        <v>13.735390504007199</v>
      </c>
      <c r="AC551" s="23">
        <v>-5.8924545610352704E-3</v>
      </c>
      <c r="AD551" s="63">
        <v>19.478051791433199</v>
      </c>
      <c r="AE551" s="23">
        <v>-5.2882965888784397E-2</v>
      </c>
      <c r="AF551" s="64">
        <v>6.9050449950809698</v>
      </c>
      <c r="AG551" s="23">
        <v>1.25736210320611E-2</v>
      </c>
      <c r="AH551" s="63">
        <v>-4.8374636975495404</v>
      </c>
      <c r="AI551" s="23">
        <v>-0.112431807864632</v>
      </c>
      <c r="AJ551" s="63">
        <v>-1.1570678142597901</v>
      </c>
      <c r="AK551" s="23">
        <v>2.85655000006955E-2</v>
      </c>
      <c r="AL551" s="23">
        <v>6.9758430072397503E-3</v>
      </c>
      <c r="AM551" s="63">
        <v>0.82286960914643703</v>
      </c>
      <c r="AN551" s="19"/>
      <c r="AO551" s="26">
        <v>7.8610970056615798E-2</v>
      </c>
      <c r="AP551" s="26">
        <v>-5.2914739962943699E-2</v>
      </c>
      <c r="AQ551" s="26">
        <v>0.104683213910903</v>
      </c>
      <c r="AR551" s="26">
        <v>-0.23996526908187699</v>
      </c>
      <c r="AS551" s="24">
        <v>8</v>
      </c>
      <c r="AT551" s="24">
        <v>4</v>
      </c>
      <c r="AU551" s="24">
        <v>7</v>
      </c>
      <c r="AV551" s="25">
        <v>5</v>
      </c>
      <c r="AW551" s="19"/>
      <c r="AX551" s="29">
        <v>0.230132725447183</v>
      </c>
      <c r="AY551" s="30">
        <v>-0.121402680127858</v>
      </c>
      <c r="AZ551" s="30">
        <v>0.28833047028592801</v>
      </c>
      <c r="BA551" s="30">
        <v>-0.179216635782041</v>
      </c>
      <c r="BB551" s="62">
        <v>2.3824742755168701E-2</v>
      </c>
      <c r="BC551" s="108">
        <v>-35.038542528636803</v>
      </c>
      <c r="BD551" s="22">
        <v>43797</v>
      </c>
      <c r="BE551" s="22">
        <v>43914</v>
      </c>
      <c r="BF551" s="24"/>
      <c r="BG551" s="22"/>
      <c r="BH551" s="37"/>
    </row>
    <row r="552" spans="1:60" x14ac:dyDescent="0.25">
      <c r="A552" s="19"/>
      <c r="B552" s="17" t="s">
        <v>566</v>
      </c>
      <c r="C552" s="17" t="s">
        <v>4832</v>
      </c>
      <c r="D552" s="17" t="s">
        <v>3080</v>
      </c>
      <c r="E552" s="20" t="s">
        <v>7300</v>
      </c>
      <c r="F552" s="20" t="s">
        <v>3163</v>
      </c>
      <c r="G552" s="82" t="s">
        <v>7251</v>
      </c>
      <c r="H552" s="85" t="s">
        <v>7282</v>
      </c>
      <c r="I552" s="21" t="s">
        <v>7417</v>
      </c>
      <c r="J552" s="21" t="s">
        <v>2982</v>
      </c>
      <c r="K552" s="19"/>
      <c r="L552" s="22">
        <v>44015</v>
      </c>
      <c r="M552" s="98">
        <v>1055.33100000024</v>
      </c>
      <c r="N552" s="94">
        <v>1055.33100000024</v>
      </c>
      <c r="O552" s="94">
        <v>1293.53700000048</v>
      </c>
      <c r="P552" s="62">
        <f t="shared" si="8"/>
        <v>0.81584910211292638</v>
      </c>
      <c r="Q552" s="22">
        <v>43797</v>
      </c>
      <c r="R552" s="99">
        <v>74232.153999999995</v>
      </c>
      <c r="S552" s="99">
        <v>88958.550249023407</v>
      </c>
      <c r="T552" s="19"/>
      <c r="U552" s="23">
        <v>4.55879052242381E-3</v>
      </c>
      <c r="V552" s="63">
        <v>-0.10214223457296601</v>
      </c>
      <c r="W552" s="23">
        <v>9.2261791098280796E-2</v>
      </c>
      <c r="X552" s="63">
        <v>-0.376590854837559</v>
      </c>
      <c r="Y552" s="23">
        <v>-0.109144678235753</v>
      </c>
      <c r="Z552" s="63">
        <v>2.28613555700576</v>
      </c>
      <c r="AA552" s="23">
        <v>-1.3112694020492199E-2</v>
      </c>
      <c r="AB552" s="63">
        <v>15.5953463076003</v>
      </c>
      <c r="AC552" s="23">
        <v>3.26387631794205E-2</v>
      </c>
      <c r="AD552" s="63">
        <v>23.331173565471499</v>
      </c>
      <c r="AE552" s="23">
        <v>2.6991225186065999E-3</v>
      </c>
      <c r="AF552" s="64">
        <v>12.463253835827301</v>
      </c>
      <c r="AG552" s="23">
        <v>1.2731463712043501E-2</v>
      </c>
      <c r="AH552" s="63">
        <v>-4.8216794295512999</v>
      </c>
      <c r="AI552" s="23">
        <v>-0.103866718927748</v>
      </c>
      <c r="AJ552" s="63">
        <v>-0.30055892057134798</v>
      </c>
      <c r="AK552" s="23">
        <v>5.5330999999569003E-2</v>
      </c>
      <c r="AL552" s="23">
        <v>1.3650089884322401E-2</v>
      </c>
      <c r="AM552" s="63">
        <v>3.5972465168015302</v>
      </c>
      <c r="AN552" s="19"/>
      <c r="AO552" s="26">
        <v>7.8779342336929403E-2</v>
      </c>
      <c r="AP552" s="26">
        <v>-5.2865619166404899E-2</v>
      </c>
      <c r="AQ552" s="26">
        <v>0.106405202792375</v>
      </c>
      <c r="AR552" s="26">
        <v>-0.23874125154077799</v>
      </c>
      <c r="AS552" s="24">
        <v>8</v>
      </c>
      <c r="AT552" s="24">
        <v>4</v>
      </c>
      <c r="AU552" s="24">
        <v>7</v>
      </c>
      <c r="AV552" s="25">
        <v>5</v>
      </c>
      <c r="AW552" s="19"/>
      <c r="AX552" s="29">
        <v>0.230096428455145</v>
      </c>
      <c r="AY552" s="30">
        <v>-4.5422280607453999E-2</v>
      </c>
      <c r="AZ552" s="30">
        <v>0.34432634072481999</v>
      </c>
      <c r="BA552" s="30">
        <v>-6.7290119496078701E-2</v>
      </c>
      <c r="BB552" s="62">
        <v>2.3823047162295601E-2</v>
      </c>
      <c r="BC552" s="108">
        <v>-34.642472538515001</v>
      </c>
      <c r="BD552" s="22">
        <v>43797</v>
      </c>
      <c r="BE552" s="22">
        <v>43914</v>
      </c>
      <c r="BF552" s="24"/>
      <c r="BG552" s="22"/>
      <c r="BH552" s="37"/>
    </row>
    <row r="553" spans="1:60" x14ac:dyDescent="0.25">
      <c r="A553" s="19"/>
      <c r="B553" s="17" t="s">
        <v>567</v>
      </c>
      <c r="C553" s="17" t="s">
        <v>4833</v>
      </c>
      <c r="D553" s="17" t="s">
        <v>3080</v>
      </c>
      <c r="E553" s="20" t="s">
        <v>7359</v>
      </c>
      <c r="F553" s="20" t="s">
        <v>3163</v>
      </c>
      <c r="G553" s="82" t="s">
        <v>7251</v>
      </c>
      <c r="H553" s="85" t="s">
        <v>7282</v>
      </c>
      <c r="I553" s="21" t="s">
        <v>7417</v>
      </c>
      <c r="J553" s="21" t="s">
        <v>3941</v>
      </c>
      <c r="K553" s="19"/>
      <c r="L553" s="22">
        <v>44015</v>
      </c>
      <c r="M553" s="98">
        <v>996.90330000035499</v>
      </c>
      <c r="N553" s="94">
        <v>996.90330000035499</v>
      </c>
      <c r="O553" s="94">
        <v>1229.8107999991601</v>
      </c>
      <c r="P553" s="62">
        <f t="shared" si="8"/>
        <v>0.81061517755498314</v>
      </c>
      <c r="Q553" s="22">
        <v>43797</v>
      </c>
      <c r="R553" s="99">
        <v>15332.261</v>
      </c>
      <c r="S553" s="99">
        <v>15804.4678122559</v>
      </c>
      <c r="T553" s="19"/>
      <c r="U553" s="23">
        <v>4.5290820744412503E-3</v>
      </c>
      <c r="V553" s="63">
        <v>-0.105113079371222</v>
      </c>
      <c r="W553" s="23">
        <v>9.12949673293042E-2</v>
      </c>
      <c r="X553" s="63">
        <v>-0.47327323173522001</v>
      </c>
      <c r="Y553" s="23">
        <v>-0.113916268252942</v>
      </c>
      <c r="Z553" s="63">
        <v>1.80897655528679</v>
      </c>
      <c r="AA553" s="23">
        <v>-2.37289201204476E-2</v>
      </c>
      <c r="AB553" s="63">
        <v>14.5337236976047</v>
      </c>
      <c r="AC553" s="23">
        <v>1.05576518235466E-2</v>
      </c>
      <c r="AD553" s="63">
        <v>21.123062429891402</v>
      </c>
      <c r="AE553" s="23">
        <v>-2.92815392622288E-2</v>
      </c>
      <c r="AF553" s="64">
        <v>9.2651876577438106</v>
      </c>
      <c r="AG553" s="23">
        <v>1.26416756593244E-2</v>
      </c>
      <c r="AH553" s="63">
        <v>-4.8306582348231997</v>
      </c>
      <c r="AI553" s="23">
        <v>-0.108745635826344</v>
      </c>
      <c r="AJ553" s="63">
        <v>-0.78845061043102804</v>
      </c>
      <c r="AK553" s="23">
        <v>-1.7721747462928799E-4</v>
      </c>
      <c r="AL553" s="23">
        <v>-3.61050560968579E-5</v>
      </c>
      <c r="AM553" s="63">
        <v>-10.6459039501788</v>
      </c>
      <c r="AN553" s="19"/>
      <c r="AO553" s="26">
        <v>7.8683692980121095E-2</v>
      </c>
      <c r="AP553" s="26">
        <v>-5.2893505610918497E-2</v>
      </c>
      <c r="AQ553" s="26">
        <v>0.105425626596116</v>
      </c>
      <c r="AR553" s="26">
        <v>-0.23943703338241901</v>
      </c>
      <c r="AS553" s="24">
        <v>8</v>
      </c>
      <c r="AT553" s="24">
        <v>4</v>
      </c>
      <c r="AU553" s="24">
        <v>7</v>
      </c>
      <c r="AV553" s="25">
        <v>5</v>
      </c>
      <c r="AW553" s="19"/>
      <c r="AX553" s="29">
        <v>0.23011673817905801</v>
      </c>
      <c r="AY553" s="30">
        <v>-8.8785226767072303E-2</v>
      </c>
      <c r="AZ553" s="30">
        <v>0.31237182661470803</v>
      </c>
      <c r="BA553" s="30">
        <v>-0.13126596119945999</v>
      </c>
      <c r="BB553" s="62">
        <v>2.3823978399304901E-2</v>
      </c>
      <c r="BC553" s="108">
        <v>-34.867916268005501</v>
      </c>
      <c r="BD553" s="22">
        <v>43797</v>
      </c>
      <c r="BE553" s="22">
        <v>43914</v>
      </c>
      <c r="BF553" s="24"/>
      <c r="BG553" s="22"/>
      <c r="BH553" s="37"/>
    </row>
    <row r="554" spans="1:60" x14ac:dyDescent="0.25">
      <c r="A554" s="19"/>
      <c r="B554" s="17" t="s">
        <v>568</v>
      </c>
      <c r="C554" s="17" t="s">
        <v>4834</v>
      </c>
      <c r="D554" s="17" t="s">
        <v>3080</v>
      </c>
      <c r="E554" s="20" t="s">
        <v>7360</v>
      </c>
      <c r="F554" s="20" t="s">
        <v>3163</v>
      </c>
      <c r="G554" s="82" t="s">
        <v>7251</v>
      </c>
      <c r="H554" s="85" t="s">
        <v>7282</v>
      </c>
      <c r="I554" s="21" t="s">
        <v>7417</v>
      </c>
      <c r="J554" s="21" t="s">
        <v>2982</v>
      </c>
      <c r="K554" s="19"/>
      <c r="L554" s="22">
        <v>43817</v>
      </c>
      <c r="M554" s="98"/>
      <c r="N554" s="94"/>
      <c r="O554" s="94"/>
      <c r="P554" s="62" t="str">
        <f t="shared" si="8"/>
        <v/>
      </c>
      <c r="Q554" s="22"/>
      <c r="R554" s="99"/>
      <c r="S554" s="99"/>
      <c r="T554" s="19"/>
      <c r="U554" s="23"/>
      <c r="V554" s="63"/>
      <c r="W554" s="23"/>
      <c r="X554" s="63"/>
      <c r="Y554" s="23"/>
      <c r="Z554" s="63"/>
      <c r="AA554" s="23"/>
      <c r="AB554" s="63"/>
      <c r="AC554" s="23"/>
      <c r="AD554" s="63"/>
      <c r="AE554" s="23"/>
      <c r="AF554" s="64"/>
      <c r="AG554" s="23"/>
      <c r="AH554" s="63"/>
      <c r="AI554" s="23"/>
      <c r="AJ554" s="63"/>
      <c r="AK554" s="23"/>
      <c r="AL554" s="23"/>
      <c r="AM554" s="63"/>
      <c r="AN554" s="19"/>
      <c r="AO554" s="26">
        <v>0</v>
      </c>
      <c r="AP554" s="26">
        <v>0</v>
      </c>
      <c r="AQ554" s="26"/>
      <c r="AR554" s="26"/>
      <c r="AS554" s="24"/>
      <c r="AT554" s="24"/>
      <c r="AU554" s="24"/>
      <c r="AV554" s="25"/>
      <c r="AW554" s="19"/>
      <c r="AX554" s="29"/>
      <c r="AY554" s="30"/>
      <c r="AZ554" s="30"/>
      <c r="BA554" s="30"/>
      <c r="BB554" s="62"/>
      <c r="BC554" s="108">
        <v>0</v>
      </c>
      <c r="BD554" s="22">
        <v>43811</v>
      </c>
      <c r="BE554" s="22"/>
      <c r="BF554" s="24"/>
      <c r="BG554" s="22"/>
      <c r="BH554" s="37"/>
    </row>
    <row r="555" spans="1:60" x14ac:dyDescent="0.25">
      <c r="A555" s="19"/>
      <c r="B555" s="17" t="s">
        <v>569</v>
      </c>
      <c r="C555" s="17" t="s">
        <v>4835</v>
      </c>
      <c r="D555" s="17" t="s">
        <v>3080</v>
      </c>
      <c r="E555" s="20" t="s">
        <v>7361</v>
      </c>
      <c r="F555" s="20" t="s">
        <v>3163</v>
      </c>
      <c r="G555" s="82" t="s">
        <v>7251</v>
      </c>
      <c r="H555" s="85" t="s">
        <v>7282</v>
      </c>
      <c r="I555" s="21" t="s">
        <v>7417</v>
      </c>
      <c r="J555" s="21" t="s">
        <v>3942</v>
      </c>
      <c r="K555" s="19"/>
      <c r="L555" s="22">
        <v>44015</v>
      </c>
      <c r="M555" s="98">
        <v>992.45370000041999</v>
      </c>
      <c r="N555" s="94">
        <v>992.45370000041999</v>
      </c>
      <c r="O555" s="94">
        <v>1228.6335000004599</v>
      </c>
      <c r="P555" s="62">
        <f t="shared" si="8"/>
        <v>0.80777033997530467</v>
      </c>
      <c r="Q555" s="22">
        <v>43797</v>
      </c>
      <c r="R555" s="99">
        <v>32925.764000000003</v>
      </c>
      <c r="S555" s="99">
        <v>23793.430892730699</v>
      </c>
      <c r="T555" s="19"/>
      <c r="U555" s="23">
        <v>4.5129787613404897E-3</v>
      </c>
      <c r="V555" s="63">
        <v>-0.10672341068129799</v>
      </c>
      <c r="W555" s="23">
        <v>9.07674019326805E-2</v>
      </c>
      <c r="X555" s="63">
        <v>-0.526029771397589</v>
      </c>
      <c r="Y555" s="23">
        <v>-0.116512313945423</v>
      </c>
      <c r="Z555" s="63">
        <v>1.54937198603875</v>
      </c>
      <c r="AA555" s="23">
        <v>-2.9480240664270199E-2</v>
      </c>
      <c r="AB555" s="63">
        <v>13.9585916432261</v>
      </c>
      <c r="AC555" s="23">
        <v>-1.30676427033904E-3</v>
      </c>
      <c r="AD555" s="63">
        <v>19.936620820488301</v>
      </c>
      <c r="AE555" s="23">
        <v>-4.6322264516711599E-2</v>
      </c>
      <c r="AF555" s="64">
        <v>7.5611151322882497</v>
      </c>
      <c r="AG555" s="23">
        <v>1.2592752213095099E-2</v>
      </c>
      <c r="AH555" s="63">
        <v>-4.8355505794461404</v>
      </c>
      <c r="AI555" s="23">
        <v>-0.111399764216039</v>
      </c>
      <c r="AJ555" s="63">
        <v>-1.0538634494005199</v>
      </c>
      <c r="AK555" s="23">
        <v>-7.5462999993760596E-3</v>
      </c>
      <c r="AL555" s="23">
        <v>-1.5090494634932799E-3</v>
      </c>
      <c r="AM555" s="63">
        <v>-10.1384320039942</v>
      </c>
      <c r="AN555" s="19"/>
      <c r="AO555" s="26">
        <v>7.8631357142512598E-2</v>
      </c>
      <c r="AP555" s="26">
        <v>-5.2908797280033497E-2</v>
      </c>
      <c r="AQ555" s="26">
        <v>0.104891607221361</v>
      </c>
      <c r="AR555" s="26">
        <v>-0.23981709313753499</v>
      </c>
      <c r="AS555" s="24">
        <v>8</v>
      </c>
      <c r="AT555" s="24">
        <v>4</v>
      </c>
      <c r="AU555" s="24">
        <v>7</v>
      </c>
      <c r="AV555" s="25">
        <v>5</v>
      </c>
      <c r="AW555" s="19"/>
      <c r="AX555" s="29">
        <v>0.23012826382648199</v>
      </c>
      <c r="AY555" s="30">
        <v>-0.11228425638319101</v>
      </c>
      <c r="AZ555" s="30">
        <v>0.29505246928783901</v>
      </c>
      <c r="BA555" s="30">
        <v>-0.1658266399902</v>
      </c>
      <c r="BB555" s="62">
        <v>2.3824530484416798E-2</v>
      </c>
      <c r="BC555" s="108">
        <v>-34.990735642553801</v>
      </c>
      <c r="BD555" s="22">
        <v>43797</v>
      </c>
      <c r="BE555" s="22">
        <v>43914</v>
      </c>
      <c r="BF555" s="24"/>
      <c r="BG555" s="22"/>
      <c r="BH555" s="37"/>
    </row>
    <row r="556" spans="1:60" x14ac:dyDescent="0.25">
      <c r="A556" s="19"/>
      <c r="B556" s="17" t="s">
        <v>570</v>
      </c>
      <c r="C556" s="17" t="s">
        <v>4836</v>
      </c>
      <c r="D556" s="17" t="s">
        <v>3080</v>
      </c>
      <c r="E556" s="20" t="s">
        <v>7348</v>
      </c>
      <c r="F556" s="20" t="s">
        <v>3163</v>
      </c>
      <c r="G556" s="82" t="s">
        <v>7251</v>
      </c>
      <c r="H556" s="85" t="s">
        <v>7282</v>
      </c>
      <c r="I556" s="21" t="s">
        <v>7417</v>
      </c>
      <c r="J556" s="21" t="s">
        <v>3943</v>
      </c>
      <c r="K556" s="19"/>
      <c r="L556" s="22">
        <v>44015</v>
      </c>
      <c r="M556" s="98">
        <v>839.88900000043202</v>
      </c>
      <c r="N556" s="94">
        <v>839.88900000043202</v>
      </c>
      <c r="O556" s="94">
        <v>1051.16330000013</v>
      </c>
      <c r="P556" s="62">
        <f t="shared" si="8"/>
        <v>0.79900905977247128</v>
      </c>
      <c r="Q556" s="22">
        <v>43797</v>
      </c>
      <c r="R556" s="99">
        <v>412929.92599999998</v>
      </c>
      <c r="S556" s="99">
        <v>361917.25024121098</v>
      </c>
      <c r="T556" s="19"/>
      <c r="U556" s="23">
        <v>4.4626759918173801E-3</v>
      </c>
      <c r="V556" s="63">
        <v>-0.111753687633609</v>
      </c>
      <c r="W556" s="23">
        <v>8.9132226845395096E-2</v>
      </c>
      <c r="X556" s="63">
        <v>-0.68954728012613498</v>
      </c>
      <c r="Y556" s="23">
        <v>-0.124516283438425</v>
      </c>
      <c r="Z556" s="63">
        <v>0.74897503673855703</v>
      </c>
      <c r="AA556" s="23">
        <v>-4.7103799766773598E-2</v>
      </c>
      <c r="AB556" s="63">
        <v>12.196235732975801</v>
      </c>
      <c r="AC556" s="23">
        <v>-3.9056201017047001E-2</v>
      </c>
      <c r="AD556" s="63">
        <v>16.1616771458357</v>
      </c>
      <c r="AE556" s="23">
        <v>-0.101261706409859</v>
      </c>
      <c r="AF556" s="64">
        <v>2.0671709429734602</v>
      </c>
      <c r="AG556" s="23">
        <v>1.24408050687634E-2</v>
      </c>
      <c r="AH556" s="63">
        <v>-4.8507452938793003</v>
      </c>
      <c r="AI556" s="23">
        <v>-0.119582014540356</v>
      </c>
      <c r="AJ556" s="63">
        <v>-1.8720884818321799</v>
      </c>
      <c r="AK556" s="23">
        <v>-0.16011099999916001</v>
      </c>
      <c r="AL556" s="23">
        <v>-3.3924821289474501E-2</v>
      </c>
      <c r="AM556" s="63">
        <v>-26.974485466606001</v>
      </c>
      <c r="AN556" s="19"/>
      <c r="AO556" s="26">
        <v>7.8469151310855495E-2</v>
      </c>
      <c r="AP556" s="26">
        <v>-5.2956117979192599E-2</v>
      </c>
      <c r="AQ556" s="26">
        <v>0.103234999611304</v>
      </c>
      <c r="AR556" s="26">
        <v>-0.24099457897857099</v>
      </c>
      <c r="AS556" s="24">
        <v>8</v>
      </c>
      <c r="AT556" s="24">
        <v>4</v>
      </c>
      <c r="AU556" s="24">
        <v>7</v>
      </c>
      <c r="AV556" s="25">
        <v>5</v>
      </c>
      <c r="AW556" s="19"/>
      <c r="AX556" s="29">
        <v>0.230164753696881</v>
      </c>
      <c r="AY556" s="30">
        <v>-0.184301402782694</v>
      </c>
      <c r="AZ556" s="30">
        <v>0.24195509623200501</v>
      </c>
      <c r="BA556" s="30">
        <v>-0.27126178094431502</v>
      </c>
      <c r="BB556" s="62">
        <v>2.38263205183466E-2</v>
      </c>
      <c r="BC556" s="108">
        <v>-35.370241712254902</v>
      </c>
      <c r="BD556" s="22">
        <v>43797</v>
      </c>
      <c r="BE556" s="22">
        <v>43914</v>
      </c>
      <c r="BF556" s="24"/>
      <c r="BG556" s="22"/>
      <c r="BH556" s="37"/>
    </row>
    <row r="557" spans="1:60" x14ac:dyDescent="0.25">
      <c r="A557" s="19"/>
      <c r="B557" s="17" t="s">
        <v>571</v>
      </c>
      <c r="C557" s="17" t="s">
        <v>4837</v>
      </c>
      <c r="D557" s="17" t="s">
        <v>3081</v>
      </c>
      <c r="E557" s="20" t="s">
        <v>7298</v>
      </c>
      <c r="F557" s="20" t="s">
        <v>3163</v>
      </c>
      <c r="G557" s="82" t="s">
        <v>7250</v>
      </c>
      <c r="H557" s="85" t="s">
        <v>7282</v>
      </c>
      <c r="I557" s="21" t="s">
        <v>7417</v>
      </c>
      <c r="J557" s="21" t="s">
        <v>3944</v>
      </c>
      <c r="K557" s="19"/>
      <c r="L557" s="22">
        <v>44015</v>
      </c>
      <c r="M557" s="98">
        <v>1571.2719999998801</v>
      </c>
      <c r="N557" s="94">
        <v>1571.2719999998801</v>
      </c>
      <c r="O557" s="94">
        <v>1710.9321999996901</v>
      </c>
      <c r="P557" s="62">
        <f t="shared" si="8"/>
        <v>0.91837186768719692</v>
      </c>
      <c r="Q557" s="22">
        <v>43815</v>
      </c>
      <c r="R557" s="99">
        <v>112026.035</v>
      </c>
      <c r="S557" s="99">
        <v>133896.98294250501</v>
      </c>
      <c r="T557" s="19"/>
      <c r="U557" s="23">
        <v>4.7102587268454997E-3</v>
      </c>
      <c r="V557" s="63">
        <v>-8.6995414130797102E-2</v>
      </c>
      <c r="W557" s="23">
        <v>-2.5570833853635101E-2</v>
      </c>
      <c r="X557" s="63">
        <v>-12.1598533500364</v>
      </c>
      <c r="Y557" s="23">
        <v>-4.8408140074607198E-2</v>
      </c>
      <c r="Z557" s="63">
        <v>8.3597893731202895</v>
      </c>
      <c r="AA557" s="23">
        <v>3.3608157971684698E-2</v>
      </c>
      <c r="AB557" s="63">
        <v>20.267431506828899</v>
      </c>
      <c r="AC557" s="23">
        <v>-3.6035066053955199E-2</v>
      </c>
      <c r="AD557" s="63">
        <v>16.4637906421267</v>
      </c>
      <c r="AE557" s="23">
        <v>3.2748429619459798E-2</v>
      </c>
      <c r="AF557" s="64">
        <v>15.468184545912701</v>
      </c>
      <c r="AG557" s="23">
        <v>3.6138535033387602E-3</v>
      </c>
      <c r="AH557" s="63">
        <v>-5.73344045042177</v>
      </c>
      <c r="AI557" s="23">
        <v>-5.1492391309729997E-2</v>
      </c>
      <c r="AJ557" s="63">
        <v>4.9368738412304101</v>
      </c>
      <c r="AK557" s="23">
        <v>0.57127199999929901</v>
      </c>
      <c r="AL557" s="23">
        <v>6.4972760064847507E-2</v>
      </c>
      <c r="AM557" s="63">
        <v>46.699058525322499</v>
      </c>
      <c r="AN557" s="19"/>
      <c r="AO557" s="26">
        <v>5.0440242754120797E-2</v>
      </c>
      <c r="AP557" s="26">
        <v>-6.1422178731882E-2</v>
      </c>
      <c r="AQ557" s="26">
        <v>7.2742256979836398E-2</v>
      </c>
      <c r="AR557" s="26">
        <v>-9.2971250351256501E-2</v>
      </c>
      <c r="AS557" s="24">
        <v>6</v>
      </c>
      <c r="AT557" s="24">
        <v>6</v>
      </c>
      <c r="AU557" s="24">
        <v>6</v>
      </c>
      <c r="AV557" s="25">
        <v>6</v>
      </c>
      <c r="AW557" s="19"/>
      <c r="AX557" s="29">
        <v>0.19311638406739801</v>
      </c>
      <c r="AY557" s="30">
        <v>0.13423872938869899</v>
      </c>
      <c r="AZ557" s="30">
        <v>0.53473153408867802</v>
      </c>
      <c r="BA557" s="30">
        <v>0.18542126829015601</v>
      </c>
      <c r="BB557" s="62">
        <v>1.9876858757634199E-2</v>
      </c>
      <c r="BC557" s="108">
        <v>-28.582096941012399</v>
      </c>
      <c r="BD557" s="22">
        <v>43815</v>
      </c>
      <c r="BE557" s="22">
        <v>43906</v>
      </c>
      <c r="BF557" s="24"/>
      <c r="BG557" s="22"/>
      <c r="BH557" s="37"/>
    </row>
    <row r="558" spans="1:60" x14ac:dyDescent="0.25">
      <c r="A558" s="19"/>
      <c r="B558" s="17" t="s">
        <v>572</v>
      </c>
      <c r="C558" s="17" t="s">
        <v>4838</v>
      </c>
      <c r="D558" s="17" t="s">
        <v>3081</v>
      </c>
      <c r="E558" s="20" t="s">
        <v>7346</v>
      </c>
      <c r="F558" s="20" t="s">
        <v>3163</v>
      </c>
      <c r="G558" s="82" t="s">
        <v>7250</v>
      </c>
      <c r="H558" s="85" t="s">
        <v>7282</v>
      </c>
      <c r="I558" s="21" t="s">
        <v>7417</v>
      </c>
      <c r="J558" s="21" t="s">
        <v>3945</v>
      </c>
      <c r="K558" s="19"/>
      <c r="L558" s="22">
        <v>44015</v>
      </c>
      <c r="M558" s="98">
        <v>1312.2434000000401</v>
      </c>
      <c r="N558" s="94">
        <v>1312.2434000000401</v>
      </c>
      <c r="O558" s="94">
        <v>1449.01559999958</v>
      </c>
      <c r="P558" s="62">
        <f t="shared" si="8"/>
        <v>0.90561026396156152</v>
      </c>
      <c r="Q558" s="22">
        <v>43815</v>
      </c>
      <c r="R558" s="99">
        <v>199938.50700000001</v>
      </c>
      <c r="S558" s="99">
        <v>187848.55057080099</v>
      </c>
      <c r="T558" s="19"/>
      <c r="U558" s="23">
        <v>4.6400093942793302E-3</v>
      </c>
      <c r="V558" s="63">
        <v>-9.4020347387413494E-2</v>
      </c>
      <c r="W558" s="23">
        <v>-2.76134709829421E-2</v>
      </c>
      <c r="X558" s="63">
        <v>-12.3641170629562</v>
      </c>
      <c r="Y558" s="23">
        <v>-6.04464099487814E-2</v>
      </c>
      <c r="Z558" s="63">
        <v>7.15596238570288</v>
      </c>
      <c r="AA558" s="23">
        <v>7.4458085855440004E-3</v>
      </c>
      <c r="AB558" s="63">
        <v>17.6511965682148</v>
      </c>
      <c r="AC558" s="23">
        <v>-8.4184219861490397E-2</v>
      </c>
      <c r="AD558" s="63">
        <v>11.6488752613805</v>
      </c>
      <c r="AE558" s="23">
        <v>-4.3638647293846602E-2</v>
      </c>
      <c r="AF558" s="64">
        <v>7.8294768545747502</v>
      </c>
      <c r="AG558" s="23">
        <v>3.40329192840727E-3</v>
      </c>
      <c r="AH558" s="63">
        <v>-5.7544966079149198</v>
      </c>
      <c r="AI558" s="23">
        <v>-6.3688148968139999E-2</v>
      </c>
      <c r="AJ558" s="63">
        <v>3.7172980753894098</v>
      </c>
      <c r="AK558" s="23">
        <v>0.312243399999861</v>
      </c>
      <c r="AL558" s="23">
        <v>3.8579668580496197E-2</v>
      </c>
      <c r="AM558" s="63">
        <v>20.796198525407799</v>
      </c>
      <c r="AN558" s="19"/>
      <c r="AO558" s="26">
        <v>5.0366722016406101E-2</v>
      </c>
      <c r="AP558" s="26">
        <v>-6.1487871983481497E-2</v>
      </c>
      <c r="AQ558" s="26">
        <v>7.0418269206129494E-2</v>
      </c>
      <c r="AR558" s="26">
        <v>-9.4809303801448599E-2</v>
      </c>
      <c r="AS558" s="24">
        <v>6</v>
      </c>
      <c r="AT558" s="24">
        <v>6</v>
      </c>
      <c r="AU558" s="24">
        <v>6</v>
      </c>
      <c r="AV558" s="25">
        <v>6</v>
      </c>
      <c r="AW558" s="19"/>
      <c r="AX558" s="29">
        <v>0.193139111398486</v>
      </c>
      <c r="AY558" s="30">
        <v>7.0597005765051799E-3</v>
      </c>
      <c r="AZ558" s="30">
        <v>0.444844709404151</v>
      </c>
      <c r="BA558" s="30">
        <v>9.7024354171821904E-3</v>
      </c>
      <c r="BB558" s="62">
        <v>1.98771321486493E-2</v>
      </c>
      <c r="BC558" s="108">
        <v>-29.035463800362798</v>
      </c>
      <c r="BD558" s="22">
        <v>43815</v>
      </c>
      <c r="BE558" s="22">
        <v>43906</v>
      </c>
      <c r="BF558" s="24"/>
      <c r="BG558" s="22"/>
      <c r="BH558" s="37"/>
    </row>
    <row r="559" spans="1:60" x14ac:dyDescent="0.25">
      <c r="A559" s="19"/>
      <c r="B559" s="17" t="s">
        <v>573</v>
      </c>
      <c r="C559" s="17" t="s">
        <v>4839</v>
      </c>
      <c r="D559" s="17" t="s">
        <v>3081</v>
      </c>
      <c r="E559" s="20" t="s">
        <v>7291</v>
      </c>
      <c r="F559" s="20" t="s">
        <v>3163</v>
      </c>
      <c r="G559" s="82" t="s">
        <v>7250</v>
      </c>
      <c r="H559" s="85" t="s">
        <v>7282</v>
      </c>
      <c r="I559" s="21" t="s">
        <v>7417</v>
      </c>
      <c r="J559" s="21" t="s">
        <v>3946</v>
      </c>
      <c r="K559" s="19"/>
      <c r="L559" s="22">
        <v>44015</v>
      </c>
      <c r="M559" s="98">
        <v>989.83930000010901</v>
      </c>
      <c r="N559" s="94">
        <v>989.83930000010901</v>
      </c>
      <c r="O559" s="94">
        <v>1089.07159999944</v>
      </c>
      <c r="P559" s="62">
        <f t="shared" si="8"/>
        <v>0.90888358488148802</v>
      </c>
      <c r="Q559" s="22">
        <v>43815</v>
      </c>
      <c r="R559" s="99">
        <v>202511.78099999999</v>
      </c>
      <c r="S559" s="99">
        <v>195938.16221459999</v>
      </c>
      <c r="T559" s="19"/>
      <c r="U559" s="23">
        <v>4.65810755304119E-3</v>
      </c>
      <c r="V559" s="63">
        <v>-9.22105315112276E-2</v>
      </c>
      <c r="W559" s="23">
        <v>-2.7087145960649699E-2</v>
      </c>
      <c r="X559" s="63">
        <v>-12.3114845607342</v>
      </c>
      <c r="Y559" s="23">
        <v>-5.7357131659955499E-2</v>
      </c>
      <c r="Z559" s="63">
        <v>7.4648902145854699</v>
      </c>
      <c r="AA559" s="23">
        <v>1.412682618502E-2</v>
      </c>
      <c r="AB559" s="63">
        <v>18.3192983281624</v>
      </c>
      <c r="AC559" s="23">
        <v>-7.2004457351795295E-2</v>
      </c>
      <c r="AD559" s="63">
        <v>12.866851512357201</v>
      </c>
      <c r="AE559" s="23">
        <v>-2.4501311125277401E-2</v>
      </c>
      <c r="AF559" s="64">
        <v>9.7432104714389407</v>
      </c>
      <c r="AG559" s="23">
        <v>3.45762480901612E-3</v>
      </c>
      <c r="AH559" s="63">
        <v>-5.74906331985403</v>
      </c>
      <c r="AI559" s="23">
        <v>-6.0558718538231901E-2</v>
      </c>
      <c r="AJ559" s="63">
        <v>4.0302411183802196</v>
      </c>
      <c r="AK559" s="23">
        <v>-1.01606999996875E-2</v>
      </c>
      <c r="AL559" s="23">
        <v>-1.42164931003208E-3</v>
      </c>
      <c r="AM559" s="63">
        <v>-11.4442114745616</v>
      </c>
      <c r="AN559" s="19"/>
      <c r="AO559" s="26">
        <v>5.0385720209305901E-2</v>
      </c>
      <c r="AP559" s="26">
        <v>-6.1470918567501899E-2</v>
      </c>
      <c r="AQ559" s="26">
        <v>7.1017103628037107E-2</v>
      </c>
      <c r="AR559" s="26">
        <v>-9.4335720463277498E-2</v>
      </c>
      <c r="AS559" s="24">
        <v>6</v>
      </c>
      <c r="AT559" s="24">
        <v>6</v>
      </c>
      <c r="AU559" s="24">
        <v>6</v>
      </c>
      <c r="AV559" s="25">
        <v>6</v>
      </c>
      <c r="AW559" s="19"/>
      <c r="AX559" s="29">
        <v>0.19313288687466401</v>
      </c>
      <c r="AY559" s="30">
        <v>3.9546358774600797E-2</v>
      </c>
      <c r="AZ559" s="30">
        <v>0.46781126146061103</v>
      </c>
      <c r="BA559" s="30">
        <v>5.44207862722033E-2</v>
      </c>
      <c r="BB559" s="62">
        <v>1.9877023767494399E-2</v>
      </c>
      <c r="BC559" s="108">
        <v>-28.9188699805818</v>
      </c>
      <c r="BD559" s="22">
        <v>43815</v>
      </c>
      <c r="BE559" s="22">
        <v>43906</v>
      </c>
      <c r="BF559" s="24"/>
      <c r="BG559" s="22"/>
      <c r="BH559" s="37"/>
    </row>
    <row r="560" spans="1:60" x14ac:dyDescent="0.25">
      <c r="A560" s="19"/>
      <c r="B560" s="17" t="s">
        <v>574</v>
      </c>
      <c r="C560" s="17" t="s">
        <v>4840</v>
      </c>
      <c r="D560" s="17" t="s">
        <v>3081</v>
      </c>
      <c r="E560" s="20" t="s">
        <v>7300</v>
      </c>
      <c r="F560" s="20" t="s">
        <v>3163</v>
      </c>
      <c r="G560" s="82" t="s">
        <v>7250</v>
      </c>
      <c r="H560" s="85" t="s">
        <v>7282</v>
      </c>
      <c r="I560" s="21" t="s">
        <v>7417</v>
      </c>
      <c r="J560" s="21" t="s">
        <v>3947</v>
      </c>
      <c r="K560" s="19"/>
      <c r="L560" s="22">
        <v>44015</v>
      </c>
      <c r="M560" s="98">
        <v>1093.25840000063</v>
      </c>
      <c r="N560" s="94">
        <v>1093.25840000063</v>
      </c>
      <c r="O560" s="94">
        <v>1190.4309000000401</v>
      </c>
      <c r="P560" s="62">
        <f t="shared" si="8"/>
        <v>0.91837199454465868</v>
      </c>
      <c r="Q560" s="22">
        <v>43815</v>
      </c>
      <c r="R560" s="99">
        <v>84341.282000000007</v>
      </c>
      <c r="S560" s="99">
        <v>109627.272180054</v>
      </c>
      <c r="T560" s="19"/>
      <c r="U560" s="23">
        <v>4.71026979357703E-3</v>
      </c>
      <c r="V560" s="63">
        <v>-8.6994307457643999E-2</v>
      </c>
      <c r="W560" s="23">
        <v>-2.557063063432E-2</v>
      </c>
      <c r="X560" s="63">
        <v>-12.1598330280976</v>
      </c>
      <c r="Y560" s="23">
        <v>-4.8408210024717797E-2</v>
      </c>
      <c r="Z560" s="63">
        <v>8.3597823781165097</v>
      </c>
      <c r="AA560" s="23">
        <v>3.3608345573156798E-2</v>
      </c>
      <c r="AB560" s="63">
        <v>20.267450266983399</v>
      </c>
      <c r="AC560" s="23">
        <v>-3.6034529140124498E-2</v>
      </c>
      <c r="AD560" s="63">
        <v>16.4638443335134</v>
      </c>
      <c r="AE560" s="23">
        <v>3.2748137502494501E-2</v>
      </c>
      <c r="AF560" s="64">
        <v>15.4681553342089</v>
      </c>
      <c r="AG560" s="23">
        <v>3.6138081522949501E-3</v>
      </c>
      <c r="AH560" s="63">
        <v>-5.73344498552615</v>
      </c>
      <c r="AI560" s="23">
        <v>-5.1492479105072597E-2</v>
      </c>
      <c r="AJ560" s="63">
        <v>4.9368650616961496</v>
      </c>
      <c r="AK560" s="23">
        <v>9.3258400000195293E-2</v>
      </c>
      <c r="AL560" s="23">
        <v>1.2498116724600499E-2</v>
      </c>
      <c r="AM560" s="63">
        <v>-1.10230147457332</v>
      </c>
      <c r="AN560" s="19"/>
      <c r="AO560" s="26">
        <v>5.0440220475138603E-2</v>
      </c>
      <c r="AP560" s="26">
        <v>-6.1422219819214703E-2</v>
      </c>
      <c r="AQ560" s="26">
        <v>7.2741815192784998E-2</v>
      </c>
      <c r="AR560" s="26">
        <v>-9.2971206972870299E-2</v>
      </c>
      <c r="AS560" s="24">
        <v>6</v>
      </c>
      <c r="AT560" s="24">
        <v>6</v>
      </c>
      <c r="AU560" s="24">
        <v>6</v>
      </c>
      <c r="AV560" s="25">
        <v>6</v>
      </c>
      <c r="AW560" s="19"/>
      <c r="AX560" s="29">
        <v>0.19311634559940999</v>
      </c>
      <c r="AY560" s="30">
        <v>0.13424008064885101</v>
      </c>
      <c r="AZ560" s="30">
        <v>0.53473266274431797</v>
      </c>
      <c r="BA560" s="30">
        <v>0.18542311716919399</v>
      </c>
      <c r="BB560" s="62">
        <v>1.9876854654703499E-2</v>
      </c>
      <c r="BC560" s="108">
        <v>-28.582078976614898</v>
      </c>
      <c r="BD560" s="22">
        <v>43815</v>
      </c>
      <c r="BE560" s="22">
        <v>43906</v>
      </c>
      <c r="BF560" s="24"/>
      <c r="BG560" s="22"/>
      <c r="BH560" s="37"/>
    </row>
    <row r="561" spans="1:60" x14ac:dyDescent="0.25">
      <c r="A561" s="19"/>
      <c r="B561" s="17" t="s">
        <v>575</v>
      </c>
      <c r="C561" s="17" t="s">
        <v>4841</v>
      </c>
      <c r="D561" s="17" t="s">
        <v>3081</v>
      </c>
      <c r="E561" s="20" t="s">
        <v>7359</v>
      </c>
      <c r="F561" s="20" t="s">
        <v>3163</v>
      </c>
      <c r="G561" s="82" t="s">
        <v>7250</v>
      </c>
      <c r="H561" s="85" t="s">
        <v>7282</v>
      </c>
      <c r="I561" s="21" t="s">
        <v>7417</v>
      </c>
      <c r="J561" s="21" t="s">
        <v>3948</v>
      </c>
      <c r="K561" s="19"/>
      <c r="L561" s="22">
        <v>44015</v>
      </c>
      <c r="M561" s="98">
        <v>1101.5947999991499</v>
      </c>
      <c r="N561" s="94">
        <v>1101.5947999991499</v>
      </c>
      <c r="O561" s="94">
        <v>1206.6107999999099</v>
      </c>
      <c r="P561" s="62">
        <f t="shared" si="8"/>
        <v>0.91296613622158218</v>
      </c>
      <c r="Q561" s="22">
        <v>43815</v>
      </c>
      <c r="R561" s="99">
        <v>164467.83900000001</v>
      </c>
      <c r="S561" s="99">
        <v>164130.465256592</v>
      </c>
      <c r="T561" s="19"/>
      <c r="U561" s="23">
        <v>4.6805969777778999E-3</v>
      </c>
      <c r="V561" s="63">
        <v>-8.9961589037557105E-2</v>
      </c>
      <c r="W561" s="23">
        <v>-2.6433136782543401E-2</v>
      </c>
      <c r="X561" s="63">
        <v>-12.246083642923599</v>
      </c>
      <c r="Y561" s="23">
        <v>-5.3505624305253199E-2</v>
      </c>
      <c r="Z561" s="63">
        <v>7.8500409500556998</v>
      </c>
      <c r="AA561" s="23">
        <v>2.24893016820715E-2</v>
      </c>
      <c r="AB561" s="63">
        <v>19.1555458778748</v>
      </c>
      <c r="AC561" s="23">
        <v>-5.6648539721209097E-2</v>
      </c>
      <c r="AD561" s="63">
        <v>14.402443275408601</v>
      </c>
      <c r="AE561" s="23">
        <v>-1.9404459180805101E-4</v>
      </c>
      <c r="AF561" s="64">
        <v>12.173937124782199</v>
      </c>
      <c r="AG561" s="23">
        <v>3.5249252669018499E-3</v>
      </c>
      <c r="AH561" s="63">
        <v>-5.7423332740654596</v>
      </c>
      <c r="AI561" s="23">
        <v>-5.6656860397197299E-2</v>
      </c>
      <c r="AJ561" s="63">
        <v>4.4204269324836796</v>
      </c>
      <c r="AK561" s="23">
        <v>0.10159479999856599</v>
      </c>
      <c r="AL561" s="23">
        <v>1.35701077597332E-2</v>
      </c>
      <c r="AM561" s="63">
        <v>-0.26866147473629098</v>
      </c>
      <c r="AN561" s="19"/>
      <c r="AO561" s="26">
        <v>5.04092842857062E-2</v>
      </c>
      <c r="AP561" s="26">
        <v>-6.1449954916533898E-2</v>
      </c>
      <c r="AQ561" s="26">
        <v>7.1761010800400996E-2</v>
      </c>
      <c r="AR561" s="26">
        <v>-9.3747156563040293E-2</v>
      </c>
      <c r="AS561" s="24">
        <v>6</v>
      </c>
      <c r="AT561" s="24">
        <v>6</v>
      </c>
      <c r="AU561" s="24">
        <v>6</v>
      </c>
      <c r="AV561" s="25">
        <v>6</v>
      </c>
      <c r="AW561" s="19"/>
      <c r="AX561" s="29">
        <v>0.193125469842926</v>
      </c>
      <c r="AY561" s="30">
        <v>8.0201157462283804E-2</v>
      </c>
      <c r="AZ561" s="30">
        <v>0.496546010394468</v>
      </c>
      <c r="BA561" s="30">
        <v>0.110545103185586</v>
      </c>
      <c r="BB561" s="62">
        <v>1.9876921779359701E-2</v>
      </c>
      <c r="BC561" s="108">
        <v>-28.7737106280983</v>
      </c>
      <c r="BD561" s="22">
        <v>43815</v>
      </c>
      <c r="BE561" s="22">
        <v>43906</v>
      </c>
      <c r="BF561" s="24"/>
      <c r="BG561" s="22"/>
      <c r="BH561" s="37"/>
    </row>
    <row r="562" spans="1:60" x14ac:dyDescent="0.25">
      <c r="A562" s="19"/>
      <c r="B562" s="17" t="s">
        <v>576</v>
      </c>
      <c r="C562" s="17" t="s">
        <v>4842</v>
      </c>
      <c r="D562" s="17" t="s">
        <v>3081</v>
      </c>
      <c r="E562" s="20" t="s">
        <v>7360</v>
      </c>
      <c r="F562" s="20" t="s">
        <v>3163</v>
      </c>
      <c r="G562" s="82" t="s">
        <v>7250</v>
      </c>
      <c r="H562" s="85" t="s">
        <v>7282</v>
      </c>
      <c r="I562" s="21" t="s">
        <v>7417</v>
      </c>
      <c r="J562" s="21" t="s">
        <v>2982</v>
      </c>
      <c r="K562" s="19"/>
      <c r="L562" s="22">
        <v>43817</v>
      </c>
      <c r="M562" s="98"/>
      <c r="N562" s="94"/>
      <c r="O562" s="94"/>
      <c r="P562" s="62" t="str">
        <f t="shared" si="8"/>
        <v/>
      </c>
      <c r="Q562" s="22"/>
      <c r="R562" s="99"/>
      <c r="S562" s="99"/>
      <c r="T562" s="19"/>
      <c r="U562" s="23"/>
      <c r="V562" s="63"/>
      <c r="W562" s="23"/>
      <c r="X562" s="63"/>
      <c r="Y562" s="23"/>
      <c r="Z562" s="63"/>
      <c r="AA562" s="23"/>
      <c r="AB562" s="63"/>
      <c r="AC562" s="23"/>
      <c r="AD562" s="63"/>
      <c r="AE562" s="23"/>
      <c r="AF562" s="64"/>
      <c r="AG562" s="23"/>
      <c r="AH562" s="63"/>
      <c r="AI562" s="23"/>
      <c r="AJ562" s="63"/>
      <c r="AK562" s="23"/>
      <c r="AL562" s="23"/>
      <c r="AM562" s="63"/>
      <c r="AN562" s="19"/>
      <c r="AO562" s="26">
        <v>0</v>
      </c>
      <c r="AP562" s="26">
        <v>0</v>
      </c>
      <c r="AQ562" s="26"/>
      <c r="AR562" s="26"/>
      <c r="AS562" s="24"/>
      <c r="AT562" s="24"/>
      <c r="AU562" s="24"/>
      <c r="AV562" s="25"/>
      <c r="AW562" s="19"/>
      <c r="AX562" s="29"/>
      <c r="AY562" s="30"/>
      <c r="AZ562" s="30"/>
      <c r="BA562" s="30"/>
      <c r="BB562" s="62"/>
      <c r="BC562" s="108">
        <v>0</v>
      </c>
      <c r="BD562" s="22">
        <v>43811</v>
      </c>
      <c r="BE562" s="22"/>
      <c r="BF562" s="24"/>
      <c r="BG562" s="22"/>
      <c r="BH562" s="37"/>
    </row>
    <row r="563" spans="1:60" x14ac:dyDescent="0.25">
      <c r="A563" s="19"/>
      <c r="B563" s="17" t="s">
        <v>577</v>
      </c>
      <c r="C563" s="17" t="s">
        <v>4843</v>
      </c>
      <c r="D563" s="17" t="s">
        <v>3081</v>
      </c>
      <c r="E563" s="20" t="s">
        <v>7361</v>
      </c>
      <c r="F563" s="20" t="s">
        <v>3163</v>
      </c>
      <c r="G563" s="82" t="s">
        <v>7250</v>
      </c>
      <c r="H563" s="85" t="s">
        <v>7282</v>
      </c>
      <c r="I563" s="21" t="s">
        <v>7417</v>
      </c>
      <c r="J563" s="21" t="s">
        <v>3949</v>
      </c>
      <c r="K563" s="19"/>
      <c r="L563" s="22">
        <v>44015</v>
      </c>
      <c r="M563" s="98">
        <v>1399.5804999992299</v>
      </c>
      <c r="N563" s="94">
        <v>1399.5804999992299</v>
      </c>
      <c r="O563" s="94">
        <v>1537.95470000058</v>
      </c>
      <c r="P563" s="62">
        <f t="shared" si="8"/>
        <v>0.9100271288866324</v>
      </c>
      <c r="Q563" s="22">
        <v>43815</v>
      </c>
      <c r="R563" s="99">
        <v>33790.642</v>
      </c>
      <c r="S563" s="99">
        <v>33243.6258390808</v>
      </c>
      <c r="T563" s="19"/>
      <c r="U563" s="23">
        <v>4.6644039630336902E-3</v>
      </c>
      <c r="V563" s="63">
        <v>-9.15808905119775E-2</v>
      </c>
      <c r="W563" s="23">
        <v>-2.6903679226052201E-2</v>
      </c>
      <c r="X563" s="63">
        <v>-12.293137887274501</v>
      </c>
      <c r="Y563" s="23">
        <v>-5.6278187390489599E-2</v>
      </c>
      <c r="Z563" s="63">
        <v>7.5727846415320501</v>
      </c>
      <c r="AA563" s="23">
        <v>1.6465946464450099E-2</v>
      </c>
      <c r="AB563" s="63">
        <v>18.553210356098099</v>
      </c>
      <c r="AC563" s="23">
        <v>-6.7723044341619201E-2</v>
      </c>
      <c r="AD563" s="63">
        <v>13.294992813374799</v>
      </c>
      <c r="AE563" s="23">
        <v>-1.7743604349561799E-2</v>
      </c>
      <c r="AF563" s="64">
        <v>10.4189811490069</v>
      </c>
      <c r="AG563" s="23">
        <v>3.4763670355459899E-3</v>
      </c>
      <c r="AH563" s="63">
        <v>-5.7471890972010398</v>
      </c>
      <c r="AI563" s="23">
        <v>-5.9465699722786702E-2</v>
      </c>
      <c r="AJ563" s="63">
        <v>4.13954299992474</v>
      </c>
      <c r="AK563" s="23">
        <v>0.39958049999957401</v>
      </c>
      <c r="AL563" s="23">
        <v>4.79438506154111E-2</v>
      </c>
      <c r="AM563" s="63">
        <v>29.529908525379099</v>
      </c>
      <c r="AN563" s="19"/>
      <c r="AO563" s="26">
        <v>5.0392342060149503E-2</v>
      </c>
      <c r="AP563" s="26">
        <v>-6.1465037825692001E-2</v>
      </c>
      <c r="AQ563" s="26">
        <v>7.1225670964849996E-2</v>
      </c>
      <c r="AR563" s="26">
        <v>-9.4170640441880102E-2</v>
      </c>
      <c r="AS563" s="24">
        <v>6</v>
      </c>
      <c r="AT563" s="24">
        <v>6</v>
      </c>
      <c r="AU563" s="24">
        <v>6</v>
      </c>
      <c r="AV563" s="25">
        <v>6</v>
      </c>
      <c r="AW563" s="19"/>
      <c r="AX563" s="29">
        <v>0.19313072612392701</v>
      </c>
      <c r="AY563" s="30">
        <v>5.0918429346324998E-2</v>
      </c>
      <c r="AZ563" s="30">
        <v>0.47584967284819901</v>
      </c>
      <c r="BA563" s="30">
        <v>7.0101914986935299E-2</v>
      </c>
      <c r="BB563" s="62">
        <v>1.9876987006136899E-2</v>
      </c>
      <c r="BC563" s="108">
        <v>-28.8781652672333</v>
      </c>
      <c r="BD563" s="22">
        <v>43815</v>
      </c>
      <c r="BE563" s="22">
        <v>43906</v>
      </c>
      <c r="BF563" s="24"/>
      <c r="BG563" s="22"/>
      <c r="BH563" s="37"/>
    </row>
    <row r="564" spans="1:60" x14ac:dyDescent="0.25">
      <c r="A564" s="19"/>
      <c r="B564" s="17" t="s">
        <v>578</v>
      </c>
      <c r="C564" s="17" t="s">
        <v>4844</v>
      </c>
      <c r="D564" s="17" t="s">
        <v>3081</v>
      </c>
      <c r="E564" s="20" t="s">
        <v>7348</v>
      </c>
      <c r="F564" s="20" t="s">
        <v>3163</v>
      </c>
      <c r="G564" s="82" t="s">
        <v>7250</v>
      </c>
      <c r="H564" s="85" t="s">
        <v>7282</v>
      </c>
      <c r="I564" s="21" t="s">
        <v>7417</v>
      </c>
      <c r="J564" s="21" t="s">
        <v>3950</v>
      </c>
      <c r="K564" s="19"/>
      <c r="L564" s="22">
        <v>44015</v>
      </c>
      <c r="M564" s="98">
        <v>1215.4428000003099</v>
      </c>
      <c r="N564" s="94">
        <v>1215.4428000003099</v>
      </c>
      <c r="O564" s="94">
        <v>1349.0394999999601</v>
      </c>
      <c r="P564" s="62">
        <f t="shared" si="8"/>
        <v>0.9009690227753494</v>
      </c>
      <c r="Q564" s="22">
        <v>43815</v>
      </c>
      <c r="R564" s="99">
        <v>505175.63299999997</v>
      </c>
      <c r="S564" s="99">
        <v>529049.80057080102</v>
      </c>
      <c r="T564" s="19"/>
      <c r="U564" s="23">
        <v>4.6141690909280398E-3</v>
      </c>
      <c r="V564" s="63">
        <v>-9.6604377722542295E-2</v>
      </c>
      <c r="W564" s="23">
        <v>-2.8362750558699201E-2</v>
      </c>
      <c r="X564" s="63">
        <v>-12.439045020539201</v>
      </c>
      <c r="Y564" s="23">
        <v>-6.4828406980304898E-2</v>
      </c>
      <c r="Z564" s="63">
        <v>6.7177626825505303</v>
      </c>
      <c r="AA564" s="23">
        <v>-1.9924141288356601E-3</v>
      </c>
      <c r="AB564" s="63">
        <v>16.7073742967623</v>
      </c>
      <c r="AC564" s="23">
        <v>-0.102963393427635</v>
      </c>
      <c r="AD564" s="63">
        <v>9.7709579047659592</v>
      </c>
      <c r="AE564" s="23">
        <v>-7.4332010199213996E-2</v>
      </c>
      <c r="AF564" s="64">
        <v>4.7601405640380099</v>
      </c>
      <c r="AG564" s="23">
        <v>3.32594884821447E-3</v>
      </c>
      <c r="AH564" s="63">
        <v>-5.7622309159342002</v>
      </c>
      <c r="AI564" s="23">
        <v>-6.8126922868977993E-2</v>
      </c>
      <c r="AJ564" s="63">
        <v>3.2734206853056098</v>
      </c>
      <c r="AK564" s="23">
        <v>0.215442799999437</v>
      </c>
      <c r="AL564" s="23">
        <v>2.7552013216336501E-2</v>
      </c>
      <c r="AM564" s="63">
        <v>11.1161385253508</v>
      </c>
      <c r="AN564" s="19"/>
      <c r="AO564" s="26">
        <v>5.0339751625870101E-2</v>
      </c>
      <c r="AP564" s="26">
        <v>-6.1512001790106297E-2</v>
      </c>
      <c r="AQ564" s="26">
        <v>6.9566406560625196E-2</v>
      </c>
      <c r="AR564" s="26">
        <v>-9.5483170800434905E-2</v>
      </c>
      <c r="AS564" s="24">
        <v>6</v>
      </c>
      <c r="AT564" s="24">
        <v>6</v>
      </c>
      <c r="AU564" s="24">
        <v>6</v>
      </c>
      <c r="AV564" s="25">
        <v>6</v>
      </c>
      <c r="AW564" s="19"/>
      <c r="AX564" s="29">
        <v>0.19314847385830899</v>
      </c>
      <c r="AY564" s="30">
        <v>-3.8842933513592498E-2</v>
      </c>
      <c r="AZ564" s="30">
        <v>0.41238666797107698</v>
      </c>
      <c r="BA564" s="30">
        <v>-5.3284812737445002E-2</v>
      </c>
      <c r="BB564" s="62">
        <v>1.9877337829348099E-2</v>
      </c>
      <c r="BC564" s="108">
        <v>-29.2012205721112</v>
      </c>
      <c r="BD564" s="22">
        <v>43815</v>
      </c>
      <c r="BE564" s="22">
        <v>43906</v>
      </c>
      <c r="BF564" s="24"/>
      <c r="BG564" s="22"/>
      <c r="BH564" s="37"/>
    </row>
    <row r="565" spans="1:60" x14ac:dyDescent="0.25">
      <c r="A565" s="19"/>
      <c r="B565" s="17" t="s">
        <v>579</v>
      </c>
      <c r="C565" s="17" t="s">
        <v>4845</v>
      </c>
      <c r="D565" s="17" t="s">
        <v>3082</v>
      </c>
      <c r="E565" s="20" t="s">
        <v>7346</v>
      </c>
      <c r="F565" s="20" t="s">
        <v>3163</v>
      </c>
      <c r="G565" s="82" t="s">
        <v>7255</v>
      </c>
      <c r="H565" s="85" t="s">
        <v>7274</v>
      </c>
      <c r="I565" s="21" t="s">
        <v>7417</v>
      </c>
      <c r="J565" s="21" t="s">
        <v>3951</v>
      </c>
      <c r="K565" s="19"/>
      <c r="L565" s="22">
        <v>44015</v>
      </c>
      <c r="M565" s="98">
        <v>3208.6171999983499</v>
      </c>
      <c r="N565" s="94">
        <v>3208.6171999983499</v>
      </c>
      <c r="O565" s="94">
        <v>3208.6171999983499</v>
      </c>
      <c r="P565" s="62">
        <f t="shared" si="8"/>
        <v>1</v>
      </c>
      <c r="Q565" s="22">
        <v>44015</v>
      </c>
      <c r="R565" s="99">
        <v>193732882.53299999</v>
      </c>
      <c r="S565" s="99">
        <v>150385469.11575001</v>
      </c>
      <c r="T565" s="19"/>
      <c r="U565" s="23">
        <v>1.9322997104609402E-6</v>
      </c>
      <c r="V565" s="63">
        <v>-0.55782805684430103</v>
      </c>
      <c r="W565" s="23">
        <v>5.4855298003531102E-5</v>
      </c>
      <c r="X565" s="63">
        <v>-9.5972844348725594</v>
      </c>
      <c r="Y565" s="23">
        <v>6.6079507978429302E-3</v>
      </c>
      <c r="Z565" s="63">
        <v>13.8613984603726</v>
      </c>
      <c r="AA565" s="23">
        <v>1.68651792191667E-2</v>
      </c>
      <c r="AB565" s="63">
        <v>18.593133631569799</v>
      </c>
      <c r="AC565" s="23">
        <v>4.2727552148790003E-2</v>
      </c>
      <c r="AD565" s="63">
        <v>24.340052462415802</v>
      </c>
      <c r="AE565" s="23">
        <v>6.6966539208806394E-2</v>
      </c>
      <c r="AF565" s="64">
        <v>18.889995504840002</v>
      </c>
      <c r="AG565" s="23">
        <v>4.8930960474535797E-6</v>
      </c>
      <c r="AH565" s="63">
        <v>-6.0943364911508997</v>
      </c>
      <c r="AI565" s="23">
        <v>6.7435075015964702E-3</v>
      </c>
      <c r="AJ565" s="63">
        <v>10.7604637223703</v>
      </c>
      <c r="AK565" s="23">
        <v>0.78531250869273195</v>
      </c>
      <c r="AL565" s="23">
        <v>3.6777246832571102E-2</v>
      </c>
      <c r="AM565" s="63">
        <v>-55.368339639040599</v>
      </c>
      <c r="AN565" s="19"/>
      <c r="AO565" s="26">
        <v>8.5041998863744095E-4</v>
      </c>
      <c r="AP565" s="26">
        <v>1.3089957064948999E-6</v>
      </c>
      <c r="AQ565" s="26">
        <v>2.14644980769663E-3</v>
      </c>
      <c r="AR565" s="26">
        <v>4.8930960474535797E-6</v>
      </c>
      <c r="AS565" s="24">
        <v>12</v>
      </c>
      <c r="AT565" s="24">
        <v>0</v>
      </c>
      <c r="AU565" s="24">
        <v>7</v>
      </c>
      <c r="AV565" s="25">
        <v>5</v>
      </c>
      <c r="AW565" s="19"/>
      <c r="AX565" s="29">
        <v>1.2694044054933299E-3</v>
      </c>
      <c r="AY565" s="30">
        <v>-10.3058198790968</v>
      </c>
      <c r="AZ565" s="30">
        <v>0.34949483432137601</v>
      </c>
      <c r="BA565" s="30">
        <v>-11.6097820800787</v>
      </c>
      <c r="BB565" s="62">
        <v>1.3117877323367099E-4</v>
      </c>
      <c r="BC565" s="108">
        <v>0</v>
      </c>
      <c r="BD565" s="22">
        <v>44015</v>
      </c>
      <c r="BE565" s="22"/>
      <c r="BF565" s="24"/>
      <c r="BG565" s="22"/>
      <c r="BH565" s="37"/>
    </row>
    <row r="566" spans="1:60" x14ac:dyDescent="0.25">
      <c r="A566" s="19"/>
      <c r="B566" s="17" t="s">
        <v>580</v>
      </c>
      <c r="C566" s="17" t="s">
        <v>4846</v>
      </c>
      <c r="D566" s="17" t="s">
        <v>3082</v>
      </c>
      <c r="E566" s="20" t="s">
        <v>7359</v>
      </c>
      <c r="F566" s="20" t="s">
        <v>3163</v>
      </c>
      <c r="G566" s="82" t="s">
        <v>7255</v>
      </c>
      <c r="H566" s="85" t="s">
        <v>7274</v>
      </c>
      <c r="I566" s="21" t="s">
        <v>7417</v>
      </c>
      <c r="J566" s="21" t="s">
        <v>3952</v>
      </c>
      <c r="K566" s="19"/>
      <c r="L566" s="22">
        <v>44015</v>
      </c>
      <c r="M566" s="98">
        <v>1947.5866000000401</v>
      </c>
      <c r="N566" s="94">
        <v>1947.5866000000401</v>
      </c>
      <c r="O566" s="94">
        <v>1947.5866000000401</v>
      </c>
      <c r="P566" s="62">
        <f t="shared" si="8"/>
        <v>1</v>
      </c>
      <c r="Q566" s="22">
        <v>44015</v>
      </c>
      <c r="R566" s="99">
        <v>487689484.77999997</v>
      </c>
      <c r="S566" s="99">
        <v>387942847.55500001</v>
      </c>
      <c r="T566" s="19"/>
      <c r="U566" s="23">
        <v>1.0269224731018801E-5</v>
      </c>
      <c r="V566" s="63">
        <v>-0.55699436434224503</v>
      </c>
      <c r="W566" s="23">
        <v>3.4536704333731899E-4</v>
      </c>
      <c r="X566" s="63">
        <v>-9.56823326033191</v>
      </c>
      <c r="Y566" s="23">
        <v>8.3943348108732607E-3</v>
      </c>
      <c r="Z566" s="63">
        <v>14.0400368616683</v>
      </c>
      <c r="AA566" s="23">
        <v>2.0504976331722002E-2</v>
      </c>
      <c r="AB566" s="63">
        <v>18.957113342825298</v>
      </c>
      <c r="AC566" s="23">
        <v>5.0202800108308999E-2</v>
      </c>
      <c r="AD566" s="63">
        <v>25.0875772583531</v>
      </c>
      <c r="AE566" s="23">
        <v>7.8458506943206899E-2</v>
      </c>
      <c r="AF566" s="64">
        <v>20.039192278287398</v>
      </c>
      <c r="AG566" s="23">
        <v>3.2194726372836198E-5</v>
      </c>
      <c r="AH566" s="63">
        <v>-6.0916063281183597</v>
      </c>
      <c r="AI566" s="23">
        <v>8.5596627013728704E-3</v>
      </c>
      <c r="AJ566" s="63">
        <v>10.942079242348001</v>
      </c>
      <c r="AK566" s="23">
        <v>0.88686721308273297</v>
      </c>
      <c r="AL566" s="23">
        <v>4.0357721067266497E-2</v>
      </c>
      <c r="AM566" s="63">
        <v>-45.212869200040601</v>
      </c>
      <c r="AN566" s="19"/>
      <c r="AO566" s="26">
        <v>8.6019360605860096E-4</v>
      </c>
      <c r="AP566" s="26">
        <v>1.0269224731018801E-5</v>
      </c>
      <c r="AQ566" s="26">
        <v>2.4396879252890401E-3</v>
      </c>
      <c r="AR566" s="26">
        <v>3.2194726372836198E-5</v>
      </c>
      <c r="AS566" s="24">
        <v>12</v>
      </c>
      <c r="AT566" s="24">
        <v>0</v>
      </c>
      <c r="AU566" s="24">
        <v>7</v>
      </c>
      <c r="AV566" s="25">
        <v>5</v>
      </c>
      <c r="AW566" s="19"/>
      <c r="AX566" s="29">
        <v>1.3157106336439E-3</v>
      </c>
      <c r="AY566" s="30">
        <v>-7.3199955797099401</v>
      </c>
      <c r="AZ566" s="30">
        <v>0.36080406518476599</v>
      </c>
      <c r="BA566" s="30">
        <v>-9.8285705140151496</v>
      </c>
      <c r="BB566" s="62">
        <v>1.3596393085634899E-4</v>
      </c>
      <c r="BC566" s="108">
        <v>0</v>
      </c>
      <c r="BD566" s="22">
        <v>44015</v>
      </c>
      <c r="BE566" s="22"/>
      <c r="BF566" s="24"/>
      <c r="BG566" s="22"/>
      <c r="BH566" s="37"/>
    </row>
    <row r="567" spans="1:60" x14ac:dyDescent="0.25">
      <c r="A567" s="19"/>
      <c r="B567" s="17" t="s">
        <v>581</v>
      </c>
      <c r="C567" s="17" t="s">
        <v>4847</v>
      </c>
      <c r="D567" s="17" t="s">
        <v>3082</v>
      </c>
      <c r="E567" s="20" t="s">
        <v>7360</v>
      </c>
      <c r="F567" s="20" t="s">
        <v>3163</v>
      </c>
      <c r="G567" s="82" t="s">
        <v>7255</v>
      </c>
      <c r="H567" s="85" t="s">
        <v>7274</v>
      </c>
      <c r="I567" s="21" t="s">
        <v>7417</v>
      </c>
      <c r="J567" s="21" t="s">
        <v>2982</v>
      </c>
      <c r="K567" s="19"/>
      <c r="L567" s="22">
        <v>44015</v>
      </c>
      <c r="M567" s="98">
        <v>1003.53060000017</v>
      </c>
      <c r="N567" s="94">
        <v>1003.53060000017</v>
      </c>
      <c r="O567" s="94">
        <v>1003.53060000017</v>
      </c>
      <c r="P567" s="62">
        <f t="shared" si="8"/>
        <v>1</v>
      </c>
      <c r="Q567" s="22">
        <v>44015</v>
      </c>
      <c r="R567" s="99">
        <v>0</v>
      </c>
      <c r="S567" s="99">
        <v>0</v>
      </c>
      <c r="T567" s="19"/>
      <c r="U567" s="23">
        <v>0</v>
      </c>
      <c r="V567" s="63">
        <v>-0.55802128681534702</v>
      </c>
      <c r="W567" s="23">
        <v>0</v>
      </c>
      <c r="X567" s="63">
        <v>-9.6027699646656401</v>
      </c>
      <c r="Y567" s="23">
        <v>0</v>
      </c>
      <c r="Z567" s="63">
        <v>13.200603380581001</v>
      </c>
      <c r="AA567" s="23">
        <v>0</v>
      </c>
      <c r="AB567" s="63">
        <v>16.906615709653099</v>
      </c>
      <c r="AC567" s="23"/>
      <c r="AD567" s="63"/>
      <c r="AE567" s="23"/>
      <c r="AF567" s="64"/>
      <c r="AG567" s="23">
        <v>0</v>
      </c>
      <c r="AH567" s="63">
        <v>-6.0948258007556397</v>
      </c>
      <c r="AI567" s="23">
        <v>0</v>
      </c>
      <c r="AJ567" s="63">
        <v>10.0861129722034</v>
      </c>
      <c r="AK567" s="23">
        <v>3.4532337558630401E-3</v>
      </c>
      <c r="AL567" s="23">
        <v>1.7708447703626E-3</v>
      </c>
      <c r="AM567" s="63">
        <v>20.429299913870601</v>
      </c>
      <c r="AN567" s="19"/>
      <c r="AO567" s="26">
        <v>0</v>
      </c>
      <c r="AP567" s="26">
        <v>0</v>
      </c>
      <c r="AQ567" s="26">
        <v>0</v>
      </c>
      <c r="AR567" s="26">
        <v>0</v>
      </c>
      <c r="AS567" s="24">
        <v>0</v>
      </c>
      <c r="AT567" s="24">
        <v>0</v>
      </c>
      <c r="AU567" s="24">
        <v>7</v>
      </c>
      <c r="AV567" s="25">
        <v>5</v>
      </c>
      <c r="AW567" s="19"/>
      <c r="AX567" s="29">
        <v>0</v>
      </c>
      <c r="AY567" s="30">
        <v>-117.15773072850401</v>
      </c>
      <c r="AZ567" s="30">
        <v>0.29634204711419398</v>
      </c>
      <c r="BA567" s="30">
        <v>-15.9700429780205</v>
      </c>
      <c r="BB567" s="62">
        <v>0</v>
      </c>
      <c r="BC567" s="108">
        <v>0</v>
      </c>
      <c r="BD567" s="22">
        <v>43650</v>
      </c>
      <c r="BE567" s="22"/>
      <c r="BF567" s="24"/>
      <c r="BG567" s="22"/>
      <c r="BH567" s="37"/>
    </row>
    <row r="568" spans="1:60" x14ac:dyDescent="0.25">
      <c r="A568" s="19"/>
      <c r="B568" s="17" t="s">
        <v>582</v>
      </c>
      <c r="C568" s="17" t="s">
        <v>4848</v>
      </c>
      <c r="D568" s="17" t="s">
        <v>3082</v>
      </c>
      <c r="E568" s="20" t="s">
        <v>7308</v>
      </c>
      <c r="F568" s="20" t="s">
        <v>3163</v>
      </c>
      <c r="G568" s="82" t="s">
        <v>7255</v>
      </c>
      <c r="H568" s="85" t="s">
        <v>7274</v>
      </c>
      <c r="I568" s="21" t="s">
        <v>7417</v>
      </c>
      <c r="J568" s="21" t="s">
        <v>2982</v>
      </c>
      <c r="K568" s="19"/>
      <c r="L568" s="22">
        <v>44015</v>
      </c>
      <c r="M568" s="98">
        <v>1013.53839999996</v>
      </c>
      <c r="N568" s="94">
        <v>1013.53839999996</v>
      </c>
      <c r="O568" s="94">
        <v>1013.53839999996</v>
      </c>
      <c r="P568" s="62">
        <f t="shared" si="8"/>
        <v>1</v>
      </c>
      <c r="Q568" s="22">
        <v>44015</v>
      </c>
      <c r="R568" s="99">
        <v>269344044.375</v>
      </c>
      <c r="S568" s="99">
        <v>129832410.909125</v>
      </c>
      <c r="T568" s="19"/>
      <c r="U568" s="23">
        <v>1.1938516763621E-5</v>
      </c>
      <c r="V568" s="63">
        <v>-0.55682743513898503</v>
      </c>
      <c r="W568" s="23">
        <v>3.9402285437972799E-4</v>
      </c>
      <c r="X568" s="63">
        <v>-9.5633676792349398</v>
      </c>
      <c r="Y568" s="23">
        <v>8.7086023413576203E-3</v>
      </c>
      <c r="Z568" s="63">
        <v>14.0714636147168</v>
      </c>
      <c r="AA568" s="23">
        <v>1.35384000004706E-2</v>
      </c>
      <c r="AB568" s="63">
        <v>18.2604557097075</v>
      </c>
      <c r="AC568" s="23"/>
      <c r="AD568" s="63"/>
      <c r="AE568" s="23"/>
      <c r="AF568" s="64"/>
      <c r="AG568" s="23">
        <v>3.7099132896401002E-5</v>
      </c>
      <c r="AH568" s="63">
        <v>-6.0911158874659996</v>
      </c>
      <c r="AI568" s="23">
        <v>8.8803991966415197E-3</v>
      </c>
      <c r="AJ568" s="63">
        <v>10.9741528918676</v>
      </c>
      <c r="AK568" s="23">
        <v>1.35384000004706E-2</v>
      </c>
      <c r="AL568" s="23">
        <v>1.28213046755263E-2</v>
      </c>
      <c r="AM568" s="63">
        <v>18.572895952383998</v>
      </c>
      <c r="AN568" s="19"/>
      <c r="AO568" s="26">
        <v>8.6183365783654197E-4</v>
      </c>
      <c r="AP568" s="26">
        <v>0</v>
      </c>
      <c r="AQ568" s="26">
        <v>2.4886746341508102E-3</v>
      </c>
      <c r="AR568" s="26">
        <v>3.7099132896401002E-5</v>
      </c>
      <c r="AS568" s="24"/>
      <c r="AT568" s="24"/>
      <c r="AU568" s="24"/>
      <c r="AV568" s="25"/>
      <c r="AW568" s="19"/>
      <c r="AX568" s="29"/>
      <c r="AY568" s="30"/>
      <c r="AZ568" s="30"/>
      <c r="BA568" s="30"/>
      <c r="BB568" s="62"/>
      <c r="BC568" s="108">
        <v>0</v>
      </c>
      <c r="BD568" s="22">
        <v>44015</v>
      </c>
      <c r="BE568" s="22"/>
      <c r="BF568" s="24"/>
      <c r="BG568" s="22"/>
      <c r="BH568" s="37"/>
    </row>
    <row r="569" spans="1:60" x14ac:dyDescent="0.25">
      <c r="A569" s="19"/>
      <c r="B569" s="17" t="s">
        <v>583</v>
      </c>
      <c r="C569" s="17" t="s">
        <v>4849</v>
      </c>
      <c r="D569" s="17" t="s">
        <v>3083</v>
      </c>
      <c r="E569" s="20" t="s">
        <v>7298</v>
      </c>
      <c r="F569" s="20" t="s">
        <v>3163</v>
      </c>
      <c r="G569" s="82" t="s">
        <v>7255</v>
      </c>
      <c r="H569" s="85" t="s">
        <v>7275</v>
      </c>
      <c r="I569" s="21" t="s">
        <v>7418</v>
      </c>
      <c r="J569" s="21" t="s">
        <v>2982</v>
      </c>
      <c r="K569" s="19"/>
      <c r="L569" s="22">
        <v>44015</v>
      </c>
      <c r="M569" s="98">
        <v>861576.564414024</v>
      </c>
      <c r="N569" s="94">
        <v>861576.564414024</v>
      </c>
      <c r="O569" s="94">
        <v>925872.98710727703</v>
      </c>
      <c r="P569" s="62">
        <f t="shared" si="8"/>
        <v>0.93055589309918674</v>
      </c>
      <c r="Q569" s="22">
        <v>43910</v>
      </c>
      <c r="R569" s="99">
        <v>1645109.8897695299</v>
      </c>
      <c r="S569" s="99">
        <v>860686.19123535196</v>
      </c>
      <c r="T569" s="19"/>
      <c r="U569" s="23">
        <v>-1.50734398102941E-2</v>
      </c>
      <c r="V569" s="63">
        <v>-2.0653652678447498</v>
      </c>
      <c r="W569" s="23">
        <v>2.7321677969666801E-2</v>
      </c>
      <c r="X569" s="63">
        <v>-6.8706021676989604</v>
      </c>
      <c r="Y569" s="23">
        <v>7.5551273012024495E-2</v>
      </c>
      <c r="Z569" s="63">
        <v>20.755730681790698</v>
      </c>
      <c r="AA569" s="23">
        <v>0.20569962137960801</v>
      </c>
      <c r="AB569" s="63">
        <v>37.476577847614003</v>
      </c>
      <c r="AC569" s="23">
        <v>0.29491195824986799</v>
      </c>
      <c r="AD569" s="63">
        <v>49.558493072516299</v>
      </c>
      <c r="AE569" s="23">
        <v>0.289033726088819</v>
      </c>
      <c r="AF569" s="64">
        <v>41.096714192826802</v>
      </c>
      <c r="AG569" s="23">
        <v>-1.5142546065362699E-2</v>
      </c>
      <c r="AH569" s="63">
        <v>-7.6090804072955498</v>
      </c>
      <c r="AI569" s="23">
        <v>8.9539566195598996E-2</v>
      </c>
      <c r="AJ569" s="63">
        <v>19.0400695917779</v>
      </c>
      <c r="AK569" s="23">
        <v>1206.4677865481401</v>
      </c>
      <c r="AL569" s="23">
        <v>3.7223728925222499</v>
      </c>
      <c r="AM569" s="63">
        <v>120629.78456378001</v>
      </c>
      <c r="AN569" s="19"/>
      <c r="AO569" s="26">
        <v>3.6625627173634698E-2</v>
      </c>
      <c r="AP569" s="26">
        <v>-2.3514885085205599E-2</v>
      </c>
      <c r="AQ569" s="26">
        <v>0.14264683214423701</v>
      </c>
      <c r="AR569" s="26">
        <v>-9.9109288716135793E-2</v>
      </c>
      <c r="AS569" s="24">
        <v>8</v>
      </c>
      <c r="AT569" s="24">
        <v>4</v>
      </c>
      <c r="AU569" s="24">
        <v>7</v>
      </c>
      <c r="AV569" s="25">
        <v>5</v>
      </c>
      <c r="AW569" s="19"/>
      <c r="AX569" s="29">
        <v>0.13586655995604799</v>
      </c>
      <c r="AY569" s="30">
        <v>1.5789273317950601</v>
      </c>
      <c r="AZ569" s="30">
        <v>0.93709324040082698</v>
      </c>
      <c r="BA569" s="30">
        <v>2.52289051328989</v>
      </c>
      <c r="BB569" s="62">
        <v>1.4061448714765E-2</v>
      </c>
      <c r="BC569" s="108">
        <v>-11.4816143533972</v>
      </c>
      <c r="BD569" s="22">
        <v>43910</v>
      </c>
      <c r="BE569" s="22">
        <v>43990</v>
      </c>
      <c r="BF569" s="24"/>
      <c r="BG569" s="22"/>
      <c r="BH569" s="37"/>
    </row>
    <row r="570" spans="1:60" x14ac:dyDescent="0.25">
      <c r="A570" s="19"/>
      <c r="B570" s="17" t="s">
        <v>584</v>
      </c>
      <c r="C570" s="17" t="s">
        <v>4850</v>
      </c>
      <c r="D570" s="17" t="s">
        <v>3083</v>
      </c>
      <c r="E570" s="20" t="s">
        <v>7346</v>
      </c>
      <c r="F570" s="20" t="s">
        <v>3163</v>
      </c>
      <c r="G570" s="82" t="s">
        <v>7255</v>
      </c>
      <c r="H570" s="85" t="s">
        <v>7275</v>
      </c>
      <c r="I570" s="21" t="s">
        <v>7418</v>
      </c>
      <c r="J570" s="21" t="s">
        <v>3953</v>
      </c>
      <c r="K570" s="19"/>
      <c r="L570" s="22">
        <v>44015</v>
      </c>
      <c r="M570" s="98">
        <v>920111.534283638</v>
      </c>
      <c r="N570" s="94">
        <v>920111.534283638</v>
      </c>
      <c r="O570" s="94">
        <v>990340.69326972996</v>
      </c>
      <c r="P570" s="62">
        <f t="shared" si="8"/>
        <v>0.92908585958007861</v>
      </c>
      <c r="Q570" s="22">
        <v>43910</v>
      </c>
      <c r="R570" s="99">
        <v>68202986.387312502</v>
      </c>
      <c r="S570" s="99">
        <v>46816478.178437501</v>
      </c>
      <c r="T570" s="19"/>
      <c r="U570" s="23">
        <v>-1.50787036300244E-2</v>
      </c>
      <c r="V570" s="63">
        <v>-2.0658916498177899</v>
      </c>
      <c r="W570" s="23">
        <v>2.7032296780816999E-2</v>
      </c>
      <c r="X570" s="63">
        <v>-6.8995402865839397</v>
      </c>
      <c r="Y570" s="23">
        <v>7.2425014504915494E-2</v>
      </c>
      <c r="Z570" s="63">
        <v>20.443104831065298</v>
      </c>
      <c r="AA570" s="23">
        <v>0.19893660435278401</v>
      </c>
      <c r="AB570" s="63">
        <v>36.800276144931601</v>
      </c>
      <c r="AC570" s="23">
        <v>0.28195923983003002</v>
      </c>
      <c r="AD570" s="63">
        <v>48.263221230532501</v>
      </c>
      <c r="AE570" s="23">
        <v>0.27211318272020402</v>
      </c>
      <c r="AF570" s="64">
        <v>39.404659855994403</v>
      </c>
      <c r="AG570" s="23">
        <v>-1.5159370788751399E-2</v>
      </c>
      <c r="AH570" s="63">
        <v>-7.61076287963078</v>
      </c>
      <c r="AI570" s="23">
        <v>8.6316454977350104E-2</v>
      </c>
      <c r="AJ570" s="63">
        <v>18.717758469953001</v>
      </c>
      <c r="AK570" s="23">
        <v>0.76688361677806804</v>
      </c>
      <c r="AL570" s="23">
        <v>4.26560331052315E-2</v>
      </c>
      <c r="AM570" s="63">
        <v>47.641359367698897</v>
      </c>
      <c r="AN570" s="19"/>
      <c r="AO570" s="26">
        <v>3.6609873026463902E-2</v>
      </c>
      <c r="AP570" s="26">
        <v>-2.3559347063383002E-2</v>
      </c>
      <c r="AQ570" s="26">
        <v>0.14213613616811899</v>
      </c>
      <c r="AR570" s="26">
        <v>-9.9585085563449E-2</v>
      </c>
      <c r="AS570" s="24">
        <v>8</v>
      </c>
      <c r="AT570" s="24">
        <v>4</v>
      </c>
      <c r="AU570" s="24">
        <v>7</v>
      </c>
      <c r="AV570" s="25">
        <v>5</v>
      </c>
      <c r="AW570" s="19"/>
      <c r="AX570" s="29">
        <v>0.13589273484787601</v>
      </c>
      <c r="AY570" s="30">
        <v>1.53061882093061</v>
      </c>
      <c r="AZ570" s="30">
        <v>0.91722777379254705</v>
      </c>
      <c r="BA570" s="30">
        <v>2.44072049116585</v>
      </c>
      <c r="BB570" s="62">
        <v>1.4063855422591601E-2</v>
      </c>
      <c r="BC570" s="108">
        <v>-11.6035817589727</v>
      </c>
      <c r="BD570" s="22">
        <v>43910</v>
      </c>
      <c r="BE570" s="22">
        <v>43990</v>
      </c>
      <c r="BF570" s="24"/>
      <c r="BG570" s="22"/>
      <c r="BH570" s="37"/>
    </row>
    <row r="571" spans="1:60" x14ac:dyDescent="0.25">
      <c r="A571" s="19"/>
      <c r="B571" s="17" t="s">
        <v>585</v>
      </c>
      <c r="C571" s="17" t="s">
        <v>4851</v>
      </c>
      <c r="D571" s="17" t="s">
        <v>3083</v>
      </c>
      <c r="E571" s="20" t="s">
        <v>7359</v>
      </c>
      <c r="F571" s="20" t="s">
        <v>3163</v>
      </c>
      <c r="G571" s="82" t="s">
        <v>7255</v>
      </c>
      <c r="H571" s="85" t="s">
        <v>7275</v>
      </c>
      <c r="I571" s="21" t="s">
        <v>7418</v>
      </c>
      <c r="J571" s="21" t="s">
        <v>3954</v>
      </c>
      <c r="K571" s="19"/>
      <c r="L571" s="22">
        <v>44015</v>
      </c>
      <c r="M571" s="98">
        <v>944439.88868618</v>
      </c>
      <c r="N571" s="94">
        <v>944439.88868618</v>
      </c>
      <c r="O571" s="94">
        <v>1016079.92358875</v>
      </c>
      <c r="P571" s="62">
        <f t="shared" si="8"/>
        <v>0.92949370099790918</v>
      </c>
      <c r="Q571" s="22">
        <v>43910</v>
      </c>
      <c r="R571" s="99">
        <v>263354033.00475001</v>
      </c>
      <c r="S571" s="99">
        <v>176042009.50650001</v>
      </c>
      <c r="T571" s="19"/>
      <c r="U571" s="23">
        <v>-1.5078747966981601E-2</v>
      </c>
      <c r="V571" s="63">
        <v>-2.0658960835135098</v>
      </c>
      <c r="W571" s="23">
        <v>2.7047423300245999E-2</v>
      </c>
      <c r="X571" s="63">
        <v>-6.8980276346410401</v>
      </c>
      <c r="Y571" s="23">
        <v>7.3363511379284305E-2</v>
      </c>
      <c r="Z571" s="63">
        <v>20.536954518523999</v>
      </c>
      <c r="AA571" s="23">
        <v>0.20147154740348899</v>
      </c>
      <c r="AB571" s="63">
        <v>37.053770450001998</v>
      </c>
      <c r="AC571" s="23">
        <v>0.287263223048358</v>
      </c>
      <c r="AD571" s="63">
        <v>48.793619552394397</v>
      </c>
      <c r="AE571" s="23">
        <v>0.27921780262840901</v>
      </c>
      <c r="AF571" s="64">
        <v>40.115121846785797</v>
      </c>
      <c r="AG571" s="23">
        <v>-1.51593449827487E-2</v>
      </c>
      <c r="AH571" s="63">
        <v>-7.6107602990305203</v>
      </c>
      <c r="AI571" s="23">
        <v>8.7292780857824298E-2</v>
      </c>
      <c r="AJ571" s="63">
        <v>18.815391057985799</v>
      </c>
      <c r="AK571" s="23">
        <v>0.81371925158658998</v>
      </c>
      <c r="AL571" s="23">
        <v>4.4659735867753597E-2</v>
      </c>
      <c r="AM571" s="63">
        <v>52.324922848551097</v>
      </c>
      <c r="AN571" s="19"/>
      <c r="AO571" s="26">
        <v>3.6617041534555E-2</v>
      </c>
      <c r="AP571" s="26">
        <v>-2.3539085735137601E-2</v>
      </c>
      <c r="AQ571" s="26">
        <v>0.14236853682450601</v>
      </c>
      <c r="AR571" s="26">
        <v>-9.9368271602579605E-2</v>
      </c>
      <c r="AS571" s="24">
        <v>8</v>
      </c>
      <c r="AT571" s="24">
        <v>4</v>
      </c>
      <c r="AU571" s="24">
        <v>7</v>
      </c>
      <c r="AV571" s="25">
        <v>5</v>
      </c>
      <c r="AW571" s="19"/>
      <c r="AX571" s="29">
        <v>0.13588197271746999</v>
      </c>
      <c r="AY571" s="30">
        <v>1.54884391320229</v>
      </c>
      <c r="AZ571" s="30">
        <v>0.924693582688633</v>
      </c>
      <c r="BA571" s="30">
        <v>2.4716335500015698</v>
      </c>
      <c r="BB571" s="62">
        <v>1.4062849031997801E-2</v>
      </c>
      <c r="BC571" s="108">
        <v>-11.5642048533919</v>
      </c>
      <c r="BD571" s="22">
        <v>43910</v>
      </c>
      <c r="BE571" s="22">
        <v>43990</v>
      </c>
      <c r="BF571" s="24"/>
      <c r="BG571" s="22"/>
      <c r="BH571" s="37"/>
    </row>
    <row r="572" spans="1:60" x14ac:dyDescent="0.25">
      <c r="A572" s="19"/>
      <c r="B572" s="17" t="s">
        <v>586</v>
      </c>
      <c r="C572" s="17" t="s">
        <v>4852</v>
      </c>
      <c r="D572" s="17" t="s">
        <v>3083</v>
      </c>
      <c r="E572" s="20" t="s">
        <v>7360</v>
      </c>
      <c r="F572" s="20" t="s">
        <v>3163</v>
      </c>
      <c r="G572" s="82" t="s">
        <v>7255</v>
      </c>
      <c r="H572" s="85" t="s">
        <v>7275</v>
      </c>
      <c r="I572" s="21" t="s">
        <v>7418</v>
      </c>
      <c r="J572" s="21" t="s">
        <v>2982</v>
      </c>
      <c r="K572" s="19"/>
      <c r="L572" s="22">
        <v>44015</v>
      </c>
      <c r="M572" s="98">
        <v>813717.16257572197</v>
      </c>
      <c r="N572" s="94">
        <v>813717.16257572197</v>
      </c>
      <c r="O572" s="94">
        <v>873638.03905773198</v>
      </c>
      <c r="P572" s="62">
        <f t="shared" si="8"/>
        <v>0.93141223961969644</v>
      </c>
      <c r="Q572" s="22">
        <v>43910</v>
      </c>
      <c r="R572" s="99">
        <v>90944.939271850599</v>
      </c>
      <c r="S572" s="99">
        <v>108444.029191284</v>
      </c>
      <c r="T572" s="19"/>
      <c r="U572" s="23">
        <v>-1.50648544631622E-2</v>
      </c>
      <c r="V572" s="63">
        <v>-2.0645067331315698</v>
      </c>
      <c r="W572" s="23">
        <v>2.7591038611717501E-2</v>
      </c>
      <c r="X572" s="63">
        <v>-6.8436661034938897</v>
      </c>
      <c r="Y572" s="23">
        <v>7.6791664350821506E-2</v>
      </c>
      <c r="Z572" s="63">
        <v>20.879769815655902</v>
      </c>
      <c r="AA572" s="23">
        <v>0.19194657505810001</v>
      </c>
      <c r="AB572" s="63">
        <v>36.101273215492299</v>
      </c>
      <c r="AC572" s="23"/>
      <c r="AD572" s="63"/>
      <c r="AE572" s="23"/>
      <c r="AF572" s="64"/>
      <c r="AG572" s="23">
        <v>-1.5116807207959901E-2</v>
      </c>
      <c r="AH572" s="63">
        <v>-7.6065065215516396</v>
      </c>
      <c r="AI572" s="23">
        <v>9.0587415845220703E-2</v>
      </c>
      <c r="AJ572" s="63">
        <v>19.14485455674</v>
      </c>
      <c r="AK572" s="23">
        <v>0.210145537375938</v>
      </c>
      <c r="AL572" s="23">
        <v>0.122484806845023</v>
      </c>
      <c r="AM572" s="63">
        <v>39.551797528343698</v>
      </c>
      <c r="AN572" s="19"/>
      <c r="AO572" s="26">
        <v>3.65569780988153E-2</v>
      </c>
      <c r="AP572" s="26">
        <v>-2.3708267339316101E-2</v>
      </c>
      <c r="AQ572" s="26">
        <v>0.140306192692224</v>
      </c>
      <c r="AR572" s="26">
        <v>-0.100971928765794</v>
      </c>
      <c r="AS572" s="24">
        <v>8</v>
      </c>
      <c r="AT572" s="24">
        <v>4</v>
      </c>
      <c r="AU572" s="24">
        <v>7</v>
      </c>
      <c r="AV572" s="25">
        <v>5</v>
      </c>
      <c r="AW572" s="19"/>
      <c r="AX572" s="29">
        <v>0.13589171131723601</v>
      </c>
      <c r="AY572" s="30">
        <v>1.4802256128859901</v>
      </c>
      <c r="AZ572" s="30">
        <v>0.89700237081797196</v>
      </c>
      <c r="BA572" s="30">
        <v>2.3564359269148598</v>
      </c>
      <c r="BB572" s="62">
        <v>1.4063567322919E-2</v>
      </c>
      <c r="BC572" s="108">
        <v>-11.419507936225299</v>
      </c>
      <c r="BD572" s="22">
        <v>43910</v>
      </c>
      <c r="BE572" s="22">
        <v>43990</v>
      </c>
      <c r="BF572" s="24"/>
      <c r="BG572" s="22"/>
      <c r="BH572" s="37"/>
    </row>
    <row r="573" spans="1:60" x14ac:dyDescent="0.25">
      <c r="A573" s="19"/>
      <c r="B573" s="17" t="s">
        <v>587</v>
      </c>
      <c r="C573" s="17" t="s">
        <v>4853</v>
      </c>
      <c r="D573" s="17" t="s">
        <v>3083</v>
      </c>
      <c r="E573" s="20" t="s">
        <v>7348</v>
      </c>
      <c r="F573" s="20" t="s">
        <v>3163</v>
      </c>
      <c r="G573" s="82" t="s">
        <v>7255</v>
      </c>
      <c r="H573" s="85" t="s">
        <v>7275</v>
      </c>
      <c r="I573" s="21" t="s">
        <v>7418</v>
      </c>
      <c r="J573" s="21" t="s">
        <v>3955</v>
      </c>
      <c r="K573" s="19"/>
      <c r="L573" s="22">
        <v>44015</v>
      </c>
      <c r="M573" s="98">
        <v>891581.58040237403</v>
      </c>
      <c r="N573" s="94">
        <v>891581.58040237403</v>
      </c>
      <c r="O573" s="94">
        <v>960297.373283386</v>
      </c>
      <c r="P573" s="62">
        <f t="shared" si="8"/>
        <v>0.92844321478662029</v>
      </c>
      <c r="Q573" s="22">
        <v>43910</v>
      </c>
      <c r="R573" s="99">
        <v>38936628.937749997</v>
      </c>
      <c r="S573" s="99">
        <v>28789685.232749999</v>
      </c>
      <c r="T573" s="19"/>
      <c r="U573" s="23">
        <v>-1.50787373659114E-2</v>
      </c>
      <c r="V573" s="63">
        <v>-2.0658950234064801</v>
      </c>
      <c r="W573" s="23">
        <v>2.7037646304961499E-2</v>
      </c>
      <c r="X573" s="63">
        <v>-6.8990053341694901</v>
      </c>
      <c r="Y573" s="23">
        <v>7.0803048318339307E-2</v>
      </c>
      <c r="Z573" s="63">
        <v>20.2809082124149</v>
      </c>
      <c r="AA573" s="23">
        <v>0.19511738111410501</v>
      </c>
      <c r="AB573" s="63">
        <v>36.418353821092801</v>
      </c>
      <c r="AC573" s="23">
        <v>0.27452847260079599</v>
      </c>
      <c r="AD573" s="63">
        <v>47.5201445076382</v>
      </c>
      <c r="AE573" s="23">
        <v>0.26283472340233899</v>
      </c>
      <c r="AF573" s="64">
        <v>38.476813924207804</v>
      </c>
      <c r="AG573" s="23">
        <v>-1.51593721684549E-2</v>
      </c>
      <c r="AH573" s="63">
        <v>-7.6107630176047696</v>
      </c>
      <c r="AI573" s="23">
        <v>8.4638687465485404E-2</v>
      </c>
      <c r="AJ573" s="63">
        <v>18.549981718766499</v>
      </c>
      <c r="AK573" s="23">
        <v>0.71212582749081799</v>
      </c>
      <c r="AL573" s="23">
        <v>4.02500315358338E-2</v>
      </c>
      <c r="AM573" s="63">
        <v>42.165580438973798</v>
      </c>
      <c r="AN573" s="19"/>
      <c r="AO573" s="26">
        <v>3.6597998005163397E-2</v>
      </c>
      <c r="AP573" s="26">
        <v>-2.3592995881699601E-2</v>
      </c>
      <c r="AQ573" s="26">
        <v>0.14176814694117601</v>
      </c>
      <c r="AR573" s="26">
        <v>-9.9886586745997194E-2</v>
      </c>
      <c r="AS573" s="24">
        <v>8</v>
      </c>
      <c r="AT573" s="24">
        <v>4</v>
      </c>
      <c r="AU573" s="24">
        <v>7</v>
      </c>
      <c r="AV573" s="25">
        <v>5</v>
      </c>
      <c r="AW573" s="19"/>
      <c r="AX573" s="29">
        <v>0.13590484478554599</v>
      </c>
      <c r="AY573" s="30">
        <v>1.5032797488292999</v>
      </c>
      <c r="AZ573" s="30">
        <v>0.90600447783526805</v>
      </c>
      <c r="BA573" s="30">
        <v>2.39438401598454</v>
      </c>
      <c r="BB573" s="62">
        <v>1.4064938886440399E-2</v>
      </c>
      <c r="BC573" s="108">
        <v>-11.6651921543671</v>
      </c>
      <c r="BD573" s="22">
        <v>43910</v>
      </c>
      <c r="BE573" s="22">
        <v>43990</v>
      </c>
      <c r="BF573" s="24"/>
      <c r="BG573" s="22"/>
      <c r="BH573" s="37"/>
    </row>
    <row r="574" spans="1:60" x14ac:dyDescent="0.25">
      <c r="A574" s="19"/>
      <c r="B574" s="17" t="s">
        <v>588</v>
      </c>
      <c r="C574" s="17" t="s">
        <v>4854</v>
      </c>
      <c r="D574" s="17" t="s">
        <v>3084</v>
      </c>
      <c r="E574" s="20" t="s">
        <v>7298</v>
      </c>
      <c r="F574" s="20" t="s">
        <v>3163</v>
      </c>
      <c r="G574" s="82" t="s">
        <v>7251</v>
      </c>
      <c r="H574" s="85" t="s">
        <v>7262</v>
      </c>
      <c r="I574" s="21" t="s">
        <v>7417</v>
      </c>
      <c r="J574" s="21" t="s">
        <v>3956</v>
      </c>
      <c r="K574" s="19"/>
      <c r="L574" s="22">
        <v>44015</v>
      </c>
      <c r="M574" s="98">
        <v>2509.30249999836</v>
      </c>
      <c r="N574" s="94">
        <v>2509.30249999836</v>
      </c>
      <c r="O574" s="94">
        <v>2569.74280000106</v>
      </c>
      <c r="P574" s="62">
        <f t="shared" si="8"/>
        <v>0.97648001971143761</v>
      </c>
      <c r="Q574" s="22">
        <v>43850</v>
      </c>
      <c r="R574" s="99">
        <v>4574197.9689999996</v>
      </c>
      <c r="S574" s="99">
        <v>4831551.0265078098</v>
      </c>
      <c r="T574" s="19"/>
      <c r="U574" s="23">
        <v>2.6907143364951502E-4</v>
      </c>
      <c r="V574" s="63">
        <v>-0.53111414345039498</v>
      </c>
      <c r="W574" s="23">
        <v>1.37014994834317E-2</v>
      </c>
      <c r="X574" s="63">
        <v>-8.2326200163224694</v>
      </c>
      <c r="Y574" s="23">
        <v>-1.22694100318768E-2</v>
      </c>
      <c r="Z574" s="63">
        <v>11.9736623773933</v>
      </c>
      <c r="AA574" s="23">
        <v>2.8903917249408599E-2</v>
      </c>
      <c r="AB574" s="63">
        <v>19.797007434594001</v>
      </c>
      <c r="AC574" s="23">
        <v>8.4446784887404605E-2</v>
      </c>
      <c r="AD574" s="63">
        <v>28.511975736269999</v>
      </c>
      <c r="AE574" s="23">
        <v>0.12688254606473501</v>
      </c>
      <c r="AF574" s="64">
        <v>24.8815961904475</v>
      </c>
      <c r="AG574" s="23">
        <v>2.31691437329573E-3</v>
      </c>
      <c r="AH574" s="63">
        <v>-5.8631343634260702</v>
      </c>
      <c r="AI574" s="23">
        <v>-4.8574867169008896E-3</v>
      </c>
      <c r="AJ574" s="63">
        <v>9.6003643005096801</v>
      </c>
      <c r="AK574" s="23">
        <v>1.3613853233447299</v>
      </c>
      <c r="AL574" s="23">
        <v>5.50030646954838E-2</v>
      </c>
      <c r="AM574" s="63">
        <v>2.2389418261591301</v>
      </c>
      <c r="AN574" s="19"/>
      <c r="AO574" s="26">
        <v>1.8748270016658401E-2</v>
      </c>
      <c r="AP574" s="26">
        <v>-2.95613260586833E-2</v>
      </c>
      <c r="AQ574" s="26">
        <v>3.8376837042960701E-2</v>
      </c>
      <c r="AR574" s="26">
        <v>-6.0750484320160503E-2</v>
      </c>
      <c r="AS574" s="24">
        <v>8</v>
      </c>
      <c r="AT574" s="24">
        <v>4</v>
      </c>
      <c r="AU574" s="24">
        <v>7</v>
      </c>
      <c r="AV574" s="25">
        <v>5</v>
      </c>
      <c r="AW574" s="19"/>
      <c r="AX574" s="29">
        <v>6.3060755653423298E-2</v>
      </c>
      <c r="AY574" s="30">
        <v>4.3211303946748103E-2</v>
      </c>
      <c r="AZ574" s="30">
        <v>0.43518975881352201</v>
      </c>
      <c r="BA574" s="30">
        <v>5.4583966464292602E-2</v>
      </c>
      <c r="BB574" s="62">
        <v>6.4819422368782402E-3</v>
      </c>
      <c r="BC574" s="108">
        <v>-9.9103575658373302</v>
      </c>
      <c r="BD574" s="22">
        <v>43850</v>
      </c>
      <c r="BE574" s="22">
        <v>43913</v>
      </c>
      <c r="BF574" s="24"/>
      <c r="BG574" s="22"/>
      <c r="BH574" s="37"/>
    </row>
    <row r="575" spans="1:60" x14ac:dyDescent="0.25">
      <c r="A575" s="19"/>
      <c r="B575" s="17" t="s">
        <v>589</v>
      </c>
      <c r="C575" s="17" t="s">
        <v>4855</v>
      </c>
      <c r="D575" s="17" t="s">
        <v>3084</v>
      </c>
      <c r="E575" s="20" t="s">
        <v>7346</v>
      </c>
      <c r="F575" s="20" t="s">
        <v>3163</v>
      </c>
      <c r="G575" s="82" t="s">
        <v>7251</v>
      </c>
      <c r="H575" s="85" t="s">
        <v>7262</v>
      </c>
      <c r="I575" s="21" t="s">
        <v>7417</v>
      </c>
      <c r="J575" s="21" t="s">
        <v>3957</v>
      </c>
      <c r="K575" s="19"/>
      <c r="L575" s="22">
        <v>44015</v>
      </c>
      <c r="M575" s="98">
        <v>2085.88529999927</v>
      </c>
      <c r="N575" s="94">
        <v>2085.88529999927</v>
      </c>
      <c r="O575" s="94">
        <v>2147.4244000017602</v>
      </c>
      <c r="P575" s="62">
        <f t="shared" si="8"/>
        <v>0.97134283283619216</v>
      </c>
      <c r="Q575" s="22">
        <v>43850</v>
      </c>
      <c r="R575" s="99">
        <v>21761994.032000002</v>
      </c>
      <c r="S575" s="99">
        <v>25129476.704687499</v>
      </c>
      <c r="T575" s="19"/>
      <c r="U575" s="23">
        <v>2.3707785294391201E-4</v>
      </c>
      <c r="V575" s="63">
        <v>-0.53431350152095503</v>
      </c>
      <c r="W575" s="23">
        <v>1.2729633657727399E-2</v>
      </c>
      <c r="X575" s="63">
        <v>-8.3298065988928993</v>
      </c>
      <c r="Y575" s="23">
        <v>-1.79996069900881E-2</v>
      </c>
      <c r="Z575" s="63">
        <v>11.4006426815758</v>
      </c>
      <c r="AA575" s="23">
        <v>1.6919378040256599E-2</v>
      </c>
      <c r="AB575" s="63">
        <v>18.598553513671501</v>
      </c>
      <c r="AC575" s="23">
        <v>5.9347332011384403E-2</v>
      </c>
      <c r="AD575" s="63">
        <v>26.002030448667899</v>
      </c>
      <c r="AE575" s="23">
        <v>8.7996702239324806E-2</v>
      </c>
      <c r="AF575" s="64">
        <v>20.993011807906399</v>
      </c>
      <c r="AG575" s="23">
        <v>2.2208147438505001E-3</v>
      </c>
      <c r="AH575" s="63">
        <v>-5.8727443263705901</v>
      </c>
      <c r="AI575" s="23">
        <v>-1.07255389757483E-2</v>
      </c>
      <c r="AJ575" s="63">
        <v>9.0135590746358503</v>
      </c>
      <c r="AK575" s="23">
        <v>0.97747985438210905</v>
      </c>
      <c r="AL575" s="23">
        <v>4.3403014984505703E-2</v>
      </c>
      <c r="AM575" s="63">
        <v>-36.151605070103003</v>
      </c>
      <c r="AN575" s="19"/>
      <c r="AO575" s="26">
        <v>1.8715616934059699E-2</v>
      </c>
      <c r="AP575" s="26">
        <v>-2.95924453976113E-2</v>
      </c>
      <c r="AQ575" s="26">
        <v>3.7381566129624802E-2</v>
      </c>
      <c r="AR575" s="26">
        <v>-6.1680826167503297E-2</v>
      </c>
      <c r="AS575" s="24">
        <v>8</v>
      </c>
      <c r="AT575" s="24">
        <v>4</v>
      </c>
      <c r="AU575" s="24">
        <v>7</v>
      </c>
      <c r="AV575" s="25">
        <v>5</v>
      </c>
      <c r="AW575" s="19"/>
      <c r="AX575" s="29">
        <v>6.3060348903090896E-2</v>
      </c>
      <c r="AY575" s="30">
        <v>-0.13165098583340301</v>
      </c>
      <c r="AZ575" s="30">
        <v>0.39472479445612402</v>
      </c>
      <c r="BA575" s="30">
        <v>-0.16553237835182699</v>
      </c>
      <c r="BB575" s="62">
        <v>6.4816699798484496E-3</v>
      </c>
      <c r="BC575" s="108">
        <v>-10.0916195234167</v>
      </c>
      <c r="BD575" s="22">
        <v>43850</v>
      </c>
      <c r="BE575" s="22">
        <v>43913</v>
      </c>
      <c r="BF575" s="24"/>
      <c r="BG575" s="22"/>
      <c r="BH575" s="37"/>
    </row>
    <row r="576" spans="1:60" x14ac:dyDescent="0.25">
      <c r="A576" s="19"/>
      <c r="B576" s="17" t="s">
        <v>590</v>
      </c>
      <c r="C576" s="17" t="s">
        <v>4856</v>
      </c>
      <c r="D576" s="17" t="s">
        <v>3084</v>
      </c>
      <c r="E576" s="20" t="s">
        <v>7291</v>
      </c>
      <c r="F576" s="20" t="s">
        <v>3163</v>
      </c>
      <c r="G576" s="82" t="s">
        <v>7251</v>
      </c>
      <c r="H576" s="85" t="s">
        <v>7262</v>
      </c>
      <c r="I576" s="21" t="s">
        <v>7417</v>
      </c>
      <c r="J576" s="21" t="s">
        <v>3958</v>
      </c>
      <c r="K576" s="19"/>
      <c r="L576" s="22">
        <v>44015</v>
      </c>
      <c r="M576" s="98">
        <v>1604.54609999992</v>
      </c>
      <c r="N576" s="94">
        <v>1604.54609999992</v>
      </c>
      <c r="O576" s="94">
        <v>1649.5032999999801</v>
      </c>
      <c r="P576" s="62">
        <f t="shared" si="8"/>
        <v>0.97274500754253679</v>
      </c>
      <c r="Q576" s="22">
        <v>43850</v>
      </c>
      <c r="R576" s="99">
        <v>3925482.1949999998</v>
      </c>
      <c r="S576" s="99">
        <v>3475948.8694414101</v>
      </c>
      <c r="T576" s="19"/>
      <c r="U576" s="23">
        <v>2.4586203471699302E-4</v>
      </c>
      <c r="V576" s="63">
        <v>-0.53343508334364698</v>
      </c>
      <c r="W576" s="23">
        <v>1.29953883370035E-2</v>
      </c>
      <c r="X576" s="63">
        <v>-8.3032311309652904</v>
      </c>
      <c r="Y576" s="23">
        <v>-1.64359285718092E-2</v>
      </c>
      <c r="Z576" s="63">
        <v>11.557010523407399</v>
      </c>
      <c r="AA576" s="23">
        <v>2.0182696787742298E-2</v>
      </c>
      <c r="AB576" s="63">
        <v>18.9248853884346</v>
      </c>
      <c r="AC576" s="23">
        <v>6.6153576588476398E-2</v>
      </c>
      <c r="AD576" s="63">
        <v>26.6826549063844</v>
      </c>
      <c r="AE576" s="23">
        <v>9.8496161226648796E-2</v>
      </c>
      <c r="AF576" s="64">
        <v>22.042957706638798</v>
      </c>
      <c r="AG576" s="23">
        <v>2.2471678512374599E-3</v>
      </c>
      <c r="AH576" s="63">
        <v>-5.8701090156318996</v>
      </c>
      <c r="AI576" s="23">
        <v>-9.1243164652041707E-3</v>
      </c>
      <c r="AJ576" s="63">
        <v>9.1736813256866299</v>
      </c>
      <c r="AK576" s="23">
        <v>0.53204951686144297</v>
      </c>
      <c r="AL576" s="23">
        <v>4.4320255381535403E-2</v>
      </c>
      <c r="AM576" s="63">
        <v>68.644056385150193</v>
      </c>
      <c r="AN576" s="19"/>
      <c r="AO576" s="26">
        <v>1.8724561918134E-2</v>
      </c>
      <c r="AP576" s="26">
        <v>-2.9583970434032401E-2</v>
      </c>
      <c r="AQ576" s="26">
        <v>3.7653713252438999E-2</v>
      </c>
      <c r="AR576" s="26">
        <v>-6.1426374763905202E-2</v>
      </c>
      <c r="AS576" s="24">
        <v>8</v>
      </c>
      <c r="AT576" s="24">
        <v>4</v>
      </c>
      <c r="AU576" s="24">
        <v>7</v>
      </c>
      <c r="AV576" s="25">
        <v>5</v>
      </c>
      <c r="AW576" s="19"/>
      <c r="AX576" s="29">
        <v>6.3060233163996601E-2</v>
      </c>
      <c r="AY576" s="30">
        <v>-8.40322719670894E-2</v>
      </c>
      <c r="AZ576" s="30">
        <v>0.40574541163732603</v>
      </c>
      <c r="BA576" s="30">
        <v>-0.105792617861312</v>
      </c>
      <c r="BB576" s="62">
        <v>6.48172079449978E-3</v>
      </c>
      <c r="BC576" s="108">
        <v>-10.0421017648041</v>
      </c>
      <c r="BD576" s="22">
        <v>43850</v>
      </c>
      <c r="BE576" s="22">
        <v>43913</v>
      </c>
      <c r="BF576" s="24"/>
      <c r="BG576" s="22"/>
      <c r="BH576" s="37"/>
    </row>
    <row r="577" spans="1:60" x14ac:dyDescent="0.25">
      <c r="A577" s="19"/>
      <c r="B577" s="17" t="s">
        <v>591</v>
      </c>
      <c r="C577" s="17" t="s">
        <v>4857</v>
      </c>
      <c r="D577" s="17" t="s">
        <v>3084</v>
      </c>
      <c r="E577" s="20" t="s">
        <v>7292</v>
      </c>
      <c r="F577" s="20" t="s">
        <v>3163</v>
      </c>
      <c r="G577" s="82" t="s">
        <v>7251</v>
      </c>
      <c r="H577" s="85" t="s">
        <v>7262</v>
      </c>
      <c r="I577" s="21" t="s">
        <v>7417</v>
      </c>
      <c r="J577" s="21" t="s">
        <v>3959</v>
      </c>
      <c r="K577" s="19"/>
      <c r="L577" s="22">
        <v>44015</v>
      </c>
      <c r="M577" s="98">
        <v>1000</v>
      </c>
      <c r="N577" s="94">
        <v>1000</v>
      </c>
      <c r="O577" s="94">
        <v>1000</v>
      </c>
      <c r="P577" s="62">
        <f t="shared" si="8"/>
        <v>1</v>
      </c>
      <c r="Q577" s="22">
        <v>44015</v>
      </c>
      <c r="R577" s="99">
        <v>0</v>
      </c>
      <c r="S577" s="99">
        <v>0</v>
      </c>
      <c r="T577" s="19"/>
      <c r="U577" s="23">
        <v>0</v>
      </c>
      <c r="V577" s="63">
        <v>-0.55802128681534702</v>
      </c>
      <c r="W577" s="23">
        <v>0</v>
      </c>
      <c r="X577" s="63">
        <v>-9.6027699646656401</v>
      </c>
      <c r="Y577" s="23">
        <v>0</v>
      </c>
      <c r="Z577" s="63">
        <v>13.200603380581001</v>
      </c>
      <c r="AA577" s="23">
        <v>0</v>
      </c>
      <c r="AB577" s="63">
        <v>16.906615709653099</v>
      </c>
      <c r="AC577" s="23">
        <v>0</v>
      </c>
      <c r="AD577" s="63">
        <v>20.067297247529499</v>
      </c>
      <c r="AE577" s="23">
        <v>0</v>
      </c>
      <c r="AF577" s="64">
        <v>12.1933415839594</v>
      </c>
      <c r="AG577" s="23">
        <v>0</v>
      </c>
      <c r="AH577" s="63">
        <v>-6.0948258007556397</v>
      </c>
      <c r="AI577" s="23">
        <v>0</v>
      </c>
      <c r="AJ577" s="63">
        <v>10.0861129722034</v>
      </c>
      <c r="AK577" s="23">
        <v>0</v>
      </c>
      <c r="AL577" s="23">
        <v>0</v>
      </c>
      <c r="AM577" s="63">
        <v>-63.375981902412597</v>
      </c>
      <c r="AN577" s="19"/>
      <c r="AO577" s="26">
        <v>0</v>
      </c>
      <c r="AP577" s="26">
        <v>0</v>
      </c>
      <c r="AQ577" s="26">
        <v>0</v>
      </c>
      <c r="AR577" s="26">
        <v>0</v>
      </c>
      <c r="AS577" s="24">
        <v>0</v>
      </c>
      <c r="AT577" s="24">
        <v>0</v>
      </c>
      <c r="AU577" s="24">
        <v>7</v>
      </c>
      <c r="AV577" s="25">
        <v>5</v>
      </c>
      <c r="AW577" s="19"/>
      <c r="AX577" s="29">
        <v>0</v>
      </c>
      <c r="AY577" s="30">
        <v>-117.15773072850401</v>
      </c>
      <c r="AZ577" s="30">
        <v>0.29634204711419398</v>
      </c>
      <c r="BA577" s="30">
        <v>-15.9700429780205</v>
      </c>
      <c r="BB577" s="62">
        <v>0</v>
      </c>
      <c r="BC577" s="108">
        <v>0</v>
      </c>
      <c r="BD577" s="22">
        <v>43650</v>
      </c>
      <c r="BE577" s="22"/>
      <c r="BF577" s="24"/>
      <c r="BG577" s="22"/>
      <c r="BH577" s="37"/>
    </row>
    <row r="578" spans="1:60" x14ac:dyDescent="0.25">
      <c r="A578" s="19"/>
      <c r="B578" s="17" t="s">
        <v>592</v>
      </c>
      <c r="C578" s="17" t="s">
        <v>4858</v>
      </c>
      <c r="D578" s="17" t="s">
        <v>3084</v>
      </c>
      <c r="E578" s="20" t="s">
        <v>7300</v>
      </c>
      <c r="F578" s="20" t="s">
        <v>3163</v>
      </c>
      <c r="G578" s="82" t="s">
        <v>7251</v>
      </c>
      <c r="H578" s="85" t="s">
        <v>7262</v>
      </c>
      <c r="I578" s="21" t="s">
        <v>7417</v>
      </c>
      <c r="J578" s="21" t="s">
        <v>3960</v>
      </c>
      <c r="K578" s="19"/>
      <c r="L578" s="22">
        <v>44015</v>
      </c>
      <c r="M578" s="98">
        <v>1552.4763999991101</v>
      </c>
      <c r="N578" s="94">
        <v>1552.4763999991101</v>
      </c>
      <c r="O578" s="94">
        <v>1589.8702000006999</v>
      </c>
      <c r="P578" s="62">
        <f t="shared" si="8"/>
        <v>0.97647996672836979</v>
      </c>
      <c r="Q578" s="22">
        <v>43850</v>
      </c>
      <c r="R578" s="99">
        <v>2039899.906</v>
      </c>
      <c r="S578" s="99">
        <v>2048271.75713477</v>
      </c>
      <c r="T578" s="19"/>
      <c r="U578" s="23">
        <v>2.6906196944764799E-4</v>
      </c>
      <c r="V578" s="63">
        <v>-0.53111508987058198</v>
      </c>
      <c r="W578" s="23">
        <v>1.37015353520837E-2</v>
      </c>
      <c r="X578" s="63">
        <v>-8.2326164294645405</v>
      </c>
      <c r="Y578" s="23">
        <v>-1.22694854835572E-2</v>
      </c>
      <c r="Z578" s="63">
        <v>11.9736548322253</v>
      </c>
      <c r="AA578" s="23">
        <v>2.8903856436954801E-2</v>
      </c>
      <c r="AB578" s="63">
        <v>19.797001353348598</v>
      </c>
      <c r="AC578" s="23">
        <v>8.4447583782166505E-2</v>
      </c>
      <c r="AD578" s="63">
        <v>28.512055625760699</v>
      </c>
      <c r="AE578" s="23">
        <v>0.12688267575693299</v>
      </c>
      <c r="AF578" s="64">
        <v>24.881609159667299</v>
      </c>
      <c r="AG578" s="23">
        <v>2.3169529977167301E-3</v>
      </c>
      <c r="AH578" s="63">
        <v>-5.8631305009839698</v>
      </c>
      <c r="AI578" s="23">
        <v>-4.8575867067484103E-3</v>
      </c>
      <c r="AJ578" s="63">
        <v>9.6003543015249306</v>
      </c>
      <c r="AK578" s="23">
        <v>0.55247639999841303</v>
      </c>
      <c r="AL578" s="23">
        <v>5.6092050041115699E-2</v>
      </c>
      <c r="AM578" s="63">
        <v>55.475201925437403</v>
      </c>
      <c r="AN578" s="19"/>
      <c r="AO578" s="26">
        <v>1.8748280610452601E-2</v>
      </c>
      <c r="AP578" s="26">
        <v>-2.9561339265455899E-2</v>
      </c>
      <c r="AQ578" s="26">
        <v>3.8376833099391702E-2</v>
      </c>
      <c r="AR578" s="26">
        <v>-6.0750413501445999E-2</v>
      </c>
      <c r="AS578" s="24">
        <v>8</v>
      </c>
      <c r="AT578" s="24">
        <v>4</v>
      </c>
      <c r="AU578" s="24">
        <v>7</v>
      </c>
      <c r="AV578" s="25">
        <v>5</v>
      </c>
      <c r="AW578" s="19"/>
      <c r="AX578" s="29">
        <v>6.3060797456200801E-2</v>
      </c>
      <c r="AY578" s="30">
        <v>4.3211599175663203E-2</v>
      </c>
      <c r="AZ578" s="30">
        <v>0.43519005871894501</v>
      </c>
      <c r="BA578" s="30">
        <v>5.4584346397518899E-2</v>
      </c>
      <c r="BB578" s="62">
        <v>6.4819465034634104E-3</v>
      </c>
      <c r="BC578" s="108">
        <v>-9.91035620399634</v>
      </c>
      <c r="BD578" s="22">
        <v>43850</v>
      </c>
      <c r="BE578" s="22">
        <v>43913</v>
      </c>
      <c r="BF578" s="24"/>
      <c r="BG578" s="22"/>
      <c r="BH578" s="37"/>
    </row>
    <row r="579" spans="1:60" x14ac:dyDescent="0.25">
      <c r="A579" s="19"/>
      <c r="B579" s="17" t="s">
        <v>593</v>
      </c>
      <c r="C579" s="17" t="s">
        <v>4859</v>
      </c>
      <c r="D579" s="17" t="s">
        <v>3084</v>
      </c>
      <c r="E579" s="20" t="s">
        <v>7359</v>
      </c>
      <c r="F579" s="20" t="s">
        <v>3163</v>
      </c>
      <c r="G579" s="82" t="s">
        <v>7251</v>
      </c>
      <c r="H579" s="85" t="s">
        <v>7262</v>
      </c>
      <c r="I579" s="21" t="s">
        <v>7417</v>
      </c>
      <c r="J579" s="21" t="s">
        <v>3961</v>
      </c>
      <c r="K579" s="19"/>
      <c r="L579" s="22">
        <v>44015</v>
      </c>
      <c r="M579" s="98">
        <v>1586.6739000007501</v>
      </c>
      <c r="N579" s="94">
        <v>1586.6739000007501</v>
      </c>
      <c r="O579" s="94">
        <v>1630.02759999968</v>
      </c>
      <c r="P579" s="62">
        <f t="shared" si="8"/>
        <v>0.97340308839007483</v>
      </c>
      <c r="Q579" s="22">
        <v>43850</v>
      </c>
      <c r="R579" s="99">
        <v>10391599.721999999</v>
      </c>
      <c r="S579" s="99">
        <v>10450918.178406199</v>
      </c>
      <c r="T579" s="19"/>
      <c r="U579" s="23">
        <v>2.4995628155011202E-4</v>
      </c>
      <c r="V579" s="63">
        <v>-0.53302565866033502</v>
      </c>
      <c r="W579" s="23">
        <v>1.31198852723173E-2</v>
      </c>
      <c r="X579" s="63">
        <v>-8.2907814374339104</v>
      </c>
      <c r="Y579" s="23">
        <v>-1.5702004230661301E-2</v>
      </c>
      <c r="Z579" s="63">
        <v>11.630402957511301</v>
      </c>
      <c r="AA579" s="23">
        <v>2.1716090133850199E-2</v>
      </c>
      <c r="AB579" s="63">
        <v>19.078224723052699</v>
      </c>
      <c r="AC579" s="23">
        <v>6.9359125440314501E-2</v>
      </c>
      <c r="AD579" s="63">
        <v>27.003209791553701</v>
      </c>
      <c r="AE579" s="23">
        <v>0.103453510928375</v>
      </c>
      <c r="AF579" s="64">
        <v>22.5386926768115</v>
      </c>
      <c r="AG579" s="23">
        <v>2.2594319871131999E-3</v>
      </c>
      <c r="AH579" s="63">
        <v>-5.8688826020443203</v>
      </c>
      <c r="AI579" s="23">
        <v>-8.3727539822575602E-3</v>
      </c>
      <c r="AJ579" s="63">
        <v>9.2488375739776494</v>
      </c>
      <c r="AK579" s="23">
        <v>0.58667390000133302</v>
      </c>
      <c r="AL579" s="23">
        <v>3.61263526065159E-2</v>
      </c>
      <c r="AM579" s="63">
        <v>25.977741572423799</v>
      </c>
      <c r="AN579" s="19"/>
      <c r="AO579" s="26">
        <v>1.8728716288023899E-2</v>
      </c>
      <c r="AP579" s="26">
        <v>-2.9579982353425301E-2</v>
      </c>
      <c r="AQ579" s="26">
        <v>3.7781405482746798E-2</v>
      </c>
      <c r="AR579" s="26">
        <v>-6.1307160765863997E-2</v>
      </c>
      <c r="AS579" s="24">
        <v>8</v>
      </c>
      <c r="AT579" s="24">
        <v>4</v>
      </c>
      <c r="AU579" s="24">
        <v>7</v>
      </c>
      <c r="AV579" s="25">
        <v>5</v>
      </c>
      <c r="AW579" s="19"/>
      <c r="AX579" s="29">
        <v>6.3060211435003996E-2</v>
      </c>
      <c r="AY579" s="30">
        <v>-6.1655781016781902E-2</v>
      </c>
      <c r="AZ579" s="30">
        <v>0.41092391474057899</v>
      </c>
      <c r="BA579" s="30">
        <v>-7.7667740646802499E-2</v>
      </c>
      <c r="BB579" s="62">
        <v>6.4817480050078299E-3</v>
      </c>
      <c r="BC579" s="108">
        <v>-10.018848760635599</v>
      </c>
      <c r="BD579" s="22">
        <v>43850</v>
      </c>
      <c r="BE579" s="22">
        <v>43913</v>
      </c>
      <c r="BF579" s="24"/>
      <c r="BG579" s="22"/>
      <c r="BH579" s="37"/>
    </row>
    <row r="580" spans="1:60" x14ac:dyDescent="0.25">
      <c r="A580" s="19"/>
      <c r="B580" s="17" t="s">
        <v>594</v>
      </c>
      <c r="C580" s="17" t="s">
        <v>4860</v>
      </c>
      <c r="D580" s="17" t="s">
        <v>3084</v>
      </c>
      <c r="E580" s="20" t="s">
        <v>7361</v>
      </c>
      <c r="F580" s="20" t="s">
        <v>3163</v>
      </c>
      <c r="G580" s="82" t="s">
        <v>7251</v>
      </c>
      <c r="H580" s="85" t="s">
        <v>7262</v>
      </c>
      <c r="I580" s="21" t="s">
        <v>7417</v>
      </c>
      <c r="J580" s="21" t="s">
        <v>3962</v>
      </c>
      <c r="K580" s="19"/>
      <c r="L580" s="22">
        <v>44015</v>
      </c>
      <c r="M580" s="98">
        <v>1971.20959999971</v>
      </c>
      <c r="N580" s="94">
        <v>1971.20959999971</v>
      </c>
      <c r="O580" s="94">
        <v>2027.2631000000999</v>
      </c>
      <c r="P580" s="62">
        <f t="shared" si="8"/>
        <v>0.97235016017388809</v>
      </c>
      <c r="Q580" s="22">
        <v>43850</v>
      </c>
      <c r="R580" s="99">
        <v>1022284.73</v>
      </c>
      <c r="S580" s="99">
        <v>797248.21928710898</v>
      </c>
      <c r="T580" s="19"/>
      <c r="U580" s="23">
        <v>2.4336159731319599E-4</v>
      </c>
      <c r="V580" s="63">
        <v>-0.53368512708402704</v>
      </c>
      <c r="W580" s="23">
        <v>1.29206359579257E-2</v>
      </c>
      <c r="X580" s="63">
        <v>-8.31070636888035</v>
      </c>
      <c r="Y580" s="23">
        <v>-1.6876260226126798E-2</v>
      </c>
      <c r="Z580" s="63">
        <v>11.5129773579683</v>
      </c>
      <c r="AA580" s="23">
        <v>1.92637427226146E-2</v>
      </c>
      <c r="AB580" s="63">
        <v>18.832989981921902</v>
      </c>
      <c r="AC580" s="23">
        <v>6.4234200784994797E-2</v>
      </c>
      <c r="AD580" s="63">
        <v>26.490717326028999</v>
      </c>
      <c r="AE580" s="23">
        <v>9.5532198913133498E-2</v>
      </c>
      <c r="AF580" s="64">
        <v>21.746561475272799</v>
      </c>
      <c r="AG580" s="23">
        <v>2.2397243847080998E-3</v>
      </c>
      <c r="AH580" s="63">
        <v>-5.87085336228483</v>
      </c>
      <c r="AI580" s="23">
        <v>-9.5751986618779501E-3</v>
      </c>
      <c r="AJ580" s="63">
        <v>9.12859310601198</v>
      </c>
      <c r="AK580" s="23">
        <v>0.97120960000087497</v>
      </c>
      <c r="AL580" s="23">
        <v>4.6332386938956902E-2</v>
      </c>
      <c r="AM580" s="63">
        <v>-6.6635816437192297</v>
      </c>
      <c r="AN580" s="19"/>
      <c r="AO580" s="26">
        <v>1.8722019622146001E-2</v>
      </c>
      <c r="AP580" s="26">
        <v>-2.9586319297777702E-2</v>
      </c>
      <c r="AQ580" s="26">
        <v>3.7577191207674297E-2</v>
      </c>
      <c r="AR580" s="26">
        <v>-6.1498145903897197E-2</v>
      </c>
      <c r="AS580" s="24">
        <v>8</v>
      </c>
      <c r="AT580" s="24">
        <v>4</v>
      </c>
      <c r="AU580" s="24">
        <v>7</v>
      </c>
      <c r="AV580" s="25">
        <v>5</v>
      </c>
      <c r="AW580" s="19"/>
      <c r="AX580" s="29">
        <v>6.3060242059291297E-2</v>
      </c>
      <c r="AY580" s="30">
        <v>-9.7441963587925798E-2</v>
      </c>
      <c r="AZ580" s="30">
        <v>0.40264193455186598</v>
      </c>
      <c r="BA580" s="30">
        <v>-0.12263103280827201</v>
      </c>
      <c r="BB580" s="62">
        <v>6.4817040461730398E-3</v>
      </c>
      <c r="BC580" s="108">
        <v>-10.0560405800788</v>
      </c>
      <c r="BD580" s="22">
        <v>43850</v>
      </c>
      <c r="BE580" s="22">
        <v>43913</v>
      </c>
      <c r="BF580" s="24"/>
      <c r="BG580" s="22"/>
      <c r="BH580" s="37"/>
    </row>
    <row r="581" spans="1:60" x14ac:dyDescent="0.25">
      <c r="A581" s="19"/>
      <c r="B581" s="17" t="s">
        <v>595</v>
      </c>
      <c r="C581" s="17" t="s">
        <v>4861</v>
      </c>
      <c r="D581" s="17" t="s">
        <v>3084</v>
      </c>
      <c r="E581" s="20" t="s">
        <v>7348</v>
      </c>
      <c r="F581" s="20" t="s">
        <v>3163</v>
      </c>
      <c r="G581" s="82" t="s">
        <v>7251</v>
      </c>
      <c r="H581" s="85" t="s">
        <v>7262</v>
      </c>
      <c r="I581" s="21" t="s">
        <v>7417</v>
      </c>
      <c r="J581" s="21" t="s">
        <v>3963</v>
      </c>
      <c r="K581" s="19"/>
      <c r="L581" s="22">
        <v>44015</v>
      </c>
      <c r="M581" s="98">
        <v>1520.3763999994801</v>
      </c>
      <c r="N581" s="94">
        <v>1520.3763999994801</v>
      </c>
      <c r="O581" s="94">
        <v>1572.0203000009101</v>
      </c>
      <c r="P581" s="62">
        <f t="shared" ref="P581:P644" si="9">IFERROR(N581/O581,"")</f>
        <v>0.9671480705424732</v>
      </c>
      <c r="Q581" s="22">
        <v>43850</v>
      </c>
      <c r="R581" s="99">
        <v>11626067.176000001</v>
      </c>
      <c r="S581" s="99">
        <v>14749134.7990625</v>
      </c>
      <c r="T581" s="19"/>
      <c r="U581" s="23">
        <v>2.1084750915178999E-4</v>
      </c>
      <c r="V581" s="63">
        <v>-0.53693653590016799</v>
      </c>
      <c r="W581" s="23">
        <v>1.1933196463360199E-2</v>
      </c>
      <c r="X581" s="63">
        <v>-8.4094503183296201</v>
      </c>
      <c r="Y581" s="23">
        <v>-2.2676393772599099E-2</v>
      </c>
      <c r="Z581" s="63">
        <v>10.932964003324701</v>
      </c>
      <c r="AA581" s="23">
        <v>7.1898866608535198E-3</v>
      </c>
      <c r="AB581" s="63">
        <v>17.6256043757312</v>
      </c>
      <c r="AC581" s="23">
        <v>3.9186780661111698E-2</v>
      </c>
      <c r="AD581" s="63">
        <v>23.985975313640701</v>
      </c>
      <c r="AE581" s="23">
        <v>5.7092870220003498E-2</v>
      </c>
      <c r="AF581" s="64">
        <v>17.902628605952501</v>
      </c>
      <c r="AG581" s="23">
        <v>2.1419435724965301E-3</v>
      </c>
      <c r="AH581" s="63">
        <v>-5.8806314435059903</v>
      </c>
      <c r="AI581" s="23">
        <v>-1.55144994350849E-2</v>
      </c>
      <c r="AJ581" s="63">
        <v>8.5346630286949203</v>
      </c>
      <c r="AK581" s="23">
        <v>0.52037639999995</v>
      </c>
      <c r="AL581" s="23">
        <v>3.2732157644204597E-2</v>
      </c>
      <c r="AM581" s="63">
        <v>19.347991572285501</v>
      </c>
      <c r="AN581" s="19"/>
      <c r="AO581" s="26">
        <v>1.8688808886508899E-2</v>
      </c>
      <c r="AP581" s="26">
        <v>-2.9617998703543001E-2</v>
      </c>
      <c r="AQ581" s="26">
        <v>3.6565588179655599E-2</v>
      </c>
      <c r="AR581" s="26">
        <v>-6.2443373009082301E-2</v>
      </c>
      <c r="AS581" s="24">
        <v>8</v>
      </c>
      <c r="AT581" s="24">
        <v>4</v>
      </c>
      <c r="AU581" s="24">
        <v>7</v>
      </c>
      <c r="AV581" s="25">
        <v>5</v>
      </c>
      <c r="AW581" s="19"/>
      <c r="AX581" s="29">
        <v>6.3061975473247003E-2</v>
      </c>
      <c r="AY581" s="30">
        <v>-0.27365822448473398</v>
      </c>
      <c r="AZ581" s="30">
        <v>0.36185344235354899</v>
      </c>
      <c r="BA581" s="30">
        <v>-0.34277662309705198</v>
      </c>
      <c r="BB581" s="62">
        <v>6.4816501410859904E-3</v>
      </c>
      <c r="BC581" s="108">
        <v>-10.2400776886498</v>
      </c>
      <c r="BD581" s="22">
        <v>43850</v>
      </c>
      <c r="BE581" s="22">
        <v>43913</v>
      </c>
      <c r="BF581" s="24"/>
      <c r="BG581" s="22"/>
      <c r="BH581" s="37"/>
    </row>
    <row r="582" spans="1:60" x14ac:dyDescent="0.25">
      <c r="A582" s="19"/>
      <c r="B582" s="17" t="s">
        <v>596</v>
      </c>
      <c r="C582" s="17" t="s">
        <v>4862</v>
      </c>
      <c r="D582" s="17" t="s">
        <v>3085</v>
      </c>
      <c r="E582" s="20" t="s">
        <v>7298</v>
      </c>
      <c r="F582" s="20" t="s">
        <v>3163</v>
      </c>
      <c r="G582" s="82" t="s">
        <v>7251</v>
      </c>
      <c r="H582" s="85" t="s">
        <v>7282</v>
      </c>
      <c r="I582" s="21" t="s">
        <v>7417</v>
      </c>
      <c r="J582" s="21" t="s">
        <v>3964</v>
      </c>
      <c r="K582" s="19"/>
      <c r="L582" s="22">
        <v>44015</v>
      </c>
      <c r="M582" s="98">
        <v>1287.41620000079</v>
      </c>
      <c r="N582" s="94">
        <v>1287.41620000079</v>
      </c>
      <c r="O582" s="94">
        <v>1830.86869999953</v>
      </c>
      <c r="P582" s="62">
        <f t="shared" si="9"/>
        <v>0.70317232470090318</v>
      </c>
      <c r="Q582" s="22">
        <v>43879</v>
      </c>
      <c r="R582" s="99">
        <v>19326.919999999998</v>
      </c>
      <c r="S582" s="99">
        <v>24751.892712646499</v>
      </c>
      <c r="T582" s="19"/>
      <c r="U582" s="23">
        <v>-6.7050641064270199E-4</v>
      </c>
      <c r="V582" s="63">
        <v>-0.62507192787961696</v>
      </c>
      <c r="W582" s="23">
        <v>1.1962131680775199E-2</v>
      </c>
      <c r="X582" s="63">
        <v>-8.4065567965881201</v>
      </c>
      <c r="Y582" s="23">
        <v>-0.229176240222005</v>
      </c>
      <c r="Z582" s="63">
        <v>-9.7170206416194596</v>
      </c>
      <c r="AA582" s="23">
        <v>-9.5583864784275593E-2</v>
      </c>
      <c r="AB582" s="63">
        <v>7.3482292312255604</v>
      </c>
      <c r="AC582" s="23">
        <v>-0.109373001362692</v>
      </c>
      <c r="AD582" s="63">
        <v>9.1299971112603107</v>
      </c>
      <c r="AE582" s="23">
        <v>-0.18311522835021601</v>
      </c>
      <c r="AF582" s="64">
        <v>-6.1181812510622002</v>
      </c>
      <c r="AG582" s="23">
        <v>2.3775217377988199E-3</v>
      </c>
      <c r="AH582" s="63">
        <v>-5.85707362697576</v>
      </c>
      <c r="AI582" s="23">
        <v>-0.201781355573039</v>
      </c>
      <c r="AJ582" s="63">
        <v>-10.0920225851005</v>
      </c>
      <c r="AK582" s="23">
        <v>0.181267502250266</v>
      </c>
      <c r="AL582" s="23">
        <v>1.70785187674483E-2</v>
      </c>
      <c r="AM582" s="63">
        <v>33.5658549240325</v>
      </c>
      <c r="AN582" s="19"/>
      <c r="AO582" s="26">
        <v>7.0787580905744094E-2</v>
      </c>
      <c r="AP582" s="26">
        <v>-9.6782398074574297E-2</v>
      </c>
      <c r="AQ582" s="26">
        <v>9.6206270891416396E-2</v>
      </c>
      <c r="AR582" s="26">
        <v>-0.27079887586296503</v>
      </c>
      <c r="AS582" s="24">
        <v>9</v>
      </c>
      <c r="AT582" s="24">
        <v>3</v>
      </c>
      <c r="AU582" s="24">
        <v>6</v>
      </c>
      <c r="AV582" s="25">
        <v>6</v>
      </c>
      <c r="AW582" s="19"/>
      <c r="AX582" s="29">
        <v>0.30459801120334301</v>
      </c>
      <c r="AY582" s="30">
        <v>-0.258880445963314</v>
      </c>
      <c r="AZ582" s="30">
        <v>0.144138008463187</v>
      </c>
      <c r="BA582" s="30">
        <v>-0.34851397941883999</v>
      </c>
      <c r="BB582" s="62">
        <v>3.1191588004148799E-2</v>
      </c>
      <c r="BC582" s="108">
        <v>-40.0865174001665</v>
      </c>
      <c r="BD582" s="22">
        <v>43879</v>
      </c>
      <c r="BE582" s="22">
        <v>43913</v>
      </c>
      <c r="BF582" s="24"/>
      <c r="BG582" s="22"/>
      <c r="BH582" s="37"/>
    </row>
    <row r="583" spans="1:60" x14ac:dyDescent="0.25">
      <c r="A583" s="19"/>
      <c r="B583" s="17" t="s">
        <v>597</v>
      </c>
      <c r="C583" s="17" t="s">
        <v>4863</v>
      </c>
      <c r="D583" s="17" t="s">
        <v>3085</v>
      </c>
      <c r="E583" s="20" t="s">
        <v>7346</v>
      </c>
      <c r="F583" s="20" t="s">
        <v>3163</v>
      </c>
      <c r="G583" s="82" t="s">
        <v>7251</v>
      </c>
      <c r="H583" s="85" t="s">
        <v>7282</v>
      </c>
      <c r="I583" s="21" t="s">
        <v>7417</v>
      </c>
      <c r="J583" s="21" t="s">
        <v>3965</v>
      </c>
      <c r="K583" s="19"/>
      <c r="L583" s="22">
        <v>44015</v>
      </c>
      <c r="M583" s="98">
        <v>1054.7385000009101</v>
      </c>
      <c r="N583" s="94">
        <v>1054.7385000009101</v>
      </c>
      <c r="O583" s="94">
        <v>1511.16180000082</v>
      </c>
      <c r="P583" s="62">
        <f t="shared" si="9"/>
        <v>0.69796530060536055</v>
      </c>
      <c r="Q583" s="22">
        <v>43879</v>
      </c>
      <c r="R583" s="99">
        <v>150105.98699999999</v>
      </c>
      <c r="S583" s="99">
        <v>186954.55533325201</v>
      </c>
      <c r="T583" s="19"/>
      <c r="U583" s="23">
        <v>-7.2515127612859899E-4</v>
      </c>
      <c r="V583" s="63">
        <v>-0.63053641442820696</v>
      </c>
      <c r="W583" s="23">
        <v>1.0304306304533399E-2</v>
      </c>
      <c r="X583" s="63">
        <v>-8.5723393342195795</v>
      </c>
      <c r="Y583" s="23">
        <v>-0.23680519662593699</v>
      </c>
      <c r="Z583" s="63">
        <v>-10.479916282012701</v>
      </c>
      <c r="AA583" s="23">
        <v>-0.113517999835458</v>
      </c>
      <c r="AB583" s="63">
        <v>5.5548157261073401</v>
      </c>
      <c r="AC583" s="23">
        <v>-0.14432281711648101</v>
      </c>
      <c r="AD583" s="63">
        <v>5.63501553588139</v>
      </c>
      <c r="AE583" s="23">
        <v>-0.23071343454736101</v>
      </c>
      <c r="AF583" s="64">
        <v>-10.8780018707766</v>
      </c>
      <c r="AG583" s="23">
        <v>2.2131121222628298E-3</v>
      </c>
      <c r="AH583" s="63">
        <v>-5.8735145885293596</v>
      </c>
      <c r="AI583" s="23">
        <v>-0.20981100660719701</v>
      </c>
      <c r="AJ583" s="63">
        <v>-10.8949876885163</v>
      </c>
      <c r="AK583" s="23">
        <v>-2.3109874129659098E-2</v>
      </c>
      <c r="AL583" s="23">
        <v>-2.37395691601705E-3</v>
      </c>
      <c r="AM583" s="63">
        <v>13.1281172860472</v>
      </c>
      <c r="AN583" s="19"/>
      <c r="AO583" s="26">
        <v>7.0729043387473198E-2</v>
      </c>
      <c r="AP583" s="26">
        <v>-9.6930390311172204E-2</v>
      </c>
      <c r="AQ583" s="26">
        <v>9.4350755738560096E-2</v>
      </c>
      <c r="AR583" s="26">
        <v>-0.27203315040416798</v>
      </c>
      <c r="AS583" s="24">
        <v>9</v>
      </c>
      <c r="AT583" s="24">
        <v>3</v>
      </c>
      <c r="AU583" s="24">
        <v>6</v>
      </c>
      <c r="AV583" s="25">
        <v>6</v>
      </c>
      <c r="AW583" s="19"/>
      <c r="AX583" s="29">
        <v>0.304637488443113</v>
      </c>
      <c r="AY583" s="30">
        <v>-0.31559586736011602</v>
      </c>
      <c r="AZ583" s="30">
        <v>8.1874046107373005E-2</v>
      </c>
      <c r="BA583" s="30">
        <v>-0.42383940644185703</v>
      </c>
      <c r="BB583" s="62">
        <v>3.1192945567781901E-2</v>
      </c>
      <c r="BC583" s="108">
        <v>-40.197747190308299</v>
      </c>
      <c r="BD583" s="22">
        <v>43879</v>
      </c>
      <c r="BE583" s="22">
        <v>43913</v>
      </c>
      <c r="BF583" s="24"/>
      <c r="BG583" s="22"/>
      <c r="BH583" s="37"/>
    </row>
    <row r="584" spans="1:60" x14ac:dyDescent="0.25">
      <c r="A584" s="19"/>
      <c r="B584" s="17" t="s">
        <v>598</v>
      </c>
      <c r="C584" s="17" t="s">
        <v>4864</v>
      </c>
      <c r="D584" s="17" t="s">
        <v>3085</v>
      </c>
      <c r="E584" s="20" t="s">
        <v>7291</v>
      </c>
      <c r="F584" s="20" t="s">
        <v>3163</v>
      </c>
      <c r="G584" s="82" t="s">
        <v>7251</v>
      </c>
      <c r="H584" s="85" t="s">
        <v>7282</v>
      </c>
      <c r="I584" s="21" t="s">
        <v>7417</v>
      </c>
      <c r="J584" s="21" t="s">
        <v>3966</v>
      </c>
      <c r="K584" s="19"/>
      <c r="L584" s="22">
        <v>44015</v>
      </c>
      <c r="M584" s="98">
        <v>1000</v>
      </c>
      <c r="N584" s="94">
        <v>1000</v>
      </c>
      <c r="O584" s="94">
        <v>1000</v>
      </c>
      <c r="P584" s="62">
        <f t="shared" si="9"/>
        <v>1</v>
      </c>
      <c r="Q584" s="22">
        <v>44015</v>
      </c>
      <c r="R584" s="99">
        <v>0</v>
      </c>
      <c r="S584" s="99">
        <v>0</v>
      </c>
      <c r="T584" s="19"/>
      <c r="U584" s="23">
        <v>0</v>
      </c>
      <c r="V584" s="63">
        <v>-0.55802128681534702</v>
      </c>
      <c r="W584" s="23">
        <v>0</v>
      </c>
      <c r="X584" s="63">
        <v>-9.6027699646656401</v>
      </c>
      <c r="Y584" s="23">
        <v>0</v>
      </c>
      <c r="Z584" s="63">
        <v>13.200603380581001</v>
      </c>
      <c r="AA584" s="23">
        <v>0</v>
      </c>
      <c r="AB584" s="63">
        <v>16.906615709653099</v>
      </c>
      <c r="AC584" s="23">
        <v>0</v>
      </c>
      <c r="AD584" s="63">
        <v>20.067297247529499</v>
      </c>
      <c r="AE584" s="23">
        <v>0</v>
      </c>
      <c r="AF584" s="64">
        <v>12.1933415839594</v>
      </c>
      <c r="AG584" s="23">
        <v>0</v>
      </c>
      <c r="AH584" s="63">
        <v>-6.0948258007556397</v>
      </c>
      <c r="AI584" s="23">
        <v>0</v>
      </c>
      <c r="AJ584" s="63">
        <v>10.0861129722034</v>
      </c>
      <c r="AK584" s="23">
        <v>0</v>
      </c>
      <c r="AL584" s="23">
        <v>0</v>
      </c>
      <c r="AM584" s="63">
        <v>15.439104699005799</v>
      </c>
      <c r="AN584" s="19"/>
      <c r="AO584" s="26">
        <v>0</v>
      </c>
      <c r="AP584" s="26">
        <v>0</v>
      </c>
      <c r="AQ584" s="26">
        <v>0</v>
      </c>
      <c r="AR584" s="26">
        <v>0</v>
      </c>
      <c r="AS584" s="24">
        <v>0</v>
      </c>
      <c r="AT584" s="24">
        <v>0</v>
      </c>
      <c r="AU584" s="24">
        <v>7</v>
      </c>
      <c r="AV584" s="25">
        <v>5</v>
      </c>
      <c r="AW584" s="19"/>
      <c r="AX584" s="29">
        <v>0</v>
      </c>
      <c r="AY584" s="30">
        <v>-117.15773072850401</v>
      </c>
      <c r="AZ584" s="30">
        <v>0.29634204711419398</v>
      </c>
      <c r="BA584" s="30">
        <v>-15.9700429780205</v>
      </c>
      <c r="BB584" s="62">
        <v>0</v>
      </c>
      <c r="BC584" s="108">
        <v>0</v>
      </c>
      <c r="BD584" s="22">
        <v>43650</v>
      </c>
      <c r="BE584" s="22"/>
      <c r="BF584" s="24"/>
      <c r="BG584" s="22"/>
      <c r="BH584" s="37"/>
    </row>
    <row r="585" spans="1:60" x14ac:dyDescent="0.25">
      <c r="A585" s="19"/>
      <c r="B585" s="17" t="s">
        <v>599</v>
      </c>
      <c r="C585" s="17" t="s">
        <v>4865</v>
      </c>
      <c r="D585" s="17" t="s">
        <v>3085</v>
      </c>
      <c r="E585" s="20" t="s">
        <v>7359</v>
      </c>
      <c r="F585" s="20" t="s">
        <v>3163</v>
      </c>
      <c r="G585" s="82" t="s">
        <v>7251</v>
      </c>
      <c r="H585" s="85" t="s">
        <v>7282</v>
      </c>
      <c r="I585" s="21" t="s">
        <v>7417</v>
      </c>
      <c r="J585" s="21" t="s">
        <v>3967</v>
      </c>
      <c r="K585" s="19"/>
      <c r="L585" s="22">
        <v>44015</v>
      </c>
      <c r="M585" s="98">
        <v>1013.38839999959</v>
      </c>
      <c r="N585" s="94">
        <v>1013.38839999959</v>
      </c>
      <c r="O585" s="94">
        <v>1444.2760000005401</v>
      </c>
      <c r="P585" s="62">
        <f t="shared" si="9"/>
        <v>0.70165840878004693</v>
      </c>
      <c r="Q585" s="22">
        <v>43879</v>
      </c>
      <c r="R585" s="99">
        <v>53035.894999999997</v>
      </c>
      <c r="S585" s="99">
        <v>14770.7482758636</v>
      </c>
      <c r="T585" s="19"/>
      <c r="U585" s="23">
        <v>-6.8633340652013398E-4</v>
      </c>
      <c r="V585" s="63">
        <v>-0.62665462746736</v>
      </c>
      <c r="W585" s="23">
        <v>1.14798386912298E-2</v>
      </c>
      <c r="X585" s="63">
        <v>-8.4547860955499292</v>
      </c>
      <c r="Y585" s="23">
        <v>-0.23139680629363299</v>
      </c>
      <c r="Z585" s="63">
        <v>-9.9390772487822705</v>
      </c>
      <c r="AA585" s="23">
        <v>-0.10082060154134501</v>
      </c>
      <c r="AB585" s="63">
        <v>6.8245555555186002</v>
      </c>
      <c r="AC585" s="23">
        <v>-0.119660863143508</v>
      </c>
      <c r="AD585" s="63">
        <v>8.1012109331786597</v>
      </c>
      <c r="AE585" s="23">
        <v>-0.19721088190184699</v>
      </c>
      <c r="AF585" s="64">
        <v>-7.5277466062252598</v>
      </c>
      <c r="AG585" s="23">
        <v>2.3295973205677001E-3</v>
      </c>
      <c r="AH585" s="63">
        <v>-5.8618660686988697</v>
      </c>
      <c r="AI585" s="23">
        <v>-0.204118900688773</v>
      </c>
      <c r="AJ585" s="63">
        <v>-10.3257770966738</v>
      </c>
      <c r="AK585" s="23">
        <v>1.33883999988029E-2</v>
      </c>
      <c r="AL585" s="23">
        <v>1.3528670951927801E-3</v>
      </c>
      <c r="AM585" s="63">
        <v>16.777944698900701</v>
      </c>
      <c r="AN585" s="19"/>
      <c r="AO585" s="26">
        <v>7.0770559625088894E-2</v>
      </c>
      <c r="AP585" s="26">
        <v>-9.6825185527413898E-2</v>
      </c>
      <c r="AQ585" s="26">
        <v>9.5668217920319903E-2</v>
      </c>
      <c r="AR585" s="26">
        <v>-0.27115631230757598</v>
      </c>
      <c r="AS585" s="24">
        <v>9</v>
      </c>
      <c r="AT585" s="24">
        <v>3</v>
      </c>
      <c r="AU585" s="24">
        <v>6</v>
      </c>
      <c r="AV585" s="25">
        <v>6</v>
      </c>
      <c r="AW585" s="19"/>
      <c r="AX585" s="29">
        <v>0.30460894106334302</v>
      </c>
      <c r="AY585" s="30">
        <v>-0.27544015036073699</v>
      </c>
      <c r="AZ585" s="30">
        <v>0.12596102630141101</v>
      </c>
      <c r="BA585" s="30">
        <v>-0.37054718298304601</v>
      </c>
      <c r="BB585" s="62">
        <v>3.1191929719607301E-2</v>
      </c>
      <c r="BC585" s="108">
        <v>-40.118682301777902</v>
      </c>
      <c r="BD585" s="22">
        <v>43879</v>
      </c>
      <c r="BE585" s="22">
        <v>43913</v>
      </c>
      <c r="BF585" s="24"/>
      <c r="BG585" s="22"/>
      <c r="BH585" s="37"/>
    </row>
    <row r="586" spans="1:60" x14ac:dyDescent="0.25">
      <c r="A586" s="19"/>
      <c r="B586" s="17" t="s">
        <v>600</v>
      </c>
      <c r="C586" s="17" t="s">
        <v>4866</v>
      </c>
      <c r="D586" s="17" t="s">
        <v>3085</v>
      </c>
      <c r="E586" s="20" t="s">
        <v>7360</v>
      </c>
      <c r="F586" s="20" t="s">
        <v>3163</v>
      </c>
      <c r="G586" s="82" t="s">
        <v>7251</v>
      </c>
      <c r="H586" s="85" t="s">
        <v>7282</v>
      </c>
      <c r="I586" s="21" t="s">
        <v>7417</v>
      </c>
      <c r="J586" s="21" t="s">
        <v>2982</v>
      </c>
      <c r="K586" s="19"/>
      <c r="L586" s="22">
        <v>44015</v>
      </c>
      <c r="M586" s="98">
        <v>1084.8109000008601</v>
      </c>
      <c r="N586" s="94">
        <v>1084.8109000008601</v>
      </c>
      <c r="O586" s="94">
        <v>1529.0413000006199</v>
      </c>
      <c r="P586" s="62">
        <f t="shared" si="9"/>
        <v>0.70947128766268142</v>
      </c>
      <c r="Q586" s="22">
        <v>43879</v>
      </c>
      <c r="R586" s="99">
        <v>387122.81599999999</v>
      </c>
      <c r="S586" s="99">
        <v>513489.97425683599</v>
      </c>
      <c r="T586" s="19"/>
      <c r="U586" s="23">
        <v>-6.0499272240122103E-4</v>
      </c>
      <c r="V586" s="63">
        <v>-0.61852055905546899</v>
      </c>
      <c r="W586" s="23">
        <v>1.39545399997587E-2</v>
      </c>
      <c r="X586" s="63">
        <v>-8.2073159646970506</v>
      </c>
      <c r="Y586" s="23">
        <v>-0.21992152840364701</v>
      </c>
      <c r="Z586" s="63">
        <v>-8.7915494597837096</v>
      </c>
      <c r="AA586" s="23">
        <v>-7.3584476410396796E-2</v>
      </c>
      <c r="AB586" s="63">
        <v>9.5481680686207309</v>
      </c>
      <c r="AC586" s="23">
        <v>-6.5548350839890204E-2</v>
      </c>
      <c r="AD586" s="63">
        <v>13.5124621635478</v>
      </c>
      <c r="AE586" s="23">
        <v>-0.122100951224711</v>
      </c>
      <c r="AF586" s="64">
        <v>-1.6753538511693498E-2</v>
      </c>
      <c r="AG586" s="23">
        <v>2.5746167993929698E-3</v>
      </c>
      <c r="AH586" s="63">
        <v>-5.8373641208163498</v>
      </c>
      <c r="AI586" s="23">
        <v>-0.19203878711065001</v>
      </c>
      <c r="AJ586" s="63">
        <v>-9.1177657388616407</v>
      </c>
      <c r="AK586" s="23">
        <v>8.4810900001757505E-2</v>
      </c>
      <c r="AL586" s="23">
        <v>2.2623136152105899E-2</v>
      </c>
      <c r="AM586" s="63">
        <v>5.9835767526310502</v>
      </c>
      <c r="AN586" s="19"/>
      <c r="AO586" s="26">
        <v>7.0857857639566604E-2</v>
      </c>
      <c r="AP586" s="26">
        <v>-9.6604707466176498E-2</v>
      </c>
      <c r="AQ586" s="26">
        <v>9.8437331722379895E-2</v>
      </c>
      <c r="AR586" s="26">
        <v>-0.26931506630906399</v>
      </c>
      <c r="AS586" s="24">
        <v>9</v>
      </c>
      <c r="AT586" s="24">
        <v>3</v>
      </c>
      <c r="AU586" s="24">
        <v>6</v>
      </c>
      <c r="AV586" s="25">
        <v>6</v>
      </c>
      <c r="AW586" s="19"/>
      <c r="AX586" s="29">
        <v>0.30455265227821698</v>
      </c>
      <c r="AY586" s="30">
        <v>-0.18934266465817001</v>
      </c>
      <c r="AZ586" s="30">
        <v>0.22043381284765901</v>
      </c>
      <c r="BA586" s="30">
        <v>-0.25564115335055199</v>
      </c>
      <c r="BB586" s="62">
        <v>3.1190167666245501E-2</v>
      </c>
      <c r="BC586" s="108">
        <v>-39.952792642055996</v>
      </c>
      <c r="BD586" s="22">
        <v>43879</v>
      </c>
      <c r="BE586" s="22">
        <v>43913</v>
      </c>
      <c r="BF586" s="24"/>
      <c r="BG586" s="22"/>
      <c r="BH586" s="37"/>
    </row>
    <row r="587" spans="1:60" x14ac:dyDescent="0.25">
      <c r="A587" s="19"/>
      <c r="B587" s="17" t="s">
        <v>601</v>
      </c>
      <c r="C587" s="17" t="s">
        <v>4867</v>
      </c>
      <c r="D587" s="17" t="s">
        <v>3085</v>
      </c>
      <c r="E587" s="20" t="s">
        <v>7361</v>
      </c>
      <c r="F587" s="20" t="s">
        <v>3163</v>
      </c>
      <c r="G587" s="82" t="s">
        <v>7251</v>
      </c>
      <c r="H587" s="85" t="s">
        <v>7282</v>
      </c>
      <c r="I587" s="21" t="s">
        <v>7417</v>
      </c>
      <c r="J587" s="21" t="s">
        <v>3968</v>
      </c>
      <c r="K587" s="19"/>
      <c r="L587" s="22">
        <v>44015</v>
      </c>
      <c r="M587" s="98">
        <v>1095.6043999996</v>
      </c>
      <c r="N587" s="94">
        <v>1095.6043999996</v>
      </c>
      <c r="O587" s="94">
        <v>1568.3717000000199</v>
      </c>
      <c r="P587" s="62">
        <f t="shared" si="9"/>
        <v>0.69856169937240387</v>
      </c>
      <c r="Q587" s="22">
        <v>43879</v>
      </c>
      <c r="R587" s="99">
        <v>5884.9549999999999</v>
      </c>
      <c r="S587" s="99">
        <v>11698.2444674377</v>
      </c>
      <c r="T587" s="19"/>
      <c r="U587" s="23">
        <v>-7.1890306480781895E-4</v>
      </c>
      <c r="V587" s="63">
        <v>-0.629911593296129</v>
      </c>
      <c r="W587" s="23">
        <v>1.0494863798157899E-2</v>
      </c>
      <c r="X587" s="63">
        <v>-8.5532835848571303</v>
      </c>
      <c r="Y587" s="23">
        <v>-0.23593261421425299</v>
      </c>
      <c r="Z587" s="63">
        <v>-10.392658040844299</v>
      </c>
      <c r="AA587" s="23">
        <v>-0.111475191800273</v>
      </c>
      <c r="AB587" s="63">
        <v>5.7590965296258201</v>
      </c>
      <c r="AC587" s="23">
        <v>-0.14037523458871901</v>
      </c>
      <c r="AD587" s="63">
        <v>6.0297737886576197</v>
      </c>
      <c r="AE587" s="23">
        <v>-0.22538465655554299</v>
      </c>
      <c r="AF587" s="64">
        <v>-10.345124071594901</v>
      </c>
      <c r="AG587" s="23">
        <v>2.2320521966321398E-3</v>
      </c>
      <c r="AH587" s="63">
        <v>-5.8716205810924302</v>
      </c>
      <c r="AI587" s="23">
        <v>-0.20889260067080601</v>
      </c>
      <c r="AJ587" s="63">
        <v>-10.8031470948772</v>
      </c>
      <c r="AK587" s="23">
        <v>-1.53614814644243E-3</v>
      </c>
      <c r="AL587" s="23">
        <v>-1.56263290591596E-4</v>
      </c>
      <c r="AM587" s="63">
        <v>15.2854898843652</v>
      </c>
      <c r="AN587" s="19"/>
      <c r="AO587" s="26">
        <v>7.07358367926645E-2</v>
      </c>
      <c r="AP587" s="26">
        <v>-9.6913452750450199E-2</v>
      </c>
      <c r="AQ587" s="26">
        <v>9.4563960119558005E-2</v>
      </c>
      <c r="AR587" s="26">
        <v>-0.27189152161386998</v>
      </c>
      <c r="AS587" s="24">
        <v>9</v>
      </c>
      <c r="AT587" s="24">
        <v>3</v>
      </c>
      <c r="AU587" s="24">
        <v>6</v>
      </c>
      <c r="AV587" s="25">
        <v>6</v>
      </c>
      <c r="AW587" s="19"/>
      <c r="AX587" s="29">
        <v>0.30463286505429998</v>
      </c>
      <c r="AY587" s="30">
        <v>-0.30913481848938301</v>
      </c>
      <c r="AZ587" s="30">
        <v>8.8968837150332505E-2</v>
      </c>
      <c r="BA587" s="30">
        <v>-0.415277846034314</v>
      </c>
      <c r="BB587" s="62">
        <v>3.1192780698147501E-2</v>
      </c>
      <c r="BC587" s="108">
        <v>-40.185002062935403</v>
      </c>
      <c r="BD587" s="22">
        <v>43879</v>
      </c>
      <c r="BE587" s="22">
        <v>43913</v>
      </c>
      <c r="BF587" s="24"/>
      <c r="BG587" s="22"/>
      <c r="BH587" s="37"/>
    </row>
    <row r="588" spans="1:60" x14ac:dyDescent="0.25">
      <c r="A588" s="19"/>
      <c r="B588" s="17" t="s">
        <v>602</v>
      </c>
      <c r="C588" s="17" t="s">
        <v>4868</v>
      </c>
      <c r="D588" s="17" t="s">
        <v>3085</v>
      </c>
      <c r="E588" s="20" t="s">
        <v>7348</v>
      </c>
      <c r="F588" s="20" t="s">
        <v>3163</v>
      </c>
      <c r="G588" s="82" t="s">
        <v>7251</v>
      </c>
      <c r="H588" s="85" t="s">
        <v>7282</v>
      </c>
      <c r="I588" s="21" t="s">
        <v>7417</v>
      </c>
      <c r="J588" s="21" t="s">
        <v>3969</v>
      </c>
      <c r="K588" s="19"/>
      <c r="L588" s="22">
        <v>44015</v>
      </c>
      <c r="M588" s="98">
        <v>881.78259999956902</v>
      </c>
      <c r="N588" s="94">
        <v>881.78259999956902</v>
      </c>
      <c r="O588" s="94">
        <v>1269.2437999993599</v>
      </c>
      <c r="P588" s="62">
        <f t="shared" si="9"/>
        <v>0.69473067349236906</v>
      </c>
      <c r="Q588" s="22">
        <v>43879</v>
      </c>
      <c r="R588" s="99">
        <v>235761.63099999999</v>
      </c>
      <c r="S588" s="99">
        <v>264904.84057861299</v>
      </c>
      <c r="T588" s="19"/>
      <c r="U588" s="23">
        <v>-7.5924757948087095E-4</v>
      </c>
      <c r="V588" s="63">
        <v>-0.63394604476343397</v>
      </c>
      <c r="W588" s="23">
        <v>9.2693686419806891E-3</v>
      </c>
      <c r="X588" s="63">
        <v>-8.6758331004675693</v>
      </c>
      <c r="Y588" s="23">
        <v>-0.24153455261956</v>
      </c>
      <c r="Z588" s="63">
        <v>-10.952851881375</v>
      </c>
      <c r="AA588" s="23">
        <v>-0.124545274303237</v>
      </c>
      <c r="AB588" s="63">
        <v>4.4520882793294696</v>
      </c>
      <c r="AC588" s="23">
        <v>-0.165464462546806</v>
      </c>
      <c r="AD588" s="63">
        <v>3.5208509928488598</v>
      </c>
      <c r="AE588" s="23">
        <v>-0.259042207866441</v>
      </c>
      <c r="AF588" s="64">
        <v>-13.7108792026847</v>
      </c>
      <c r="AG588" s="23">
        <v>2.11040569774923E-3</v>
      </c>
      <c r="AH588" s="63">
        <v>-5.8837852309807204</v>
      </c>
      <c r="AI588" s="23">
        <v>-0.214788099023281</v>
      </c>
      <c r="AJ588" s="63">
        <v>-11.3926969301247</v>
      </c>
      <c r="AK588" s="23">
        <v>-0.17498657385382099</v>
      </c>
      <c r="AL588" s="23">
        <v>-1.9363763860383201E-2</v>
      </c>
      <c r="AM588" s="63">
        <v>-2.0595526863762599</v>
      </c>
      <c r="AN588" s="19"/>
      <c r="AO588" s="26">
        <v>7.0692494906324996E-2</v>
      </c>
      <c r="AP588" s="26">
        <v>-9.7022981217451204E-2</v>
      </c>
      <c r="AQ588" s="26">
        <v>9.3192992117110393E-2</v>
      </c>
      <c r="AR588" s="26">
        <v>-0.27280362135585201</v>
      </c>
      <c r="AS588" s="24">
        <v>9</v>
      </c>
      <c r="AT588" s="24">
        <v>3</v>
      </c>
      <c r="AU588" s="24">
        <v>6</v>
      </c>
      <c r="AV588" s="25">
        <v>6</v>
      </c>
      <c r="AW588" s="19"/>
      <c r="AX588" s="29">
        <v>0.30466302928776701</v>
      </c>
      <c r="AY588" s="30">
        <v>-0.350482439552252</v>
      </c>
      <c r="AZ588" s="30">
        <v>4.3557998902770102E-2</v>
      </c>
      <c r="BA588" s="30">
        <v>-0.46998023312744402</v>
      </c>
      <c r="BB588" s="62">
        <v>3.1193883446467199E-2</v>
      </c>
      <c r="BC588" s="108">
        <v>-40.267149620864103</v>
      </c>
      <c r="BD588" s="22">
        <v>43879</v>
      </c>
      <c r="BE588" s="22">
        <v>43913</v>
      </c>
      <c r="BF588" s="24"/>
      <c r="BG588" s="22"/>
      <c r="BH588" s="37"/>
    </row>
    <row r="589" spans="1:60" x14ac:dyDescent="0.25">
      <c r="A589" s="19"/>
      <c r="B589" s="17" t="s">
        <v>603</v>
      </c>
      <c r="C589" s="17" t="s">
        <v>4869</v>
      </c>
      <c r="D589" s="17" t="s">
        <v>3086</v>
      </c>
      <c r="E589" s="20" t="s">
        <v>7298</v>
      </c>
      <c r="F589" s="20" t="s">
        <v>3163</v>
      </c>
      <c r="G589" s="82" t="s">
        <v>7249</v>
      </c>
      <c r="H589" s="85" t="s">
        <v>7282</v>
      </c>
      <c r="I589" s="21" t="s">
        <v>7417</v>
      </c>
      <c r="J589" s="21" t="s">
        <v>3970</v>
      </c>
      <c r="K589" s="19"/>
      <c r="L589" s="22">
        <v>44015</v>
      </c>
      <c r="M589" s="98">
        <v>792.24729999992996</v>
      </c>
      <c r="N589" s="94">
        <v>792.24729999992996</v>
      </c>
      <c r="O589" s="94">
        <v>990.71580000035499</v>
      </c>
      <c r="P589" s="62">
        <f t="shared" si="9"/>
        <v>0.79967161117208996</v>
      </c>
      <c r="Q589" s="22">
        <v>43852</v>
      </c>
      <c r="R589" s="99">
        <v>45454.942999999999</v>
      </c>
      <c r="S589" s="99">
        <v>60205.890812255901</v>
      </c>
      <c r="T589" s="19"/>
      <c r="U589" s="23">
        <v>-3.16446816850657E-3</v>
      </c>
      <c r="V589" s="63">
        <v>-0.87446810366600403</v>
      </c>
      <c r="W589" s="23">
        <v>3.51171466554661E-2</v>
      </c>
      <c r="X589" s="63">
        <v>-6.0910552991190299</v>
      </c>
      <c r="Y589" s="23">
        <v>-0.18084103433298901</v>
      </c>
      <c r="Z589" s="63">
        <v>-4.88350005271786</v>
      </c>
      <c r="AA589" s="23">
        <v>-0.117742397274997</v>
      </c>
      <c r="AB589" s="63">
        <v>5.1323759821534596</v>
      </c>
      <c r="AC589" s="23">
        <v>-8.38016975831124E-2</v>
      </c>
      <c r="AD589" s="63">
        <v>11.6871274892183</v>
      </c>
      <c r="AE589" s="23">
        <v>2.0921586383337899E-2</v>
      </c>
      <c r="AF589" s="64">
        <v>14.2855002222932</v>
      </c>
      <c r="AG589" s="23">
        <v>-3.1284867292015399E-2</v>
      </c>
      <c r="AH589" s="63">
        <v>-9.2233125299535494</v>
      </c>
      <c r="AI589" s="23">
        <v>-0.16955531723855499</v>
      </c>
      <c r="AJ589" s="63">
        <v>-6.8694187516521197</v>
      </c>
      <c r="AK589" s="23">
        <v>-0.20775270000012799</v>
      </c>
      <c r="AL589" s="23">
        <v>-2.7741300645175201E-2</v>
      </c>
      <c r="AM589" s="63">
        <v>-15.677660772868</v>
      </c>
      <c r="AN589" s="19"/>
      <c r="AO589" s="26">
        <v>4.2143403306909001E-2</v>
      </c>
      <c r="AP589" s="26">
        <v>-8.1579555288917596E-2</v>
      </c>
      <c r="AQ589" s="26">
        <v>8.8356007208931303E-2</v>
      </c>
      <c r="AR589" s="26">
        <v>-0.19253832944115901</v>
      </c>
      <c r="AS589" s="24">
        <v>7</v>
      </c>
      <c r="AT589" s="24">
        <v>5</v>
      </c>
      <c r="AU589" s="24">
        <v>6</v>
      </c>
      <c r="AV589" s="25">
        <v>6</v>
      </c>
      <c r="AW589" s="19"/>
      <c r="AX589" s="29">
        <v>0.23258920664229699</v>
      </c>
      <c r="AY589" s="30">
        <v>-0.43618276239931197</v>
      </c>
      <c r="AZ589" s="30">
        <v>-1.20469474165361E-2</v>
      </c>
      <c r="BA589" s="30">
        <v>-0.55984450757750903</v>
      </c>
      <c r="BB589" s="62">
        <v>2.37622984352493E-2</v>
      </c>
      <c r="BC589" s="108">
        <v>-31.598708731646202</v>
      </c>
      <c r="BD589" s="22">
        <v>43852</v>
      </c>
      <c r="BE589" s="22">
        <v>43924</v>
      </c>
      <c r="BF589" s="24"/>
      <c r="BG589" s="22"/>
      <c r="BH589" s="37"/>
    </row>
    <row r="590" spans="1:60" x14ac:dyDescent="0.25">
      <c r="A590" s="19"/>
      <c r="B590" s="17" t="s">
        <v>604</v>
      </c>
      <c r="C590" s="17" t="s">
        <v>4870</v>
      </c>
      <c r="D590" s="17" t="s">
        <v>3086</v>
      </c>
      <c r="E590" s="20" t="s">
        <v>7346</v>
      </c>
      <c r="F590" s="20" t="s">
        <v>3163</v>
      </c>
      <c r="G590" s="82" t="s">
        <v>7249</v>
      </c>
      <c r="H590" s="85" t="s">
        <v>7282</v>
      </c>
      <c r="I590" s="21" t="s">
        <v>7417</v>
      </c>
      <c r="J590" s="21" t="s">
        <v>3971</v>
      </c>
      <c r="K590" s="19"/>
      <c r="L590" s="22">
        <v>44015</v>
      </c>
      <c r="M590" s="98">
        <v>695.64149999991105</v>
      </c>
      <c r="N590" s="94">
        <v>695.64149999991105</v>
      </c>
      <c r="O590" s="94">
        <v>878.52440000045999</v>
      </c>
      <c r="P590" s="62">
        <f t="shared" si="9"/>
        <v>0.79182945857798237</v>
      </c>
      <c r="Q590" s="22">
        <v>43797</v>
      </c>
      <c r="R590" s="99">
        <v>51315.527999999998</v>
      </c>
      <c r="S590" s="99">
        <v>85415.769046020505</v>
      </c>
      <c r="T590" s="19"/>
      <c r="U590" s="23">
        <v>-3.21885506309627E-3</v>
      </c>
      <c r="V590" s="63">
        <v>-0.879906793124974</v>
      </c>
      <c r="W590" s="23">
        <v>3.3421219406591297E-2</v>
      </c>
      <c r="X590" s="63">
        <v>-6.2606480240065103</v>
      </c>
      <c r="Y590" s="23">
        <v>-0.18894978527532699</v>
      </c>
      <c r="Z590" s="63">
        <v>-5.6943751469516402</v>
      </c>
      <c r="AA590" s="23">
        <v>-0.13523825648822799</v>
      </c>
      <c r="AB590" s="63">
        <v>3.3827900608302999</v>
      </c>
      <c r="AC590" s="23">
        <v>-0.11975524176887101</v>
      </c>
      <c r="AD590" s="63">
        <v>8.0917730706423807</v>
      </c>
      <c r="AE590" s="23">
        <v>-3.85655136506102E-2</v>
      </c>
      <c r="AF590" s="64">
        <v>8.3367902189056604</v>
      </c>
      <c r="AG590" s="23">
        <v>-3.1443489157027202E-2</v>
      </c>
      <c r="AH590" s="63">
        <v>-9.2391747164656408</v>
      </c>
      <c r="AI590" s="23">
        <v>-0.17791053538909199</v>
      </c>
      <c r="AJ590" s="63">
        <v>-7.70494056670577</v>
      </c>
      <c r="AK590" s="23">
        <v>-0.30435850000038001</v>
      </c>
      <c r="AL590" s="23">
        <v>-4.2895583897043302E-2</v>
      </c>
      <c r="AM590" s="63">
        <v>-25.338240772893201</v>
      </c>
      <c r="AN590" s="19"/>
      <c r="AO590" s="26">
        <v>4.2086412964636097E-2</v>
      </c>
      <c r="AP590" s="26">
        <v>-8.1629611907410402E-2</v>
      </c>
      <c r="AQ590" s="26">
        <v>8.6568340306257596E-2</v>
      </c>
      <c r="AR590" s="26">
        <v>-0.19390526885312301</v>
      </c>
      <c r="AS590" s="24">
        <v>7</v>
      </c>
      <c r="AT590" s="24">
        <v>5</v>
      </c>
      <c r="AU590" s="24">
        <v>6</v>
      </c>
      <c r="AV590" s="25">
        <v>6</v>
      </c>
      <c r="AW590" s="19"/>
      <c r="AX590" s="29">
        <v>0.23257696061336899</v>
      </c>
      <c r="AY590" s="30">
        <v>-0.50911462997555601</v>
      </c>
      <c r="AZ590" s="30">
        <v>-7.2980879300530405E-2</v>
      </c>
      <c r="BA590" s="30">
        <v>-0.65161165533481802</v>
      </c>
      <c r="BB590" s="62">
        <v>2.37592285682331E-2</v>
      </c>
      <c r="BC590" s="108">
        <v>-31.931725516187701</v>
      </c>
      <c r="BD590" s="22">
        <v>43797</v>
      </c>
      <c r="BE590" s="22">
        <v>43924</v>
      </c>
      <c r="BF590" s="24"/>
      <c r="BG590" s="22"/>
      <c r="BH590" s="37"/>
    </row>
    <row r="591" spans="1:60" x14ac:dyDescent="0.25">
      <c r="A591" s="19"/>
      <c r="B591" s="17" t="s">
        <v>605</v>
      </c>
      <c r="C591" s="17" t="s">
        <v>4871</v>
      </c>
      <c r="D591" s="17" t="s">
        <v>3086</v>
      </c>
      <c r="E591" s="20" t="s">
        <v>7291</v>
      </c>
      <c r="F591" s="20" t="s">
        <v>3163</v>
      </c>
      <c r="G591" s="82" t="s">
        <v>7249</v>
      </c>
      <c r="H591" s="85" t="s">
        <v>7282</v>
      </c>
      <c r="I591" s="21" t="s">
        <v>7417</v>
      </c>
      <c r="J591" s="21" t="s">
        <v>3972</v>
      </c>
      <c r="K591" s="19"/>
      <c r="L591" s="22">
        <v>44015</v>
      </c>
      <c r="M591" s="98">
        <v>1000</v>
      </c>
      <c r="N591" s="94">
        <v>1000</v>
      </c>
      <c r="O591" s="94">
        <v>1000</v>
      </c>
      <c r="P591" s="62">
        <f t="shared" si="9"/>
        <v>1</v>
      </c>
      <c r="Q591" s="22">
        <v>44015</v>
      </c>
      <c r="R591" s="99">
        <v>0</v>
      </c>
      <c r="S591" s="99">
        <v>0</v>
      </c>
      <c r="T591" s="19"/>
      <c r="U591" s="23">
        <v>0</v>
      </c>
      <c r="V591" s="63">
        <v>-0.55802128681534702</v>
      </c>
      <c r="W591" s="23">
        <v>0</v>
      </c>
      <c r="X591" s="63">
        <v>-9.6027699646656401</v>
      </c>
      <c r="Y591" s="23">
        <v>0</v>
      </c>
      <c r="Z591" s="63">
        <v>13.200603380581001</v>
      </c>
      <c r="AA591" s="23">
        <v>0</v>
      </c>
      <c r="AB591" s="63">
        <v>16.906615709653099</v>
      </c>
      <c r="AC591" s="23">
        <v>0</v>
      </c>
      <c r="AD591" s="63">
        <v>20.067297247529499</v>
      </c>
      <c r="AE591" s="23">
        <v>0</v>
      </c>
      <c r="AF591" s="64">
        <v>12.1933415839594</v>
      </c>
      <c r="AG591" s="23">
        <v>0</v>
      </c>
      <c r="AH591" s="63">
        <v>-6.0948258007556397</v>
      </c>
      <c r="AI591" s="23">
        <v>0</v>
      </c>
      <c r="AJ591" s="63">
        <v>10.0861129722034</v>
      </c>
      <c r="AK591" s="23">
        <v>0</v>
      </c>
      <c r="AL591" s="23">
        <v>0</v>
      </c>
      <c r="AM591" s="63">
        <v>5.0976092271448596</v>
      </c>
      <c r="AN591" s="19"/>
      <c r="AO591" s="26">
        <v>0</v>
      </c>
      <c r="AP591" s="26">
        <v>0</v>
      </c>
      <c r="AQ591" s="26">
        <v>0</v>
      </c>
      <c r="AR591" s="26">
        <v>0</v>
      </c>
      <c r="AS591" s="24">
        <v>0</v>
      </c>
      <c r="AT591" s="24">
        <v>0</v>
      </c>
      <c r="AU591" s="24">
        <v>7</v>
      </c>
      <c r="AV591" s="25">
        <v>5</v>
      </c>
      <c r="AW591" s="19"/>
      <c r="AX591" s="29">
        <v>0</v>
      </c>
      <c r="AY591" s="30">
        <v>-117.15773072850401</v>
      </c>
      <c r="AZ591" s="30">
        <v>0.29634204711419398</v>
      </c>
      <c r="BA591" s="30">
        <v>-15.9700429780205</v>
      </c>
      <c r="BB591" s="62">
        <v>0</v>
      </c>
      <c r="BC591" s="108">
        <v>0</v>
      </c>
      <c r="BD591" s="22">
        <v>43650</v>
      </c>
      <c r="BE591" s="22"/>
      <c r="BF591" s="24"/>
      <c r="BG591" s="22"/>
      <c r="BH591" s="37"/>
    </row>
    <row r="592" spans="1:60" x14ac:dyDescent="0.25">
      <c r="A592" s="19"/>
      <c r="B592" s="17" t="s">
        <v>606</v>
      </c>
      <c r="C592" s="17" t="s">
        <v>4872</v>
      </c>
      <c r="D592" s="17" t="s">
        <v>3086</v>
      </c>
      <c r="E592" s="20" t="s">
        <v>7292</v>
      </c>
      <c r="F592" s="20" t="s">
        <v>3163</v>
      </c>
      <c r="G592" s="82" t="s">
        <v>7249</v>
      </c>
      <c r="H592" s="85" t="s">
        <v>7282</v>
      </c>
      <c r="I592" s="21" t="s">
        <v>7417</v>
      </c>
      <c r="J592" s="21" t="s">
        <v>3973</v>
      </c>
      <c r="K592" s="19"/>
      <c r="L592" s="22">
        <v>44015</v>
      </c>
      <c r="M592" s="98">
        <v>1000</v>
      </c>
      <c r="N592" s="94">
        <v>1000</v>
      </c>
      <c r="O592" s="94">
        <v>1000</v>
      </c>
      <c r="P592" s="62">
        <f t="shared" si="9"/>
        <v>1</v>
      </c>
      <c r="Q592" s="22">
        <v>44015</v>
      </c>
      <c r="R592" s="99">
        <v>0</v>
      </c>
      <c r="S592" s="99">
        <v>0</v>
      </c>
      <c r="T592" s="19"/>
      <c r="U592" s="23">
        <v>0</v>
      </c>
      <c r="V592" s="63">
        <v>-0.55802128681534702</v>
      </c>
      <c r="W592" s="23">
        <v>0</v>
      </c>
      <c r="X592" s="63">
        <v>-9.6027699646656401</v>
      </c>
      <c r="Y592" s="23">
        <v>0</v>
      </c>
      <c r="Z592" s="63">
        <v>13.200603380581001</v>
      </c>
      <c r="AA592" s="23">
        <v>0</v>
      </c>
      <c r="AB592" s="63">
        <v>16.906615709653099</v>
      </c>
      <c r="AC592" s="23">
        <v>0</v>
      </c>
      <c r="AD592" s="63">
        <v>20.067297247529499</v>
      </c>
      <c r="AE592" s="23">
        <v>0</v>
      </c>
      <c r="AF592" s="64">
        <v>12.1933415839594</v>
      </c>
      <c r="AG592" s="23">
        <v>0</v>
      </c>
      <c r="AH592" s="63">
        <v>-6.0948258007556397</v>
      </c>
      <c r="AI592" s="23">
        <v>0</v>
      </c>
      <c r="AJ592" s="63">
        <v>10.0861129722034</v>
      </c>
      <c r="AK592" s="23">
        <v>0</v>
      </c>
      <c r="AL592" s="23">
        <v>0</v>
      </c>
      <c r="AM592" s="63">
        <v>5.0976092271448596</v>
      </c>
      <c r="AN592" s="19"/>
      <c r="AO592" s="26">
        <v>0</v>
      </c>
      <c r="AP592" s="26">
        <v>0</v>
      </c>
      <c r="AQ592" s="26">
        <v>0</v>
      </c>
      <c r="AR592" s="26">
        <v>0</v>
      </c>
      <c r="AS592" s="24">
        <v>0</v>
      </c>
      <c r="AT592" s="24">
        <v>0</v>
      </c>
      <c r="AU592" s="24">
        <v>7</v>
      </c>
      <c r="AV592" s="25">
        <v>5</v>
      </c>
      <c r="AW592" s="19"/>
      <c r="AX592" s="29">
        <v>0</v>
      </c>
      <c r="AY592" s="30">
        <v>-117.15773072850401</v>
      </c>
      <c r="AZ592" s="30">
        <v>0.29634204711419398</v>
      </c>
      <c r="BA592" s="30">
        <v>-15.9700429780205</v>
      </c>
      <c r="BB592" s="62">
        <v>0</v>
      </c>
      <c r="BC592" s="108">
        <v>0</v>
      </c>
      <c r="BD592" s="22">
        <v>43650</v>
      </c>
      <c r="BE592" s="22"/>
      <c r="BF592" s="24"/>
      <c r="BG592" s="22"/>
      <c r="BH592" s="37"/>
    </row>
    <row r="593" spans="1:60" x14ac:dyDescent="0.25">
      <c r="A593" s="19"/>
      <c r="B593" s="17" t="s">
        <v>607</v>
      </c>
      <c r="C593" s="17" t="s">
        <v>4873</v>
      </c>
      <c r="D593" s="17" t="s">
        <v>3086</v>
      </c>
      <c r="E593" s="20" t="s">
        <v>7300</v>
      </c>
      <c r="F593" s="20" t="s">
        <v>3163</v>
      </c>
      <c r="G593" s="82" t="s">
        <v>7249</v>
      </c>
      <c r="H593" s="85" t="s">
        <v>7282</v>
      </c>
      <c r="I593" s="21" t="s">
        <v>7417</v>
      </c>
      <c r="J593" s="21" t="s">
        <v>3974</v>
      </c>
      <c r="K593" s="19"/>
      <c r="L593" s="22">
        <v>44015</v>
      </c>
      <c r="M593" s="98">
        <v>1000</v>
      </c>
      <c r="N593" s="94">
        <v>1000</v>
      </c>
      <c r="O593" s="94">
        <v>1000</v>
      </c>
      <c r="P593" s="62">
        <f t="shared" si="9"/>
        <v>1</v>
      </c>
      <c r="Q593" s="22">
        <v>44015</v>
      </c>
      <c r="R593" s="99">
        <v>0</v>
      </c>
      <c r="S593" s="99">
        <v>0</v>
      </c>
      <c r="T593" s="19"/>
      <c r="U593" s="23">
        <v>0</v>
      </c>
      <c r="V593" s="63">
        <v>-0.55802128681534702</v>
      </c>
      <c r="W593" s="23">
        <v>0</v>
      </c>
      <c r="X593" s="63">
        <v>-9.6027699646656401</v>
      </c>
      <c r="Y593" s="23">
        <v>0</v>
      </c>
      <c r="Z593" s="63">
        <v>13.200603380581001</v>
      </c>
      <c r="AA593" s="23">
        <v>0</v>
      </c>
      <c r="AB593" s="63">
        <v>16.906615709653099</v>
      </c>
      <c r="AC593" s="23">
        <v>0</v>
      </c>
      <c r="AD593" s="63">
        <v>20.067297247529499</v>
      </c>
      <c r="AE593" s="23">
        <v>0</v>
      </c>
      <c r="AF593" s="64">
        <v>12.1933415839594</v>
      </c>
      <c r="AG593" s="23">
        <v>0</v>
      </c>
      <c r="AH593" s="63">
        <v>-6.0948258007556397</v>
      </c>
      <c r="AI593" s="23">
        <v>0</v>
      </c>
      <c r="AJ593" s="63">
        <v>10.0861129722034</v>
      </c>
      <c r="AK593" s="23">
        <v>0</v>
      </c>
      <c r="AL593" s="23">
        <v>0</v>
      </c>
      <c r="AM593" s="63">
        <v>0.22756192556698801</v>
      </c>
      <c r="AN593" s="19"/>
      <c r="AO593" s="26">
        <v>0</v>
      </c>
      <c r="AP593" s="26">
        <v>0</v>
      </c>
      <c r="AQ593" s="26">
        <v>0</v>
      </c>
      <c r="AR593" s="26">
        <v>0</v>
      </c>
      <c r="AS593" s="24">
        <v>0</v>
      </c>
      <c r="AT593" s="24">
        <v>0</v>
      </c>
      <c r="AU593" s="24">
        <v>7</v>
      </c>
      <c r="AV593" s="25">
        <v>5</v>
      </c>
      <c r="AW593" s="19"/>
      <c r="AX593" s="29">
        <v>0</v>
      </c>
      <c r="AY593" s="30">
        <v>-117.15773072850401</v>
      </c>
      <c r="AZ593" s="30">
        <v>0.29634204711419398</v>
      </c>
      <c r="BA593" s="30">
        <v>-15.9700429780205</v>
      </c>
      <c r="BB593" s="62">
        <v>0</v>
      </c>
      <c r="BC593" s="108">
        <v>0</v>
      </c>
      <c r="BD593" s="22">
        <v>43650</v>
      </c>
      <c r="BE593" s="22"/>
      <c r="BF593" s="24"/>
      <c r="BG593" s="22"/>
      <c r="BH593" s="37"/>
    </row>
    <row r="594" spans="1:60" x14ac:dyDescent="0.25">
      <c r="A594" s="19"/>
      <c r="B594" s="17" t="s">
        <v>608</v>
      </c>
      <c r="C594" s="17" t="s">
        <v>4874</v>
      </c>
      <c r="D594" s="17" t="s">
        <v>3086</v>
      </c>
      <c r="E594" s="20" t="s">
        <v>7359</v>
      </c>
      <c r="F594" s="20" t="s">
        <v>3163</v>
      </c>
      <c r="G594" s="82" t="s">
        <v>7249</v>
      </c>
      <c r="H594" s="85" t="s">
        <v>7282</v>
      </c>
      <c r="I594" s="21" t="s">
        <v>7417</v>
      </c>
      <c r="J594" s="21" t="s">
        <v>3975</v>
      </c>
      <c r="K594" s="19"/>
      <c r="L594" s="22">
        <v>44015</v>
      </c>
      <c r="M594" s="98">
        <v>727.43039999995403</v>
      </c>
      <c r="N594" s="94">
        <v>727.43039999995403</v>
      </c>
      <c r="O594" s="94">
        <v>912.01510000042595</v>
      </c>
      <c r="P594" s="62">
        <f t="shared" si="9"/>
        <v>0.79760784662404638</v>
      </c>
      <c r="Q594" s="22">
        <v>43852</v>
      </c>
      <c r="R594" s="99">
        <v>223602.06700000001</v>
      </c>
      <c r="S594" s="99">
        <v>259792.46878930699</v>
      </c>
      <c r="T594" s="19"/>
      <c r="U594" s="23">
        <v>-3.1802619851077898E-3</v>
      </c>
      <c r="V594" s="63">
        <v>-0.87604748532612597</v>
      </c>
      <c r="W594" s="23">
        <v>3.46253615134628E-2</v>
      </c>
      <c r="X594" s="63">
        <v>-6.1402338133193597</v>
      </c>
      <c r="Y594" s="23">
        <v>-0.183200916878413</v>
      </c>
      <c r="Z594" s="63">
        <v>-5.1194883072603297</v>
      </c>
      <c r="AA594" s="23">
        <v>-0.122852652397414</v>
      </c>
      <c r="AB594" s="63">
        <v>4.6213504699117003</v>
      </c>
      <c r="AC594" s="23">
        <v>-9.4377958025725101E-2</v>
      </c>
      <c r="AD594" s="63">
        <v>10.629501444957</v>
      </c>
      <c r="AE594" s="23">
        <v>3.30038101492391E-3</v>
      </c>
      <c r="AF594" s="64">
        <v>12.5233796854591</v>
      </c>
      <c r="AG594" s="23">
        <v>-3.1330888280535901E-2</v>
      </c>
      <c r="AH594" s="63">
        <v>-9.2279146288055909</v>
      </c>
      <c r="AI594" s="23">
        <v>-0.17198705922433899</v>
      </c>
      <c r="AJ594" s="63">
        <v>-7.1125929502304599</v>
      </c>
      <c r="AK594" s="23">
        <v>-0.27256959999969699</v>
      </c>
      <c r="AL594" s="23">
        <v>-3.7715113911872301E-2</v>
      </c>
      <c r="AM594" s="63">
        <v>-22.159350772824801</v>
      </c>
      <c r="AN594" s="19"/>
      <c r="AO594" s="26">
        <v>4.2126848662519499E-2</v>
      </c>
      <c r="AP594" s="26">
        <v>-8.1594085919350606E-2</v>
      </c>
      <c r="AQ594" s="26">
        <v>8.7836771672300501E-2</v>
      </c>
      <c r="AR594" s="26">
        <v>-0.19293517275480601</v>
      </c>
      <c r="AS594" s="24">
        <v>7</v>
      </c>
      <c r="AT594" s="24">
        <v>5</v>
      </c>
      <c r="AU594" s="24">
        <v>6</v>
      </c>
      <c r="AV594" s="25">
        <v>6</v>
      </c>
      <c r="AW594" s="19"/>
      <c r="AX594" s="29">
        <v>0.23258540759881699</v>
      </c>
      <c r="AY594" s="30">
        <v>-0.45748000302637598</v>
      </c>
      <c r="AZ594" s="30">
        <v>-2.9837761716322599E-2</v>
      </c>
      <c r="BA594" s="30">
        <v>-0.58669929959342004</v>
      </c>
      <c r="BB594" s="62">
        <v>2.3761382120028401E-2</v>
      </c>
      <c r="BC594" s="108">
        <v>-31.676745264441699</v>
      </c>
      <c r="BD594" s="22">
        <v>43852</v>
      </c>
      <c r="BE594" s="22">
        <v>43924</v>
      </c>
      <c r="BF594" s="24"/>
      <c r="BG594" s="22"/>
      <c r="BH594" s="37"/>
    </row>
    <row r="595" spans="1:60" x14ac:dyDescent="0.25">
      <c r="A595" s="19"/>
      <c r="B595" s="17" t="s">
        <v>609</v>
      </c>
      <c r="C595" s="17" t="s">
        <v>4875</v>
      </c>
      <c r="D595" s="17" t="s">
        <v>3086</v>
      </c>
      <c r="E595" s="20" t="s">
        <v>7360</v>
      </c>
      <c r="F595" s="20" t="s">
        <v>3163</v>
      </c>
      <c r="G595" s="82" t="s">
        <v>7249</v>
      </c>
      <c r="H595" s="85" t="s">
        <v>7282</v>
      </c>
      <c r="I595" s="21" t="s">
        <v>7417</v>
      </c>
      <c r="J595" s="21" t="s">
        <v>2982</v>
      </c>
      <c r="K595" s="19"/>
      <c r="L595" s="22">
        <v>44015</v>
      </c>
      <c r="M595" s="98">
        <v>1114.71360000037</v>
      </c>
      <c r="N595" s="94">
        <v>1114.71360000037</v>
      </c>
      <c r="O595" s="94">
        <v>1379.14430000074</v>
      </c>
      <c r="P595" s="62">
        <f t="shared" si="9"/>
        <v>0.80826466092037785</v>
      </c>
      <c r="Q595" s="22">
        <v>43852</v>
      </c>
      <c r="R595" s="99">
        <v>11147.136</v>
      </c>
      <c r="S595" s="99">
        <v>11966.671823761</v>
      </c>
      <c r="T595" s="19"/>
      <c r="U595" s="23">
        <v>-3.0990568675406398E-3</v>
      </c>
      <c r="V595" s="63">
        <v>-0.86792697356941095</v>
      </c>
      <c r="W595" s="23">
        <v>3.7155814221478102E-2</v>
      </c>
      <c r="X595" s="63">
        <v>-5.8871885425178299</v>
      </c>
      <c r="Y595" s="23">
        <v>-0.17100653987290601</v>
      </c>
      <c r="Z595" s="63">
        <v>-3.9000506067095602</v>
      </c>
      <c r="AA595" s="23">
        <v>-9.6282480473746504E-2</v>
      </c>
      <c r="AB595" s="63">
        <v>7.2783676622784697</v>
      </c>
      <c r="AC595" s="23">
        <v>-3.8719213971489801E-2</v>
      </c>
      <c r="AD595" s="63">
        <v>16.195375850395099</v>
      </c>
      <c r="AE595" s="23">
        <v>9.7177305409859402E-2</v>
      </c>
      <c r="AF595" s="64">
        <v>21.911072124959901</v>
      </c>
      <c r="AG595" s="23">
        <v>-3.1094136656065498E-2</v>
      </c>
      <c r="AH595" s="63">
        <v>-9.2042394663585601</v>
      </c>
      <c r="AI595" s="23">
        <v>-0.159419972923351</v>
      </c>
      <c r="AJ595" s="63">
        <v>-5.8558843201317403</v>
      </c>
      <c r="AK595" s="23">
        <v>0.114713599999959</v>
      </c>
      <c r="AL595" s="23">
        <v>3.02933739785658E-2</v>
      </c>
      <c r="AM595" s="63">
        <v>8.9738467524584795</v>
      </c>
      <c r="AN595" s="19"/>
      <c r="AO595" s="26">
        <v>4.2211637177388198E-2</v>
      </c>
      <c r="AP595" s="26">
        <v>-8.1519250365090598E-2</v>
      </c>
      <c r="AQ595" s="26">
        <v>9.0504634003154893E-2</v>
      </c>
      <c r="AR595" s="26">
        <v>-0.190895187019196</v>
      </c>
      <c r="AS595" s="24">
        <v>7</v>
      </c>
      <c r="AT595" s="24">
        <v>5</v>
      </c>
      <c r="AU595" s="24">
        <v>6</v>
      </c>
      <c r="AV595" s="25">
        <v>6</v>
      </c>
      <c r="AW595" s="19"/>
      <c r="AX595" s="29">
        <v>0.232606566186878</v>
      </c>
      <c r="AY595" s="30">
        <v>-0.346799884203847</v>
      </c>
      <c r="AZ595" s="30">
        <v>6.2591573354438906E-2</v>
      </c>
      <c r="BA595" s="30">
        <v>-0.44662946864036701</v>
      </c>
      <c r="BB595" s="62">
        <v>2.37662612731219E-2</v>
      </c>
      <c r="BC595" s="108">
        <v>-31.275001462898199</v>
      </c>
      <c r="BD595" s="22">
        <v>43852</v>
      </c>
      <c r="BE595" s="22">
        <v>43924</v>
      </c>
      <c r="BF595" s="24"/>
      <c r="BG595" s="22"/>
      <c r="BH595" s="37"/>
    </row>
    <row r="596" spans="1:60" x14ac:dyDescent="0.25">
      <c r="A596" s="19"/>
      <c r="B596" s="17" t="s">
        <v>610</v>
      </c>
      <c r="C596" s="17" t="s">
        <v>4876</v>
      </c>
      <c r="D596" s="17" t="s">
        <v>3086</v>
      </c>
      <c r="E596" s="20" t="s">
        <v>7361</v>
      </c>
      <c r="F596" s="20" t="s">
        <v>3163</v>
      </c>
      <c r="G596" s="82" t="s">
        <v>7249</v>
      </c>
      <c r="H596" s="85" t="s">
        <v>7282</v>
      </c>
      <c r="I596" s="21" t="s">
        <v>7417</v>
      </c>
      <c r="J596" s="21" t="s">
        <v>3976</v>
      </c>
      <c r="K596" s="19"/>
      <c r="L596" s="22">
        <v>44015</v>
      </c>
      <c r="M596" s="98">
        <v>683.20679999981098</v>
      </c>
      <c r="N596" s="94">
        <v>683.20679999981098</v>
      </c>
      <c r="O596" s="94">
        <v>861.63750000018604</v>
      </c>
      <c r="P596" s="62">
        <f t="shared" si="9"/>
        <v>0.79291674282939573</v>
      </c>
      <c r="Q596" s="22">
        <v>43797</v>
      </c>
      <c r="R596" s="99">
        <v>33764.936000000002</v>
      </c>
      <c r="S596" s="99">
        <v>38133.127007690397</v>
      </c>
      <c r="T596" s="19"/>
      <c r="U596" s="23">
        <v>-3.2126812502610799E-3</v>
      </c>
      <c r="V596" s="63">
        <v>-0.87928941184145504</v>
      </c>
      <c r="W596" s="23">
        <v>3.3616405047723702E-2</v>
      </c>
      <c r="X596" s="63">
        <v>-6.2411294598932701</v>
      </c>
      <c r="Y596" s="23">
        <v>-0.18802085976494701</v>
      </c>
      <c r="Z596" s="63">
        <v>-5.6014825959136898</v>
      </c>
      <c r="AA596" s="23">
        <v>-0.13324302167442501</v>
      </c>
      <c r="AB596" s="63">
        <v>3.5823135422106098</v>
      </c>
      <c r="AC596" s="23">
        <v>-0.115690639772802</v>
      </c>
      <c r="AD596" s="63">
        <v>8.4982332702493295</v>
      </c>
      <c r="AE596" s="23">
        <v>-3.19003513432108E-2</v>
      </c>
      <c r="AF596" s="64">
        <v>9.0033064496383304</v>
      </c>
      <c r="AG596" s="23">
        <v>-3.1425341528120002E-2</v>
      </c>
      <c r="AH596" s="63">
        <v>-9.2373599535640096</v>
      </c>
      <c r="AI596" s="23">
        <v>-0.17695348122826501</v>
      </c>
      <c r="AJ596" s="63">
        <v>-7.6092351506231397</v>
      </c>
      <c r="AK596" s="23">
        <v>-0.31679320000053901</v>
      </c>
      <c r="AL596" s="23">
        <v>-4.4978794049748097E-2</v>
      </c>
      <c r="AM596" s="63">
        <v>-26.581710772908998</v>
      </c>
      <c r="AN596" s="19"/>
      <c r="AO596" s="26">
        <v>4.20928892654047E-2</v>
      </c>
      <c r="AP596" s="26">
        <v>-8.1623965365870396E-2</v>
      </c>
      <c r="AQ596" s="26">
        <v>8.6773595036065701E-2</v>
      </c>
      <c r="AR596" s="26">
        <v>-0.19374845121463299</v>
      </c>
      <c r="AS596" s="24">
        <v>7</v>
      </c>
      <c r="AT596" s="24">
        <v>5</v>
      </c>
      <c r="AU596" s="24">
        <v>6</v>
      </c>
      <c r="AV596" s="25">
        <v>6</v>
      </c>
      <c r="AW596" s="19"/>
      <c r="AX596" s="29">
        <v>0.23257816806901199</v>
      </c>
      <c r="AY596" s="30">
        <v>-0.50079544672826204</v>
      </c>
      <c r="AZ596" s="30">
        <v>-6.6028557641971006E-2</v>
      </c>
      <c r="BA596" s="30">
        <v>-0.64117195191283805</v>
      </c>
      <c r="BB596" s="62">
        <v>2.37595601520297E-2</v>
      </c>
      <c r="BC596" s="108">
        <v>-31.877268572949099</v>
      </c>
      <c r="BD596" s="22">
        <v>43797</v>
      </c>
      <c r="BE596" s="22">
        <v>43924</v>
      </c>
      <c r="BF596" s="24"/>
      <c r="BG596" s="22"/>
      <c r="BH596" s="37"/>
    </row>
    <row r="597" spans="1:60" x14ac:dyDescent="0.25">
      <c r="A597" s="19"/>
      <c r="B597" s="17" t="s">
        <v>611</v>
      </c>
      <c r="C597" s="17" t="s">
        <v>4877</v>
      </c>
      <c r="D597" s="17" t="s">
        <v>3086</v>
      </c>
      <c r="E597" s="20" t="s">
        <v>7348</v>
      </c>
      <c r="F597" s="20" t="s">
        <v>3163</v>
      </c>
      <c r="G597" s="82" t="s">
        <v>7249</v>
      </c>
      <c r="H597" s="85" t="s">
        <v>7282</v>
      </c>
      <c r="I597" s="21" t="s">
        <v>7417</v>
      </c>
      <c r="J597" s="21" t="s">
        <v>3977</v>
      </c>
      <c r="K597" s="19"/>
      <c r="L597" s="22">
        <v>44015</v>
      </c>
      <c r="M597" s="98">
        <v>584.09530000016105</v>
      </c>
      <c r="N597" s="94">
        <v>584.09530000016105</v>
      </c>
      <c r="O597" s="94">
        <v>743.16710000019498</v>
      </c>
      <c r="P597" s="62">
        <f t="shared" si="9"/>
        <v>0.78595419522743648</v>
      </c>
      <c r="Q597" s="22">
        <v>43797</v>
      </c>
      <c r="R597" s="99">
        <v>385187.59399999998</v>
      </c>
      <c r="S597" s="99">
        <v>433043.42337939498</v>
      </c>
      <c r="T597" s="19"/>
      <c r="U597" s="23">
        <v>-3.2528926976738101E-3</v>
      </c>
      <c r="V597" s="63">
        <v>-0.88331055658272795</v>
      </c>
      <c r="W597" s="23">
        <v>3.2363011519919403E-2</v>
      </c>
      <c r="X597" s="63">
        <v>-6.3664688126737001</v>
      </c>
      <c r="Y597" s="23">
        <v>-0.19397475758625701</v>
      </c>
      <c r="Z597" s="63">
        <v>-6.1968723780446497</v>
      </c>
      <c r="AA597" s="23">
        <v>-0.14599570231075601</v>
      </c>
      <c r="AB597" s="63">
        <v>2.3070454785774901</v>
      </c>
      <c r="AC597" s="23">
        <v>-0.14150420373785899</v>
      </c>
      <c r="AD597" s="63">
        <v>5.9168768737436004</v>
      </c>
      <c r="AE597" s="23">
        <v>-7.3968344714594403E-2</v>
      </c>
      <c r="AF597" s="64">
        <v>4.7965071124999703</v>
      </c>
      <c r="AG597" s="23">
        <v>-3.1542681523205801E-2</v>
      </c>
      <c r="AH597" s="63">
        <v>-9.2490939530835004</v>
      </c>
      <c r="AI597" s="23">
        <v>-0.183087723881763</v>
      </c>
      <c r="AJ597" s="63">
        <v>-8.2226594159728794</v>
      </c>
      <c r="AK597" s="23">
        <v>-0.41590470000053797</v>
      </c>
      <c r="AL597" s="23">
        <v>-6.2891281109841699E-2</v>
      </c>
      <c r="AM597" s="63">
        <v>-36.492860772938002</v>
      </c>
      <c r="AN597" s="19"/>
      <c r="AO597" s="26">
        <v>4.2050802934681997E-2</v>
      </c>
      <c r="AP597" s="26">
        <v>-8.1661040348117206E-2</v>
      </c>
      <c r="AQ597" s="26">
        <v>8.5451948776608305E-2</v>
      </c>
      <c r="AR597" s="26">
        <v>-0.194757826366113</v>
      </c>
      <c r="AS597" s="24">
        <v>7</v>
      </c>
      <c r="AT597" s="24">
        <v>5</v>
      </c>
      <c r="AU597" s="24">
        <v>6</v>
      </c>
      <c r="AV597" s="25">
        <v>6</v>
      </c>
      <c r="AW597" s="19"/>
      <c r="AX597" s="29">
        <v>0.23257027245359499</v>
      </c>
      <c r="AY597" s="30">
        <v>-0.55398655589488</v>
      </c>
      <c r="AZ597" s="30">
        <v>-0.11048690588791001</v>
      </c>
      <c r="BA597" s="30">
        <v>-0.70779290674636297</v>
      </c>
      <c r="BB597" s="62">
        <v>2.3757411739643401E-2</v>
      </c>
      <c r="BC597" s="108">
        <v>-32.226520791882599</v>
      </c>
      <c r="BD597" s="22">
        <v>43797</v>
      </c>
      <c r="BE597" s="22">
        <v>43924</v>
      </c>
      <c r="BF597" s="24"/>
      <c r="BG597" s="22"/>
      <c r="BH597" s="37"/>
    </row>
    <row r="598" spans="1:60" x14ac:dyDescent="0.25">
      <c r="A598" s="19"/>
      <c r="B598" s="17" t="s">
        <v>612</v>
      </c>
      <c r="C598" s="17" t="s">
        <v>4878</v>
      </c>
      <c r="D598" s="17" t="s">
        <v>3086</v>
      </c>
      <c r="E598" s="20" t="s">
        <v>7362</v>
      </c>
      <c r="F598" s="20" t="s">
        <v>3163</v>
      </c>
      <c r="G598" s="82" t="s">
        <v>7249</v>
      </c>
      <c r="H598" s="85" t="s">
        <v>7282</v>
      </c>
      <c r="I598" s="21" t="s">
        <v>7417</v>
      </c>
      <c r="J598" s="21" t="s">
        <v>2982</v>
      </c>
      <c r="K598" s="19"/>
      <c r="L598" s="22">
        <v>44015</v>
      </c>
      <c r="M598" s="98">
        <v>979.96879999991495</v>
      </c>
      <c r="N598" s="94">
        <v>979.96879999991495</v>
      </c>
      <c r="O598" s="94">
        <v>979.96879999991495</v>
      </c>
      <c r="P598" s="62">
        <f t="shared" si="9"/>
        <v>1</v>
      </c>
      <c r="Q598" s="22">
        <v>44015</v>
      </c>
      <c r="R598" s="99">
        <v>0</v>
      </c>
      <c r="S598" s="99">
        <v>0</v>
      </c>
      <c r="T598" s="19"/>
      <c r="U598" s="23">
        <v>0</v>
      </c>
      <c r="V598" s="63">
        <v>-0.55802128681534702</v>
      </c>
      <c r="W598" s="23">
        <v>0</v>
      </c>
      <c r="X598" s="63">
        <v>-9.6027699646656401</v>
      </c>
      <c r="Y598" s="23">
        <v>0</v>
      </c>
      <c r="Z598" s="63">
        <v>13.200603380581001</v>
      </c>
      <c r="AA598" s="23">
        <v>0</v>
      </c>
      <c r="AB598" s="63">
        <v>16.906615709653099</v>
      </c>
      <c r="AC598" s="23">
        <v>0</v>
      </c>
      <c r="AD598" s="63">
        <v>20.067297247529499</v>
      </c>
      <c r="AE598" s="23">
        <v>7.6046991369366906E-2</v>
      </c>
      <c r="AF598" s="64">
        <v>19.7980407208961</v>
      </c>
      <c r="AG598" s="23">
        <v>0</v>
      </c>
      <c r="AH598" s="63">
        <v>-6.0948258007556397</v>
      </c>
      <c r="AI598" s="23">
        <v>0</v>
      </c>
      <c r="AJ598" s="63">
        <v>10.0861129722034</v>
      </c>
      <c r="AK598" s="23">
        <v>-2.0031199999721101E-2</v>
      </c>
      <c r="AL598" s="23">
        <v>-5.0210198760396504E-3</v>
      </c>
      <c r="AM598" s="63">
        <v>-2.72889701718668</v>
      </c>
      <c r="AN598" s="19"/>
      <c r="AO598" s="26">
        <v>0</v>
      </c>
      <c r="AP598" s="26">
        <v>0</v>
      </c>
      <c r="AQ598" s="26">
        <v>0</v>
      </c>
      <c r="AR598" s="26">
        <v>0</v>
      </c>
      <c r="AS598" s="24">
        <v>0</v>
      </c>
      <c r="AT598" s="24">
        <v>0</v>
      </c>
      <c r="AU598" s="24">
        <v>7</v>
      </c>
      <c r="AV598" s="25">
        <v>5</v>
      </c>
      <c r="AW598" s="19"/>
      <c r="AX598" s="29">
        <v>0</v>
      </c>
      <c r="AY598" s="30">
        <v>-117.15773072850401</v>
      </c>
      <c r="AZ598" s="30">
        <v>0.29634204711419398</v>
      </c>
      <c r="BA598" s="30">
        <v>-15.9700429780205</v>
      </c>
      <c r="BB598" s="62">
        <v>0</v>
      </c>
      <c r="BC598" s="108">
        <v>0</v>
      </c>
      <c r="BD598" s="22">
        <v>43650</v>
      </c>
      <c r="BE598" s="22"/>
      <c r="BF598" s="24"/>
      <c r="BG598" s="22"/>
      <c r="BH598" s="37"/>
    </row>
    <row r="599" spans="1:60" x14ac:dyDescent="0.25">
      <c r="A599" s="19"/>
      <c r="B599" s="17" t="s">
        <v>613</v>
      </c>
      <c r="C599" s="17" t="s">
        <v>4879</v>
      </c>
      <c r="D599" s="17" t="s">
        <v>3087</v>
      </c>
      <c r="E599" s="20" t="s">
        <v>7298</v>
      </c>
      <c r="F599" s="20" t="s">
        <v>3163</v>
      </c>
      <c r="G599" s="82" t="s">
        <v>7251</v>
      </c>
      <c r="H599" s="85" t="s">
        <v>7263</v>
      </c>
      <c r="I599" s="21" t="s">
        <v>7417</v>
      </c>
      <c r="J599" s="21" t="s">
        <v>3978</v>
      </c>
      <c r="K599" s="19"/>
      <c r="L599" s="22">
        <v>44015</v>
      </c>
      <c r="M599" s="98">
        <v>2530.7881999984402</v>
      </c>
      <c r="N599" s="94">
        <v>2530.7881999984402</v>
      </c>
      <c r="O599" s="94">
        <v>2677.6783999986901</v>
      </c>
      <c r="P599" s="62">
        <f t="shared" si="9"/>
        <v>0.94514270272325396</v>
      </c>
      <c r="Q599" s="22">
        <v>43847</v>
      </c>
      <c r="R599" s="99">
        <v>17014910.155000001</v>
      </c>
      <c r="S599" s="99">
        <v>16336593.1432344</v>
      </c>
      <c r="T599" s="19"/>
      <c r="U599" s="23">
        <v>4.2633350312826202E-4</v>
      </c>
      <c r="V599" s="63">
        <v>-0.51538793650252002</v>
      </c>
      <c r="W599" s="23">
        <v>2.9091446431266401E-2</v>
      </c>
      <c r="X599" s="63">
        <v>-6.6936253215389998</v>
      </c>
      <c r="Y599" s="23">
        <v>-3.7781143691972802E-2</v>
      </c>
      <c r="Z599" s="63">
        <v>9.4224890113837301</v>
      </c>
      <c r="AA599" s="23">
        <v>2.5958766951589499E-2</v>
      </c>
      <c r="AB599" s="63">
        <v>19.502492404804801</v>
      </c>
      <c r="AC599" s="23">
        <v>8.8130699432513199E-2</v>
      </c>
      <c r="AD599" s="63">
        <v>28.880367190780799</v>
      </c>
      <c r="AE599" s="23">
        <v>0.149021855852043</v>
      </c>
      <c r="AF599" s="64">
        <v>27.095527169178201</v>
      </c>
      <c r="AG599" s="23">
        <v>2.6675725093809901E-3</v>
      </c>
      <c r="AH599" s="63">
        <v>-5.82806854981754</v>
      </c>
      <c r="AI599" s="23">
        <v>-2.76715337104179E-2</v>
      </c>
      <c r="AJ599" s="63">
        <v>7.3189596011652602</v>
      </c>
      <c r="AK599" s="23">
        <v>1.5307881999970401</v>
      </c>
      <c r="AL599" s="23">
        <v>6.3927901905117296E-2</v>
      </c>
      <c r="AM599" s="63">
        <v>49.294278355897397</v>
      </c>
      <c r="AN599" s="19"/>
      <c r="AO599" s="26">
        <v>1.6173791076653302E-2</v>
      </c>
      <c r="AP599" s="26">
        <v>-3.4529292179286103E-2</v>
      </c>
      <c r="AQ599" s="26">
        <v>5.0000083860140897E-2</v>
      </c>
      <c r="AR599" s="26">
        <v>-8.8439065821148702E-2</v>
      </c>
      <c r="AS599" s="24">
        <v>9</v>
      </c>
      <c r="AT599" s="24">
        <v>3</v>
      </c>
      <c r="AU599" s="24">
        <v>7</v>
      </c>
      <c r="AV599" s="25">
        <v>5</v>
      </c>
      <c r="AW599" s="19"/>
      <c r="AX599" s="29">
        <v>8.6013429924932994E-2</v>
      </c>
      <c r="AY599" s="30">
        <v>4.9939577937834698E-2</v>
      </c>
      <c r="AZ599" s="30">
        <v>0.46988069742201299</v>
      </c>
      <c r="BA599" s="30">
        <v>6.4742996221525601E-2</v>
      </c>
      <c r="BB599" s="62">
        <v>8.8442185763324202E-3</v>
      </c>
      <c r="BC599" s="108">
        <v>-16.415395515767202</v>
      </c>
      <c r="BD599" s="22">
        <v>43847</v>
      </c>
      <c r="BE599" s="22">
        <v>43913</v>
      </c>
      <c r="BF599" s="24"/>
      <c r="BG599" s="22"/>
      <c r="BH599" s="37"/>
    </row>
    <row r="600" spans="1:60" x14ac:dyDescent="0.25">
      <c r="A600" s="19"/>
      <c r="B600" s="17" t="s">
        <v>614</v>
      </c>
      <c r="C600" s="17" t="s">
        <v>4880</v>
      </c>
      <c r="D600" s="17" t="s">
        <v>3087</v>
      </c>
      <c r="E600" s="20" t="s">
        <v>7346</v>
      </c>
      <c r="F600" s="20" t="s">
        <v>3163</v>
      </c>
      <c r="G600" s="82" t="s">
        <v>7251</v>
      </c>
      <c r="H600" s="85" t="s">
        <v>7263</v>
      </c>
      <c r="I600" s="21" t="s">
        <v>7417</v>
      </c>
      <c r="J600" s="21" t="s">
        <v>3979</v>
      </c>
      <c r="K600" s="19"/>
      <c r="L600" s="22">
        <v>44015</v>
      </c>
      <c r="M600" s="98">
        <v>14894.028400003899</v>
      </c>
      <c r="N600" s="94">
        <v>14894.028400003899</v>
      </c>
      <c r="O600" s="94">
        <v>15858.639400005301</v>
      </c>
      <c r="P600" s="62">
        <f t="shared" si="9"/>
        <v>0.9391744161859763</v>
      </c>
      <c r="Q600" s="22">
        <v>43847</v>
      </c>
      <c r="R600" s="99">
        <v>31428717.905000001</v>
      </c>
      <c r="S600" s="99">
        <v>32371099.385937501</v>
      </c>
      <c r="T600" s="19"/>
      <c r="U600" s="23">
        <v>3.8861537723278199E-4</v>
      </c>
      <c r="V600" s="63">
        <v>-0.51915974909206897</v>
      </c>
      <c r="W600" s="23">
        <v>2.7927999599342002E-2</v>
      </c>
      <c r="X600" s="63">
        <v>-6.80997000473144</v>
      </c>
      <c r="Y600" s="23">
        <v>-4.4361888977655299E-2</v>
      </c>
      <c r="Z600" s="63">
        <v>8.7644144828227599</v>
      </c>
      <c r="AA600" s="23">
        <v>1.18781317069079E-2</v>
      </c>
      <c r="AB600" s="63">
        <v>18.094428880343902</v>
      </c>
      <c r="AC600" s="23">
        <v>5.8487671602051698E-2</v>
      </c>
      <c r="AD600" s="63">
        <v>25.916064407734702</v>
      </c>
      <c r="AE600" s="23">
        <v>0.102400755440613</v>
      </c>
      <c r="AF600" s="64">
        <v>22.4334171280207</v>
      </c>
      <c r="AG600" s="23">
        <v>2.5541522772982699E-3</v>
      </c>
      <c r="AH600" s="63">
        <v>-5.8394105730258197</v>
      </c>
      <c r="AI600" s="23">
        <v>-3.4430662693921497E-2</v>
      </c>
      <c r="AJ600" s="63">
        <v>6.6430467028112599</v>
      </c>
      <c r="AK600" s="23">
        <v>1.07898433643277</v>
      </c>
      <c r="AL600" s="23">
        <v>5.0056163074259502E-2</v>
      </c>
      <c r="AM600" s="63">
        <v>4.11389199947007</v>
      </c>
      <c r="AN600" s="19"/>
      <c r="AO600" s="26">
        <v>1.61354534830025E-2</v>
      </c>
      <c r="AP600" s="26">
        <v>-3.4565673188808398E-2</v>
      </c>
      <c r="AQ600" s="26">
        <v>4.8813031189638402E-2</v>
      </c>
      <c r="AR600" s="26">
        <v>-8.9503973064856801E-2</v>
      </c>
      <c r="AS600" s="24">
        <v>9</v>
      </c>
      <c r="AT600" s="24">
        <v>3</v>
      </c>
      <c r="AU600" s="24">
        <v>7</v>
      </c>
      <c r="AV600" s="25">
        <v>5</v>
      </c>
      <c r="AW600" s="19"/>
      <c r="AX600" s="29">
        <v>8.6017931022070102E-2</v>
      </c>
      <c r="AY600" s="30">
        <v>-0.101390594177815</v>
      </c>
      <c r="AZ600" s="30">
        <v>0.41888580258501001</v>
      </c>
      <c r="BA600" s="30">
        <v>-0.13081143998942901</v>
      </c>
      <c r="BB600" s="62">
        <v>8.8441991637773793E-3</v>
      </c>
      <c r="BC600" s="108">
        <v>-16.623149272199999</v>
      </c>
      <c r="BD600" s="22">
        <v>43847</v>
      </c>
      <c r="BE600" s="22">
        <v>43913</v>
      </c>
      <c r="BF600" s="24"/>
      <c r="BG600" s="22"/>
      <c r="BH600" s="37"/>
    </row>
    <row r="601" spans="1:60" x14ac:dyDescent="0.25">
      <c r="A601" s="19"/>
      <c r="B601" s="17" t="s">
        <v>615</v>
      </c>
      <c r="C601" s="17" t="s">
        <v>4881</v>
      </c>
      <c r="D601" s="17" t="s">
        <v>3087</v>
      </c>
      <c r="E601" s="20" t="s">
        <v>7291</v>
      </c>
      <c r="F601" s="20" t="s">
        <v>3163</v>
      </c>
      <c r="G601" s="82" t="s">
        <v>7251</v>
      </c>
      <c r="H601" s="85" t="s">
        <v>7263</v>
      </c>
      <c r="I601" s="21" t="s">
        <v>7417</v>
      </c>
      <c r="J601" s="21" t="s">
        <v>3980</v>
      </c>
      <c r="K601" s="19"/>
      <c r="L601" s="22">
        <v>44015</v>
      </c>
      <c r="M601" s="98">
        <v>1748.2214999999901</v>
      </c>
      <c r="N601" s="94">
        <v>1748.2214999999901</v>
      </c>
      <c r="O601" s="94">
        <v>1858.2013000007701</v>
      </c>
      <c r="P601" s="62">
        <f t="shared" si="9"/>
        <v>0.94081383970577659</v>
      </c>
      <c r="Q601" s="22">
        <v>43847</v>
      </c>
      <c r="R601" s="99">
        <v>8386475.1189999999</v>
      </c>
      <c r="S601" s="99">
        <v>7916707.8971640598</v>
      </c>
      <c r="T601" s="19"/>
      <c r="U601" s="23">
        <v>3.990216555394E-4</v>
      </c>
      <c r="V601" s="63">
        <v>-0.51811912126140702</v>
      </c>
      <c r="W601" s="23">
        <v>2.8248005051864301E-2</v>
      </c>
      <c r="X601" s="63">
        <v>-6.7779694594792099</v>
      </c>
      <c r="Y601" s="23">
        <v>-4.2554589791543501E-2</v>
      </c>
      <c r="Z601" s="63">
        <v>8.9451444014266599</v>
      </c>
      <c r="AA601" s="23">
        <v>1.57353965732909E-2</v>
      </c>
      <c r="AB601" s="63">
        <v>18.480155366996801</v>
      </c>
      <c r="AC601" s="23">
        <v>6.6568243270012303E-2</v>
      </c>
      <c r="AD601" s="63">
        <v>26.7241215745453</v>
      </c>
      <c r="AE601" s="23">
        <v>0.115045770082361</v>
      </c>
      <c r="AF601" s="64">
        <v>23.697918592195499</v>
      </c>
      <c r="AG601" s="23">
        <v>2.5854020841507E-3</v>
      </c>
      <c r="AH601" s="63">
        <v>-5.8362855923405697</v>
      </c>
      <c r="AI601" s="23">
        <v>-3.2574426578321401E-2</v>
      </c>
      <c r="AJ601" s="63">
        <v>6.8286703143749001</v>
      </c>
      <c r="AK601" s="23">
        <v>0.58247325162461505</v>
      </c>
      <c r="AL601" s="23">
        <v>4.7763629132532501E-2</v>
      </c>
      <c r="AM601" s="63">
        <v>73.686429861467303</v>
      </c>
      <c r="AN601" s="19"/>
      <c r="AO601" s="26">
        <v>1.6145978908753002E-2</v>
      </c>
      <c r="AP601" s="26">
        <v>-3.4555621354229502E-2</v>
      </c>
      <c r="AQ601" s="26">
        <v>4.91397502537438E-2</v>
      </c>
      <c r="AR601" s="26">
        <v>-8.9210850045637904E-2</v>
      </c>
      <c r="AS601" s="24">
        <v>9</v>
      </c>
      <c r="AT601" s="24">
        <v>3</v>
      </c>
      <c r="AU601" s="24">
        <v>7</v>
      </c>
      <c r="AV601" s="25">
        <v>5</v>
      </c>
      <c r="AW601" s="19"/>
      <c r="AX601" s="29">
        <v>8.6016393291502E-2</v>
      </c>
      <c r="AY601" s="30">
        <v>-5.9927856404613102E-2</v>
      </c>
      <c r="AZ601" s="30">
        <v>0.43286030894523703</v>
      </c>
      <c r="BA601" s="30">
        <v>-7.7420393201350607E-2</v>
      </c>
      <c r="BB601" s="62">
        <v>8.8441736457480092E-3</v>
      </c>
      <c r="BC601" s="108">
        <v>-16.566003909276301</v>
      </c>
      <c r="BD601" s="22">
        <v>43847</v>
      </c>
      <c r="BE601" s="22">
        <v>43913</v>
      </c>
      <c r="BF601" s="24"/>
      <c r="BG601" s="22"/>
      <c r="BH601" s="37"/>
    </row>
    <row r="602" spans="1:60" x14ac:dyDescent="0.25">
      <c r="A602" s="19"/>
      <c r="B602" s="17" t="s">
        <v>616</v>
      </c>
      <c r="C602" s="17" t="s">
        <v>4882</v>
      </c>
      <c r="D602" s="17" t="s">
        <v>3087</v>
      </c>
      <c r="E602" s="20" t="s">
        <v>7292</v>
      </c>
      <c r="F602" s="20" t="s">
        <v>3163</v>
      </c>
      <c r="G602" s="82" t="s">
        <v>7251</v>
      </c>
      <c r="H602" s="85" t="s">
        <v>7263</v>
      </c>
      <c r="I602" s="21" t="s">
        <v>7417</v>
      </c>
      <c r="J602" s="21" t="s">
        <v>3981</v>
      </c>
      <c r="K602" s="19"/>
      <c r="L602" s="22">
        <v>44015</v>
      </c>
      <c r="M602" s="98">
        <v>1000</v>
      </c>
      <c r="N602" s="94">
        <v>1000</v>
      </c>
      <c r="O602" s="94">
        <v>1000</v>
      </c>
      <c r="P602" s="62">
        <f t="shared" si="9"/>
        <v>1</v>
      </c>
      <c r="Q602" s="22">
        <v>44015</v>
      </c>
      <c r="R602" s="99">
        <v>0</v>
      </c>
      <c r="S602" s="99">
        <v>0</v>
      </c>
      <c r="T602" s="19"/>
      <c r="U602" s="23">
        <v>0</v>
      </c>
      <c r="V602" s="63">
        <v>-0.55802128681534702</v>
      </c>
      <c r="W602" s="23">
        <v>0</v>
      </c>
      <c r="X602" s="63">
        <v>-9.6027699646656401</v>
      </c>
      <c r="Y602" s="23">
        <v>0</v>
      </c>
      <c r="Z602" s="63">
        <v>13.200603380581001</v>
      </c>
      <c r="AA602" s="23">
        <v>0</v>
      </c>
      <c r="AB602" s="63">
        <v>16.906615709653099</v>
      </c>
      <c r="AC602" s="23">
        <v>0</v>
      </c>
      <c r="AD602" s="63">
        <v>20.067297247529499</v>
      </c>
      <c r="AE602" s="23">
        <v>0</v>
      </c>
      <c r="AF602" s="64">
        <v>12.1933415839594</v>
      </c>
      <c r="AG602" s="23">
        <v>0</v>
      </c>
      <c r="AH602" s="63">
        <v>-6.0948258007556397</v>
      </c>
      <c r="AI602" s="23">
        <v>0</v>
      </c>
      <c r="AJ602" s="63">
        <v>10.0861129722034</v>
      </c>
      <c r="AK602" s="23">
        <v>0</v>
      </c>
      <c r="AL602" s="23">
        <v>0</v>
      </c>
      <c r="AM602" s="63">
        <v>-79.715853883186398</v>
      </c>
      <c r="AN602" s="19"/>
      <c r="AO602" s="26">
        <v>0</v>
      </c>
      <c r="AP602" s="26">
        <v>0</v>
      </c>
      <c r="AQ602" s="26">
        <v>0</v>
      </c>
      <c r="AR602" s="26">
        <v>0</v>
      </c>
      <c r="AS602" s="24">
        <v>0</v>
      </c>
      <c r="AT602" s="24">
        <v>0</v>
      </c>
      <c r="AU602" s="24">
        <v>7</v>
      </c>
      <c r="AV602" s="25">
        <v>5</v>
      </c>
      <c r="AW602" s="19"/>
      <c r="AX602" s="29">
        <v>0</v>
      </c>
      <c r="AY602" s="30">
        <v>-117.15773072850401</v>
      </c>
      <c r="AZ602" s="30">
        <v>0.29634204711419398</v>
      </c>
      <c r="BA602" s="30">
        <v>-15.9700429780205</v>
      </c>
      <c r="BB602" s="62">
        <v>0</v>
      </c>
      <c r="BC602" s="108">
        <v>0</v>
      </c>
      <c r="BD602" s="22">
        <v>43650</v>
      </c>
      <c r="BE602" s="22"/>
      <c r="BF602" s="24"/>
      <c r="BG602" s="22"/>
      <c r="BH602" s="37"/>
    </row>
    <row r="603" spans="1:60" x14ac:dyDescent="0.25">
      <c r="A603" s="19"/>
      <c r="B603" s="17" t="s">
        <v>617</v>
      </c>
      <c r="C603" s="17" t="s">
        <v>4883</v>
      </c>
      <c r="D603" s="17" t="s">
        <v>3087</v>
      </c>
      <c r="E603" s="20" t="s">
        <v>7300</v>
      </c>
      <c r="F603" s="20" t="s">
        <v>3163</v>
      </c>
      <c r="G603" s="82" t="s">
        <v>7251</v>
      </c>
      <c r="H603" s="85" t="s">
        <v>7263</v>
      </c>
      <c r="I603" s="21" t="s">
        <v>7417</v>
      </c>
      <c r="J603" s="21" t="s">
        <v>3982</v>
      </c>
      <c r="K603" s="19"/>
      <c r="L603" s="22">
        <v>44015</v>
      </c>
      <c r="M603" s="98">
        <v>1655.04549999908</v>
      </c>
      <c r="N603" s="94">
        <v>1655.04549999908</v>
      </c>
      <c r="O603" s="94">
        <v>1751.1063000001</v>
      </c>
      <c r="P603" s="62">
        <f t="shared" si="9"/>
        <v>0.94514279344377072</v>
      </c>
      <c r="Q603" s="22">
        <v>43847</v>
      </c>
      <c r="R603" s="99">
        <v>2665083.2540000002</v>
      </c>
      <c r="S603" s="99">
        <v>2711133.1249218802</v>
      </c>
      <c r="T603" s="19"/>
      <c r="U603" s="23">
        <v>4.2633310840756199E-4</v>
      </c>
      <c r="V603" s="63">
        <v>-0.51538797597459096</v>
      </c>
      <c r="W603" s="23">
        <v>2.9091460335621398E-2</v>
      </c>
      <c r="X603" s="63">
        <v>-6.6936239311034997</v>
      </c>
      <c r="Y603" s="23">
        <v>-3.7781083016852797E-2</v>
      </c>
      <c r="Z603" s="63">
        <v>9.4224950788920996</v>
      </c>
      <c r="AA603" s="23">
        <v>2.59589616543963E-2</v>
      </c>
      <c r="AB603" s="63">
        <v>19.5025118750928</v>
      </c>
      <c r="AC603" s="23">
        <v>8.8130850350426004E-2</v>
      </c>
      <c r="AD603" s="63">
        <v>28.8803822825721</v>
      </c>
      <c r="AE603" s="23">
        <v>0.14902252806685301</v>
      </c>
      <c r="AF603" s="64">
        <v>27.095594390644699</v>
      </c>
      <c r="AG603" s="23">
        <v>2.6675676490412999E-3</v>
      </c>
      <c r="AH603" s="63">
        <v>-5.8280690358515104</v>
      </c>
      <c r="AI603" s="23">
        <v>-2.7671474088492701E-2</v>
      </c>
      <c r="AJ603" s="63">
        <v>7.3189655633541397</v>
      </c>
      <c r="AK603" s="23">
        <v>0.65504549999954198</v>
      </c>
      <c r="AL603" s="23">
        <v>6.4508758265219499E-2</v>
      </c>
      <c r="AM603" s="63">
        <v>65.732111925492106</v>
      </c>
      <c r="AN603" s="19"/>
      <c r="AO603" s="26">
        <v>1.6173756959688E-2</v>
      </c>
      <c r="AP603" s="26">
        <v>-3.4529253802247702E-2</v>
      </c>
      <c r="AQ603" s="26">
        <v>5.0000075625575797E-2</v>
      </c>
      <c r="AR603" s="26">
        <v>-8.8439138477115195E-2</v>
      </c>
      <c r="AS603" s="24">
        <v>9</v>
      </c>
      <c r="AT603" s="24">
        <v>3</v>
      </c>
      <c r="AU603" s="24">
        <v>7</v>
      </c>
      <c r="AV603" s="25">
        <v>5</v>
      </c>
      <c r="AW603" s="19"/>
      <c r="AX603" s="29">
        <v>8.6013359453499999E-2</v>
      </c>
      <c r="AY603" s="30">
        <v>4.9942621555828702E-2</v>
      </c>
      <c r="AZ603" s="30">
        <v>0.469881843910116</v>
      </c>
      <c r="BA603" s="30">
        <v>6.4746931020636098E-2</v>
      </c>
      <c r="BB603" s="62">
        <v>8.8442113120982008E-3</v>
      </c>
      <c r="BC603" s="108">
        <v>-16.415388374734899</v>
      </c>
      <c r="BD603" s="22">
        <v>43847</v>
      </c>
      <c r="BE603" s="22">
        <v>43913</v>
      </c>
      <c r="BF603" s="24"/>
      <c r="BG603" s="22"/>
      <c r="BH603" s="37"/>
    </row>
    <row r="604" spans="1:60" x14ac:dyDescent="0.25">
      <c r="A604" s="19"/>
      <c r="B604" s="17" t="s">
        <v>618</v>
      </c>
      <c r="C604" s="17" t="s">
        <v>4884</v>
      </c>
      <c r="D604" s="17" t="s">
        <v>3087</v>
      </c>
      <c r="E604" s="20" t="s">
        <v>7359</v>
      </c>
      <c r="F604" s="20" t="s">
        <v>3163</v>
      </c>
      <c r="G604" s="82" t="s">
        <v>7251</v>
      </c>
      <c r="H604" s="85" t="s">
        <v>7263</v>
      </c>
      <c r="I604" s="21" t="s">
        <v>7417</v>
      </c>
      <c r="J604" s="21" t="s">
        <v>3983</v>
      </c>
      <c r="K604" s="19"/>
      <c r="L604" s="22">
        <v>44015</v>
      </c>
      <c r="M604" s="98">
        <v>1605.64939999953</v>
      </c>
      <c r="N604" s="94">
        <v>1605.64939999953</v>
      </c>
      <c r="O604" s="94">
        <v>1705.01490000077</v>
      </c>
      <c r="P604" s="62">
        <f t="shared" si="9"/>
        <v>0.94172162366370227</v>
      </c>
      <c r="Q604" s="22">
        <v>43847</v>
      </c>
      <c r="R604" s="99">
        <v>6645022.8640000001</v>
      </c>
      <c r="S604" s="99">
        <v>7089627.0752421897</v>
      </c>
      <c r="T604" s="19"/>
      <c r="U604" s="23">
        <v>4.0473525223205797E-4</v>
      </c>
      <c r="V604" s="63">
        <v>-0.517547761592141</v>
      </c>
      <c r="W604" s="23">
        <v>2.84253899244504E-2</v>
      </c>
      <c r="X604" s="63">
        <v>-6.7602309722206</v>
      </c>
      <c r="Y604" s="23">
        <v>-4.1553719213916297E-2</v>
      </c>
      <c r="Z604" s="63">
        <v>9.0452314591966605</v>
      </c>
      <c r="AA604" s="23">
        <v>1.78747016780108E-2</v>
      </c>
      <c r="AB604" s="63">
        <v>18.694085877446899</v>
      </c>
      <c r="AC604" s="23">
        <v>7.1061575074054403E-2</v>
      </c>
      <c r="AD604" s="63">
        <v>27.1734547549277</v>
      </c>
      <c r="AE604" s="23">
        <v>0.12209783349317101</v>
      </c>
      <c r="AF604" s="64">
        <v>24.403124933276601</v>
      </c>
      <c r="AG604" s="23">
        <v>2.6026529303635501E-3</v>
      </c>
      <c r="AH604" s="63">
        <v>-5.8345605077192904</v>
      </c>
      <c r="AI604" s="23">
        <v>-3.15465103940369E-2</v>
      </c>
      <c r="AJ604" s="63">
        <v>6.9314619327997198</v>
      </c>
      <c r="AK604" s="23">
        <v>0.60564940000069301</v>
      </c>
      <c r="AL604" s="23">
        <v>3.7073732699354899E-2</v>
      </c>
      <c r="AM604" s="63">
        <v>27.875291572359899</v>
      </c>
      <c r="AN604" s="19"/>
      <c r="AO604" s="26">
        <v>1.6151807949427201E-2</v>
      </c>
      <c r="AP604" s="26">
        <v>-3.4550091848359402E-2</v>
      </c>
      <c r="AQ604" s="26">
        <v>4.9320384801831103E-2</v>
      </c>
      <c r="AR604" s="26">
        <v>-8.9048802152392498E-2</v>
      </c>
      <c r="AS604" s="24">
        <v>9</v>
      </c>
      <c r="AT604" s="24">
        <v>3</v>
      </c>
      <c r="AU604" s="24">
        <v>7</v>
      </c>
      <c r="AV604" s="25">
        <v>5</v>
      </c>
      <c r="AW604" s="19"/>
      <c r="AX604" s="29">
        <v>8.6015640296827803E-2</v>
      </c>
      <c r="AY604" s="30">
        <v>-3.6934484358653201E-2</v>
      </c>
      <c r="AZ604" s="30">
        <v>0.440608810279628</v>
      </c>
      <c r="BA604" s="30">
        <v>-4.7750549447130197E-2</v>
      </c>
      <c r="BB604" s="62">
        <v>8.8441695500114294E-3</v>
      </c>
      <c r="BC604" s="108">
        <v>-16.5343833652732</v>
      </c>
      <c r="BD604" s="22">
        <v>43847</v>
      </c>
      <c r="BE604" s="22">
        <v>43913</v>
      </c>
      <c r="BF604" s="24"/>
      <c r="BG604" s="22"/>
      <c r="BH604" s="37"/>
    </row>
    <row r="605" spans="1:60" x14ac:dyDescent="0.25">
      <c r="A605" s="19"/>
      <c r="B605" s="17" t="s">
        <v>619</v>
      </c>
      <c r="C605" s="17" t="s">
        <v>4885</v>
      </c>
      <c r="D605" s="17" t="s">
        <v>3087</v>
      </c>
      <c r="E605" s="20" t="s">
        <v>7361</v>
      </c>
      <c r="F605" s="20" t="s">
        <v>3163</v>
      </c>
      <c r="G605" s="82" t="s">
        <v>7251</v>
      </c>
      <c r="H605" s="85" t="s">
        <v>7263</v>
      </c>
      <c r="I605" s="21" t="s">
        <v>7417</v>
      </c>
      <c r="J605" s="21" t="s">
        <v>3984</v>
      </c>
      <c r="K605" s="19"/>
      <c r="L605" s="22">
        <v>44015</v>
      </c>
      <c r="M605" s="98">
        <v>2152.3612999990601</v>
      </c>
      <c r="N605" s="94">
        <v>2152.3612999990601</v>
      </c>
      <c r="O605" s="94">
        <v>2289.2349999993999</v>
      </c>
      <c r="P605" s="62">
        <f t="shared" si="9"/>
        <v>0.94020985176254268</v>
      </c>
      <c r="Q605" s="22">
        <v>43847</v>
      </c>
      <c r="R605" s="99">
        <v>2717434.7409999999</v>
      </c>
      <c r="S605" s="99">
        <v>2600862.86767969</v>
      </c>
      <c r="T605" s="19"/>
      <c r="U605" s="23">
        <v>3.9516412289231101E-4</v>
      </c>
      <c r="V605" s="63">
        <v>-0.51850487452611604</v>
      </c>
      <c r="W605" s="23">
        <v>2.8130213378972299E-2</v>
      </c>
      <c r="X605" s="63">
        <v>-6.78974862676841</v>
      </c>
      <c r="Y605" s="23">
        <v>-4.3220461190721801E-2</v>
      </c>
      <c r="Z605" s="63">
        <v>8.8785572615161108</v>
      </c>
      <c r="AA605" s="23">
        <v>1.4313319119537499E-2</v>
      </c>
      <c r="AB605" s="63">
        <v>18.337947621621399</v>
      </c>
      <c r="AC605" s="23">
        <v>6.3584669931515195E-2</v>
      </c>
      <c r="AD605" s="63">
        <v>26.425764240673701</v>
      </c>
      <c r="AE605" s="23">
        <v>0.110370856295049</v>
      </c>
      <c r="AF605" s="64">
        <v>23.230427213478801</v>
      </c>
      <c r="AG605" s="23">
        <v>2.57388129648461E-3</v>
      </c>
      <c r="AH605" s="63">
        <v>-5.83743767110718</v>
      </c>
      <c r="AI605" s="23">
        <v>-3.3258326115174E-2</v>
      </c>
      <c r="AJ605" s="63">
        <v>6.7602803606860098</v>
      </c>
      <c r="AK605" s="23">
        <v>1.1523612999985899</v>
      </c>
      <c r="AL605" s="23">
        <v>5.2489703770333997E-2</v>
      </c>
      <c r="AM605" s="63">
        <v>11.4515883560525</v>
      </c>
      <c r="AN605" s="19"/>
      <c r="AO605" s="26">
        <v>1.6142109971042401E-2</v>
      </c>
      <c r="AP605" s="26">
        <v>-3.4559331023047E-2</v>
      </c>
      <c r="AQ605" s="26">
        <v>4.9019377498552799E-2</v>
      </c>
      <c r="AR605" s="26">
        <v>-8.9318784961505998E-2</v>
      </c>
      <c r="AS605" s="24">
        <v>9</v>
      </c>
      <c r="AT605" s="24">
        <v>3</v>
      </c>
      <c r="AU605" s="24">
        <v>7</v>
      </c>
      <c r="AV605" s="25">
        <v>5</v>
      </c>
      <c r="AW605" s="19"/>
      <c r="AX605" s="29">
        <v>8.60169443873747E-2</v>
      </c>
      <c r="AY605" s="30">
        <v>-7.5214483666059095E-2</v>
      </c>
      <c r="AZ605" s="30">
        <v>0.42770803667053803</v>
      </c>
      <c r="BA605" s="30">
        <v>-9.7121430957827201E-2</v>
      </c>
      <c r="BB605" s="62">
        <v>8.8441814572979595E-3</v>
      </c>
      <c r="BC605" s="108">
        <v>-16.587047638138799</v>
      </c>
      <c r="BD605" s="22">
        <v>43847</v>
      </c>
      <c r="BE605" s="22">
        <v>43913</v>
      </c>
      <c r="BF605" s="24"/>
      <c r="BG605" s="22"/>
      <c r="BH605" s="37"/>
    </row>
    <row r="606" spans="1:60" x14ac:dyDescent="0.25">
      <c r="A606" s="19"/>
      <c r="B606" s="17" t="s">
        <v>620</v>
      </c>
      <c r="C606" s="17" t="s">
        <v>4886</v>
      </c>
      <c r="D606" s="17" t="s">
        <v>3087</v>
      </c>
      <c r="E606" s="20" t="s">
        <v>7348</v>
      </c>
      <c r="F606" s="20" t="s">
        <v>3163</v>
      </c>
      <c r="G606" s="82" t="s">
        <v>7251</v>
      </c>
      <c r="H606" s="85" t="s">
        <v>7263</v>
      </c>
      <c r="I606" s="21" t="s">
        <v>7417</v>
      </c>
      <c r="J606" s="21" t="s">
        <v>3985</v>
      </c>
      <c r="K606" s="19"/>
      <c r="L606" s="22">
        <v>44015</v>
      </c>
      <c r="M606" s="98">
        <v>1562.4508999995901</v>
      </c>
      <c r="N606" s="94">
        <v>1562.4508999995901</v>
      </c>
      <c r="O606" s="94">
        <v>1672.7559999991199</v>
      </c>
      <c r="P606" s="62">
        <f t="shared" si="9"/>
        <v>0.93405786618037068</v>
      </c>
      <c r="Q606" s="22">
        <v>43847</v>
      </c>
      <c r="R606" s="99">
        <v>18641128.978999998</v>
      </c>
      <c r="S606" s="99">
        <v>19018141.676750001</v>
      </c>
      <c r="T606" s="19"/>
      <c r="U606" s="23">
        <v>3.5610595296020598E-4</v>
      </c>
      <c r="V606" s="63">
        <v>-0.52241069151932595</v>
      </c>
      <c r="W606" s="23">
        <v>2.6926024956992499E-2</v>
      </c>
      <c r="X606" s="63">
        <v>-6.9101674689663897</v>
      </c>
      <c r="Y606" s="23">
        <v>-5.00006597003812E-2</v>
      </c>
      <c r="Z606" s="63">
        <v>8.2005374105501705</v>
      </c>
      <c r="AA606" s="23">
        <v>-1.08535629806283E-4</v>
      </c>
      <c r="AB606" s="63">
        <v>16.895762146683399</v>
      </c>
      <c r="AC606" s="23">
        <v>3.3574806044271099E-2</v>
      </c>
      <c r="AD606" s="63">
        <v>23.424777851963899</v>
      </c>
      <c r="AE606" s="23">
        <v>6.3719081650560797E-2</v>
      </c>
      <c r="AF606" s="64">
        <v>18.565249749022801</v>
      </c>
      <c r="AG606" s="23">
        <v>2.4563358001614701E-3</v>
      </c>
      <c r="AH606" s="63">
        <v>-5.8491922207395</v>
      </c>
      <c r="AI606" s="23">
        <v>-4.0221658328882803E-2</v>
      </c>
      <c r="AJ606" s="63">
        <v>6.0639471393151299</v>
      </c>
      <c r="AK606" s="23">
        <v>0.56245089999923903</v>
      </c>
      <c r="AL606" s="23">
        <v>3.49016683394439E-2</v>
      </c>
      <c r="AM606" s="63">
        <v>23.555441572214502</v>
      </c>
      <c r="AN606" s="19"/>
      <c r="AO606" s="26">
        <v>1.6102404102639401E-2</v>
      </c>
      <c r="AP606" s="26">
        <v>-3.4597079088598499E-2</v>
      </c>
      <c r="AQ606" s="26">
        <v>4.7790321306820302E-2</v>
      </c>
      <c r="AR606" s="26">
        <v>-9.0421259826107395E-2</v>
      </c>
      <c r="AS606" s="24">
        <v>8</v>
      </c>
      <c r="AT606" s="24">
        <v>4</v>
      </c>
      <c r="AU606" s="24">
        <v>7</v>
      </c>
      <c r="AV606" s="25">
        <v>5</v>
      </c>
      <c r="AW606" s="19"/>
      <c r="AX606" s="29">
        <v>8.6023975783464296E-2</v>
      </c>
      <c r="AY606" s="30">
        <v>-0.230257392163594</v>
      </c>
      <c r="AZ606" s="30">
        <v>0.37544113328112899</v>
      </c>
      <c r="BA606" s="30">
        <v>-0.29583399495368201</v>
      </c>
      <c r="BB606" s="62">
        <v>8.8444068686112601E-3</v>
      </c>
      <c r="BC606" s="108">
        <v>-16.8019125323626</v>
      </c>
      <c r="BD606" s="22">
        <v>43847</v>
      </c>
      <c r="BE606" s="22">
        <v>43913</v>
      </c>
      <c r="BF606" s="24"/>
      <c r="BG606" s="22"/>
      <c r="BH606" s="37"/>
    </row>
    <row r="607" spans="1:60" x14ac:dyDescent="0.25">
      <c r="A607" s="19"/>
      <c r="B607" s="17" t="s">
        <v>621</v>
      </c>
      <c r="C607" s="17" t="s">
        <v>4887</v>
      </c>
      <c r="D607" s="17" t="s">
        <v>3088</v>
      </c>
      <c r="E607" s="20" t="s">
        <v>7298</v>
      </c>
      <c r="F607" s="20" t="s">
        <v>3163</v>
      </c>
      <c r="G607" s="82" t="s">
        <v>7251</v>
      </c>
      <c r="H607" s="85" t="s">
        <v>7264</v>
      </c>
      <c r="I607" s="21" t="s">
        <v>7417</v>
      </c>
      <c r="J607" s="21" t="s">
        <v>3986</v>
      </c>
      <c r="K607" s="19"/>
      <c r="L607" s="22">
        <v>44015</v>
      </c>
      <c r="M607" s="98">
        <v>1149.2070000004001</v>
      </c>
      <c r="N607" s="94">
        <v>1149.2070000004001</v>
      </c>
      <c r="O607" s="94">
        <v>1431.5194000005699</v>
      </c>
      <c r="P607" s="62">
        <f t="shared" si="9"/>
        <v>0.80278828215666687</v>
      </c>
      <c r="Q607" s="22">
        <v>43880</v>
      </c>
      <c r="R607" s="99">
        <v>291924.38799999998</v>
      </c>
      <c r="S607" s="99">
        <v>338051.45451318403</v>
      </c>
      <c r="T607" s="19"/>
      <c r="U607" s="23">
        <v>-6.5993261159746897E-4</v>
      </c>
      <c r="V607" s="63">
        <v>-0.62401454797509404</v>
      </c>
      <c r="W607" s="23">
        <v>1.0362393646573801E-2</v>
      </c>
      <c r="X607" s="63">
        <v>-8.5665306000155397</v>
      </c>
      <c r="Y607" s="23">
        <v>-0.16967007953382601</v>
      </c>
      <c r="Z607" s="63">
        <v>-3.7664045728015498</v>
      </c>
      <c r="AA607" s="23">
        <v>-0.18825818233482999</v>
      </c>
      <c r="AB607" s="63">
        <v>-1.91920252382988</v>
      </c>
      <c r="AC607" s="23">
        <v>-0.154139725520508</v>
      </c>
      <c r="AD607" s="63">
        <v>4.65332469547866</v>
      </c>
      <c r="AE607" s="23">
        <v>-0.10151104250413499</v>
      </c>
      <c r="AF607" s="64">
        <v>2.0422373335459301</v>
      </c>
      <c r="AG607" s="23">
        <v>4.1019005402631597E-4</v>
      </c>
      <c r="AH607" s="63">
        <v>-6.0538067953530099</v>
      </c>
      <c r="AI607" s="23">
        <v>-0.17077871428133201</v>
      </c>
      <c r="AJ607" s="63">
        <v>-6.9917584559298103</v>
      </c>
      <c r="AK607" s="23">
        <v>0.149207000000461</v>
      </c>
      <c r="AL607" s="23">
        <v>1.7099647327995599E-2</v>
      </c>
      <c r="AM607" s="63">
        <v>14.262192739086499</v>
      </c>
      <c r="AN607" s="19"/>
      <c r="AO607" s="26">
        <v>1.6424972394815999E-2</v>
      </c>
      <c r="AP607" s="26">
        <v>-3.0499910008984402E-2</v>
      </c>
      <c r="AQ607" s="26">
        <v>1.41723481301597E-2</v>
      </c>
      <c r="AR607" s="26">
        <v>-9.9246161889896004E-2</v>
      </c>
      <c r="AS607" s="24">
        <v>6</v>
      </c>
      <c r="AT607" s="24">
        <v>6</v>
      </c>
      <c r="AU607" s="24">
        <v>7</v>
      </c>
      <c r="AV607" s="25">
        <v>5</v>
      </c>
      <c r="AW607" s="19"/>
      <c r="AX607" s="29">
        <v>9.5044314075639694E-2</v>
      </c>
      <c r="AY607" s="30">
        <v>-2.1766825120030302</v>
      </c>
      <c r="AZ607" s="30">
        <v>-0.30978110460318897</v>
      </c>
      <c r="BA607" s="30">
        <v>-2.4734615762390599</v>
      </c>
      <c r="BB607" s="62">
        <v>9.7500132158984294E-3</v>
      </c>
      <c r="BC607" s="108">
        <v>-22.763407886785</v>
      </c>
      <c r="BD607" s="22">
        <v>43880</v>
      </c>
      <c r="BE607" s="22">
        <v>43910</v>
      </c>
      <c r="BF607" s="24"/>
      <c r="BG607" s="22"/>
      <c r="BH607" s="37"/>
    </row>
    <row r="608" spans="1:60" x14ac:dyDescent="0.25">
      <c r="A608" s="19"/>
      <c r="B608" s="17" t="s">
        <v>622</v>
      </c>
      <c r="C608" s="17" t="s">
        <v>4888</v>
      </c>
      <c r="D608" s="17" t="s">
        <v>3088</v>
      </c>
      <c r="E608" s="20" t="s">
        <v>7346</v>
      </c>
      <c r="F608" s="20" t="s">
        <v>3163</v>
      </c>
      <c r="G608" s="82" t="s">
        <v>7251</v>
      </c>
      <c r="H608" s="85" t="s">
        <v>7264</v>
      </c>
      <c r="I608" s="21" t="s">
        <v>7417</v>
      </c>
      <c r="J608" s="21" t="s">
        <v>3987</v>
      </c>
      <c r="K608" s="19"/>
      <c r="L608" s="22">
        <v>44015</v>
      </c>
      <c r="M608" s="98">
        <v>938.92019999958598</v>
      </c>
      <c r="N608" s="94">
        <v>938.92019999958598</v>
      </c>
      <c r="O608" s="94">
        <v>1187.8723000008599</v>
      </c>
      <c r="P608" s="62">
        <f t="shared" si="9"/>
        <v>0.79042183237954644</v>
      </c>
      <c r="Q608" s="22">
        <v>43650</v>
      </c>
      <c r="R608" s="99">
        <v>591380.13800000004</v>
      </c>
      <c r="S608" s="99">
        <v>736342.45854394499</v>
      </c>
      <c r="T608" s="19"/>
      <c r="U608" s="23">
        <v>-7.2988039664778604E-4</v>
      </c>
      <c r="V608" s="63">
        <v>-0.63100932648012498</v>
      </c>
      <c r="W608" s="23">
        <v>8.2443599276302796E-3</v>
      </c>
      <c r="X608" s="63">
        <v>-8.7783339719026099</v>
      </c>
      <c r="Y608" s="23">
        <v>-0.18017367475578799</v>
      </c>
      <c r="Z608" s="63">
        <v>-4.8167640949977804</v>
      </c>
      <c r="AA608" s="23">
        <v>-0.208803737662383</v>
      </c>
      <c r="AB608" s="63">
        <v>-3.97375805658521</v>
      </c>
      <c r="AC608" s="23">
        <v>-0.19638880011450999</v>
      </c>
      <c r="AD608" s="63">
        <v>0.42841723607853099</v>
      </c>
      <c r="AE608" s="23">
        <v>-0.16796530643303401</v>
      </c>
      <c r="AF608" s="64">
        <v>-4.6031890593440004</v>
      </c>
      <c r="AG608" s="23">
        <v>2.0027010759804401E-4</v>
      </c>
      <c r="AH608" s="63">
        <v>-6.0747987899958398</v>
      </c>
      <c r="AI608" s="23">
        <v>-0.18144010958349099</v>
      </c>
      <c r="AJ608" s="63">
        <v>-8.0578979861456901</v>
      </c>
      <c r="AK608" s="23">
        <v>-6.1079800000734402E-2</v>
      </c>
      <c r="AL608" s="23">
        <v>-7.6542743354366402E-3</v>
      </c>
      <c r="AM608" s="63">
        <v>-6.7664872610330304</v>
      </c>
      <c r="AN608" s="19"/>
      <c r="AO608" s="26">
        <v>1.6353909697500099E-2</v>
      </c>
      <c r="AP608" s="26">
        <v>-3.0567707615773501E-2</v>
      </c>
      <c r="AQ608" s="26">
        <v>1.19695953653718E-2</v>
      </c>
      <c r="AR608" s="26">
        <v>-0.101196983116097</v>
      </c>
      <c r="AS608" s="24">
        <v>4</v>
      </c>
      <c r="AT608" s="24">
        <v>8</v>
      </c>
      <c r="AU608" s="24">
        <v>7</v>
      </c>
      <c r="AV608" s="25">
        <v>5</v>
      </c>
      <c r="AW608" s="19"/>
      <c r="AX608" s="29">
        <v>9.5045916795934299E-2</v>
      </c>
      <c r="AY608" s="30">
        <v>-2.37557397360797</v>
      </c>
      <c r="AZ608" s="30">
        <v>-0.37720168139003402</v>
      </c>
      <c r="BA608" s="30">
        <v>-2.6809247106320999</v>
      </c>
      <c r="BB608" s="62">
        <v>9.7493113028940606E-3</v>
      </c>
      <c r="BC608" s="108">
        <v>-23.392598682548901</v>
      </c>
      <c r="BD608" s="22">
        <v>43650</v>
      </c>
      <c r="BE608" s="22">
        <v>43910</v>
      </c>
      <c r="BF608" s="24"/>
      <c r="BG608" s="22"/>
      <c r="BH608" s="37"/>
    </row>
    <row r="609" spans="1:60" x14ac:dyDescent="0.25">
      <c r="A609" s="19"/>
      <c r="B609" s="17" t="s">
        <v>623</v>
      </c>
      <c r="C609" s="17" t="s">
        <v>4889</v>
      </c>
      <c r="D609" s="17" t="s">
        <v>3088</v>
      </c>
      <c r="E609" s="20" t="s">
        <v>7291</v>
      </c>
      <c r="F609" s="20" t="s">
        <v>3163</v>
      </c>
      <c r="G609" s="82" t="s">
        <v>7251</v>
      </c>
      <c r="H609" s="85" t="s">
        <v>7264</v>
      </c>
      <c r="I609" s="21" t="s">
        <v>7417</v>
      </c>
      <c r="J609" s="21" t="s">
        <v>3988</v>
      </c>
      <c r="K609" s="19"/>
      <c r="L609" s="22">
        <v>44015</v>
      </c>
      <c r="M609" s="98">
        <v>855.72400000039499</v>
      </c>
      <c r="N609" s="94">
        <v>855.72400000039499</v>
      </c>
      <c r="O609" s="94">
        <v>1075.5039000008301</v>
      </c>
      <c r="P609" s="62">
        <f t="shared" si="9"/>
        <v>0.79564936956503318</v>
      </c>
      <c r="Q609" s="22">
        <v>43650</v>
      </c>
      <c r="R609" s="99">
        <v>308533.52100000001</v>
      </c>
      <c r="S609" s="99">
        <v>346914.24056689499</v>
      </c>
      <c r="T609" s="19"/>
      <c r="U609" s="23">
        <v>-7.1187210141943102E-4</v>
      </c>
      <c r="V609" s="63">
        <v>-0.62920849695728998</v>
      </c>
      <c r="W609" s="23">
        <v>8.7896749610081298E-3</v>
      </c>
      <c r="X609" s="63">
        <v>-8.7238024685648305</v>
      </c>
      <c r="Y609" s="23">
        <v>-0.177478242279903</v>
      </c>
      <c r="Z609" s="63">
        <v>-4.5472208474093296</v>
      </c>
      <c r="AA609" s="23">
        <v>-0.203556707833777</v>
      </c>
      <c r="AB609" s="63">
        <v>-3.44905507372459</v>
      </c>
      <c r="AC609" s="23">
        <v>-0.185702257626981</v>
      </c>
      <c r="AD609" s="63">
        <v>1.49707148483139</v>
      </c>
      <c r="AE609" s="23">
        <v>-0.15131735020811901</v>
      </c>
      <c r="AF609" s="64">
        <v>-2.9383934368524902</v>
      </c>
      <c r="AG609" s="23">
        <v>2.5435227689740697E-4</v>
      </c>
      <c r="AH609" s="63">
        <v>-6.0693905730658999</v>
      </c>
      <c r="AI609" s="23">
        <v>-0.17870438371668601</v>
      </c>
      <c r="AJ609" s="63">
        <v>-7.7843253994651604</v>
      </c>
      <c r="AK609" s="23">
        <v>-0.144275999999954</v>
      </c>
      <c r="AL609" s="23">
        <v>-1.8816109679391999E-2</v>
      </c>
      <c r="AM609" s="63">
        <v>-15.086107260955</v>
      </c>
      <c r="AN609" s="19"/>
      <c r="AO609" s="26">
        <v>1.6372241387216501E-2</v>
      </c>
      <c r="AP609" s="26">
        <v>-3.0550201394362399E-2</v>
      </c>
      <c r="AQ609" s="26">
        <v>1.25369915513147E-2</v>
      </c>
      <c r="AR609" s="26">
        <v>-0.100694393065205</v>
      </c>
      <c r="AS609" s="24">
        <v>4</v>
      </c>
      <c r="AT609" s="24">
        <v>8</v>
      </c>
      <c r="AU609" s="24">
        <v>7</v>
      </c>
      <c r="AV609" s="25">
        <v>5</v>
      </c>
      <c r="AW609" s="19"/>
      <c r="AX609" s="29">
        <v>9.5044663812441296E-2</v>
      </c>
      <c r="AY609" s="30">
        <v>-2.3247804522907201</v>
      </c>
      <c r="AZ609" s="30">
        <v>-0.35997354333449</v>
      </c>
      <c r="BA609" s="30">
        <v>-2.62827833576375</v>
      </c>
      <c r="BB609" s="62">
        <v>9.7494052644742594E-3</v>
      </c>
      <c r="BC609" s="108">
        <v>-23.0318272208096</v>
      </c>
      <c r="BD609" s="22">
        <v>43650</v>
      </c>
      <c r="BE609" s="22">
        <v>43910</v>
      </c>
      <c r="BF609" s="24"/>
      <c r="BG609" s="22"/>
      <c r="BH609" s="37"/>
    </row>
    <row r="610" spans="1:60" x14ac:dyDescent="0.25">
      <c r="A610" s="19"/>
      <c r="B610" s="17" t="s">
        <v>624</v>
      </c>
      <c r="C610" s="17" t="s">
        <v>4890</v>
      </c>
      <c r="D610" s="17" t="s">
        <v>3088</v>
      </c>
      <c r="E610" s="20" t="s">
        <v>7292</v>
      </c>
      <c r="F610" s="20" t="s">
        <v>3163</v>
      </c>
      <c r="G610" s="82" t="s">
        <v>7251</v>
      </c>
      <c r="H610" s="85" t="s">
        <v>7264</v>
      </c>
      <c r="I610" s="21" t="s">
        <v>7417</v>
      </c>
      <c r="J610" s="21" t="s">
        <v>3989</v>
      </c>
      <c r="K610" s="19"/>
      <c r="L610" s="22">
        <v>44015</v>
      </c>
      <c r="M610" s="98">
        <v>1000</v>
      </c>
      <c r="N610" s="94">
        <v>1000</v>
      </c>
      <c r="O610" s="94">
        <v>1000</v>
      </c>
      <c r="P610" s="62">
        <f t="shared" si="9"/>
        <v>1</v>
      </c>
      <c r="Q610" s="22">
        <v>44015</v>
      </c>
      <c r="R610" s="99">
        <v>0</v>
      </c>
      <c r="S610" s="99">
        <v>0</v>
      </c>
      <c r="T610" s="19"/>
      <c r="U610" s="23">
        <v>0</v>
      </c>
      <c r="V610" s="63">
        <v>-0.55802128681534702</v>
      </c>
      <c r="W610" s="23">
        <v>0</v>
      </c>
      <c r="X610" s="63">
        <v>-9.6027699646656401</v>
      </c>
      <c r="Y610" s="23">
        <v>0</v>
      </c>
      <c r="Z610" s="63">
        <v>13.200603380581001</v>
      </c>
      <c r="AA610" s="23">
        <v>0</v>
      </c>
      <c r="AB610" s="63">
        <v>16.906615709653099</v>
      </c>
      <c r="AC610" s="23">
        <v>0</v>
      </c>
      <c r="AD610" s="63">
        <v>20.067297247529499</v>
      </c>
      <c r="AE610" s="23">
        <v>0</v>
      </c>
      <c r="AF610" s="64">
        <v>12.1933415839594</v>
      </c>
      <c r="AG610" s="23">
        <v>0</v>
      </c>
      <c r="AH610" s="63">
        <v>-6.0948258007556397</v>
      </c>
      <c r="AI610" s="23">
        <v>0</v>
      </c>
      <c r="AJ610" s="63">
        <v>10.0861129722034</v>
      </c>
      <c r="AK610" s="23">
        <v>0</v>
      </c>
      <c r="AL610" s="23">
        <v>0</v>
      </c>
      <c r="AM610" s="63">
        <v>-0.658507260959595</v>
      </c>
      <c r="AN610" s="19"/>
      <c r="AO610" s="26">
        <v>0</v>
      </c>
      <c r="AP610" s="26">
        <v>0</v>
      </c>
      <c r="AQ610" s="26">
        <v>0</v>
      </c>
      <c r="AR610" s="26">
        <v>0</v>
      </c>
      <c r="AS610" s="24">
        <v>0</v>
      </c>
      <c r="AT610" s="24">
        <v>0</v>
      </c>
      <c r="AU610" s="24">
        <v>7</v>
      </c>
      <c r="AV610" s="25">
        <v>5</v>
      </c>
      <c r="AW610" s="19"/>
      <c r="AX610" s="29">
        <v>0</v>
      </c>
      <c r="AY610" s="30">
        <v>-117.15773072850401</v>
      </c>
      <c r="AZ610" s="30">
        <v>0.29634204711419398</v>
      </c>
      <c r="BA610" s="30">
        <v>-15.9700429780205</v>
      </c>
      <c r="BB610" s="62">
        <v>0</v>
      </c>
      <c r="BC610" s="108">
        <v>0</v>
      </c>
      <c r="BD610" s="22">
        <v>43650</v>
      </c>
      <c r="BE610" s="22"/>
      <c r="BF610" s="24"/>
      <c r="BG610" s="22"/>
      <c r="BH610" s="37"/>
    </row>
    <row r="611" spans="1:60" x14ac:dyDescent="0.25">
      <c r="A611" s="19"/>
      <c r="B611" s="17" t="s">
        <v>625</v>
      </c>
      <c r="C611" s="17" t="s">
        <v>4891</v>
      </c>
      <c r="D611" s="17" t="s">
        <v>3088</v>
      </c>
      <c r="E611" s="20" t="s">
        <v>7300</v>
      </c>
      <c r="F611" s="20" t="s">
        <v>3163</v>
      </c>
      <c r="G611" s="82" t="s">
        <v>7251</v>
      </c>
      <c r="H611" s="85" t="s">
        <v>7264</v>
      </c>
      <c r="I611" s="21" t="s">
        <v>7417</v>
      </c>
      <c r="J611" s="21" t="s">
        <v>3990</v>
      </c>
      <c r="K611" s="19"/>
      <c r="L611" s="22">
        <v>44015</v>
      </c>
      <c r="M611" s="98">
        <v>965.90330000035499</v>
      </c>
      <c r="N611" s="94">
        <v>965.90330000035499</v>
      </c>
      <c r="O611" s="94">
        <v>1203.1851000003501</v>
      </c>
      <c r="P611" s="62">
        <f t="shared" si="9"/>
        <v>0.80278861498540333</v>
      </c>
      <c r="Q611" s="22">
        <v>43880</v>
      </c>
      <c r="R611" s="99">
        <v>195432.74</v>
      </c>
      <c r="S611" s="99">
        <v>185987.778973145</v>
      </c>
      <c r="T611" s="19"/>
      <c r="U611" s="23">
        <v>-6.5998221271001999E-4</v>
      </c>
      <c r="V611" s="63">
        <v>-0.62401950808634898</v>
      </c>
      <c r="W611" s="23">
        <v>1.03620596382825E-2</v>
      </c>
      <c r="X611" s="63">
        <v>-8.5665640008373902</v>
      </c>
      <c r="Y611" s="23">
        <v>-0.169669708650908</v>
      </c>
      <c r="Z611" s="63">
        <v>-3.7663674845098298</v>
      </c>
      <c r="AA611" s="23">
        <v>-0.18825795912474899</v>
      </c>
      <c r="AB611" s="63">
        <v>-1.91918020282174</v>
      </c>
      <c r="AC611" s="23">
        <v>-0.154139897023997</v>
      </c>
      <c r="AD611" s="63">
        <v>4.6533075451297901</v>
      </c>
      <c r="AE611" s="23">
        <v>-0.101511546547117</v>
      </c>
      <c r="AF611" s="64">
        <v>2.04218692924769</v>
      </c>
      <c r="AG611" s="23">
        <v>4.1014708040165699E-4</v>
      </c>
      <c r="AH611" s="63">
        <v>-6.0538110927154802</v>
      </c>
      <c r="AI611" s="23">
        <v>-0.170778306762222</v>
      </c>
      <c r="AJ611" s="63">
        <v>-6.9917177040188099</v>
      </c>
      <c r="AK611" s="23">
        <v>-3.4096699999281603E-2</v>
      </c>
      <c r="AL611" s="23">
        <v>-4.9436757963121601E-3</v>
      </c>
      <c r="AM611" s="63">
        <v>-13.2614950278512</v>
      </c>
      <c r="AN611" s="19"/>
      <c r="AO611" s="26">
        <v>1.6424977549832E-2</v>
      </c>
      <c r="AP611" s="26">
        <v>-3.0499905286888E-2</v>
      </c>
      <c r="AQ611" s="26">
        <v>1.41724363875255E-2</v>
      </c>
      <c r="AR611" s="26">
        <v>-9.9245671321114101E-2</v>
      </c>
      <c r="AS611" s="24">
        <v>6</v>
      </c>
      <c r="AT611" s="24">
        <v>6</v>
      </c>
      <c r="AU611" s="24">
        <v>7</v>
      </c>
      <c r="AV611" s="25">
        <v>5</v>
      </c>
      <c r="AW611" s="19"/>
      <c r="AX611" s="29">
        <v>9.5044356881844594E-2</v>
      </c>
      <c r="AY611" s="30">
        <v>-2.1766764869826098</v>
      </c>
      <c r="AZ611" s="30">
        <v>-0.30977967057788203</v>
      </c>
      <c r="BA611" s="30">
        <v>-2.4734557711199199</v>
      </c>
      <c r="BB611" s="62">
        <v>9.7500177384881696E-3</v>
      </c>
      <c r="BC611" s="108">
        <v>-22.763396920403501</v>
      </c>
      <c r="BD611" s="22">
        <v>43880</v>
      </c>
      <c r="BE611" s="22">
        <v>43910</v>
      </c>
      <c r="BF611" s="24"/>
      <c r="BG611" s="22"/>
      <c r="BH611" s="37"/>
    </row>
    <row r="612" spans="1:60" x14ac:dyDescent="0.25">
      <c r="A612" s="19"/>
      <c r="B612" s="17" t="s">
        <v>626</v>
      </c>
      <c r="C612" s="17" t="s">
        <v>4892</v>
      </c>
      <c r="D612" s="17" t="s">
        <v>3088</v>
      </c>
      <c r="E612" s="20" t="s">
        <v>7359</v>
      </c>
      <c r="F612" s="20" t="s">
        <v>3163</v>
      </c>
      <c r="G612" s="82" t="s">
        <v>7251</v>
      </c>
      <c r="H612" s="85" t="s">
        <v>7264</v>
      </c>
      <c r="I612" s="21" t="s">
        <v>7417</v>
      </c>
      <c r="J612" s="21" t="s">
        <v>3991</v>
      </c>
      <c r="K612" s="19"/>
      <c r="L612" s="22">
        <v>44015</v>
      </c>
      <c r="M612" s="98">
        <v>992.08000000007496</v>
      </c>
      <c r="N612" s="94">
        <v>992.08000000007496</v>
      </c>
      <c r="O612" s="94">
        <v>1240.7262999992799</v>
      </c>
      <c r="P612" s="62">
        <f t="shared" si="9"/>
        <v>0.79959617201686684</v>
      </c>
      <c r="Q612" s="22">
        <v>43880</v>
      </c>
      <c r="R612" s="99">
        <v>121431.41800000001</v>
      </c>
      <c r="S612" s="99">
        <v>289042.82626415999</v>
      </c>
      <c r="T612" s="19"/>
      <c r="U612" s="23">
        <v>-6.8948879561503396E-4</v>
      </c>
      <c r="V612" s="63">
        <v>-0.62697016637684999</v>
      </c>
      <c r="W612" s="23">
        <v>9.4680878119106603E-3</v>
      </c>
      <c r="X612" s="63">
        <v>-8.6559611834818497</v>
      </c>
      <c r="Y612" s="23">
        <v>-0.17411753207939901</v>
      </c>
      <c r="Z612" s="63">
        <v>-4.2111498273588897</v>
      </c>
      <c r="AA612" s="23">
        <v>-0.196989536370966</v>
      </c>
      <c r="AB612" s="63">
        <v>-2.7923379274434401</v>
      </c>
      <c r="AC612" s="23">
        <v>-0.17222746723302401</v>
      </c>
      <c r="AD612" s="63">
        <v>2.8445505242270901</v>
      </c>
      <c r="AE612" s="23">
        <v>-0.13016862408228899</v>
      </c>
      <c r="AF612" s="64">
        <v>-0.82352082426950801</v>
      </c>
      <c r="AG612" s="23">
        <v>3.2154921245819402E-4</v>
      </c>
      <c r="AH612" s="63">
        <v>-6.0626708795098203</v>
      </c>
      <c r="AI612" s="23">
        <v>-0.17529324606322899</v>
      </c>
      <c r="AJ612" s="63">
        <v>-7.4432116341195096</v>
      </c>
      <c r="AK612" s="23">
        <v>-7.9200000000128092E-3</v>
      </c>
      <c r="AL612" s="23">
        <v>-9.6894754096865697E-4</v>
      </c>
      <c r="AM612" s="63">
        <v>-1.45050726096088</v>
      </c>
      <c r="AN612" s="19"/>
      <c r="AO612" s="26">
        <v>1.6395008362451301E-2</v>
      </c>
      <c r="AP612" s="26">
        <v>-3.0528461968970098E-2</v>
      </c>
      <c r="AQ612" s="26">
        <v>1.32428816232277E-2</v>
      </c>
      <c r="AR612" s="26">
        <v>-0.10006983334649699</v>
      </c>
      <c r="AS612" s="24">
        <v>6</v>
      </c>
      <c r="AT612" s="24">
        <v>6</v>
      </c>
      <c r="AU612" s="24">
        <v>7</v>
      </c>
      <c r="AV612" s="25">
        <v>5</v>
      </c>
      <c r="AW612" s="19"/>
      <c r="AX612" s="29">
        <v>9.5044032928417399E-2</v>
      </c>
      <c r="AY612" s="30">
        <v>-2.2612040995336402</v>
      </c>
      <c r="AZ612" s="30">
        <v>-0.33842023986653702</v>
      </c>
      <c r="BA612" s="30">
        <v>-2.5620555752320802</v>
      </c>
      <c r="BB612" s="62">
        <v>9.7496176498316402E-3</v>
      </c>
      <c r="BC612" s="108">
        <v>-22.8317720032064</v>
      </c>
      <c r="BD612" s="22">
        <v>43880</v>
      </c>
      <c r="BE612" s="22">
        <v>43910</v>
      </c>
      <c r="BF612" s="24"/>
      <c r="BG612" s="22"/>
      <c r="BH612" s="37"/>
    </row>
    <row r="613" spans="1:60" x14ac:dyDescent="0.25">
      <c r="A613" s="19"/>
      <c r="B613" s="17" t="s">
        <v>627</v>
      </c>
      <c r="C613" s="17" t="s">
        <v>4893</v>
      </c>
      <c r="D613" s="17" t="s">
        <v>3088</v>
      </c>
      <c r="E613" s="20" t="s">
        <v>7361</v>
      </c>
      <c r="F613" s="20" t="s">
        <v>3163</v>
      </c>
      <c r="G613" s="82" t="s">
        <v>7251</v>
      </c>
      <c r="H613" s="85" t="s">
        <v>7264</v>
      </c>
      <c r="I613" s="21" t="s">
        <v>7417</v>
      </c>
      <c r="J613" s="21" t="s">
        <v>3992</v>
      </c>
      <c r="K613" s="19"/>
      <c r="L613" s="22">
        <v>44015</v>
      </c>
      <c r="M613" s="98">
        <v>1008.53390000015</v>
      </c>
      <c r="N613" s="94">
        <v>1008.53390000015</v>
      </c>
      <c r="O613" s="94">
        <v>1264.6535000000099</v>
      </c>
      <c r="P613" s="62">
        <f t="shared" si="9"/>
        <v>0.79747843974665167</v>
      </c>
      <c r="Q613" s="22">
        <v>43650</v>
      </c>
      <c r="R613" s="99">
        <v>25916.404999999999</v>
      </c>
      <c r="S613" s="99">
        <v>25772.679965515101</v>
      </c>
      <c r="T613" s="19"/>
      <c r="U613" s="23">
        <v>-7.0557624258071904E-4</v>
      </c>
      <c r="V613" s="63">
        <v>-0.62857891107341901</v>
      </c>
      <c r="W613" s="23">
        <v>8.9798691024043399E-3</v>
      </c>
      <c r="X613" s="63">
        <v>-8.7047830544324807</v>
      </c>
      <c r="Y613" s="23">
        <v>-0.17653748796234101</v>
      </c>
      <c r="Z613" s="63">
        <v>-4.4531454156531298</v>
      </c>
      <c r="AA613" s="23">
        <v>-0.20172078991890899</v>
      </c>
      <c r="AB613" s="63">
        <v>-3.2654632822377598</v>
      </c>
      <c r="AC613" s="23">
        <v>-0.18194643644703301</v>
      </c>
      <c r="AD613" s="63">
        <v>1.87265360282618</v>
      </c>
      <c r="AE613" s="23">
        <v>-0.14543959702408801</v>
      </c>
      <c r="AF613" s="64">
        <v>-2.3506181184493502</v>
      </c>
      <c r="AG613" s="23">
        <v>2.7324344591761501E-4</v>
      </c>
      <c r="AH613" s="63">
        <v>-6.06750145616388</v>
      </c>
      <c r="AI613" s="23">
        <v>-0.17774956683570101</v>
      </c>
      <c r="AJ613" s="63">
        <v>-7.6888437113666397</v>
      </c>
      <c r="AK613" s="23">
        <v>8.5338999997475202E-3</v>
      </c>
      <c r="AL613" s="23">
        <v>1.03653994119668E-3</v>
      </c>
      <c r="AM613" s="63">
        <v>0.19488273901515599</v>
      </c>
      <c r="AN613" s="19"/>
      <c r="AO613" s="26">
        <v>1.6378525933760098E-2</v>
      </c>
      <c r="AP613" s="26">
        <v>-3.0544129132977101E-2</v>
      </c>
      <c r="AQ613" s="26">
        <v>1.27347209199797E-2</v>
      </c>
      <c r="AR613" s="26">
        <v>-0.10051930548434</v>
      </c>
      <c r="AS613" s="24">
        <v>5</v>
      </c>
      <c r="AT613" s="24">
        <v>7</v>
      </c>
      <c r="AU613" s="24">
        <v>7</v>
      </c>
      <c r="AV613" s="25">
        <v>5</v>
      </c>
      <c r="AW613" s="19"/>
      <c r="AX613" s="29">
        <v>9.5044383341737607E-2</v>
      </c>
      <c r="AY613" s="30">
        <v>-2.3070085861509102</v>
      </c>
      <c r="AZ613" s="30">
        <v>-0.35394736388980202</v>
      </c>
      <c r="BA613" s="30">
        <v>-2.60980185256631</v>
      </c>
      <c r="BB613" s="62">
        <v>9.7494538459522995E-3</v>
      </c>
      <c r="BC613" s="108">
        <v>-22.905736630637001</v>
      </c>
      <c r="BD613" s="22">
        <v>43650</v>
      </c>
      <c r="BE613" s="22">
        <v>43910</v>
      </c>
      <c r="BF613" s="24"/>
      <c r="BG613" s="22"/>
      <c r="BH613" s="37"/>
    </row>
    <row r="614" spans="1:60" x14ac:dyDescent="0.25">
      <c r="A614" s="19"/>
      <c r="B614" s="17" t="s">
        <v>628</v>
      </c>
      <c r="C614" s="17" t="s">
        <v>4894</v>
      </c>
      <c r="D614" s="17" t="s">
        <v>3088</v>
      </c>
      <c r="E614" s="20" t="s">
        <v>7348</v>
      </c>
      <c r="F614" s="20" t="s">
        <v>3163</v>
      </c>
      <c r="G614" s="82" t="s">
        <v>7251</v>
      </c>
      <c r="H614" s="85" t="s">
        <v>7264</v>
      </c>
      <c r="I614" s="21" t="s">
        <v>7417</v>
      </c>
      <c r="J614" s="21" t="s">
        <v>3993</v>
      </c>
      <c r="K614" s="19"/>
      <c r="L614" s="22">
        <v>44015</v>
      </c>
      <c r="M614" s="98">
        <v>857.23450000025298</v>
      </c>
      <c r="N614" s="94">
        <v>857.23450000025298</v>
      </c>
      <c r="O614" s="94">
        <v>1094.7580999992799</v>
      </c>
      <c r="P614" s="62">
        <f t="shared" si="9"/>
        <v>0.78303553999812092</v>
      </c>
      <c r="Q614" s="22">
        <v>43650</v>
      </c>
      <c r="R614" s="99">
        <v>342191.8</v>
      </c>
      <c r="S614" s="99">
        <v>399568.35154394503</v>
      </c>
      <c r="T614" s="19"/>
      <c r="U614" s="23">
        <v>-7.5558115349849697E-4</v>
      </c>
      <c r="V614" s="63">
        <v>-0.63357940216519604</v>
      </c>
      <c r="W614" s="23">
        <v>7.4675586056400798E-3</v>
      </c>
      <c r="X614" s="63">
        <v>-8.85601410410891</v>
      </c>
      <c r="Y614" s="23">
        <v>-0.183997921810369</v>
      </c>
      <c r="Z614" s="63">
        <v>-5.1991888004558904</v>
      </c>
      <c r="AA614" s="23">
        <v>-0.21621744683478</v>
      </c>
      <c r="AB614" s="63">
        <v>-4.7151289738248998</v>
      </c>
      <c r="AC614" s="23">
        <v>-0.212852123620105</v>
      </c>
      <c r="AD614" s="63">
        <v>-1.2179151144810001</v>
      </c>
      <c r="AE614" s="23">
        <v>-0.194653416624642</v>
      </c>
      <c r="AF614" s="64">
        <v>-7.2720000785047896</v>
      </c>
      <c r="AG614" s="23">
        <v>1.2320200585236299E-4</v>
      </c>
      <c r="AH614" s="63">
        <v>-6.0825056001704096</v>
      </c>
      <c r="AI614" s="23">
        <v>-0.185321223503852</v>
      </c>
      <c r="AJ614" s="63">
        <v>-8.4460093781817704</v>
      </c>
      <c r="AK614" s="23">
        <v>-0.14276549999980501</v>
      </c>
      <c r="AL614" s="23">
        <v>-1.8605120025313199E-2</v>
      </c>
      <c r="AM614" s="63">
        <v>-14.9350572609401</v>
      </c>
      <c r="AN614" s="19"/>
      <c r="AO614" s="26">
        <v>1.6327720399203799E-2</v>
      </c>
      <c r="AP614" s="26">
        <v>-3.0592623431402899E-2</v>
      </c>
      <c r="AQ614" s="26">
        <v>1.1162088165292501E-2</v>
      </c>
      <c r="AR614" s="26">
        <v>-0.101912650347076</v>
      </c>
      <c r="AS614" s="24">
        <v>3</v>
      </c>
      <c r="AT614" s="24">
        <v>9</v>
      </c>
      <c r="AU614" s="24">
        <v>7</v>
      </c>
      <c r="AV614" s="25">
        <v>5</v>
      </c>
      <c r="AW614" s="19"/>
      <c r="AX614" s="29">
        <v>9.5048606604686905E-2</v>
      </c>
      <c r="AY614" s="30">
        <v>-2.4473328707354098</v>
      </c>
      <c r="AZ614" s="30">
        <v>-0.40155322459713699</v>
      </c>
      <c r="BA614" s="30">
        <v>-2.7549015455369998</v>
      </c>
      <c r="BB614" s="62">
        <v>9.7492716452507004E-3</v>
      </c>
      <c r="BC614" s="108">
        <v>-23.903490643191599</v>
      </c>
      <c r="BD614" s="22">
        <v>43650</v>
      </c>
      <c r="BE614" s="22">
        <v>43910</v>
      </c>
      <c r="BF614" s="24"/>
      <c r="BG614" s="22"/>
      <c r="BH614" s="37"/>
    </row>
    <row r="615" spans="1:60" x14ac:dyDescent="0.25">
      <c r="A615" s="19"/>
      <c r="B615" s="17" t="s">
        <v>629</v>
      </c>
      <c r="C615" s="17" t="s">
        <v>4895</v>
      </c>
      <c r="D615" s="17" t="s">
        <v>3089</v>
      </c>
      <c r="E615" s="20" t="s">
        <v>7298</v>
      </c>
      <c r="F615" s="20" t="s">
        <v>3163</v>
      </c>
      <c r="G615" s="82" t="s">
        <v>7254</v>
      </c>
      <c r="H615" s="85" t="s">
        <v>7266</v>
      </c>
      <c r="I615" s="21" t="s">
        <v>7417</v>
      </c>
      <c r="J615" s="21" t="s">
        <v>3994</v>
      </c>
      <c r="K615" s="19"/>
      <c r="L615" s="22">
        <v>44015</v>
      </c>
      <c r="M615" s="98">
        <v>1441.86529999971</v>
      </c>
      <c r="N615" s="94">
        <v>1441.86529999971</v>
      </c>
      <c r="O615" s="94">
        <v>1444.1543000005199</v>
      </c>
      <c r="P615" s="62">
        <f t="shared" si="9"/>
        <v>0.99841498931186989</v>
      </c>
      <c r="Q615" s="22">
        <v>43984</v>
      </c>
      <c r="R615" s="99">
        <v>580701.38800000004</v>
      </c>
      <c r="S615" s="99">
        <v>582526.59124902298</v>
      </c>
      <c r="T615" s="19"/>
      <c r="U615" s="23">
        <v>-8.8488647634221707E-5</v>
      </c>
      <c r="V615" s="63">
        <v>-0.56687015157876897</v>
      </c>
      <c r="W615" s="23">
        <v>-1.32624074740306E-3</v>
      </c>
      <c r="X615" s="63">
        <v>-9.7353940394095808</v>
      </c>
      <c r="Y615" s="23">
        <v>1.55985004930699E-2</v>
      </c>
      <c r="Z615" s="63">
        <v>14.760453429888001</v>
      </c>
      <c r="AA615" s="23">
        <v>2.9729246607530499E-2</v>
      </c>
      <c r="AB615" s="63">
        <v>19.8795403703989</v>
      </c>
      <c r="AC615" s="23">
        <v>6.7533898109104498E-2</v>
      </c>
      <c r="AD615" s="63">
        <v>26.820687058439901</v>
      </c>
      <c r="AE615" s="23">
        <v>9.4575779239676194E-2</v>
      </c>
      <c r="AF615" s="64">
        <v>21.650919507927</v>
      </c>
      <c r="AG615" s="23">
        <v>-6.2207212067733094E-5</v>
      </c>
      <c r="AH615" s="63">
        <v>-6.1010465219660501</v>
      </c>
      <c r="AI615" s="23">
        <v>1.6800782432255801E-2</v>
      </c>
      <c r="AJ615" s="63">
        <v>11.766191215429</v>
      </c>
      <c r="AK615" s="23">
        <v>0.44186529999948099</v>
      </c>
      <c r="AL615" s="23">
        <v>4.1855478431898498E-2</v>
      </c>
      <c r="AM615" s="63">
        <v>43.788270688673897</v>
      </c>
      <c r="AN615" s="19"/>
      <c r="AO615" s="26">
        <v>4.4281320297159298E-3</v>
      </c>
      <c r="AP615" s="26">
        <v>-5.09151297228527E-3</v>
      </c>
      <c r="AQ615" s="26">
        <v>5.3129747047933103E-3</v>
      </c>
      <c r="AR615" s="26">
        <v>-2.4046346488830698E-3</v>
      </c>
      <c r="AS615" s="24">
        <v>8</v>
      </c>
      <c r="AT615" s="24">
        <v>4</v>
      </c>
      <c r="AU615" s="24">
        <v>7</v>
      </c>
      <c r="AV615" s="25">
        <v>5</v>
      </c>
      <c r="AW615" s="19"/>
      <c r="AX615" s="29">
        <v>9.1594079713195192E-3</v>
      </c>
      <c r="AY615" s="30">
        <v>-8.9008827039016602E-4</v>
      </c>
      <c r="AZ615" s="30">
        <v>0.39291725868088201</v>
      </c>
      <c r="BA615" s="30">
        <v>-1.21814148663368E-3</v>
      </c>
      <c r="BB615" s="62">
        <v>9.4602297946607902E-4</v>
      </c>
      <c r="BC615" s="108">
        <v>-1.15256984311782</v>
      </c>
      <c r="BD615" s="22">
        <v>43753</v>
      </c>
      <c r="BE615" s="22">
        <v>43783</v>
      </c>
      <c r="BF615" s="24">
        <v>57</v>
      </c>
      <c r="BG615" s="22">
        <v>43832</v>
      </c>
      <c r="BH615" s="37"/>
    </row>
    <row r="616" spans="1:60" x14ac:dyDescent="0.25">
      <c r="A616" s="19"/>
      <c r="B616" s="17" t="s">
        <v>630</v>
      </c>
      <c r="C616" s="17" t="s">
        <v>4896</v>
      </c>
      <c r="D616" s="17" t="s">
        <v>3089</v>
      </c>
      <c r="E616" s="20" t="s">
        <v>7346</v>
      </c>
      <c r="F616" s="20" t="s">
        <v>3163</v>
      </c>
      <c r="G616" s="82" t="s">
        <v>7254</v>
      </c>
      <c r="H616" s="85" t="s">
        <v>7266</v>
      </c>
      <c r="I616" s="21" t="s">
        <v>7417</v>
      </c>
      <c r="J616" s="21" t="s">
        <v>3995</v>
      </c>
      <c r="K616" s="19"/>
      <c r="L616" s="22">
        <v>44015</v>
      </c>
      <c r="M616" s="98">
        <v>1390.9140000007999</v>
      </c>
      <c r="N616" s="94">
        <v>1390.9140000007999</v>
      </c>
      <c r="O616" s="94">
        <v>1393.6179000008899</v>
      </c>
      <c r="P616" s="62">
        <f t="shared" si="9"/>
        <v>0.99805979816986545</v>
      </c>
      <c r="Q616" s="22">
        <v>43984</v>
      </c>
      <c r="R616" s="99">
        <v>17287844.497000001</v>
      </c>
      <c r="S616" s="99">
        <v>12800540.0490625</v>
      </c>
      <c r="T616" s="19"/>
      <c r="U616" s="23">
        <v>-9.9924301139253698E-5</v>
      </c>
      <c r="V616" s="63">
        <v>-0.56801371692927205</v>
      </c>
      <c r="W616" s="23">
        <v>-1.67006306401163E-3</v>
      </c>
      <c r="X616" s="63">
        <v>-9.7697762710740808</v>
      </c>
      <c r="Y616" s="23">
        <v>1.347945438647E-2</v>
      </c>
      <c r="Z616" s="63">
        <v>14.5485488192353</v>
      </c>
      <c r="AA616" s="23">
        <v>2.5407270726645899E-2</v>
      </c>
      <c r="AB616" s="63">
        <v>19.4473427823104</v>
      </c>
      <c r="AC616" s="23">
        <v>5.8597569079211098E-2</v>
      </c>
      <c r="AD616" s="63">
        <v>25.927054155443301</v>
      </c>
      <c r="AE616" s="23">
        <v>8.0863118289998995E-2</v>
      </c>
      <c r="AF616" s="64">
        <v>20.279653412959298</v>
      </c>
      <c r="AG616" s="23">
        <v>-9.66177731243079E-5</v>
      </c>
      <c r="AH616" s="63">
        <v>-6.1044875780717103</v>
      </c>
      <c r="AI616" s="23">
        <v>1.4644242348367699E-2</v>
      </c>
      <c r="AJ616" s="63">
        <v>11.550537207047499</v>
      </c>
      <c r="AK616" s="23">
        <v>0.390914000001503</v>
      </c>
      <c r="AL616" s="23">
        <v>3.7664042163669399E-2</v>
      </c>
      <c r="AM616" s="63">
        <v>38.693140688876198</v>
      </c>
      <c r="AN616" s="19"/>
      <c r="AO616" s="26">
        <v>4.4165601084387197E-3</v>
      </c>
      <c r="AP616" s="26">
        <v>-5.1029560172537501E-3</v>
      </c>
      <c r="AQ616" s="26">
        <v>4.9544719040568496E-3</v>
      </c>
      <c r="AR616" s="26">
        <v>-2.7604125507423301E-3</v>
      </c>
      <c r="AS616" s="24">
        <v>7</v>
      </c>
      <c r="AT616" s="24">
        <v>5</v>
      </c>
      <c r="AU616" s="24">
        <v>7</v>
      </c>
      <c r="AV616" s="25">
        <v>5</v>
      </c>
      <c r="AW616" s="19"/>
      <c r="AX616" s="29">
        <v>9.1461298893045807E-3</v>
      </c>
      <c r="AY616" s="30">
        <v>-0.43124578453898699</v>
      </c>
      <c r="AZ616" s="30">
        <v>0.37944370116429099</v>
      </c>
      <c r="BA616" s="30">
        <v>-0.58317958072893805</v>
      </c>
      <c r="BB616" s="62">
        <v>9.4463932207418096E-4</v>
      </c>
      <c r="BC616" s="108">
        <v>-1.18666099564507</v>
      </c>
      <c r="BD616" s="22">
        <v>43753</v>
      </c>
      <c r="BE616" s="22">
        <v>43783</v>
      </c>
      <c r="BF616" s="24">
        <v>58</v>
      </c>
      <c r="BG616" s="22">
        <v>43833</v>
      </c>
      <c r="BH616" s="37"/>
    </row>
    <row r="617" spans="1:60" x14ac:dyDescent="0.25">
      <c r="A617" s="19"/>
      <c r="B617" s="17" t="s">
        <v>631</v>
      </c>
      <c r="C617" s="17" t="s">
        <v>4897</v>
      </c>
      <c r="D617" s="17" t="s">
        <v>3089</v>
      </c>
      <c r="E617" s="20" t="s">
        <v>7291</v>
      </c>
      <c r="F617" s="20" t="s">
        <v>3163</v>
      </c>
      <c r="G617" s="82" t="s">
        <v>7254</v>
      </c>
      <c r="H617" s="85" t="s">
        <v>7266</v>
      </c>
      <c r="I617" s="21" t="s">
        <v>7417</v>
      </c>
      <c r="J617" s="21" t="s">
        <v>3996</v>
      </c>
      <c r="K617" s="19"/>
      <c r="L617" s="22">
        <v>44015</v>
      </c>
      <c r="M617" s="98">
        <v>1000</v>
      </c>
      <c r="N617" s="94">
        <v>1000</v>
      </c>
      <c r="O617" s="94">
        <v>1000</v>
      </c>
      <c r="P617" s="62">
        <f t="shared" si="9"/>
        <v>1</v>
      </c>
      <c r="Q617" s="22">
        <v>44015</v>
      </c>
      <c r="R617" s="99">
        <v>0</v>
      </c>
      <c r="S617" s="99">
        <v>0</v>
      </c>
      <c r="T617" s="19"/>
      <c r="U617" s="23">
        <v>0</v>
      </c>
      <c r="V617" s="63">
        <v>-0.55802128681534702</v>
      </c>
      <c r="W617" s="23">
        <v>0</v>
      </c>
      <c r="X617" s="63">
        <v>-9.6027699646656401</v>
      </c>
      <c r="Y617" s="23">
        <v>0</v>
      </c>
      <c r="Z617" s="63">
        <v>13.200603380581001</v>
      </c>
      <c r="AA617" s="23">
        <v>0</v>
      </c>
      <c r="AB617" s="63">
        <v>16.906615709653099</v>
      </c>
      <c r="AC617" s="23">
        <v>0</v>
      </c>
      <c r="AD617" s="63">
        <v>20.067297247529499</v>
      </c>
      <c r="AE617" s="23">
        <v>0</v>
      </c>
      <c r="AF617" s="64">
        <v>12.1933415839594</v>
      </c>
      <c r="AG617" s="23">
        <v>0</v>
      </c>
      <c r="AH617" s="63">
        <v>-6.0948258007556397</v>
      </c>
      <c r="AI617" s="23">
        <v>0</v>
      </c>
      <c r="AJ617" s="63">
        <v>10.0861129722034</v>
      </c>
      <c r="AK617" s="23">
        <v>0</v>
      </c>
      <c r="AL617" s="23">
        <v>0</v>
      </c>
      <c r="AM617" s="63">
        <v>-0.39825931125960801</v>
      </c>
      <c r="AN617" s="19"/>
      <c r="AO617" s="26">
        <v>0</v>
      </c>
      <c r="AP617" s="26">
        <v>0</v>
      </c>
      <c r="AQ617" s="26">
        <v>0</v>
      </c>
      <c r="AR617" s="26">
        <v>0</v>
      </c>
      <c r="AS617" s="24">
        <v>0</v>
      </c>
      <c r="AT617" s="24">
        <v>0</v>
      </c>
      <c r="AU617" s="24">
        <v>7</v>
      </c>
      <c r="AV617" s="25">
        <v>5</v>
      </c>
      <c r="AW617" s="19"/>
      <c r="AX617" s="29">
        <v>0</v>
      </c>
      <c r="AY617" s="30">
        <v>-117.15773072850401</v>
      </c>
      <c r="AZ617" s="30">
        <v>0.29634204711419398</v>
      </c>
      <c r="BA617" s="30">
        <v>-15.9700429780205</v>
      </c>
      <c r="BB617" s="62">
        <v>0</v>
      </c>
      <c r="BC617" s="108">
        <v>0</v>
      </c>
      <c r="BD617" s="22">
        <v>43650</v>
      </c>
      <c r="BE617" s="22"/>
      <c r="BF617" s="24"/>
      <c r="BG617" s="22"/>
      <c r="BH617" s="37"/>
    </row>
    <row r="618" spans="1:60" x14ac:dyDescent="0.25">
      <c r="A618" s="19"/>
      <c r="B618" s="17" t="s">
        <v>632</v>
      </c>
      <c r="C618" s="17" t="s">
        <v>4898</v>
      </c>
      <c r="D618" s="17" t="s">
        <v>3089</v>
      </c>
      <c r="E618" s="20" t="s">
        <v>7292</v>
      </c>
      <c r="F618" s="20" t="s">
        <v>3163</v>
      </c>
      <c r="G618" s="82" t="s">
        <v>7254</v>
      </c>
      <c r="H618" s="85" t="s">
        <v>7266</v>
      </c>
      <c r="I618" s="21" t="s">
        <v>7417</v>
      </c>
      <c r="J618" s="21" t="s">
        <v>3997</v>
      </c>
      <c r="K618" s="19"/>
      <c r="L618" s="22">
        <v>44015</v>
      </c>
      <c r="M618" s="98">
        <v>1000</v>
      </c>
      <c r="N618" s="94">
        <v>1000</v>
      </c>
      <c r="O618" s="94">
        <v>1000</v>
      </c>
      <c r="P618" s="62">
        <f t="shared" si="9"/>
        <v>1</v>
      </c>
      <c r="Q618" s="22">
        <v>44015</v>
      </c>
      <c r="R618" s="99">
        <v>0</v>
      </c>
      <c r="S618" s="99">
        <v>0</v>
      </c>
      <c r="T618" s="19"/>
      <c r="U618" s="23">
        <v>0</v>
      </c>
      <c r="V618" s="63">
        <v>-0.55802128681534702</v>
      </c>
      <c r="W618" s="23">
        <v>0</v>
      </c>
      <c r="X618" s="63">
        <v>-9.6027699646656401</v>
      </c>
      <c r="Y618" s="23">
        <v>0</v>
      </c>
      <c r="Z618" s="63">
        <v>13.200603380581001</v>
      </c>
      <c r="AA618" s="23">
        <v>0</v>
      </c>
      <c r="AB618" s="63">
        <v>16.906615709653099</v>
      </c>
      <c r="AC618" s="23">
        <v>0</v>
      </c>
      <c r="AD618" s="63">
        <v>20.067297247529499</v>
      </c>
      <c r="AE618" s="23">
        <v>0</v>
      </c>
      <c r="AF618" s="64">
        <v>12.1933415839594</v>
      </c>
      <c r="AG618" s="23">
        <v>0</v>
      </c>
      <c r="AH618" s="63">
        <v>-6.0948258007556397</v>
      </c>
      <c r="AI618" s="23">
        <v>0</v>
      </c>
      <c r="AJ618" s="63">
        <v>10.0861129722034</v>
      </c>
      <c r="AK618" s="23">
        <v>0</v>
      </c>
      <c r="AL618" s="23">
        <v>0</v>
      </c>
      <c r="AM618" s="63">
        <v>-0.39825931125960801</v>
      </c>
      <c r="AN618" s="19"/>
      <c r="AO618" s="26">
        <v>0</v>
      </c>
      <c r="AP618" s="26">
        <v>0</v>
      </c>
      <c r="AQ618" s="26">
        <v>0</v>
      </c>
      <c r="AR618" s="26">
        <v>0</v>
      </c>
      <c r="AS618" s="24">
        <v>0</v>
      </c>
      <c r="AT618" s="24">
        <v>0</v>
      </c>
      <c r="AU618" s="24">
        <v>7</v>
      </c>
      <c r="AV618" s="25">
        <v>5</v>
      </c>
      <c r="AW618" s="19"/>
      <c r="AX618" s="29">
        <v>0</v>
      </c>
      <c r="AY618" s="30">
        <v>-117.15773072850401</v>
      </c>
      <c r="AZ618" s="30">
        <v>0.29634204711419398</v>
      </c>
      <c r="BA618" s="30">
        <v>-15.9700429780205</v>
      </c>
      <c r="BB618" s="62">
        <v>0</v>
      </c>
      <c r="BC618" s="108">
        <v>0</v>
      </c>
      <c r="BD618" s="22">
        <v>43650</v>
      </c>
      <c r="BE618" s="22"/>
      <c r="BF618" s="24"/>
      <c r="BG618" s="22"/>
      <c r="BH618" s="37"/>
    </row>
    <row r="619" spans="1:60" x14ac:dyDescent="0.25">
      <c r="A619" s="19"/>
      <c r="B619" s="17" t="s">
        <v>633</v>
      </c>
      <c r="C619" s="17" t="s">
        <v>4899</v>
      </c>
      <c r="D619" s="17" t="s">
        <v>3089</v>
      </c>
      <c r="E619" s="20" t="s">
        <v>7359</v>
      </c>
      <c r="F619" s="20" t="s">
        <v>3163</v>
      </c>
      <c r="G619" s="82" t="s">
        <v>7254</v>
      </c>
      <c r="H619" s="85" t="s">
        <v>7266</v>
      </c>
      <c r="I619" s="21" t="s">
        <v>7417</v>
      </c>
      <c r="J619" s="21" t="s">
        <v>3998</v>
      </c>
      <c r="K619" s="19"/>
      <c r="L619" s="22">
        <v>44015</v>
      </c>
      <c r="M619" s="98">
        <v>1418.7541000004901</v>
      </c>
      <c r="N619" s="94">
        <v>1418.7541000004901</v>
      </c>
      <c r="O619" s="94">
        <v>1421.23520000093</v>
      </c>
      <c r="P619" s="62">
        <f t="shared" si="9"/>
        <v>0.99825426502211712</v>
      </c>
      <c r="Q619" s="22">
        <v>43984</v>
      </c>
      <c r="R619" s="99">
        <v>12304709.157</v>
      </c>
      <c r="S619" s="99">
        <v>12174373.147093801</v>
      </c>
      <c r="T619" s="19"/>
      <c r="U619" s="23">
        <v>-9.3664963969786199E-5</v>
      </c>
      <c r="V619" s="63">
        <v>-0.56738778321232497</v>
      </c>
      <c r="W619" s="23">
        <v>-1.48177916253189E-3</v>
      </c>
      <c r="X619" s="63">
        <v>-9.7509478809224692</v>
      </c>
      <c r="Y619" s="23">
        <v>1.4639806591730999E-2</v>
      </c>
      <c r="Z619" s="63">
        <v>14.6645840397541</v>
      </c>
      <c r="AA619" s="23">
        <v>2.7772561959864099E-2</v>
      </c>
      <c r="AB619" s="63">
        <v>19.683871905639499</v>
      </c>
      <c r="AC619" s="23">
        <v>6.3483105303021106E-2</v>
      </c>
      <c r="AD619" s="63">
        <v>26.4156077778316</v>
      </c>
      <c r="AE619" s="23">
        <v>8.8351986321940801E-2</v>
      </c>
      <c r="AF619" s="64">
        <v>21.028540216153502</v>
      </c>
      <c r="AG619" s="23">
        <v>-7.7738223808410098E-5</v>
      </c>
      <c r="AH619" s="63">
        <v>-6.1025996231401196</v>
      </c>
      <c r="AI619" s="23">
        <v>1.5825131515157399E-2</v>
      </c>
      <c r="AJ619" s="63">
        <v>11.6686261237192</v>
      </c>
      <c r="AK619" s="23">
        <v>0.41875410000095098</v>
      </c>
      <c r="AL619" s="23">
        <v>3.9970843105038498E-2</v>
      </c>
      <c r="AM619" s="63">
        <v>41.477150688820998</v>
      </c>
      <c r="AN619" s="19"/>
      <c r="AO619" s="26">
        <v>4.4228809674677896E-3</v>
      </c>
      <c r="AP619" s="26">
        <v>-5.0967402457899897E-3</v>
      </c>
      <c r="AQ619" s="26">
        <v>5.1506478866940597E-3</v>
      </c>
      <c r="AR619" s="26">
        <v>-2.5654884293544499E-3</v>
      </c>
      <c r="AS619" s="24">
        <v>8</v>
      </c>
      <c r="AT619" s="24">
        <v>4</v>
      </c>
      <c r="AU619" s="24">
        <v>7</v>
      </c>
      <c r="AV619" s="25">
        <v>5</v>
      </c>
      <c r="AW619" s="19"/>
      <c r="AX619" s="29">
        <v>9.1531391624266704E-3</v>
      </c>
      <c r="AY619" s="30">
        <v>-0.19557077734543801</v>
      </c>
      <c r="AZ619" s="30">
        <v>0.38681767146454099</v>
      </c>
      <c r="BA619" s="30">
        <v>-0.26621412679332901</v>
      </c>
      <c r="BB619" s="62">
        <v>9.4536991788004405E-4</v>
      </c>
      <c r="BC619" s="108">
        <v>-1.16799191249447</v>
      </c>
      <c r="BD619" s="22">
        <v>43753</v>
      </c>
      <c r="BE619" s="22">
        <v>43783</v>
      </c>
      <c r="BF619" s="24">
        <v>58</v>
      </c>
      <c r="BG619" s="22">
        <v>43833</v>
      </c>
      <c r="BH619" s="37"/>
    </row>
    <row r="620" spans="1:60" x14ac:dyDescent="0.25">
      <c r="A620" s="19"/>
      <c r="B620" s="17" t="s">
        <v>634</v>
      </c>
      <c r="C620" s="17" t="s">
        <v>4900</v>
      </c>
      <c r="D620" s="17" t="s">
        <v>3089</v>
      </c>
      <c r="E620" s="20" t="s">
        <v>7360</v>
      </c>
      <c r="F620" s="20" t="s">
        <v>3163</v>
      </c>
      <c r="G620" s="82" t="s">
        <v>7254</v>
      </c>
      <c r="H620" s="85" t="s">
        <v>7266</v>
      </c>
      <c r="I620" s="21" t="s">
        <v>7417</v>
      </c>
      <c r="J620" s="21" t="s">
        <v>2982</v>
      </c>
      <c r="K620" s="19"/>
      <c r="L620" s="22">
        <v>44015</v>
      </c>
      <c r="M620" s="98">
        <v>1141.97560000047</v>
      </c>
      <c r="N620" s="94">
        <v>1141.97560000047</v>
      </c>
      <c r="O620" s="94">
        <v>1143.3725000005199</v>
      </c>
      <c r="P620" s="62">
        <f t="shared" si="9"/>
        <v>0.99877826342679277</v>
      </c>
      <c r="Q620" s="22">
        <v>43984</v>
      </c>
      <c r="R620" s="99">
        <v>124730.463</v>
      </c>
      <c r="S620" s="99">
        <v>122743.561195435</v>
      </c>
      <c r="T620" s="19"/>
      <c r="U620" s="23">
        <v>-7.6703286140400505E-5</v>
      </c>
      <c r="V620" s="63">
        <v>-0.56569161542938695</v>
      </c>
      <c r="W620" s="23">
        <v>-9.7455177638039502E-4</v>
      </c>
      <c r="X620" s="63">
        <v>-9.7002251423109591</v>
      </c>
      <c r="Y620" s="23">
        <v>1.7772269926354101E-2</v>
      </c>
      <c r="Z620" s="63">
        <v>14.977830373216401</v>
      </c>
      <c r="AA620" s="23">
        <v>3.4171775980212302E-2</v>
      </c>
      <c r="AB620" s="63">
        <v>20.3237933076744</v>
      </c>
      <c r="AC620" s="23">
        <v>7.6759913050409495E-2</v>
      </c>
      <c r="AD620" s="63">
        <v>27.7432885525632</v>
      </c>
      <c r="AE620" s="23">
        <v>0.108793082072225</v>
      </c>
      <c r="AF620" s="64">
        <v>23.072649791196501</v>
      </c>
      <c r="AG620" s="23">
        <v>-2.69700767603354E-5</v>
      </c>
      <c r="AH620" s="63">
        <v>-6.0975228084353104</v>
      </c>
      <c r="AI620" s="23">
        <v>1.9012939063031802E-2</v>
      </c>
      <c r="AJ620" s="63">
        <v>11.9874068785139</v>
      </c>
      <c r="AK620" s="23">
        <v>0.14197559999956899</v>
      </c>
      <c r="AL620" s="23">
        <v>3.5652736090924002E-2</v>
      </c>
      <c r="AM620" s="63">
        <v>14.4966932185489</v>
      </c>
      <c r="AN620" s="19"/>
      <c r="AO620" s="26">
        <v>4.4399048347258897E-3</v>
      </c>
      <c r="AP620" s="26">
        <v>-5.0797696339941502E-3</v>
      </c>
      <c r="AQ620" s="26">
        <v>5.6801396494847696E-3</v>
      </c>
      <c r="AR620" s="26">
        <v>-2.0403938951858401E-3</v>
      </c>
      <c r="AS620" s="24">
        <v>8</v>
      </c>
      <c r="AT620" s="24">
        <v>4</v>
      </c>
      <c r="AU620" s="24">
        <v>7</v>
      </c>
      <c r="AV620" s="25">
        <v>5</v>
      </c>
      <c r="AW620" s="19"/>
      <c r="AX620" s="29">
        <v>9.1753258209882893E-3</v>
      </c>
      <c r="AY620" s="30">
        <v>0.44009539507078399</v>
      </c>
      <c r="AZ620" s="30">
        <v>0.40676424086677798</v>
      </c>
      <c r="BA620" s="30">
        <v>0.609630084639321</v>
      </c>
      <c r="BB620" s="62">
        <v>9.4767986704596301E-4</v>
      </c>
      <c r="BC620" s="108">
        <v>-1.11762168379209</v>
      </c>
      <c r="BD620" s="22">
        <v>43753</v>
      </c>
      <c r="BE620" s="22">
        <v>43783</v>
      </c>
      <c r="BF620" s="24">
        <v>53</v>
      </c>
      <c r="BG620" s="22">
        <v>43826</v>
      </c>
      <c r="BH620" s="37"/>
    </row>
    <row r="621" spans="1:60" x14ac:dyDescent="0.25">
      <c r="A621" s="19"/>
      <c r="B621" s="17" t="s">
        <v>635</v>
      </c>
      <c r="C621" s="17" t="s">
        <v>4901</v>
      </c>
      <c r="D621" s="17" t="s">
        <v>3089</v>
      </c>
      <c r="E621" s="20" t="s">
        <v>7361</v>
      </c>
      <c r="F621" s="20" t="s">
        <v>3163</v>
      </c>
      <c r="G621" s="82" t="s">
        <v>7254</v>
      </c>
      <c r="H621" s="85" t="s">
        <v>7266</v>
      </c>
      <c r="I621" s="21" t="s">
        <v>7417</v>
      </c>
      <c r="J621" s="21" t="s">
        <v>3999</v>
      </c>
      <c r="K621" s="19"/>
      <c r="L621" s="22">
        <v>44015</v>
      </c>
      <c r="M621" s="98">
        <v>1397.44759999961</v>
      </c>
      <c r="N621" s="94">
        <v>1397.44759999961</v>
      </c>
      <c r="O621" s="94">
        <v>1400.0932999998299</v>
      </c>
      <c r="P621" s="62">
        <f t="shared" si="9"/>
        <v>0.99811034021788392</v>
      </c>
      <c r="Q621" s="22">
        <v>43984</v>
      </c>
      <c r="R621" s="99">
        <v>138482.57199999999</v>
      </c>
      <c r="S621" s="99">
        <v>169555.93386962899</v>
      </c>
      <c r="T621" s="19"/>
      <c r="U621" s="23">
        <v>-9.8312447335047195E-5</v>
      </c>
      <c r="V621" s="63">
        <v>-0.56785253154885096</v>
      </c>
      <c r="W621" s="23">
        <v>-1.6211137590289601E-3</v>
      </c>
      <c r="X621" s="63">
        <v>-9.7648813405685395</v>
      </c>
      <c r="Y621" s="23">
        <v>1.3781415162156901E-2</v>
      </c>
      <c r="Z621" s="63">
        <v>14.578744896804</v>
      </c>
      <c r="AA621" s="23">
        <v>2.6023426076790201E-2</v>
      </c>
      <c r="AB621" s="63">
        <v>19.508958317339399</v>
      </c>
      <c r="AC621" s="23">
        <v>5.9869916662137299E-2</v>
      </c>
      <c r="AD621" s="63">
        <v>26.054288913757802</v>
      </c>
      <c r="AE621" s="23">
        <v>8.2812330621964095E-2</v>
      </c>
      <c r="AF621" s="64">
        <v>20.474574646155801</v>
      </c>
      <c r="AG621" s="23">
        <v>-9.1730265921796699E-5</v>
      </c>
      <c r="AH621" s="63">
        <v>-6.1039988273478203</v>
      </c>
      <c r="AI621" s="23">
        <v>1.49515412358596E-2</v>
      </c>
      <c r="AJ621" s="63">
        <v>11.5812670957966</v>
      </c>
      <c r="AK621" s="23">
        <v>0.39744760000030499</v>
      </c>
      <c r="AL621" s="23">
        <v>3.8209066786294002E-2</v>
      </c>
      <c r="AM621" s="63">
        <v>39.3465006887564</v>
      </c>
      <c r="AN621" s="19"/>
      <c r="AO621" s="26">
        <v>4.4182137044117597E-3</v>
      </c>
      <c r="AP621" s="26">
        <v>-5.1013438524023496E-3</v>
      </c>
      <c r="AQ621" s="26">
        <v>5.0055335632350796E-3</v>
      </c>
      <c r="AR621" s="26">
        <v>-2.7094436336483302E-3</v>
      </c>
      <c r="AS621" s="24">
        <v>7</v>
      </c>
      <c r="AT621" s="24">
        <v>5</v>
      </c>
      <c r="AU621" s="24">
        <v>7</v>
      </c>
      <c r="AV621" s="25">
        <v>5</v>
      </c>
      <c r="AW621" s="19"/>
      <c r="AX621" s="29">
        <v>9.1478817054576195E-3</v>
      </c>
      <c r="AY621" s="30">
        <v>-0.36984017946542702</v>
      </c>
      <c r="AZ621" s="30">
        <v>0.38136419076181499</v>
      </c>
      <c r="BA621" s="30">
        <v>-0.50099786965984106</v>
      </c>
      <c r="BB621" s="62">
        <v>9.4482197650222596E-4</v>
      </c>
      <c r="BC621" s="108">
        <v>-1.1817868303605801</v>
      </c>
      <c r="BD621" s="22">
        <v>43753</v>
      </c>
      <c r="BE621" s="22">
        <v>43783</v>
      </c>
      <c r="BF621" s="24">
        <v>58</v>
      </c>
      <c r="BG621" s="22">
        <v>43833</v>
      </c>
      <c r="BH621" s="37"/>
    </row>
    <row r="622" spans="1:60" x14ac:dyDescent="0.25">
      <c r="A622" s="19"/>
      <c r="B622" s="17" t="s">
        <v>636</v>
      </c>
      <c r="C622" s="17" t="s">
        <v>4902</v>
      </c>
      <c r="D622" s="17" t="s">
        <v>3089</v>
      </c>
      <c r="E622" s="20" t="s">
        <v>7348</v>
      </c>
      <c r="F622" s="20" t="s">
        <v>3163</v>
      </c>
      <c r="G622" s="82" t="s">
        <v>7254</v>
      </c>
      <c r="H622" s="85" t="s">
        <v>7266</v>
      </c>
      <c r="I622" s="21" t="s">
        <v>7417</v>
      </c>
      <c r="J622" s="21" t="s">
        <v>4000</v>
      </c>
      <c r="K622" s="19"/>
      <c r="L622" s="22">
        <v>44015</v>
      </c>
      <c r="M622" s="98">
        <v>1331.12629999965</v>
      </c>
      <c r="N622" s="94">
        <v>1331.12629999965</v>
      </c>
      <c r="O622" s="94">
        <v>1334.29040000029</v>
      </c>
      <c r="P622" s="62">
        <f t="shared" si="9"/>
        <v>0.99762862717093725</v>
      </c>
      <c r="Q622" s="22">
        <v>43984</v>
      </c>
      <c r="R622" s="99">
        <v>58290151.769000001</v>
      </c>
      <c r="S622" s="99">
        <v>36088312.938500002</v>
      </c>
      <c r="T622" s="19"/>
      <c r="U622" s="23">
        <v>-1.13875546958297E-4</v>
      </c>
      <c r="V622" s="63">
        <v>-0.56940884151117599</v>
      </c>
      <c r="W622" s="23">
        <v>-2.0873961066172298E-3</v>
      </c>
      <c r="X622" s="63">
        <v>-9.8115095753309998</v>
      </c>
      <c r="Y622" s="23">
        <v>1.0912720488704499E-2</v>
      </c>
      <c r="Z622" s="63">
        <v>14.291875429451499</v>
      </c>
      <c r="AA622" s="23">
        <v>2.0184242659524902E-2</v>
      </c>
      <c r="AB622" s="63">
        <v>18.925039975612901</v>
      </c>
      <c r="AC622" s="23">
        <v>4.7847860943875303E-2</v>
      </c>
      <c r="AD622" s="63">
        <v>24.852083341917002</v>
      </c>
      <c r="AE622" s="23">
        <v>6.4445542462635799E-2</v>
      </c>
      <c r="AF622" s="64">
        <v>18.6378958302375</v>
      </c>
      <c r="AG622" s="23">
        <v>-1.3835990921506899E-4</v>
      </c>
      <c r="AH622" s="63">
        <v>-6.1086617916807899</v>
      </c>
      <c r="AI622" s="23">
        <v>1.20322332477372E-2</v>
      </c>
      <c r="AJ622" s="63">
        <v>11.289336296977099</v>
      </c>
      <c r="AK622" s="23">
        <v>0.33112629999988702</v>
      </c>
      <c r="AL622" s="23">
        <v>3.2568194639679901E-2</v>
      </c>
      <c r="AM622" s="63">
        <v>32.714370688714602</v>
      </c>
      <c r="AN622" s="19"/>
      <c r="AO622" s="26">
        <v>4.4024837934557599E-3</v>
      </c>
      <c r="AP622" s="26">
        <v>-5.1168776808481198E-3</v>
      </c>
      <c r="AQ622" s="26">
        <v>4.5191513872850902E-3</v>
      </c>
      <c r="AR622" s="26">
        <v>-3.1922824373396001E-3</v>
      </c>
      <c r="AS622" s="24">
        <v>7</v>
      </c>
      <c r="AT622" s="24">
        <v>5</v>
      </c>
      <c r="AU622" s="24">
        <v>7</v>
      </c>
      <c r="AV622" s="25">
        <v>5</v>
      </c>
      <c r="AW622" s="19"/>
      <c r="AX622" s="29">
        <v>9.1331465573421203E-3</v>
      </c>
      <c r="AY622" s="30">
        <v>-0.95272131265482995</v>
      </c>
      <c r="AZ622" s="30">
        <v>0.36315575253684101</v>
      </c>
      <c r="BA622" s="30">
        <v>-1.2694932286867699</v>
      </c>
      <c r="BB622" s="62">
        <v>9.4328382831804496E-4</v>
      </c>
      <c r="BC622" s="108">
        <v>-1.2280940520577099</v>
      </c>
      <c r="BD622" s="22">
        <v>43753</v>
      </c>
      <c r="BE622" s="22">
        <v>43783</v>
      </c>
      <c r="BF622" s="24">
        <v>67</v>
      </c>
      <c r="BG622" s="22">
        <v>43846</v>
      </c>
      <c r="BH622" s="37"/>
    </row>
    <row r="623" spans="1:60" x14ac:dyDescent="0.25">
      <c r="A623" s="19"/>
      <c r="B623" s="17" t="s">
        <v>637</v>
      </c>
      <c r="C623" s="17" t="s">
        <v>4903</v>
      </c>
      <c r="D623" s="17" t="s">
        <v>3090</v>
      </c>
      <c r="E623" s="20" t="s">
        <v>7298</v>
      </c>
      <c r="F623" s="20" t="s">
        <v>3163</v>
      </c>
      <c r="G623" s="82" t="s">
        <v>7250</v>
      </c>
      <c r="H623" s="85" t="s">
        <v>7258</v>
      </c>
      <c r="I623" s="21" t="s">
        <v>7417</v>
      </c>
      <c r="J623" s="21" t="s">
        <v>4001</v>
      </c>
      <c r="K623" s="19"/>
      <c r="L623" s="22">
        <v>44015</v>
      </c>
      <c r="M623" s="98">
        <v>2733.7131999991798</v>
      </c>
      <c r="N623" s="94">
        <v>2733.7131999991798</v>
      </c>
      <c r="O623" s="94">
        <v>3474.31549999863</v>
      </c>
      <c r="P623" s="62">
        <f t="shared" si="9"/>
        <v>0.78683504707625362</v>
      </c>
      <c r="Q623" s="22">
        <v>43756</v>
      </c>
      <c r="R623" s="99">
        <v>684192.50699999998</v>
      </c>
      <c r="S623" s="99">
        <v>1055861.21220703</v>
      </c>
      <c r="T623" s="19"/>
      <c r="U623" s="23">
        <v>5.5040386032487697E-3</v>
      </c>
      <c r="V623" s="63">
        <v>-7.61742649046937E-3</v>
      </c>
      <c r="W623" s="23">
        <v>9.4424734192289195E-2</v>
      </c>
      <c r="X623" s="63">
        <v>-0.160296545436722</v>
      </c>
      <c r="Y623" s="23">
        <v>-0.14497377149295099</v>
      </c>
      <c r="Z623" s="63">
        <v>-1.2967737687140499</v>
      </c>
      <c r="AA623" s="23">
        <v>-0.19435190274903999</v>
      </c>
      <c r="AB623" s="63">
        <v>-2.52857456525089</v>
      </c>
      <c r="AC623" s="23">
        <v>-0.25659434506989798</v>
      </c>
      <c r="AD623" s="63">
        <v>-5.5921372594602898</v>
      </c>
      <c r="AE623" s="23">
        <v>-0.20070787170232501</v>
      </c>
      <c r="AF623" s="64">
        <v>-7.8774455862731001</v>
      </c>
      <c r="AG623" s="23">
        <v>6.0223564649277299E-2</v>
      </c>
      <c r="AH623" s="63">
        <v>-7.2469335827918299E-2</v>
      </c>
      <c r="AI623" s="23">
        <v>-0.11515833238998301</v>
      </c>
      <c r="AJ623" s="63">
        <v>-1.4297202667949001</v>
      </c>
      <c r="AK623" s="23">
        <v>0.54339820350811396</v>
      </c>
      <c r="AL623" s="23">
        <v>2.7412675121013301E-2</v>
      </c>
      <c r="AM623" s="63">
        <v>-79.559770157560706</v>
      </c>
      <c r="AN623" s="19"/>
      <c r="AO623" s="26">
        <v>8.2667813416337596E-2</v>
      </c>
      <c r="AP623" s="26">
        <v>-0.134903185795411</v>
      </c>
      <c r="AQ623" s="26">
        <v>0.13008673408155999</v>
      </c>
      <c r="AR623" s="26">
        <v>-0.14079049987689399</v>
      </c>
      <c r="AS623" s="24">
        <v>5</v>
      </c>
      <c r="AT623" s="24">
        <v>7</v>
      </c>
      <c r="AU623" s="24">
        <v>4</v>
      </c>
      <c r="AV623" s="25">
        <v>8</v>
      </c>
      <c r="AW623" s="19"/>
      <c r="AX623" s="29">
        <v>0.330501437635976</v>
      </c>
      <c r="AY623" s="30">
        <v>-0.54384229911283899</v>
      </c>
      <c r="AZ623" s="30">
        <v>-1.2021951247134</v>
      </c>
      <c r="BA623" s="30">
        <v>-0.72585870845796296</v>
      </c>
      <c r="BB623" s="62">
        <v>3.3629769581348203E-2</v>
      </c>
      <c r="BC623" s="108">
        <v>-44.206509167037403</v>
      </c>
      <c r="BD623" s="22">
        <v>43756</v>
      </c>
      <c r="BE623" s="22">
        <v>43908</v>
      </c>
      <c r="BF623" s="24"/>
      <c r="BG623" s="22"/>
      <c r="BH623" s="37"/>
    </row>
    <row r="624" spans="1:60" x14ac:dyDescent="0.25">
      <c r="A624" s="19"/>
      <c r="B624" s="17" t="s">
        <v>638</v>
      </c>
      <c r="C624" s="17" t="s">
        <v>4904</v>
      </c>
      <c r="D624" s="17" t="s">
        <v>3090</v>
      </c>
      <c r="E624" s="20" t="s">
        <v>7346</v>
      </c>
      <c r="F624" s="20" t="s">
        <v>3163</v>
      </c>
      <c r="G624" s="82" t="s">
        <v>7250</v>
      </c>
      <c r="H624" s="85" t="s">
        <v>7258</v>
      </c>
      <c r="I624" s="21" t="s">
        <v>7417</v>
      </c>
      <c r="J624" s="21" t="s">
        <v>4002</v>
      </c>
      <c r="K624" s="19"/>
      <c r="L624" s="22">
        <v>44015</v>
      </c>
      <c r="M624" s="98">
        <v>898.03430000040703</v>
      </c>
      <c r="N624" s="94">
        <v>898.03430000040703</v>
      </c>
      <c r="O624" s="94">
        <v>1151.39189999923</v>
      </c>
      <c r="P624" s="62">
        <f t="shared" si="9"/>
        <v>0.77995537401384152</v>
      </c>
      <c r="Q624" s="22">
        <v>43756</v>
      </c>
      <c r="R624" s="99">
        <v>2266399.84</v>
      </c>
      <c r="S624" s="99">
        <v>2598074.3684296901</v>
      </c>
      <c r="T624" s="19"/>
      <c r="U624" s="23">
        <v>5.4699732008884902E-3</v>
      </c>
      <c r="V624" s="63">
        <v>-1.10239667264977E-2</v>
      </c>
      <c r="W624" s="23">
        <v>9.3312748673342896E-2</v>
      </c>
      <c r="X624" s="63">
        <v>-0.27149509733135302</v>
      </c>
      <c r="Y624" s="23">
        <v>-0.150229921210703</v>
      </c>
      <c r="Z624" s="63">
        <v>-1.82238874048926</v>
      </c>
      <c r="AA624" s="23">
        <v>-0.20429369053716101</v>
      </c>
      <c r="AB624" s="63">
        <v>-3.5227533440629499</v>
      </c>
      <c r="AC624" s="23">
        <v>-0.27481692854955297</v>
      </c>
      <c r="AD624" s="63">
        <v>-7.4143956074258304</v>
      </c>
      <c r="AE624" s="23">
        <v>-0.22990906928316701</v>
      </c>
      <c r="AF624" s="64">
        <v>-10.797565344357301</v>
      </c>
      <c r="AG624" s="23">
        <v>6.0115833890449701E-2</v>
      </c>
      <c r="AH624" s="63">
        <v>-8.3242411710671094E-2</v>
      </c>
      <c r="AI624" s="23">
        <v>-0.12068714989160099</v>
      </c>
      <c r="AJ624" s="63">
        <v>-1.9826020169566601</v>
      </c>
      <c r="AK624" s="23">
        <v>-0.48346679474052501</v>
      </c>
      <c r="AL624" s="23">
        <v>-4.0330153647155399E-2</v>
      </c>
      <c r="AM624" s="63">
        <v>-182.24626998230801</v>
      </c>
      <c r="AN624" s="19"/>
      <c r="AO624" s="26">
        <v>8.2631034920341295E-2</v>
      </c>
      <c r="AP624" s="26">
        <v>-0.13499110859091201</v>
      </c>
      <c r="AQ624" s="26">
        <v>0.12893896826426501</v>
      </c>
      <c r="AR624" s="26">
        <v>-0.14169242148462199</v>
      </c>
      <c r="AS624" s="24">
        <v>5</v>
      </c>
      <c r="AT624" s="24">
        <v>7</v>
      </c>
      <c r="AU624" s="24">
        <v>4</v>
      </c>
      <c r="AV624" s="25">
        <v>8</v>
      </c>
      <c r="AW624" s="19"/>
      <c r="AX624" s="29">
        <v>0.33055878270009997</v>
      </c>
      <c r="AY624" s="30">
        <v>-0.57305022854689003</v>
      </c>
      <c r="AZ624" s="30">
        <v>-1.5978151477265801</v>
      </c>
      <c r="BA624" s="30">
        <v>-0.763823685451825</v>
      </c>
      <c r="BB624" s="62">
        <v>3.3633690595997898E-2</v>
      </c>
      <c r="BC624" s="108">
        <v>-44.493477850570301</v>
      </c>
      <c r="BD624" s="22">
        <v>43756</v>
      </c>
      <c r="BE624" s="22">
        <v>43908</v>
      </c>
      <c r="BF624" s="24"/>
      <c r="BG624" s="22"/>
      <c r="BH624" s="37"/>
    </row>
    <row r="625" spans="1:60" x14ac:dyDescent="0.25">
      <c r="A625" s="19"/>
      <c r="B625" s="17" t="s">
        <v>639</v>
      </c>
      <c r="C625" s="17" t="s">
        <v>4905</v>
      </c>
      <c r="D625" s="17" t="s">
        <v>3090</v>
      </c>
      <c r="E625" s="20" t="s">
        <v>7291</v>
      </c>
      <c r="F625" s="20" t="s">
        <v>3163</v>
      </c>
      <c r="G625" s="82" t="s">
        <v>7250</v>
      </c>
      <c r="H625" s="85" t="s">
        <v>7258</v>
      </c>
      <c r="I625" s="21" t="s">
        <v>7417</v>
      </c>
      <c r="J625" s="21" t="s">
        <v>4003</v>
      </c>
      <c r="K625" s="19"/>
      <c r="L625" s="22">
        <v>44015</v>
      </c>
      <c r="M625" s="98">
        <v>730.78519999980904</v>
      </c>
      <c r="N625" s="94">
        <v>730.78519999980904</v>
      </c>
      <c r="O625" s="94">
        <v>938.68510000035201</v>
      </c>
      <c r="P625" s="62">
        <f t="shared" si="9"/>
        <v>0.77852008090842706</v>
      </c>
      <c r="Q625" s="22">
        <v>43756</v>
      </c>
      <c r="R625" s="99">
        <v>2438042.602</v>
      </c>
      <c r="S625" s="99">
        <v>2952716.2068632799</v>
      </c>
      <c r="T625" s="19"/>
      <c r="U625" s="23">
        <v>5.4628779525955897E-3</v>
      </c>
      <c r="V625" s="63">
        <v>-1.17334915557876E-2</v>
      </c>
      <c r="W625" s="23">
        <v>9.30795207514893E-2</v>
      </c>
      <c r="X625" s="63">
        <v>-0.29481788951670801</v>
      </c>
      <c r="Y625" s="23">
        <v>-0.15132827131674301</v>
      </c>
      <c r="Z625" s="63">
        <v>-1.9322237510932601</v>
      </c>
      <c r="AA625" s="23">
        <v>-0.20636329683940899</v>
      </c>
      <c r="AB625" s="63">
        <v>-3.7297139742877299</v>
      </c>
      <c r="AC625" s="23">
        <v>-0.27858112553076397</v>
      </c>
      <c r="AD625" s="63">
        <v>-7.7908153055468601</v>
      </c>
      <c r="AE625" s="23">
        <v>-0.235895807452907</v>
      </c>
      <c r="AF625" s="64">
        <v>-11.3962391613313</v>
      </c>
      <c r="AG625" s="23">
        <v>6.0093335941928699E-2</v>
      </c>
      <c r="AH625" s="63">
        <v>-8.5492206562776105E-2</v>
      </c>
      <c r="AI625" s="23">
        <v>-0.121842389867234</v>
      </c>
      <c r="AJ625" s="63">
        <v>-2.0981260145199498</v>
      </c>
      <c r="AK625" s="23">
        <v>-0.45540603179135403</v>
      </c>
      <c r="AL625" s="23">
        <v>-5.9907094037989703E-2</v>
      </c>
      <c r="AM625" s="63">
        <v>-30.1014984801295</v>
      </c>
      <c r="AN625" s="19"/>
      <c r="AO625" s="26">
        <v>8.2623317897814602E-2</v>
      </c>
      <c r="AP625" s="26">
        <v>-0.13500955873227199</v>
      </c>
      <c r="AQ625" s="26">
        <v>0.128698703638365</v>
      </c>
      <c r="AR625" s="26">
        <v>-0.141881498362636</v>
      </c>
      <c r="AS625" s="24">
        <v>5</v>
      </c>
      <c r="AT625" s="24">
        <v>7</v>
      </c>
      <c r="AU625" s="24">
        <v>4</v>
      </c>
      <c r="AV625" s="25">
        <v>8</v>
      </c>
      <c r="AW625" s="19"/>
      <c r="AX625" s="29">
        <v>0.33057099736004603</v>
      </c>
      <c r="AY625" s="30">
        <v>-0.57912995131573597</v>
      </c>
      <c r="AZ625" s="30">
        <v>-1.6802703817593301</v>
      </c>
      <c r="BA625" s="30">
        <v>-0.771711612551371</v>
      </c>
      <c r="BB625" s="62">
        <v>3.36345315429935E-2</v>
      </c>
      <c r="BC625" s="108">
        <v>-44.5534823126509</v>
      </c>
      <c r="BD625" s="22">
        <v>43756</v>
      </c>
      <c r="BE625" s="22">
        <v>43908</v>
      </c>
      <c r="BF625" s="24"/>
      <c r="BG625" s="22"/>
      <c r="BH625" s="37"/>
    </row>
    <row r="626" spans="1:60" x14ac:dyDescent="0.25">
      <c r="A626" s="19"/>
      <c r="B626" s="17" t="s">
        <v>640</v>
      </c>
      <c r="C626" s="17" t="s">
        <v>4906</v>
      </c>
      <c r="D626" s="17" t="s">
        <v>3090</v>
      </c>
      <c r="E626" s="20" t="s">
        <v>7300</v>
      </c>
      <c r="F626" s="20" t="s">
        <v>3163</v>
      </c>
      <c r="G626" s="82" t="s">
        <v>7250</v>
      </c>
      <c r="H626" s="85" t="s">
        <v>7258</v>
      </c>
      <c r="I626" s="21" t="s">
        <v>7417</v>
      </c>
      <c r="J626" s="21" t="s">
        <v>4004</v>
      </c>
      <c r="K626" s="19"/>
      <c r="L626" s="22">
        <v>44015</v>
      </c>
      <c r="M626" s="98">
        <v>760.842500000261</v>
      </c>
      <c r="N626" s="94">
        <v>760.842500000261</v>
      </c>
      <c r="O626" s="94">
        <v>966.96530000027303</v>
      </c>
      <c r="P626" s="62">
        <f t="shared" si="9"/>
        <v>0.78683537041096119</v>
      </c>
      <c r="Q626" s="22">
        <v>43756</v>
      </c>
      <c r="R626" s="99">
        <v>273583.62199999997</v>
      </c>
      <c r="S626" s="99">
        <v>378033.816973145</v>
      </c>
      <c r="T626" s="19"/>
      <c r="U626" s="23">
        <v>5.5040607130649698E-3</v>
      </c>
      <c r="V626" s="63">
        <v>-7.61521550884936E-3</v>
      </c>
      <c r="W626" s="23">
        <v>9.4424829743802494E-2</v>
      </c>
      <c r="X626" s="63">
        <v>-0.16028699028538501</v>
      </c>
      <c r="Y626" s="23">
        <v>-0.14497370277968</v>
      </c>
      <c r="Z626" s="63">
        <v>-1.2967668973869899</v>
      </c>
      <c r="AA626" s="23">
        <v>-0.194351265039586</v>
      </c>
      <c r="AB626" s="63">
        <v>-2.5285107943054799</v>
      </c>
      <c r="AC626" s="23">
        <v>-0.25659423099306899</v>
      </c>
      <c r="AD626" s="63">
        <v>-5.5921258517773804</v>
      </c>
      <c r="AE626" s="23">
        <v>-0.200707787925203</v>
      </c>
      <c r="AF626" s="64">
        <v>-7.8774372085608801</v>
      </c>
      <c r="AG626" s="23">
        <v>6.0223548636713503E-2</v>
      </c>
      <c r="AH626" s="63">
        <v>-7.2470937084290199E-2</v>
      </c>
      <c r="AI626" s="23">
        <v>-0.115158255479473</v>
      </c>
      <c r="AJ626" s="63">
        <v>-1.42971257574391</v>
      </c>
      <c r="AK626" s="23">
        <v>-0.23915750000014699</v>
      </c>
      <c r="AL626" s="23">
        <v>-3.3345152736728799E-2</v>
      </c>
      <c r="AM626" s="63">
        <v>-23.688188074447702</v>
      </c>
      <c r="AN626" s="19"/>
      <c r="AO626" s="26">
        <v>8.2667847198608799E-2</v>
      </c>
      <c r="AP626" s="26">
        <v>-0.134903132323379</v>
      </c>
      <c r="AQ626" s="26">
        <v>0.13008671421819601</v>
      </c>
      <c r="AR626" s="26">
        <v>-0.14079026733539601</v>
      </c>
      <c r="AS626" s="24">
        <v>5</v>
      </c>
      <c r="AT626" s="24">
        <v>7</v>
      </c>
      <c r="AU626" s="24">
        <v>4</v>
      </c>
      <c r="AV626" s="25">
        <v>8</v>
      </c>
      <c r="AW626" s="19"/>
      <c r="AX626" s="29">
        <v>0.33050145095156003</v>
      </c>
      <c r="AY626" s="30">
        <v>-0.54384090210351099</v>
      </c>
      <c r="AZ626" s="30">
        <v>-1.20217694443818</v>
      </c>
      <c r="BA626" s="30">
        <v>-0.72585704858647704</v>
      </c>
      <c r="BB626" s="62">
        <v>3.3629772204258203E-2</v>
      </c>
      <c r="BC626" s="108">
        <v>-44.2064880715334</v>
      </c>
      <c r="BD626" s="22">
        <v>43756</v>
      </c>
      <c r="BE626" s="22">
        <v>43908</v>
      </c>
      <c r="BF626" s="24"/>
      <c r="BG626" s="22"/>
      <c r="BH626" s="37"/>
    </row>
    <row r="627" spans="1:60" x14ac:dyDescent="0.25">
      <c r="A627" s="19"/>
      <c r="B627" s="17" t="s">
        <v>641</v>
      </c>
      <c r="C627" s="17" t="s">
        <v>4907</v>
      </c>
      <c r="D627" s="17" t="s">
        <v>3090</v>
      </c>
      <c r="E627" s="20" t="s">
        <v>7359</v>
      </c>
      <c r="F627" s="20" t="s">
        <v>3163</v>
      </c>
      <c r="G627" s="82" t="s">
        <v>7250</v>
      </c>
      <c r="H627" s="85" t="s">
        <v>7258</v>
      </c>
      <c r="I627" s="21" t="s">
        <v>7417</v>
      </c>
      <c r="J627" s="21" t="s">
        <v>4005</v>
      </c>
      <c r="K627" s="19"/>
      <c r="L627" s="22">
        <v>44015</v>
      </c>
      <c r="M627" s="98">
        <v>2583.98589999974</v>
      </c>
      <c r="N627" s="94">
        <v>2583.98589999974</v>
      </c>
      <c r="O627" s="94">
        <v>3290.77560000122</v>
      </c>
      <c r="P627" s="62">
        <f t="shared" si="9"/>
        <v>0.78522093697266448</v>
      </c>
      <c r="Q627" s="22">
        <v>43756</v>
      </c>
      <c r="R627" s="99">
        <v>3108359.8130000001</v>
      </c>
      <c r="S627" s="99">
        <v>4467946.71132812</v>
      </c>
      <c r="T627" s="19"/>
      <c r="U627" s="23">
        <v>5.4960934285190896E-3</v>
      </c>
      <c r="V627" s="63">
        <v>-8.4119439634378103E-3</v>
      </c>
      <c r="W627" s="23">
        <v>9.4164737647661201E-2</v>
      </c>
      <c r="X627" s="63">
        <v>-0.18629619989951601</v>
      </c>
      <c r="Y627" s="23">
        <v>-0.14620581574490599</v>
      </c>
      <c r="Z627" s="63">
        <v>-1.4199781939096301</v>
      </c>
      <c r="AA627" s="23">
        <v>-0.196687755179591</v>
      </c>
      <c r="AB627" s="63">
        <v>-2.7621598083060199</v>
      </c>
      <c r="AC627" s="23">
        <v>-0.260896452257875</v>
      </c>
      <c r="AD627" s="63">
        <v>-6.0223479782580398</v>
      </c>
      <c r="AE627" s="23">
        <v>-0.20763469601399301</v>
      </c>
      <c r="AF627" s="64">
        <v>-8.5701280174398597</v>
      </c>
      <c r="AG627" s="23">
        <v>6.0198384551768E-2</v>
      </c>
      <c r="AH627" s="63">
        <v>-7.4987345578847495E-2</v>
      </c>
      <c r="AI627" s="23">
        <v>-0.116454346137325</v>
      </c>
      <c r="AJ627" s="63">
        <v>-1.5593216415291</v>
      </c>
      <c r="AK627" s="23">
        <v>5.6279007976627299E-2</v>
      </c>
      <c r="AL627" s="23">
        <v>4.2439696044311902E-3</v>
      </c>
      <c r="AM627" s="63">
        <v>-43.176506445917802</v>
      </c>
      <c r="AN627" s="19"/>
      <c r="AO627" s="26">
        <v>8.2659222276561195E-2</v>
      </c>
      <c r="AP627" s="26">
        <v>-0.13492374093766599</v>
      </c>
      <c r="AQ627" s="26">
        <v>0.12981815045539399</v>
      </c>
      <c r="AR627" s="26">
        <v>-0.14100142466035301</v>
      </c>
      <c r="AS627" s="24">
        <v>5</v>
      </c>
      <c r="AT627" s="24">
        <v>7</v>
      </c>
      <c r="AU627" s="24">
        <v>4</v>
      </c>
      <c r="AV627" s="25">
        <v>8</v>
      </c>
      <c r="AW627" s="19"/>
      <c r="AX627" s="29">
        <v>0.330514805709827</v>
      </c>
      <c r="AY627" s="30">
        <v>-0.55070469529891897</v>
      </c>
      <c r="AZ627" s="30">
        <v>-1.29507048934647</v>
      </c>
      <c r="BA627" s="30">
        <v>-0.73478892757611902</v>
      </c>
      <c r="BB627" s="62">
        <v>3.3630682374605397E-2</v>
      </c>
      <c r="BC627" s="108">
        <v>-44.273751148546602</v>
      </c>
      <c r="BD627" s="22">
        <v>43756</v>
      </c>
      <c r="BE627" s="22">
        <v>43908</v>
      </c>
      <c r="BF627" s="24"/>
      <c r="BG627" s="22"/>
      <c r="BH627" s="37"/>
    </row>
    <row r="628" spans="1:60" x14ac:dyDescent="0.25">
      <c r="A628" s="19"/>
      <c r="B628" s="17" t="s">
        <v>642</v>
      </c>
      <c r="C628" s="17" t="s">
        <v>4908</v>
      </c>
      <c r="D628" s="17" t="s">
        <v>3090</v>
      </c>
      <c r="E628" s="20" t="s">
        <v>7360</v>
      </c>
      <c r="F628" s="20" t="s">
        <v>3163</v>
      </c>
      <c r="G628" s="82" t="s">
        <v>7250</v>
      </c>
      <c r="H628" s="85" t="s">
        <v>7258</v>
      </c>
      <c r="I628" s="21" t="s">
        <v>7417</v>
      </c>
      <c r="J628" s="21" t="s">
        <v>2982</v>
      </c>
      <c r="K628" s="19"/>
      <c r="L628" s="22">
        <v>44015</v>
      </c>
      <c r="M628" s="98">
        <v>925.78930000029504</v>
      </c>
      <c r="N628" s="94">
        <v>925.78930000029504</v>
      </c>
      <c r="O628" s="94">
        <v>1164.1656999997799</v>
      </c>
      <c r="P628" s="62">
        <f t="shared" si="9"/>
        <v>0.79523842697003533</v>
      </c>
      <c r="Q628" s="22">
        <v>43756</v>
      </c>
      <c r="R628" s="99">
        <v>465794.34399999998</v>
      </c>
      <c r="S628" s="99">
        <v>3035073.7089492199</v>
      </c>
      <c r="T628" s="19"/>
      <c r="U628" s="23">
        <v>5.5452256747230396E-3</v>
      </c>
      <c r="V628" s="63">
        <v>-3.4987193430424698E-3</v>
      </c>
      <c r="W628" s="23">
        <v>9.5771124406455799E-2</v>
      </c>
      <c r="X628" s="63">
        <v>-2.56575240200618E-2</v>
      </c>
      <c r="Y628" s="23">
        <v>-0.13857251311041199</v>
      </c>
      <c r="Z628" s="63">
        <v>-0.65664793046016701</v>
      </c>
      <c r="AA628" s="23">
        <v>-0.18215857155068099</v>
      </c>
      <c r="AB628" s="63">
        <v>-1.3092414454149499</v>
      </c>
      <c r="AC628" s="23">
        <v>-0.23393806146312299</v>
      </c>
      <c r="AD628" s="63">
        <v>-3.3265088987827802</v>
      </c>
      <c r="AE628" s="23">
        <v>-0.163900135756121</v>
      </c>
      <c r="AF628" s="64">
        <v>-4.19667199165269</v>
      </c>
      <c r="AG628" s="23">
        <v>6.0353941027642598E-2</v>
      </c>
      <c r="AH628" s="63">
        <v>-5.9431697991385597E-2</v>
      </c>
      <c r="AI628" s="23">
        <v>-0.108424293628632</v>
      </c>
      <c r="AJ628" s="63">
        <v>-0.75631639065977696</v>
      </c>
      <c r="AK628" s="23">
        <v>-7.4210699999675903E-2</v>
      </c>
      <c r="AL628" s="23">
        <v>-2.0416483184817501E-2</v>
      </c>
      <c r="AM628" s="63">
        <v>-6.9161795197069296</v>
      </c>
      <c r="AN628" s="19"/>
      <c r="AO628" s="26">
        <v>8.2712331639486394E-2</v>
      </c>
      <c r="AP628" s="26">
        <v>-0.13479676376213301</v>
      </c>
      <c r="AQ628" s="26">
        <v>0.13147709735858401</v>
      </c>
      <c r="AR628" s="26">
        <v>-0.139697989729029</v>
      </c>
      <c r="AS628" s="24">
        <v>5</v>
      </c>
      <c r="AT628" s="24">
        <v>7</v>
      </c>
      <c r="AU628" s="24">
        <v>4</v>
      </c>
      <c r="AV628" s="25">
        <v>8</v>
      </c>
      <c r="AW628" s="19"/>
      <c r="AX628" s="29">
        <v>0.33043279081059201</v>
      </c>
      <c r="AY628" s="30">
        <v>-0.50802280800780897</v>
      </c>
      <c r="AZ628" s="30">
        <v>-0.71832147935310797</v>
      </c>
      <c r="BA628" s="30">
        <v>-0.67914446252689198</v>
      </c>
      <c r="BB628" s="62">
        <v>3.3625102162768601E-2</v>
      </c>
      <c r="BC628" s="108">
        <v>-43.857364978175603</v>
      </c>
      <c r="BD628" s="22">
        <v>43756</v>
      </c>
      <c r="BE628" s="22">
        <v>43908</v>
      </c>
      <c r="BF628" s="24"/>
      <c r="BG628" s="22"/>
      <c r="BH628" s="37"/>
    </row>
    <row r="629" spans="1:60" x14ac:dyDescent="0.25">
      <c r="A629" s="19"/>
      <c r="B629" s="17" t="s">
        <v>643</v>
      </c>
      <c r="C629" s="17" t="s">
        <v>4909</v>
      </c>
      <c r="D629" s="17" t="s">
        <v>3090</v>
      </c>
      <c r="E629" s="20" t="s">
        <v>7361</v>
      </c>
      <c r="F629" s="20" t="s">
        <v>3163</v>
      </c>
      <c r="G629" s="82" t="s">
        <v>7250</v>
      </c>
      <c r="H629" s="85" t="s">
        <v>7258</v>
      </c>
      <c r="I629" s="21" t="s">
        <v>7417</v>
      </c>
      <c r="J629" s="21" t="s">
        <v>4006</v>
      </c>
      <c r="K629" s="19"/>
      <c r="L629" s="22">
        <v>44015</v>
      </c>
      <c r="M629" s="98">
        <v>989.39969999995105</v>
      </c>
      <c r="N629" s="94">
        <v>989.39969999995105</v>
      </c>
      <c r="O629" s="94">
        <v>1267.4563999995601</v>
      </c>
      <c r="P629" s="62">
        <f t="shared" si="9"/>
        <v>0.78061833132902603</v>
      </c>
      <c r="Q629" s="22">
        <v>43756</v>
      </c>
      <c r="R629" s="99">
        <v>228260.73</v>
      </c>
      <c r="S629" s="99">
        <v>281132.35131396499</v>
      </c>
      <c r="T629" s="19"/>
      <c r="U629" s="23">
        <v>5.4732966673327601E-3</v>
      </c>
      <c r="V629" s="63">
        <v>-1.0691620082070599E-2</v>
      </c>
      <c r="W629" s="23">
        <v>9.3420510824216804E-2</v>
      </c>
      <c r="X629" s="63">
        <v>-0.260718882243964</v>
      </c>
      <c r="Y629" s="23">
        <v>-0.14972267578748899</v>
      </c>
      <c r="Z629" s="63">
        <v>-1.77166419816785</v>
      </c>
      <c r="AA629" s="23">
        <v>-0.20333717600704401</v>
      </c>
      <c r="AB629" s="63">
        <v>-3.4271018910512798</v>
      </c>
      <c r="AC629" s="23">
        <v>-0.27307369061512898</v>
      </c>
      <c r="AD629" s="63">
        <v>-7.2400718139833797</v>
      </c>
      <c r="AE629" s="23">
        <v>-0.227131474240159</v>
      </c>
      <c r="AF629" s="64">
        <v>-10.519805840056501</v>
      </c>
      <c r="AG629" s="23">
        <v>6.0126233707705999E-2</v>
      </c>
      <c r="AH629" s="63">
        <v>-8.2202429985045497E-2</v>
      </c>
      <c r="AI629" s="23">
        <v>-0.120153662799567</v>
      </c>
      <c r="AJ629" s="63">
        <v>-1.9292533077532401</v>
      </c>
      <c r="AK629" s="23">
        <v>-1.06003000000783E-2</v>
      </c>
      <c r="AL629" s="23">
        <v>-8.2394969103916104E-4</v>
      </c>
      <c r="AM629" s="63">
        <v>-49.864437243551897</v>
      </c>
      <c r="AN629" s="19"/>
      <c r="AO629" s="26">
        <v>8.2634613838308696E-2</v>
      </c>
      <c r="AP629" s="26">
        <v>-0.13498259176136301</v>
      </c>
      <c r="AQ629" s="26">
        <v>0.12904982785039501</v>
      </c>
      <c r="AR629" s="26">
        <v>-0.141604972495843</v>
      </c>
      <c r="AS629" s="24">
        <v>5</v>
      </c>
      <c r="AT629" s="24">
        <v>7</v>
      </c>
      <c r="AU629" s="24">
        <v>4</v>
      </c>
      <c r="AV629" s="25">
        <v>8</v>
      </c>
      <c r="AW629" s="19"/>
      <c r="AX629" s="29">
        <v>0.33055323345179199</v>
      </c>
      <c r="AY629" s="30">
        <v>-0.57023972998376804</v>
      </c>
      <c r="AZ629" s="30">
        <v>-1.5597159339595199</v>
      </c>
      <c r="BA629" s="30">
        <v>-0.76017555145608595</v>
      </c>
      <c r="BB629" s="62">
        <v>3.36333110142732E-2</v>
      </c>
      <c r="BC629" s="108">
        <v>-44.465805687650601</v>
      </c>
      <c r="BD629" s="22">
        <v>43756</v>
      </c>
      <c r="BE629" s="22">
        <v>43908</v>
      </c>
      <c r="BF629" s="24"/>
      <c r="BG629" s="22"/>
      <c r="BH629" s="37"/>
    </row>
    <row r="630" spans="1:60" x14ac:dyDescent="0.25">
      <c r="A630" s="19"/>
      <c r="B630" s="17" t="s">
        <v>644</v>
      </c>
      <c r="C630" s="17" t="s">
        <v>4910</v>
      </c>
      <c r="D630" s="17" t="s">
        <v>3090</v>
      </c>
      <c r="E630" s="20" t="s">
        <v>7348</v>
      </c>
      <c r="F630" s="20" t="s">
        <v>3163</v>
      </c>
      <c r="G630" s="82" t="s">
        <v>7250</v>
      </c>
      <c r="H630" s="85" t="s">
        <v>7258</v>
      </c>
      <c r="I630" s="21" t="s">
        <v>7417</v>
      </c>
      <c r="J630" s="21" t="s">
        <v>4007</v>
      </c>
      <c r="K630" s="19"/>
      <c r="L630" s="22">
        <v>44015</v>
      </c>
      <c r="M630" s="98">
        <v>938.44209999963596</v>
      </c>
      <c r="N630" s="94">
        <v>938.44209999963596</v>
      </c>
      <c r="O630" s="94">
        <v>1214.4156999997799</v>
      </c>
      <c r="P630" s="62">
        <f t="shared" si="9"/>
        <v>0.77275194976465311</v>
      </c>
      <c r="Q630" s="22">
        <v>43756</v>
      </c>
      <c r="R630" s="99">
        <v>1050446.95</v>
      </c>
      <c r="S630" s="99">
        <v>1248795.7388964801</v>
      </c>
      <c r="T630" s="19"/>
      <c r="U630" s="23">
        <v>5.4339639300451398E-3</v>
      </c>
      <c r="V630" s="63">
        <v>-1.4624893810832901E-2</v>
      </c>
      <c r="W630" s="23">
        <v>9.2139554835739504E-2</v>
      </c>
      <c r="X630" s="63">
        <v>-0.38881448109168598</v>
      </c>
      <c r="Y630" s="23">
        <v>-0.155748278533865</v>
      </c>
      <c r="Z630" s="63">
        <v>-2.3742244728055102</v>
      </c>
      <c r="AA630" s="23">
        <v>-0.21466487301862799</v>
      </c>
      <c r="AB630" s="63">
        <v>-4.55987159220967</v>
      </c>
      <c r="AC630" s="23">
        <v>-0.293584622454655</v>
      </c>
      <c r="AD630" s="63">
        <v>-9.29116499793599</v>
      </c>
      <c r="AE630" s="23">
        <v>-0.25960322698840199</v>
      </c>
      <c r="AF630" s="64">
        <v>-13.766981114880799</v>
      </c>
      <c r="AG630" s="23">
        <v>6.0001958610882901E-2</v>
      </c>
      <c r="AH630" s="63">
        <v>-9.4629939667356694E-2</v>
      </c>
      <c r="AI630" s="23">
        <v>-0.126491223139019</v>
      </c>
      <c r="AJ630" s="63">
        <v>-2.56300934169849</v>
      </c>
      <c r="AK630" s="23">
        <v>-6.1557900000479997E-2</v>
      </c>
      <c r="AL630" s="23">
        <v>-4.9021861241271801E-3</v>
      </c>
      <c r="AM630" s="63">
        <v>-54.9601972436067</v>
      </c>
      <c r="AN630" s="19"/>
      <c r="AO630" s="26">
        <v>8.2592210385046202E-2</v>
      </c>
      <c r="AP630" s="26">
        <v>-0.13508405009822999</v>
      </c>
      <c r="AQ630" s="26">
        <v>0.12772677412795</v>
      </c>
      <c r="AR630" s="26">
        <v>-0.142644460006559</v>
      </c>
      <c r="AS630" s="24">
        <v>5</v>
      </c>
      <c r="AT630" s="24">
        <v>7</v>
      </c>
      <c r="AU630" s="24">
        <v>3</v>
      </c>
      <c r="AV630" s="25">
        <v>9</v>
      </c>
      <c r="AW630" s="19"/>
      <c r="AX630" s="29">
        <v>0.330620076229097</v>
      </c>
      <c r="AY630" s="30">
        <v>-0.60352047302239997</v>
      </c>
      <c r="AZ630" s="30">
        <v>-2.0112846790507302</v>
      </c>
      <c r="BA630" s="30">
        <v>-0.80330566248358104</v>
      </c>
      <c r="BB630" s="62">
        <v>3.3637905042050997E-2</v>
      </c>
      <c r="BC630" s="108">
        <v>-44.795081288902999</v>
      </c>
      <c r="BD630" s="22">
        <v>43756</v>
      </c>
      <c r="BE630" s="22">
        <v>43908</v>
      </c>
      <c r="BF630" s="24"/>
      <c r="BG630" s="22"/>
      <c r="BH630" s="37"/>
    </row>
    <row r="631" spans="1:60" x14ac:dyDescent="0.25">
      <c r="A631" s="19"/>
      <c r="B631" s="17" t="s">
        <v>645</v>
      </c>
      <c r="C631" s="17" t="s">
        <v>4911</v>
      </c>
      <c r="D631" s="17" t="s">
        <v>3090</v>
      </c>
      <c r="E631" s="20" t="s">
        <v>7362</v>
      </c>
      <c r="F631" s="20" t="s">
        <v>3163</v>
      </c>
      <c r="G631" s="82" t="s">
        <v>7250</v>
      </c>
      <c r="H631" s="85" t="s">
        <v>7258</v>
      </c>
      <c r="I631" s="21" t="s">
        <v>7417</v>
      </c>
      <c r="J631" s="21" t="s">
        <v>2982</v>
      </c>
      <c r="K631" s="19"/>
      <c r="L631" s="22">
        <v>43817</v>
      </c>
      <c r="M631" s="98"/>
      <c r="N631" s="94"/>
      <c r="O631" s="94"/>
      <c r="P631" s="62" t="str">
        <f t="shared" si="9"/>
        <v/>
      </c>
      <c r="Q631" s="22"/>
      <c r="R631" s="99"/>
      <c r="S631" s="99"/>
      <c r="T631" s="19"/>
      <c r="U631" s="23"/>
      <c r="V631" s="63"/>
      <c r="W631" s="23"/>
      <c r="X631" s="63"/>
      <c r="Y631" s="23"/>
      <c r="Z631" s="63"/>
      <c r="AA631" s="23"/>
      <c r="AB631" s="63"/>
      <c r="AC631" s="23"/>
      <c r="AD631" s="63"/>
      <c r="AE631" s="23"/>
      <c r="AF631" s="64"/>
      <c r="AG631" s="23"/>
      <c r="AH631" s="63"/>
      <c r="AI631" s="23"/>
      <c r="AJ631" s="63"/>
      <c r="AK631" s="23"/>
      <c r="AL631" s="23"/>
      <c r="AM631" s="63"/>
      <c r="AN631" s="19"/>
      <c r="AO631" s="26">
        <v>0</v>
      </c>
      <c r="AP631" s="26">
        <v>0</v>
      </c>
      <c r="AQ631" s="26"/>
      <c r="AR631" s="26"/>
      <c r="AS631" s="24"/>
      <c r="AT631" s="24"/>
      <c r="AU631" s="24"/>
      <c r="AV631" s="25"/>
      <c r="AW631" s="19"/>
      <c r="AX631" s="29"/>
      <c r="AY631" s="30"/>
      <c r="AZ631" s="30"/>
      <c r="BA631" s="30"/>
      <c r="BB631" s="62"/>
      <c r="BC631" s="108">
        <v>0</v>
      </c>
      <c r="BD631" s="22">
        <v>43811</v>
      </c>
      <c r="BE631" s="22"/>
      <c r="BF631" s="24"/>
      <c r="BG631" s="22"/>
      <c r="BH631" s="37"/>
    </row>
    <row r="632" spans="1:60" x14ac:dyDescent="0.25">
      <c r="A632" s="19"/>
      <c r="B632" s="17" t="s">
        <v>646</v>
      </c>
      <c r="C632" s="17" t="s">
        <v>4912</v>
      </c>
      <c r="D632" s="17" t="s">
        <v>3091</v>
      </c>
      <c r="E632" s="20" t="s">
        <v>7298</v>
      </c>
      <c r="F632" s="20" t="s">
        <v>3156</v>
      </c>
      <c r="G632" s="82" t="s">
        <v>7250</v>
      </c>
      <c r="H632" s="85" t="s">
        <v>7284</v>
      </c>
      <c r="I632" s="21" t="s">
        <v>7417</v>
      </c>
      <c r="J632" s="21" t="s">
        <v>4008</v>
      </c>
      <c r="K632" s="19"/>
      <c r="L632" s="22">
        <v>44015</v>
      </c>
      <c r="M632" s="98">
        <v>2833.49689999968</v>
      </c>
      <c r="N632" s="94">
        <v>2833.49689999968</v>
      </c>
      <c r="O632" s="94">
        <v>3171.0342000015098</v>
      </c>
      <c r="P632" s="62">
        <f t="shared" si="9"/>
        <v>0.89355608337441794</v>
      </c>
      <c r="Q632" s="22">
        <v>43881</v>
      </c>
      <c r="R632" s="99">
        <v>262259.12057006801</v>
      </c>
      <c r="S632" s="99">
        <v>261749.90906762701</v>
      </c>
      <c r="T632" s="19"/>
      <c r="U632" s="23">
        <v>-1.5176525421338701E-3</v>
      </c>
      <c r="V632" s="63">
        <v>-0.70978654102873395</v>
      </c>
      <c r="W632" s="23">
        <v>4.34190199721343E-2</v>
      </c>
      <c r="X632" s="63">
        <v>-5.2608679674522101</v>
      </c>
      <c r="Y632" s="23">
        <v>-3.0097674936769198E-2</v>
      </c>
      <c r="Z632" s="63">
        <v>10.190835886911399</v>
      </c>
      <c r="AA632" s="23">
        <v>0.13231074525174299</v>
      </c>
      <c r="AB632" s="63">
        <v>30.137690234842001</v>
      </c>
      <c r="AC632" s="23">
        <v>0.232724608457065</v>
      </c>
      <c r="AD632" s="63">
        <v>43.339758093236</v>
      </c>
      <c r="AE632" s="23">
        <v>0.33072562173591002</v>
      </c>
      <c r="AF632" s="64">
        <v>45.265903757535902</v>
      </c>
      <c r="AG632" s="23">
        <v>-9.2603056264124496E-3</v>
      </c>
      <c r="AH632" s="63">
        <v>-7.0208563634005303</v>
      </c>
      <c r="AI632" s="23">
        <v>-1.43586551539556E-2</v>
      </c>
      <c r="AJ632" s="63">
        <v>8.6502474568114796</v>
      </c>
      <c r="AK632" s="23">
        <v>1.7290033612982401</v>
      </c>
      <c r="AL632" s="23">
        <v>0.10744332802642</v>
      </c>
      <c r="AM632" s="63">
        <v>188.339440828888</v>
      </c>
      <c r="AN632" s="19"/>
      <c r="AO632" s="26">
        <v>3.4806989999196999E-2</v>
      </c>
      <c r="AP632" s="26">
        <v>-5.3219344169556301E-2</v>
      </c>
      <c r="AQ632" s="26">
        <v>0.118744582880026</v>
      </c>
      <c r="AR632" s="26">
        <v>-0.100038936053315</v>
      </c>
      <c r="AS632" s="24">
        <v>8</v>
      </c>
      <c r="AT632" s="24">
        <v>4</v>
      </c>
      <c r="AU632" s="24">
        <v>7</v>
      </c>
      <c r="AV632" s="25">
        <v>5</v>
      </c>
      <c r="AW632" s="19"/>
      <c r="AX632" s="29">
        <v>0.1652014565852</v>
      </c>
      <c r="AY632" s="30">
        <v>0.78995593447871204</v>
      </c>
      <c r="AZ632" s="30">
        <v>0.92498353063092498</v>
      </c>
      <c r="BA632" s="30">
        <v>1.13894618165432</v>
      </c>
      <c r="BB632" s="62">
        <v>1.7022066813387901E-2</v>
      </c>
      <c r="BC632" s="108">
        <v>-27.528015938791199</v>
      </c>
      <c r="BD632" s="22">
        <v>43881</v>
      </c>
      <c r="BE632" s="22">
        <v>43913</v>
      </c>
      <c r="BF632" s="24"/>
      <c r="BG632" s="22"/>
      <c r="BH632" s="37"/>
    </row>
    <row r="633" spans="1:60" x14ac:dyDescent="0.25">
      <c r="A633" s="19"/>
      <c r="B633" s="17" t="s">
        <v>647</v>
      </c>
      <c r="C633" s="17" t="s">
        <v>4913</v>
      </c>
      <c r="D633" s="17" t="s">
        <v>3091</v>
      </c>
      <c r="E633" s="20" t="s">
        <v>7314</v>
      </c>
      <c r="F633" s="20" t="s">
        <v>3156</v>
      </c>
      <c r="G633" s="82" t="s">
        <v>7250</v>
      </c>
      <c r="H633" s="85" t="s">
        <v>7284</v>
      </c>
      <c r="I633" s="21" t="s">
        <v>7417</v>
      </c>
      <c r="J633" s="21" t="s">
        <v>2982</v>
      </c>
      <c r="K633" s="19"/>
      <c r="L633" s="22">
        <v>44015</v>
      </c>
      <c r="M633" s="98">
        <v>1136.2017000000901</v>
      </c>
      <c r="N633" s="94">
        <v>1136.2017000000901</v>
      </c>
      <c r="O633" s="94"/>
      <c r="P633" s="62" t="str">
        <f t="shared" si="9"/>
        <v/>
      </c>
      <c r="Q633" s="22"/>
      <c r="R633" s="99">
        <v>212207.606</v>
      </c>
      <c r="S633" s="99"/>
      <c r="T633" s="19"/>
      <c r="U633" s="23">
        <v>-1.4766031508770499E-3</v>
      </c>
      <c r="V633" s="63">
        <v>-0.70568160190305196</v>
      </c>
      <c r="W633" s="23">
        <v>4.4706224396577503E-2</v>
      </c>
      <c r="X633" s="63">
        <v>-5.1321475250078903</v>
      </c>
      <c r="Y633" s="23">
        <v>-2.2816033223534801E-2</v>
      </c>
      <c r="Z633" s="63">
        <v>10.9190000582312</v>
      </c>
      <c r="AA633" s="23"/>
      <c r="AB633" s="63"/>
      <c r="AC633" s="23"/>
      <c r="AD633" s="63"/>
      <c r="AE633" s="23"/>
      <c r="AF633" s="64"/>
      <c r="AG633" s="23">
        <v>-9.13820530331577E-3</v>
      </c>
      <c r="AH633" s="63">
        <v>-7.0086463310872196</v>
      </c>
      <c r="AI633" s="23">
        <v>-6.8364028093128599E-3</v>
      </c>
      <c r="AJ633" s="63">
        <v>9.4024726912757597</v>
      </c>
      <c r="AK633" s="23">
        <v>0.13620169999921899</v>
      </c>
      <c r="AL633" s="23">
        <v>0.15229283510052499</v>
      </c>
      <c r="AM633" s="63">
        <v>25.820935421710601</v>
      </c>
      <c r="AN633" s="19"/>
      <c r="AO633" s="26">
        <v>3.4849440531615997E-2</v>
      </c>
      <c r="AP633" s="26">
        <v>-5.3180463420212598E-2</v>
      </c>
      <c r="AQ633" s="26">
        <v>0.120124732331606</v>
      </c>
      <c r="AR633" s="26">
        <v>-9.8891627183620601E-2</v>
      </c>
      <c r="AS633" s="24"/>
      <c r="AT633" s="24"/>
      <c r="AU633" s="24"/>
      <c r="AV633" s="25"/>
      <c r="AW633" s="19"/>
      <c r="AX633" s="29"/>
      <c r="AY633" s="30"/>
      <c r="AZ633" s="30"/>
      <c r="BA633" s="30"/>
      <c r="BB633" s="62"/>
      <c r="BC633" s="108">
        <v>-27.435308708547399</v>
      </c>
      <c r="BD633" s="22">
        <v>43882</v>
      </c>
      <c r="BE633" s="22">
        <v>43913</v>
      </c>
      <c r="BF633" s="24"/>
      <c r="BG633" s="22"/>
      <c r="BH633" s="37"/>
    </row>
    <row r="634" spans="1:60" x14ac:dyDescent="0.25">
      <c r="A634" s="19"/>
      <c r="B634" s="17" t="s">
        <v>648</v>
      </c>
      <c r="C634" s="17" t="s">
        <v>4914</v>
      </c>
      <c r="D634" s="17" t="s">
        <v>3091</v>
      </c>
      <c r="E634" s="20" t="s">
        <v>7326</v>
      </c>
      <c r="F634" s="20" t="s">
        <v>3156</v>
      </c>
      <c r="G634" s="82" t="s">
        <v>7250</v>
      </c>
      <c r="H634" s="85" t="s">
        <v>7284</v>
      </c>
      <c r="I634" s="21" t="s">
        <v>7417</v>
      </c>
      <c r="J634" s="21" t="s">
        <v>4009</v>
      </c>
      <c r="K634" s="19"/>
      <c r="L634" s="22">
        <v>44015</v>
      </c>
      <c r="M634" s="98">
        <v>2180.3311999999</v>
      </c>
      <c r="N634" s="94">
        <v>2180.3311999999</v>
      </c>
      <c r="O634" s="94">
        <v>2460.9329999983302</v>
      </c>
      <c r="P634" s="62">
        <f t="shared" si="9"/>
        <v>0.88597747277206629</v>
      </c>
      <c r="Q634" s="22">
        <v>43881</v>
      </c>
      <c r="R634" s="99">
        <v>748026.02099999995</v>
      </c>
      <c r="S634" s="99">
        <v>699768.57939355494</v>
      </c>
      <c r="T634" s="19"/>
      <c r="U634" s="23">
        <v>-1.5811087550900999E-3</v>
      </c>
      <c r="V634" s="63">
        <v>-0.71613216232435695</v>
      </c>
      <c r="W634" s="23">
        <v>4.1431202040257603E-2</v>
      </c>
      <c r="X634" s="63">
        <v>-5.4596497606398797</v>
      </c>
      <c r="Y634" s="23">
        <v>-4.1253477072168601E-2</v>
      </c>
      <c r="Z634" s="63">
        <v>9.0752556733641505</v>
      </c>
      <c r="AA634" s="23">
        <v>0.10627231647784401</v>
      </c>
      <c r="AB634" s="63">
        <v>27.533847357437502</v>
      </c>
      <c r="AC634" s="23">
        <v>0.17675633213366401</v>
      </c>
      <c r="AD634" s="63">
        <v>37.742930460895899</v>
      </c>
      <c r="AE634" s="23">
        <v>0.24117523261520499</v>
      </c>
      <c r="AF634" s="64">
        <v>36.310864845465403</v>
      </c>
      <c r="AG634" s="23">
        <v>-9.4492365778933197E-3</v>
      </c>
      <c r="AH634" s="63">
        <v>-7.0397494585486102</v>
      </c>
      <c r="AI634" s="23">
        <v>-2.5881262598886699E-2</v>
      </c>
      <c r="AJ634" s="63">
        <v>7.4979867123183803</v>
      </c>
      <c r="AK634" s="23">
        <v>1.10647807856323</v>
      </c>
      <c r="AL634" s="23">
        <v>7.8675520275282906E-2</v>
      </c>
      <c r="AM634" s="63">
        <v>126.086912555387</v>
      </c>
      <c r="AN634" s="19"/>
      <c r="AO634" s="26">
        <v>3.4741238643618999E-2</v>
      </c>
      <c r="AP634" s="26">
        <v>-5.3279516667316798E-2</v>
      </c>
      <c r="AQ634" s="26">
        <v>0.11661318744882</v>
      </c>
      <c r="AR634" s="26">
        <v>-0.101810519221617</v>
      </c>
      <c r="AS634" s="24">
        <v>8</v>
      </c>
      <c r="AT634" s="24">
        <v>4</v>
      </c>
      <c r="AU634" s="24">
        <v>7</v>
      </c>
      <c r="AV634" s="25">
        <v>5</v>
      </c>
      <c r="AW634" s="19"/>
      <c r="AX634" s="29">
        <v>0.165187961594493</v>
      </c>
      <c r="AY634" s="30">
        <v>0.64124771141905501</v>
      </c>
      <c r="AZ634" s="30">
        <v>0.83755958558049304</v>
      </c>
      <c r="BA634" s="30">
        <v>0.91952780127394396</v>
      </c>
      <c r="BB634" s="62">
        <v>1.7019063529915002E-2</v>
      </c>
      <c r="BC634" s="108">
        <v>-27.675276002992199</v>
      </c>
      <c r="BD634" s="22">
        <v>43881</v>
      </c>
      <c r="BE634" s="22">
        <v>43913</v>
      </c>
      <c r="BF634" s="24"/>
      <c r="BG634" s="22"/>
      <c r="BH634" s="37"/>
    </row>
    <row r="635" spans="1:60" x14ac:dyDescent="0.25">
      <c r="A635" s="19"/>
      <c r="B635" s="17" t="s">
        <v>649</v>
      </c>
      <c r="C635" s="17" t="s">
        <v>4915</v>
      </c>
      <c r="D635" s="17" t="s">
        <v>3091</v>
      </c>
      <c r="E635" s="20" t="s">
        <v>7343</v>
      </c>
      <c r="F635" s="20" t="s">
        <v>3156</v>
      </c>
      <c r="G635" s="82" t="s">
        <v>7250</v>
      </c>
      <c r="H635" s="85" t="s">
        <v>7284</v>
      </c>
      <c r="I635" s="21" t="s">
        <v>7417</v>
      </c>
      <c r="J635" s="21" t="s">
        <v>4010</v>
      </c>
      <c r="K635" s="19"/>
      <c r="L635" s="22">
        <v>44015</v>
      </c>
      <c r="M635" s="98">
        <v>2322.6869000010201</v>
      </c>
      <c r="N635" s="94">
        <v>2322.6869000010201</v>
      </c>
      <c r="O635" s="94">
        <v>2613.4439000002999</v>
      </c>
      <c r="P635" s="62">
        <f t="shared" si="9"/>
        <v>0.88874565090176749</v>
      </c>
      <c r="Q635" s="22">
        <v>43881</v>
      </c>
      <c r="R635" s="99">
        <v>501769.74400000001</v>
      </c>
      <c r="S635" s="99">
        <v>624452.07704980497</v>
      </c>
      <c r="T635" s="19"/>
      <c r="U635" s="23">
        <v>-1.5578742477373501E-3</v>
      </c>
      <c r="V635" s="63">
        <v>-0.71380871158908099</v>
      </c>
      <c r="W635" s="23">
        <v>4.2158784399362E-2</v>
      </c>
      <c r="X635" s="63">
        <v>-5.3868915247294398</v>
      </c>
      <c r="Y635" s="23">
        <v>-3.7182611386924698E-2</v>
      </c>
      <c r="Z635" s="63">
        <v>9.4823422418849095</v>
      </c>
      <c r="AA635" s="23">
        <v>0.115738744556438</v>
      </c>
      <c r="AB635" s="63">
        <v>28.480490165296899</v>
      </c>
      <c r="AC635" s="23">
        <v>0.19695384427905099</v>
      </c>
      <c r="AD635" s="63">
        <v>39.7626816754346</v>
      </c>
      <c r="AE635" s="23">
        <v>0.27325191645475599</v>
      </c>
      <c r="AF635" s="64">
        <v>39.518533229420399</v>
      </c>
      <c r="AG635" s="23">
        <v>-9.3800429322072904E-3</v>
      </c>
      <c r="AH635" s="63">
        <v>-7.0328300939800101</v>
      </c>
      <c r="AI635" s="23">
        <v>-2.1676761223716302E-2</v>
      </c>
      <c r="AJ635" s="63">
        <v>7.9184368498317799</v>
      </c>
      <c r="AK635" s="23">
        <v>1.3031332982983399</v>
      </c>
      <c r="AL635" s="23">
        <v>8.8506794591085097E-2</v>
      </c>
      <c r="AM635" s="63">
        <v>145.75243452889799</v>
      </c>
      <c r="AN635" s="19"/>
      <c r="AO635" s="26">
        <v>3.4765281714498997E-2</v>
      </c>
      <c r="AP635" s="26">
        <v>-5.3257486562870299E-2</v>
      </c>
      <c r="AQ635" s="26">
        <v>0.117393319938856</v>
      </c>
      <c r="AR635" s="26">
        <v>-0.101162066245743</v>
      </c>
      <c r="AS635" s="24">
        <v>8</v>
      </c>
      <c r="AT635" s="24">
        <v>4</v>
      </c>
      <c r="AU635" s="24">
        <v>7</v>
      </c>
      <c r="AV635" s="25">
        <v>5</v>
      </c>
      <c r="AW635" s="19"/>
      <c r="AX635" s="29">
        <v>0.165192425170681</v>
      </c>
      <c r="AY635" s="30">
        <v>0.69533066525491405</v>
      </c>
      <c r="AZ635" s="30">
        <v>0.86935654038370602</v>
      </c>
      <c r="BA635" s="30">
        <v>0.99906825074413097</v>
      </c>
      <c r="BB635" s="62">
        <v>1.7020113655162299E-2</v>
      </c>
      <c r="BC635" s="108">
        <v>-27.621377294563001</v>
      </c>
      <c r="BD635" s="22">
        <v>43881</v>
      </c>
      <c r="BE635" s="22">
        <v>43913</v>
      </c>
      <c r="BF635" s="24"/>
      <c r="BG635" s="22"/>
      <c r="BH635" s="37"/>
    </row>
    <row r="636" spans="1:60" x14ac:dyDescent="0.25">
      <c r="A636" s="19"/>
      <c r="B636" s="17" t="s">
        <v>650</v>
      </c>
      <c r="C636" s="17" t="s">
        <v>4916</v>
      </c>
      <c r="D636" s="17" t="s">
        <v>3091</v>
      </c>
      <c r="E636" s="20" t="s">
        <v>7310</v>
      </c>
      <c r="F636" s="20" t="s">
        <v>3156</v>
      </c>
      <c r="G636" s="82" t="s">
        <v>7250</v>
      </c>
      <c r="H636" s="85" t="s">
        <v>7284</v>
      </c>
      <c r="I636" s="21" t="s">
        <v>7417</v>
      </c>
      <c r="J636" s="21" t="s">
        <v>4011</v>
      </c>
      <c r="K636" s="19"/>
      <c r="L636" s="22">
        <v>44015</v>
      </c>
      <c r="M636" s="98">
        <v>2518.13109999895</v>
      </c>
      <c r="N636" s="94">
        <v>2518.13109999895</v>
      </c>
      <c r="O636" s="94">
        <v>2828.45609999821</v>
      </c>
      <c r="P636" s="62">
        <f t="shared" si="9"/>
        <v>0.89028466802102524</v>
      </c>
      <c r="Q636" s="22">
        <v>43881</v>
      </c>
      <c r="R636" s="99">
        <v>2173015.2779999999</v>
      </c>
      <c r="S636" s="99">
        <v>1705129.58152734</v>
      </c>
      <c r="T636" s="19"/>
      <c r="U636" s="23">
        <v>-1.54498705796868E-3</v>
      </c>
      <c r="V636" s="63">
        <v>-0.71251999261221499</v>
      </c>
      <c r="W636" s="23">
        <v>4.2562531656585599E-2</v>
      </c>
      <c r="X636" s="63">
        <v>-5.3465167990070803</v>
      </c>
      <c r="Y636" s="23">
        <v>-3.4917385295557303E-2</v>
      </c>
      <c r="Z636" s="63">
        <v>9.7088648510252806</v>
      </c>
      <c r="AA636" s="23">
        <v>0.121023850166239</v>
      </c>
      <c r="AB636" s="63">
        <v>29.009000726277002</v>
      </c>
      <c r="AC636" s="23">
        <v>0.20830472875793901</v>
      </c>
      <c r="AD636" s="63">
        <v>40.897770123323397</v>
      </c>
      <c r="AE636" s="23">
        <v>0.29139802404824899</v>
      </c>
      <c r="AF636" s="64">
        <v>41.333143988798803</v>
      </c>
      <c r="AG636" s="23">
        <v>-9.3416812342184095E-3</v>
      </c>
      <c r="AH636" s="63">
        <v>-7.0289939241774801</v>
      </c>
      <c r="AI636" s="23">
        <v>-1.9337097045536201E-2</v>
      </c>
      <c r="AJ636" s="63">
        <v>8.1524032676534297</v>
      </c>
      <c r="AK636" s="23">
        <v>1.4817975833802499</v>
      </c>
      <c r="AL636" s="23">
        <v>9.6805291257623993E-2</v>
      </c>
      <c r="AM636" s="63">
        <v>163.618863037089</v>
      </c>
      <c r="AN636" s="19"/>
      <c r="AO636" s="26">
        <v>3.4778699196977E-2</v>
      </c>
      <c r="AP636" s="26">
        <v>-5.3245312849903699E-2</v>
      </c>
      <c r="AQ636" s="26">
        <v>0.117826229186903</v>
      </c>
      <c r="AR636" s="26">
        <v>-0.10080222908713</v>
      </c>
      <c r="AS636" s="24">
        <v>8</v>
      </c>
      <c r="AT636" s="24">
        <v>4</v>
      </c>
      <c r="AU636" s="24">
        <v>7</v>
      </c>
      <c r="AV636" s="25">
        <v>5</v>
      </c>
      <c r="AW636" s="19"/>
      <c r="AX636" s="29">
        <v>0.165195153394598</v>
      </c>
      <c r="AY636" s="30">
        <v>0.72551585040491795</v>
      </c>
      <c r="AZ636" s="30">
        <v>0.88710225876184301</v>
      </c>
      <c r="BA636" s="30">
        <v>1.04359087620651</v>
      </c>
      <c r="BB636" s="62">
        <v>1.7020722161905699E-2</v>
      </c>
      <c r="BC636" s="108">
        <v>-27.591465888341201</v>
      </c>
      <c r="BD636" s="22">
        <v>43881</v>
      </c>
      <c r="BE636" s="22">
        <v>43913</v>
      </c>
      <c r="BF636" s="24"/>
      <c r="BG636" s="22"/>
      <c r="BH636" s="37"/>
    </row>
    <row r="637" spans="1:60" x14ac:dyDescent="0.25">
      <c r="A637" s="19"/>
      <c r="B637" s="17" t="s">
        <v>651</v>
      </c>
      <c r="C637" s="17" t="s">
        <v>4917</v>
      </c>
      <c r="D637" s="17" t="s">
        <v>3092</v>
      </c>
      <c r="E637" s="20" t="s">
        <v>7289</v>
      </c>
      <c r="F637" s="20" t="s">
        <v>3153</v>
      </c>
      <c r="G637" s="82" t="s">
        <v>7251</v>
      </c>
      <c r="H637" s="85" t="s">
        <v>7285</v>
      </c>
      <c r="I637" s="21" t="s">
        <v>7418</v>
      </c>
      <c r="J637" s="21" t="s">
        <v>4012</v>
      </c>
      <c r="K637" s="19"/>
      <c r="L637" s="22">
        <v>44015</v>
      </c>
      <c r="M637" s="98">
        <v>2787.2378639988601</v>
      </c>
      <c r="N637" s="94">
        <v>2787.2378639988601</v>
      </c>
      <c r="O637" s="94">
        <v>2953.0086300000498</v>
      </c>
      <c r="P637" s="62">
        <f t="shared" si="9"/>
        <v>0.94386377191143289</v>
      </c>
      <c r="Q637" s="22">
        <v>43885</v>
      </c>
      <c r="R637" s="99">
        <v>8512312.9950546902</v>
      </c>
      <c r="S637" s="99">
        <v>9111195.4691718705</v>
      </c>
      <c r="T637" s="19"/>
      <c r="U637" s="23">
        <v>-1.2231201361828399E-2</v>
      </c>
      <c r="V637" s="63">
        <v>-1.7811414229981899</v>
      </c>
      <c r="W637" s="23">
        <v>3.3206809057446697E-2</v>
      </c>
      <c r="X637" s="63">
        <v>-6.2820890589209704</v>
      </c>
      <c r="Y637" s="23">
        <v>2.14237855489046E-2</v>
      </c>
      <c r="Z637" s="63">
        <v>15.342981935478701</v>
      </c>
      <c r="AA637" s="23">
        <v>0.16117679136368701</v>
      </c>
      <c r="AB637" s="63">
        <v>33.0242948460509</v>
      </c>
      <c r="AC637" s="23">
        <v>0.28058244288520701</v>
      </c>
      <c r="AD637" s="63">
        <v>48.125541536079297</v>
      </c>
      <c r="AE637" s="23">
        <v>0.25566807602270297</v>
      </c>
      <c r="AF637" s="64">
        <v>37.760149186244199</v>
      </c>
      <c r="AG637" s="23">
        <v>-8.44352797685133E-3</v>
      </c>
      <c r="AH637" s="63">
        <v>-6.9391785984407797</v>
      </c>
      <c r="AI637" s="23">
        <v>3.6228481805665097E-2</v>
      </c>
      <c r="AJ637" s="63">
        <v>13.708961152777199</v>
      </c>
      <c r="AK637" s="23">
        <v>1.4360560271260301</v>
      </c>
      <c r="AL637" s="23">
        <v>5.70517256146559E-2</v>
      </c>
      <c r="AM637" s="63">
        <v>9.7060122042894399</v>
      </c>
      <c r="AN637" s="19"/>
      <c r="AO637" s="26">
        <v>3.6235746183592703E-2</v>
      </c>
      <c r="AP637" s="26">
        <v>-2.85446560510536E-2</v>
      </c>
      <c r="AQ637" s="26">
        <v>0.14136547949427</v>
      </c>
      <c r="AR637" s="26">
        <v>-8.76467003990547E-2</v>
      </c>
      <c r="AS637" s="24">
        <v>9</v>
      </c>
      <c r="AT637" s="24">
        <v>3</v>
      </c>
      <c r="AU637" s="24">
        <v>7</v>
      </c>
      <c r="AV637" s="25">
        <v>5</v>
      </c>
      <c r="AW637" s="19"/>
      <c r="AX637" s="29">
        <v>0.13411184663215001</v>
      </c>
      <c r="AY637" s="30">
        <v>1.1978808019594001</v>
      </c>
      <c r="AZ637" s="30">
        <v>0.95473500719708704</v>
      </c>
      <c r="BA637" s="30">
        <v>1.90500142217388</v>
      </c>
      <c r="BB637" s="62">
        <v>1.3877523325281801E-2</v>
      </c>
      <c r="BC637" s="108">
        <v>-14.639384714595501</v>
      </c>
      <c r="BD637" s="22">
        <v>43885</v>
      </c>
      <c r="BE637" s="22">
        <v>43915</v>
      </c>
      <c r="BF637" s="24"/>
      <c r="BG637" s="22"/>
      <c r="BH637" s="37"/>
    </row>
    <row r="638" spans="1:60" x14ac:dyDescent="0.25">
      <c r="A638" s="19"/>
      <c r="B638" s="17" t="s">
        <v>652</v>
      </c>
      <c r="C638" s="17" t="s">
        <v>4918</v>
      </c>
      <c r="D638" s="17" t="s">
        <v>3092</v>
      </c>
      <c r="E638" s="20" t="s">
        <v>7298</v>
      </c>
      <c r="F638" s="20" t="s">
        <v>3153</v>
      </c>
      <c r="G638" s="82" t="s">
        <v>7251</v>
      </c>
      <c r="H638" s="85" t="s">
        <v>7285</v>
      </c>
      <c r="I638" s="21" t="s">
        <v>7418</v>
      </c>
      <c r="J638" s="21" t="s">
        <v>4013</v>
      </c>
      <c r="K638" s="19"/>
      <c r="L638" s="22">
        <v>44015</v>
      </c>
      <c r="M638" s="98">
        <v>3015.24659200013</v>
      </c>
      <c r="N638" s="94">
        <v>3015.24659200013</v>
      </c>
      <c r="O638" s="94">
        <v>3188.8282140009101</v>
      </c>
      <c r="P638" s="62">
        <f t="shared" si="9"/>
        <v>0.94556570302575405</v>
      </c>
      <c r="Q638" s="22">
        <v>43885</v>
      </c>
      <c r="R638" s="99">
        <v>11203428.2805469</v>
      </c>
      <c r="S638" s="99">
        <v>11005378.555640601</v>
      </c>
      <c r="T638" s="19"/>
      <c r="U638" s="23">
        <v>-1.2183137764623099E-2</v>
      </c>
      <c r="V638" s="63">
        <v>-1.77633506327766</v>
      </c>
      <c r="W638" s="23">
        <v>3.3647765871137401E-2</v>
      </c>
      <c r="X638" s="63">
        <v>-6.2379933775519003</v>
      </c>
      <c r="Y638" s="23">
        <v>2.39595274415478E-2</v>
      </c>
      <c r="Z638" s="63">
        <v>15.596556124743101</v>
      </c>
      <c r="AA638" s="23">
        <v>0.167029301330331</v>
      </c>
      <c r="AB638" s="63">
        <v>33.609545842686202</v>
      </c>
      <c r="AC638" s="23">
        <v>0.29350250732561101</v>
      </c>
      <c r="AD638" s="63">
        <v>49.417547980090603</v>
      </c>
      <c r="AE638" s="23">
        <v>0.27469224268512299</v>
      </c>
      <c r="AF638" s="64">
        <v>39.662565852457199</v>
      </c>
      <c r="AG638" s="23">
        <v>-8.3962519729539106E-3</v>
      </c>
      <c r="AH638" s="63">
        <v>-6.9344509980510303</v>
      </c>
      <c r="AI638" s="23">
        <v>3.8861006038132501E-2</v>
      </c>
      <c r="AJ638" s="63">
        <v>13.972213576023901</v>
      </c>
      <c r="AK638" s="23">
        <v>1.2764824932825301</v>
      </c>
      <c r="AL638" s="23">
        <v>9.0650187004939695E-2</v>
      </c>
      <c r="AM638" s="63">
        <v>140.529577194946</v>
      </c>
      <c r="AN638" s="19"/>
      <c r="AO638" s="26">
        <v>3.6259077985960203E-2</v>
      </c>
      <c r="AP638" s="26">
        <v>-2.8505052089713E-2</v>
      </c>
      <c r="AQ638" s="26">
        <v>0.14185438909043999</v>
      </c>
      <c r="AR638" s="26">
        <v>-8.7263218916632496E-2</v>
      </c>
      <c r="AS638" s="24">
        <v>9</v>
      </c>
      <c r="AT638" s="24">
        <v>3</v>
      </c>
      <c r="AU638" s="24">
        <v>7</v>
      </c>
      <c r="AV638" s="25">
        <v>5</v>
      </c>
      <c r="AW638" s="19"/>
      <c r="AX638" s="29">
        <v>0.13409678080672199</v>
      </c>
      <c r="AY638" s="30">
        <v>1.23861428807686</v>
      </c>
      <c r="AZ638" s="30">
        <v>0.97295936267983096</v>
      </c>
      <c r="BA638" s="30">
        <v>1.97329403289768</v>
      </c>
      <c r="BB638" s="62">
        <v>1.3876267741106899E-2</v>
      </c>
      <c r="BC638" s="108">
        <v>-14.6034620477585</v>
      </c>
      <c r="BD638" s="22">
        <v>43885</v>
      </c>
      <c r="BE638" s="22">
        <v>43915</v>
      </c>
      <c r="BF638" s="24"/>
      <c r="BG638" s="22"/>
      <c r="BH638" s="37"/>
    </row>
    <row r="639" spans="1:60" x14ac:dyDescent="0.25">
      <c r="A639" s="19"/>
      <c r="B639" s="17" t="s">
        <v>653</v>
      </c>
      <c r="C639" s="17" t="s">
        <v>4919</v>
      </c>
      <c r="D639" s="17" t="s">
        <v>3092</v>
      </c>
      <c r="E639" s="20" t="s">
        <v>7293</v>
      </c>
      <c r="F639" s="20" t="s">
        <v>3153</v>
      </c>
      <c r="G639" s="82" t="s">
        <v>7251</v>
      </c>
      <c r="H639" s="85" t="s">
        <v>7285</v>
      </c>
      <c r="I639" s="21" t="s">
        <v>7418</v>
      </c>
      <c r="J639" s="21" t="s">
        <v>4014</v>
      </c>
      <c r="K639" s="19"/>
      <c r="L639" s="22">
        <v>44015</v>
      </c>
      <c r="M639" s="98">
        <v>1095.02075999975</v>
      </c>
      <c r="N639" s="94">
        <v>1095.02075999975</v>
      </c>
      <c r="O639" s="94">
        <v>1158.5284919999499</v>
      </c>
      <c r="P639" s="62">
        <f t="shared" si="9"/>
        <v>0.94518241679963566</v>
      </c>
      <c r="Q639" s="22">
        <v>43885</v>
      </c>
      <c r="R639" s="99">
        <v>8369880.3082812503</v>
      </c>
      <c r="S639" s="99">
        <v>7211914.9307734398</v>
      </c>
      <c r="T639" s="19"/>
      <c r="U639" s="23">
        <v>-1.22520717504813E-2</v>
      </c>
      <c r="V639" s="63">
        <v>-1.7832284618634699</v>
      </c>
      <c r="W639" s="23">
        <v>3.3503798638776103E-2</v>
      </c>
      <c r="X639" s="63">
        <v>-6.2523901007880296</v>
      </c>
      <c r="Y639" s="23">
        <v>2.3453911227989E-2</v>
      </c>
      <c r="Z639" s="63">
        <v>15.5459945033799</v>
      </c>
      <c r="AA639" s="23">
        <v>0.165858087544621</v>
      </c>
      <c r="AB639" s="63">
        <v>33.4924244641443</v>
      </c>
      <c r="AC639" s="23">
        <v>0.29089291747019203</v>
      </c>
      <c r="AD639" s="63">
        <v>49.156588994548699</v>
      </c>
      <c r="AE639" s="23">
        <v>0.27084088620729702</v>
      </c>
      <c r="AF639" s="64">
        <v>39.277430204674602</v>
      </c>
      <c r="AG639" s="23">
        <v>-8.46730053490319E-3</v>
      </c>
      <c r="AH639" s="63">
        <v>-6.9415558542459603</v>
      </c>
      <c r="AI639" s="23">
        <v>3.8322824444549E-2</v>
      </c>
      <c r="AJ639" s="63">
        <v>13.9183954166656</v>
      </c>
      <c r="AK639" s="23">
        <v>1.3436941055581</v>
      </c>
      <c r="AL639" s="23">
        <v>9.4002795865962996E-2</v>
      </c>
      <c r="AM639" s="63">
        <v>147.25073842238601</v>
      </c>
      <c r="AN639" s="19"/>
      <c r="AO639" s="26">
        <v>3.62588813313778E-2</v>
      </c>
      <c r="AP639" s="26">
        <v>-2.8522266490654102E-2</v>
      </c>
      <c r="AQ639" s="26">
        <v>0.141780832498625</v>
      </c>
      <c r="AR639" s="26">
        <v>-8.7303975623362895E-2</v>
      </c>
      <c r="AS639" s="24">
        <v>9</v>
      </c>
      <c r="AT639" s="24">
        <v>3</v>
      </c>
      <c r="AU639" s="24">
        <v>7</v>
      </c>
      <c r="AV639" s="25">
        <v>5</v>
      </c>
      <c r="AW639" s="19"/>
      <c r="AX639" s="29">
        <v>0.134091247616307</v>
      </c>
      <c r="AY639" s="30">
        <v>1.2310811544357401</v>
      </c>
      <c r="AZ639" s="30">
        <v>0.96950298468618701</v>
      </c>
      <c r="BA639" s="30">
        <v>1.9603465265245199</v>
      </c>
      <c r="BB639" s="62">
        <v>1.38756059036859E-2</v>
      </c>
      <c r="BC639" s="108">
        <v>-14.610816839573101</v>
      </c>
      <c r="BD639" s="22">
        <v>43885</v>
      </c>
      <c r="BE639" s="22">
        <v>43915</v>
      </c>
      <c r="BF639" s="24"/>
      <c r="BG639" s="22"/>
      <c r="BH639" s="37"/>
    </row>
    <row r="640" spans="1:60" x14ac:dyDescent="0.25">
      <c r="A640" s="19"/>
      <c r="B640" s="17" t="s">
        <v>654</v>
      </c>
      <c r="C640" s="17" t="s">
        <v>4920</v>
      </c>
      <c r="D640" s="17" t="s">
        <v>3092</v>
      </c>
      <c r="E640" s="20" t="s">
        <v>7294</v>
      </c>
      <c r="F640" s="20" t="s">
        <v>3153</v>
      </c>
      <c r="G640" s="82" t="s">
        <v>7251</v>
      </c>
      <c r="H640" s="85" t="s">
        <v>7285</v>
      </c>
      <c r="I640" s="21" t="s">
        <v>7418</v>
      </c>
      <c r="J640" s="21" t="s">
        <v>4015</v>
      </c>
      <c r="K640" s="19"/>
      <c r="L640" s="22">
        <v>44015</v>
      </c>
      <c r="M640" s="98">
        <v>1956.64612600021</v>
      </c>
      <c r="N640" s="94">
        <v>1956.64612600021</v>
      </c>
      <c r="O640" s="94">
        <v>2065.6078739985801</v>
      </c>
      <c r="P640" s="62">
        <f t="shared" si="9"/>
        <v>0.94724954848887011</v>
      </c>
      <c r="Q640" s="22">
        <v>43885</v>
      </c>
      <c r="R640" s="99">
        <v>2067901.4974648401</v>
      </c>
      <c r="S640" s="99">
        <v>2009588.06213477</v>
      </c>
      <c r="T640" s="19"/>
      <c r="U640" s="23">
        <v>-1.21986441745321E-2</v>
      </c>
      <c r="V640" s="63">
        <v>-1.7778857042685601</v>
      </c>
      <c r="W640" s="23">
        <v>3.4073797136443297E-2</v>
      </c>
      <c r="X640" s="63">
        <v>-6.1953902510213101</v>
      </c>
      <c r="Y640" s="23">
        <v>2.6496869011680201E-2</v>
      </c>
      <c r="Z640" s="63">
        <v>15.850290281756299</v>
      </c>
      <c r="AA640" s="23">
        <v>0.17288667749380701</v>
      </c>
      <c r="AB640" s="63">
        <v>34.195283459033803</v>
      </c>
      <c r="AC640" s="23">
        <v>0.30647515957767602</v>
      </c>
      <c r="AD640" s="63">
        <v>50.714813205297098</v>
      </c>
      <c r="AE640" s="23">
        <v>0.29391573923581699</v>
      </c>
      <c r="AF640" s="64">
        <v>41.584915507526603</v>
      </c>
      <c r="AG640" s="23">
        <v>-8.36026651722932E-3</v>
      </c>
      <c r="AH640" s="63">
        <v>-6.9308524524822097</v>
      </c>
      <c r="AI640" s="23">
        <v>4.1502555633996997E-2</v>
      </c>
      <c r="AJ640" s="63">
        <v>14.236368535610399</v>
      </c>
      <c r="AK640" s="23">
        <v>0.956646125999978</v>
      </c>
      <c r="AL640" s="23">
        <v>5.25941167907149E-2</v>
      </c>
      <c r="AM640" s="63">
        <v>66.052541651530206</v>
      </c>
      <c r="AN640" s="19"/>
      <c r="AO640" s="26">
        <v>3.6263905198211398E-2</v>
      </c>
      <c r="AP640" s="26">
        <v>-2.84835514357837E-2</v>
      </c>
      <c r="AQ640" s="26">
        <v>0.142331766872376</v>
      </c>
      <c r="AR640" s="26">
        <v>-8.6858605906891206E-2</v>
      </c>
      <c r="AS640" s="24">
        <v>9</v>
      </c>
      <c r="AT640" s="24">
        <v>3</v>
      </c>
      <c r="AU640" s="24">
        <v>7</v>
      </c>
      <c r="AV640" s="25">
        <v>5</v>
      </c>
      <c r="AW640" s="19"/>
      <c r="AX640" s="29">
        <v>0.13411058050871399</v>
      </c>
      <c r="AY640" s="30">
        <v>1.2800478906083299</v>
      </c>
      <c r="AZ640" s="30">
        <v>0.99174965289148498</v>
      </c>
      <c r="BA640" s="30">
        <v>2.0425656035513402</v>
      </c>
      <c r="BB640" s="62">
        <v>1.3877892014206699E-2</v>
      </c>
      <c r="BC640" s="108">
        <v>-14.570502261704</v>
      </c>
      <c r="BD640" s="22">
        <v>43885</v>
      </c>
      <c r="BE640" s="22">
        <v>43915</v>
      </c>
      <c r="BF640" s="24"/>
      <c r="BG640" s="22"/>
      <c r="BH640" s="37"/>
    </row>
    <row r="641" spans="1:60" x14ac:dyDescent="0.25">
      <c r="A641" s="19"/>
      <c r="B641" s="17" t="s">
        <v>655</v>
      </c>
      <c r="C641" s="17" t="s">
        <v>4921</v>
      </c>
      <c r="D641" s="17" t="s">
        <v>3092</v>
      </c>
      <c r="E641" s="20" t="s">
        <v>7305</v>
      </c>
      <c r="F641" s="20" t="s">
        <v>3153</v>
      </c>
      <c r="G641" s="82" t="s">
        <v>7251</v>
      </c>
      <c r="H641" s="85" t="s">
        <v>7285</v>
      </c>
      <c r="I641" s="21" t="s">
        <v>7418</v>
      </c>
      <c r="J641" s="21" t="s">
        <v>4016</v>
      </c>
      <c r="K641" s="19"/>
      <c r="L641" s="22">
        <v>44015</v>
      </c>
      <c r="M641" s="98">
        <v>936.87789400015004</v>
      </c>
      <c r="N641" s="94">
        <v>936.87789400015004</v>
      </c>
      <c r="O641" s="94">
        <v>985.38897600024904</v>
      </c>
      <c r="P641" s="62">
        <f t="shared" si="9"/>
        <v>0.95076961161367124</v>
      </c>
      <c r="Q641" s="22">
        <v>43885</v>
      </c>
      <c r="R641" s="99">
        <v>29634163.2409687</v>
      </c>
      <c r="S641" s="99">
        <v>25817179.5115938</v>
      </c>
      <c r="T641" s="19"/>
      <c r="U641" s="23">
        <v>-1.2198312313557801E-2</v>
      </c>
      <c r="V641" s="63">
        <v>-1.77785251817113</v>
      </c>
      <c r="W641" s="23">
        <v>3.4881933368524201E-2</v>
      </c>
      <c r="X641" s="63">
        <v>-6.1145766278132196</v>
      </c>
      <c r="Y641" s="23">
        <v>3.1879734362519202E-2</v>
      </c>
      <c r="Z641" s="63">
        <v>16.388576816825701</v>
      </c>
      <c r="AA641" s="23">
        <v>0.18525485149264601</v>
      </c>
      <c r="AB641" s="63">
        <v>35.432100858946797</v>
      </c>
      <c r="AC641" s="23">
        <v>0.33370952260505898</v>
      </c>
      <c r="AD641" s="63">
        <v>53.438249508035398</v>
      </c>
      <c r="AE641" s="23">
        <v>0.33416395792853998</v>
      </c>
      <c r="AF641" s="64">
        <v>45.609737376798897</v>
      </c>
      <c r="AG641" s="23">
        <v>-8.2713728079397697E-3</v>
      </c>
      <c r="AH641" s="63">
        <v>-6.9219630815496203</v>
      </c>
      <c r="AI641" s="23">
        <v>4.7013384812089498E-2</v>
      </c>
      <c r="AJ641" s="63">
        <v>14.7874514534196</v>
      </c>
      <c r="AK641" s="23">
        <v>0.39799136624089398</v>
      </c>
      <c r="AL641" s="23">
        <v>9.56782546818431E-2</v>
      </c>
      <c r="AM641" s="63">
        <v>39.848403269716101</v>
      </c>
      <c r="AN641" s="19"/>
      <c r="AO641" s="26">
        <v>3.6292909573603503E-2</v>
      </c>
      <c r="AP641" s="26">
        <v>-2.8316959136645899E-2</v>
      </c>
      <c r="AQ641" s="26">
        <v>0.143307762869954</v>
      </c>
      <c r="AR641" s="26">
        <v>-8.6058299532014604E-2</v>
      </c>
      <c r="AS641" s="24">
        <v>9</v>
      </c>
      <c r="AT641" s="24">
        <v>3</v>
      </c>
      <c r="AU641" s="24">
        <v>7</v>
      </c>
      <c r="AV641" s="25">
        <v>5</v>
      </c>
      <c r="AW641" s="19"/>
      <c r="AX641" s="29">
        <v>0.13400952668293001</v>
      </c>
      <c r="AY641" s="30">
        <v>1.3680255226227001</v>
      </c>
      <c r="AZ641" s="30">
        <v>1.0307223177478599</v>
      </c>
      <c r="BA641" s="30">
        <v>2.1916036705552</v>
      </c>
      <c r="BB641" s="62">
        <v>1.3868090419928199E-2</v>
      </c>
      <c r="BC641" s="108">
        <v>-14.4956247206719</v>
      </c>
      <c r="BD641" s="22">
        <v>43885</v>
      </c>
      <c r="BE641" s="22">
        <v>43915</v>
      </c>
      <c r="BF641" s="24"/>
      <c r="BG641" s="22"/>
      <c r="BH641" s="37"/>
    </row>
    <row r="642" spans="1:60" x14ac:dyDescent="0.25">
      <c r="A642" s="19"/>
      <c r="B642" s="17" t="s">
        <v>656</v>
      </c>
      <c r="C642" s="17" t="s">
        <v>4922</v>
      </c>
      <c r="D642" s="17" t="s">
        <v>3092</v>
      </c>
      <c r="E642" s="20" t="s">
        <v>7306</v>
      </c>
      <c r="F642" s="20" t="s">
        <v>3153</v>
      </c>
      <c r="G642" s="82" t="s">
        <v>7251</v>
      </c>
      <c r="H642" s="85" t="s">
        <v>7285</v>
      </c>
      <c r="I642" s="21" t="s">
        <v>7418</v>
      </c>
      <c r="J642" s="21" t="s">
        <v>4017</v>
      </c>
      <c r="K642" s="19"/>
      <c r="L642" s="22">
        <v>44015</v>
      </c>
      <c r="M642" s="98">
        <v>881.885661999695</v>
      </c>
      <c r="N642" s="94">
        <v>881.885661999695</v>
      </c>
      <c r="O642" s="94">
        <v>931.77889200020604</v>
      </c>
      <c r="P642" s="62">
        <f t="shared" si="9"/>
        <v>0.94645378809407499</v>
      </c>
      <c r="Q642" s="22">
        <v>43885</v>
      </c>
      <c r="R642" s="99">
        <v>190367.01150439499</v>
      </c>
      <c r="S642" s="99">
        <v>179425.63202123999</v>
      </c>
      <c r="T642" s="19"/>
      <c r="U642" s="23">
        <v>-1.21986998419743E-2</v>
      </c>
      <c r="V642" s="63">
        <v>-1.7778912710127801</v>
      </c>
      <c r="W642" s="23">
        <v>3.3858454746223302E-2</v>
      </c>
      <c r="X642" s="63">
        <v>-6.2169244900433096</v>
      </c>
      <c r="Y642" s="23">
        <v>2.5305998184194298E-2</v>
      </c>
      <c r="Z642" s="63">
        <v>15.731203199000401</v>
      </c>
      <c r="AA642" s="23">
        <v>0.16993497873598201</v>
      </c>
      <c r="AB642" s="63">
        <v>33.900113583251397</v>
      </c>
      <c r="AC642" s="23">
        <v>0.30001557847572302</v>
      </c>
      <c r="AD642" s="63">
        <v>50.0688550951309</v>
      </c>
      <c r="AE642" s="23">
        <v>0.284529510257998</v>
      </c>
      <c r="AF642" s="64">
        <v>40.646292609744698</v>
      </c>
      <c r="AG642" s="23">
        <v>-8.3847576115658705E-3</v>
      </c>
      <c r="AH642" s="63">
        <v>-6.9333015619122298</v>
      </c>
      <c r="AI642" s="23">
        <v>4.0174985211706399E-2</v>
      </c>
      <c r="AJ642" s="63">
        <v>14.103611493381299</v>
      </c>
      <c r="AK642" s="23"/>
      <c r="AL642" s="23"/>
      <c r="AM642" s="63"/>
      <c r="AN642" s="19"/>
      <c r="AO642" s="26">
        <v>3.6186017381623997E-2</v>
      </c>
      <c r="AP642" s="26">
        <v>-2.85387536341659E-2</v>
      </c>
      <c r="AQ642" s="26">
        <v>0.14203964572516301</v>
      </c>
      <c r="AR642" s="26">
        <v>-8.7000737384223606E-2</v>
      </c>
      <c r="AS642" s="24">
        <v>9</v>
      </c>
      <c r="AT642" s="24">
        <v>3</v>
      </c>
      <c r="AU642" s="24">
        <v>7</v>
      </c>
      <c r="AV642" s="25">
        <v>5</v>
      </c>
      <c r="AW642" s="19"/>
      <c r="AX642" s="29">
        <v>0.13406836160575</v>
      </c>
      <c r="AY642" s="30">
        <v>1.25752588067917</v>
      </c>
      <c r="AZ642" s="30">
        <v>0.98164036532034504</v>
      </c>
      <c r="BA642" s="30">
        <v>2.0045397657559101</v>
      </c>
      <c r="BB642" s="62">
        <v>1.3873266389837199E-2</v>
      </c>
      <c r="BC642" s="108">
        <v>-14.5850168067846</v>
      </c>
      <c r="BD642" s="22">
        <v>43885</v>
      </c>
      <c r="BE642" s="22">
        <v>43915</v>
      </c>
      <c r="BF642" s="24"/>
      <c r="BG642" s="22"/>
      <c r="BH642" s="37"/>
    </row>
    <row r="643" spans="1:60" x14ac:dyDescent="0.25">
      <c r="A643" s="19"/>
      <c r="B643" s="17" t="s">
        <v>657</v>
      </c>
      <c r="C643" s="17" t="s">
        <v>4923</v>
      </c>
      <c r="D643" s="17" t="s">
        <v>3092</v>
      </c>
      <c r="E643" s="20" t="s">
        <v>7307</v>
      </c>
      <c r="F643" s="20" t="s">
        <v>3153</v>
      </c>
      <c r="G643" s="82" t="s">
        <v>7251</v>
      </c>
      <c r="H643" s="85" t="s">
        <v>7285</v>
      </c>
      <c r="I643" s="21" t="s">
        <v>7418</v>
      </c>
      <c r="J643" s="21" t="s">
        <v>4018</v>
      </c>
      <c r="K643" s="19"/>
      <c r="L643" s="22">
        <v>44015</v>
      </c>
      <c r="M643" s="98">
        <v>2987.3484859988098</v>
      </c>
      <c r="N643" s="94">
        <v>2987.3484859988098</v>
      </c>
      <c r="O643" s="94">
        <v>3157.65014399961</v>
      </c>
      <c r="P643" s="62">
        <f t="shared" si="9"/>
        <v>0.94606696428215153</v>
      </c>
      <c r="Q643" s="22">
        <v>43885</v>
      </c>
      <c r="R643" s="99">
        <v>1433832.93426758</v>
      </c>
      <c r="S643" s="99">
        <v>1241439.48897852</v>
      </c>
      <c r="T643" s="19"/>
      <c r="U643" s="23">
        <v>-1.21826642771339E-2</v>
      </c>
      <c r="V643" s="63">
        <v>-1.7762877145287299</v>
      </c>
      <c r="W643" s="23">
        <v>3.3766469388865503E-2</v>
      </c>
      <c r="X643" s="63">
        <v>-6.2261230257790903</v>
      </c>
      <c r="Y643" s="23">
        <v>2.4747142695559901E-2</v>
      </c>
      <c r="Z643" s="63">
        <v>15.675317650137</v>
      </c>
      <c r="AA643" s="23">
        <v>0.16880631122505299</v>
      </c>
      <c r="AB643" s="63">
        <v>33.787246832158402</v>
      </c>
      <c r="AC643" s="23">
        <v>0.29737299166299602</v>
      </c>
      <c r="AD643" s="63">
        <v>49.804596413858199</v>
      </c>
      <c r="AE643" s="23">
        <v>0.28044609467353399</v>
      </c>
      <c r="AF643" s="64">
        <v>40.2379510513274</v>
      </c>
      <c r="AG643" s="23">
        <v>-8.3863474728787003E-3</v>
      </c>
      <c r="AH643" s="63">
        <v>-6.9334605480471501</v>
      </c>
      <c r="AI643" s="23">
        <v>3.9678159790128099E-2</v>
      </c>
      <c r="AJ643" s="63">
        <v>14.053928951223501</v>
      </c>
      <c r="AK643" s="23">
        <v>1.3112590025714601</v>
      </c>
      <c r="AL643" s="23">
        <v>9.2395778212521706E-2</v>
      </c>
      <c r="AM643" s="63">
        <v>144.007228123723</v>
      </c>
      <c r="AN643" s="19"/>
      <c r="AO643" s="26">
        <v>3.6228650693374199E-2</v>
      </c>
      <c r="AP643" s="26">
        <v>-2.84697040551691E-2</v>
      </c>
      <c r="AQ643" s="26">
        <v>0.141990766696836</v>
      </c>
      <c r="AR643" s="26">
        <v>-8.7133998730714701E-2</v>
      </c>
      <c r="AS643" s="24">
        <v>9</v>
      </c>
      <c r="AT643" s="24">
        <v>3</v>
      </c>
      <c r="AU643" s="24">
        <v>7</v>
      </c>
      <c r="AV643" s="25">
        <v>5</v>
      </c>
      <c r="AW643" s="19"/>
      <c r="AX643" s="29">
        <v>0.13407515066966899</v>
      </c>
      <c r="AY643" s="30">
        <v>1.2513650060464001</v>
      </c>
      <c r="AZ643" s="30">
        <v>0.97868111193474805</v>
      </c>
      <c r="BA643" s="30">
        <v>1.9945748682675899</v>
      </c>
      <c r="BB643" s="62">
        <v>1.3874078619555801E-2</v>
      </c>
      <c r="BC643" s="108">
        <v>-14.5945298238366</v>
      </c>
      <c r="BD643" s="22">
        <v>43885</v>
      </c>
      <c r="BE643" s="22">
        <v>43915</v>
      </c>
      <c r="BF643" s="24"/>
      <c r="BG643" s="22"/>
      <c r="BH643" s="37"/>
    </row>
    <row r="644" spans="1:60" x14ac:dyDescent="0.25">
      <c r="A644" s="19"/>
      <c r="B644" s="17" t="s">
        <v>658</v>
      </c>
      <c r="C644" s="17" t="s">
        <v>4924</v>
      </c>
      <c r="D644" s="17" t="s">
        <v>3093</v>
      </c>
      <c r="E644" s="20" t="s">
        <v>7289</v>
      </c>
      <c r="F644" s="20" t="s">
        <v>3153</v>
      </c>
      <c r="G644" s="82" t="s">
        <v>7251</v>
      </c>
      <c r="H644" s="85" t="s">
        <v>7273</v>
      </c>
      <c r="I644" s="21" t="s">
        <v>7418</v>
      </c>
      <c r="J644" s="21" t="s">
        <v>4019</v>
      </c>
      <c r="K644" s="19"/>
      <c r="L644" s="22">
        <v>44015</v>
      </c>
      <c r="M644" s="98">
        <v>1498.69911799952</v>
      </c>
      <c r="N644" s="94">
        <v>1498.69911799952</v>
      </c>
      <c r="O644" s="94">
        <v>1628.2831839993601</v>
      </c>
      <c r="P644" s="62">
        <f t="shared" si="9"/>
        <v>0.92041675104599563</v>
      </c>
      <c r="Q644" s="22">
        <v>43896</v>
      </c>
      <c r="R644" s="99">
        <v>5842150.2484218702</v>
      </c>
      <c r="S644" s="99">
        <v>6321319.7603359399</v>
      </c>
      <c r="T644" s="19"/>
      <c r="U644" s="23">
        <v>-1.48161729775893E-2</v>
      </c>
      <c r="V644" s="63">
        <v>-2.0396385845742802</v>
      </c>
      <c r="W644" s="23">
        <v>5.6389855839370298E-2</v>
      </c>
      <c r="X644" s="63">
        <v>-3.9637843807286099</v>
      </c>
      <c r="Y644" s="23">
        <v>3.0567295867513201E-2</v>
      </c>
      <c r="Z644" s="63">
        <v>16.257332967332299</v>
      </c>
      <c r="AA644" s="23">
        <v>0.18070090723282201</v>
      </c>
      <c r="AB644" s="63">
        <v>34.976706432935302</v>
      </c>
      <c r="AC644" s="23">
        <v>0.35456550530216202</v>
      </c>
      <c r="AD644" s="63">
        <v>55.523847777745701</v>
      </c>
      <c r="AE644" s="23">
        <v>0.30274376008135701</v>
      </c>
      <c r="AF644" s="64">
        <v>42.467717592080596</v>
      </c>
      <c r="AG644" s="23">
        <v>-1.4477587248620701E-2</v>
      </c>
      <c r="AH644" s="63">
        <v>-7.54258452561771</v>
      </c>
      <c r="AI644" s="23">
        <v>4.5831791223463397E-2</v>
      </c>
      <c r="AJ644" s="63">
        <v>14.6692920945497</v>
      </c>
      <c r="AK644" s="23">
        <v>1.6027215414517599</v>
      </c>
      <c r="AL644" s="23">
        <v>7.1787411303375806E-2</v>
      </c>
      <c r="AM644" s="63">
        <v>112.03186637791801</v>
      </c>
      <c r="AN644" s="19"/>
      <c r="AO644" s="26">
        <v>3.4815505778169602E-2</v>
      </c>
      <c r="AP644" s="26">
        <v>-4.1299219889915501E-2</v>
      </c>
      <c r="AQ644" s="26">
        <v>0.13261350893299101</v>
      </c>
      <c r="AR644" s="26">
        <v>-0.12900204909965399</v>
      </c>
      <c r="AS644" s="24">
        <v>9</v>
      </c>
      <c r="AT644" s="24">
        <v>3</v>
      </c>
      <c r="AU644" s="24">
        <v>7</v>
      </c>
      <c r="AV644" s="25">
        <v>5</v>
      </c>
      <c r="AW644" s="19"/>
      <c r="AX644" s="29">
        <v>0.151429019321658</v>
      </c>
      <c r="AY644" s="30">
        <v>1.2338617663317599</v>
      </c>
      <c r="AZ644" s="30">
        <v>1.0349357898121501</v>
      </c>
      <c r="BA644" s="30">
        <v>1.82686120465405</v>
      </c>
      <c r="BB644" s="62">
        <v>1.5625033663582099E-2</v>
      </c>
      <c r="BC644" s="108">
        <v>-16.782909673434901</v>
      </c>
      <c r="BD644" s="22">
        <v>43896</v>
      </c>
      <c r="BE644" s="22">
        <v>43915</v>
      </c>
      <c r="BF644" s="24"/>
      <c r="BG644" s="22"/>
      <c r="BH644" s="37"/>
    </row>
    <row r="645" spans="1:60" x14ac:dyDescent="0.25">
      <c r="A645" s="19"/>
      <c r="B645" s="17" t="s">
        <v>659</v>
      </c>
      <c r="C645" s="17" t="s">
        <v>4925</v>
      </c>
      <c r="D645" s="17" t="s">
        <v>3093</v>
      </c>
      <c r="E645" s="20" t="s">
        <v>7298</v>
      </c>
      <c r="F645" s="20" t="s">
        <v>3153</v>
      </c>
      <c r="G645" s="82" t="s">
        <v>7251</v>
      </c>
      <c r="H645" s="85" t="s">
        <v>7273</v>
      </c>
      <c r="I645" s="21" t="s">
        <v>7418</v>
      </c>
      <c r="J645" s="21" t="s">
        <v>4020</v>
      </c>
      <c r="K645" s="19"/>
      <c r="L645" s="22">
        <v>44015</v>
      </c>
      <c r="M645" s="98">
        <v>1574.9164220001501</v>
      </c>
      <c r="N645" s="94">
        <v>1574.9164220001501</v>
      </c>
      <c r="O645" s="94">
        <v>1708.30599999987</v>
      </c>
      <c r="P645" s="62">
        <f t="shared" ref="P645:P708" si="10">IFERROR(N645/O645,"")</f>
        <v>0.92191704647777972</v>
      </c>
      <c r="Q645" s="22">
        <v>43896</v>
      </c>
      <c r="R645" s="99">
        <v>3089575.6766132801</v>
      </c>
      <c r="S645" s="99">
        <v>2848905.1050625001</v>
      </c>
      <c r="T645" s="19"/>
      <c r="U645" s="23">
        <v>-1.4828964581283801E-2</v>
      </c>
      <c r="V645" s="63">
        <v>-2.0409177449437301</v>
      </c>
      <c r="W645" s="23">
        <v>5.6811941325577202E-2</v>
      </c>
      <c r="X645" s="63">
        <v>-3.9215758321079202</v>
      </c>
      <c r="Y645" s="23">
        <v>3.3098559688369299E-2</v>
      </c>
      <c r="Z645" s="63">
        <v>16.510459349432502</v>
      </c>
      <c r="AA645" s="23">
        <v>0.18660965092742099</v>
      </c>
      <c r="AB645" s="63">
        <v>35.567580802424303</v>
      </c>
      <c r="AC645" s="23">
        <v>0.36820904657011899</v>
      </c>
      <c r="AD645" s="63">
        <v>56.888201904541297</v>
      </c>
      <c r="AE645" s="23">
        <v>0.32263689257320899</v>
      </c>
      <c r="AF645" s="64">
        <v>44.457030841265798</v>
      </c>
      <c r="AG645" s="23">
        <v>-1.4460526173934301E-2</v>
      </c>
      <c r="AH645" s="63">
        <v>-7.54087841814908</v>
      </c>
      <c r="AI645" s="23">
        <v>4.8461110072821598E-2</v>
      </c>
      <c r="AJ645" s="63">
        <v>14.932223979485601</v>
      </c>
      <c r="AK645" s="23">
        <v>1.47569979092805</v>
      </c>
      <c r="AL645" s="23">
        <v>0.10034437443755501</v>
      </c>
      <c r="AM645" s="63">
        <v>160.45130695938099</v>
      </c>
      <c r="AN645" s="19"/>
      <c r="AO645" s="26">
        <v>3.4842544442653903E-2</v>
      </c>
      <c r="AP645" s="26">
        <v>-4.12773646394635E-2</v>
      </c>
      <c r="AQ645" s="26">
        <v>0.13307537151922599</v>
      </c>
      <c r="AR645" s="26">
        <v>-0.128626434509933</v>
      </c>
      <c r="AS645" s="24">
        <v>9</v>
      </c>
      <c r="AT645" s="24">
        <v>3</v>
      </c>
      <c r="AU645" s="24">
        <v>7</v>
      </c>
      <c r="AV645" s="25">
        <v>5</v>
      </c>
      <c r="AW645" s="19"/>
      <c r="AX645" s="29">
        <v>0.15137197179283199</v>
      </c>
      <c r="AY645" s="30">
        <v>1.27190840888761</v>
      </c>
      <c r="AZ645" s="30">
        <v>1.0538101898127901</v>
      </c>
      <c r="BA645" s="30">
        <v>1.8855703262088399</v>
      </c>
      <c r="BB645" s="62">
        <v>1.5619423573953101E-2</v>
      </c>
      <c r="BC645" s="108">
        <v>-16.759014368610199</v>
      </c>
      <c r="BD645" s="22">
        <v>43896</v>
      </c>
      <c r="BE645" s="22">
        <v>43915</v>
      </c>
      <c r="BF645" s="24"/>
      <c r="BG645" s="22"/>
      <c r="BH645" s="37"/>
    </row>
    <row r="646" spans="1:60" x14ac:dyDescent="0.25">
      <c r="A646" s="19"/>
      <c r="B646" s="17" t="s">
        <v>660</v>
      </c>
      <c r="C646" s="17" t="s">
        <v>4926</v>
      </c>
      <c r="D646" s="17" t="s">
        <v>3093</v>
      </c>
      <c r="E646" s="20" t="s">
        <v>7293</v>
      </c>
      <c r="F646" s="20" t="s">
        <v>3153</v>
      </c>
      <c r="G646" s="82" t="s">
        <v>7251</v>
      </c>
      <c r="H646" s="85" t="s">
        <v>7273</v>
      </c>
      <c r="I646" s="21" t="s">
        <v>7418</v>
      </c>
      <c r="J646" s="21" t="s">
        <v>4021</v>
      </c>
      <c r="K646" s="19"/>
      <c r="L646" s="22">
        <v>44015</v>
      </c>
      <c r="M646" s="98">
        <v>1161.5903040003</v>
      </c>
      <c r="N646" s="94">
        <v>1161.5903040003</v>
      </c>
      <c r="O646" s="94">
        <v>1260.0300399996299</v>
      </c>
      <c r="P646" s="62">
        <f t="shared" si="10"/>
        <v>0.92187508799444262</v>
      </c>
      <c r="Q646" s="22">
        <v>43896</v>
      </c>
      <c r="R646" s="99">
        <v>9622042.9068281204</v>
      </c>
      <c r="S646" s="99">
        <v>8427754.6563359406</v>
      </c>
      <c r="T646" s="19"/>
      <c r="U646" s="23">
        <v>-1.4875872497213999E-2</v>
      </c>
      <c r="V646" s="63">
        <v>-2.0456085365367498</v>
      </c>
      <c r="W646" s="23">
        <v>5.6821808966560597E-2</v>
      </c>
      <c r="X646" s="63">
        <v>-3.9205890680095798</v>
      </c>
      <c r="Y646" s="23">
        <v>3.3096688419391299E-2</v>
      </c>
      <c r="Z646" s="63">
        <v>16.510272222512899</v>
      </c>
      <c r="AA646" s="23">
        <v>0.18663804981770199</v>
      </c>
      <c r="AB646" s="63">
        <v>35.570420691452497</v>
      </c>
      <c r="AC646" s="23">
        <v>0.36821469873597401</v>
      </c>
      <c r="AD646" s="63">
        <v>56.888767121126897</v>
      </c>
      <c r="AE646" s="23">
        <v>0.32180760733725</v>
      </c>
      <c r="AF646" s="64">
        <v>44.374102317669902</v>
      </c>
      <c r="AG646" s="23">
        <v>-1.44827649828585E-2</v>
      </c>
      <c r="AH646" s="63">
        <v>-7.5431022990451302</v>
      </c>
      <c r="AI646" s="23">
        <v>4.8442307435834699E-2</v>
      </c>
      <c r="AJ646" s="63">
        <v>14.9303437157942</v>
      </c>
      <c r="AK646" s="23">
        <v>1.48644027655944</v>
      </c>
      <c r="AL646" s="23">
        <v>0.100846945817466</v>
      </c>
      <c r="AM646" s="63">
        <v>161.52535552252101</v>
      </c>
      <c r="AN646" s="19"/>
      <c r="AO646" s="26">
        <v>3.4796042757079697E-2</v>
      </c>
      <c r="AP646" s="26">
        <v>-4.1323272962472402E-2</v>
      </c>
      <c r="AQ646" s="26">
        <v>0.133049979442148</v>
      </c>
      <c r="AR646" s="26">
        <v>-0.12861254061776001</v>
      </c>
      <c r="AS646" s="24">
        <v>9</v>
      </c>
      <c r="AT646" s="24">
        <v>3</v>
      </c>
      <c r="AU646" s="24">
        <v>7</v>
      </c>
      <c r="AV646" s="25">
        <v>5</v>
      </c>
      <c r="AW646" s="19"/>
      <c r="AX646" s="29">
        <v>0.151458149236569</v>
      </c>
      <c r="AY646" s="30">
        <v>1.2716395082788901</v>
      </c>
      <c r="AZ646" s="30">
        <v>1.05397374424319</v>
      </c>
      <c r="BA646" s="30">
        <v>1.8846489621537299</v>
      </c>
      <c r="BB646" s="62">
        <v>1.56281352170481E-2</v>
      </c>
      <c r="BC646" s="108">
        <v>-16.763498114742099</v>
      </c>
      <c r="BD646" s="22">
        <v>43896</v>
      </c>
      <c r="BE646" s="22">
        <v>43915</v>
      </c>
      <c r="BF646" s="24"/>
      <c r="BG646" s="22"/>
      <c r="BH646" s="37"/>
    </row>
    <row r="647" spans="1:60" x14ac:dyDescent="0.25">
      <c r="A647" s="19"/>
      <c r="B647" s="17" t="s">
        <v>661</v>
      </c>
      <c r="C647" s="17" t="s">
        <v>4927</v>
      </c>
      <c r="D647" s="17" t="s">
        <v>3093</v>
      </c>
      <c r="E647" s="20" t="s">
        <v>7294</v>
      </c>
      <c r="F647" s="20" t="s">
        <v>3153</v>
      </c>
      <c r="G647" s="82" t="s">
        <v>7251</v>
      </c>
      <c r="H647" s="85" t="s">
        <v>7273</v>
      </c>
      <c r="I647" s="21" t="s">
        <v>7418</v>
      </c>
      <c r="J647" s="21" t="s">
        <v>4022</v>
      </c>
      <c r="K647" s="19"/>
      <c r="L647" s="22">
        <v>44015</v>
      </c>
      <c r="M647" s="98">
        <v>969.76067600026704</v>
      </c>
      <c r="N647" s="94">
        <v>969.76067600026704</v>
      </c>
      <c r="O647" s="94">
        <v>1050.1759680006701</v>
      </c>
      <c r="P647" s="62">
        <f t="shared" si="10"/>
        <v>0.92342684040513889</v>
      </c>
      <c r="Q647" s="22">
        <v>43896</v>
      </c>
      <c r="R647" s="99">
        <v>3636851.6240820298</v>
      </c>
      <c r="S647" s="99">
        <v>2935328.8584765601</v>
      </c>
      <c r="T647" s="19"/>
      <c r="U647" s="23">
        <v>-1.48353996619335E-2</v>
      </c>
      <c r="V647" s="63">
        <v>-2.0415612530086902</v>
      </c>
      <c r="W647" s="23">
        <v>5.7216751813030001E-2</v>
      </c>
      <c r="X647" s="63">
        <v>-3.8810947833626401</v>
      </c>
      <c r="Y647" s="23">
        <v>3.5665171169966897E-2</v>
      </c>
      <c r="Z647" s="63">
        <v>16.767120497592298</v>
      </c>
      <c r="AA647" s="23">
        <v>0.19262458331650101</v>
      </c>
      <c r="AB647" s="63">
        <v>36.169074041303197</v>
      </c>
      <c r="AC647" s="23">
        <v>0.381929620660376</v>
      </c>
      <c r="AD647" s="63">
        <v>58.260259313567097</v>
      </c>
      <c r="AE647" s="23">
        <v>0.34250998962495899</v>
      </c>
      <c r="AF647" s="64">
        <v>46.444340546440799</v>
      </c>
      <c r="AG647" s="23">
        <v>-1.44294998199257E-2</v>
      </c>
      <c r="AH647" s="63">
        <v>-7.5377757827518499</v>
      </c>
      <c r="AI647" s="23">
        <v>5.1135166873791597E-2</v>
      </c>
      <c r="AJ647" s="63">
        <v>15.1996296595898</v>
      </c>
      <c r="AK647" s="23">
        <v>1.0758196716418</v>
      </c>
      <c r="AL647" s="23">
        <v>8.0085810950549799E-2</v>
      </c>
      <c r="AM647" s="63">
        <v>120.463295030873</v>
      </c>
      <c r="AN647" s="19"/>
      <c r="AO647" s="26">
        <v>3.4864087392634198E-2</v>
      </c>
      <c r="AP647" s="26">
        <v>-4.1248096378694803E-2</v>
      </c>
      <c r="AQ647" s="26">
        <v>0.13353356621155399</v>
      </c>
      <c r="AR647" s="26">
        <v>-0.12826628807306401</v>
      </c>
      <c r="AS647" s="24">
        <v>9</v>
      </c>
      <c r="AT647" s="24">
        <v>3</v>
      </c>
      <c r="AU647" s="24">
        <v>7</v>
      </c>
      <c r="AV647" s="25">
        <v>5</v>
      </c>
      <c r="AW647" s="19"/>
      <c r="AX647" s="29">
        <v>0.151343274466199</v>
      </c>
      <c r="AY647" s="30">
        <v>1.3086533947844099</v>
      </c>
      <c r="AZ647" s="30">
        <v>1.0728873334337501</v>
      </c>
      <c r="BA647" s="30">
        <v>1.9425641262951101</v>
      </c>
      <c r="BB647" s="62">
        <v>1.5616754012062301E-2</v>
      </c>
      <c r="BC647" s="108">
        <v>-16.737821218179299</v>
      </c>
      <c r="BD647" s="22">
        <v>43896</v>
      </c>
      <c r="BE647" s="22">
        <v>43915</v>
      </c>
      <c r="BF647" s="24"/>
      <c r="BG647" s="22"/>
      <c r="BH647" s="37"/>
    </row>
    <row r="648" spans="1:60" x14ac:dyDescent="0.25">
      <c r="A648" s="19"/>
      <c r="B648" s="17" t="s">
        <v>662</v>
      </c>
      <c r="C648" s="17" t="s">
        <v>4928</v>
      </c>
      <c r="D648" s="17" t="s">
        <v>3093</v>
      </c>
      <c r="E648" s="20" t="s">
        <v>7305</v>
      </c>
      <c r="F648" s="20" t="s">
        <v>3153</v>
      </c>
      <c r="G648" s="82" t="s">
        <v>7251</v>
      </c>
      <c r="H648" s="85" t="s">
        <v>7273</v>
      </c>
      <c r="I648" s="21" t="s">
        <v>7418</v>
      </c>
      <c r="J648" s="21" t="s">
        <v>4023</v>
      </c>
      <c r="K648" s="19"/>
      <c r="L648" s="22">
        <v>44015</v>
      </c>
      <c r="M648" s="98">
        <v>1007.14574600011</v>
      </c>
      <c r="N648" s="94">
        <v>1007.14574600011</v>
      </c>
      <c r="O648" s="94">
        <v>1086.97658400051</v>
      </c>
      <c r="P648" s="62">
        <f t="shared" si="10"/>
        <v>0.92655698459796576</v>
      </c>
      <c r="Q648" s="22">
        <v>43896</v>
      </c>
      <c r="R648" s="99">
        <v>16009937.335906301</v>
      </c>
      <c r="S648" s="99">
        <v>12500776.23425</v>
      </c>
      <c r="T648" s="19"/>
      <c r="U648" s="23">
        <v>-1.47658294399662E-2</v>
      </c>
      <c r="V648" s="63">
        <v>-2.0346042308119601</v>
      </c>
      <c r="W648" s="23">
        <v>5.8147183150140301E-2</v>
      </c>
      <c r="X648" s="63">
        <v>-3.7880516496516101</v>
      </c>
      <c r="Y648" s="23">
        <v>4.1127058755591903E-2</v>
      </c>
      <c r="Z648" s="63">
        <v>17.3133092561329</v>
      </c>
      <c r="AA648" s="23">
        <v>0.205177384456038</v>
      </c>
      <c r="AB648" s="63">
        <v>37.4243541552569</v>
      </c>
      <c r="AC648" s="23">
        <v>0.41085201894573398</v>
      </c>
      <c r="AD648" s="63">
        <v>61.152499142102897</v>
      </c>
      <c r="AE648" s="23">
        <v>0.36280773000733502</v>
      </c>
      <c r="AF648" s="64">
        <v>48.474114584678297</v>
      </c>
      <c r="AG648" s="23">
        <v>-1.42993312329054E-2</v>
      </c>
      <c r="AH648" s="63">
        <v>-7.5247589240461803</v>
      </c>
      <c r="AI648" s="23">
        <v>5.66901427082485E-2</v>
      </c>
      <c r="AJ648" s="63">
        <v>15.7551272430283</v>
      </c>
      <c r="AK648" s="23">
        <v>0.47448319449555099</v>
      </c>
      <c r="AL648" s="23">
        <v>8.2666029031388505E-2</v>
      </c>
      <c r="AM648" s="63">
        <v>36.724206891667599</v>
      </c>
      <c r="AN648" s="19"/>
      <c r="AO648" s="26">
        <v>3.4915947499030202E-2</v>
      </c>
      <c r="AP648" s="26">
        <v>-4.1178929967864E-2</v>
      </c>
      <c r="AQ648" s="26">
        <v>0.13445846862858199</v>
      </c>
      <c r="AR648" s="26">
        <v>-0.12744776926323501</v>
      </c>
      <c r="AS648" s="24">
        <v>9</v>
      </c>
      <c r="AT648" s="24">
        <v>3</v>
      </c>
      <c r="AU648" s="24">
        <v>7</v>
      </c>
      <c r="AV648" s="25">
        <v>5</v>
      </c>
      <c r="AW648" s="19"/>
      <c r="AX648" s="29">
        <v>0.15140253082587199</v>
      </c>
      <c r="AY648" s="30">
        <v>1.3897019608630199</v>
      </c>
      <c r="AZ648" s="30">
        <v>1.11366497378549</v>
      </c>
      <c r="BA648" s="30">
        <v>2.0685155405553801</v>
      </c>
      <c r="BB648" s="62">
        <v>1.5623514426079101E-2</v>
      </c>
      <c r="BC648" s="108">
        <v>-16.696847629675201</v>
      </c>
      <c r="BD648" s="22">
        <v>43896</v>
      </c>
      <c r="BE648" s="22">
        <v>43915</v>
      </c>
      <c r="BF648" s="24"/>
      <c r="BG648" s="22"/>
      <c r="BH648" s="37"/>
    </row>
    <row r="649" spans="1:60" x14ac:dyDescent="0.25">
      <c r="A649" s="19"/>
      <c r="B649" s="17" t="s">
        <v>663</v>
      </c>
      <c r="C649" s="17" t="s">
        <v>4929</v>
      </c>
      <c r="D649" s="17" t="s">
        <v>3093</v>
      </c>
      <c r="E649" s="20" t="s">
        <v>7307</v>
      </c>
      <c r="F649" s="20" t="s">
        <v>3153</v>
      </c>
      <c r="G649" s="82" t="s">
        <v>7251</v>
      </c>
      <c r="H649" s="85" t="s">
        <v>7273</v>
      </c>
      <c r="I649" s="21" t="s">
        <v>7418</v>
      </c>
      <c r="J649" s="21" t="s">
        <v>4024</v>
      </c>
      <c r="K649" s="19"/>
      <c r="L649" s="22">
        <v>44015</v>
      </c>
      <c r="M649" s="98">
        <v>1114.23588199914</v>
      </c>
      <c r="N649" s="94">
        <v>1114.23588199914</v>
      </c>
      <c r="O649" s="94">
        <v>1207.9987439997501</v>
      </c>
      <c r="P649" s="62">
        <f t="shared" si="10"/>
        <v>0.92238165605192923</v>
      </c>
      <c r="Q649" s="22">
        <v>43896</v>
      </c>
      <c r="R649" s="99">
        <v>923163.22528906201</v>
      </c>
      <c r="S649" s="99">
        <v>915552.55540820304</v>
      </c>
      <c r="T649" s="19"/>
      <c r="U649" s="23">
        <v>-1.4796074196056001E-2</v>
      </c>
      <c r="V649" s="63">
        <v>-2.03762870642095</v>
      </c>
      <c r="W649" s="23">
        <v>5.6949959429403001E-2</v>
      </c>
      <c r="X649" s="63">
        <v>-3.9077740217253401</v>
      </c>
      <c r="Y649" s="23">
        <v>3.3906860666320399E-2</v>
      </c>
      <c r="Z649" s="63">
        <v>16.5912894472131</v>
      </c>
      <c r="AA649" s="23">
        <v>0.188471457864507</v>
      </c>
      <c r="AB649" s="63">
        <v>35.753761496103799</v>
      </c>
      <c r="AC649" s="23">
        <v>0.37233230061421602</v>
      </c>
      <c r="AD649" s="63">
        <v>57.300527308951096</v>
      </c>
      <c r="AE649" s="23">
        <v>0.32816020032274501</v>
      </c>
      <c r="AF649" s="64">
        <v>45.009361616219401</v>
      </c>
      <c r="AG649" s="23">
        <v>-1.4453754606620401E-2</v>
      </c>
      <c r="AH649" s="63">
        <v>-7.5402012614213199</v>
      </c>
      <c r="AI649" s="23">
        <v>4.9282580988801797E-2</v>
      </c>
      <c r="AJ649" s="63">
        <v>15.0143710710836</v>
      </c>
      <c r="AK649" s="23">
        <v>1.38507584391162</v>
      </c>
      <c r="AL649" s="23">
        <v>9.6024443280912197E-2</v>
      </c>
      <c r="AM649" s="63">
        <v>151.38891225773801</v>
      </c>
      <c r="AN649" s="19"/>
      <c r="AO649" s="26">
        <v>3.4792876022038399E-2</v>
      </c>
      <c r="AP649" s="26">
        <v>-4.1315977659032797E-2</v>
      </c>
      <c r="AQ649" s="26">
        <v>0.133216539947171</v>
      </c>
      <c r="AR649" s="26">
        <v>-0.12849556634872</v>
      </c>
      <c r="AS649" s="24">
        <v>9</v>
      </c>
      <c r="AT649" s="24">
        <v>3</v>
      </c>
      <c r="AU649" s="24">
        <v>7</v>
      </c>
      <c r="AV649" s="25">
        <v>5</v>
      </c>
      <c r="AW649" s="19"/>
      <c r="AX649" s="29">
        <v>0.15140046468746701</v>
      </c>
      <c r="AY649" s="30">
        <v>1.2827939782764599</v>
      </c>
      <c r="AZ649" s="30">
        <v>1.0598192853558399</v>
      </c>
      <c r="BA649" s="30">
        <v>1.9020133409467199</v>
      </c>
      <c r="BB649" s="62">
        <v>1.5622311967399599E-2</v>
      </c>
      <c r="BC649" s="108">
        <v>-16.754392916831399</v>
      </c>
      <c r="BD649" s="22">
        <v>43896</v>
      </c>
      <c r="BE649" s="22">
        <v>43915</v>
      </c>
      <c r="BF649" s="24"/>
      <c r="BG649" s="22"/>
      <c r="BH649" s="37"/>
    </row>
    <row r="650" spans="1:60" x14ac:dyDescent="0.25">
      <c r="A650" s="19"/>
      <c r="B650" s="17" t="s">
        <v>664</v>
      </c>
      <c r="C650" s="17" t="s">
        <v>4930</v>
      </c>
      <c r="D650" s="17" t="s">
        <v>3093</v>
      </c>
      <c r="E650" s="20" t="s">
        <v>7363</v>
      </c>
      <c r="F650" s="20" t="s">
        <v>3153</v>
      </c>
      <c r="G650" s="82" t="s">
        <v>7251</v>
      </c>
      <c r="H650" s="85" t="s">
        <v>7273</v>
      </c>
      <c r="I650" s="21" t="s">
        <v>7418</v>
      </c>
      <c r="J650" s="21" t="s">
        <v>2982</v>
      </c>
      <c r="K650" s="19"/>
      <c r="L650" s="22">
        <v>44015</v>
      </c>
      <c r="M650" s="98">
        <v>963.24843799974803</v>
      </c>
      <c r="N650" s="94">
        <v>963.24843799974803</v>
      </c>
      <c r="O650" s="94">
        <v>1039.74712299928</v>
      </c>
      <c r="P650" s="62">
        <f t="shared" si="10"/>
        <v>0.92642568244972678</v>
      </c>
      <c r="Q650" s="22">
        <v>43910</v>
      </c>
      <c r="R650" s="99">
        <v>0</v>
      </c>
      <c r="S650" s="99">
        <v>8169.4023507232696</v>
      </c>
      <c r="T650" s="19"/>
      <c r="U650" s="23">
        <v>-1.5080424849657E-2</v>
      </c>
      <c r="V650" s="63">
        <v>-2.0660637717810499</v>
      </c>
      <c r="W650" s="23">
        <v>2.6978003728800101E-2</v>
      </c>
      <c r="X650" s="63">
        <v>-6.9049695917856297</v>
      </c>
      <c r="Y650" s="23">
        <v>8.6371343437349396E-2</v>
      </c>
      <c r="Z650" s="63">
        <v>21.837737724330498</v>
      </c>
      <c r="AA650" s="23">
        <v>0.25462675773451299</v>
      </c>
      <c r="AB650" s="63">
        <v>42.369291483133601</v>
      </c>
      <c r="AC650" s="23">
        <v>0.47887137303419902</v>
      </c>
      <c r="AD650" s="63">
        <v>67.954434550949401</v>
      </c>
      <c r="AE650" s="23">
        <v>0.44498461079434498</v>
      </c>
      <c r="AF650" s="64">
        <v>56.691802663379299</v>
      </c>
      <c r="AG650" s="23">
        <v>-1.51648782402845E-2</v>
      </c>
      <c r="AH650" s="63">
        <v>-7.61131362478773</v>
      </c>
      <c r="AI650" s="23">
        <v>0.102540485631907</v>
      </c>
      <c r="AJ650" s="63">
        <v>20.340161535394099</v>
      </c>
      <c r="AK650" s="23">
        <v>0.426379644905101</v>
      </c>
      <c r="AL650" s="23">
        <v>0.11728159233098299</v>
      </c>
      <c r="AM650" s="63">
        <v>56.1308729630546</v>
      </c>
      <c r="AN650" s="19"/>
      <c r="AO650" s="26">
        <v>3.4857264401580303E-2</v>
      </c>
      <c r="AP650" s="26">
        <v>-2.4214642718106898E-2</v>
      </c>
      <c r="AQ650" s="26">
        <v>0.13402945782218001</v>
      </c>
      <c r="AR650" s="26">
        <v>-8.7754357882659006E-2</v>
      </c>
      <c r="AS650" s="24">
        <v>8</v>
      </c>
      <c r="AT650" s="24">
        <v>4</v>
      </c>
      <c r="AU650" s="24">
        <v>7</v>
      </c>
      <c r="AV650" s="25">
        <v>5</v>
      </c>
      <c r="AW650" s="19"/>
      <c r="AX650" s="29">
        <v>0.13592703246482399</v>
      </c>
      <c r="AY650" s="30">
        <v>1.9197956403077101</v>
      </c>
      <c r="AZ650" s="30">
        <v>1.19530855156881</v>
      </c>
      <c r="BA650" s="30">
        <v>3.0895424785158001</v>
      </c>
      <c r="BB650" s="62">
        <v>1.40659025429159E-2</v>
      </c>
      <c r="BC650" s="108">
        <v>-11.852551767034999</v>
      </c>
      <c r="BD650" s="22">
        <v>43910</v>
      </c>
      <c r="BE650" s="22">
        <v>43990</v>
      </c>
      <c r="BF650" s="24"/>
      <c r="BG650" s="22"/>
      <c r="BH650" s="37"/>
    </row>
    <row r="651" spans="1:60" x14ac:dyDescent="0.25">
      <c r="A651" s="19"/>
      <c r="B651" s="17" t="s">
        <v>665</v>
      </c>
      <c r="C651" s="17" t="s">
        <v>4931</v>
      </c>
      <c r="D651" s="17" t="s">
        <v>3094</v>
      </c>
      <c r="E651" s="20" t="s">
        <v>7290</v>
      </c>
      <c r="F651" s="20" t="s">
        <v>3150</v>
      </c>
      <c r="G651" s="82" t="s">
        <v>7253</v>
      </c>
      <c r="H651" s="85" t="s">
        <v>7268</v>
      </c>
      <c r="I651" s="21" t="s">
        <v>7417</v>
      </c>
      <c r="J651" s="21" t="s">
        <v>4025</v>
      </c>
      <c r="K651" s="19"/>
      <c r="L651" s="22">
        <v>44015</v>
      </c>
      <c r="M651" s="98">
        <v>1508.3477999996401</v>
      </c>
      <c r="N651" s="94">
        <v>1508.3477999996401</v>
      </c>
      <c r="O651" s="94">
        <v>1526.4366999995</v>
      </c>
      <c r="P651" s="62">
        <f t="shared" si="10"/>
        <v>0.98814959048097717</v>
      </c>
      <c r="Q651" s="22">
        <v>43976</v>
      </c>
      <c r="R651" s="99">
        <v>78037.851999999999</v>
      </c>
      <c r="S651" s="99">
        <v>75593.019538452194</v>
      </c>
      <c r="T651" s="19"/>
      <c r="U651" s="23">
        <v>2.87416845822008E-4</v>
      </c>
      <c r="V651" s="63">
        <v>-0.52927960223314596</v>
      </c>
      <c r="W651" s="23">
        <v>2.4367952501052098E-3</v>
      </c>
      <c r="X651" s="63">
        <v>-9.3590904396551196</v>
      </c>
      <c r="Y651" s="23">
        <v>4.5356050861300901E-2</v>
      </c>
      <c r="Z651" s="63">
        <v>17.736208466725699</v>
      </c>
      <c r="AA651" s="23">
        <v>6.7819126246831701E-2</v>
      </c>
      <c r="AB651" s="63">
        <v>23.688528334343602</v>
      </c>
      <c r="AC651" s="23">
        <v>0.134408265734237</v>
      </c>
      <c r="AD651" s="63">
        <v>33.5081238209386</v>
      </c>
      <c r="AE651" s="23">
        <v>0.161520103873045</v>
      </c>
      <c r="AF651" s="64">
        <v>28.345351971278401</v>
      </c>
      <c r="AG651" s="23">
        <v>-1.3856220903107901E-3</v>
      </c>
      <c r="AH651" s="63">
        <v>-6.2333880097867196</v>
      </c>
      <c r="AI651" s="23">
        <v>4.67730978343752E-2</v>
      </c>
      <c r="AJ651" s="63">
        <v>14.763422755640899</v>
      </c>
      <c r="AK651" s="23">
        <v>0.50834779999975599</v>
      </c>
      <c r="AL651" s="23">
        <v>5.0386220726068097E-2</v>
      </c>
      <c r="AM651" s="63">
        <v>52.4678499025758</v>
      </c>
      <c r="AN651" s="19"/>
      <c r="AO651" s="26">
        <v>1.35394308326795E-2</v>
      </c>
      <c r="AP651" s="26">
        <v>-1.77536446453814E-2</v>
      </c>
      <c r="AQ651" s="26">
        <v>3.1527913803074598E-2</v>
      </c>
      <c r="AR651" s="26">
        <v>-1.7772835134564999E-2</v>
      </c>
      <c r="AS651" s="24">
        <v>6</v>
      </c>
      <c r="AT651" s="24">
        <v>6</v>
      </c>
      <c r="AU651" s="24">
        <v>7</v>
      </c>
      <c r="AV651" s="25">
        <v>5</v>
      </c>
      <c r="AW651" s="19"/>
      <c r="AX651" s="29">
        <v>5.8599866023505497E-2</v>
      </c>
      <c r="AY651" s="30">
        <v>0.68892521831548903</v>
      </c>
      <c r="AZ651" s="30">
        <v>0.64482524057439194</v>
      </c>
      <c r="BA651" s="30">
        <v>0.98258938568324095</v>
      </c>
      <c r="BB651" s="62">
        <v>6.0487727194777101E-3</v>
      </c>
      <c r="BC651" s="108">
        <v>-4.84058066941361</v>
      </c>
      <c r="BD651" s="22">
        <v>43747</v>
      </c>
      <c r="BE651" s="22">
        <v>43783</v>
      </c>
      <c r="BF651" s="24">
        <v>143</v>
      </c>
      <c r="BG651" s="22">
        <v>43948</v>
      </c>
      <c r="BH651" s="37"/>
    </row>
    <row r="652" spans="1:60" x14ac:dyDescent="0.25">
      <c r="A652" s="19"/>
      <c r="B652" s="17" t="s">
        <v>666</v>
      </c>
      <c r="C652" s="17" t="s">
        <v>4932</v>
      </c>
      <c r="D652" s="17" t="s">
        <v>3094</v>
      </c>
      <c r="E652" s="20" t="s">
        <v>7313</v>
      </c>
      <c r="F652" s="20" t="s">
        <v>3150</v>
      </c>
      <c r="G652" s="82" t="s">
        <v>7253</v>
      </c>
      <c r="H652" s="85" t="s">
        <v>7268</v>
      </c>
      <c r="I652" s="21" t="s">
        <v>7417</v>
      </c>
      <c r="J652" s="21" t="s">
        <v>4026</v>
      </c>
      <c r="K652" s="19"/>
      <c r="L652" s="22">
        <v>44015</v>
      </c>
      <c r="M652" s="98">
        <v>1202.1353999990999</v>
      </c>
      <c r="N652" s="94">
        <v>1202.1353999990999</v>
      </c>
      <c r="O652" s="94">
        <v>1215.25290000066</v>
      </c>
      <c r="P652" s="62">
        <f t="shared" si="10"/>
        <v>0.98920595046384752</v>
      </c>
      <c r="Q652" s="22">
        <v>43976</v>
      </c>
      <c r="R652" s="99">
        <v>279152028.57599998</v>
      </c>
      <c r="S652" s="99">
        <v>136881280.231875</v>
      </c>
      <c r="T652" s="19"/>
      <c r="U652" s="23">
        <v>3.1487230808124899E-4</v>
      </c>
      <c r="V652" s="63">
        <v>-0.52653405600722203</v>
      </c>
      <c r="W652" s="23">
        <v>3.2610657781333399E-3</v>
      </c>
      <c r="X652" s="63">
        <v>-9.27666338685958</v>
      </c>
      <c r="Y652" s="23">
        <v>5.05817356224725E-2</v>
      </c>
      <c r="Z652" s="63">
        <v>18.258776942821001</v>
      </c>
      <c r="AA652" s="23">
        <v>7.8581321075034793E-2</v>
      </c>
      <c r="AB652" s="63">
        <v>24.7647478171566</v>
      </c>
      <c r="AC652" s="23">
        <v>0.157357359496091</v>
      </c>
      <c r="AD652" s="63">
        <v>35.803033197124002</v>
      </c>
      <c r="AE652" s="23"/>
      <c r="AF652" s="64"/>
      <c r="AG652" s="23">
        <v>-1.3035591391599201E-3</v>
      </c>
      <c r="AH652" s="63">
        <v>-6.2251817146752702</v>
      </c>
      <c r="AI652" s="23">
        <v>5.2092307638304199E-2</v>
      </c>
      <c r="AJ652" s="63">
        <v>15.295343736041101</v>
      </c>
      <c r="AK652" s="23">
        <v>0.20213539999909699</v>
      </c>
      <c r="AL652" s="23">
        <v>6.66516401124682E-2</v>
      </c>
      <c r="AM652" s="63">
        <v>42.011420425435098</v>
      </c>
      <c r="AN652" s="19"/>
      <c r="AO652" s="26">
        <v>1.3622810054585001E-2</v>
      </c>
      <c r="AP652" s="26">
        <v>-1.77267830085839E-2</v>
      </c>
      <c r="AQ652" s="26">
        <v>3.24042830397957E-2</v>
      </c>
      <c r="AR652" s="26">
        <v>-1.6937950459578101E-2</v>
      </c>
      <c r="AS652" s="24">
        <v>6</v>
      </c>
      <c r="AT652" s="24">
        <v>6</v>
      </c>
      <c r="AU652" s="24">
        <v>7</v>
      </c>
      <c r="AV652" s="25">
        <v>5</v>
      </c>
      <c r="AW652" s="19"/>
      <c r="AX652" s="29">
        <v>5.863013063361E-2</v>
      </c>
      <c r="AY652" s="30">
        <v>0.85664256793734195</v>
      </c>
      <c r="AZ652" s="30">
        <v>0.67900734849808897</v>
      </c>
      <c r="BA652" s="30">
        <v>1.22879002266382</v>
      </c>
      <c r="BB652" s="62">
        <v>6.0521286329458203E-3</v>
      </c>
      <c r="BC652" s="108">
        <v>-4.7466343890337201</v>
      </c>
      <c r="BD652" s="22">
        <v>43747</v>
      </c>
      <c r="BE652" s="22">
        <v>43783</v>
      </c>
      <c r="BF652" s="24">
        <v>108</v>
      </c>
      <c r="BG652" s="22">
        <v>43899</v>
      </c>
      <c r="BH652" s="37"/>
    </row>
    <row r="653" spans="1:60" x14ac:dyDescent="0.25">
      <c r="A653" s="19"/>
      <c r="B653" s="17" t="s">
        <v>667</v>
      </c>
      <c r="C653" s="17" t="s">
        <v>4933</v>
      </c>
      <c r="D653" s="17" t="s">
        <v>3094</v>
      </c>
      <c r="E653" s="20" t="s">
        <v>7339</v>
      </c>
      <c r="F653" s="20" t="s">
        <v>3150</v>
      </c>
      <c r="G653" s="82" t="s">
        <v>7253</v>
      </c>
      <c r="H653" s="85" t="s">
        <v>7268</v>
      </c>
      <c r="I653" s="21" t="s">
        <v>7417</v>
      </c>
      <c r="J653" s="21" t="s">
        <v>4027</v>
      </c>
      <c r="K653" s="19"/>
      <c r="L653" s="22">
        <v>44015</v>
      </c>
      <c r="M653" s="98">
        <v>2119.92449999973</v>
      </c>
      <c r="N653" s="94">
        <v>2119.92449999973</v>
      </c>
      <c r="O653" s="94"/>
      <c r="P653" s="62" t="str">
        <f t="shared" si="10"/>
        <v/>
      </c>
      <c r="Q653" s="22"/>
      <c r="R653" s="99">
        <v>535749.83100000001</v>
      </c>
      <c r="S653" s="99"/>
      <c r="T653" s="19"/>
      <c r="U653" s="23">
        <v>2.9840152637916601E-4</v>
      </c>
      <c r="V653" s="63">
        <v>-0.52818113417742996</v>
      </c>
      <c r="W653" s="23">
        <v>2.7662671036523499E-3</v>
      </c>
      <c r="X653" s="63">
        <v>-9.3261432543076808</v>
      </c>
      <c r="Y653" s="23">
        <v>4.7443415784073302E-2</v>
      </c>
      <c r="Z653" s="63">
        <v>17.944944958988302</v>
      </c>
      <c r="AA653" s="23"/>
      <c r="AB653" s="63"/>
      <c r="AC653" s="23"/>
      <c r="AD653" s="63"/>
      <c r="AE653" s="23"/>
      <c r="AF653" s="64"/>
      <c r="AG653" s="23">
        <v>-1.3527911914934499E-3</v>
      </c>
      <c r="AH653" s="63">
        <v>-6.23010491990863</v>
      </c>
      <c r="AI653" s="23">
        <v>4.88977423847246E-2</v>
      </c>
      <c r="AJ653" s="63">
        <v>14.9758872106759</v>
      </c>
      <c r="AK653" s="23">
        <v>5.9962249999443898E-2</v>
      </c>
      <c r="AL653" s="23">
        <v>0.104981402468256</v>
      </c>
      <c r="AM653" s="63">
        <v>18.1692708018236</v>
      </c>
      <c r="AN653" s="19"/>
      <c r="AO653" s="26">
        <v>1.35727996494097E-2</v>
      </c>
      <c r="AP653" s="26">
        <v>-1.7742878650096799E-2</v>
      </c>
      <c r="AQ653" s="26">
        <v>3.1878503685220501E-2</v>
      </c>
      <c r="AR653" s="26">
        <v>-1.4793649551393199E-2</v>
      </c>
      <c r="AS653" s="24"/>
      <c r="AT653" s="24"/>
      <c r="AU653" s="24"/>
      <c r="AV653" s="25"/>
      <c r="AW653" s="19"/>
      <c r="AX653" s="29"/>
      <c r="AY653" s="30"/>
      <c r="AZ653" s="30"/>
      <c r="BA653" s="30"/>
      <c r="BB653" s="62"/>
      <c r="BC653" s="108">
        <v>-4.1134740343695704</v>
      </c>
      <c r="BD653" s="22">
        <v>43907</v>
      </c>
      <c r="BE653" s="22">
        <v>43913</v>
      </c>
      <c r="BF653" s="24">
        <v>29</v>
      </c>
      <c r="BG653" s="22">
        <v>43948</v>
      </c>
      <c r="BH653" s="37"/>
    </row>
    <row r="654" spans="1:60" x14ac:dyDescent="0.25">
      <c r="A654" s="19"/>
      <c r="B654" s="17" t="s">
        <v>668</v>
      </c>
      <c r="C654" s="17" t="s">
        <v>4934</v>
      </c>
      <c r="D654" s="17" t="s">
        <v>3094</v>
      </c>
      <c r="E654" s="20" t="s">
        <v>7291</v>
      </c>
      <c r="F654" s="20" t="s">
        <v>3150</v>
      </c>
      <c r="G654" s="82" t="s">
        <v>7253</v>
      </c>
      <c r="H654" s="85" t="s">
        <v>7268</v>
      </c>
      <c r="I654" s="21" t="s">
        <v>7417</v>
      </c>
      <c r="J654" s="21" t="s">
        <v>4028</v>
      </c>
      <c r="K654" s="19"/>
      <c r="L654" s="22">
        <v>43866</v>
      </c>
      <c r="M654" s="98"/>
      <c r="N654" s="94"/>
      <c r="O654" s="94">
        <v>1384.8035000003899</v>
      </c>
      <c r="P654" s="62">
        <f t="shared" si="10"/>
        <v>0</v>
      </c>
      <c r="Q654" s="22">
        <v>43747</v>
      </c>
      <c r="R654" s="99"/>
      <c r="S654" s="99">
        <v>530471.12070800795</v>
      </c>
      <c r="T654" s="19"/>
      <c r="U654" s="23"/>
      <c r="V654" s="63"/>
      <c r="W654" s="23"/>
      <c r="X654" s="63"/>
      <c r="Y654" s="23"/>
      <c r="Z654" s="63"/>
      <c r="AA654" s="23"/>
      <c r="AB654" s="63"/>
      <c r="AC654" s="23"/>
      <c r="AD654" s="63"/>
      <c r="AE654" s="23"/>
      <c r="AF654" s="64"/>
      <c r="AG654" s="23"/>
      <c r="AH654" s="63"/>
      <c r="AI654" s="23"/>
      <c r="AJ654" s="63"/>
      <c r="AK654" s="23"/>
      <c r="AL654" s="23"/>
      <c r="AM654" s="63"/>
      <c r="AN654" s="19"/>
      <c r="AO654" s="26">
        <v>1.11929826616688E-2</v>
      </c>
      <c r="AP654" s="26">
        <v>-1.6067464533080101E-2</v>
      </c>
      <c r="AQ654" s="26">
        <v>1.1195685325219499E-2</v>
      </c>
      <c r="AR654" s="26">
        <v>-1.8523232018196702E-2</v>
      </c>
      <c r="AS654" s="24"/>
      <c r="AT654" s="24"/>
      <c r="AU654" s="24"/>
      <c r="AV654" s="25"/>
      <c r="AW654" s="19"/>
      <c r="AX654" s="29"/>
      <c r="AY654" s="30"/>
      <c r="AZ654" s="30"/>
      <c r="BA654" s="30"/>
      <c r="BB654" s="62"/>
      <c r="BC654" s="108">
        <v>-4.9250164373443104</v>
      </c>
      <c r="BD654" s="22">
        <v>43747</v>
      </c>
      <c r="BE654" s="22">
        <v>43783</v>
      </c>
      <c r="BF654" s="24"/>
      <c r="BG654" s="22"/>
      <c r="BH654" s="37"/>
    </row>
    <row r="655" spans="1:60" x14ac:dyDescent="0.25">
      <c r="A655" s="19"/>
      <c r="B655" s="17" t="s">
        <v>669</v>
      </c>
      <c r="C655" s="17" t="s">
        <v>4935</v>
      </c>
      <c r="D655" s="17" t="s">
        <v>3094</v>
      </c>
      <c r="E655" s="20" t="s">
        <v>7292</v>
      </c>
      <c r="F655" s="20" t="s">
        <v>3150</v>
      </c>
      <c r="G655" s="82" t="s">
        <v>7253</v>
      </c>
      <c r="H655" s="85" t="s">
        <v>7268</v>
      </c>
      <c r="I655" s="21" t="s">
        <v>7417</v>
      </c>
      <c r="J655" s="21" t="s">
        <v>4029</v>
      </c>
      <c r="K655" s="19"/>
      <c r="L655" s="22">
        <v>43866</v>
      </c>
      <c r="M655" s="98"/>
      <c r="N655" s="94"/>
      <c r="O655" s="94">
        <v>1233.6973000001201</v>
      </c>
      <c r="P655" s="62">
        <f t="shared" si="10"/>
        <v>0</v>
      </c>
      <c r="Q655" s="22">
        <v>43747</v>
      </c>
      <c r="R655" s="99"/>
      <c r="S655" s="99">
        <v>1948553.9483964799</v>
      </c>
      <c r="T655" s="19"/>
      <c r="U655" s="23"/>
      <c r="V655" s="63"/>
      <c r="W655" s="23"/>
      <c r="X655" s="63"/>
      <c r="Y655" s="23"/>
      <c r="Z655" s="63"/>
      <c r="AA655" s="23"/>
      <c r="AB655" s="63"/>
      <c r="AC655" s="23"/>
      <c r="AD655" s="63"/>
      <c r="AE655" s="23"/>
      <c r="AF655" s="64"/>
      <c r="AG655" s="23"/>
      <c r="AH655" s="63"/>
      <c r="AI655" s="23"/>
      <c r="AJ655" s="63"/>
      <c r="AK655" s="23"/>
      <c r="AL655" s="23"/>
      <c r="AM655" s="63"/>
      <c r="AN655" s="19"/>
      <c r="AO655" s="26">
        <v>1.1201057010112E-2</v>
      </c>
      <c r="AP655" s="26">
        <v>-1.60596519817773E-2</v>
      </c>
      <c r="AQ655" s="26">
        <v>1.14447649975773E-2</v>
      </c>
      <c r="AR655" s="26">
        <v>-1.82813183400867E-2</v>
      </c>
      <c r="AS655" s="24"/>
      <c r="AT655" s="24"/>
      <c r="AU655" s="24"/>
      <c r="AV655" s="25"/>
      <c r="AW655" s="19"/>
      <c r="AX655" s="29"/>
      <c r="AY655" s="30"/>
      <c r="AZ655" s="30"/>
      <c r="BA655" s="30"/>
      <c r="BB655" s="62"/>
      <c r="BC655" s="108">
        <v>-4.8978059691289699</v>
      </c>
      <c r="BD655" s="22">
        <v>43747</v>
      </c>
      <c r="BE655" s="22">
        <v>43783</v>
      </c>
      <c r="BF655" s="24"/>
      <c r="BG655" s="22"/>
      <c r="BH655" s="37"/>
    </row>
    <row r="656" spans="1:60" x14ac:dyDescent="0.25">
      <c r="A656" s="19"/>
      <c r="B656" s="17" t="s">
        <v>670</v>
      </c>
      <c r="C656" s="17" t="s">
        <v>4936</v>
      </c>
      <c r="D656" s="17" t="s">
        <v>3094</v>
      </c>
      <c r="E656" s="20" t="s">
        <v>7321</v>
      </c>
      <c r="F656" s="20" t="s">
        <v>3150</v>
      </c>
      <c r="G656" s="82" t="s">
        <v>7253</v>
      </c>
      <c r="H656" s="85" t="s">
        <v>7268</v>
      </c>
      <c r="I656" s="21" t="s">
        <v>7417</v>
      </c>
      <c r="J656" s="21" t="s">
        <v>2982</v>
      </c>
      <c r="K656" s="19"/>
      <c r="L656" s="22">
        <v>44015</v>
      </c>
      <c r="M656" s="98">
        <v>1413.0804999992299</v>
      </c>
      <c r="N656" s="94">
        <v>1413.0804999992299</v>
      </c>
      <c r="O656" s="94"/>
      <c r="P656" s="62" t="str">
        <f t="shared" si="10"/>
        <v/>
      </c>
      <c r="Q656" s="22"/>
      <c r="R656" s="99">
        <v>3253300.0839999998</v>
      </c>
      <c r="S656" s="99"/>
      <c r="T656" s="19"/>
      <c r="U656" s="23">
        <v>2.6275752497895198E-4</v>
      </c>
      <c r="V656" s="63">
        <v>-0.53174553431745197</v>
      </c>
      <c r="W656" s="23">
        <v>1.69555492175277E-3</v>
      </c>
      <c r="X656" s="63">
        <v>-9.4332144724903593</v>
      </c>
      <c r="Y656" s="23"/>
      <c r="Z656" s="63"/>
      <c r="AA656" s="23"/>
      <c r="AB656" s="63"/>
      <c r="AC656" s="23"/>
      <c r="AD656" s="63"/>
      <c r="AE656" s="23"/>
      <c r="AF656" s="64"/>
      <c r="AG656" s="23">
        <v>-1.45949615580321E-3</v>
      </c>
      <c r="AH656" s="63">
        <v>-6.2407754163359597</v>
      </c>
      <c r="AI656" s="23"/>
      <c r="AJ656" s="63"/>
      <c r="AK656" s="23">
        <v>4.5848016372474397E-2</v>
      </c>
      <c r="AL656" s="23">
        <v>0.112458418540045</v>
      </c>
      <c r="AM656" s="63">
        <v>15.1970882265305</v>
      </c>
      <c r="AN656" s="19"/>
      <c r="AO656" s="26">
        <v>1.34645235157222E-2</v>
      </c>
      <c r="AP656" s="26">
        <v>-1.7777867091354E-2</v>
      </c>
      <c r="AQ656" s="26">
        <v>3.07398621716857E-2</v>
      </c>
      <c r="AR656" s="26">
        <v>-7.3140434933520702E-3</v>
      </c>
      <c r="AS656" s="24"/>
      <c r="AT656" s="24"/>
      <c r="AU656" s="24"/>
      <c r="AV656" s="25"/>
      <c r="AW656" s="19"/>
      <c r="AX656" s="29"/>
      <c r="AY656" s="30"/>
      <c r="AZ656" s="30"/>
      <c r="BA656" s="30"/>
      <c r="BB656" s="62"/>
      <c r="BC656" s="108">
        <v>-4.1339546067974897</v>
      </c>
      <c r="BD656" s="22">
        <v>43907</v>
      </c>
      <c r="BE656" s="22">
        <v>43913</v>
      </c>
      <c r="BF656" s="24">
        <v>29</v>
      </c>
      <c r="BG656" s="22">
        <v>43948</v>
      </c>
      <c r="BH656" s="37"/>
    </row>
    <row r="657" spans="1:60" x14ac:dyDescent="0.25">
      <c r="A657" s="19"/>
      <c r="B657" s="17" t="s">
        <v>671</v>
      </c>
      <c r="C657" s="17" t="s">
        <v>4937</v>
      </c>
      <c r="D657" s="17" t="s">
        <v>3094</v>
      </c>
      <c r="E657" s="20" t="s">
        <v>7322</v>
      </c>
      <c r="F657" s="20" t="s">
        <v>3150</v>
      </c>
      <c r="G657" s="82" t="s">
        <v>7253</v>
      </c>
      <c r="H657" s="85" t="s">
        <v>7268</v>
      </c>
      <c r="I657" s="21" t="s">
        <v>7417</v>
      </c>
      <c r="J657" s="21" t="s">
        <v>4030</v>
      </c>
      <c r="K657" s="19"/>
      <c r="L657" s="22">
        <v>44015</v>
      </c>
      <c r="M657" s="98">
        <v>1440.14200000092</v>
      </c>
      <c r="N657" s="94">
        <v>1440.14200000092</v>
      </c>
      <c r="O657" s="94">
        <v>1458.45030000061</v>
      </c>
      <c r="P657" s="62">
        <f t="shared" si="10"/>
        <v>0.98744674398594023</v>
      </c>
      <c r="Q657" s="22">
        <v>43976</v>
      </c>
      <c r="R657" s="99">
        <v>1507684.3470000001</v>
      </c>
      <c r="S657" s="99">
        <v>1290004.78129688</v>
      </c>
      <c r="T657" s="19"/>
      <c r="U657" s="23">
        <v>2.6921258358925099E-4</v>
      </c>
      <c r="V657" s="63">
        <v>-0.53110002845642201</v>
      </c>
      <c r="W657" s="23">
        <v>1.8883733700931801E-3</v>
      </c>
      <c r="X657" s="63">
        <v>-9.4139326276636002</v>
      </c>
      <c r="Y657" s="23">
        <v>4.1890578708262197E-2</v>
      </c>
      <c r="Z657" s="63">
        <v>17.389661251421799</v>
      </c>
      <c r="AA657" s="23">
        <v>6.0712199485351399E-2</v>
      </c>
      <c r="AB657" s="63">
        <v>22.977835658181</v>
      </c>
      <c r="AC657" s="23">
        <v>0.119377712231653</v>
      </c>
      <c r="AD657" s="63">
        <v>32.005068470723899</v>
      </c>
      <c r="AE657" s="23">
        <v>0.13852246530048401</v>
      </c>
      <c r="AF657" s="64">
        <v>26.045588114007799</v>
      </c>
      <c r="AG657" s="23">
        <v>-1.4402111301024E-3</v>
      </c>
      <c r="AH657" s="63">
        <v>-6.2388469137658804</v>
      </c>
      <c r="AI657" s="23">
        <v>4.3245808810752399E-2</v>
      </c>
      <c r="AJ657" s="63">
        <v>14.4106938532786</v>
      </c>
      <c r="AK657" s="23">
        <v>0.440142000001506</v>
      </c>
      <c r="AL657" s="23">
        <v>4.4589091694433598E-2</v>
      </c>
      <c r="AM657" s="63">
        <v>45.6472699027508</v>
      </c>
      <c r="AN657" s="19"/>
      <c r="AO657" s="26">
        <v>1.34839744623605E-2</v>
      </c>
      <c r="AP657" s="26">
        <v>-1.7771594426449201E-2</v>
      </c>
      <c r="AQ657" s="26">
        <v>3.0944680775064601E-2</v>
      </c>
      <c r="AR657" s="26">
        <v>-1.8328021117668E-2</v>
      </c>
      <c r="AS657" s="24">
        <v>6</v>
      </c>
      <c r="AT657" s="24">
        <v>6</v>
      </c>
      <c r="AU657" s="24">
        <v>7</v>
      </c>
      <c r="AV657" s="25">
        <v>5</v>
      </c>
      <c r="AW657" s="19"/>
      <c r="AX657" s="29">
        <v>5.8580877249842199E-2</v>
      </c>
      <c r="AY657" s="30">
        <v>0.578023127492997</v>
      </c>
      <c r="AZ657" s="30">
        <v>0.62224042626712595</v>
      </c>
      <c r="BA657" s="30">
        <v>0.82127825028328505</v>
      </c>
      <c r="BB657" s="62">
        <v>6.0466587341852602E-3</v>
      </c>
      <c r="BC657" s="108">
        <v>-4.9030712315143301</v>
      </c>
      <c r="BD657" s="22">
        <v>43747</v>
      </c>
      <c r="BE657" s="22">
        <v>43783</v>
      </c>
      <c r="BF657" s="24">
        <v>146</v>
      </c>
      <c r="BG657" s="22">
        <v>43951</v>
      </c>
      <c r="BH657" s="37"/>
    </row>
    <row r="658" spans="1:60" x14ac:dyDescent="0.25">
      <c r="A658" s="19"/>
      <c r="B658" s="17" t="s">
        <v>672</v>
      </c>
      <c r="C658" s="17" t="s">
        <v>4938</v>
      </c>
      <c r="D658" s="17" t="s">
        <v>3095</v>
      </c>
      <c r="E658" s="20" t="s">
        <v>7288</v>
      </c>
      <c r="F658" s="20" t="s">
        <v>3150</v>
      </c>
      <c r="G658" s="82" t="s">
        <v>7256</v>
      </c>
      <c r="H658" s="85" t="s">
        <v>7286</v>
      </c>
      <c r="I658" s="21" t="s">
        <v>7417</v>
      </c>
      <c r="J658" s="21" t="s">
        <v>4031</v>
      </c>
      <c r="K658" s="19"/>
      <c r="L658" s="22">
        <v>43647</v>
      </c>
      <c r="M658" s="98"/>
      <c r="N658" s="94"/>
      <c r="O658" s="94"/>
      <c r="P658" s="62" t="str">
        <f t="shared" si="10"/>
        <v/>
      </c>
      <c r="Q658" s="22"/>
      <c r="R658" s="99"/>
      <c r="S658" s="99"/>
      <c r="T658" s="19"/>
      <c r="U658" s="23"/>
      <c r="V658" s="63"/>
      <c r="W658" s="23"/>
      <c r="X658" s="63"/>
      <c r="Y658" s="23"/>
      <c r="Z658" s="63"/>
      <c r="AA658" s="23"/>
      <c r="AB658" s="63"/>
      <c r="AC658" s="23"/>
      <c r="AD658" s="63"/>
      <c r="AE658" s="23"/>
      <c r="AF658" s="64"/>
      <c r="AG658" s="23"/>
      <c r="AH658" s="63"/>
      <c r="AI658" s="23"/>
      <c r="AJ658" s="63"/>
      <c r="AK658" s="23"/>
      <c r="AL658" s="23"/>
      <c r="AM658" s="63"/>
      <c r="AN658" s="19"/>
      <c r="AO658" s="26"/>
      <c r="AP658" s="26"/>
      <c r="AQ658" s="26"/>
      <c r="AR658" s="26"/>
      <c r="AS658" s="24"/>
      <c r="AT658" s="24"/>
      <c r="AU658" s="24"/>
      <c r="AV658" s="25"/>
      <c r="AW658" s="19"/>
      <c r="AX658" s="29"/>
      <c r="AY658" s="30"/>
      <c r="AZ658" s="30"/>
      <c r="BA658" s="30"/>
      <c r="BB658" s="62"/>
      <c r="BC658" s="108"/>
      <c r="BD658" s="22"/>
      <c r="BE658" s="22"/>
      <c r="BF658" s="24"/>
      <c r="BG658" s="22"/>
      <c r="BH658" s="37"/>
    </row>
    <row r="659" spans="1:60" x14ac:dyDescent="0.25">
      <c r="A659" s="19"/>
      <c r="B659" s="17" t="s">
        <v>673</v>
      </c>
      <c r="C659" s="17" t="s">
        <v>4939</v>
      </c>
      <c r="D659" s="17" t="s">
        <v>3096</v>
      </c>
      <c r="E659" s="20" t="s">
        <v>7289</v>
      </c>
      <c r="F659" s="20" t="s">
        <v>3150</v>
      </c>
      <c r="G659" s="82" t="s">
        <v>7256</v>
      </c>
      <c r="H659" s="85" t="s">
        <v>2982</v>
      </c>
      <c r="I659" s="21" t="s">
        <v>7417</v>
      </c>
      <c r="J659" s="21" t="s">
        <v>2982</v>
      </c>
      <c r="K659" s="19"/>
      <c r="L659" s="22">
        <v>44015</v>
      </c>
      <c r="M659" s="98">
        <v>1054.6530000008599</v>
      </c>
      <c r="N659" s="94">
        <v>1054.6530000008599</v>
      </c>
      <c r="O659" s="94">
        <v>1061.9727999996401</v>
      </c>
      <c r="P659" s="62">
        <f t="shared" si="10"/>
        <v>0.99310735642308112</v>
      </c>
      <c r="Q659" s="22">
        <v>43984</v>
      </c>
      <c r="R659" s="99">
        <v>7914659.8269999996</v>
      </c>
      <c r="S659" s="99">
        <v>8662795.5491718706</v>
      </c>
      <c r="T659" s="19"/>
      <c r="U659" s="23">
        <v>-2.2334111690725E-4</v>
      </c>
      <c r="V659" s="63">
        <v>-0.58035539850607198</v>
      </c>
      <c r="W659" s="23">
        <v>-6.5634540524115402E-3</v>
      </c>
      <c r="X659" s="63">
        <v>-10.259115369903199</v>
      </c>
      <c r="Y659" s="23">
        <v>1.34138463290583E-2</v>
      </c>
      <c r="Z659" s="63">
        <v>14.541988013486799</v>
      </c>
      <c r="AA659" s="23">
        <v>2.9807554010403699E-2</v>
      </c>
      <c r="AB659" s="63">
        <v>19.887371110700801</v>
      </c>
      <c r="AC659" s="23"/>
      <c r="AD659" s="63"/>
      <c r="AE659" s="23"/>
      <c r="AF659" s="64"/>
      <c r="AG659" s="23">
        <v>-7.79458967372193E-4</v>
      </c>
      <c r="AH659" s="63">
        <v>-6.1727716974928599</v>
      </c>
      <c r="AI659" s="23">
        <v>1.5562770297037801E-2</v>
      </c>
      <c r="AJ659" s="63">
        <v>11.642390001914499</v>
      </c>
      <c r="AK659" s="23">
        <v>5.4653000001053401E-2</v>
      </c>
      <c r="AL659" s="23">
        <v>4.1859670387566397E-2</v>
      </c>
      <c r="AM659" s="63">
        <v>25.019268132455199</v>
      </c>
      <c r="AN659" s="19"/>
      <c r="AO659" s="26">
        <v>1.10908031492727E-2</v>
      </c>
      <c r="AP659" s="26">
        <v>-1.48698009315922E-2</v>
      </c>
      <c r="AQ659" s="26">
        <v>1.02025976775622E-2</v>
      </c>
      <c r="AR659" s="26">
        <v>-8.5883635701975401E-3</v>
      </c>
      <c r="AS659" s="24">
        <v>7</v>
      </c>
      <c r="AT659" s="24">
        <v>5</v>
      </c>
      <c r="AU659" s="24">
        <v>7</v>
      </c>
      <c r="AV659" s="25">
        <v>5</v>
      </c>
      <c r="AW659" s="19"/>
      <c r="AX659" s="29">
        <v>2.5462072732479999E-2</v>
      </c>
      <c r="AY659" s="30">
        <v>-2.9173761890774599E-2</v>
      </c>
      <c r="AZ659" s="30">
        <v>0.52047219614723905</v>
      </c>
      <c r="BA659" s="30">
        <v>-3.79466169590046E-2</v>
      </c>
      <c r="BB659" s="62">
        <v>2.6253547064015899E-3</v>
      </c>
      <c r="BC659" s="108">
        <v>-4.1354795976221803</v>
      </c>
      <c r="BD659" s="22">
        <v>43745</v>
      </c>
      <c r="BE659" s="22">
        <v>43783</v>
      </c>
      <c r="BF659" s="24">
        <v>89</v>
      </c>
      <c r="BG659" s="22">
        <v>43868</v>
      </c>
      <c r="BH659" s="37"/>
    </row>
    <row r="660" spans="1:60" x14ac:dyDescent="0.25">
      <c r="A660" s="19"/>
      <c r="B660" s="17" t="s">
        <v>674</v>
      </c>
      <c r="C660" s="17" t="s">
        <v>4940</v>
      </c>
      <c r="D660" s="17" t="s">
        <v>3096</v>
      </c>
      <c r="E660" s="20" t="s">
        <v>7313</v>
      </c>
      <c r="F660" s="20" t="s">
        <v>3150</v>
      </c>
      <c r="G660" s="82" t="s">
        <v>7256</v>
      </c>
      <c r="H660" s="85" t="s">
        <v>2982</v>
      </c>
      <c r="I660" s="21" t="s">
        <v>7417</v>
      </c>
      <c r="J660" s="21" t="s">
        <v>2982</v>
      </c>
      <c r="K660" s="19"/>
      <c r="L660" s="22">
        <v>44015</v>
      </c>
      <c r="M660" s="98">
        <v>1000.7350000003401</v>
      </c>
      <c r="N660" s="94">
        <v>1000.7350000003401</v>
      </c>
      <c r="O660" s="94">
        <v>1000.7350000003401</v>
      </c>
      <c r="P660" s="62">
        <f t="shared" si="10"/>
        <v>1</v>
      </c>
      <c r="Q660" s="22">
        <v>44015</v>
      </c>
      <c r="R660" s="99">
        <v>0</v>
      </c>
      <c r="S660" s="99">
        <v>0</v>
      </c>
      <c r="T660" s="19"/>
      <c r="U660" s="23">
        <v>0</v>
      </c>
      <c r="V660" s="63">
        <v>-0.55802128681534702</v>
      </c>
      <c r="W660" s="23">
        <v>0</v>
      </c>
      <c r="X660" s="63">
        <v>-9.6027699646656401</v>
      </c>
      <c r="Y660" s="23">
        <v>0</v>
      </c>
      <c r="Z660" s="63">
        <v>13.200603380581001</v>
      </c>
      <c r="AA660" s="23">
        <v>0</v>
      </c>
      <c r="AB660" s="63">
        <v>16.906615709653099</v>
      </c>
      <c r="AC660" s="23"/>
      <c r="AD660" s="63"/>
      <c r="AE660" s="23"/>
      <c r="AF660" s="64"/>
      <c r="AG660" s="23">
        <v>0</v>
      </c>
      <c r="AH660" s="63">
        <v>-6.0948258007556397</v>
      </c>
      <c r="AI660" s="23">
        <v>0</v>
      </c>
      <c r="AJ660" s="63">
        <v>10.0861129722034</v>
      </c>
      <c r="AK660" s="23">
        <v>7.3499999962223196E-4</v>
      </c>
      <c r="AL660" s="23">
        <v>5.6637428860994998E-4</v>
      </c>
      <c r="AM660" s="63">
        <v>19.627468132326602</v>
      </c>
      <c r="AN660" s="19"/>
      <c r="AO660" s="26">
        <v>0</v>
      </c>
      <c r="AP660" s="26">
        <v>0</v>
      </c>
      <c r="AQ660" s="26">
        <v>0</v>
      </c>
      <c r="AR660" s="26">
        <v>0</v>
      </c>
      <c r="AS660" s="24">
        <v>0</v>
      </c>
      <c r="AT660" s="24">
        <v>0</v>
      </c>
      <c r="AU660" s="24">
        <v>7</v>
      </c>
      <c r="AV660" s="25">
        <v>5</v>
      </c>
      <c r="AW660" s="19"/>
      <c r="AX660" s="29">
        <v>0</v>
      </c>
      <c r="AY660" s="30">
        <v>-118.233854027465</v>
      </c>
      <c r="AZ660" s="30">
        <v>0.42142235200890399</v>
      </c>
      <c r="BA660" s="30">
        <v>-15.972964205706401</v>
      </c>
      <c r="BB660" s="62">
        <v>0</v>
      </c>
      <c r="BC660" s="108">
        <v>0</v>
      </c>
      <c r="BD660" s="22">
        <v>43650</v>
      </c>
      <c r="BE660" s="22"/>
      <c r="BF660" s="24"/>
      <c r="BG660" s="22"/>
      <c r="BH660" s="37"/>
    </row>
    <row r="661" spans="1:60" x14ac:dyDescent="0.25">
      <c r="A661" s="19"/>
      <c r="B661" s="17" t="s">
        <v>675</v>
      </c>
      <c r="C661" s="17" t="s">
        <v>4941</v>
      </c>
      <c r="D661" s="17" t="s">
        <v>3097</v>
      </c>
      <c r="E661" s="20" t="s">
        <v>7288</v>
      </c>
      <c r="F661" s="20" t="s">
        <v>3150</v>
      </c>
      <c r="G661" s="82" t="s">
        <v>7249</v>
      </c>
      <c r="H661" s="85" t="s">
        <v>7257</v>
      </c>
      <c r="I661" s="21" t="s">
        <v>7417</v>
      </c>
      <c r="J661" s="21" t="s">
        <v>4032</v>
      </c>
      <c r="K661" s="19"/>
      <c r="L661" s="22">
        <v>44015</v>
      </c>
      <c r="M661" s="98">
        <v>1044.5550999995301</v>
      </c>
      <c r="N661" s="94">
        <v>1044.5550999995301</v>
      </c>
      <c r="O661" s="94">
        <v>1179.88230000064</v>
      </c>
      <c r="P661" s="62">
        <f t="shared" si="10"/>
        <v>0.88530449181156745</v>
      </c>
      <c r="Q661" s="22">
        <v>43843</v>
      </c>
      <c r="R661" s="99">
        <v>3437768.023</v>
      </c>
      <c r="S661" s="99">
        <v>3504731.00791797</v>
      </c>
      <c r="T661" s="19"/>
      <c r="U661" s="23">
        <v>-8.51007616802235E-5</v>
      </c>
      <c r="V661" s="63">
        <v>-0.56653136298336904</v>
      </c>
      <c r="W661" s="23">
        <v>2.68871976968512E-2</v>
      </c>
      <c r="X661" s="63">
        <v>-6.9140501949805202</v>
      </c>
      <c r="Y661" s="23">
        <v>-9.1438084141409498E-2</v>
      </c>
      <c r="Z661" s="63">
        <v>4.0567949664400702</v>
      </c>
      <c r="AA661" s="23">
        <v>-4.0930064214990097E-2</v>
      </c>
      <c r="AB661" s="63">
        <v>12.8136092881614</v>
      </c>
      <c r="AC661" s="23"/>
      <c r="AD661" s="63"/>
      <c r="AE661" s="23"/>
      <c r="AF661" s="64"/>
      <c r="AG661" s="23">
        <v>3.8171693706317497E-2</v>
      </c>
      <c r="AH661" s="63">
        <v>-2.2776564301239</v>
      </c>
      <c r="AI661" s="23">
        <v>-8.9138111119682395E-2</v>
      </c>
      <c r="AJ661" s="63">
        <v>1.17230186023517</v>
      </c>
      <c r="AK661" s="23">
        <v>4.4555099999342901E-2</v>
      </c>
      <c r="AL661" s="23">
        <v>2.5221998683264201E-2</v>
      </c>
      <c r="AM661" s="63">
        <v>22.7589016995917</v>
      </c>
      <c r="AN661" s="19"/>
      <c r="AO661" s="26">
        <v>6.9280647012419594E-2</v>
      </c>
      <c r="AP661" s="26">
        <v>-8.7942567483842105E-2</v>
      </c>
      <c r="AQ661" s="26">
        <v>6.5644834836348295E-2</v>
      </c>
      <c r="AR661" s="26">
        <v>-0.148478993463941</v>
      </c>
      <c r="AS661" s="24">
        <v>7</v>
      </c>
      <c r="AT661" s="24">
        <v>5</v>
      </c>
      <c r="AU661" s="24">
        <v>7</v>
      </c>
      <c r="AV661" s="25">
        <v>5</v>
      </c>
      <c r="AW661" s="19"/>
      <c r="AX661" s="29">
        <v>0.28631981076294299</v>
      </c>
      <c r="AY661" s="30">
        <v>-0.19750543015175001</v>
      </c>
      <c r="AZ661" s="30">
        <v>0.467793035539671</v>
      </c>
      <c r="BA661" s="30">
        <v>-0.26414158982424901</v>
      </c>
      <c r="BB661" s="62">
        <v>2.93114841809438E-2</v>
      </c>
      <c r="BC661" s="108">
        <v>-31.801485622796498</v>
      </c>
      <c r="BD661" s="22">
        <v>43843</v>
      </c>
      <c r="BE661" s="22">
        <v>43913</v>
      </c>
      <c r="BF661" s="24"/>
      <c r="BG661" s="22"/>
      <c r="BH661" s="37"/>
    </row>
    <row r="662" spans="1:60" x14ac:dyDescent="0.25">
      <c r="A662" s="19"/>
      <c r="B662" s="17" t="s">
        <v>676</v>
      </c>
      <c r="C662" s="17" t="s">
        <v>4942</v>
      </c>
      <c r="D662" s="17" t="s">
        <v>3098</v>
      </c>
      <c r="E662" s="20" t="s">
        <v>7288</v>
      </c>
      <c r="F662" s="20" t="s">
        <v>3150</v>
      </c>
      <c r="G662" s="82" t="s">
        <v>7249</v>
      </c>
      <c r="H662" s="85" t="s">
        <v>7257</v>
      </c>
      <c r="I662" s="21" t="s">
        <v>7417</v>
      </c>
      <c r="J662" s="21" t="s">
        <v>4033</v>
      </c>
      <c r="K662" s="19"/>
      <c r="L662" s="22">
        <v>44015</v>
      </c>
      <c r="M662" s="98">
        <v>1158.9469000008</v>
      </c>
      <c r="N662" s="94">
        <v>1158.9469000008</v>
      </c>
      <c r="O662" s="94">
        <v>1250.91459999979</v>
      </c>
      <c r="P662" s="62">
        <f t="shared" si="10"/>
        <v>0.92647963338264228</v>
      </c>
      <c r="Q662" s="22">
        <v>43880</v>
      </c>
      <c r="R662" s="99">
        <v>2088783.0859999999</v>
      </c>
      <c r="S662" s="99">
        <v>2235545.2406601598</v>
      </c>
      <c r="T662" s="19"/>
      <c r="U662" s="23">
        <v>-6.4684524704716802E-3</v>
      </c>
      <c r="V662" s="63">
        <v>-1.20486653386251</v>
      </c>
      <c r="W662" s="23">
        <v>1.5060278425153201E-2</v>
      </c>
      <c r="X662" s="63">
        <v>-8.0967421221575897</v>
      </c>
      <c r="Y662" s="23">
        <v>-5.9781719825914501E-2</v>
      </c>
      <c r="Z662" s="63">
        <v>7.2224313979895696</v>
      </c>
      <c r="AA662" s="23">
        <v>-7.6700465888279701E-4</v>
      </c>
      <c r="AB662" s="63">
        <v>16.829915243753899</v>
      </c>
      <c r="AC662" s="23"/>
      <c r="AD662" s="63"/>
      <c r="AE662" s="23"/>
      <c r="AF662" s="64"/>
      <c r="AG662" s="23">
        <v>1.58538309569849E-2</v>
      </c>
      <c r="AH662" s="63">
        <v>-4.5094427050571504</v>
      </c>
      <c r="AI662" s="23">
        <v>-5.6733526080279303E-2</v>
      </c>
      <c r="AJ662" s="63">
        <v>4.4127603641754796</v>
      </c>
      <c r="AK662" s="23">
        <v>0.15894690000102901</v>
      </c>
      <c r="AL662" s="23">
        <v>9.0515213538310504E-2</v>
      </c>
      <c r="AM662" s="63">
        <v>34.377709600376001</v>
      </c>
      <c r="AN662" s="19"/>
      <c r="AO662" s="26">
        <v>5.4605497289230698E-2</v>
      </c>
      <c r="AP662" s="26">
        <v>-9.9890417290298503E-2</v>
      </c>
      <c r="AQ662" s="26">
        <v>5.9817362032845302E-2</v>
      </c>
      <c r="AR662" s="26">
        <v>-0.13200747094204399</v>
      </c>
      <c r="AS662" s="24">
        <v>8</v>
      </c>
      <c r="AT662" s="24">
        <v>4</v>
      </c>
      <c r="AU662" s="24">
        <v>7</v>
      </c>
      <c r="AV662" s="25">
        <v>5</v>
      </c>
      <c r="AW662" s="19"/>
      <c r="AX662" s="29">
        <v>0.25214600655977798</v>
      </c>
      <c r="AY662" s="30">
        <v>-8.0458599929670499E-2</v>
      </c>
      <c r="AZ662" s="30">
        <v>0.62322151769785705</v>
      </c>
      <c r="BA662" s="30">
        <v>-0.10617960351146399</v>
      </c>
      <c r="BB662" s="62">
        <v>2.57451173511072E-2</v>
      </c>
      <c r="BC662" s="108">
        <v>-32.6639404480811</v>
      </c>
      <c r="BD662" s="22">
        <v>43880</v>
      </c>
      <c r="BE662" s="22">
        <v>43908</v>
      </c>
      <c r="BF662" s="24"/>
      <c r="BG662" s="22"/>
      <c r="BH662" s="37"/>
    </row>
    <row r="663" spans="1:60" x14ac:dyDescent="0.25">
      <c r="A663" s="19"/>
      <c r="B663" s="17" t="s">
        <v>677</v>
      </c>
      <c r="C663" s="17" t="s">
        <v>4943</v>
      </c>
      <c r="D663" s="17" t="s">
        <v>3099</v>
      </c>
      <c r="E663" s="20" t="s">
        <v>7288</v>
      </c>
      <c r="F663" s="20" t="s">
        <v>3150</v>
      </c>
      <c r="G663" s="82" t="s">
        <v>7249</v>
      </c>
      <c r="H663" s="85" t="s">
        <v>7257</v>
      </c>
      <c r="I663" s="21" t="s">
        <v>7417</v>
      </c>
      <c r="J663" s="21" t="s">
        <v>2982</v>
      </c>
      <c r="K663" s="19"/>
      <c r="L663" s="22">
        <v>43885</v>
      </c>
      <c r="M663" s="98"/>
      <c r="N663" s="94"/>
      <c r="O663" s="94">
        <v>1141.1065999995899</v>
      </c>
      <c r="P663" s="62">
        <f t="shared" si="10"/>
        <v>0</v>
      </c>
      <c r="Q663" s="22">
        <v>43836</v>
      </c>
      <c r="R663" s="99"/>
      <c r="S663" s="99">
        <v>6363104.6757109398</v>
      </c>
      <c r="T663" s="19"/>
      <c r="U663" s="23"/>
      <c r="V663" s="63"/>
      <c r="W663" s="23"/>
      <c r="X663" s="63"/>
      <c r="Y663" s="23"/>
      <c r="Z663" s="63"/>
      <c r="AA663" s="23"/>
      <c r="AB663" s="63"/>
      <c r="AC663" s="23"/>
      <c r="AD663" s="63"/>
      <c r="AE663" s="23"/>
      <c r="AF663" s="64"/>
      <c r="AG663" s="23"/>
      <c r="AH663" s="63"/>
      <c r="AI663" s="23"/>
      <c r="AJ663" s="63"/>
      <c r="AK663" s="23"/>
      <c r="AL663" s="23"/>
      <c r="AM663" s="63"/>
      <c r="AN663" s="19"/>
      <c r="AO663" s="26">
        <v>3.1698670145488002E-2</v>
      </c>
      <c r="AP663" s="26">
        <v>-4.2266340409696602E-2</v>
      </c>
      <c r="AQ663" s="26">
        <v>0.10394415727030699</v>
      </c>
      <c r="AR663" s="26">
        <v>-6.7454384607117404E-2</v>
      </c>
      <c r="AS663" s="24"/>
      <c r="AT663" s="24"/>
      <c r="AU663" s="24"/>
      <c r="AV663" s="25"/>
      <c r="AW663" s="19"/>
      <c r="AX663" s="29"/>
      <c r="AY663" s="30"/>
      <c r="AZ663" s="30"/>
      <c r="BA663" s="30"/>
      <c r="BB663" s="62"/>
      <c r="BC663" s="108">
        <v>-12.9197307245049</v>
      </c>
      <c r="BD663" s="22">
        <v>43836</v>
      </c>
      <c r="BE663" s="22">
        <v>43871</v>
      </c>
      <c r="BF663" s="24"/>
      <c r="BG663" s="22"/>
      <c r="BH663" s="37"/>
    </row>
    <row r="664" spans="1:60" x14ac:dyDescent="0.25">
      <c r="A664" s="19"/>
      <c r="B664" s="17" t="s">
        <v>678</v>
      </c>
      <c r="C664" s="17" t="s">
        <v>4944</v>
      </c>
      <c r="D664" s="17" t="s">
        <v>3100</v>
      </c>
      <c r="E664" s="20" t="s">
        <v>7288</v>
      </c>
      <c r="F664" s="20" t="s">
        <v>3150</v>
      </c>
      <c r="G664" s="82" t="s">
        <v>7249</v>
      </c>
      <c r="H664" s="85" t="s">
        <v>2982</v>
      </c>
      <c r="I664" s="21" t="s">
        <v>7417</v>
      </c>
      <c r="J664" s="21" t="s">
        <v>2982</v>
      </c>
      <c r="K664" s="19"/>
      <c r="L664" s="22">
        <v>44015</v>
      </c>
      <c r="M664" s="98">
        <v>709.17540000006602</v>
      </c>
      <c r="N664" s="94">
        <v>709.17540000006602</v>
      </c>
      <c r="O664" s="94"/>
      <c r="P664" s="62" t="str">
        <f t="shared" si="10"/>
        <v/>
      </c>
      <c r="Q664" s="22"/>
      <c r="R664" s="99">
        <v>3962548.7459999998</v>
      </c>
      <c r="S664" s="99"/>
      <c r="T664" s="19"/>
      <c r="U664" s="23">
        <v>-7.7438444441213505E-4</v>
      </c>
      <c r="V664" s="63">
        <v>-0.63545973125655997</v>
      </c>
      <c r="W664" s="23">
        <v>-1.55225768558012E-2</v>
      </c>
      <c r="X664" s="63">
        <v>-11.155027650253</v>
      </c>
      <c r="Y664" s="23">
        <v>-0.30195547833311098</v>
      </c>
      <c r="Z664" s="63">
        <v>-16.994944452744701</v>
      </c>
      <c r="AA664" s="23"/>
      <c r="AB664" s="63"/>
      <c r="AC664" s="23"/>
      <c r="AD664" s="63"/>
      <c r="AE664" s="23"/>
      <c r="AF664" s="64"/>
      <c r="AG664" s="23">
        <v>2.2629269322351299E-2</v>
      </c>
      <c r="AH664" s="63">
        <v>-3.83189886852051</v>
      </c>
      <c r="AI664" s="23">
        <v>-0.29270466173882598</v>
      </c>
      <c r="AJ664" s="63">
        <v>-19.184353201679201</v>
      </c>
      <c r="AK664" s="23">
        <v>-0.29082459999976001</v>
      </c>
      <c r="AL664" s="23">
        <v>-0.41995907747070299</v>
      </c>
      <c r="AM664" s="63">
        <v>-19.423127139743901</v>
      </c>
      <c r="AN664" s="19"/>
      <c r="AO664" s="26">
        <v>0.156843367516558</v>
      </c>
      <c r="AP664" s="26">
        <v>-0.200271175288362</v>
      </c>
      <c r="AQ664" s="26">
        <v>7.5282110168700497E-2</v>
      </c>
      <c r="AR664" s="26">
        <v>-0.336742167380289</v>
      </c>
      <c r="AS664" s="24"/>
      <c r="AT664" s="24"/>
      <c r="AU664" s="24"/>
      <c r="AV664" s="25"/>
      <c r="AW664" s="19"/>
      <c r="AX664" s="29"/>
      <c r="AY664" s="30"/>
      <c r="AZ664" s="30"/>
      <c r="BA664" s="30"/>
      <c r="BB664" s="62"/>
      <c r="BC664" s="108">
        <v>-50.6734520257451</v>
      </c>
      <c r="BD664" s="22">
        <v>43832</v>
      </c>
      <c r="BE664" s="22">
        <v>43908</v>
      </c>
      <c r="BF664" s="24"/>
      <c r="BG664" s="22"/>
      <c r="BH664" s="37"/>
    </row>
    <row r="665" spans="1:60" x14ac:dyDescent="0.25">
      <c r="A665" s="19"/>
      <c r="B665" s="17" t="s">
        <v>679</v>
      </c>
      <c r="C665" s="17" t="s">
        <v>4945</v>
      </c>
      <c r="D665" s="17" t="s">
        <v>3101</v>
      </c>
      <c r="E665" s="20" t="s">
        <v>7289</v>
      </c>
      <c r="F665" s="20" t="s">
        <v>3164</v>
      </c>
      <c r="G665" s="82" t="s">
        <v>2982</v>
      </c>
      <c r="H665" s="85" t="s">
        <v>7273</v>
      </c>
      <c r="I665" s="21" t="s">
        <v>7418</v>
      </c>
      <c r="J665" s="21" t="s">
        <v>4034</v>
      </c>
      <c r="K665" s="19"/>
      <c r="L665" s="22">
        <v>44015</v>
      </c>
      <c r="M665" s="98">
        <v>899693.25621414196</v>
      </c>
      <c r="N665" s="94">
        <v>899693.25621414196</v>
      </c>
      <c r="O665" s="94">
        <v>939268.46142387402</v>
      </c>
      <c r="P665" s="62">
        <f t="shared" si="10"/>
        <v>0.95786592775643886</v>
      </c>
      <c r="Q665" s="22">
        <v>43896</v>
      </c>
      <c r="R665" s="99">
        <v>711484.71393456997</v>
      </c>
      <c r="S665" s="99">
        <v>395472.08487060497</v>
      </c>
      <c r="T665" s="19"/>
      <c r="U665" s="23">
        <v>-1.42810499264669E-2</v>
      </c>
      <c r="V665" s="63">
        <v>-1.98612627946204</v>
      </c>
      <c r="W665" s="23">
        <v>5.1205388690505102E-2</v>
      </c>
      <c r="X665" s="63">
        <v>-4.4822310956151297</v>
      </c>
      <c r="Y665" s="23">
        <v>6.4350613554779598E-2</v>
      </c>
      <c r="Z665" s="63">
        <v>19.6356647360662</v>
      </c>
      <c r="AA665" s="23">
        <v>0.21337030044931499</v>
      </c>
      <c r="AB665" s="63">
        <v>38.243645754584598</v>
      </c>
      <c r="AC665" s="23">
        <v>0.41137780455232098</v>
      </c>
      <c r="AD665" s="63">
        <v>61.205077702761599</v>
      </c>
      <c r="AE665" s="23"/>
      <c r="AF665" s="64"/>
      <c r="AG665" s="23">
        <v>-1.3535476366996599E-2</v>
      </c>
      <c r="AH665" s="63">
        <v>-7.4483734374589403</v>
      </c>
      <c r="AI665" s="23">
        <v>7.9963739071899895E-2</v>
      </c>
      <c r="AJ665" s="63">
        <v>18.082486879400701</v>
      </c>
      <c r="AK665" s="23">
        <v>0.38407908858265699</v>
      </c>
      <c r="AL665" s="23">
        <v>0.112701854144689</v>
      </c>
      <c r="AM665" s="63">
        <v>55.097766978957203</v>
      </c>
      <c r="AN665" s="19"/>
      <c r="AO665" s="26">
        <v>5.3403806718051797E-2</v>
      </c>
      <c r="AP665" s="26">
        <v>-3.4587683017889503E-2</v>
      </c>
      <c r="AQ665" s="26">
        <v>0.130179675177787</v>
      </c>
      <c r="AR665" s="26">
        <v>-9.7334907301119503E-2</v>
      </c>
      <c r="AS665" s="24">
        <v>9</v>
      </c>
      <c r="AT665" s="24">
        <v>3</v>
      </c>
      <c r="AU665" s="24">
        <v>7</v>
      </c>
      <c r="AV665" s="25">
        <v>5</v>
      </c>
      <c r="AW665" s="19"/>
      <c r="AX665" s="29">
        <v>0.1557013162566</v>
      </c>
      <c r="AY665" s="30">
        <v>1.4116283979201401</v>
      </c>
      <c r="AZ665" s="30">
        <v>1.06894355463737</v>
      </c>
      <c r="BA665" s="30">
        <v>2.2371565366774999</v>
      </c>
      <c r="BB665" s="62">
        <v>1.6124940943809601E-2</v>
      </c>
      <c r="BC665" s="108">
        <v>-13.9339234528888</v>
      </c>
      <c r="BD665" s="22">
        <v>43896</v>
      </c>
      <c r="BE665" s="22">
        <v>43915</v>
      </c>
      <c r="BF665" s="24"/>
      <c r="BG665" s="22"/>
      <c r="BH665" s="37"/>
    </row>
    <row r="666" spans="1:60" x14ac:dyDescent="0.25">
      <c r="A666" s="19"/>
      <c r="B666" s="17" t="s">
        <v>680</v>
      </c>
      <c r="C666" s="17" t="s">
        <v>4946</v>
      </c>
      <c r="D666" s="17" t="s">
        <v>3101</v>
      </c>
      <c r="E666" s="20" t="s">
        <v>7364</v>
      </c>
      <c r="F666" s="20" t="s">
        <v>3164</v>
      </c>
      <c r="G666" s="82" t="s">
        <v>2982</v>
      </c>
      <c r="H666" s="85" t="s">
        <v>7273</v>
      </c>
      <c r="I666" s="21" t="s">
        <v>7418</v>
      </c>
      <c r="J666" s="21" t="s">
        <v>4035</v>
      </c>
      <c r="K666" s="19"/>
      <c r="L666" s="22">
        <v>44015</v>
      </c>
      <c r="M666" s="98">
        <v>916043.31508636498</v>
      </c>
      <c r="N666" s="94">
        <v>916043.31508636498</v>
      </c>
      <c r="O666" s="94">
        <v>954488.85042381298</v>
      </c>
      <c r="P666" s="62">
        <f t="shared" si="10"/>
        <v>0.95972133637770896</v>
      </c>
      <c r="Q666" s="22">
        <v>43896</v>
      </c>
      <c r="R666" s="99">
        <v>3252867.1581718698</v>
      </c>
      <c r="S666" s="99">
        <v>4557204.3275468703</v>
      </c>
      <c r="T666" s="19"/>
      <c r="U666" s="23">
        <v>-1.42650247489655E-2</v>
      </c>
      <c r="V666" s="63">
        <v>-1.9845237617119</v>
      </c>
      <c r="W666" s="23">
        <v>5.1718435088332598E-2</v>
      </c>
      <c r="X666" s="63">
        <v>-4.4309264558323802</v>
      </c>
      <c r="Y666" s="23">
        <v>6.7504784266930101E-2</v>
      </c>
      <c r="Z666" s="63">
        <v>19.951081807288599</v>
      </c>
      <c r="AA666" s="23">
        <v>0.22062138890934899</v>
      </c>
      <c r="AB666" s="63">
        <v>38.968754600617103</v>
      </c>
      <c r="AC666" s="23">
        <v>0.42828506052144799</v>
      </c>
      <c r="AD666" s="63">
        <v>62.895803299674299</v>
      </c>
      <c r="AE666" s="23"/>
      <c r="AF666" s="64"/>
      <c r="AG666" s="23">
        <v>-1.3487335430909299E-2</v>
      </c>
      <c r="AH666" s="63">
        <v>-7.4435593438465704</v>
      </c>
      <c r="AI666" s="23">
        <v>8.3216909446491599E-2</v>
      </c>
      <c r="AJ666" s="63">
        <v>18.407803916867099</v>
      </c>
      <c r="AK666" s="23">
        <v>0.37418177808111103</v>
      </c>
      <c r="AL666" s="23">
        <v>0.108296960373991</v>
      </c>
      <c r="AM666" s="63">
        <v>51.725532670680003</v>
      </c>
      <c r="AN666" s="19"/>
      <c r="AO666" s="26">
        <v>5.3421023287228302E-2</v>
      </c>
      <c r="AP666" s="26">
        <v>-3.4572023790133202E-2</v>
      </c>
      <c r="AQ666" s="26">
        <v>0.13073215540498501</v>
      </c>
      <c r="AR666" s="26">
        <v>-9.68799159236369E-2</v>
      </c>
      <c r="AS666" s="24">
        <v>9</v>
      </c>
      <c r="AT666" s="24">
        <v>3</v>
      </c>
      <c r="AU666" s="24">
        <v>7</v>
      </c>
      <c r="AV666" s="25">
        <v>5</v>
      </c>
      <c r="AW666" s="19"/>
      <c r="AX666" s="29">
        <v>0.15567673160738199</v>
      </c>
      <c r="AY666" s="30">
        <v>1.4560863720780599</v>
      </c>
      <c r="AZ666" s="30">
        <v>1.0906682911863801</v>
      </c>
      <c r="BA666" s="30">
        <v>2.3115818534133701</v>
      </c>
      <c r="BB666" s="62">
        <v>1.6122764181946001E-2</v>
      </c>
      <c r="BC666" s="108">
        <v>-13.9073307331855</v>
      </c>
      <c r="BD666" s="22">
        <v>43896</v>
      </c>
      <c r="BE666" s="22">
        <v>43915</v>
      </c>
      <c r="BF666" s="24"/>
      <c r="BG666" s="22"/>
      <c r="BH666" s="37"/>
    </row>
    <row r="667" spans="1:60" x14ac:dyDescent="0.25">
      <c r="A667" s="19"/>
      <c r="B667" s="17" t="s">
        <v>681</v>
      </c>
      <c r="C667" s="17" t="s">
        <v>4947</v>
      </c>
      <c r="D667" s="17" t="s">
        <v>3101</v>
      </c>
      <c r="E667" s="20" t="s">
        <v>7294</v>
      </c>
      <c r="F667" s="20" t="s">
        <v>3164</v>
      </c>
      <c r="G667" s="82" t="s">
        <v>2982</v>
      </c>
      <c r="H667" s="85" t="s">
        <v>7273</v>
      </c>
      <c r="I667" s="21" t="s">
        <v>7418</v>
      </c>
      <c r="J667" s="21" t="s">
        <v>4036</v>
      </c>
      <c r="K667" s="19"/>
      <c r="L667" s="22">
        <v>44015</v>
      </c>
      <c r="M667" s="98">
        <v>808375.19786357903</v>
      </c>
      <c r="N667" s="94">
        <v>808375.19786357903</v>
      </c>
      <c r="O667" s="94">
        <v>872574.25304412795</v>
      </c>
      <c r="P667" s="62">
        <f t="shared" si="10"/>
        <v>0.92642568244870938</v>
      </c>
      <c r="Q667" s="22">
        <v>43910</v>
      </c>
      <c r="R667" s="99">
        <v>0</v>
      </c>
      <c r="S667" s="99">
        <v>0</v>
      </c>
      <c r="T667" s="19"/>
      <c r="U667" s="23">
        <v>-1.5080424849657E-2</v>
      </c>
      <c r="V667" s="63">
        <v>-2.0660637717810499</v>
      </c>
      <c r="W667" s="23">
        <v>2.6978003728800101E-2</v>
      </c>
      <c r="X667" s="63">
        <v>-6.9049695917856297</v>
      </c>
      <c r="Y667" s="23">
        <v>6.6060252465831595E-2</v>
      </c>
      <c r="Z667" s="63">
        <v>19.8066286271787</v>
      </c>
      <c r="AA667" s="23">
        <v>0.18006751798035101</v>
      </c>
      <c r="AB667" s="63">
        <v>34.9133675076882</v>
      </c>
      <c r="AC667" s="23">
        <v>0.269814877401513</v>
      </c>
      <c r="AD667" s="63">
        <v>47.04878498771</v>
      </c>
      <c r="AE667" s="23"/>
      <c r="AF667" s="64"/>
      <c r="AG667" s="23">
        <v>-1.51648782411939E-2</v>
      </c>
      <c r="AH667" s="63">
        <v>-7.6113136248750397</v>
      </c>
      <c r="AI667" s="23">
        <v>7.9718514141859501E-2</v>
      </c>
      <c r="AJ667" s="63">
        <v>18.057964386389401</v>
      </c>
      <c r="AK667" s="23">
        <v>0.23858668653148901</v>
      </c>
      <c r="AL667" s="23">
        <v>7.3226259957664297E-2</v>
      </c>
      <c r="AM667" s="63">
        <v>41.127612818672802</v>
      </c>
      <c r="AN667" s="19"/>
      <c r="AO667" s="26">
        <v>3.6556978096996297E-2</v>
      </c>
      <c r="AP667" s="26">
        <v>-2.37082673384066E-2</v>
      </c>
      <c r="AQ667" s="26">
        <v>0.140306192692224</v>
      </c>
      <c r="AR667" s="26">
        <v>-0.100971928765794</v>
      </c>
      <c r="AS667" s="24">
        <v>8</v>
      </c>
      <c r="AT667" s="24">
        <v>4</v>
      </c>
      <c r="AU667" s="24">
        <v>7</v>
      </c>
      <c r="AV667" s="25">
        <v>5</v>
      </c>
      <c r="AW667" s="19"/>
      <c r="AX667" s="29">
        <v>0.13545393193751801</v>
      </c>
      <c r="AY667" s="30">
        <v>1.3761199063083001</v>
      </c>
      <c r="AZ667" s="30">
        <v>0.963081170049918</v>
      </c>
      <c r="BA667" s="30">
        <v>2.1827592680638199</v>
      </c>
      <c r="BB667" s="62">
        <v>1.4017802492489901E-2</v>
      </c>
      <c r="BC667" s="108">
        <v>-11.852551767078699</v>
      </c>
      <c r="BD667" s="22">
        <v>43910</v>
      </c>
      <c r="BE667" s="22">
        <v>43990</v>
      </c>
      <c r="BF667" s="24"/>
      <c r="BG667" s="22"/>
      <c r="BH667" s="37"/>
    </row>
    <row r="668" spans="1:60" x14ac:dyDescent="0.25">
      <c r="A668" s="19"/>
      <c r="B668" s="17" t="s">
        <v>682</v>
      </c>
      <c r="C668" s="17" t="s">
        <v>4948</v>
      </c>
      <c r="D668" s="17" t="s">
        <v>3102</v>
      </c>
      <c r="E668" s="20" t="s">
        <v>7289</v>
      </c>
      <c r="F668" s="20" t="s">
        <v>3150</v>
      </c>
      <c r="G668" s="82" t="s">
        <v>7255</v>
      </c>
      <c r="H668" s="85" t="s">
        <v>7274</v>
      </c>
      <c r="I668" s="21" t="s">
        <v>7417</v>
      </c>
      <c r="J668" s="21" t="s">
        <v>4037</v>
      </c>
      <c r="K668" s="19"/>
      <c r="L668" s="22">
        <v>44015</v>
      </c>
      <c r="M668" s="98">
        <v>1291.2069000005699</v>
      </c>
      <c r="N668" s="94">
        <v>1291.2069000005699</v>
      </c>
      <c r="O668" s="94">
        <v>1291.2069000005699</v>
      </c>
      <c r="P668" s="62">
        <f t="shared" si="10"/>
        <v>1</v>
      </c>
      <c r="Q668" s="22">
        <v>44015</v>
      </c>
      <c r="R668" s="99">
        <v>171119322.667</v>
      </c>
      <c r="S668" s="99">
        <v>147856503.50424999</v>
      </c>
      <c r="T668" s="19"/>
      <c r="U668" s="23">
        <v>3.4076765587087699E-6</v>
      </c>
      <c r="V668" s="63">
        <v>-0.55768051915947603</v>
      </c>
      <c r="W668" s="23">
        <v>1.03557258626097E-4</v>
      </c>
      <c r="X668" s="63">
        <v>-9.59241423881031</v>
      </c>
      <c r="Y668" s="23">
        <v>4.0098751996993096E-3</v>
      </c>
      <c r="Z668" s="63">
        <v>13.601590900550899</v>
      </c>
      <c r="AA668" s="23">
        <v>1.0802502600199699E-2</v>
      </c>
      <c r="AB668" s="63">
        <v>17.9868659696658</v>
      </c>
      <c r="AC668" s="23">
        <v>3.1131178879150002E-2</v>
      </c>
      <c r="AD668" s="63">
        <v>23.180415135459</v>
      </c>
      <c r="AE668" s="23">
        <v>5.5089221650632701E-2</v>
      </c>
      <c r="AF668" s="64">
        <v>17.702263749029999</v>
      </c>
      <c r="AG668" s="23">
        <v>1.02230987977237E-5</v>
      </c>
      <c r="AH668" s="63">
        <v>-6.09380349087587</v>
      </c>
      <c r="AI668" s="23">
        <v>4.1020834778464597E-3</v>
      </c>
      <c r="AJ668" s="63">
        <v>10.4963213199953</v>
      </c>
      <c r="AK668" s="23">
        <v>0.29101324801391498</v>
      </c>
      <c r="AL668" s="23">
        <v>3.0651604583908899E-2</v>
      </c>
      <c r="AM668" s="63">
        <v>36.869995751767398</v>
      </c>
      <c r="AN668" s="19"/>
      <c r="AO668" s="26">
        <v>4.8818141840456498E-4</v>
      </c>
      <c r="AP668" s="26">
        <v>-6.4315572672057897E-6</v>
      </c>
      <c r="AQ668" s="26">
        <v>1.2368865372991401E-3</v>
      </c>
      <c r="AR668" s="26">
        <v>1.02230987977237E-5</v>
      </c>
      <c r="AS668" s="24">
        <v>12</v>
      </c>
      <c r="AT668" s="24">
        <v>0</v>
      </c>
      <c r="AU668" s="24">
        <v>7</v>
      </c>
      <c r="AV668" s="25">
        <v>5</v>
      </c>
      <c r="AW668" s="19"/>
      <c r="AX668" s="29">
        <v>7.8652438921267298E-4</v>
      </c>
      <c r="AY668" s="30">
        <v>-24.041896692913699</v>
      </c>
      <c r="AZ668" s="30">
        <v>0.45652544808399398</v>
      </c>
      <c r="BA668" s="30">
        <v>-14.4137624483119</v>
      </c>
      <c r="BB668" s="62">
        <v>8.1269860782242601E-5</v>
      </c>
      <c r="BC668" s="108">
        <v>-6.4315575173434802E-4</v>
      </c>
      <c r="BD668" s="22">
        <v>43924</v>
      </c>
      <c r="BE668" s="22">
        <v>43927</v>
      </c>
      <c r="BF668" s="24">
        <v>2</v>
      </c>
      <c r="BG668" s="22">
        <v>43928</v>
      </c>
      <c r="BH668" s="37"/>
    </row>
    <row r="669" spans="1:60" x14ac:dyDescent="0.25">
      <c r="A669" s="19"/>
      <c r="B669" s="17" t="s">
        <v>683</v>
      </c>
      <c r="C669" s="17" t="s">
        <v>4949</v>
      </c>
      <c r="D669" s="17" t="s">
        <v>3102</v>
      </c>
      <c r="E669" s="20" t="s">
        <v>7320</v>
      </c>
      <c r="F669" s="20" t="s">
        <v>3150</v>
      </c>
      <c r="G669" s="82" t="s">
        <v>7255</v>
      </c>
      <c r="H669" s="85" t="s">
        <v>7274</v>
      </c>
      <c r="I669" s="21" t="s">
        <v>7417</v>
      </c>
      <c r="J669" s="21" t="s">
        <v>4038</v>
      </c>
      <c r="K669" s="19"/>
      <c r="L669" s="22">
        <v>44015</v>
      </c>
      <c r="M669" s="98">
        <v>1116.3203999996199</v>
      </c>
      <c r="N669" s="94">
        <v>1116.3203999996199</v>
      </c>
      <c r="O669" s="94">
        <v>1116.3203999996199</v>
      </c>
      <c r="P669" s="62">
        <f t="shared" si="10"/>
        <v>1</v>
      </c>
      <c r="Q669" s="22">
        <v>44015</v>
      </c>
      <c r="R669" s="99">
        <v>175178948.68700001</v>
      </c>
      <c r="S669" s="99">
        <v>116208773.897</v>
      </c>
      <c r="T669" s="19"/>
      <c r="U669" s="23">
        <v>8.7789194367360307E-6</v>
      </c>
      <c r="V669" s="63">
        <v>-0.55714339487167297</v>
      </c>
      <c r="W669" s="23">
        <v>3.0045204039197399E-4</v>
      </c>
      <c r="X669" s="63">
        <v>-9.5727247606264392</v>
      </c>
      <c r="Y669" s="23">
        <v>7.7190245792735403E-3</v>
      </c>
      <c r="Z669" s="63">
        <v>13.9725058385084</v>
      </c>
      <c r="AA669" s="23">
        <v>2.0404797962328299E-2</v>
      </c>
      <c r="AB669" s="63">
        <v>18.947095505893198</v>
      </c>
      <c r="AC669" s="23">
        <v>5.0814020047255298E-2</v>
      </c>
      <c r="AD669" s="63">
        <v>25.148699252255</v>
      </c>
      <c r="AE669" s="23">
        <v>8.0102824142231799E-2</v>
      </c>
      <c r="AF669" s="64">
        <v>20.2036239981826</v>
      </c>
      <c r="AG669" s="23">
        <v>2.6964311473420801E-5</v>
      </c>
      <c r="AH669" s="63">
        <v>-6.0921293696083003</v>
      </c>
      <c r="AI669" s="23">
        <v>7.8885270195314695E-3</v>
      </c>
      <c r="AJ669" s="63">
        <v>10.8749656741566</v>
      </c>
      <c r="AK669" s="23">
        <v>0.11620431475064801</v>
      </c>
      <c r="AL669" s="23">
        <v>2.7048506377468601E-2</v>
      </c>
      <c r="AM669" s="63">
        <v>8.1547624893719295</v>
      </c>
      <c r="AN669" s="19"/>
      <c r="AO669" s="26">
        <v>5.2601360039261603E-4</v>
      </c>
      <c r="AP669" s="26">
        <v>8.7789194367360307E-6</v>
      </c>
      <c r="AQ669" s="26">
        <v>2.3425385988957701E-3</v>
      </c>
      <c r="AR669" s="26">
        <v>2.6964311473420801E-5</v>
      </c>
      <c r="AS669" s="24">
        <v>12</v>
      </c>
      <c r="AT669" s="24">
        <v>0</v>
      </c>
      <c r="AU669" s="24">
        <v>7</v>
      </c>
      <c r="AV669" s="25">
        <v>5</v>
      </c>
      <c r="AW669" s="19"/>
      <c r="AX669" s="29">
        <v>1.05623733635298E-3</v>
      </c>
      <c r="AY669" s="30">
        <v>-9.4554005015379499</v>
      </c>
      <c r="AZ669" s="30">
        <v>0.48743049145150502</v>
      </c>
      <c r="BA669" s="30">
        <v>-10.3527057371975</v>
      </c>
      <c r="BB669" s="62">
        <v>1.0913838917033999E-4</v>
      </c>
      <c r="BC669" s="108">
        <v>0</v>
      </c>
      <c r="BD669" s="22">
        <v>44015</v>
      </c>
      <c r="BE669" s="22"/>
      <c r="BF669" s="24"/>
      <c r="BG669" s="22"/>
      <c r="BH669" s="37"/>
    </row>
    <row r="670" spans="1:60" x14ac:dyDescent="0.25">
      <c r="A670" s="19"/>
      <c r="B670" s="17" t="s">
        <v>684</v>
      </c>
      <c r="C670" s="17" t="s">
        <v>4950</v>
      </c>
      <c r="D670" s="17" t="s">
        <v>3102</v>
      </c>
      <c r="E670" s="20" t="s">
        <v>7307</v>
      </c>
      <c r="F670" s="20" t="s">
        <v>3150</v>
      </c>
      <c r="G670" s="82" t="s">
        <v>7255</v>
      </c>
      <c r="H670" s="85" t="s">
        <v>7274</v>
      </c>
      <c r="I670" s="21" t="s">
        <v>7417</v>
      </c>
      <c r="J670" s="21" t="s">
        <v>4039</v>
      </c>
      <c r="K670" s="19"/>
      <c r="L670" s="22">
        <v>44015</v>
      </c>
      <c r="M670" s="98">
        <v>1153.3610999994</v>
      </c>
      <c r="N670" s="94">
        <v>1153.3610999994</v>
      </c>
      <c r="O670" s="94">
        <v>1153.3610999994</v>
      </c>
      <c r="P670" s="62">
        <f t="shared" si="10"/>
        <v>1</v>
      </c>
      <c r="Q670" s="22">
        <v>44015</v>
      </c>
      <c r="R670" s="99">
        <v>203730574.241</v>
      </c>
      <c r="S670" s="99">
        <v>136455578.44112501</v>
      </c>
      <c r="T670" s="19"/>
      <c r="U670" s="23">
        <v>6.7628880060510701E-6</v>
      </c>
      <c r="V670" s="63">
        <v>-0.55734499801474202</v>
      </c>
      <c r="W670" s="23">
        <v>2.0353362742753201E-4</v>
      </c>
      <c r="X670" s="63">
        <v>-9.5824166019301593</v>
      </c>
      <c r="Y670" s="23">
        <v>7.2467622085241601E-3</v>
      </c>
      <c r="Z670" s="63">
        <v>13.925279601433401</v>
      </c>
      <c r="AA670" s="23">
        <v>1.9449118279226199E-2</v>
      </c>
      <c r="AB670" s="63">
        <v>18.851527537568501</v>
      </c>
      <c r="AC670" s="23">
        <v>4.8086473412695299E-2</v>
      </c>
      <c r="AD670" s="63">
        <v>24.875944588799001</v>
      </c>
      <c r="AE670" s="23">
        <v>7.7088982465284103E-2</v>
      </c>
      <c r="AF670" s="64">
        <v>19.902239830495098</v>
      </c>
      <c r="AG670" s="23">
        <v>2.0202232917654301E-5</v>
      </c>
      <c r="AH670" s="63">
        <v>-6.0928055774638796</v>
      </c>
      <c r="AI670" s="23">
        <v>7.4151540302409601E-3</v>
      </c>
      <c r="AJ670" s="63">
        <v>10.8276283752348</v>
      </c>
      <c r="AK670" s="23">
        <v>0.15325327081882301</v>
      </c>
      <c r="AL670" s="23">
        <v>2.8719808711684901E-2</v>
      </c>
      <c r="AM670" s="63">
        <v>-0.84122241534350894</v>
      </c>
      <c r="AN670" s="19"/>
      <c r="AO670" s="26">
        <v>5.1950358829344601E-4</v>
      </c>
      <c r="AP670" s="26">
        <v>6.6762750066118298E-6</v>
      </c>
      <c r="AQ670" s="26">
        <v>2.23773604193411E-3</v>
      </c>
      <c r="AR670" s="26">
        <v>2.0202232917654301E-5</v>
      </c>
      <c r="AS670" s="24">
        <v>12</v>
      </c>
      <c r="AT670" s="24">
        <v>0</v>
      </c>
      <c r="AU670" s="24">
        <v>7</v>
      </c>
      <c r="AV670" s="25">
        <v>5</v>
      </c>
      <c r="AW670" s="19"/>
      <c r="AX670" s="29">
        <v>1.0408782394790699E-3</v>
      </c>
      <c r="AY670" s="30">
        <v>-10.558534063427899</v>
      </c>
      <c r="AZ670" s="30">
        <v>0.48436058678271399</v>
      </c>
      <c r="BA670" s="30">
        <v>-10.863626259277201</v>
      </c>
      <c r="BB670" s="62">
        <v>1.07550788079323E-4</v>
      </c>
      <c r="BC670" s="108">
        <v>0</v>
      </c>
      <c r="BD670" s="22">
        <v>44015</v>
      </c>
      <c r="BE670" s="22"/>
      <c r="BF670" s="24"/>
      <c r="BG670" s="22"/>
      <c r="BH670" s="37"/>
    </row>
    <row r="671" spans="1:60" x14ac:dyDescent="0.25">
      <c r="A671" s="19"/>
      <c r="B671" s="17" t="s">
        <v>685</v>
      </c>
      <c r="C671" s="17" t="s">
        <v>4951</v>
      </c>
      <c r="D671" s="17" t="s">
        <v>3103</v>
      </c>
      <c r="E671" s="20" t="s">
        <v>7289</v>
      </c>
      <c r="F671" s="20" t="s">
        <v>3150</v>
      </c>
      <c r="G671" s="82" t="s">
        <v>7255</v>
      </c>
      <c r="H671" s="85" t="s">
        <v>7274</v>
      </c>
      <c r="I671" s="21" t="s">
        <v>7417</v>
      </c>
      <c r="J671" s="21" t="s">
        <v>4040</v>
      </c>
      <c r="K671" s="19"/>
      <c r="L671" s="22">
        <v>44015</v>
      </c>
      <c r="M671" s="98">
        <v>1217.89939999953</v>
      </c>
      <c r="N671" s="94">
        <v>1217.89939999953</v>
      </c>
      <c r="O671" s="94">
        <v>1217.89939999953</v>
      </c>
      <c r="P671" s="62">
        <f t="shared" si="10"/>
        <v>1</v>
      </c>
      <c r="Q671" s="22">
        <v>44015</v>
      </c>
      <c r="R671" s="99">
        <v>1407992159.892</v>
      </c>
      <c r="S671" s="99">
        <v>1113673235.04</v>
      </c>
      <c r="T671" s="19"/>
      <c r="U671" s="23">
        <v>4.1054445318877697E-6</v>
      </c>
      <c r="V671" s="63">
        <v>-0.55761074236215802</v>
      </c>
      <c r="W671" s="23">
        <v>1.2054993749188701E-4</v>
      </c>
      <c r="X671" s="63">
        <v>-9.5907149709237292</v>
      </c>
      <c r="Y671" s="23">
        <v>4.84170744493895E-3</v>
      </c>
      <c r="Z671" s="63">
        <v>13.6847741250822</v>
      </c>
      <c r="AA671" s="23">
        <v>1.37657959294302E-2</v>
      </c>
      <c r="AB671" s="63">
        <v>18.283195302588901</v>
      </c>
      <c r="AC671" s="23">
        <v>3.8650011871140998E-2</v>
      </c>
      <c r="AD671" s="63">
        <v>23.932298434636301</v>
      </c>
      <c r="AE671" s="23"/>
      <c r="AF671" s="64"/>
      <c r="AG671" s="23">
        <v>1.14132235466968E-5</v>
      </c>
      <c r="AH671" s="63">
        <v>-6.0936844784009701</v>
      </c>
      <c r="AI671" s="23">
        <v>4.9582862484385303E-3</v>
      </c>
      <c r="AJ671" s="63">
        <v>10.581941597047299</v>
      </c>
      <c r="AK671" s="23">
        <v>4.1915853125829003E-2</v>
      </c>
      <c r="AL671" s="23">
        <v>1.8784719113682499E-2</v>
      </c>
      <c r="AM671" s="63">
        <v>30.360781322466199</v>
      </c>
      <c r="AN671" s="19"/>
      <c r="AO671" s="26">
        <v>7.8190244676079601E-4</v>
      </c>
      <c r="AP671" s="26">
        <v>2.7102250896859901E-6</v>
      </c>
      <c r="AQ671" s="26">
        <v>1.7404939608241E-3</v>
      </c>
      <c r="AR671" s="26">
        <v>1.14132235466968E-5</v>
      </c>
      <c r="AS671" s="24">
        <v>12</v>
      </c>
      <c r="AT671" s="24">
        <v>0</v>
      </c>
      <c r="AU671" s="24">
        <v>7</v>
      </c>
      <c r="AV671" s="25">
        <v>5</v>
      </c>
      <c r="AW671" s="19"/>
      <c r="AX671" s="29">
        <v>1.0205067094955201E-3</v>
      </c>
      <c r="AY671" s="30">
        <v>-15.700505381843</v>
      </c>
      <c r="AZ671" s="30">
        <v>0.466024338812076</v>
      </c>
      <c r="BA671" s="30">
        <v>-13.2950843844155</v>
      </c>
      <c r="BB671" s="62">
        <v>1.05456281163328E-4</v>
      </c>
      <c r="BC671" s="108">
        <v>0</v>
      </c>
      <c r="BD671" s="22">
        <v>44015</v>
      </c>
      <c r="BE671" s="22"/>
      <c r="BF671" s="24"/>
      <c r="BG671" s="22"/>
      <c r="BH671" s="37"/>
    </row>
    <row r="672" spans="1:60" x14ac:dyDescent="0.25">
      <c r="A672" s="19"/>
      <c r="B672" s="17" t="s">
        <v>686</v>
      </c>
      <c r="C672" s="17" t="s">
        <v>4952</v>
      </c>
      <c r="D672" s="17" t="s">
        <v>3103</v>
      </c>
      <c r="E672" s="20" t="s">
        <v>7307</v>
      </c>
      <c r="F672" s="20" t="s">
        <v>3150</v>
      </c>
      <c r="G672" s="82" t="s">
        <v>7255</v>
      </c>
      <c r="H672" s="85" t="s">
        <v>7274</v>
      </c>
      <c r="I672" s="21" t="s">
        <v>7417</v>
      </c>
      <c r="J672" s="21" t="s">
        <v>4041</v>
      </c>
      <c r="K672" s="19"/>
      <c r="L672" s="22">
        <v>44015</v>
      </c>
      <c r="M672" s="98">
        <v>1055.4727999996401</v>
      </c>
      <c r="N672" s="94">
        <v>1055.4727999996401</v>
      </c>
      <c r="O672" s="94">
        <v>1055.4727999996401</v>
      </c>
      <c r="P672" s="62">
        <f t="shared" si="10"/>
        <v>1</v>
      </c>
      <c r="Q672" s="22">
        <v>44015</v>
      </c>
      <c r="R672" s="99">
        <v>1100679623.03</v>
      </c>
      <c r="S672" s="99">
        <v>595991372.23800004</v>
      </c>
      <c r="T672" s="19"/>
      <c r="U672" s="23">
        <v>9.4745173555565998E-6</v>
      </c>
      <c r="V672" s="63">
        <v>-0.55707383507979102</v>
      </c>
      <c r="W672" s="23">
        <v>3.0972017157182601E-4</v>
      </c>
      <c r="X672" s="63">
        <v>-9.57179794751573</v>
      </c>
      <c r="Y672" s="23">
        <v>8.0524983968643903E-3</v>
      </c>
      <c r="Z672" s="63">
        <v>14.0058532202675</v>
      </c>
      <c r="AA672" s="23">
        <v>2.1022678023655299E-2</v>
      </c>
      <c r="AB672" s="63">
        <v>19.0088835120259</v>
      </c>
      <c r="AC672" s="23">
        <v>5.1677401424967698E-2</v>
      </c>
      <c r="AD672" s="63">
        <v>25.235037390026299</v>
      </c>
      <c r="AE672" s="23"/>
      <c r="AF672" s="64"/>
      <c r="AG672" s="23">
        <v>2.8045091312378601E-5</v>
      </c>
      <c r="AH672" s="63">
        <v>-6.0920212916244099</v>
      </c>
      <c r="AI672" s="23">
        <v>8.2265959554206295E-3</v>
      </c>
      <c r="AJ672" s="63">
        <v>10.908772567752701</v>
      </c>
      <c r="AK672" s="23">
        <v>5.5393751006704399E-2</v>
      </c>
      <c r="AL672" s="23">
        <v>2.47368069594813E-2</v>
      </c>
      <c r="AM672" s="63">
        <v>31.708571110531899</v>
      </c>
      <c r="AN672" s="19"/>
      <c r="AO672" s="26">
        <v>8.1328063060937005E-4</v>
      </c>
      <c r="AP672" s="26">
        <v>9.0956200438085893E-6</v>
      </c>
      <c r="AQ672" s="26">
        <v>2.4149881610355801E-3</v>
      </c>
      <c r="AR672" s="26">
        <v>2.8045091312378601E-5</v>
      </c>
      <c r="AS672" s="24">
        <v>12</v>
      </c>
      <c r="AT672" s="24">
        <v>0</v>
      </c>
      <c r="AU672" s="24">
        <v>7</v>
      </c>
      <c r="AV672" s="25">
        <v>5</v>
      </c>
      <c r="AW672" s="19"/>
      <c r="AX672" s="29">
        <v>1.19896004708721E-3</v>
      </c>
      <c r="AY672" s="30">
        <v>-7.78856187478232</v>
      </c>
      <c r="AZ672" s="30">
        <v>0.48943235021533799</v>
      </c>
      <c r="BA672" s="30">
        <v>-9.8255900017684308</v>
      </c>
      <c r="BB672" s="62">
        <v>1.23895133539804E-4</v>
      </c>
      <c r="BC672" s="108">
        <v>0</v>
      </c>
      <c r="BD672" s="22">
        <v>44015</v>
      </c>
      <c r="BE672" s="22"/>
      <c r="BF672" s="24"/>
      <c r="BG672" s="22"/>
      <c r="BH672" s="37"/>
    </row>
    <row r="673" spans="1:60" x14ac:dyDescent="0.25">
      <c r="A673" s="19"/>
      <c r="B673" s="17" t="s">
        <v>687</v>
      </c>
      <c r="C673" s="17" t="s">
        <v>4953</v>
      </c>
      <c r="D673" s="17" t="s">
        <v>3104</v>
      </c>
      <c r="E673" s="20" t="s">
        <v>7289</v>
      </c>
      <c r="F673" s="20" t="s">
        <v>3150</v>
      </c>
      <c r="G673" s="82" t="s">
        <v>7255</v>
      </c>
      <c r="H673" s="85" t="s">
        <v>7274</v>
      </c>
      <c r="I673" s="21" t="s">
        <v>7417</v>
      </c>
      <c r="J673" s="21" t="s">
        <v>4042</v>
      </c>
      <c r="K673" s="19"/>
      <c r="L673" s="22">
        <v>44015</v>
      </c>
      <c r="M673" s="98">
        <v>21390.399500012401</v>
      </c>
      <c r="N673" s="94">
        <v>21390.399500012401</v>
      </c>
      <c r="O673" s="94">
        <v>21390.399500012401</v>
      </c>
      <c r="P673" s="62">
        <f t="shared" si="10"/>
        <v>1</v>
      </c>
      <c r="Q673" s="22">
        <v>44015</v>
      </c>
      <c r="R673" s="99">
        <v>317079941.81099999</v>
      </c>
      <c r="S673" s="99">
        <v>293754558.67000002</v>
      </c>
      <c r="T673" s="19"/>
      <c r="U673" s="23">
        <v>3.4782078728312601E-6</v>
      </c>
      <c r="V673" s="63">
        <v>-0.557673466028064</v>
      </c>
      <c r="W673" s="23">
        <v>1.03954635051196E-4</v>
      </c>
      <c r="X673" s="63">
        <v>-9.5923745011678001</v>
      </c>
      <c r="Y673" s="23">
        <v>3.6706586306536298E-3</v>
      </c>
      <c r="Z673" s="63">
        <v>13.5676692436537</v>
      </c>
      <c r="AA673" s="23">
        <v>1.00020299760217E-2</v>
      </c>
      <c r="AB673" s="63">
        <v>17.9068187072698</v>
      </c>
      <c r="AC673" s="23">
        <v>2.8068079829608902E-2</v>
      </c>
      <c r="AD673" s="63">
        <v>22.874105230497701</v>
      </c>
      <c r="AE673" s="23">
        <v>5.1474149793648401E-2</v>
      </c>
      <c r="AF673" s="64">
        <v>17.340756563324199</v>
      </c>
      <c r="AG673" s="23">
        <v>1.0299119821866001E-5</v>
      </c>
      <c r="AH673" s="63">
        <v>-6.0937958887734602</v>
      </c>
      <c r="AI673" s="23">
        <v>3.7528016164287701E-3</v>
      </c>
      <c r="AJ673" s="63">
        <v>10.461393133853599</v>
      </c>
      <c r="AK673" s="23">
        <v>0.67393606192548805</v>
      </c>
      <c r="AL673" s="23">
        <v>3.2855082554306102E-2</v>
      </c>
      <c r="AM673" s="63">
        <v>-62.386065004742697</v>
      </c>
      <c r="AN673" s="19"/>
      <c r="AO673" s="26">
        <v>5.2108397721894995E-4</v>
      </c>
      <c r="AP673" s="26">
        <v>3.4034310374408998E-6</v>
      </c>
      <c r="AQ673" s="26">
        <v>1.3595199779956599E-3</v>
      </c>
      <c r="AR673" s="26">
        <v>1.0299119821866001E-5</v>
      </c>
      <c r="AS673" s="24">
        <v>12</v>
      </c>
      <c r="AT673" s="24">
        <v>0</v>
      </c>
      <c r="AU673" s="24">
        <v>7</v>
      </c>
      <c r="AV673" s="25">
        <v>5</v>
      </c>
      <c r="AW673" s="19"/>
      <c r="AX673" s="29">
        <v>7.53635709666014E-4</v>
      </c>
      <c r="AY673" s="30">
        <v>-25.513493555714401</v>
      </c>
      <c r="AZ673" s="30">
        <v>0.453908165167832</v>
      </c>
      <c r="BA673" s="30">
        <v>-14.5738245559478</v>
      </c>
      <c r="BB673" s="62">
        <v>7.78716794042111E-5</v>
      </c>
      <c r="BC673" s="108">
        <v>0</v>
      </c>
      <c r="BD673" s="22">
        <v>44015</v>
      </c>
      <c r="BE673" s="22"/>
      <c r="BF673" s="24"/>
      <c r="BG673" s="22"/>
      <c r="BH673" s="37"/>
    </row>
    <row r="674" spans="1:60" x14ac:dyDescent="0.25">
      <c r="A674" s="19"/>
      <c r="B674" s="17" t="s">
        <v>688</v>
      </c>
      <c r="C674" s="17" t="s">
        <v>4954</v>
      </c>
      <c r="D674" s="17" t="s">
        <v>3104</v>
      </c>
      <c r="E674" s="20" t="s">
        <v>7290</v>
      </c>
      <c r="F674" s="20" t="s">
        <v>3150</v>
      </c>
      <c r="G674" s="82" t="s">
        <v>7255</v>
      </c>
      <c r="H674" s="85" t="s">
        <v>7274</v>
      </c>
      <c r="I674" s="21" t="s">
        <v>7417</v>
      </c>
      <c r="J674" s="21" t="s">
        <v>4043</v>
      </c>
      <c r="K674" s="19"/>
      <c r="L674" s="22">
        <v>44015</v>
      </c>
      <c r="M674" s="98">
        <v>1782.2848000004899</v>
      </c>
      <c r="N674" s="94">
        <v>1782.2848000004899</v>
      </c>
      <c r="O674" s="94">
        <v>1782.2848000004899</v>
      </c>
      <c r="P674" s="62">
        <f t="shared" si="10"/>
        <v>1</v>
      </c>
      <c r="Q674" s="22">
        <v>44015</v>
      </c>
      <c r="R674" s="99">
        <v>7859276.2999999998</v>
      </c>
      <c r="S674" s="99">
        <v>5638476.2294140598</v>
      </c>
      <c r="T674" s="19"/>
      <c r="U674" s="23">
        <v>6.2841081671649599E-6</v>
      </c>
      <c r="V674" s="63">
        <v>-0.55739287599862997</v>
      </c>
      <c r="W674" s="23">
        <v>2.2751259166398099E-4</v>
      </c>
      <c r="X674" s="63">
        <v>-9.5800187054992403</v>
      </c>
      <c r="Y674" s="23">
        <v>6.1509354436566398E-3</v>
      </c>
      <c r="Z674" s="63">
        <v>13.815696924954</v>
      </c>
      <c r="AA674" s="23">
        <v>1.6148187973158201E-2</v>
      </c>
      <c r="AB674" s="63">
        <v>18.5214345069835</v>
      </c>
      <c r="AC674" s="23">
        <v>4.3132183409397798E-2</v>
      </c>
      <c r="AD674" s="63">
        <v>24.380515588476602</v>
      </c>
      <c r="AE674" s="23">
        <v>7.0535129774725605E-2</v>
      </c>
      <c r="AF674" s="64">
        <v>19.2468545614392</v>
      </c>
      <c r="AG674" s="23">
        <v>1.9862540284520899E-5</v>
      </c>
      <c r="AH674" s="63">
        <v>-6.0928395467271903</v>
      </c>
      <c r="AI674" s="23">
        <v>6.2772747478447898E-3</v>
      </c>
      <c r="AJ674" s="63">
        <v>10.7138404469879</v>
      </c>
      <c r="AK674" s="23">
        <v>0.361250133659341</v>
      </c>
      <c r="AL674" s="23">
        <v>3.5256257768196499E-2</v>
      </c>
      <c r="AM674" s="63">
        <v>32.6071579609415</v>
      </c>
      <c r="AN674" s="19"/>
      <c r="AO674" s="26">
        <v>5.4573153829551302E-4</v>
      </c>
      <c r="AP674" s="26">
        <v>6.2841081671649599E-6</v>
      </c>
      <c r="AQ674" s="26">
        <v>1.9676183128467502E-3</v>
      </c>
      <c r="AR674" s="26">
        <v>1.9862540284520899E-5</v>
      </c>
      <c r="AS674" s="24">
        <v>12</v>
      </c>
      <c r="AT674" s="24">
        <v>0</v>
      </c>
      <c r="AU674" s="24">
        <v>7</v>
      </c>
      <c r="AV674" s="25">
        <v>5</v>
      </c>
      <c r="AW674" s="19"/>
      <c r="AX674" s="29">
        <v>9.0877628803354995E-4</v>
      </c>
      <c r="AY674" s="30">
        <v>-15.1945190292899</v>
      </c>
      <c r="AZ674" s="30">
        <v>0.47375867890786999</v>
      </c>
      <c r="BA674" s="30">
        <v>-12.630689242098001</v>
      </c>
      <c r="BB674" s="62">
        <v>9.3901323188418906E-5</v>
      </c>
      <c r="BC674" s="108">
        <v>0</v>
      </c>
      <c r="BD674" s="22">
        <v>44015</v>
      </c>
      <c r="BE674" s="22"/>
      <c r="BF674" s="24"/>
      <c r="BG674" s="22"/>
      <c r="BH674" s="37"/>
    </row>
    <row r="675" spans="1:60" x14ac:dyDescent="0.25">
      <c r="A675" s="19"/>
      <c r="B675" s="17" t="s">
        <v>689</v>
      </c>
      <c r="C675" s="17" t="s">
        <v>4955</v>
      </c>
      <c r="D675" s="17" t="s">
        <v>3104</v>
      </c>
      <c r="E675" s="20" t="s">
        <v>7313</v>
      </c>
      <c r="F675" s="20" t="s">
        <v>3150</v>
      </c>
      <c r="G675" s="82" t="s">
        <v>7255</v>
      </c>
      <c r="H675" s="85" t="s">
        <v>7274</v>
      </c>
      <c r="I675" s="21" t="s">
        <v>7417</v>
      </c>
      <c r="J675" s="21" t="s">
        <v>4044</v>
      </c>
      <c r="K675" s="19"/>
      <c r="L675" s="22">
        <v>44015</v>
      </c>
      <c r="M675" s="98">
        <v>1012.88460000046</v>
      </c>
      <c r="N675" s="94">
        <v>1012.88460000046</v>
      </c>
      <c r="O675" s="94">
        <v>1012.88460000046</v>
      </c>
      <c r="P675" s="62">
        <f t="shared" si="10"/>
        <v>1</v>
      </c>
      <c r="Q675" s="22">
        <v>44015</v>
      </c>
      <c r="R675" s="99">
        <v>0</v>
      </c>
      <c r="S675" s="99">
        <v>510312.56668456999</v>
      </c>
      <c r="T675" s="19"/>
      <c r="U675" s="23">
        <v>0</v>
      </c>
      <c r="V675" s="63">
        <v>-0.55802128681534702</v>
      </c>
      <c r="W675" s="23">
        <v>5.47970048501156E-5</v>
      </c>
      <c r="X675" s="63">
        <v>-9.5972902641806304</v>
      </c>
      <c r="Y675" s="23">
        <v>2.2325715599436102E-3</v>
      </c>
      <c r="Z675" s="63">
        <v>13.4238605365827</v>
      </c>
      <c r="AA675" s="23">
        <v>2.2325715599436102E-3</v>
      </c>
      <c r="AB675" s="63">
        <v>17.1298728656548</v>
      </c>
      <c r="AC675" s="23"/>
      <c r="AD675" s="63"/>
      <c r="AE675" s="23"/>
      <c r="AF675" s="64"/>
      <c r="AG675" s="23">
        <v>0</v>
      </c>
      <c r="AH675" s="63">
        <v>-6.0948258007556397</v>
      </c>
      <c r="AI675" s="23">
        <v>2.2325715599436102E-3</v>
      </c>
      <c r="AJ675" s="63">
        <v>10.309370128205</v>
      </c>
      <c r="AK675" s="23">
        <v>1.2808132985810501E-2</v>
      </c>
      <c r="AL675" s="23">
        <v>7.0117320428835202E-3</v>
      </c>
      <c r="AM675" s="63">
        <v>22.000542725349099</v>
      </c>
      <c r="AN675" s="19"/>
      <c r="AO675" s="26">
        <v>1.6972207595245E-4</v>
      </c>
      <c r="AP675" s="26">
        <v>0</v>
      </c>
      <c r="AQ675" s="26">
        <v>1.5127972019399699E-3</v>
      </c>
      <c r="AR675" s="26">
        <v>0</v>
      </c>
      <c r="AS675" s="24">
        <v>5</v>
      </c>
      <c r="AT675" s="24">
        <v>0</v>
      </c>
      <c r="AU675" s="24">
        <v>7</v>
      </c>
      <c r="AV675" s="25">
        <v>5</v>
      </c>
      <c r="AW675" s="19"/>
      <c r="AX675" s="29">
        <v>4.1956538687259098E-4</v>
      </c>
      <c r="AY675" s="30">
        <v>-65.3883730322123</v>
      </c>
      <c r="AZ675" s="30">
        <v>0.42898490426341601</v>
      </c>
      <c r="BA675" s="30">
        <v>-15.6930043133907</v>
      </c>
      <c r="BB675" s="62">
        <v>4.3348142390087201E-5</v>
      </c>
      <c r="BC675" s="108">
        <v>0</v>
      </c>
      <c r="BD675" s="22">
        <v>43990</v>
      </c>
      <c r="BE675" s="22"/>
      <c r="BF675" s="24"/>
      <c r="BG675" s="22"/>
      <c r="BH675" s="37"/>
    </row>
    <row r="676" spans="1:60" x14ac:dyDescent="0.25">
      <c r="A676" s="19"/>
      <c r="B676" s="17" t="s">
        <v>690</v>
      </c>
      <c r="C676" s="17" t="s">
        <v>4956</v>
      </c>
      <c r="D676" s="17" t="s">
        <v>3104</v>
      </c>
      <c r="E676" s="20" t="s">
        <v>7339</v>
      </c>
      <c r="F676" s="20" t="s">
        <v>3150</v>
      </c>
      <c r="G676" s="82" t="s">
        <v>7255</v>
      </c>
      <c r="H676" s="85" t="s">
        <v>7274</v>
      </c>
      <c r="I676" s="21" t="s">
        <v>7417</v>
      </c>
      <c r="J676" s="21" t="s">
        <v>4045</v>
      </c>
      <c r="K676" s="19"/>
      <c r="L676" s="22">
        <v>44015</v>
      </c>
      <c r="M676" s="98">
        <v>2018.3982999995401</v>
      </c>
      <c r="N676" s="94">
        <v>2018.3982999995401</v>
      </c>
      <c r="O676" s="94"/>
      <c r="P676" s="62" t="str">
        <f t="shared" si="10"/>
        <v/>
      </c>
      <c r="Q676" s="22"/>
      <c r="R676" s="99">
        <v>2444416.321</v>
      </c>
      <c r="S676" s="99"/>
      <c r="T676" s="19"/>
      <c r="U676" s="23">
        <v>6.2921571952756503E-6</v>
      </c>
      <c r="V676" s="63">
        <v>-0.55739207109581901</v>
      </c>
      <c r="W676" s="23">
        <v>2.2760846513847401E-4</v>
      </c>
      <c r="X676" s="63">
        <v>-9.5800091181590705</v>
      </c>
      <c r="Y676" s="23">
        <v>6.1503634751716198E-3</v>
      </c>
      <c r="Z676" s="63">
        <v>13.8156397280982</v>
      </c>
      <c r="AA676" s="23"/>
      <c r="AB676" s="63"/>
      <c r="AC676" s="23"/>
      <c r="AD676" s="63"/>
      <c r="AE676" s="23"/>
      <c r="AF676" s="64"/>
      <c r="AG676" s="23">
        <v>1.9867631635861498E-5</v>
      </c>
      <c r="AH676" s="63">
        <v>-6.0928390375920598</v>
      </c>
      <c r="AI676" s="23">
        <v>6.2767211456957704E-3</v>
      </c>
      <c r="AJ676" s="63">
        <v>10.713785086772999</v>
      </c>
      <c r="AK676" s="23">
        <v>9.1494998432608606E-3</v>
      </c>
      <c r="AL676" s="23">
        <v>1.25519816501765E-2</v>
      </c>
      <c r="AM676" s="63">
        <v>15.758018948065001</v>
      </c>
      <c r="AN676" s="19"/>
      <c r="AO676" s="26">
        <v>5.4576617912971404E-4</v>
      </c>
      <c r="AP676" s="26">
        <v>0</v>
      </c>
      <c r="AQ676" s="26">
        <v>1.8171013743994999E-3</v>
      </c>
      <c r="AR676" s="26">
        <v>1.9867631635861498E-5</v>
      </c>
      <c r="AS676" s="24"/>
      <c r="AT676" s="24"/>
      <c r="AU676" s="24"/>
      <c r="AV676" s="25"/>
      <c r="AW676" s="19"/>
      <c r="AX676" s="29"/>
      <c r="AY676" s="30"/>
      <c r="AZ676" s="30"/>
      <c r="BA676" s="30"/>
      <c r="BB676" s="62"/>
      <c r="BC676" s="108">
        <v>0</v>
      </c>
      <c r="BD676" s="22">
        <v>44015</v>
      </c>
      <c r="BE676" s="22"/>
      <c r="BF676" s="24"/>
      <c r="BG676" s="22"/>
      <c r="BH676" s="37"/>
    </row>
    <row r="677" spans="1:60" x14ac:dyDescent="0.25">
      <c r="A677" s="19"/>
      <c r="B677" s="17" t="s">
        <v>691</v>
      </c>
      <c r="C677" s="17" t="s">
        <v>4957</v>
      </c>
      <c r="D677" s="17" t="s">
        <v>3104</v>
      </c>
      <c r="E677" s="20" t="s">
        <v>7320</v>
      </c>
      <c r="F677" s="20" t="s">
        <v>3150</v>
      </c>
      <c r="G677" s="82" t="s">
        <v>7255</v>
      </c>
      <c r="H677" s="85" t="s">
        <v>7274</v>
      </c>
      <c r="I677" s="21" t="s">
        <v>7417</v>
      </c>
      <c r="J677" s="21" t="s">
        <v>4046</v>
      </c>
      <c r="K677" s="19"/>
      <c r="L677" s="22">
        <v>44015</v>
      </c>
      <c r="M677" s="98">
        <v>22234.005600005399</v>
      </c>
      <c r="N677" s="94">
        <v>22234.005600005399</v>
      </c>
      <c r="O677" s="94">
        <v>22234.005600005399</v>
      </c>
      <c r="P677" s="62">
        <f t="shared" si="10"/>
        <v>1</v>
      </c>
      <c r="Q677" s="22">
        <v>44015</v>
      </c>
      <c r="R677" s="99">
        <v>436663253.56999999</v>
      </c>
      <c r="S677" s="99">
        <v>225415464.69350001</v>
      </c>
      <c r="T677" s="19"/>
      <c r="U677" s="23">
        <v>8.7929147412069108E-6</v>
      </c>
      <c r="V677" s="63">
        <v>-0.55714199534122599</v>
      </c>
      <c r="W677" s="23">
        <v>3.0203409187379299E-4</v>
      </c>
      <c r="X677" s="63">
        <v>-9.5725665554782609</v>
      </c>
      <c r="Y677" s="23">
        <v>7.6479709423438198E-3</v>
      </c>
      <c r="Z677" s="63">
        <v>13.9654004748154</v>
      </c>
      <c r="AA677" s="23">
        <v>2.0408691889315399E-2</v>
      </c>
      <c r="AB677" s="63">
        <v>18.947484898584701</v>
      </c>
      <c r="AC677" s="23">
        <v>5.0272106804186499E-2</v>
      </c>
      <c r="AD677" s="63">
        <v>25.094507927948101</v>
      </c>
      <c r="AE677" s="23">
        <v>7.9338736499266801E-2</v>
      </c>
      <c r="AF677" s="64">
        <v>20.127215233893399</v>
      </c>
      <c r="AG677" s="23">
        <v>2.70134059974225E-5</v>
      </c>
      <c r="AH677" s="63">
        <v>-6.0921244601559001</v>
      </c>
      <c r="AI677" s="23">
        <v>7.81769254354003E-3</v>
      </c>
      <c r="AJ677" s="63">
        <v>10.867882226564699</v>
      </c>
      <c r="AK677" s="23">
        <v>21.2317068415135</v>
      </c>
      <c r="AL677" s="23">
        <v>1.1664265218284</v>
      </c>
      <c r="AM677" s="63">
        <v>2121.8008543923502</v>
      </c>
      <c r="AN677" s="19"/>
      <c r="AO677" s="26">
        <v>5.5891503143357102E-4</v>
      </c>
      <c r="AP677" s="26">
        <v>8.7929147412069108E-6</v>
      </c>
      <c r="AQ677" s="26">
        <v>2.4467831535730498E-3</v>
      </c>
      <c r="AR677" s="26">
        <v>2.70134059974225E-5</v>
      </c>
      <c r="AS677" s="24">
        <v>12</v>
      </c>
      <c r="AT677" s="24">
        <v>0</v>
      </c>
      <c r="AU677" s="24">
        <v>7</v>
      </c>
      <c r="AV677" s="25">
        <v>5</v>
      </c>
      <c r="AW677" s="19"/>
      <c r="AX677" s="29">
        <v>1.04110079792349E-3</v>
      </c>
      <c r="AY677" s="30">
        <v>-9.5505571706453303</v>
      </c>
      <c r="AZ677" s="30">
        <v>0.48743289098638298</v>
      </c>
      <c r="BA677" s="30">
        <v>-10.361192776312199</v>
      </c>
      <c r="BB677" s="62">
        <v>1.0757405511668601E-4</v>
      </c>
      <c r="BC677" s="108">
        <v>0</v>
      </c>
      <c r="BD677" s="22">
        <v>44015</v>
      </c>
      <c r="BE677" s="22"/>
      <c r="BF677" s="24"/>
      <c r="BG677" s="22"/>
      <c r="BH677" s="37"/>
    </row>
    <row r="678" spans="1:60" x14ac:dyDescent="0.25">
      <c r="A678" s="19"/>
      <c r="B678" s="17" t="s">
        <v>692</v>
      </c>
      <c r="C678" s="17" t="s">
        <v>4958</v>
      </c>
      <c r="D678" s="17" t="s">
        <v>3104</v>
      </c>
      <c r="E678" s="20" t="s">
        <v>7307</v>
      </c>
      <c r="F678" s="20" t="s">
        <v>3150</v>
      </c>
      <c r="G678" s="82" t="s">
        <v>7255</v>
      </c>
      <c r="H678" s="85" t="s">
        <v>7274</v>
      </c>
      <c r="I678" s="21" t="s">
        <v>7417</v>
      </c>
      <c r="J678" s="21" t="s">
        <v>4047</v>
      </c>
      <c r="K678" s="19"/>
      <c r="L678" s="22">
        <v>44015</v>
      </c>
      <c r="M678" s="98">
        <v>1040.67190000042</v>
      </c>
      <c r="N678" s="94">
        <v>1040.67190000042</v>
      </c>
      <c r="O678" s="94">
        <v>1040.67190000042</v>
      </c>
      <c r="P678" s="62">
        <f t="shared" si="10"/>
        <v>1</v>
      </c>
      <c r="Q678" s="22">
        <v>44015</v>
      </c>
      <c r="R678" s="99">
        <v>800790476.92700005</v>
      </c>
      <c r="S678" s="99">
        <v>545708897.63950002</v>
      </c>
      <c r="T678" s="19"/>
      <c r="U678" s="23">
        <v>5.1889819587813699E-6</v>
      </c>
      <c r="V678" s="63">
        <v>-0.55750238861946899</v>
      </c>
      <c r="W678" s="23">
        <v>1.5444331620528801E-4</v>
      </c>
      <c r="X678" s="63">
        <v>-9.5873256330523908</v>
      </c>
      <c r="Y678" s="23">
        <v>6.9795719009562197E-3</v>
      </c>
      <c r="Z678" s="63">
        <v>13.8985605706839</v>
      </c>
      <c r="AA678" s="23">
        <v>1.8959303779411098E-2</v>
      </c>
      <c r="AB678" s="63">
        <v>18.802546087594202</v>
      </c>
      <c r="AC678" s="23"/>
      <c r="AD678" s="63"/>
      <c r="AE678" s="23"/>
      <c r="AF678" s="64"/>
      <c r="AG678" s="23">
        <v>1.5374918802990598E-5</v>
      </c>
      <c r="AH678" s="63">
        <v>-6.0932883088753398</v>
      </c>
      <c r="AI678" s="23">
        <v>7.1434889669035303E-3</v>
      </c>
      <c r="AJ678" s="63">
        <v>10.800461868900999</v>
      </c>
      <c r="AK678" s="23">
        <v>4.0234481401057599E-2</v>
      </c>
      <c r="AL678" s="23">
        <v>2.1892918779485598E-2</v>
      </c>
      <c r="AM678" s="63">
        <v>24.743177566852001</v>
      </c>
      <c r="AN678" s="19"/>
      <c r="AO678" s="26">
        <v>5.5242058260773796E-4</v>
      </c>
      <c r="AP678" s="26">
        <v>5.0929156714119E-6</v>
      </c>
      <c r="AQ678" s="26">
        <v>2.3192319458758002E-3</v>
      </c>
      <c r="AR678" s="26">
        <v>1.5374918802990598E-5</v>
      </c>
      <c r="AS678" s="24">
        <v>12</v>
      </c>
      <c r="AT678" s="24">
        <v>0</v>
      </c>
      <c r="AU678" s="24">
        <v>7</v>
      </c>
      <c r="AV678" s="25">
        <v>5</v>
      </c>
      <c r="AW678" s="19"/>
      <c r="AX678" s="29">
        <v>1.01676812188998E-3</v>
      </c>
      <c r="AY678" s="30">
        <v>-11.234986567360499</v>
      </c>
      <c r="AZ678" s="30">
        <v>0.48279723094037802</v>
      </c>
      <c r="BA678" s="30">
        <v>-11.1300869877305</v>
      </c>
      <c r="BB678" s="62">
        <v>1.0505917691318701E-4</v>
      </c>
      <c r="BC678" s="108">
        <v>0</v>
      </c>
      <c r="BD678" s="22">
        <v>44015</v>
      </c>
      <c r="BE678" s="22"/>
      <c r="BF678" s="24"/>
      <c r="BG678" s="22"/>
      <c r="BH678" s="37"/>
    </row>
    <row r="679" spans="1:60" x14ac:dyDescent="0.25">
      <c r="A679" s="19"/>
      <c r="B679" s="17" t="s">
        <v>693</v>
      </c>
      <c r="C679" s="17" t="s">
        <v>4959</v>
      </c>
      <c r="D679" s="17" t="s">
        <v>3105</v>
      </c>
      <c r="E679" s="20" t="s">
        <v>7289</v>
      </c>
      <c r="F679" s="20" t="s">
        <v>3159</v>
      </c>
      <c r="G679" s="82" t="s">
        <v>7250</v>
      </c>
      <c r="H679" s="85" t="s">
        <v>7258</v>
      </c>
      <c r="I679" s="21" t="s">
        <v>7417</v>
      </c>
      <c r="J679" s="21" t="s">
        <v>4048</v>
      </c>
      <c r="K679" s="19"/>
      <c r="L679" s="22">
        <v>44015</v>
      </c>
      <c r="M679" s="98">
        <v>7678.5103999972298</v>
      </c>
      <c r="N679" s="94">
        <v>7678.5103999972298</v>
      </c>
      <c r="O679" s="94">
        <v>10024.9493999928</v>
      </c>
      <c r="P679" s="62">
        <f t="shared" si="10"/>
        <v>0.76594006549327265</v>
      </c>
      <c r="Q679" s="22">
        <v>43756</v>
      </c>
      <c r="R679" s="99">
        <v>968186.24</v>
      </c>
      <c r="S679" s="99">
        <v>1058706.9477558599</v>
      </c>
      <c r="T679" s="19"/>
      <c r="U679" s="23">
        <v>6.1535209842986703E-3</v>
      </c>
      <c r="V679" s="63">
        <v>5.7330811614519903E-2</v>
      </c>
      <c r="W679" s="23">
        <v>8.9231184405507494E-2</v>
      </c>
      <c r="X679" s="63">
        <v>-0.67965152411488805</v>
      </c>
      <c r="Y679" s="23">
        <v>-0.169732110106561</v>
      </c>
      <c r="Z679" s="63">
        <v>-3.7726076300750702</v>
      </c>
      <c r="AA679" s="23">
        <v>-0.221849649881769</v>
      </c>
      <c r="AB679" s="63">
        <v>-5.2783492785238204</v>
      </c>
      <c r="AC679" s="23">
        <v>-0.32794135626929299</v>
      </c>
      <c r="AD679" s="63">
        <v>-12.726838379399901</v>
      </c>
      <c r="AE679" s="23">
        <v>-0.29370040576934098</v>
      </c>
      <c r="AF679" s="64">
        <v>-17.176698992989301</v>
      </c>
      <c r="AG679" s="23">
        <v>5.9110039528604802E-2</v>
      </c>
      <c r="AH679" s="63">
        <v>-0.18382184789516001</v>
      </c>
      <c r="AI679" s="23">
        <v>-0.14193338010416501</v>
      </c>
      <c r="AJ679" s="63">
        <v>-4.1072250382130697</v>
      </c>
      <c r="AK679" s="23">
        <v>-0.241925093987375</v>
      </c>
      <c r="AL679" s="23">
        <v>-1.71113588494336E-2</v>
      </c>
      <c r="AM679" s="63">
        <v>-158.09209990711</v>
      </c>
      <c r="AN679" s="19"/>
      <c r="AO679" s="26">
        <v>7.5406207863125005E-2</v>
      </c>
      <c r="AP679" s="26">
        <v>-0.13203474519294101</v>
      </c>
      <c r="AQ679" s="26">
        <v>0.123089417262236</v>
      </c>
      <c r="AR679" s="26">
        <v>-0.155261381055461</v>
      </c>
      <c r="AS679" s="24">
        <v>5</v>
      </c>
      <c r="AT679" s="24">
        <v>7</v>
      </c>
      <c r="AU679" s="24">
        <v>3</v>
      </c>
      <c r="AV679" s="25">
        <v>9</v>
      </c>
      <c r="AW679" s="19"/>
      <c r="AX679" s="29">
        <v>0.31573831118934298</v>
      </c>
      <c r="AY679" s="30">
        <v>-0.73854719068913299</v>
      </c>
      <c r="AZ679" s="30">
        <v>-1.76247102817979</v>
      </c>
      <c r="BA679" s="30">
        <v>-0.96454284312585503</v>
      </c>
      <c r="BB679" s="62">
        <v>3.2067974246710901E-2</v>
      </c>
      <c r="BC679" s="108">
        <v>-44.2405644460814</v>
      </c>
      <c r="BD679" s="22">
        <v>43756</v>
      </c>
      <c r="BE679" s="22">
        <v>43908</v>
      </c>
      <c r="BF679" s="24"/>
      <c r="BG679" s="22"/>
      <c r="BH679" s="37"/>
    </row>
    <row r="680" spans="1:60" x14ac:dyDescent="0.25">
      <c r="A680" s="19"/>
      <c r="B680" s="17" t="s">
        <v>694</v>
      </c>
      <c r="C680" s="17" t="s">
        <v>4960</v>
      </c>
      <c r="D680" s="17" t="s">
        <v>3105</v>
      </c>
      <c r="E680" s="20" t="s">
        <v>7290</v>
      </c>
      <c r="F680" s="20" t="s">
        <v>3159</v>
      </c>
      <c r="G680" s="82" t="s">
        <v>7250</v>
      </c>
      <c r="H680" s="85" t="s">
        <v>7258</v>
      </c>
      <c r="I680" s="21" t="s">
        <v>7417</v>
      </c>
      <c r="J680" s="21" t="s">
        <v>4049</v>
      </c>
      <c r="K680" s="19"/>
      <c r="L680" s="22">
        <v>44015</v>
      </c>
      <c r="M680" s="98">
        <v>2984.7419000007199</v>
      </c>
      <c r="N680" s="94">
        <v>2984.7419000007199</v>
      </c>
      <c r="O680" s="94">
        <v>3693.0989999994599</v>
      </c>
      <c r="P680" s="62">
        <f t="shared" si="10"/>
        <v>0.80819439175639651</v>
      </c>
      <c r="Q680" s="22">
        <v>43756</v>
      </c>
      <c r="R680" s="99">
        <v>2333453.91</v>
      </c>
      <c r="S680" s="99">
        <v>2791905.76391797</v>
      </c>
      <c r="T680" s="19"/>
      <c r="U680" s="23">
        <v>6.2260606646305002E-3</v>
      </c>
      <c r="V680" s="63">
        <v>6.4584779647702803E-2</v>
      </c>
      <c r="W680" s="23">
        <v>9.2022744429414202E-2</v>
      </c>
      <c r="X680" s="63">
        <v>-0.40049552172422398</v>
      </c>
      <c r="Y680" s="23">
        <v>-0.13159425354839199</v>
      </c>
      <c r="Z680" s="63">
        <v>4.1178025741828599E-2</v>
      </c>
      <c r="AA680" s="23">
        <v>-0.17211569359176801</v>
      </c>
      <c r="AB680" s="63">
        <v>-0.30495364952366799</v>
      </c>
      <c r="AC680" s="23">
        <v>-0.24397315343230699</v>
      </c>
      <c r="AD680" s="63">
        <v>-4.33001809570123</v>
      </c>
      <c r="AE680" s="23">
        <v>-0.16649092579144101</v>
      </c>
      <c r="AF680" s="64">
        <v>-4.4557509951846397</v>
      </c>
      <c r="AG680" s="23">
        <v>5.9339123208701501E-2</v>
      </c>
      <c r="AH680" s="63">
        <v>-0.16091347988549401</v>
      </c>
      <c r="AI680" s="23">
        <v>-0.10221102885130701</v>
      </c>
      <c r="AJ680" s="63">
        <v>-0.134989912927267</v>
      </c>
      <c r="AK680" s="23">
        <v>-0.30156642829650099</v>
      </c>
      <c r="AL680" s="23">
        <v>-3.58275668986607E-2</v>
      </c>
      <c r="AM680" s="63">
        <v>-14.717538130644201</v>
      </c>
      <c r="AN680" s="19"/>
      <c r="AO680" s="26">
        <v>7.5483749275008394E-2</v>
      </c>
      <c r="AP680" s="26">
        <v>-0.13184703904334999</v>
      </c>
      <c r="AQ680" s="26">
        <v>0.131578303138667</v>
      </c>
      <c r="AR680" s="26">
        <v>-0.148451651026408</v>
      </c>
      <c r="AS680" s="24">
        <v>5</v>
      </c>
      <c r="AT680" s="24">
        <v>7</v>
      </c>
      <c r="AU680" s="24">
        <v>5</v>
      </c>
      <c r="AV680" s="25">
        <v>7</v>
      </c>
      <c r="AW680" s="19"/>
      <c r="AX680" s="29">
        <v>0.31529309126024602</v>
      </c>
      <c r="AY680" s="30">
        <v>-0.58569220734716498</v>
      </c>
      <c r="AZ680" s="30">
        <v>-0.29468350193610598</v>
      </c>
      <c r="BA680" s="30">
        <v>-0.77111005270671695</v>
      </c>
      <c r="BB680" s="62">
        <v>3.2034515042578302E-2</v>
      </c>
      <c r="BC680" s="108">
        <v>-43.327116332366103</v>
      </c>
      <c r="BD680" s="22">
        <v>43756</v>
      </c>
      <c r="BE680" s="22">
        <v>43908</v>
      </c>
      <c r="BF680" s="24"/>
      <c r="BG680" s="22"/>
      <c r="BH680" s="37"/>
    </row>
    <row r="681" spans="1:60" x14ac:dyDescent="0.25">
      <c r="A681" s="19"/>
      <c r="B681" s="17" t="s">
        <v>695</v>
      </c>
      <c r="C681" s="17" t="s">
        <v>4961</v>
      </c>
      <c r="D681" s="17" t="s">
        <v>3105</v>
      </c>
      <c r="E681" s="20" t="s">
        <v>7315</v>
      </c>
      <c r="F681" s="20" t="s">
        <v>3159</v>
      </c>
      <c r="G681" s="82" t="s">
        <v>7250</v>
      </c>
      <c r="H681" s="85" t="s">
        <v>7258</v>
      </c>
      <c r="I681" s="21" t="s">
        <v>7417</v>
      </c>
      <c r="J681" s="21" t="s">
        <v>4050</v>
      </c>
      <c r="K681" s="19"/>
      <c r="L681" s="22">
        <v>44015</v>
      </c>
      <c r="M681" s="98">
        <v>3036.8282999992398</v>
      </c>
      <c r="N681" s="94">
        <v>3036.8282999992398</v>
      </c>
      <c r="O681" s="94">
        <v>3748.0800999999001</v>
      </c>
      <c r="P681" s="62">
        <f t="shared" si="10"/>
        <v>0.81023569907145809</v>
      </c>
      <c r="Q681" s="22">
        <v>43756</v>
      </c>
      <c r="R681" s="99">
        <v>9299072.9260000009</v>
      </c>
      <c r="S681" s="99">
        <v>13900803.5445781</v>
      </c>
      <c r="T681" s="19"/>
      <c r="U681" s="23">
        <v>6.2357006299862397E-3</v>
      </c>
      <c r="V681" s="63">
        <v>6.5548776183277396E-2</v>
      </c>
      <c r="W681" s="23">
        <v>9.2336972167686299E-2</v>
      </c>
      <c r="X681" s="63">
        <v>-0.369072747897008</v>
      </c>
      <c r="Y681" s="23">
        <v>-0.130043305495783</v>
      </c>
      <c r="Z681" s="63">
        <v>0.196272831002716</v>
      </c>
      <c r="AA681" s="23">
        <v>-0.16917263601673799</v>
      </c>
      <c r="AB681" s="63">
        <v>-1.0647892020642801E-2</v>
      </c>
      <c r="AC681" s="23">
        <v>-0.23860809188510801</v>
      </c>
      <c r="AD681" s="63">
        <v>-3.7935119409812601</v>
      </c>
      <c r="AE681" s="23">
        <v>-0.15764206773106701</v>
      </c>
      <c r="AF681" s="64">
        <v>-3.5708651891473</v>
      </c>
      <c r="AG681" s="23">
        <v>5.9369561680796303E-2</v>
      </c>
      <c r="AH681" s="63">
        <v>-0.15786963267601101</v>
      </c>
      <c r="AI681" s="23">
        <v>-0.100581708050449</v>
      </c>
      <c r="AJ681" s="63">
        <v>2.79421671584714E-2</v>
      </c>
      <c r="AK681" s="23">
        <v>-0.27794791991065698</v>
      </c>
      <c r="AL681" s="23">
        <v>-3.2562450386649303E-2</v>
      </c>
      <c r="AM681" s="63">
        <v>-12.355687292059899</v>
      </c>
      <c r="AN681" s="19"/>
      <c r="AO681" s="26">
        <v>7.5494049311601003E-2</v>
      </c>
      <c r="AP681" s="26">
        <v>-0.13182207473524599</v>
      </c>
      <c r="AQ681" s="26">
        <v>0.131893272677262</v>
      </c>
      <c r="AR681" s="26">
        <v>-0.14815290213489801</v>
      </c>
      <c r="AS681" s="24">
        <v>5</v>
      </c>
      <c r="AT681" s="24">
        <v>7</v>
      </c>
      <c r="AU681" s="24">
        <v>5</v>
      </c>
      <c r="AV681" s="25">
        <v>7</v>
      </c>
      <c r="AW681" s="19"/>
      <c r="AX681" s="29">
        <v>0.31528735476138497</v>
      </c>
      <c r="AY681" s="30">
        <v>-0.57688677784335596</v>
      </c>
      <c r="AZ681" s="30">
        <v>-0.207980986994244</v>
      </c>
      <c r="BA681" s="30">
        <v>-0.75983569079289703</v>
      </c>
      <c r="BB681" s="62">
        <v>3.2034595306868099E-2</v>
      </c>
      <c r="BC681" s="108">
        <v>-43.244470682460801</v>
      </c>
      <c r="BD681" s="22">
        <v>43756</v>
      </c>
      <c r="BE681" s="22">
        <v>43908</v>
      </c>
      <c r="BF681" s="24"/>
      <c r="BG681" s="22"/>
      <c r="BH681" s="37"/>
    </row>
    <row r="682" spans="1:60" x14ac:dyDescent="0.25">
      <c r="A682" s="19"/>
      <c r="B682" s="17" t="s">
        <v>696</v>
      </c>
      <c r="C682" s="17" t="s">
        <v>4962</v>
      </c>
      <c r="D682" s="17" t="s">
        <v>3105</v>
      </c>
      <c r="E682" s="20" t="s">
        <v>7300</v>
      </c>
      <c r="F682" s="20" t="s">
        <v>3159</v>
      </c>
      <c r="G682" s="82" t="s">
        <v>7250</v>
      </c>
      <c r="H682" s="85" t="s">
        <v>7258</v>
      </c>
      <c r="I682" s="21" t="s">
        <v>7417</v>
      </c>
      <c r="J682" s="21" t="s">
        <v>4051</v>
      </c>
      <c r="K682" s="19"/>
      <c r="L682" s="22">
        <v>44015</v>
      </c>
      <c r="M682" s="98">
        <v>825.941599999554</v>
      </c>
      <c r="N682" s="94">
        <v>825.941599999554</v>
      </c>
      <c r="O682" s="94">
        <v>1076.5713999997799</v>
      </c>
      <c r="P682" s="62">
        <f t="shared" si="10"/>
        <v>0.76719630486164025</v>
      </c>
      <c r="Q682" s="22">
        <v>43756</v>
      </c>
      <c r="R682" s="99">
        <v>1972961.1410000001</v>
      </c>
      <c r="S682" s="99">
        <v>2269729.3802304701</v>
      </c>
      <c r="T682" s="19"/>
      <c r="U682" s="23">
        <v>6.1599371401825902E-3</v>
      </c>
      <c r="V682" s="63">
        <v>5.7972427202912499E-2</v>
      </c>
      <c r="W682" s="23">
        <v>8.9437969862046898E-2</v>
      </c>
      <c r="X682" s="63">
        <v>-0.65897297846095204</v>
      </c>
      <c r="Y682" s="23">
        <v>-0.16877530206518701</v>
      </c>
      <c r="Z682" s="63">
        <v>-3.6769268259376999</v>
      </c>
      <c r="AA682" s="23">
        <v>-0.22004552952159401</v>
      </c>
      <c r="AB682" s="63">
        <v>-5.0979372425063003</v>
      </c>
      <c r="AC682" s="23">
        <v>-0.32640025680186202</v>
      </c>
      <c r="AD682" s="63">
        <v>-12.572728432656699</v>
      </c>
      <c r="AE682" s="23">
        <v>-0.29044335735496102</v>
      </c>
      <c r="AF682" s="64">
        <v>-16.850994151551301</v>
      </c>
      <c r="AG682" s="23">
        <v>5.9130187459231799E-2</v>
      </c>
      <c r="AH682" s="63">
        <v>-0.18180705483246101</v>
      </c>
      <c r="AI682" s="23">
        <v>-0.14092821053243801</v>
      </c>
      <c r="AJ682" s="63">
        <v>-4.0067080810404097</v>
      </c>
      <c r="AK682" s="23">
        <v>-0.56315565663506295</v>
      </c>
      <c r="AL682" s="23">
        <v>-8.0741169101238505E-2</v>
      </c>
      <c r="AM682" s="63">
        <v>-40.876460964500403</v>
      </c>
      <c r="AN682" s="19"/>
      <c r="AO682" s="26">
        <v>7.5413046419271296E-2</v>
      </c>
      <c r="AP682" s="26">
        <v>-0.13201827010561801</v>
      </c>
      <c r="AQ682" s="26">
        <v>0.123302546320774</v>
      </c>
      <c r="AR682" s="26">
        <v>-0.15509556294913601</v>
      </c>
      <c r="AS682" s="24">
        <v>5</v>
      </c>
      <c r="AT682" s="24">
        <v>7</v>
      </c>
      <c r="AU682" s="24">
        <v>3</v>
      </c>
      <c r="AV682" s="25">
        <v>9</v>
      </c>
      <c r="AW682" s="19"/>
      <c r="AX682" s="29">
        <v>0.31572701603581699</v>
      </c>
      <c r="AY682" s="30">
        <v>-0.73318430730341799</v>
      </c>
      <c r="AZ682" s="30">
        <v>-1.7103687517028401</v>
      </c>
      <c r="BA682" s="30">
        <v>-0.95777848394845899</v>
      </c>
      <c r="BB682" s="62">
        <v>3.2067163741339798E-2</v>
      </c>
      <c r="BC682" s="108">
        <v>-44.186915981583297</v>
      </c>
      <c r="BD682" s="22">
        <v>43756</v>
      </c>
      <c r="BE682" s="22">
        <v>43908</v>
      </c>
      <c r="BF682" s="24"/>
      <c r="BG682" s="22"/>
      <c r="BH682" s="37"/>
    </row>
    <row r="683" spans="1:60" x14ac:dyDescent="0.25">
      <c r="A683" s="19"/>
      <c r="B683" s="17" t="s">
        <v>697</v>
      </c>
      <c r="C683" s="17" t="s">
        <v>4963</v>
      </c>
      <c r="D683" s="17" t="s">
        <v>3105</v>
      </c>
      <c r="E683" s="20" t="s">
        <v>7328</v>
      </c>
      <c r="F683" s="20" t="s">
        <v>3159</v>
      </c>
      <c r="G683" s="82" t="s">
        <v>7250</v>
      </c>
      <c r="H683" s="85" t="s">
        <v>7258</v>
      </c>
      <c r="I683" s="21" t="s">
        <v>7417</v>
      </c>
      <c r="J683" s="21" t="s">
        <v>4052</v>
      </c>
      <c r="K683" s="19"/>
      <c r="L683" s="22">
        <v>44015</v>
      </c>
      <c r="M683" s="98">
        <v>1202.63299999945</v>
      </c>
      <c r="N683" s="94">
        <v>1202.63299999945</v>
      </c>
      <c r="O683" s="94">
        <v>1559.2585000004599</v>
      </c>
      <c r="P683" s="62">
        <f t="shared" si="10"/>
        <v>0.77128519741857771</v>
      </c>
      <c r="Q683" s="22">
        <v>43756</v>
      </c>
      <c r="R683" s="99">
        <v>4716705.8150000004</v>
      </c>
      <c r="S683" s="99">
        <v>6681402.1764374999</v>
      </c>
      <c r="T683" s="19"/>
      <c r="U683" s="23">
        <v>6.1805702371202599E-3</v>
      </c>
      <c r="V683" s="63">
        <v>6.0035736896679702E-2</v>
      </c>
      <c r="W683" s="23">
        <v>9.0109104001457996E-2</v>
      </c>
      <c r="X683" s="63">
        <v>-0.59185956451983701</v>
      </c>
      <c r="Y683" s="23">
        <v>-0.16566476572654201</v>
      </c>
      <c r="Z683" s="63">
        <v>-3.3658731920732001</v>
      </c>
      <c r="AA683" s="23">
        <v>-0.214164899958705</v>
      </c>
      <c r="AB683" s="63">
        <v>-4.5098742862173804</v>
      </c>
      <c r="AC683" s="23">
        <v>-0.316145667097881</v>
      </c>
      <c r="AD683" s="63">
        <v>-11.547269462258599</v>
      </c>
      <c r="AE683" s="23">
        <v>-0.27422494438447798</v>
      </c>
      <c r="AF683" s="64">
        <v>-15.2291528544883</v>
      </c>
      <c r="AG683" s="23">
        <v>5.91953841267241E-2</v>
      </c>
      <c r="AH683" s="63">
        <v>-0.17528738808323399</v>
      </c>
      <c r="AI683" s="23">
        <v>-0.13766042492716199</v>
      </c>
      <c r="AJ683" s="63">
        <v>-3.6799295205128102</v>
      </c>
      <c r="AK683" s="23">
        <v>-0.54632688013021802</v>
      </c>
      <c r="AL683" s="23">
        <v>-7.7202106140248403E-2</v>
      </c>
      <c r="AM683" s="63">
        <v>-39.193583314016003</v>
      </c>
      <c r="AN683" s="19"/>
      <c r="AO683" s="26">
        <v>7.5435075990753803E-2</v>
      </c>
      <c r="AP683" s="26">
        <v>-0.13196480151964399</v>
      </c>
      <c r="AQ683" s="26">
        <v>0.123994268347888</v>
      </c>
      <c r="AR683" s="26">
        <v>-0.154557701853337</v>
      </c>
      <c r="AS683" s="24">
        <v>5</v>
      </c>
      <c r="AT683" s="24">
        <v>7</v>
      </c>
      <c r="AU683" s="24">
        <v>3</v>
      </c>
      <c r="AV683" s="25">
        <v>9</v>
      </c>
      <c r="AW683" s="19"/>
      <c r="AX683" s="29">
        <v>0.31569014261971501</v>
      </c>
      <c r="AY683" s="30">
        <v>-0.71570526758478104</v>
      </c>
      <c r="AZ683" s="30">
        <v>-1.54050977925726</v>
      </c>
      <c r="BA683" s="30">
        <v>-0.93570361406909797</v>
      </c>
      <c r="BB683" s="62">
        <v>3.20645105115182E-2</v>
      </c>
      <c r="BC683" s="108">
        <v>-44.012522618926603</v>
      </c>
      <c r="BD683" s="22">
        <v>43756</v>
      </c>
      <c r="BE683" s="22">
        <v>43908</v>
      </c>
      <c r="BF683" s="24"/>
      <c r="BG683" s="22"/>
      <c r="BH683" s="37"/>
    </row>
    <row r="684" spans="1:60" x14ac:dyDescent="0.25">
      <c r="A684" s="19"/>
      <c r="B684" s="17" t="s">
        <v>698</v>
      </c>
      <c r="C684" s="17" t="s">
        <v>4964</v>
      </c>
      <c r="D684" s="17" t="s">
        <v>3105</v>
      </c>
      <c r="E684" s="20" t="s">
        <v>7329</v>
      </c>
      <c r="F684" s="20" t="s">
        <v>3159</v>
      </c>
      <c r="G684" s="82" t="s">
        <v>7250</v>
      </c>
      <c r="H684" s="85" t="s">
        <v>7258</v>
      </c>
      <c r="I684" s="21" t="s">
        <v>7417</v>
      </c>
      <c r="J684" s="21" t="s">
        <v>4053</v>
      </c>
      <c r="K684" s="19"/>
      <c r="L684" s="22">
        <v>44015</v>
      </c>
      <c r="M684" s="98">
        <v>1465.8220000006299</v>
      </c>
      <c r="N684" s="94">
        <v>1465.8220000006299</v>
      </c>
      <c r="O684" s="94">
        <v>1884.5110999997701</v>
      </c>
      <c r="P684" s="62">
        <f t="shared" si="10"/>
        <v>0.77782614281274798</v>
      </c>
      <c r="Q684" s="22">
        <v>43756</v>
      </c>
      <c r="R684" s="99">
        <v>559536.37800000003</v>
      </c>
      <c r="S684" s="99">
        <v>897470.67791210895</v>
      </c>
      <c r="T684" s="19"/>
      <c r="U684" s="23">
        <v>6.2133324227033899E-3</v>
      </c>
      <c r="V684" s="63">
        <v>6.3311955454992103E-2</v>
      </c>
      <c r="W684" s="23">
        <v>9.1175752886629199E-2</v>
      </c>
      <c r="X684" s="63">
        <v>-0.48519467600271998</v>
      </c>
      <c r="Y684" s="23">
        <v>-0.160698802521511</v>
      </c>
      <c r="Z684" s="63">
        <v>-2.8692768715700399</v>
      </c>
      <c r="AA684" s="23">
        <v>-0.20473091738211199</v>
      </c>
      <c r="AB684" s="63">
        <v>-3.5664760285581001</v>
      </c>
      <c r="AC684" s="23">
        <v>-0.29972526883182599</v>
      </c>
      <c r="AD684" s="63">
        <v>-9.9052296356530896</v>
      </c>
      <c r="AE684" s="23">
        <v>-0.24790045877482</v>
      </c>
      <c r="AF684" s="64">
        <v>-12.596704293522601</v>
      </c>
      <c r="AG684" s="23">
        <v>5.9298966783899197E-2</v>
      </c>
      <c r="AH684" s="63">
        <v>-0.16492912236571999</v>
      </c>
      <c r="AI684" s="23">
        <v>-0.13244287647015901</v>
      </c>
      <c r="AJ684" s="63">
        <v>-3.1581746748124702</v>
      </c>
      <c r="AK684" s="23">
        <v>-0.49205344828835201</v>
      </c>
      <c r="AL684" s="23">
        <v>-6.6540980940772002E-2</v>
      </c>
      <c r="AM684" s="63">
        <v>-33.766240129829399</v>
      </c>
      <c r="AN684" s="19"/>
      <c r="AO684" s="26">
        <v>7.5470153065907694E-2</v>
      </c>
      <c r="AP684" s="26">
        <v>-0.13187989151905599</v>
      </c>
      <c r="AQ684" s="26">
        <v>0.12509431866783399</v>
      </c>
      <c r="AR684" s="26">
        <v>-0.153702898093761</v>
      </c>
      <c r="AS684" s="24">
        <v>5</v>
      </c>
      <c r="AT684" s="24">
        <v>7</v>
      </c>
      <c r="AU684" s="24">
        <v>4</v>
      </c>
      <c r="AV684" s="25">
        <v>8</v>
      </c>
      <c r="AW684" s="19"/>
      <c r="AX684" s="29">
        <v>0.31563213307555998</v>
      </c>
      <c r="AY684" s="30">
        <v>-0.68766512075035302</v>
      </c>
      <c r="AZ684" s="30">
        <v>-1.2679977213138001</v>
      </c>
      <c r="BA684" s="30">
        <v>-0.90020275322876797</v>
      </c>
      <c r="BB684" s="62">
        <v>3.20603533362009E-2</v>
      </c>
      <c r="BC684" s="108">
        <v>-43.734361660142902</v>
      </c>
      <c r="BD684" s="22">
        <v>43756</v>
      </c>
      <c r="BE684" s="22">
        <v>43908</v>
      </c>
      <c r="BF684" s="24"/>
      <c r="BG684" s="22"/>
      <c r="BH684" s="37"/>
    </row>
    <row r="685" spans="1:60" x14ac:dyDescent="0.25">
      <c r="A685" s="19"/>
      <c r="B685" s="17" t="s">
        <v>699</v>
      </c>
      <c r="C685" s="17" t="s">
        <v>4965</v>
      </c>
      <c r="D685" s="17" t="s">
        <v>3105</v>
      </c>
      <c r="E685" s="20" t="s">
        <v>7330</v>
      </c>
      <c r="F685" s="20" t="s">
        <v>3159</v>
      </c>
      <c r="G685" s="82" t="s">
        <v>7250</v>
      </c>
      <c r="H685" s="85" t="s">
        <v>7258</v>
      </c>
      <c r="I685" s="21" t="s">
        <v>7417</v>
      </c>
      <c r="J685" s="21" t="s">
        <v>4054</v>
      </c>
      <c r="K685" s="19"/>
      <c r="L685" s="22">
        <v>44015</v>
      </c>
      <c r="M685" s="98">
        <v>853.42789999954402</v>
      </c>
      <c r="N685" s="94">
        <v>853.42789999954402</v>
      </c>
      <c r="O685" s="94">
        <v>1089.7385000009101</v>
      </c>
      <c r="P685" s="62">
        <f t="shared" si="10"/>
        <v>0.78314926011958952</v>
      </c>
      <c r="Q685" s="22">
        <v>43756</v>
      </c>
      <c r="R685" s="99">
        <v>35723.218000000001</v>
      </c>
      <c r="S685" s="99">
        <v>62373.690091613797</v>
      </c>
      <c r="T685" s="19"/>
      <c r="U685" s="23">
        <v>6.2398033696808904E-3</v>
      </c>
      <c r="V685" s="63">
        <v>6.5959050152741797E-2</v>
      </c>
      <c r="W685" s="23">
        <v>9.2037700811488293E-2</v>
      </c>
      <c r="X685" s="63">
        <v>-0.39899988351680798</v>
      </c>
      <c r="Y685" s="23">
        <v>-0.156666548416106</v>
      </c>
      <c r="Z685" s="63">
        <v>-2.4660514610295601</v>
      </c>
      <c r="AA685" s="23">
        <v>-0.197029029264813</v>
      </c>
      <c r="AB685" s="63">
        <v>-2.7962872168281998</v>
      </c>
      <c r="AC685" s="23">
        <v>-0.28611534724041099</v>
      </c>
      <c r="AD685" s="63">
        <v>-8.5442374765116291</v>
      </c>
      <c r="AE685" s="23">
        <v>-0.225879997544398</v>
      </c>
      <c r="AF685" s="64">
        <v>-10.394658170480399</v>
      </c>
      <c r="AG685" s="23">
        <v>5.9382571702371899E-2</v>
      </c>
      <c r="AH685" s="63">
        <v>-0.15656863051844999</v>
      </c>
      <c r="AI685" s="23">
        <v>-0.12820601614294</v>
      </c>
      <c r="AJ685" s="63">
        <v>-2.7344886420905801</v>
      </c>
      <c r="AK685" s="23">
        <v>-0.15621521009321401</v>
      </c>
      <c r="AL685" s="23">
        <v>-4.3212104465055703E-2</v>
      </c>
      <c r="AM685" s="63">
        <v>-16.796465168328702</v>
      </c>
      <c r="AN685" s="19"/>
      <c r="AO685" s="26">
        <v>7.5498502777918503E-2</v>
      </c>
      <c r="AP685" s="26">
        <v>-0.13181123143120199</v>
      </c>
      <c r="AQ685" s="26">
        <v>0.12598383776639799</v>
      </c>
      <c r="AR685" s="26">
        <v>-0.153011965854676</v>
      </c>
      <c r="AS685" s="24">
        <v>5</v>
      </c>
      <c r="AT685" s="24">
        <v>7</v>
      </c>
      <c r="AU685" s="24">
        <v>4</v>
      </c>
      <c r="AV685" s="25">
        <v>8</v>
      </c>
      <c r="AW685" s="19"/>
      <c r="AX685" s="29">
        <v>0.31558566561609003</v>
      </c>
      <c r="AY685" s="30">
        <v>-0.66477379447587703</v>
      </c>
      <c r="AZ685" s="30">
        <v>-1.0455488097450101</v>
      </c>
      <c r="BA685" s="30">
        <v>-0.87114144916813496</v>
      </c>
      <c r="BB685" s="62">
        <v>3.2057035436882902E-2</v>
      </c>
      <c r="BC685" s="108">
        <v>-43.508704152482103</v>
      </c>
      <c r="BD685" s="22">
        <v>43756</v>
      </c>
      <c r="BE685" s="22">
        <v>43908</v>
      </c>
      <c r="BF685" s="24"/>
      <c r="BG685" s="22"/>
      <c r="BH685" s="37"/>
    </row>
    <row r="686" spans="1:60" x14ac:dyDescent="0.25">
      <c r="A686" s="19"/>
      <c r="B686" s="17" t="s">
        <v>700</v>
      </c>
      <c r="C686" s="17" t="s">
        <v>4966</v>
      </c>
      <c r="D686" s="17" t="s">
        <v>3105</v>
      </c>
      <c r="E686" s="20" t="s">
        <v>7306</v>
      </c>
      <c r="F686" s="20" t="s">
        <v>3159</v>
      </c>
      <c r="G686" s="82" t="s">
        <v>7250</v>
      </c>
      <c r="H686" s="85" t="s">
        <v>7258</v>
      </c>
      <c r="I686" s="21" t="s">
        <v>7417</v>
      </c>
      <c r="J686" s="21" t="s">
        <v>4055</v>
      </c>
      <c r="K686" s="19"/>
      <c r="L686" s="22">
        <v>44015</v>
      </c>
      <c r="M686" s="98">
        <v>684.78600000031304</v>
      </c>
      <c r="N686" s="94">
        <v>684.78600000031304</v>
      </c>
      <c r="O686" s="94">
        <v>866.37160000018798</v>
      </c>
      <c r="P686" s="62">
        <f t="shared" si="10"/>
        <v>0.79040679542146175</v>
      </c>
      <c r="Q686" s="22">
        <v>43756</v>
      </c>
      <c r="R686" s="99">
        <v>4613444.4720000001</v>
      </c>
      <c r="S686" s="99">
        <v>4294959.8267539097</v>
      </c>
      <c r="T686" s="19"/>
      <c r="U686" s="23">
        <v>6.2756854986219003E-3</v>
      </c>
      <c r="V686" s="63">
        <v>6.9547263046843E-2</v>
      </c>
      <c r="W686" s="23">
        <v>9.3205670864408605E-2</v>
      </c>
      <c r="X686" s="63">
        <v>-0.28220287822478002</v>
      </c>
      <c r="Y686" s="23">
        <v>-0.15118247483129399</v>
      </c>
      <c r="Z686" s="63">
        <v>-1.9176441025483699</v>
      </c>
      <c r="AA686" s="23">
        <v>-0.18649390713282599</v>
      </c>
      <c r="AB686" s="63">
        <v>-1.7427750036295</v>
      </c>
      <c r="AC686" s="23">
        <v>-0.26728553486289502</v>
      </c>
      <c r="AD686" s="63">
        <v>-6.6612562387599601</v>
      </c>
      <c r="AE686" s="23"/>
      <c r="AF686" s="64"/>
      <c r="AG686" s="23">
        <v>5.9495902956769001E-2</v>
      </c>
      <c r="AH686" s="63">
        <v>-0.145235505078745</v>
      </c>
      <c r="AI686" s="23">
        <v>-0.122443092513131</v>
      </c>
      <c r="AJ686" s="63">
        <v>-2.1581962791096898</v>
      </c>
      <c r="AK686" s="23">
        <v>-0.31498287522204899</v>
      </c>
      <c r="AL686" s="23">
        <v>-0.15109241822938199</v>
      </c>
      <c r="AM686" s="63">
        <v>-6.3239326909824696</v>
      </c>
      <c r="AN686" s="19"/>
      <c r="AO686" s="26">
        <v>7.5536797825407107E-2</v>
      </c>
      <c r="AP686" s="26">
        <v>-0.131718516231631</v>
      </c>
      <c r="AQ686" s="26">
        <v>0.12718700056037099</v>
      </c>
      <c r="AR686" s="26">
        <v>-0.15207620259301599</v>
      </c>
      <c r="AS686" s="24">
        <v>5</v>
      </c>
      <c r="AT686" s="24">
        <v>7</v>
      </c>
      <c r="AU686" s="24">
        <v>5</v>
      </c>
      <c r="AV686" s="25">
        <v>7</v>
      </c>
      <c r="AW686" s="19"/>
      <c r="AX686" s="29">
        <v>0.315523460326949</v>
      </c>
      <c r="AY686" s="30">
        <v>-0.63346294806433401</v>
      </c>
      <c r="AZ686" s="30">
        <v>-0.74140285198609501</v>
      </c>
      <c r="BA686" s="30">
        <v>-0.83127809301822697</v>
      </c>
      <c r="BB686" s="62">
        <v>3.2052614461208599E-2</v>
      </c>
      <c r="BC686" s="108">
        <v>-43.202050944382798</v>
      </c>
      <c r="BD686" s="22">
        <v>43756</v>
      </c>
      <c r="BE686" s="22">
        <v>43908</v>
      </c>
      <c r="BF686" s="24"/>
      <c r="BG686" s="22"/>
      <c r="BH686" s="37"/>
    </row>
    <row r="687" spans="1:60" x14ac:dyDescent="0.25">
      <c r="A687" s="19"/>
      <c r="B687" s="17" t="s">
        <v>701</v>
      </c>
      <c r="C687" s="17" t="s">
        <v>4967</v>
      </c>
      <c r="D687" s="17" t="s">
        <v>3105</v>
      </c>
      <c r="E687" s="20" t="s">
        <v>7331</v>
      </c>
      <c r="F687" s="20" t="s">
        <v>3159</v>
      </c>
      <c r="G687" s="82" t="s">
        <v>7250</v>
      </c>
      <c r="H687" s="85" t="s">
        <v>7258</v>
      </c>
      <c r="I687" s="21" t="s">
        <v>7417</v>
      </c>
      <c r="J687" s="21" t="s">
        <v>4056</v>
      </c>
      <c r="K687" s="19"/>
      <c r="L687" s="22">
        <v>44015</v>
      </c>
      <c r="M687" s="98">
        <v>1086.5559000000401</v>
      </c>
      <c r="N687" s="94">
        <v>1086.5559000000401</v>
      </c>
      <c r="O687" s="94">
        <v>1341.0846999995399</v>
      </c>
      <c r="P687" s="62">
        <f t="shared" si="10"/>
        <v>0.81020676770111</v>
      </c>
      <c r="Q687" s="22">
        <v>43756</v>
      </c>
      <c r="R687" s="99">
        <v>64485.226000000002</v>
      </c>
      <c r="S687" s="99">
        <v>74789.996122192402</v>
      </c>
      <c r="T687" s="19"/>
      <c r="U687" s="23">
        <v>6.2356544713111396E-3</v>
      </c>
      <c r="V687" s="63">
        <v>6.5544160315766903E-2</v>
      </c>
      <c r="W687" s="23">
        <v>9.2336654810496799E-2</v>
      </c>
      <c r="X687" s="63">
        <v>-0.36910448361595599</v>
      </c>
      <c r="Y687" s="23">
        <v>-0.13007290918991199</v>
      </c>
      <c r="Z687" s="63">
        <v>0.193312461589812</v>
      </c>
      <c r="AA687" s="23">
        <v>-0.16920182792178801</v>
      </c>
      <c r="AB687" s="63">
        <v>-1.35670825256966E-2</v>
      </c>
      <c r="AC687" s="23">
        <v>-0.23878747500217301</v>
      </c>
      <c r="AD687" s="63">
        <v>-3.81145025268779</v>
      </c>
      <c r="AE687" s="23">
        <v>-0.15781769663779399</v>
      </c>
      <c r="AF687" s="64">
        <v>-3.5884280798200101</v>
      </c>
      <c r="AG687" s="23">
        <v>5.9369512086050201E-2</v>
      </c>
      <c r="AH687" s="63">
        <v>-0.15787459215062</v>
      </c>
      <c r="AI687" s="23">
        <v>-0.10061233850050499</v>
      </c>
      <c r="AJ687" s="63">
        <v>2.4879122152924499E-2</v>
      </c>
      <c r="AK687" s="23">
        <v>-0.122768968690216</v>
      </c>
      <c r="AL687" s="23">
        <v>-1.4771772878702899E-2</v>
      </c>
      <c r="AM687" s="63">
        <v>-13.1755924955505</v>
      </c>
      <c r="AN687" s="19"/>
      <c r="AO687" s="26">
        <v>7.5494038424949395E-2</v>
      </c>
      <c r="AP687" s="26">
        <v>-0.13182205214252499</v>
      </c>
      <c r="AQ687" s="26">
        <v>0.131911150905653</v>
      </c>
      <c r="AR687" s="26">
        <v>-0.14820103704099899</v>
      </c>
      <c r="AS687" s="24">
        <v>5</v>
      </c>
      <c r="AT687" s="24">
        <v>7</v>
      </c>
      <c r="AU687" s="24">
        <v>5</v>
      </c>
      <c r="AV687" s="25">
        <v>7</v>
      </c>
      <c r="AW687" s="19"/>
      <c r="AX687" s="29">
        <v>0.31527630922180799</v>
      </c>
      <c r="AY687" s="30">
        <v>-0.57701214862936501</v>
      </c>
      <c r="AZ687" s="30">
        <v>-0.20895589286214999</v>
      </c>
      <c r="BA687" s="30">
        <v>-0.75997022317915297</v>
      </c>
      <c r="BB687" s="62">
        <v>3.20333101784126E-2</v>
      </c>
      <c r="BC687" s="108">
        <v>-43.244524376350498</v>
      </c>
      <c r="BD687" s="22">
        <v>43756</v>
      </c>
      <c r="BE687" s="22">
        <v>43908</v>
      </c>
      <c r="BF687" s="24"/>
      <c r="BG687" s="22"/>
      <c r="BH687" s="37"/>
    </row>
    <row r="688" spans="1:60" x14ac:dyDescent="0.25">
      <c r="A688" s="19"/>
      <c r="B688" s="17" t="s">
        <v>702</v>
      </c>
      <c r="C688" s="17" t="s">
        <v>4968</v>
      </c>
      <c r="D688" s="17" t="s">
        <v>3105</v>
      </c>
      <c r="E688" s="20" t="s">
        <v>7332</v>
      </c>
      <c r="F688" s="20" t="s">
        <v>3159</v>
      </c>
      <c r="G688" s="82" t="s">
        <v>7250</v>
      </c>
      <c r="H688" s="85" t="s">
        <v>7258</v>
      </c>
      <c r="I688" s="21" t="s">
        <v>7417</v>
      </c>
      <c r="J688" s="21" t="s">
        <v>4057</v>
      </c>
      <c r="K688" s="19"/>
      <c r="L688" s="22">
        <v>44015</v>
      </c>
      <c r="M688" s="98">
        <v>1479.1154999993701</v>
      </c>
      <c r="N688" s="94">
        <v>1479.1154999993701</v>
      </c>
      <c r="O688" s="94">
        <v>1823.0114999990899</v>
      </c>
      <c r="P688" s="62">
        <f t="shared" si="10"/>
        <v>0.81135829368059853</v>
      </c>
      <c r="Q688" s="22">
        <v>43756</v>
      </c>
      <c r="R688" s="99">
        <v>78965.942999999999</v>
      </c>
      <c r="S688" s="99">
        <v>81621.730442749002</v>
      </c>
      <c r="T688" s="19"/>
      <c r="U688" s="23">
        <v>6.2412016050075198E-3</v>
      </c>
      <c r="V688" s="63">
        <v>6.6098873685405096E-2</v>
      </c>
      <c r="W688" s="23">
        <v>9.2516352488018996E-2</v>
      </c>
      <c r="X688" s="63">
        <v>-0.35113471586373601</v>
      </c>
      <c r="Y688" s="23">
        <v>-0.12920556014520099</v>
      </c>
      <c r="Z688" s="63">
        <v>0.28004736606089897</v>
      </c>
      <c r="AA688" s="23">
        <v>-0.16753363416501099</v>
      </c>
      <c r="AB688" s="63">
        <v>0.15325229315203601</v>
      </c>
      <c r="AC688" s="23">
        <v>-0.23485701634141201</v>
      </c>
      <c r="AD688" s="63">
        <v>-3.4184043866116598</v>
      </c>
      <c r="AE688" s="23">
        <v>-0.15184255986692699</v>
      </c>
      <c r="AF688" s="64">
        <v>-2.9909144027333201</v>
      </c>
      <c r="AG688" s="23">
        <v>5.9386928585809101E-2</v>
      </c>
      <c r="AH688" s="63">
        <v>-0.156132942174736</v>
      </c>
      <c r="AI688" s="23">
        <v>-9.9700806280452497E-2</v>
      </c>
      <c r="AJ688" s="63">
        <v>0.116032344158157</v>
      </c>
      <c r="AK688" s="23">
        <v>-0.1064635877611</v>
      </c>
      <c r="AL688" s="23">
        <v>-1.2708094658592E-2</v>
      </c>
      <c r="AM688" s="63">
        <v>-11.5450544026389</v>
      </c>
      <c r="AN688" s="19"/>
      <c r="AO688" s="26">
        <v>7.5499964032132993E-2</v>
      </c>
      <c r="AP688" s="26">
        <v>-0.131807766588317</v>
      </c>
      <c r="AQ688" s="26">
        <v>0.13209935849052301</v>
      </c>
      <c r="AR688" s="26">
        <v>-0.14805814309787799</v>
      </c>
      <c r="AS688" s="24">
        <v>5</v>
      </c>
      <c r="AT688" s="24">
        <v>7</v>
      </c>
      <c r="AU688" s="24">
        <v>5</v>
      </c>
      <c r="AV688" s="25">
        <v>7</v>
      </c>
      <c r="AW688" s="19"/>
      <c r="AX688" s="29">
        <v>0.31526707905490198</v>
      </c>
      <c r="AY688" s="30">
        <v>-0.57204312020167003</v>
      </c>
      <c r="AZ688" s="30">
        <v>-0.159902511808696</v>
      </c>
      <c r="BA688" s="30">
        <v>-0.75358933135430595</v>
      </c>
      <c r="BB688" s="62">
        <v>3.20326606089293E-2</v>
      </c>
      <c r="BC688" s="108">
        <v>-43.1971603031852</v>
      </c>
      <c r="BD688" s="22">
        <v>43756</v>
      </c>
      <c r="BE688" s="22">
        <v>43908</v>
      </c>
      <c r="BF688" s="24"/>
      <c r="BG688" s="22"/>
      <c r="BH688" s="37"/>
    </row>
    <row r="689" spans="1:60" x14ac:dyDescent="0.25">
      <c r="A689" s="19"/>
      <c r="B689" s="17" t="s">
        <v>703</v>
      </c>
      <c r="C689" s="17" t="s">
        <v>4969</v>
      </c>
      <c r="D689" s="17" t="s">
        <v>3105</v>
      </c>
      <c r="E689" s="20" t="s">
        <v>7333</v>
      </c>
      <c r="F689" s="20" t="s">
        <v>3159</v>
      </c>
      <c r="G689" s="82" t="s">
        <v>7250</v>
      </c>
      <c r="H689" s="85" t="s">
        <v>7258</v>
      </c>
      <c r="I689" s="21" t="s">
        <v>7417</v>
      </c>
      <c r="J689" s="21" t="s">
        <v>4058</v>
      </c>
      <c r="K689" s="19"/>
      <c r="L689" s="22">
        <v>44015</v>
      </c>
      <c r="M689" s="98">
        <v>1146.38489999995</v>
      </c>
      <c r="N689" s="94">
        <v>1146.38489999995</v>
      </c>
      <c r="O689" s="94">
        <v>1410.92129999958</v>
      </c>
      <c r="P689" s="62">
        <f t="shared" si="10"/>
        <v>0.81250803995962873</v>
      </c>
      <c r="Q689" s="22">
        <v>43756</v>
      </c>
      <c r="R689" s="99">
        <v>224055.679</v>
      </c>
      <c r="S689" s="99">
        <v>322137.67752685503</v>
      </c>
      <c r="T689" s="19"/>
      <c r="U689" s="23">
        <v>6.24672925914638E-3</v>
      </c>
      <c r="V689" s="63">
        <v>6.6651639099291102E-2</v>
      </c>
      <c r="W689" s="23">
        <v>9.2696044730546406E-2</v>
      </c>
      <c r="X689" s="63">
        <v>-0.33316549161099801</v>
      </c>
      <c r="Y689" s="23">
        <v>-0.12833961564683699</v>
      </c>
      <c r="Z689" s="63">
        <v>0.36664181589730999</v>
      </c>
      <c r="AA689" s="23">
        <v>-0.165865021153877</v>
      </c>
      <c r="AB689" s="63">
        <v>0.32011359426542202</v>
      </c>
      <c r="AC689" s="23">
        <v>-0.23243416784214799</v>
      </c>
      <c r="AD689" s="63">
        <v>-3.1761195366852899</v>
      </c>
      <c r="AE689" s="23">
        <v>-0.14752559799220799</v>
      </c>
      <c r="AF689" s="64">
        <v>-2.5592182152613501</v>
      </c>
      <c r="AG689" s="23">
        <v>5.94044080080494E-2</v>
      </c>
      <c r="AH689" s="63">
        <v>-0.15438499995070701</v>
      </c>
      <c r="AI689" s="23">
        <v>-9.8790709623281195E-2</v>
      </c>
      <c r="AJ689" s="63">
        <v>0.207042009875295</v>
      </c>
      <c r="AK689" s="23">
        <v>-9.2590473023883499E-2</v>
      </c>
      <c r="AL689" s="23">
        <v>-1.09783714005971E-2</v>
      </c>
      <c r="AM689" s="63">
        <v>-10.157742928917299</v>
      </c>
      <c r="AN689" s="19"/>
      <c r="AO689" s="26">
        <v>7.5505846274609198E-2</v>
      </c>
      <c r="AP689" s="26">
        <v>-0.131793510791758</v>
      </c>
      <c r="AQ689" s="26">
        <v>0.13228482613165399</v>
      </c>
      <c r="AR689" s="26">
        <v>-0.14791210787734599</v>
      </c>
      <c r="AS689" s="24">
        <v>5</v>
      </c>
      <c r="AT689" s="24">
        <v>7</v>
      </c>
      <c r="AU689" s="24">
        <v>5</v>
      </c>
      <c r="AV689" s="25">
        <v>7</v>
      </c>
      <c r="AW689" s="19"/>
      <c r="AX689" s="29">
        <v>0.31525803648313699</v>
      </c>
      <c r="AY689" s="30">
        <v>-0.56707327388812701</v>
      </c>
      <c r="AZ689" s="30">
        <v>-0.110855943200818</v>
      </c>
      <c r="BA689" s="30">
        <v>-0.74720542137674795</v>
      </c>
      <c r="BB689" s="62">
        <v>3.2032037592835003E-2</v>
      </c>
      <c r="BC689" s="108">
        <v>-43.1498199084308</v>
      </c>
      <c r="BD689" s="22">
        <v>43756</v>
      </c>
      <c r="BE689" s="22">
        <v>43908</v>
      </c>
      <c r="BF689" s="24"/>
      <c r="BG689" s="22"/>
      <c r="BH689" s="37"/>
    </row>
    <row r="690" spans="1:60" x14ac:dyDescent="0.25">
      <c r="A690" s="19"/>
      <c r="B690" s="17" t="s">
        <v>704</v>
      </c>
      <c r="C690" s="17" t="s">
        <v>4970</v>
      </c>
      <c r="D690" s="17" t="s">
        <v>3105</v>
      </c>
      <c r="E690" s="20" t="s">
        <v>7334</v>
      </c>
      <c r="F690" s="20" t="s">
        <v>3159</v>
      </c>
      <c r="G690" s="82" t="s">
        <v>7250</v>
      </c>
      <c r="H690" s="85" t="s">
        <v>7258</v>
      </c>
      <c r="I690" s="21" t="s">
        <v>7417</v>
      </c>
      <c r="J690" s="21" t="s">
        <v>4059</v>
      </c>
      <c r="K690" s="19"/>
      <c r="L690" s="22">
        <v>44015</v>
      </c>
      <c r="M690" s="98">
        <v>1248.21759999916</v>
      </c>
      <c r="N690" s="94">
        <v>1248.21759999916</v>
      </c>
      <c r="O690" s="94">
        <v>1535.74770000018</v>
      </c>
      <c r="P690" s="62">
        <f t="shared" si="10"/>
        <v>0.81277517133772281</v>
      </c>
      <c r="Q690" s="22">
        <v>43756</v>
      </c>
      <c r="R690" s="99">
        <v>564259.245</v>
      </c>
      <c r="S690" s="99">
        <v>820476.23366015602</v>
      </c>
      <c r="T690" s="19"/>
      <c r="U690" s="23">
        <v>6.2481307431880902E-3</v>
      </c>
      <c r="V690" s="63">
        <v>6.6791787503461805E-2</v>
      </c>
      <c r="W690" s="23">
        <v>9.2740895543101901E-2</v>
      </c>
      <c r="X690" s="63">
        <v>-0.32868041035544598</v>
      </c>
      <c r="Y690" s="23">
        <v>-0.128144775938417</v>
      </c>
      <c r="Z690" s="63">
        <v>0.38612578673928499</v>
      </c>
      <c r="AA690" s="23">
        <v>-0.16546856287197401</v>
      </c>
      <c r="AB690" s="63">
        <v>0.35975942245568099</v>
      </c>
      <c r="AC690" s="23">
        <v>-0.23190135394455899</v>
      </c>
      <c r="AD690" s="63">
        <v>-3.12283814692637</v>
      </c>
      <c r="AE690" s="23">
        <v>-0.14538218822868701</v>
      </c>
      <c r="AF690" s="64">
        <v>-2.34487723890925</v>
      </c>
      <c r="AG690" s="23">
        <v>5.9408718736449401E-2</v>
      </c>
      <c r="AH690" s="63">
        <v>-0.15395392711070599</v>
      </c>
      <c r="AI690" s="23">
        <v>-9.8585495346924304E-2</v>
      </c>
      <c r="AJ690" s="63">
        <v>0.22756343751097999</v>
      </c>
      <c r="AK690" s="23">
        <v>-8.0224892970436501E-2</v>
      </c>
      <c r="AL690" s="23">
        <v>-9.4562564527223003E-3</v>
      </c>
      <c r="AM690" s="63">
        <v>-8.9211849235725804</v>
      </c>
      <c r="AN690" s="19"/>
      <c r="AO690" s="26">
        <v>7.5507273264520294E-2</v>
      </c>
      <c r="AP690" s="26">
        <v>-0.13178990713189701</v>
      </c>
      <c r="AQ690" s="26">
        <v>0.132300955216197</v>
      </c>
      <c r="AR690" s="26">
        <v>-0.14787874345624</v>
      </c>
      <c r="AS690" s="24">
        <v>5</v>
      </c>
      <c r="AT690" s="24">
        <v>7</v>
      </c>
      <c r="AU690" s="24">
        <v>5</v>
      </c>
      <c r="AV690" s="25">
        <v>7</v>
      </c>
      <c r="AW690" s="19"/>
      <c r="AX690" s="29">
        <v>0.31525401364342498</v>
      </c>
      <c r="AY690" s="30">
        <v>-0.56590070268794102</v>
      </c>
      <c r="AZ690" s="30">
        <v>-9.9237569239676304E-2</v>
      </c>
      <c r="BA690" s="30">
        <v>-0.74569647456428401</v>
      </c>
      <c r="BB690" s="62">
        <v>3.2031687434355298E-2</v>
      </c>
      <c r="BC690" s="108">
        <v>-43.138010234397399</v>
      </c>
      <c r="BD690" s="22">
        <v>43756</v>
      </c>
      <c r="BE690" s="22">
        <v>43908</v>
      </c>
      <c r="BF690" s="24"/>
      <c r="BG690" s="22"/>
      <c r="BH690" s="37"/>
    </row>
    <row r="691" spans="1:60" x14ac:dyDescent="0.25">
      <c r="A691" s="19"/>
      <c r="B691" s="17" t="s">
        <v>705</v>
      </c>
      <c r="C691" s="17" t="s">
        <v>4971</v>
      </c>
      <c r="D691" s="17" t="s">
        <v>3106</v>
      </c>
      <c r="E691" s="20" t="s">
        <v>7289</v>
      </c>
      <c r="F691" s="20" t="s">
        <v>3159</v>
      </c>
      <c r="G691" s="82" t="s">
        <v>7251</v>
      </c>
      <c r="H691" s="85" t="s">
        <v>7263</v>
      </c>
      <c r="I691" s="21" t="s">
        <v>7417</v>
      </c>
      <c r="J691" s="21" t="s">
        <v>4060</v>
      </c>
      <c r="K691" s="19"/>
      <c r="L691" s="22">
        <v>44015</v>
      </c>
      <c r="M691" s="98">
        <v>1079.5481000002501</v>
      </c>
      <c r="N691" s="94">
        <v>1079.5481000002501</v>
      </c>
      <c r="O691" s="94">
        <v>1140.3254000004399</v>
      </c>
      <c r="P691" s="62">
        <f t="shared" si="10"/>
        <v>0.94670179231282026</v>
      </c>
      <c r="Q691" s="22">
        <v>43874</v>
      </c>
      <c r="R691" s="99">
        <v>480370.33</v>
      </c>
      <c r="S691" s="99">
        <v>375978.43815624999</v>
      </c>
      <c r="T691" s="19"/>
      <c r="U691" s="23">
        <v>6.6442269599065195E-4</v>
      </c>
      <c r="V691" s="63">
        <v>-0.491579017216282</v>
      </c>
      <c r="W691" s="23">
        <v>3.6488033825662597E-2</v>
      </c>
      <c r="X691" s="63">
        <v>-5.9539665820993797</v>
      </c>
      <c r="Y691" s="23">
        <v>-2.63901010239351E-2</v>
      </c>
      <c r="Z691" s="63">
        <v>10.561593278194801</v>
      </c>
      <c r="AA691" s="23">
        <v>3.0455843998424801E-2</v>
      </c>
      <c r="AB691" s="63">
        <v>19.952200109488299</v>
      </c>
      <c r="AC691" s="23">
        <v>7.7373959349643001E-2</v>
      </c>
      <c r="AD691" s="63">
        <v>27.8046931824938</v>
      </c>
      <c r="AE691" s="23"/>
      <c r="AF691" s="64"/>
      <c r="AG691" s="23">
        <v>1.7551973414811101E-3</v>
      </c>
      <c r="AH691" s="63">
        <v>-5.9193060666075299</v>
      </c>
      <c r="AI691" s="23">
        <v>-1.73680089128538E-2</v>
      </c>
      <c r="AJ691" s="63">
        <v>8.3493120809143893</v>
      </c>
      <c r="AK691" s="23">
        <v>7.9548100000465596E-2</v>
      </c>
      <c r="AL691" s="23">
        <v>3.3638681932643501E-2</v>
      </c>
      <c r="AM691" s="63">
        <v>33.0230141013162</v>
      </c>
      <c r="AN691" s="19"/>
      <c r="AO691" s="26">
        <v>2.0648850066209E-2</v>
      </c>
      <c r="AP691" s="26">
        <v>-3.1847377509620897E-2</v>
      </c>
      <c r="AQ691" s="26">
        <v>5.0175467673398103E-2</v>
      </c>
      <c r="AR691" s="26">
        <v>-9.1154853934276595E-2</v>
      </c>
      <c r="AS691" s="24">
        <v>8</v>
      </c>
      <c r="AT691" s="24">
        <v>4</v>
      </c>
      <c r="AU691" s="24">
        <v>7</v>
      </c>
      <c r="AV691" s="25">
        <v>5</v>
      </c>
      <c r="AW691" s="19"/>
      <c r="AX691" s="29">
        <v>9.0944175192853402E-2</v>
      </c>
      <c r="AY691" s="30">
        <v>5.6008406717637599E-2</v>
      </c>
      <c r="AZ691" s="30">
        <v>0.57934276895230097</v>
      </c>
      <c r="BA691" s="30">
        <v>7.5201502908612397E-2</v>
      </c>
      <c r="BB691" s="62">
        <v>9.3681860586002606E-3</v>
      </c>
      <c r="BC691" s="108">
        <v>-18.5399360569136</v>
      </c>
      <c r="BD691" s="22">
        <v>43874</v>
      </c>
      <c r="BE691" s="22">
        <v>43913</v>
      </c>
      <c r="BF691" s="24"/>
      <c r="BG691" s="22"/>
      <c r="BH691" s="37"/>
    </row>
    <row r="692" spans="1:60" x14ac:dyDescent="0.25">
      <c r="A692" s="19"/>
      <c r="B692" s="17" t="s">
        <v>706</v>
      </c>
      <c r="C692" s="17" t="s">
        <v>4972</v>
      </c>
      <c r="D692" s="17" t="s">
        <v>3106</v>
      </c>
      <c r="E692" s="20" t="s">
        <v>7290</v>
      </c>
      <c r="F692" s="20" t="s">
        <v>3159</v>
      </c>
      <c r="G692" s="82" t="s">
        <v>7251</v>
      </c>
      <c r="H692" s="85" t="s">
        <v>7263</v>
      </c>
      <c r="I692" s="21" t="s">
        <v>7417</v>
      </c>
      <c r="J692" s="21" t="s">
        <v>2982</v>
      </c>
      <c r="K692" s="19"/>
      <c r="L692" s="22">
        <v>44015</v>
      </c>
      <c r="M692" s="98">
        <v>1111.86020000093</v>
      </c>
      <c r="N692" s="94">
        <v>1111.86020000093</v>
      </c>
      <c r="O692" s="94">
        <v>1169.8696999996901</v>
      </c>
      <c r="P692" s="62">
        <f t="shared" si="10"/>
        <v>0.95041370846789575</v>
      </c>
      <c r="Q692" s="22">
        <v>43874</v>
      </c>
      <c r="R692" s="99">
        <v>5699601.1399999997</v>
      </c>
      <c r="S692" s="99">
        <v>4718117.3691640599</v>
      </c>
      <c r="T692" s="19"/>
      <c r="U692" s="23">
        <v>6.9229253131197798E-4</v>
      </c>
      <c r="V692" s="63">
        <v>-0.48879203368414897</v>
      </c>
      <c r="W692" s="23">
        <v>3.73555601654516E-2</v>
      </c>
      <c r="X692" s="63">
        <v>-5.8672139481204804</v>
      </c>
      <c r="Y692" s="23">
        <v>-2.14544915606893E-2</v>
      </c>
      <c r="Z692" s="63">
        <v>11.055154224508399</v>
      </c>
      <c r="AA692" s="23">
        <v>3.88648787302373E-2</v>
      </c>
      <c r="AB692" s="63">
        <v>20.793103582691401</v>
      </c>
      <c r="AC692" s="23">
        <v>0.101650325117662</v>
      </c>
      <c r="AD692" s="63">
        <v>30.232329759310201</v>
      </c>
      <c r="AE692" s="23"/>
      <c r="AF692" s="64"/>
      <c r="AG692" s="23">
        <v>1.8389480173937E-3</v>
      </c>
      <c r="AH692" s="63">
        <v>-5.9109309990162702</v>
      </c>
      <c r="AI692" s="23">
        <v>-1.23040460639459E-2</v>
      </c>
      <c r="AJ692" s="63">
        <v>8.8557083658088196</v>
      </c>
      <c r="AK692" s="23">
        <v>0.111860200000665</v>
      </c>
      <c r="AL692" s="23">
        <v>4.7822798416746103E-2</v>
      </c>
      <c r="AM692" s="63">
        <v>37.038747524842599</v>
      </c>
      <c r="AN692" s="19"/>
      <c r="AO692" s="26">
        <v>2.0677321903349401E-2</v>
      </c>
      <c r="AP692" s="26">
        <v>-3.1820293818782402E-2</v>
      </c>
      <c r="AQ692" s="26">
        <v>5.1054647343335098E-2</v>
      </c>
      <c r="AR692" s="26">
        <v>-9.0386500730382999E-2</v>
      </c>
      <c r="AS692" s="24">
        <v>8</v>
      </c>
      <c r="AT692" s="24">
        <v>4</v>
      </c>
      <c r="AU692" s="24">
        <v>7</v>
      </c>
      <c r="AV692" s="25">
        <v>5</v>
      </c>
      <c r="AW692" s="19"/>
      <c r="AX692" s="29">
        <v>9.0949747054546601E-2</v>
      </c>
      <c r="AY692" s="30">
        <v>0.14047239581691401</v>
      </c>
      <c r="AZ692" s="30">
        <v>0.60979834110912601</v>
      </c>
      <c r="BA692" s="30">
        <v>0.189196101907328</v>
      </c>
      <c r="BB692" s="62">
        <v>9.3690997539397393E-3</v>
      </c>
      <c r="BC692" s="108">
        <v>-18.4528841117572</v>
      </c>
      <c r="BD692" s="22">
        <v>43874</v>
      </c>
      <c r="BE692" s="22">
        <v>43913</v>
      </c>
      <c r="BF692" s="24"/>
      <c r="BG692" s="22"/>
      <c r="BH692" s="37"/>
    </row>
    <row r="693" spans="1:60" x14ac:dyDescent="0.25">
      <c r="A693" s="19"/>
      <c r="B693" s="17" t="s">
        <v>707</v>
      </c>
      <c r="C693" s="17" t="s">
        <v>4973</v>
      </c>
      <c r="D693" s="17" t="s">
        <v>3106</v>
      </c>
      <c r="E693" s="20" t="s">
        <v>7315</v>
      </c>
      <c r="F693" s="20" t="s">
        <v>3159</v>
      </c>
      <c r="G693" s="82" t="s">
        <v>7251</v>
      </c>
      <c r="H693" s="85" t="s">
        <v>7263</v>
      </c>
      <c r="I693" s="21" t="s">
        <v>7417</v>
      </c>
      <c r="J693" s="21" t="s">
        <v>4061</v>
      </c>
      <c r="K693" s="19"/>
      <c r="L693" s="22">
        <v>44015</v>
      </c>
      <c r="M693" s="98">
        <v>1117.9859999995699</v>
      </c>
      <c r="N693" s="94">
        <v>1117.9859999995699</v>
      </c>
      <c r="O693" s="94">
        <v>1174.95450000092</v>
      </c>
      <c r="P693" s="62">
        <f t="shared" si="10"/>
        <v>0.95151429268000975</v>
      </c>
      <c r="Q693" s="22">
        <v>43874</v>
      </c>
      <c r="R693" s="99">
        <v>22086484.015000001</v>
      </c>
      <c r="S693" s="99">
        <v>16660758.905874999</v>
      </c>
      <c r="T693" s="19"/>
      <c r="U693" s="23">
        <v>7.0058869278000202E-4</v>
      </c>
      <c r="V693" s="63">
        <v>-0.48796241753734598</v>
      </c>
      <c r="W693" s="23">
        <v>3.7611473861034E-2</v>
      </c>
      <c r="X693" s="63">
        <v>-5.84162257856224</v>
      </c>
      <c r="Y693" s="23">
        <v>-1.9990944883829801E-2</v>
      </c>
      <c r="Z693" s="63">
        <v>11.2015088922053</v>
      </c>
      <c r="AA693" s="23">
        <v>4.1992545839093502E-2</v>
      </c>
      <c r="AB693" s="63">
        <v>21.105870293569801</v>
      </c>
      <c r="AC693" s="23">
        <v>0.10828781663076401</v>
      </c>
      <c r="AD693" s="63">
        <v>30.8960789106204</v>
      </c>
      <c r="AE693" s="23"/>
      <c r="AF693" s="64"/>
      <c r="AG693" s="23">
        <v>1.8636869408510399E-3</v>
      </c>
      <c r="AH693" s="63">
        <v>-5.9084571066705402</v>
      </c>
      <c r="AI693" s="23">
        <v>-1.0802298047565301E-2</v>
      </c>
      <c r="AJ693" s="63">
        <v>9.0058831674541597</v>
      </c>
      <c r="AK693" s="23">
        <v>0.117985999999364</v>
      </c>
      <c r="AL693" s="23">
        <v>5.0272167980438098E-2</v>
      </c>
      <c r="AM693" s="63">
        <v>37.771306915266898</v>
      </c>
      <c r="AN693" s="19"/>
      <c r="AO693" s="26">
        <v>2.06856829572644E-2</v>
      </c>
      <c r="AP693" s="26">
        <v>-3.1812401484785403E-2</v>
      </c>
      <c r="AQ693" s="26">
        <v>5.1313598569322501E-2</v>
      </c>
      <c r="AR693" s="26">
        <v>-9.0155867493158404E-2</v>
      </c>
      <c r="AS693" s="24">
        <v>8</v>
      </c>
      <c r="AT693" s="24">
        <v>4</v>
      </c>
      <c r="AU693" s="24">
        <v>7</v>
      </c>
      <c r="AV693" s="25">
        <v>5</v>
      </c>
      <c r="AW693" s="19"/>
      <c r="AX693" s="29">
        <v>9.0952328050334499E-2</v>
      </c>
      <c r="AY693" s="30">
        <v>0.171995257034041</v>
      </c>
      <c r="AZ693" s="30">
        <v>0.62111529890080397</v>
      </c>
      <c r="BA693" s="30">
        <v>0.23190416335000899</v>
      </c>
      <c r="BB693" s="62">
        <v>9.3694729941216793E-3</v>
      </c>
      <c r="BC693" s="108">
        <v>-18.426832698722102</v>
      </c>
      <c r="BD693" s="22">
        <v>43874</v>
      </c>
      <c r="BE693" s="22">
        <v>43913</v>
      </c>
      <c r="BF693" s="24"/>
      <c r="BG693" s="22"/>
      <c r="BH693" s="37"/>
    </row>
    <row r="694" spans="1:60" x14ac:dyDescent="0.25">
      <c r="A694" s="19"/>
      <c r="B694" s="17" t="s">
        <v>708</v>
      </c>
      <c r="C694" s="17" t="s">
        <v>4974</v>
      </c>
      <c r="D694" s="17" t="s">
        <v>3106</v>
      </c>
      <c r="E694" s="20" t="s">
        <v>7300</v>
      </c>
      <c r="F694" s="20" t="s">
        <v>3159</v>
      </c>
      <c r="G694" s="82" t="s">
        <v>7251</v>
      </c>
      <c r="H694" s="85" t="s">
        <v>7263</v>
      </c>
      <c r="I694" s="21" t="s">
        <v>7417</v>
      </c>
      <c r="J694" s="21" t="s">
        <v>4062</v>
      </c>
      <c r="K694" s="19"/>
      <c r="L694" s="22">
        <v>44015</v>
      </c>
      <c r="M694" s="98">
        <v>1079.87079999968</v>
      </c>
      <c r="N694" s="94">
        <v>1079.87079999968</v>
      </c>
      <c r="O694" s="94">
        <v>1141.2678999994</v>
      </c>
      <c r="P694" s="62">
        <f t="shared" si="10"/>
        <v>0.94620272768580249</v>
      </c>
      <c r="Q694" s="22">
        <v>43874</v>
      </c>
      <c r="R694" s="99">
        <v>376225.85499999998</v>
      </c>
      <c r="S694" s="99">
        <v>252873.558335938</v>
      </c>
      <c r="T694" s="19"/>
      <c r="U694" s="23">
        <v>6.6079313546651996E-4</v>
      </c>
      <c r="V694" s="63">
        <v>-0.49194197326869499</v>
      </c>
      <c r="W694" s="23">
        <v>3.6375568322910098E-2</v>
      </c>
      <c r="X694" s="63">
        <v>-5.9652131323746298</v>
      </c>
      <c r="Y694" s="23">
        <v>-2.7047618292272101E-2</v>
      </c>
      <c r="Z694" s="63">
        <v>10.4958415513538</v>
      </c>
      <c r="AA694" s="23">
        <v>2.6955090446790599E-2</v>
      </c>
      <c r="AB694" s="63">
        <v>19.602124754339499</v>
      </c>
      <c r="AC694" s="23"/>
      <c r="AD694" s="63"/>
      <c r="AE694" s="23"/>
      <c r="AF694" s="64"/>
      <c r="AG694" s="23">
        <v>1.74435690678365E-3</v>
      </c>
      <c r="AH694" s="63">
        <v>-5.92039011007728</v>
      </c>
      <c r="AI694" s="23">
        <v>-1.8042178315226899E-2</v>
      </c>
      <c r="AJ694" s="63">
        <v>8.2818951406807209</v>
      </c>
      <c r="AK694" s="23">
        <v>7.9870800000208006E-2</v>
      </c>
      <c r="AL694" s="23">
        <v>4.6282148648970199E-2</v>
      </c>
      <c r="AM694" s="63">
        <v>26.104304628563099</v>
      </c>
      <c r="AN694" s="19"/>
      <c r="AO694" s="26">
        <v>2.0645198841521099E-2</v>
      </c>
      <c r="AP694" s="26">
        <v>-3.1850873594521503E-2</v>
      </c>
      <c r="AQ694" s="26">
        <v>5.0061835532687803E-2</v>
      </c>
      <c r="AR694" s="26">
        <v>-9.12726549804211E-2</v>
      </c>
      <c r="AS694" s="24">
        <v>8</v>
      </c>
      <c r="AT694" s="24">
        <v>4</v>
      </c>
      <c r="AU694" s="24">
        <v>7</v>
      </c>
      <c r="AV694" s="25">
        <v>5</v>
      </c>
      <c r="AW694" s="19"/>
      <c r="AX694" s="29">
        <v>9.0941892882401607E-2</v>
      </c>
      <c r="AY694" s="30">
        <v>2.0371475951208098E-2</v>
      </c>
      <c r="AZ694" s="30">
        <v>0.56668267181703402</v>
      </c>
      <c r="BA694" s="30">
        <v>2.7323228259291499E-2</v>
      </c>
      <c r="BB694" s="62">
        <v>9.3678757075304001E-3</v>
      </c>
      <c r="BC694" s="108">
        <v>-18.552848108636699</v>
      </c>
      <c r="BD694" s="22">
        <v>43874</v>
      </c>
      <c r="BE694" s="22">
        <v>43913</v>
      </c>
      <c r="BF694" s="24"/>
      <c r="BG694" s="22"/>
      <c r="BH694" s="37"/>
    </row>
    <row r="695" spans="1:60" x14ac:dyDescent="0.25">
      <c r="A695" s="19"/>
      <c r="B695" s="17" t="s">
        <v>709</v>
      </c>
      <c r="C695" s="17" t="s">
        <v>4975</v>
      </c>
      <c r="D695" s="17" t="s">
        <v>3106</v>
      </c>
      <c r="E695" s="20" t="s">
        <v>7360</v>
      </c>
      <c r="F695" s="20" t="s">
        <v>3159</v>
      </c>
      <c r="G695" s="82" t="s">
        <v>7251</v>
      </c>
      <c r="H695" s="85" t="s">
        <v>7263</v>
      </c>
      <c r="I695" s="21" t="s">
        <v>7417</v>
      </c>
      <c r="J695" s="21" t="s">
        <v>2982</v>
      </c>
      <c r="K695" s="19"/>
      <c r="L695" s="22">
        <v>44015</v>
      </c>
      <c r="M695" s="98">
        <v>1095.8440000005101</v>
      </c>
      <c r="N695" s="94">
        <v>1095.8440000005101</v>
      </c>
      <c r="O695" s="94">
        <v>1148.57850000076</v>
      </c>
      <c r="P695" s="62">
        <f t="shared" si="10"/>
        <v>0.9540871607815965</v>
      </c>
      <c r="Q695" s="22">
        <v>43874</v>
      </c>
      <c r="R695" s="99">
        <v>3302727.2</v>
      </c>
      <c r="S695" s="99">
        <v>2395935.5061484398</v>
      </c>
      <c r="T695" s="19"/>
      <c r="U695" s="23">
        <v>7.1978067353484199E-4</v>
      </c>
      <c r="V695" s="63">
        <v>-0.48604321946186202</v>
      </c>
      <c r="W695" s="23">
        <v>3.8208675923669902E-2</v>
      </c>
      <c r="X695" s="63">
        <v>-5.7819023722986502</v>
      </c>
      <c r="Y695" s="23">
        <v>-1.6568336422096801E-2</v>
      </c>
      <c r="Z695" s="63">
        <v>11.543769738375</v>
      </c>
      <c r="AA695" s="23">
        <v>4.9328123737723203E-2</v>
      </c>
      <c r="AB695" s="63">
        <v>21.839428083418198</v>
      </c>
      <c r="AC695" s="23"/>
      <c r="AD695" s="63"/>
      <c r="AE695" s="23"/>
      <c r="AF695" s="64"/>
      <c r="AG695" s="23">
        <v>1.9213846044294799E-3</v>
      </c>
      <c r="AH695" s="63">
        <v>-5.9026873403127</v>
      </c>
      <c r="AI695" s="23">
        <v>-7.2905682809505396E-3</v>
      </c>
      <c r="AJ695" s="63">
        <v>9.3570561441156297</v>
      </c>
      <c r="AK695" s="23">
        <v>0.108012750028138</v>
      </c>
      <c r="AL695" s="23">
        <v>5.7927595216824598E-2</v>
      </c>
      <c r="AM695" s="63">
        <v>31.521004429581801</v>
      </c>
      <c r="AN695" s="19"/>
      <c r="AO695" s="26">
        <v>2.0705263801573899E-2</v>
      </c>
      <c r="AP695" s="26">
        <v>-3.1793830657988999E-2</v>
      </c>
      <c r="AQ695" s="26">
        <v>5.1918901353929001E-2</v>
      </c>
      <c r="AR695" s="26">
        <v>-8.9618520575604599E-2</v>
      </c>
      <c r="AS695" s="24">
        <v>8</v>
      </c>
      <c r="AT695" s="24">
        <v>4</v>
      </c>
      <c r="AU695" s="24">
        <v>7</v>
      </c>
      <c r="AV695" s="25">
        <v>5</v>
      </c>
      <c r="AW695" s="19"/>
      <c r="AX695" s="29">
        <v>9.0959055411076406E-2</v>
      </c>
      <c r="AY695" s="30">
        <v>0.24591308688309299</v>
      </c>
      <c r="AZ695" s="30">
        <v>0.64765181013172002</v>
      </c>
      <c r="BA695" s="30">
        <v>0.33240839455993398</v>
      </c>
      <c r="BB695" s="62">
        <v>9.3704166705629206E-3</v>
      </c>
      <c r="BC695" s="108">
        <v>-18.366136924974899</v>
      </c>
      <c r="BD695" s="22">
        <v>43874</v>
      </c>
      <c r="BE695" s="22">
        <v>43913</v>
      </c>
      <c r="BF695" s="24"/>
      <c r="BG695" s="22"/>
      <c r="BH695" s="37"/>
    </row>
    <row r="696" spans="1:60" x14ac:dyDescent="0.25">
      <c r="A696" s="19"/>
      <c r="B696" s="17" t="s">
        <v>710</v>
      </c>
      <c r="C696" s="17" t="s">
        <v>4976</v>
      </c>
      <c r="D696" s="17" t="s">
        <v>3106</v>
      </c>
      <c r="E696" s="20" t="s">
        <v>7328</v>
      </c>
      <c r="F696" s="20" t="s">
        <v>3159</v>
      </c>
      <c r="G696" s="82" t="s">
        <v>7251</v>
      </c>
      <c r="H696" s="85" t="s">
        <v>7263</v>
      </c>
      <c r="I696" s="21" t="s">
        <v>7417</v>
      </c>
      <c r="J696" s="21" t="s">
        <v>4063</v>
      </c>
      <c r="K696" s="19"/>
      <c r="L696" s="22">
        <v>44015</v>
      </c>
      <c r="M696" s="98">
        <v>1089.29399999976</v>
      </c>
      <c r="N696" s="94">
        <v>1089.29399999976</v>
      </c>
      <c r="O696" s="94">
        <v>1149.45229999907</v>
      </c>
      <c r="P696" s="62">
        <f t="shared" si="10"/>
        <v>0.94766350896043394</v>
      </c>
      <c r="Q696" s="22">
        <v>43874</v>
      </c>
      <c r="R696" s="99">
        <v>31795748.809</v>
      </c>
      <c r="S696" s="99">
        <v>22299352.682124998</v>
      </c>
      <c r="T696" s="19"/>
      <c r="U696" s="23">
        <v>6.7180328733229501E-4</v>
      </c>
      <c r="V696" s="63">
        <v>-0.49084095808211697</v>
      </c>
      <c r="W696" s="23">
        <v>3.6716014290505E-2</v>
      </c>
      <c r="X696" s="63">
        <v>-5.9311685356151402</v>
      </c>
      <c r="Y696" s="23">
        <v>-2.5107752901021699E-2</v>
      </c>
      <c r="Z696" s="63">
        <v>10.689828090486101</v>
      </c>
      <c r="AA696" s="23">
        <v>3.1080240689334501E-2</v>
      </c>
      <c r="AB696" s="63">
        <v>20.014639778586599</v>
      </c>
      <c r="AC696" s="23">
        <v>8.5224949052644702E-2</v>
      </c>
      <c r="AD696" s="63">
        <v>28.589792152808499</v>
      </c>
      <c r="AE696" s="23"/>
      <c r="AF696" s="64"/>
      <c r="AG696" s="23">
        <v>1.77723783599504E-3</v>
      </c>
      <c r="AH696" s="63">
        <v>-5.9171020171561404</v>
      </c>
      <c r="AI696" s="23">
        <v>-1.6052088012656899E-2</v>
      </c>
      <c r="AJ696" s="63">
        <v>8.4809041709377198</v>
      </c>
      <c r="AK696" s="23">
        <v>8.9293999999499593E-2</v>
      </c>
      <c r="AL696" s="23">
        <v>3.7661880816813202E-2</v>
      </c>
      <c r="AM696" s="63">
        <v>33.997604101197801</v>
      </c>
      <c r="AN696" s="19"/>
      <c r="AO696" s="26">
        <v>2.0656397611674E-2</v>
      </c>
      <c r="AP696" s="26">
        <v>-3.18402116317884E-2</v>
      </c>
      <c r="AQ696" s="26">
        <v>5.0407029724738102E-2</v>
      </c>
      <c r="AR696" s="26">
        <v>-9.0966097199270707E-2</v>
      </c>
      <c r="AS696" s="24">
        <v>8</v>
      </c>
      <c r="AT696" s="24">
        <v>4</v>
      </c>
      <c r="AU696" s="24">
        <v>7</v>
      </c>
      <c r="AV696" s="25">
        <v>5</v>
      </c>
      <c r="AW696" s="19"/>
      <c r="AX696" s="29">
        <v>9.0944990802818204E-2</v>
      </c>
      <c r="AY696" s="30">
        <v>6.1974149504464997E-2</v>
      </c>
      <c r="AZ696" s="30">
        <v>0.58162023436216304</v>
      </c>
      <c r="BA696" s="30">
        <v>8.3243224254374595E-2</v>
      </c>
      <c r="BB696" s="62">
        <v>9.3683373334261001E-3</v>
      </c>
      <c r="BC696" s="108">
        <v>-18.518219503253899</v>
      </c>
      <c r="BD696" s="22">
        <v>43874</v>
      </c>
      <c r="BE696" s="22">
        <v>43913</v>
      </c>
      <c r="BF696" s="24"/>
      <c r="BG696" s="22"/>
      <c r="BH696" s="37"/>
    </row>
    <row r="697" spans="1:60" x14ac:dyDescent="0.25">
      <c r="A697" s="19"/>
      <c r="B697" s="17" t="s">
        <v>711</v>
      </c>
      <c r="C697" s="17" t="s">
        <v>4977</v>
      </c>
      <c r="D697" s="17" t="s">
        <v>3106</v>
      </c>
      <c r="E697" s="20" t="s">
        <v>7329</v>
      </c>
      <c r="F697" s="20" t="s">
        <v>3159</v>
      </c>
      <c r="G697" s="82" t="s">
        <v>7251</v>
      </c>
      <c r="H697" s="85" t="s">
        <v>7263</v>
      </c>
      <c r="I697" s="21" t="s">
        <v>7417</v>
      </c>
      <c r="J697" s="21" t="s">
        <v>4064</v>
      </c>
      <c r="K697" s="19"/>
      <c r="L697" s="22">
        <v>44015</v>
      </c>
      <c r="M697" s="98">
        <v>1113.0239000003801</v>
      </c>
      <c r="N697" s="94">
        <v>1113.0239000003801</v>
      </c>
      <c r="O697" s="94">
        <v>1170.1934999991199</v>
      </c>
      <c r="P697" s="62">
        <f t="shared" si="10"/>
        <v>0.95114517385476605</v>
      </c>
      <c r="Q697" s="22">
        <v>43874</v>
      </c>
      <c r="R697" s="99">
        <v>3696218.85</v>
      </c>
      <c r="S697" s="99">
        <v>2998144.20006641</v>
      </c>
      <c r="T697" s="19"/>
      <c r="U697" s="23">
        <v>6.9777616226929197E-4</v>
      </c>
      <c r="V697" s="63">
        <v>-0.488243670588417</v>
      </c>
      <c r="W697" s="23">
        <v>3.7526132186030701E-2</v>
      </c>
      <c r="X697" s="63">
        <v>-5.8501567460625701</v>
      </c>
      <c r="Y697" s="23">
        <v>-2.04815290371698E-2</v>
      </c>
      <c r="Z697" s="63">
        <v>11.1524504768604</v>
      </c>
      <c r="AA697" s="23">
        <v>4.0945891803858103E-2</v>
      </c>
      <c r="AB697" s="63">
        <v>21.001204890053501</v>
      </c>
      <c r="AC697" s="23">
        <v>0.106067289782077</v>
      </c>
      <c r="AD697" s="63">
        <v>30.6740262257517</v>
      </c>
      <c r="AE697" s="23"/>
      <c r="AF697" s="64"/>
      <c r="AG697" s="23">
        <v>1.8554179951024701E-3</v>
      </c>
      <c r="AH697" s="63">
        <v>-5.9092840012453998</v>
      </c>
      <c r="AI697" s="23">
        <v>-1.1305606424684801E-2</v>
      </c>
      <c r="AJ697" s="63">
        <v>8.9555523297312902</v>
      </c>
      <c r="AK697" s="23">
        <v>0.113023900001281</v>
      </c>
      <c r="AL697" s="23">
        <v>4.7456424372285297E-2</v>
      </c>
      <c r="AM697" s="63">
        <v>36.476744831365103</v>
      </c>
      <c r="AN697" s="19"/>
      <c r="AO697" s="26">
        <v>2.0682970965936E-2</v>
      </c>
      <c r="AP697" s="26">
        <v>-3.1814990847124101E-2</v>
      </c>
      <c r="AQ697" s="26">
        <v>5.1227567344540099E-2</v>
      </c>
      <c r="AR697" s="26">
        <v>-9.0234850951674203E-2</v>
      </c>
      <c r="AS697" s="24">
        <v>8</v>
      </c>
      <c r="AT697" s="24">
        <v>4</v>
      </c>
      <c r="AU697" s="24">
        <v>7</v>
      </c>
      <c r="AV697" s="25">
        <v>5</v>
      </c>
      <c r="AW697" s="19"/>
      <c r="AX697" s="29">
        <v>9.0952129838842696E-2</v>
      </c>
      <c r="AY697" s="30">
        <v>0.161443003538807</v>
      </c>
      <c r="AZ697" s="30">
        <v>0.61732890031180399</v>
      </c>
      <c r="BA697" s="30">
        <v>0.21759670142705501</v>
      </c>
      <c r="BB697" s="62">
        <v>9.3694147236601608E-3</v>
      </c>
      <c r="BC697" s="108">
        <v>-18.4357031550317</v>
      </c>
      <c r="BD697" s="22">
        <v>43874</v>
      </c>
      <c r="BE697" s="22">
        <v>43913</v>
      </c>
      <c r="BF697" s="24"/>
      <c r="BG697" s="22"/>
      <c r="BH697" s="37"/>
    </row>
    <row r="698" spans="1:60" x14ac:dyDescent="0.25">
      <c r="A698" s="19"/>
      <c r="B698" s="17" t="s">
        <v>712</v>
      </c>
      <c r="C698" s="17" t="s">
        <v>4978</v>
      </c>
      <c r="D698" s="17" t="s">
        <v>3106</v>
      </c>
      <c r="E698" s="20" t="s">
        <v>7330</v>
      </c>
      <c r="F698" s="20" t="s">
        <v>3159</v>
      </c>
      <c r="G698" s="82" t="s">
        <v>7251</v>
      </c>
      <c r="H698" s="85" t="s">
        <v>7263</v>
      </c>
      <c r="I698" s="21" t="s">
        <v>7417</v>
      </c>
      <c r="J698" s="21" t="s">
        <v>4065</v>
      </c>
      <c r="K698" s="19"/>
      <c r="L698" s="22">
        <v>44015</v>
      </c>
      <c r="M698" s="98">
        <v>1117.6282000001499</v>
      </c>
      <c r="N698" s="94">
        <v>1117.6282000001499</v>
      </c>
      <c r="O698" s="94">
        <v>1173.05470000021</v>
      </c>
      <c r="P698" s="62">
        <f t="shared" si="10"/>
        <v>0.95275028521683591</v>
      </c>
      <c r="Q698" s="22">
        <v>43874</v>
      </c>
      <c r="R698" s="99">
        <v>371793.49400000001</v>
      </c>
      <c r="S698" s="99">
        <v>304311.07608007803</v>
      </c>
      <c r="T698" s="19"/>
      <c r="U698" s="23">
        <v>7.0878766018722705E-4</v>
      </c>
      <c r="V698" s="63">
        <v>-0.48714252079662401</v>
      </c>
      <c r="W698" s="23">
        <v>3.78672700062452E-2</v>
      </c>
      <c r="X698" s="63">
        <v>-5.8160429640411202</v>
      </c>
      <c r="Y698" s="23">
        <v>-1.8387209423963199E-2</v>
      </c>
      <c r="Z698" s="63">
        <v>11.361882438184701</v>
      </c>
      <c r="AA698" s="23">
        <v>4.5277440458448802E-2</v>
      </c>
      <c r="AB698" s="63">
        <v>21.434359755512599</v>
      </c>
      <c r="AC698" s="23">
        <v>0.115121963388519</v>
      </c>
      <c r="AD698" s="63">
        <v>31.5794935863814</v>
      </c>
      <c r="AE698" s="23"/>
      <c r="AF698" s="64"/>
      <c r="AG698" s="23">
        <v>1.8884439341491099E-3</v>
      </c>
      <c r="AH698" s="63">
        <v>-5.9059814073407297</v>
      </c>
      <c r="AI698" s="23">
        <v>-9.1591949139910901E-3</v>
      </c>
      <c r="AJ698" s="63">
        <v>9.1701934808079404</v>
      </c>
      <c r="AK698" s="23">
        <v>0.117628199999745</v>
      </c>
      <c r="AL698" s="23">
        <v>5.4299556109981502E-2</v>
      </c>
      <c r="AM698" s="63">
        <v>33.614393187803202</v>
      </c>
      <c r="AN698" s="19"/>
      <c r="AO698" s="26">
        <v>2.0694121985798099E-2</v>
      </c>
      <c r="AP698" s="26">
        <v>-3.1804429852854803E-2</v>
      </c>
      <c r="AQ698" s="26">
        <v>5.15731630348455E-2</v>
      </c>
      <c r="AR698" s="26">
        <v>-8.9797372208559004E-2</v>
      </c>
      <c r="AS698" s="24">
        <v>8</v>
      </c>
      <c r="AT698" s="24">
        <v>4</v>
      </c>
      <c r="AU698" s="24">
        <v>7</v>
      </c>
      <c r="AV698" s="25">
        <v>5</v>
      </c>
      <c r="AW698" s="19"/>
      <c r="AX698" s="29">
        <v>9.0915335737809105E-2</v>
      </c>
      <c r="AY698" s="30">
        <v>0.20523692279471101</v>
      </c>
      <c r="AZ698" s="30">
        <v>0.63292308363997996</v>
      </c>
      <c r="BA698" s="30">
        <v>0.27710835818243101</v>
      </c>
      <c r="BB698" s="62">
        <v>9.3659043535626596E-3</v>
      </c>
      <c r="BC698" s="108">
        <v>-18.389338536391701</v>
      </c>
      <c r="BD698" s="22">
        <v>43874</v>
      </c>
      <c r="BE698" s="22">
        <v>43913</v>
      </c>
      <c r="BF698" s="24"/>
      <c r="BG698" s="22"/>
      <c r="BH698" s="37"/>
    </row>
    <row r="699" spans="1:60" x14ac:dyDescent="0.25">
      <c r="A699" s="19"/>
      <c r="B699" s="17" t="s">
        <v>713</v>
      </c>
      <c r="C699" s="17" t="s">
        <v>4979</v>
      </c>
      <c r="D699" s="17" t="s">
        <v>3106</v>
      </c>
      <c r="E699" s="20" t="s">
        <v>7331</v>
      </c>
      <c r="F699" s="20" t="s">
        <v>3159</v>
      </c>
      <c r="G699" s="82" t="s">
        <v>7251</v>
      </c>
      <c r="H699" s="85" t="s">
        <v>7263</v>
      </c>
      <c r="I699" s="21" t="s">
        <v>7417</v>
      </c>
      <c r="J699" s="21" t="s">
        <v>2982</v>
      </c>
      <c r="K699" s="19"/>
      <c r="L699" s="22">
        <v>44015</v>
      </c>
      <c r="M699" s="98">
        <v>1124.9047999996701</v>
      </c>
      <c r="N699" s="94">
        <v>1124.9047999996701</v>
      </c>
      <c r="O699" s="94">
        <v>1182.2301000002799</v>
      </c>
      <c r="P699" s="62">
        <f t="shared" si="10"/>
        <v>0.95151087761968145</v>
      </c>
      <c r="Q699" s="22">
        <v>43874</v>
      </c>
      <c r="R699" s="99">
        <v>531971.47100000002</v>
      </c>
      <c r="S699" s="99">
        <v>356389.78184716799</v>
      </c>
      <c r="T699" s="19"/>
      <c r="U699" s="23">
        <v>7.0054966636234905E-4</v>
      </c>
      <c r="V699" s="63">
        <v>-0.48796632017911201</v>
      </c>
      <c r="W699" s="23">
        <v>3.7611384324918597E-2</v>
      </c>
      <c r="X699" s="63">
        <v>-5.8416315321737802</v>
      </c>
      <c r="Y699" s="23">
        <v>-1.9994415672954301E-2</v>
      </c>
      <c r="Z699" s="63">
        <v>11.2011618132819</v>
      </c>
      <c r="AA699" s="23">
        <v>4.1988367274825598E-2</v>
      </c>
      <c r="AB699" s="63">
        <v>21.105452437128399</v>
      </c>
      <c r="AC699" s="23"/>
      <c r="AD699" s="63"/>
      <c r="AE699" s="23"/>
      <c r="AF699" s="64"/>
      <c r="AG699" s="23">
        <v>1.86371327254164E-3</v>
      </c>
      <c r="AH699" s="63">
        <v>-5.9084544735014797</v>
      </c>
      <c r="AI699" s="23">
        <v>-1.0805816532411E-2</v>
      </c>
      <c r="AJ699" s="63">
        <v>9.00553131896595</v>
      </c>
      <c r="AK699" s="23">
        <v>0.124904799999058</v>
      </c>
      <c r="AL699" s="23">
        <v>7.28132014264702E-2</v>
      </c>
      <c r="AM699" s="63">
        <v>30.583276068966398</v>
      </c>
      <c r="AN699" s="19"/>
      <c r="AO699" s="26">
        <v>2.0685710231191499E-2</v>
      </c>
      <c r="AP699" s="26">
        <v>-3.1812414654268699E-2</v>
      </c>
      <c r="AQ699" s="26">
        <v>5.1313748472239198E-2</v>
      </c>
      <c r="AR699" s="26">
        <v>-9.0159296375495607E-2</v>
      </c>
      <c r="AS699" s="24">
        <v>8</v>
      </c>
      <c r="AT699" s="24">
        <v>4</v>
      </c>
      <c r="AU699" s="24">
        <v>7</v>
      </c>
      <c r="AV699" s="25">
        <v>5</v>
      </c>
      <c r="AW699" s="19"/>
      <c r="AX699" s="29">
        <v>9.0953421985177599E-2</v>
      </c>
      <c r="AY699" s="30">
        <v>0.17194905447672701</v>
      </c>
      <c r="AZ699" s="30">
        <v>0.62110242391918302</v>
      </c>
      <c r="BA699" s="30">
        <v>0.23183997260980499</v>
      </c>
      <c r="BB699" s="62">
        <v>9.3695820353786995E-3</v>
      </c>
      <c r="BC699" s="108">
        <v>-18.427140368061401</v>
      </c>
      <c r="BD699" s="22">
        <v>43874</v>
      </c>
      <c r="BE699" s="22">
        <v>43913</v>
      </c>
      <c r="BF699" s="24"/>
      <c r="BG699" s="22"/>
      <c r="BH699" s="37"/>
    </row>
    <row r="700" spans="1:60" x14ac:dyDescent="0.25">
      <c r="A700" s="19"/>
      <c r="B700" s="17" t="s">
        <v>714</v>
      </c>
      <c r="C700" s="17" t="s">
        <v>4980</v>
      </c>
      <c r="D700" s="17" t="s">
        <v>3106</v>
      </c>
      <c r="E700" s="20" t="s">
        <v>7332</v>
      </c>
      <c r="F700" s="20" t="s">
        <v>3159</v>
      </c>
      <c r="G700" s="82" t="s">
        <v>7251</v>
      </c>
      <c r="H700" s="85" t="s">
        <v>7263</v>
      </c>
      <c r="I700" s="21" t="s">
        <v>7417</v>
      </c>
      <c r="J700" s="21" t="s">
        <v>2982</v>
      </c>
      <c r="K700" s="19"/>
      <c r="L700" s="22">
        <v>44015</v>
      </c>
      <c r="M700" s="98">
        <v>1104.6953999996199</v>
      </c>
      <c r="N700" s="94">
        <v>1104.6953999996199</v>
      </c>
      <c r="O700" s="94">
        <v>1160.0943</v>
      </c>
      <c r="P700" s="62">
        <f t="shared" si="10"/>
        <v>0.95224620963969908</v>
      </c>
      <c r="Q700" s="22">
        <v>43874</v>
      </c>
      <c r="R700" s="99">
        <v>272203.95199999999</v>
      </c>
      <c r="S700" s="99">
        <v>113357.33750769</v>
      </c>
      <c r="T700" s="19"/>
      <c r="U700" s="23">
        <v>7.0603198037133596E-4</v>
      </c>
      <c r="V700" s="63">
        <v>-0.48741808877821302</v>
      </c>
      <c r="W700" s="23">
        <v>3.7782017521749402E-2</v>
      </c>
      <c r="X700" s="63">
        <v>-5.8245682124906999</v>
      </c>
      <c r="Y700" s="23">
        <v>-1.90169597908607E-2</v>
      </c>
      <c r="Z700" s="63">
        <v>11.2989074014913</v>
      </c>
      <c r="AA700" s="23">
        <v>4.4080176845454802E-2</v>
      </c>
      <c r="AB700" s="63">
        <v>21.3146333942132</v>
      </c>
      <c r="AC700" s="23"/>
      <c r="AD700" s="63"/>
      <c r="AE700" s="23"/>
      <c r="AF700" s="64"/>
      <c r="AG700" s="23">
        <v>1.8801542464643699E-3</v>
      </c>
      <c r="AH700" s="63">
        <v>-5.9068103761092097</v>
      </c>
      <c r="AI700" s="23">
        <v>-9.8028758229702397E-3</v>
      </c>
      <c r="AJ700" s="63">
        <v>9.1058253899100201</v>
      </c>
      <c r="AK700" s="23">
        <v>0.104695399999473</v>
      </c>
      <c r="AL700" s="23">
        <v>5.1889216651034097E-2</v>
      </c>
      <c r="AM700" s="63">
        <v>31.128023007127901</v>
      </c>
      <c r="AN700" s="19"/>
      <c r="AO700" s="26">
        <v>2.06913644942688E-2</v>
      </c>
      <c r="AP700" s="26">
        <v>-3.1807110630325E-2</v>
      </c>
      <c r="AQ700" s="26">
        <v>5.1486801416103803E-2</v>
      </c>
      <c r="AR700" s="26">
        <v>-9.0005184032634106E-2</v>
      </c>
      <c r="AS700" s="24">
        <v>8</v>
      </c>
      <c r="AT700" s="24">
        <v>4</v>
      </c>
      <c r="AU700" s="24">
        <v>7</v>
      </c>
      <c r="AV700" s="25">
        <v>5</v>
      </c>
      <c r="AW700" s="19"/>
      <c r="AX700" s="29">
        <v>9.0955031152407204E-2</v>
      </c>
      <c r="AY700" s="30">
        <v>0.19303147659661599</v>
      </c>
      <c r="AZ700" s="30">
        <v>0.62867035543331395</v>
      </c>
      <c r="BA700" s="30">
        <v>0.260454204665166</v>
      </c>
      <c r="BB700" s="62">
        <v>9.3698201576171408E-3</v>
      </c>
      <c r="BC700" s="108">
        <v>-18.409736174013201</v>
      </c>
      <c r="BD700" s="22">
        <v>43874</v>
      </c>
      <c r="BE700" s="22">
        <v>43913</v>
      </c>
      <c r="BF700" s="24"/>
      <c r="BG700" s="22"/>
      <c r="BH700" s="37"/>
    </row>
    <row r="701" spans="1:60" x14ac:dyDescent="0.25">
      <c r="A701" s="19"/>
      <c r="B701" s="17" t="s">
        <v>715</v>
      </c>
      <c r="C701" s="17" t="s">
        <v>4981</v>
      </c>
      <c r="D701" s="17" t="s">
        <v>3106</v>
      </c>
      <c r="E701" s="20" t="s">
        <v>7333</v>
      </c>
      <c r="F701" s="20" t="s">
        <v>3159</v>
      </c>
      <c r="G701" s="82" t="s">
        <v>7251</v>
      </c>
      <c r="H701" s="85" t="s">
        <v>7263</v>
      </c>
      <c r="I701" s="21" t="s">
        <v>7417</v>
      </c>
      <c r="J701" s="21" t="s">
        <v>2982</v>
      </c>
      <c r="K701" s="19"/>
      <c r="L701" s="22">
        <v>44015</v>
      </c>
      <c r="M701" s="98">
        <v>1108.9648000001901</v>
      </c>
      <c r="N701" s="94">
        <v>1108.9648000001901</v>
      </c>
      <c r="O701" s="94">
        <v>1164.1017000004599</v>
      </c>
      <c r="P701" s="62">
        <f t="shared" si="10"/>
        <v>0.95263566748485284</v>
      </c>
      <c r="Q701" s="22">
        <v>43874</v>
      </c>
      <c r="R701" s="99">
        <v>736523.55700000003</v>
      </c>
      <c r="S701" s="99">
        <v>351217.66707617202</v>
      </c>
      <c r="T701" s="19"/>
      <c r="U701" s="23">
        <v>7.0873001277504998E-4</v>
      </c>
      <c r="V701" s="63">
        <v>-0.48714828553784201</v>
      </c>
      <c r="W701" s="23">
        <v>3.7867163013288498E-2</v>
      </c>
      <c r="X701" s="63">
        <v>-5.8160536633367901</v>
      </c>
      <c r="Y701" s="23">
        <v>-1.8505259085031901E-2</v>
      </c>
      <c r="Z701" s="63">
        <v>11.350077472074201</v>
      </c>
      <c r="AA701" s="23">
        <v>4.5151999518566299E-2</v>
      </c>
      <c r="AB701" s="63">
        <v>21.4218156615098</v>
      </c>
      <c r="AC701" s="23">
        <v>0.11498796498752201</v>
      </c>
      <c r="AD701" s="63">
        <v>31.566093746281702</v>
      </c>
      <c r="AE701" s="23"/>
      <c r="AF701" s="64"/>
      <c r="AG701" s="23">
        <v>1.8883801294578E-3</v>
      </c>
      <c r="AH701" s="63">
        <v>-5.9059877878098597</v>
      </c>
      <c r="AI701" s="23">
        <v>-9.2783270301879401E-3</v>
      </c>
      <c r="AJ701" s="63">
        <v>9.1582802691846208</v>
      </c>
      <c r="AK701" s="23">
        <v>0.108964799999812</v>
      </c>
      <c r="AL701" s="23">
        <v>4.9077306093749898E-2</v>
      </c>
      <c r="AM701" s="63">
        <v>35.326270850491703</v>
      </c>
      <c r="AN701" s="19"/>
      <c r="AO701" s="26">
        <v>2.0694153272415899E-2</v>
      </c>
      <c r="AP701" s="26">
        <v>-3.1804453836230102E-2</v>
      </c>
      <c r="AQ701" s="26">
        <v>5.1573441864093197E-2</v>
      </c>
      <c r="AR701" s="26">
        <v>-8.9907180034933906E-2</v>
      </c>
      <c r="AS701" s="24">
        <v>8</v>
      </c>
      <c r="AT701" s="24">
        <v>4</v>
      </c>
      <c r="AU701" s="24">
        <v>7</v>
      </c>
      <c r="AV701" s="25">
        <v>5</v>
      </c>
      <c r="AW701" s="19"/>
      <c r="AX701" s="29">
        <v>9.0949473275104498E-2</v>
      </c>
      <c r="AY701" s="30">
        <v>0.203857802946914</v>
      </c>
      <c r="AZ701" s="30">
        <v>0.63253593212812098</v>
      </c>
      <c r="BA701" s="30">
        <v>0.27517513242355601</v>
      </c>
      <c r="BB701" s="62">
        <v>9.3693056776100996E-3</v>
      </c>
      <c r="BC701" s="108">
        <v>-18.399191410833701</v>
      </c>
      <c r="BD701" s="22">
        <v>43874</v>
      </c>
      <c r="BE701" s="22">
        <v>43913</v>
      </c>
      <c r="BF701" s="24"/>
      <c r="BG701" s="22"/>
      <c r="BH701" s="37"/>
    </row>
    <row r="702" spans="1:60" x14ac:dyDescent="0.25">
      <c r="A702" s="19"/>
      <c r="B702" s="17" t="s">
        <v>716</v>
      </c>
      <c r="C702" s="17" t="s">
        <v>4982</v>
      </c>
      <c r="D702" s="17" t="s">
        <v>3106</v>
      </c>
      <c r="E702" s="20" t="s">
        <v>7334</v>
      </c>
      <c r="F702" s="20" t="s">
        <v>3159</v>
      </c>
      <c r="G702" s="82" t="s">
        <v>7251</v>
      </c>
      <c r="H702" s="85" t="s">
        <v>7263</v>
      </c>
      <c r="I702" s="21" t="s">
        <v>7417</v>
      </c>
      <c r="J702" s="21" t="s">
        <v>2982</v>
      </c>
      <c r="K702" s="19"/>
      <c r="L702" s="22">
        <v>44015</v>
      </c>
      <c r="M702" s="98">
        <v>1129.3658000007299</v>
      </c>
      <c r="N702" s="94">
        <v>1129.3658000007299</v>
      </c>
      <c r="O702" s="94">
        <v>1184.84640000015</v>
      </c>
      <c r="P702" s="62">
        <f t="shared" si="10"/>
        <v>0.95317485878387864</v>
      </c>
      <c r="Q702" s="22">
        <v>43874</v>
      </c>
      <c r="R702" s="99">
        <v>1748993.4069999999</v>
      </c>
      <c r="S702" s="99">
        <v>1142237.12814063</v>
      </c>
      <c r="T702" s="19"/>
      <c r="U702" s="23">
        <v>7.1285450030700304E-4</v>
      </c>
      <c r="V702" s="63">
        <v>-0.48673583678464599</v>
      </c>
      <c r="W702" s="23">
        <v>3.7995231732565998E-2</v>
      </c>
      <c r="X702" s="63">
        <v>-5.8032467914090402</v>
      </c>
      <c r="Y702" s="23">
        <v>-1.77845178004645E-2</v>
      </c>
      <c r="Z702" s="63">
        <v>11.422151600534599</v>
      </c>
      <c r="AA702" s="23">
        <v>4.6710330039786599E-2</v>
      </c>
      <c r="AB702" s="63">
        <v>21.577648713631799</v>
      </c>
      <c r="AC702" s="23">
        <v>0.11832646397670001</v>
      </c>
      <c r="AD702" s="63">
        <v>31.8999436451995</v>
      </c>
      <c r="AE702" s="23"/>
      <c r="AF702" s="64"/>
      <c r="AG702" s="23">
        <v>1.9006881775567299E-3</v>
      </c>
      <c r="AH702" s="63">
        <v>-5.9047569829999702</v>
      </c>
      <c r="AI702" s="23">
        <v>-8.5385552702064195E-3</v>
      </c>
      <c r="AJ702" s="63">
        <v>9.2322574451827695</v>
      </c>
      <c r="AK702" s="23">
        <v>0.129365800001397</v>
      </c>
      <c r="AL702" s="23">
        <v>5.4279438736557502E-2</v>
      </c>
      <c r="AM702" s="63">
        <v>38.3380269198096</v>
      </c>
      <c r="AN702" s="19"/>
      <c r="AO702" s="26">
        <v>2.0698271238870799E-2</v>
      </c>
      <c r="AP702" s="26">
        <v>-3.1800444618966098E-2</v>
      </c>
      <c r="AQ702" s="26">
        <v>5.1702836737604202E-2</v>
      </c>
      <c r="AR702" s="26">
        <v>-8.9803410743188594E-2</v>
      </c>
      <c r="AS702" s="24">
        <v>8</v>
      </c>
      <c r="AT702" s="24">
        <v>4</v>
      </c>
      <c r="AU702" s="24">
        <v>7</v>
      </c>
      <c r="AV702" s="25">
        <v>5</v>
      </c>
      <c r="AW702" s="19"/>
      <c r="AX702" s="29">
        <v>9.09543233142176E-2</v>
      </c>
      <c r="AY702" s="30">
        <v>0.219547234532456</v>
      </c>
      <c r="AZ702" s="30">
        <v>0.63817939868385998</v>
      </c>
      <c r="BA702" s="30">
        <v>0.29650613798685299</v>
      </c>
      <c r="BB702" s="62">
        <v>9.3698473973472599E-3</v>
      </c>
      <c r="BC702" s="108">
        <v>-18.387185039377101</v>
      </c>
      <c r="BD702" s="22">
        <v>43874</v>
      </c>
      <c r="BE702" s="22">
        <v>43913</v>
      </c>
      <c r="BF702" s="24"/>
      <c r="BG702" s="22"/>
      <c r="BH702" s="37"/>
    </row>
    <row r="703" spans="1:60" x14ac:dyDescent="0.25">
      <c r="A703" s="19"/>
      <c r="B703" s="17" t="s">
        <v>717</v>
      </c>
      <c r="C703" s="17" t="s">
        <v>4983</v>
      </c>
      <c r="D703" s="17" t="s">
        <v>3107</v>
      </c>
      <c r="E703" s="20" t="s">
        <v>7289</v>
      </c>
      <c r="F703" s="20" t="s">
        <v>3159</v>
      </c>
      <c r="G703" s="82" t="s">
        <v>7251</v>
      </c>
      <c r="H703" s="85" t="s">
        <v>7262</v>
      </c>
      <c r="I703" s="21" t="s">
        <v>7417</v>
      </c>
      <c r="J703" s="21" t="s">
        <v>4066</v>
      </c>
      <c r="K703" s="19"/>
      <c r="L703" s="22">
        <v>44015</v>
      </c>
      <c r="M703" s="98">
        <v>1068.9746000003099</v>
      </c>
      <c r="N703" s="94">
        <v>1068.9746000003099</v>
      </c>
      <c r="O703" s="94">
        <v>1109.1344000008</v>
      </c>
      <c r="P703" s="62">
        <f t="shared" si="10"/>
        <v>0.96379176409958867</v>
      </c>
      <c r="Q703" s="22">
        <v>43874</v>
      </c>
      <c r="R703" s="99">
        <v>128215.966</v>
      </c>
      <c r="S703" s="99">
        <v>110934.60528247101</v>
      </c>
      <c r="T703" s="19"/>
      <c r="U703" s="23">
        <v>2.7594797575147801E-4</v>
      </c>
      <c r="V703" s="63">
        <v>-0.53042648924019897</v>
      </c>
      <c r="W703" s="23">
        <v>2.00571474579192E-2</v>
      </c>
      <c r="X703" s="63">
        <v>-7.5970552188737202</v>
      </c>
      <c r="Y703" s="23">
        <v>-1.8344176341997798E-2</v>
      </c>
      <c r="Z703" s="63">
        <v>11.366185746388499</v>
      </c>
      <c r="AA703" s="23">
        <v>1.2035173460390101E-2</v>
      </c>
      <c r="AB703" s="63">
        <v>18.110133055684901</v>
      </c>
      <c r="AC703" s="23">
        <v>6.35122945041076E-2</v>
      </c>
      <c r="AD703" s="63">
        <v>26.418526697933</v>
      </c>
      <c r="AE703" s="23"/>
      <c r="AF703" s="64"/>
      <c r="AG703" s="23">
        <v>1.58861913405417E-3</v>
      </c>
      <c r="AH703" s="63">
        <v>-5.9359638873502298</v>
      </c>
      <c r="AI703" s="23">
        <v>-1.3061686494438601E-2</v>
      </c>
      <c r="AJ703" s="63">
        <v>8.7799443227559095</v>
      </c>
      <c r="AK703" s="23">
        <v>6.8974600000728997E-2</v>
      </c>
      <c r="AL703" s="23">
        <v>2.9250450255858599E-2</v>
      </c>
      <c r="AM703" s="63">
        <v>31.965664101327999</v>
      </c>
      <c r="AN703" s="19"/>
      <c r="AO703" s="26">
        <v>1.22046868309553E-2</v>
      </c>
      <c r="AP703" s="26">
        <v>-2.3253452834069301E-2</v>
      </c>
      <c r="AQ703" s="26">
        <v>3.86239940871747E-2</v>
      </c>
      <c r="AR703" s="26">
        <v>-6.7463474500982598E-2</v>
      </c>
      <c r="AS703" s="24">
        <v>9</v>
      </c>
      <c r="AT703" s="24">
        <v>3</v>
      </c>
      <c r="AU703" s="24">
        <v>7</v>
      </c>
      <c r="AV703" s="25">
        <v>5</v>
      </c>
      <c r="AW703" s="19"/>
      <c r="AX703" s="29">
        <v>6.5757524665750702E-2</v>
      </c>
      <c r="AY703" s="30">
        <v>-0.22399710904369399</v>
      </c>
      <c r="AZ703" s="30">
        <v>0.48155170211020998</v>
      </c>
      <c r="BA703" s="30">
        <v>-0.28396518745239502</v>
      </c>
      <c r="BB703" s="62">
        <v>6.7684342985376098E-3</v>
      </c>
      <c r="BC703" s="108">
        <v>-13.7945500563947</v>
      </c>
      <c r="BD703" s="22">
        <v>43874</v>
      </c>
      <c r="BE703" s="22">
        <v>43913</v>
      </c>
      <c r="BF703" s="24"/>
      <c r="BG703" s="22"/>
      <c r="BH703" s="37"/>
    </row>
    <row r="704" spans="1:60" x14ac:dyDescent="0.25">
      <c r="A704" s="19"/>
      <c r="B704" s="17" t="s">
        <v>718</v>
      </c>
      <c r="C704" s="17" t="s">
        <v>4984</v>
      </c>
      <c r="D704" s="17" t="s">
        <v>3107</v>
      </c>
      <c r="E704" s="20" t="s">
        <v>7290</v>
      </c>
      <c r="F704" s="20" t="s">
        <v>3159</v>
      </c>
      <c r="G704" s="82" t="s">
        <v>7251</v>
      </c>
      <c r="H704" s="85" t="s">
        <v>7262</v>
      </c>
      <c r="I704" s="21" t="s">
        <v>7417</v>
      </c>
      <c r="J704" s="21" t="s">
        <v>2982</v>
      </c>
      <c r="K704" s="19"/>
      <c r="L704" s="22">
        <v>44015</v>
      </c>
      <c r="M704" s="98">
        <v>1092.5504000000701</v>
      </c>
      <c r="N704" s="94">
        <v>1092.5504000000701</v>
      </c>
      <c r="O704" s="94">
        <v>1128.7094999998801</v>
      </c>
      <c r="P704" s="62">
        <f t="shared" si="10"/>
        <v>0.96796421045467074</v>
      </c>
      <c r="Q704" s="22">
        <v>43874</v>
      </c>
      <c r="R704" s="99">
        <v>3863287.9380000001</v>
      </c>
      <c r="S704" s="99">
        <v>3695749.8104101601</v>
      </c>
      <c r="T704" s="19"/>
      <c r="U704" s="23">
        <v>3.0662446988571901E-4</v>
      </c>
      <c r="V704" s="63">
        <v>-0.52735883982677501</v>
      </c>
      <c r="W704" s="23">
        <v>2.0994987309677499E-2</v>
      </c>
      <c r="X704" s="63">
        <v>-7.5032712336978902</v>
      </c>
      <c r="Y704" s="23">
        <v>-1.2855150201176E-2</v>
      </c>
      <c r="Z704" s="63">
        <v>11.9150883604598</v>
      </c>
      <c r="AA704" s="23">
        <v>2.1338110887882102E-2</v>
      </c>
      <c r="AB704" s="63">
        <v>19.040426798455901</v>
      </c>
      <c r="AC704" s="23">
        <v>8.7883055326528806E-2</v>
      </c>
      <c r="AD704" s="63">
        <v>28.855602780182402</v>
      </c>
      <c r="AE704" s="23"/>
      <c r="AF704" s="64"/>
      <c r="AG704" s="23">
        <v>1.68063713681477E-3</v>
      </c>
      <c r="AH704" s="63">
        <v>-5.9267620870741702</v>
      </c>
      <c r="AI704" s="23">
        <v>-7.4518981600704103E-3</v>
      </c>
      <c r="AJ704" s="63">
        <v>9.3409231561963697</v>
      </c>
      <c r="AK704" s="23">
        <v>9.2550400000618496E-2</v>
      </c>
      <c r="AL704" s="23">
        <v>4.0123963855876403E-2</v>
      </c>
      <c r="AM704" s="63">
        <v>35.4964123115642</v>
      </c>
      <c r="AN704" s="19"/>
      <c r="AO704" s="26">
        <v>1.2235661775776001E-2</v>
      </c>
      <c r="AP704" s="26">
        <v>-2.3223583960316301E-2</v>
      </c>
      <c r="AQ704" s="26">
        <v>3.9578918114784797E-2</v>
      </c>
      <c r="AR704" s="26">
        <v>-6.6577309199638002E-2</v>
      </c>
      <c r="AS704" s="24">
        <v>9</v>
      </c>
      <c r="AT704" s="24">
        <v>3</v>
      </c>
      <c r="AU704" s="24">
        <v>7</v>
      </c>
      <c r="AV704" s="25">
        <v>5</v>
      </c>
      <c r="AW704" s="19"/>
      <c r="AX704" s="29">
        <v>6.5768937570392094E-2</v>
      </c>
      <c r="AY704" s="30">
        <v>-9.4925310336520893E-2</v>
      </c>
      <c r="AZ704" s="30">
        <v>0.51387369606163702</v>
      </c>
      <c r="BA704" s="30">
        <v>-0.120822944177917</v>
      </c>
      <c r="BB704" s="62">
        <v>6.7698523342642203E-3</v>
      </c>
      <c r="BC704" s="108">
        <v>-13.691485718896701</v>
      </c>
      <c r="BD704" s="22">
        <v>43874</v>
      </c>
      <c r="BE704" s="22">
        <v>43913</v>
      </c>
      <c r="BF704" s="24"/>
      <c r="BG704" s="22"/>
      <c r="BH704" s="37"/>
    </row>
    <row r="705" spans="1:60" x14ac:dyDescent="0.25">
      <c r="A705" s="19"/>
      <c r="B705" s="17" t="s">
        <v>719</v>
      </c>
      <c r="C705" s="17" t="s">
        <v>4985</v>
      </c>
      <c r="D705" s="17" t="s">
        <v>3107</v>
      </c>
      <c r="E705" s="20" t="s">
        <v>7315</v>
      </c>
      <c r="F705" s="20" t="s">
        <v>3159</v>
      </c>
      <c r="G705" s="82" t="s">
        <v>7251</v>
      </c>
      <c r="H705" s="85" t="s">
        <v>7262</v>
      </c>
      <c r="I705" s="21" t="s">
        <v>7417</v>
      </c>
      <c r="J705" s="21" t="s">
        <v>4067</v>
      </c>
      <c r="K705" s="19"/>
      <c r="L705" s="22">
        <v>44015</v>
      </c>
      <c r="M705" s="98">
        <v>1105.37439999916</v>
      </c>
      <c r="N705" s="94">
        <v>1105.37439999916</v>
      </c>
      <c r="O705" s="94">
        <v>1140.4151000008001</v>
      </c>
      <c r="P705" s="62">
        <f t="shared" si="10"/>
        <v>0.96927373199318789</v>
      </c>
      <c r="Q705" s="22">
        <v>43874</v>
      </c>
      <c r="R705" s="99">
        <v>14023916.642000001</v>
      </c>
      <c r="S705" s="99">
        <v>12213760.1432188</v>
      </c>
      <c r="T705" s="19"/>
      <c r="U705" s="23">
        <v>3.1619193941878599E-4</v>
      </c>
      <c r="V705" s="63">
        <v>-0.52640209287346795</v>
      </c>
      <c r="W705" s="23">
        <v>2.1288453499437299E-2</v>
      </c>
      <c r="X705" s="63">
        <v>-7.4739246147219101</v>
      </c>
      <c r="Y705" s="23">
        <v>-1.11306293247253E-2</v>
      </c>
      <c r="Z705" s="63">
        <v>12.0875404481048</v>
      </c>
      <c r="AA705" s="23">
        <v>2.4929241246354601E-2</v>
      </c>
      <c r="AB705" s="63">
        <v>19.399539834295901</v>
      </c>
      <c r="AC705" s="23">
        <v>9.5535179445578294E-2</v>
      </c>
      <c r="AD705" s="63">
        <v>29.620815192087299</v>
      </c>
      <c r="AE705" s="23"/>
      <c r="AF705" s="64"/>
      <c r="AG705" s="23">
        <v>1.7094884569814901E-3</v>
      </c>
      <c r="AH705" s="63">
        <v>-5.9238769550574899</v>
      </c>
      <c r="AI705" s="23">
        <v>-5.6893982045949096E-3</v>
      </c>
      <c r="AJ705" s="63">
        <v>9.51717315174756</v>
      </c>
      <c r="AK705" s="23">
        <v>0.105374399998254</v>
      </c>
      <c r="AL705" s="23">
        <v>4.4964866106965901E-2</v>
      </c>
      <c r="AM705" s="63">
        <v>36.903946102422204</v>
      </c>
      <c r="AN705" s="19"/>
      <c r="AO705" s="26">
        <v>1.2245380312379E-2</v>
      </c>
      <c r="AP705" s="26">
        <v>-2.3214178944726899E-2</v>
      </c>
      <c r="AQ705" s="26">
        <v>3.9877960150988698E-2</v>
      </c>
      <c r="AR705" s="26">
        <v>-6.6299576262317694E-2</v>
      </c>
      <c r="AS705" s="24">
        <v>9</v>
      </c>
      <c r="AT705" s="24">
        <v>3</v>
      </c>
      <c r="AU705" s="24">
        <v>7</v>
      </c>
      <c r="AV705" s="25">
        <v>5</v>
      </c>
      <c r="AW705" s="19"/>
      <c r="AX705" s="29">
        <v>6.5773587961957702E-2</v>
      </c>
      <c r="AY705" s="30">
        <v>-4.4960903777962399E-2</v>
      </c>
      <c r="AZ705" s="30">
        <v>0.52634400460647202</v>
      </c>
      <c r="BA705" s="30">
        <v>-5.7312491953894103E-2</v>
      </c>
      <c r="BB705" s="62">
        <v>6.7704151337511596E-3</v>
      </c>
      <c r="BC705" s="108">
        <v>-13.6591755055706</v>
      </c>
      <c r="BD705" s="22">
        <v>43874</v>
      </c>
      <c r="BE705" s="22">
        <v>43913</v>
      </c>
      <c r="BF705" s="24"/>
      <c r="BG705" s="22"/>
      <c r="BH705" s="37"/>
    </row>
    <row r="706" spans="1:60" x14ac:dyDescent="0.25">
      <c r="A706" s="19"/>
      <c r="B706" s="17" t="s">
        <v>720</v>
      </c>
      <c r="C706" s="17" t="s">
        <v>4986</v>
      </c>
      <c r="D706" s="17" t="s">
        <v>3107</v>
      </c>
      <c r="E706" s="20" t="s">
        <v>7300</v>
      </c>
      <c r="F706" s="20" t="s">
        <v>3159</v>
      </c>
      <c r="G706" s="82" t="s">
        <v>7251</v>
      </c>
      <c r="H706" s="85" t="s">
        <v>7262</v>
      </c>
      <c r="I706" s="21" t="s">
        <v>7417</v>
      </c>
      <c r="J706" s="21" t="s">
        <v>4068</v>
      </c>
      <c r="K706" s="19"/>
      <c r="L706" s="22">
        <v>44015</v>
      </c>
      <c r="M706" s="98">
        <v>1065.68730000034</v>
      </c>
      <c r="N706" s="94">
        <v>1065.68730000034</v>
      </c>
      <c r="O706" s="94">
        <v>1105.4306000005499</v>
      </c>
      <c r="P706" s="62">
        <f t="shared" si="10"/>
        <v>0.96404722286483635</v>
      </c>
      <c r="Q706" s="22">
        <v>43874</v>
      </c>
      <c r="R706" s="99">
        <v>551375.86800000002</v>
      </c>
      <c r="S706" s="99">
        <v>455052.65911816398</v>
      </c>
      <c r="T706" s="19"/>
      <c r="U706" s="23">
        <v>2.7783219229604599E-4</v>
      </c>
      <c r="V706" s="63">
        <v>-0.53023806758574199</v>
      </c>
      <c r="W706" s="23">
        <v>2.0114403121624502E-2</v>
      </c>
      <c r="X706" s="63">
        <v>-7.5913296525031901</v>
      </c>
      <c r="Y706" s="23">
        <v>-1.8008702111728801E-2</v>
      </c>
      <c r="Z706" s="63">
        <v>11.3997331694118</v>
      </c>
      <c r="AA706" s="23">
        <v>1.26475552078773E-2</v>
      </c>
      <c r="AB706" s="63">
        <v>18.171371230448099</v>
      </c>
      <c r="AC706" s="23">
        <v>6.7359852890149299E-2</v>
      </c>
      <c r="AD706" s="63">
        <v>26.8032825365372</v>
      </c>
      <c r="AE706" s="23"/>
      <c r="AF706" s="64"/>
      <c r="AG706" s="23">
        <v>1.5942804020596701E-3</v>
      </c>
      <c r="AH706" s="63">
        <v>-5.9353977605496802</v>
      </c>
      <c r="AI706" s="23">
        <v>-1.2719002601443199E-2</v>
      </c>
      <c r="AJ706" s="63">
        <v>8.8142127120663591</v>
      </c>
      <c r="AK706" s="23">
        <v>6.5687300000718096E-2</v>
      </c>
      <c r="AL706" s="23">
        <v>3.0021578635569299E-2</v>
      </c>
      <c r="AM706" s="63">
        <v>30.157638667063999</v>
      </c>
      <c r="AN706" s="19"/>
      <c r="AO706" s="26">
        <v>1.22066078838543E-2</v>
      </c>
      <c r="AP706" s="26">
        <v>-2.32516788846624E-2</v>
      </c>
      <c r="AQ706" s="26">
        <v>3.8682240145135403E-2</v>
      </c>
      <c r="AR706" s="26">
        <v>-6.7408068277509295E-2</v>
      </c>
      <c r="AS706" s="24">
        <v>9</v>
      </c>
      <c r="AT706" s="24">
        <v>3</v>
      </c>
      <c r="AU706" s="24">
        <v>7</v>
      </c>
      <c r="AV706" s="25">
        <v>5</v>
      </c>
      <c r="AW706" s="19"/>
      <c r="AX706" s="29">
        <v>6.5758232020816695E-2</v>
      </c>
      <c r="AY706" s="30">
        <v>-0.21550007364408</v>
      </c>
      <c r="AZ706" s="30">
        <v>0.48367558123072701</v>
      </c>
      <c r="BA706" s="30">
        <v>-0.27326703417293202</v>
      </c>
      <c r="BB706" s="62">
        <v>6.7685244886070001E-3</v>
      </c>
      <c r="BC706" s="108">
        <v>-13.7881563981064</v>
      </c>
      <c r="BD706" s="22">
        <v>43874</v>
      </c>
      <c r="BE706" s="22">
        <v>43913</v>
      </c>
      <c r="BF706" s="24"/>
      <c r="BG706" s="22"/>
      <c r="BH706" s="37"/>
    </row>
    <row r="707" spans="1:60" x14ac:dyDescent="0.25">
      <c r="A707" s="19"/>
      <c r="B707" s="17" t="s">
        <v>721</v>
      </c>
      <c r="C707" s="17" t="s">
        <v>4987</v>
      </c>
      <c r="D707" s="17" t="s">
        <v>3107</v>
      </c>
      <c r="E707" s="20" t="s">
        <v>7360</v>
      </c>
      <c r="F707" s="20" t="s">
        <v>3159</v>
      </c>
      <c r="G707" s="82" t="s">
        <v>7251</v>
      </c>
      <c r="H707" s="85" t="s">
        <v>7262</v>
      </c>
      <c r="I707" s="21" t="s">
        <v>7417</v>
      </c>
      <c r="J707" s="21" t="s">
        <v>2982</v>
      </c>
      <c r="K707" s="19"/>
      <c r="L707" s="22">
        <v>44015</v>
      </c>
      <c r="M707" s="98">
        <v>1083.57049999945</v>
      </c>
      <c r="N707" s="94">
        <v>1083.57049999945</v>
      </c>
      <c r="O707" s="94">
        <v>1115.3313999995601</v>
      </c>
      <c r="P707" s="62">
        <f t="shared" si="10"/>
        <v>0.97152335171400839</v>
      </c>
      <c r="Q707" s="22">
        <v>43874</v>
      </c>
      <c r="R707" s="99">
        <v>1131023.26</v>
      </c>
      <c r="S707" s="99">
        <v>786069.424019531</v>
      </c>
      <c r="T707" s="19"/>
      <c r="U707" s="23">
        <v>3.3262242141063298E-4</v>
      </c>
      <c r="V707" s="63">
        <v>-0.52475904467428303</v>
      </c>
      <c r="W707" s="23">
        <v>2.1792515777633501E-2</v>
      </c>
      <c r="X707" s="63">
        <v>-7.4235183869022903</v>
      </c>
      <c r="Y707" s="23">
        <v>-8.1678266733433702E-3</v>
      </c>
      <c r="Z707" s="63">
        <v>12.3838207132503</v>
      </c>
      <c r="AA707" s="23">
        <v>3.1114606617848001E-2</v>
      </c>
      <c r="AB707" s="63">
        <v>20.018076371430698</v>
      </c>
      <c r="AC707" s="23"/>
      <c r="AD707" s="63"/>
      <c r="AE707" s="23"/>
      <c r="AF707" s="64"/>
      <c r="AG707" s="23">
        <v>1.75885761564132E-3</v>
      </c>
      <c r="AH707" s="63">
        <v>-5.9189400391915097</v>
      </c>
      <c r="AI707" s="23">
        <v>-2.66111543623992E-3</v>
      </c>
      <c r="AJ707" s="63">
        <v>9.8200014285830495</v>
      </c>
      <c r="AK707" s="23">
        <v>9.2074484006006999E-2</v>
      </c>
      <c r="AL707" s="23">
        <v>4.9545427295015501E-2</v>
      </c>
      <c r="AM707" s="63">
        <v>29.927177827368698</v>
      </c>
      <c r="AN707" s="19"/>
      <c r="AO707" s="26">
        <v>1.22620541587821E-2</v>
      </c>
      <c r="AP707" s="26">
        <v>-2.31981072302005E-2</v>
      </c>
      <c r="AQ707" s="26">
        <v>4.03911949852045E-2</v>
      </c>
      <c r="AR707" s="26">
        <v>-6.5823888608065304E-2</v>
      </c>
      <c r="AS707" s="24">
        <v>9</v>
      </c>
      <c r="AT707" s="24">
        <v>3</v>
      </c>
      <c r="AU707" s="24">
        <v>7</v>
      </c>
      <c r="AV707" s="25">
        <v>5</v>
      </c>
      <c r="AW707" s="19"/>
      <c r="AX707" s="29">
        <v>6.5782493335718797E-2</v>
      </c>
      <c r="AY707" s="30">
        <v>4.1068889048858602E-2</v>
      </c>
      <c r="AZ707" s="30">
        <v>0.54781714305136098</v>
      </c>
      <c r="BA707" s="30">
        <v>5.2484943160209199E-2</v>
      </c>
      <c r="BB707" s="62">
        <v>6.7714760779563196E-3</v>
      </c>
      <c r="BC707" s="108">
        <v>-13.6038400783291</v>
      </c>
      <c r="BD707" s="22">
        <v>43874</v>
      </c>
      <c r="BE707" s="22">
        <v>43913</v>
      </c>
      <c r="BF707" s="24"/>
      <c r="BG707" s="22"/>
      <c r="BH707" s="37"/>
    </row>
    <row r="708" spans="1:60" x14ac:dyDescent="0.25">
      <c r="A708" s="19"/>
      <c r="B708" s="17" t="s">
        <v>722</v>
      </c>
      <c r="C708" s="17" t="s">
        <v>4988</v>
      </c>
      <c r="D708" s="17" t="s">
        <v>3107</v>
      </c>
      <c r="E708" s="20" t="s">
        <v>7328</v>
      </c>
      <c r="F708" s="20" t="s">
        <v>3159</v>
      </c>
      <c r="G708" s="82" t="s">
        <v>7251</v>
      </c>
      <c r="H708" s="85" t="s">
        <v>7262</v>
      </c>
      <c r="I708" s="21" t="s">
        <v>7417</v>
      </c>
      <c r="J708" s="21" t="s">
        <v>4069</v>
      </c>
      <c r="K708" s="19"/>
      <c r="L708" s="22">
        <v>44015</v>
      </c>
      <c r="M708" s="98">
        <v>1081.1939000002999</v>
      </c>
      <c r="N708" s="94">
        <v>1081.1939000002999</v>
      </c>
      <c r="O708" s="94">
        <v>1119.7848000004899</v>
      </c>
      <c r="P708" s="62">
        <f t="shared" si="10"/>
        <v>0.96553721750806665</v>
      </c>
      <c r="Q708" s="22">
        <v>43874</v>
      </c>
      <c r="R708" s="99">
        <v>33001687.079</v>
      </c>
      <c r="S708" s="99">
        <v>29101499.862718701</v>
      </c>
      <c r="T708" s="19"/>
      <c r="U708" s="23">
        <v>2.8883826962555802E-4</v>
      </c>
      <c r="V708" s="63">
        <v>-0.52913745985279104</v>
      </c>
      <c r="W708" s="23">
        <v>2.0449885785637899E-2</v>
      </c>
      <c r="X708" s="63">
        <v>-7.5577813861018504</v>
      </c>
      <c r="Y708" s="23">
        <v>-1.60486357926857E-2</v>
      </c>
      <c r="Z708" s="63">
        <v>11.5957398013124</v>
      </c>
      <c r="AA708" s="23">
        <v>1.4704095056004E-2</v>
      </c>
      <c r="AB708" s="63">
        <v>18.377025215246199</v>
      </c>
      <c r="AC708" s="23">
        <v>7.3813472621623105E-2</v>
      </c>
      <c r="AD708" s="63">
        <v>27.448644509684499</v>
      </c>
      <c r="AE708" s="23"/>
      <c r="AF708" s="64"/>
      <c r="AG708" s="23">
        <v>1.6272365592158199E-3</v>
      </c>
      <c r="AH708" s="63">
        <v>-5.9321021448340598</v>
      </c>
      <c r="AI708" s="23">
        <v>-1.07157510101388E-2</v>
      </c>
      <c r="AJ708" s="63">
        <v>9.0145378711895301</v>
      </c>
      <c r="AK708" s="23">
        <v>8.1193899999634597E-2</v>
      </c>
      <c r="AL708" s="23">
        <v>3.4319526468607399E-2</v>
      </c>
      <c r="AM708" s="63">
        <v>33.1875941012404</v>
      </c>
      <c r="AN708" s="19"/>
      <c r="AO708" s="26">
        <v>1.22177183202439E-2</v>
      </c>
      <c r="AP708" s="26">
        <v>-2.3240982039169501E-2</v>
      </c>
      <c r="AQ708" s="26">
        <v>3.90236242146784E-2</v>
      </c>
      <c r="AR708" s="26">
        <v>-6.7092084745163497E-2</v>
      </c>
      <c r="AS708" s="24">
        <v>9</v>
      </c>
      <c r="AT708" s="24">
        <v>3</v>
      </c>
      <c r="AU708" s="24">
        <v>7</v>
      </c>
      <c r="AV708" s="25">
        <v>5</v>
      </c>
      <c r="AW708" s="19"/>
      <c r="AX708" s="29">
        <v>6.57604225024261E-2</v>
      </c>
      <c r="AY708" s="30">
        <v>-0.18726559130095699</v>
      </c>
      <c r="AZ708" s="30">
        <v>0.4908287536432</v>
      </c>
      <c r="BA708" s="30">
        <v>-0.23769671509353399</v>
      </c>
      <c r="BB708" s="62">
        <v>6.7688208844629101E-3</v>
      </c>
      <c r="BC708" s="108">
        <v>-13.751365440926699</v>
      </c>
      <c r="BD708" s="22">
        <v>43874</v>
      </c>
      <c r="BE708" s="22">
        <v>43913</v>
      </c>
      <c r="BF708" s="24"/>
      <c r="BG708" s="22"/>
      <c r="BH708" s="37"/>
    </row>
    <row r="709" spans="1:60" x14ac:dyDescent="0.25">
      <c r="A709" s="19"/>
      <c r="B709" s="17" t="s">
        <v>723</v>
      </c>
      <c r="C709" s="17" t="s">
        <v>4989</v>
      </c>
      <c r="D709" s="17" t="s">
        <v>3107</v>
      </c>
      <c r="E709" s="20" t="s">
        <v>7329</v>
      </c>
      <c r="F709" s="20" t="s">
        <v>3159</v>
      </c>
      <c r="G709" s="82" t="s">
        <v>7251</v>
      </c>
      <c r="H709" s="85" t="s">
        <v>7262</v>
      </c>
      <c r="I709" s="21" t="s">
        <v>7417</v>
      </c>
      <c r="J709" s="21" t="s">
        <v>4070</v>
      </c>
      <c r="K709" s="19"/>
      <c r="L709" s="22">
        <v>44015</v>
      </c>
      <c r="M709" s="98">
        <v>1102.17210000008</v>
      </c>
      <c r="N709" s="94">
        <v>1102.17210000008</v>
      </c>
      <c r="O709" s="94">
        <v>1137.77040000074</v>
      </c>
      <c r="P709" s="62">
        <f t="shared" ref="P709:P772" si="11">IFERROR(N709/O709,"")</f>
        <v>0.96871222875842367</v>
      </c>
      <c r="Q709" s="22">
        <v>43874</v>
      </c>
      <c r="R709" s="99">
        <v>3669000.3760000002</v>
      </c>
      <c r="S709" s="99">
        <v>3062674.7848437498</v>
      </c>
      <c r="T709" s="19"/>
      <c r="U709" s="23">
        <v>3.1211762507155099E-4</v>
      </c>
      <c r="V709" s="63">
        <v>-0.52680952430819195</v>
      </c>
      <c r="W709" s="23">
        <v>2.11630324065482E-2</v>
      </c>
      <c r="X709" s="63">
        <v>-7.4864667240108203</v>
      </c>
      <c r="Y709" s="23">
        <v>-1.1870406688103701E-2</v>
      </c>
      <c r="Z709" s="63">
        <v>12.0135627117706</v>
      </c>
      <c r="AA709" s="23">
        <v>2.3389242329358201E-2</v>
      </c>
      <c r="AB709" s="63">
        <v>19.245539942581701</v>
      </c>
      <c r="AC709" s="23">
        <v>9.2249017674475894E-2</v>
      </c>
      <c r="AD709" s="63">
        <v>29.292199014977101</v>
      </c>
      <c r="AE709" s="23"/>
      <c r="AF709" s="64"/>
      <c r="AG709" s="23">
        <v>1.6971662480500501E-3</v>
      </c>
      <c r="AH709" s="63">
        <v>-5.9251091759506398</v>
      </c>
      <c r="AI709" s="23">
        <v>-6.4453777677044898E-3</v>
      </c>
      <c r="AJ709" s="63">
        <v>9.4415751954366005</v>
      </c>
      <c r="AK709" s="23">
        <v>0.10217209999973401</v>
      </c>
      <c r="AL709" s="23">
        <v>4.3022219684644397E-2</v>
      </c>
      <c r="AM709" s="63">
        <v>35.3915648311959</v>
      </c>
      <c r="AN709" s="19"/>
      <c r="AO709" s="26">
        <v>1.22412385571806E-2</v>
      </c>
      <c r="AP709" s="26">
        <v>-2.3218190293846402E-2</v>
      </c>
      <c r="AQ709" s="26">
        <v>3.9749710467731299E-2</v>
      </c>
      <c r="AR709" s="26">
        <v>-6.6418810674804304E-2</v>
      </c>
      <c r="AS709" s="24">
        <v>9</v>
      </c>
      <c r="AT709" s="24">
        <v>3</v>
      </c>
      <c r="AU709" s="24">
        <v>7</v>
      </c>
      <c r="AV709" s="25">
        <v>5</v>
      </c>
      <c r="AW709" s="19"/>
      <c r="AX709" s="29">
        <v>6.5771635416167595E-2</v>
      </c>
      <c r="AY709" s="30">
        <v>-6.6387898445782398E-2</v>
      </c>
      <c r="AZ709" s="30">
        <v>0.52099592274498696</v>
      </c>
      <c r="BA709" s="30">
        <v>-8.4571860190749207E-2</v>
      </c>
      <c r="BB709" s="62">
        <v>6.7701779077924597E-3</v>
      </c>
      <c r="BC709" s="108">
        <v>-13.673057411302601</v>
      </c>
      <c r="BD709" s="22">
        <v>43874</v>
      </c>
      <c r="BE709" s="22">
        <v>43913</v>
      </c>
      <c r="BF709" s="24"/>
      <c r="BG709" s="22"/>
      <c r="BH709" s="37"/>
    </row>
    <row r="710" spans="1:60" x14ac:dyDescent="0.25">
      <c r="A710" s="19"/>
      <c r="B710" s="17" t="s">
        <v>724</v>
      </c>
      <c r="C710" s="17" t="s">
        <v>4990</v>
      </c>
      <c r="D710" s="17" t="s">
        <v>3107</v>
      </c>
      <c r="E710" s="20" t="s">
        <v>7330</v>
      </c>
      <c r="F710" s="20" t="s">
        <v>3159</v>
      </c>
      <c r="G710" s="82" t="s">
        <v>7251</v>
      </c>
      <c r="H710" s="85" t="s">
        <v>7262</v>
      </c>
      <c r="I710" s="21" t="s">
        <v>7417</v>
      </c>
      <c r="J710" s="21" t="s">
        <v>4071</v>
      </c>
      <c r="K710" s="19"/>
      <c r="L710" s="22">
        <v>44015</v>
      </c>
      <c r="M710" s="98">
        <v>1082.1522000003599</v>
      </c>
      <c r="N710" s="94">
        <v>1082.1522000003599</v>
      </c>
      <c r="O710" s="94">
        <v>1115.59449999966</v>
      </c>
      <c r="P710" s="62">
        <f t="shared" si="11"/>
        <v>0.97002288914178914</v>
      </c>
      <c r="Q710" s="22">
        <v>43874</v>
      </c>
      <c r="R710" s="99">
        <v>1003018.0919999999</v>
      </c>
      <c r="S710" s="99">
        <v>941826.17937402299</v>
      </c>
      <c r="T710" s="19"/>
      <c r="U710" s="23">
        <v>3.2168483085115402E-4</v>
      </c>
      <c r="V710" s="63">
        <v>-0.52585280373023102</v>
      </c>
      <c r="W710" s="23">
        <v>2.1456730355566798E-2</v>
      </c>
      <c r="X710" s="63">
        <v>-7.4570969291089604</v>
      </c>
      <c r="Y710" s="23">
        <v>-1.0144228776880501E-2</v>
      </c>
      <c r="Z710" s="63">
        <v>12.1861805028893</v>
      </c>
      <c r="AA710" s="23">
        <v>2.6986685879819599E-2</v>
      </c>
      <c r="AB710" s="63">
        <v>19.605284297635102</v>
      </c>
      <c r="AC710" s="23"/>
      <c r="AD710" s="63"/>
      <c r="AE710" s="23"/>
      <c r="AF710" s="64"/>
      <c r="AG710" s="23">
        <v>1.7259291216760199E-3</v>
      </c>
      <c r="AH710" s="63">
        <v>-5.9222328885880398</v>
      </c>
      <c r="AI710" s="23">
        <v>-4.6812033906462602E-3</v>
      </c>
      <c r="AJ710" s="63">
        <v>9.6179926331387797</v>
      </c>
      <c r="AK710" s="23">
        <v>8.445971337831E-2</v>
      </c>
      <c r="AL710" s="23">
        <v>4.5521239208028398E-2</v>
      </c>
      <c r="AM710" s="63">
        <v>29.165700764598999</v>
      </c>
      <c r="AN710" s="19"/>
      <c r="AO710" s="26">
        <v>1.22509817374521E-2</v>
      </c>
      <c r="AP710" s="26">
        <v>-2.3208841756968499E-2</v>
      </c>
      <c r="AQ710" s="26">
        <v>4.0049147364698001E-2</v>
      </c>
      <c r="AR710" s="26">
        <v>-6.6141295827037497E-2</v>
      </c>
      <c r="AS710" s="24">
        <v>9</v>
      </c>
      <c r="AT710" s="24">
        <v>3</v>
      </c>
      <c r="AU710" s="24">
        <v>7</v>
      </c>
      <c r="AV710" s="25">
        <v>5</v>
      </c>
      <c r="AW710" s="19"/>
      <c r="AX710" s="29">
        <v>6.5776630888722099E-2</v>
      </c>
      <c r="AY710" s="30">
        <v>-1.6340325805856499E-2</v>
      </c>
      <c r="AZ710" s="30">
        <v>0.53348734088740501</v>
      </c>
      <c r="BA710" s="30">
        <v>-2.08470289448144E-2</v>
      </c>
      <c r="BB710" s="62">
        <v>6.7707762240752298E-3</v>
      </c>
      <c r="BC710" s="108">
        <v>-13.640780767513199</v>
      </c>
      <c r="BD710" s="22">
        <v>43874</v>
      </c>
      <c r="BE710" s="22">
        <v>43913</v>
      </c>
      <c r="BF710" s="24"/>
      <c r="BG710" s="22"/>
      <c r="BH710" s="37"/>
    </row>
    <row r="711" spans="1:60" x14ac:dyDescent="0.25">
      <c r="A711" s="19"/>
      <c r="B711" s="17" t="s">
        <v>725</v>
      </c>
      <c r="C711" s="17" t="s">
        <v>4991</v>
      </c>
      <c r="D711" s="17" t="s">
        <v>3107</v>
      </c>
      <c r="E711" s="20" t="s">
        <v>7331</v>
      </c>
      <c r="F711" s="20" t="s">
        <v>3159</v>
      </c>
      <c r="G711" s="82" t="s">
        <v>7251</v>
      </c>
      <c r="H711" s="85" t="s">
        <v>7262</v>
      </c>
      <c r="I711" s="21" t="s">
        <v>7417</v>
      </c>
      <c r="J711" s="21" t="s">
        <v>2982</v>
      </c>
      <c r="K711" s="19"/>
      <c r="L711" s="22">
        <v>44015</v>
      </c>
      <c r="M711" s="98">
        <v>1098.8439000006799</v>
      </c>
      <c r="N711" s="94">
        <v>1098.8439000006799</v>
      </c>
      <c r="O711" s="94">
        <v>1133.67760000005</v>
      </c>
      <c r="P711" s="62">
        <f t="shared" si="11"/>
        <v>0.96927371591414657</v>
      </c>
      <c r="Q711" s="22">
        <v>43874</v>
      </c>
      <c r="R711" s="99">
        <v>62664.142</v>
      </c>
      <c r="S711" s="99">
        <v>48365.354240478497</v>
      </c>
      <c r="T711" s="19"/>
      <c r="U711" s="23">
        <v>3.1625043811800402E-4</v>
      </c>
      <c r="V711" s="63">
        <v>-0.52639624300354604</v>
      </c>
      <c r="W711" s="23">
        <v>2.1288953093971899E-2</v>
      </c>
      <c r="X711" s="63">
        <v>-7.4738746552684496</v>
      </c>
      <c r="Y711" s="23">
        <v>-1.1131169270811401E-2</v>
      </c>
      <c r="Z711" s="63">
        <v>12.087486453499899</v>
      </c>
      <c r="AA711" s="23">
        <v>2.4929184493885301E-2</v>
      </c>
      <c r="AB711" s="63">
        <v>19.399534159048901</v>
      </c>
      <c r="AC711" s="23">
        <v>9.5536803053691999E-2</v>
      </c>
      <c r="AD711" s="63">
        <v>29.620977552898701</v>
      </c>
      <c r="AE711" s="23"/>
      <c r="AF711" s="64"/>
      <c r="AG711" s="23">
        <v>1.7095293351303601E-3</v>
      </c>
      <c r="AH711" s="63">
        <v>-5.9238728672426104</v>
      </c>
      <c r="AI711" s="23">
        <v>-5.6899085348050002E-3</v>
      </c>
      <c r="AJ711" s="63">
        <v>9.5171221187192696</v>
      </c>
      <c r="AK711" s="23">
        <v>9.8843900001229501E-2</v>
      </c>
      <c r="AL711" s="23">
        <v>4.6103633247184903E-2</v>
      </c>
      <c r="AM711" s="63">
        <v>30.274400241556599</v>
      </c>
      <c r="AN711" s="19"/>
      <c r="AO711" s="26">
        <v>1.2245447218447199E-2</v>
      </c>
      <c r="AP711" s="26">
        <v>-2.3214220740555899E-2</v>
      </c>
      <c r="AQ711" s="26">
        <v>3.9877939028883702E-2</v>
      </c>
      <c r="AR711" s="26">
        <v>-6.6299825108217206E-2</v>
      </c>
      <c r="AS711" s="24">
        <v>9</v>
      </c>
      <c r="AT711" s="24">
        <v>3</v>
      </c>
      <c r="AU711" s="24">
        <v>7</v>
      </c>
      <c r="AV711" s="25">
        <v>5</v>
      </c>
      <c r="AW711" s="19"/>
      <c r="AX711" s="29">
        <v>6.5773745975893694E-2</v>
      </c>
      <c r="AY711" s="30">
        <v>-4.4963613853042303E-2</v>
      </c>
      <c r="AZ711" s="30">
        <v>0.52634301568650699</v>
      </c>
      <c r="BA711" s="30">
        <v>-5.7315914795992698E-2</v>
      </c>
      <c r="BB711" s="62">
        <v>6.7704311053239496E-3</v>
      </c>
      <c r="BC711" s="108">
        <v>-13.6592361003277</v>
      </c>
      <c r="BD711" s="22">
        <v>43874</v>
      </c>
      <c r="BE711" s="22">
        <v>43913</v>
      </c>
      <c r="BF711" s="24"/>
      <c r="BG711" s="22"/>
      <c r="BH711" s="37"/>
    </row>
    <row r="712" spans="1:60" x14ac:dyDescent="0.25">
      <c r="A712" s="19"/>
      <c r="B712" s="17" t="s">
        <v>726</v>
      </c>
      <c r="C712" s="17" t="s">
        <v>4992</v>
      </c>
      <c r="D712" s="17" t="s">
        <v>3107</v>
      </c>
      <c r="E712" s="20" t="s">
        <v>7332</v>
      </c>
      <c r="F712" s="20" t="s">
        <v>3159</v>
      </c>
      <c r="G712" s="82" t="s">
        <v>7251</v>
      </c>
      <c r="H712" s="85" t="s">
        <v>7262</v>
      </c>
      <c r="I712" s="21" t="s">
        <v>7417</v>
      </c>
      <c r="J712" s="21" t="s">
        <v>2982</v>
      </c>
      <c r="K712" s="19"/>
      <c r="L712" s="22">
        <v>44015</v>
      </c>
      <c r="M712" s="98">
        <v>1101.1776999998799</v>
      </c>
      <c r="N712" s="94">
        <v>1101.1776999998799</v>
      </c>
      <c r="O712" s="94">
        <v>1135.39310000092</v>
      </c>
      <c r="P712" s="62">
        <f t="shared" si="11"/>
        <v>0.96986471029195764</v>
      </c>
      <c r="Q712" s="22">
        <v>43874</v>
      </c>
      <c r="R712" s="99">
        <v>3720.6089999999999</v>
      </c>
      <c r="S712" s="99">
        <v>1999.6277022895799</v>
      </c>
      <c r="T712" s="19"/>
      <c r="U712" s="23">
        <v>3.2030519651016199E-4</v>
      </c>
      <c r="V712" s="63">
        <v>-0.52599076716433002</v>
      </c>
      <c r="W712" s="23">
        <v>2.1414615539470098E-2</v>
      </c>
      <c r="X712" s="63">
        <v>-7.4613084107186296</v>
      </c>
      <c r="Y712" s="23">
        <v>-1.0361220976847101E-2</v>
      </c>
      <c r="Z712" s="63">
        <v>12.1644812829036</v>
      </c>
      <c r="AA712" s="23">
        <v>2.6502898914259301E-2</v>
      </c>
      <c r="AB712" s="63">
        <v>19.556905601086299</v>
      </c>
      <c r="AC712" s="23">
        <v>9.88652479718439E-2</v>
      </c>
      <c r="AD712" s="63">
        <v>29.953822044713899</v>
      </c>
      <c r="AE712" s="23"/>
      <c r="AF712" s="64"/>
      <c r="AG712" s="23">
        <v>1.72184662915242E-3</v>
      </c>
      <c r="AH712" s="63">
        <v>-5.9226411378404</v>
      </c>
      <c r="AI712" s="23">
        <v>-4.9035608044505404E-3</v>
      </c>
      <c r="AJ712" s="63">
        <v>9.59575689176563</v>
      </c>
      <c r="AK712" s="23">
        <v>0.101177700000408</v>
      </c>
      <c r="AL712" s="23">
        <v>4.5572737888505799E-2</v>
      </c>
      <c r="AM712" s="63">
        <v>33.343498260946902</v>
      </c>
      <c r="AN712" s="19"/>
      <c r="AO712" s="26">
        <v>1.22496099120326E-2</v>
      </c>
      <c r="AP712" s="26">
        <v>-2.3210212983940399E-2</v>
      </c>
      <c r="AQ712" s="26">
        <v>4.0006036497288698E-2</v>
      </c>
      <c r="AR712" s="26">
        <v>-6.6152297843509594E-2</v>
      </c>
      <c r="AS712" s="24">
        <v>9</v>
      </c>
      <c r="AT712" s="24">
        <v>3</v>
      </c>
      <c r="AU712" s="24">
        <v>7</v>
      </c>
      <c r="AV712" s="25">
        <v>5</v>
      </c>
      <c r="AW712" s="19"/>
      <c r="AX712" s="29">
        <v>6.5765879034734104E-2</v>
      </c>
      <c r="AY712" s="30">
        <v>-2.3056159745777901E-2</v>
      </c>
      <c r="AZ712" s="30">
        <v>0.531794830801118</v>
      </c>
      <c r="BA712" s="30">
        <v>-2.9411173461994601E-2</v>
      </c>
      <c r="BB712" s="62">
        <v>6.7696834399976098E-3</v>
      </c>
      <c r="BC712" s="108">
        <v>-13.6427462876454</v>
      </c>
      <c r="BD712" s="22">
        <v>43874</v>
      </c>
      <c r="BE712" s="22">
        <v>43913</v>
      </c>
      <c r="BF712" s="24"/>
      <c r="BG712" s="22"/>
      <c r="BH712" s="37"/>
    </row>
    <row r="713" spans="1:60" x14ac:dyDescent="0.25">
      <c r="A713" s="19"/>
      <c r="B713" s="17" t="s">
        <v>727</v>
      </c>
      <c r="C713" s="17" t="s">
        <v>4993</v>
      </c>
      <c r="D713" s="17" t="s">
        <v>3107</v>
      </c>
      <c r="E713" s="20" t="s">
        <v>7333</v>
      </c>
      <c r="F713" s="20" t="s">
        <v>3159</v>
      </c>
      <c r="G713" s="82" t="s">
        <v>7251</v>
      </c>
      <c r="H713" s="85" t="s">
        <v>7262</v>
      </c>
      <c r="I713" s="21" t="s">
        <v>7417</v>
      </c>
      <c r="J713" s="21" t="s">
        <v>2982</v>
      </c>
      <c r="K713" s="19"/>
      <c r="L713" s="22">
        <v>44015</v>
      </c>
      <c r="M713" s="98">
        <v>1114.5304000005101</v>
      </c>
      <c r="N713" s="94">
        <v>1114.5304000005101</v>
      </c>
      <c r="O713" s="94">
        <v>1148.7510999999899</v>
      </c>
      <c r="P713" s="62">
        <f t="shared" si="11"/>
        <v>0.97021051818842208</v>
      </c>
      <c r="Q713" s="22">
        <v>43874</v>
      </c>
      <c r="R713" s="99">
        <v>1009436.912</v>
      </c>
      <c r="S713" s="99">
        <v>922516.32954589801</v>
      </c>
      <c r="T713" s="19"/>
      <c r="U713" s="23">
        <v>3.2302058025379698E-4</v>
      </c>
      <c r="V713" s="63">
        <v>-0.52571922878996702</v>
      </c>
      <c r="W713" s="23">
        <v>2.1498918267752701E-2</v>
      </c>
      <c r="X713" s="63">
        <v>-7.4528781378903703</v>
      </c>
      <c r="Y713" s="23">
        <v>-9.8972044588663301E-3</v>
      </c>
      <c r="Z713" s="63">
        <v>12.210882934698001</v>
      </c>
      <c r="AA713" s="23">
        <v>2.7502102197104299E-2</v>
      </c>
      <c r="AB713" s="63">
        <v>19.656825929356302</v>
      </c>
      <c r="AC713" s="23">
        <v>0.10103468752466099</v>
      </c>
      <c r="AD713" s="63">
        <v>30.170765999995599</v>
      </c>
      <c r="AE713" s="23"/>
      <c r="AF713" s="64"/>
      <c r="AG713" s="23">
        <v>1.73008312594902E-3</v>
      </c>
      <c r="AH713" s="63">
        <v>-5.9218174881607402</v>
      </c>
      <c r="AI713" s="23">
        <v>-4.4287197988524003E-3</v>
      </c>
      <c r="AJ713" s="63">
        <v>9.6432409923145297</v>
      </c>
      <c r="AK713" s="23">
        <v>0.11453040000022199</v>
      </c>
      <c r="AL713" s="23">
        <v>4.9018442674423603E-2</v>
      </c>
      <c r="AM713" s="63">
        <v>37.494758184708203</v>
      </c>
      <c r="AN713" s="19"/>
      <c r="AO713" s="26">
        <v>1.2252340788109E-2</v>
      </c>
      <c r="AP713" s="26">
        <v>-2.3207507098959499E-2</v>
      </c>
      <c r="AQ713" s="26">
        <v>4.0091900013067103E-2</v>
      </c>
      <c r="AR713" s="26">
        <v>-6.6101796287548503E-2</v>
      </c>
      <c r="AS713" s="24">
        <v>9</v>
      </c>
      <c r="AT713" s="24">
        <v>3</v>
      </c>
      <c r="AU713" s="24">
        <v>7</v>
      </c>
      <c r="AV713" s="25">
        <v>5</v>
      </c>
      <c r="AW713" s="19"/>
      <c r="AX713" s="29">
        <v>6.5777301971465904E-2</v>
      </c>
      <c r="AY713" s="30">
        <v>-9.1717904603712003E-3</v>
      </c>
      <c r="AZ713" s="30">
        <v>0.53527658175062198</v>
      </c>
      <c r="BA713" s="30">
        <v>-1.17038800340623E-2</v>
      </c>
      <c r="BB713" s="62">
        <v>6.7708572747415003E-3</v>
      </c>
      <c r="BC713" s="108">
        <v>-13.6361653974018</v>
      </c>
      <c r="BD713" s="22">
        <v>43874</v>
      </c>
      <c r="BE713" s="22">
        <v>43913</v>
      </c>
      <c r="BF713" s="24"/>
      <c r="BG713" s="22"/>
      <c r="BH713" s="37"/>
    </row>
    <row r="714" spans="1:60" x14ac:dyDescent="0.25">
      <c r="A714" s="19"/>
      <c r="B714" s="17" t="s">
        <v>728</v>
      </c>
      <c r="C714" s="17" t="s">
        <v>4994</v>
      </c>
      <c r="D714" s="17" t="s">
        <v>3107</v>
      </c>
      <c r="E714" s="20" t="s">
        <v>7334</v>
      </c>
      <c r="F714" s="20" t="s">
        <v>3159</v>
      </c>
      <c r="G714" s="82" t="s">
        <v>7251</v>
      </c>
      <c r="H714" s="85" t="s">
        <v>7262</v>
      </c>
      <c r="I714" s="21" t="s">
        <v>7417</v>
      </c>
      <c r="J714" s="21" t="s">
        <v>2982</v>
      </c>
      <c r="K714" s="19"/>
      <c r="L714" s="22">
        <v>44015</v>
      </c>
      <c r="M714" s="98">
        <v>1116.0317000001701</v>
      </c>
      <c r="N714" s="94">
        <v>1116.0317000001701</v>
      </c>
      <c r="O714" s="94">
        <v>1149.8543999996</v>
      </c>
      <c r="P714" s="62">
        <f t="shared" si="11"/>
        <v>0.97058523235686045</v>
      </c>
      <c r="Q714" s="22">
        <v>43874</v>
      </c>
      <c r="R714" s="99">
        <v>964947.33400000003</v>
      </c>
      <c r="S714" s="99">
        <v>967824.81062206998</v>
      </c>
      <c r="T714" s="19"/>
      <c r="U714" s="23">
        <v>3.2581371488049599E-4</v>
      </c>
      <c r="V714" s="63">
        <v>-0.52543991532729695</v>
      </c>
      <c r="W714" s="23">
        <v>2.1582795056019701E-2</v>
      </c>
      <c r="X714" s="63">
        <v>-7.4444904590636698</v>
      </c>
      <c r="Y714" s="23">
        <v>-9.4033884188320406E-3</v>
      </c>
      <c r="Z714" s="63">
        <v>12.2602645386942</v>
      </c>
      <c r="AA714" s="23">
        <v>2.85331506365765E-2</v>
      </c>
      <c r="AB714" s="63">
        <v>19.759930773318001</v>
      </c>
      <c r="AC714" s="23">
        <v>0.10324345350818501</v>
      </c>
      <c r="AD714" s="63">
        <v>30.391642598348</v>
      </c>
      <c r="AE714" s="23"/>
      <c r="AF714" s="64"/>
      <c r="AG714" s="23">
        <v>1.7383616286679199E-3</v>
      </c>
      <c r="AH714" s="63">
        <v>-5.9209896378888498</v>
      </c>
      <c r="AI714" s="23">
        <v>-3.9240351215994503E-3</v>
      </c>
      <c r="AJ714" s="63">
        <v>9.6937094600434595</v>
      </c>
      <c r="AK714" s="23">
        <v>0.11603169999943901</v>
      </c>
      <c r="AL714" s="23">
        <v>4.8853013964617303E-2</v>
      </c>
      <c r="AM714" s="63">
        <v>37.004616919613902</v>
      </c>
      <c r="AN714" s="19"/>
      <c r="AO714" s="26">
        <v>1.22551648237277E-2</v>
      </c>
      <c r="AP714" s="26">
        <v>-2.3204835782962601E-2</v>
      </c>
      <c r="AQ714" s="26">
        <v>4.0177276294343797E-2</v>
      </c>
      <c r="AR714" s="26">
        <v>-6.6022256074575097E-2</v>
      </c>
      <c r="AS714" s="24">
        <v>9</v>
      </c>
      <c r="AT714" s="24">
        <v>3</v>
      </c>
      <c r="AU714" s="24">
        <v>7</v>
      </c>
      <c r="AV714" s="25">
        <v>5</v>
      </c>
      <c r="AW714" s="19"/>
      <c r="AX714" s="29">
        <v>6.5778757520674802E-2</v>
      </c>
      <c r="AY714" s="30">
        <v>5.1684964226339503E-3</v>
      </c>
      <c r="AZ714" s="30">
        <v>0.53885600339617701</v>
      </c>
      <c r="BA714" s="30">
        <v>6.5981858197616799E-3</v>
      </c>
      <c r="BB714" s="62">
        <v>6.7710311658447601E-3</v>
      </c>
      <c r="BC714" s="108">
        <v>-13.6269165904814</v>
      </c>
      <c r="BD714" s="22">
        <v>43874</v>
      </c>
      <c r="BE714" s="22">
        <v>43913</v>
      </c>
      <c r="BF714" s="24"/>
      <c r="BG714" s="22"/>
      <c r="BH714" s="37"/>
    </row>
    <row r="715" spans="1:60" x14ac:dyDescent="0.25">
      <c r="A715" s="19"/>
      <c r="B715" s="17" t="s">
        <v>729</v>
      </c>
      <c r="C715" s="17" t="s">
        <v>4995</v>
      </c>
      <c r="D715" s="17" t="s">
        <v>3108</v>
      </c>
      <c r="E715" s="20" t="s">
        <v>7289</v>
      </c>
      <c r="F715" s="20" t="s">
        <v>3153</v>
      </c>
      <c r="G715" s="82" t="s">
        <v>7255</v>
      </c>
      <c r="H715" s="85" t="s">
        <v>7274</v>
      </c>
      <c r="I715" s="21" t="s">
        <v>7417</v>
      </c>
      <c r="J715" s="21" t="s">
        <v>4072</v>
      </c>
      <c r="K715" s="19"/>
      <c r="L715" s="22">
        <v>44015</v>
      </c>
      <c r="M715" s="98">
        <v>2011.7850000001499</v>
      </c>
      <c r="N715" s="94">
        <v>2011.7850000001499</v>
      </c>
      <c r="O715" s="94">
        <v>2011.7850000001499</v>
      </c>
      <c r="P715" s="62">
        <f t="shared" si="11"/>
        <v>1</v>
      </c>
      <c r="Q715" s="22">
        <v>44015</v>
      </c>
      <c r="R715" s="99">
        <v>67250463.488999993</v>
      </c>
      <c r="S715" s="99">
        <v>57649243.571374997</v>
      </c>
      <c r="T715" s="19"/>
      <c r="U715" s="23">
        <v>9.94143192656338E-7</v>
      </c>
      <c r="V715" s="63">
        <v>-0.55792187249608105</v>
      </c>
      <c r="W715" s="23">
        <v>5.1250646720291102E-5</v>
      </c>
      <c r="X715" s="63">
        <v>-9.5976449000008905</v>
      </c>
      <c r="Y715" s="23">
        <v>3.5026584191655301E-3</v>
      </c>
      <c r="Z715" s="63">
        <v>13.5508692224976</v>
      </c>
      <c r="AA715" s="23">
        <v>9.7040317486971599E-3</v>
      </c>
      <c r="AB715" s="63">
        <v>17.877018884522801</v>
      </c>
      <c r="AC715" s="23">
        <v>2.8586197269760302E-2</v>
      </c>
      <c r="AD715" s="63">
        <v>22.925916974520099</v>
      </c>
      <c r="AE715" s="23">
        <v>4.6647378965644699E-2</v>
      </c>
      <c r="AF715" s="64">
        <v>16.858079480531199</v>
      </c>
      <c r="AG715" s="23">
        <v>3.0321425583679199E-6</v>
      </c>
      <c r="AH715" s="63">
        <v>-6.09452258649981</v>
      </c>
      <c r="AI715" s="23">
        <v>3.5673348411364701E-3</v>
      </c>
      <c r="AJ715" s="63">
        <v>10.4428464563243</v>
      </c>
      <c r="AK715" s="23">
        <v>0.68546258828486295</v>
      </c>
      <c r="AL715" s="23">
        <v>3.3065593497667599E-2</v>
      </c>
      <c r="AM715" s="63">
        <v>-65.353331679827505</v>
      </c>
      <c r="AN715" s="19"/>
      <c r="AO715" s="26">
        <v>3.7788189729326399E-4</v>
      </c>
      <c r="AP715" s="26">
        <v>-1.9084502218902301E-4</v>
      </c>
      <c r="AQ715" s="26">
        <v>1.3725193257414501E-3</v>
      </c>
      <c r="AR715" s="26">
        <v>3.0321425583679199E-6</v>
      </c>
      <c r="AS715" s="24">
        <v>12</v>
      </c>
      <c r="AT715" s="24">
        <v>0</v>
      </c>
      <c r="AU715" s="24">
        <v>7</v>
      </c>
      <c r="AV715" s="25">
        <v>5</v>
      </c>
      <c r="AW715" s="19"/>
      <c r="AX715" s="29">
        <v>7.2925217190118003E-4</v>
      </c>
      <c r="AY715" s="30">
        <v>-26.1866570810962</v>
      </c>
      <c r="AZ715" s="30">
        <v>0.42614572509091903</v>
      </c>
      <c r="BA715" s="30">
        <v>-14.3169886711548</v>
      </c>
      <c r="BB715" s="62">
        <v>7.5347119164916902E-5</v>
      </c>
      <c r="BC715" s="108">
        <v>-1.9084502191219599E-2</v>
      </c>
      <c r="BD715" s="22">
        <v>43782</v>
      </c>
      <c r="BE715" s="22">
        <v>43783</v>
      </c>
      <c r="BF715" s="24">
        <v>6</v>
      </c>
      <c r="BG715" s="22">
        <v>43790</v>
      </c>
      <c r="BH715" s="37"/>
    </row>
    <row r="716" spans="1:60" x14ac:dyDescent="0.25">
      <c r="A716" s="19"/>
      <c r="B716" s="17" t="s">
        <v>730</v>
      </c>
      <c r="C716" s="17" t="s">
        <v>4996</v>
      </c>
      <c r="D716" s="17" t="s">
        <v>3108</v>
      </c>
      <c r="E716" s="20" t="s">
        <v>7298</v>
      </c>
      <c r="F716" s="20" t="s">
        <v>3153</v>
      </c>
      <c r="G716" s="82" t="s">
        <v>7255</v>
      </c>
      <c r="H716" s="85" t="s">
        <v>7274</v>
      </c>
      <c r="I716" s="21" t="s">
        <v>7417</v>
      </c>
      <c r="J716" s="21" t="s">
        <v>4073</v>
      </c>
      <c r="K716" s="19"/>
      <c r="L716" s="22">
        <v>44015</v>
      </c>
      <c r="M716" s="98">
        <v>1390.4487999994301</v>
      </c>
      <c r="N716" s="94">
        <v>1390.4487999994301</v>
      </c>
      <c r="O716" s="94">
        <v>1390.4487999994301</v>
      </c>
      <c r="P716" s="62">
        <f t="shared" si="11"/>
        <v>1</v>
      </c>
      <c r="Q716" s="22">
        <v>44015</v>
      </c>
      <c r="R716" s="99">
        <v>6816001.4220000003</v>
      </c>
      <c r="S716" s="99">
        <v>6735434.4572656201</v>
      </c>
      <c r="T716" s="19"/>
      <c r="U716" s="23">
        <v>1.5822261048015201E-6</v>
      </c>
      <c r="V716" s="63">
        <v>-0.55786306420486698</v>
      </c>
      <c r="W716" s="23">
        <v>7.6527911005541696E-5</v>
      </c>
      <c r="X716" s="63">
        <v>-9.5951171735650895</v>
      </c>
      <c r="Y716" s="23">
        <v>4.4702558934659499E-3</v>
      </c>
      <c r="Z716" s="63">
        <v>13.6476289699349</v>
      </c>
      <c r="AA716" s="23">
        <v>1.2208020374600901E-2</v>
      </c>
      <c r="AB716" s="63">
        <v>18.127417747105898</v>
      </c>
      <c r="AC716" s="23">
        <v>3.44397422795737E-2</v>
      </c>
      <c r="AD716" s="63">
        <v>23.511271475494102</v>
      </c>
      <c r="AE716" s="23">
        <v>5.6354986025326098E-2</v>
      </c>
      <c r="AF716" s="64">
        <v>17.828840186499299</v>
      </c>
      <c r="AG716" s="23">
        <v>4.6028526412555897E-6</v>
      </c>
      <c r="AH716" s="63">
        <v>-6.0943655154915204</v>
      </c>
      <c r="AI716" s="23">
        <v>4.5599525819852698E-3</v>
      </c>
      <c r="AJ716" s="63">
        <v>10.5421082304092</v>
      </c>
      <c r="AK716" s="23">
        <v>0.34313031886471401</v>
      </c>
      <c r="AL716" s="23">
        <v>3.1607157705366297E-2</v>
      </c>
      <c r="AM716" s="63">
        <v>47.194359753164498</v>
      </c>
      <c r="AN716" s="19"/>
      <c r="AO716" s="26">
        <v>3.8600367042818101E-4</v>
      </c>
      <c r="AP716" s="26">
        <v>-1.82602601853432E-4</v>
      </c>
      <c r="AQ716" s="26">
        <v>1.6281001971947299E-3</v>
      </c>
      <c r="AR716" s="26">
        <v>4.6028526412555897E-6</v>
      </c>
      <c r="AS716" s="24">
        <v>12</v>
      </c>
      <c r="AT716" s="24">
        <v>0</v>
      </c>
      <c r="AU716" s="24">
        <v>7</v>
      </c>
      <c r="AV716" s="25">
        <v>5</v>
      </c>
      <c r="AW716" s="19"/>
      <c r="AX716" s="29">
        <v>7.9302407851741905E-4</v>
      </c>
      <c r="AY716" s="30">
        <v>-21.6352731009538</v>
      </c>
      <c r="AZ716" s="30">
        <v>0.434205436159118</v>
      </c>
      <c r="BA716" s="30">
        <v>-13.678036821162101</v>
      </c>
      <c r="BB716" s="62">
        <v>8.1936267347657599E-5</v>
      </c>
      <c r="BC716" s="108">
        <v>-1.8260260193386599E-2</v>
      </c>
      <c r="BD716" s="22">
        <v>43782</v>
      </c>
      <c r="BE716" s="22">
        <v>43783</v>
      </c>
      <c r="BF716" s="24">
        <v>4</v>
      </c>
      <c r="BG716" s="22">
        <v>43788</v>
      </c>
      <c r="BH716" s="37"/>
    </row>
    <row r="717" spans="1:60" x14ac:dyDescent="0.25">
      <c r="A717" s="19"/>
      <c r="B717" s="17" t="s">
        <v>731</v>
      </c>
      <c r="C717" s="17" t="s">
        <v>4997</v>
      </c>
      <c r="D717" s="17" t="s">
        <v>3108</v>
      </c>
      <c r="E717" s="20" t="s">
        <v>7293</v>
      </c>
      <c r="F717" s="20" t="s">
        <v>3153</v>
      </c>
      <c r="G717" s="82" t="s">
        <v>7255</v>
      </c>
      <c r="H717" s="85" t="s">
        <v>7274</v>
      </c>
      <c r="I717" s="21" t="s">
        <v>7417</v>
      </c>
      <c r="J717" s="21" t="s">
        <v>4074</v>
      </c>
      <c r="K717" s="19"/>
      <c r="L717" s="22">
        <v>44015</v>
      </c>
      <c r="M717" s="98">
        <v>1384.4455999992799</v>
      </c>
      <c r="N717" s="94">
        <v>1384.4455999992799</v>
      </c>
      <c r="O717" s="94">
        <v>1384.4455999992799</v>
      </c>
      <c r="P717" s="62">
        <f t="shared" si="11"/>
        <v>1</v>
      </c>
      <c r="Q717" s="22">
        <v>44015</v>
      </c>
      <c r="R717" s="99">
        <v>97113272.334999993</v>
      </c>
      <c r="S717" s="99">
        <v>90916958.113250002</v>
      </c>
      <c r="T717" s="19"/>
      <c r="U717" s="23">
        <v>1.2279288057470701E-6</v>
      </c>
      <c r="V717" s="63">
        <v>-0.55789849393477198</v>
      </c>
      <c r="W717" s="23">
        <v>7.6643047577817897E-5</v>
      </c>
      <c r="X717" s="63">
        <v>-9.5951056599151308</v>
      </c>
      <c r="Y717" s="23">
        <v>5.50839797688241E-3</v>
      </c>
      <c r="Z717" s="63">
        <v>13.751443178276499</v>
      </c>
      <c r="AA717" s="23">
        <v>1.4715231645823199E-2</v>
      </c>
      <c r="AB717" s="63">
        <v>18.378138874249998</v>
      </c>
      <c r="AC717" s="23">
        <v>3.98766490325215E-2</v>
      </c>
      <c r="AD717" s="63">
        <v>24.054962150781598</v>
      </c>
      <c r="AE717" s="23">
        <v>6.4408918842673302E-2</v>
      </c>
      <c r="AF717" s="64">
        <v>18.634233468241302</v>
      </c>
      <c r="AG717" s="23">
        <v>3.7560294003924401E-6</v>
      </c>
      <c r="AH717" s="63">
        <v>-6.0944501978155996</v>
      </c>
      <c r="AI717" s="23">
        <v>5.6215326658275401E-3</v>
      </c>
      <c r="AJ717" s="63">
        <v>10.648266238786199</v>
      </c>
      <c r="AK717" s="23">
        <v>0.38427948646130999</v>
      </c>
      <c r="AL717" s="23">
        <v>3.4896156716058599E-2</v>
      </c>
      <c r="AM717" s="63">
        <v>51.309276512823999</v>
      </c>
      <c r="AN717" s="19"/>
      <c r="AO717" s="26">
        <v>3.9381910210067899E-4</v>
      </c>
      <c r="AP717" s="26">
        <v>-1.7477996425441201E-4</v>
      </c>
      <c r="AQ717" s="26">
        <v>1.8710189633566201E-3</v>
      </c>
      <c r="AR717" s="26">
        <v>3.7560294003924401E-6</v>
      </c>
      <c r="AS717" s="24">
        <v>12</v>
      </c>
      <c r="AT717" s="24">
        <v>0</v>
      </c>
      <c r="AU717" s="24">
        <v>7</v>
      </c>
      <c r="AV717" s="25">
        <v>5</v>
      </c>
      <c r="AW717" s="19"/>
      <c r="AX717" s="29">
        <v>8.5858617831604503E-4</v>
      </c>
      <c r="AY717" s="30">
        <v>-17.5152262912598</v>
      </c>
      <c r="AZ717" s="30">
        <v>0.44226882127668399</v>
      </c>
      <c r="BA717" s="30">
        <v>-12.834636975225299</v>
      </c>
      <c r="BB717" s="62">
        <v>8.8710612669018501E-5</v>
      </c>
      <c r="BC717" s="108">
        <v>-1.7477996416488398E-2</v>
      </c>
      <c r="BD717" s="22">
        <v>43782</v>
      </c>
      <c r="BE717" s="22">
        <v>43783</v>
      </c>
      <c r="BF717" s="24">
        <v>3</v>
      </c>
      <c r="BG717" s="22">
        <v>43787</v>
      </c>
      <c r="BH717" s="37"/>
    </row>
    <row r="718" spans="1:60" x14ac:dyDescent="0.25">
      <c r="A718" s="19"/>
      <c r="B718" s="17" t="s">
        <v>732</v>
      </c>
      <c r="C718" s="17" t="s">
        <v>4998</v>
      </c>
      <c r="D718" s="17" t="s">
        <v>3108</v>
      </c>
      <c r="E718" s="20" t="s">
        <v>7294</v>
      </c>
      <c r="F718" s="20" t="s">
        <v>3153</v>
      </c>
      <c r="G718" s="82" t="s">
        <v>7255</v>
      </c>
      <c r="H718" s="85" t="s">
        <v>7274</v>
      </c>
      <c r="I718" s="21" t="s">
        <v>7417</v>
      </c>
      <c r="J718" s="21" t="s">
        <v>4075</v>
      </c>
      <c r="K718" s="19"/>
      <c r="L718" s="22">
        <v>44015</v>
      </c>
      <c r="M718" s="98">
        <v>1434.3973999991999</v>
      </c>
      <c r="N718" s="94">
        <v>1434.3973999991999</v>
      </c>
      <c r="O718" s="94">
        <v>1434.3973999991999</v>
      </c>
      <c r="P718" s="62">
        <f t="shared" si="11"/>
        <v>1</v>
      </c>
      <c r="Q718" s="22">
        <v>44015</v>
      </c>
      <c r="R718" s="99">
        <v>278246931.76800001</v>
      </c>
      <c r="S718" s="99">
        <v>222437765.13699999</v>
      </c>
      <c r="T718" s="19"/>
      <c r="U718" s="23">
        <v>1.30370026454329E-5</v>
      </c>
      <c r="V718" s="63">
        <v>-0.55671758655080295</v>
      </c>
      <c r="W718" s="23">
        <v>4.30679770943243E-4</v>
      </c>
      <c r="X718" s="63">
        <v>-9.5597019875713194</v>
      </c>
      <c r="Y718" s="23">
        <v>8.0996710457839106E-3</v>
      </c>
      <c r="Z718" s="63">
        <v>14.0105704851594</v>
      </c>
      <c r="AA718" s="23">
        <v>2.02006350791635E-2</v>
      </c>
      <c r="AB718" s="63">
        <v>18.926679217576702</v>
      </c>
      <c r="AC718" s="23">
        <v>5.1254695712486899E-2</v>
      </c>
      <c r="AD718" s="63">
        <v>25.192766818770899</v>
      </c>
      <c r="AE718" s="23">
        <v>8.1696024615666801E-2</v>
      </c>
      <c r="AF718" s="64">
        <v>20.362944045540601</v>
      </c>
      <c r="AG718" s="23">
        <v>3.90423083445057E-5</v>
      </c>
      <c r="AH718" s="63">
        <v>-6.09092156992119</v>
      </c>
      <c r="AI718" s="23">
        <v>8.2680378309305507E-3</v>
      </c>
      <c r="AJ718" s="63">
        <v>10.9129167553037</v>
      </c>
      <c r="AK718" s="23">
        <v>0.43439739999826998</v>
      </c>
      <c r="AL718" s="23">
        <v>3.7351796645452899E-2</v>
      </c>
      <c r="AM718" s="63">
        <v>58.8788446988328</v>
      </c>
      <c r="AN718" s="19"/>
      <c r="AO718" s="26">
        <v>3.9972607373783798E-4</v>
      </c>
      <c r="AP718" s="26">
        <v>-1.5855408946663401E-4</v>
      </c>
      <c r="AQ718" s="26">
        <v>2.3018638112262098E-3</v>
      </c>
      <c r="AR718" s="26">
        <v>3.90423083445057E-5</v>
      </c>
      <c r="AS718" s="24">
        <v>12</v>
      </c>
      <c r="AT718" s="24">
        <v>0</v>
      </c>
      <c r="AU718" s="24">
        <v>7</v>
      </c>
      <c r="AV718" s="25">
        <v>5</v>
      </c>
      <c r="AW718" s="19"/>
      <c r="AX718" s="29">
        <v>9.7231905287230801E-4</v>
      </c>
      <c r="AY718" s="30">
        <v>-10.2731491937302</v>
      </c>
      <c r="AZ718" s="30">
        <v>0.45976033615761502</v>
      </c>
      <c r="BA718" s="30">
        <v>-10.310835286494701</v>
      </c>
      <c r="BB718" s="62">
        <v>1.0046334136134801E-4</v>
      </c>
      <c r="BC718" s="108">
        <v>-1.58554089240397E-2</v>
      </c>
      <c r="BD718" s="22">
        <v>43782</v>
      </c>
      <c r="BE718" s="22">
        <v>43783</v>
      </c>
      <c r="BF718" s="24">
        <v>3</v>
      </c>
      <c r="BG718" s="22">
        <v>43787</v>
      </c>
      <c r="BH718" s="37"/>
    </row>
    <row r="719" spans="1:60" x14ac:dyDescent="0.25">
      <c r="A719" s="19"/>
      <c r="B719" s="17" t="s">
        <v>733</v>
      </c>
      <c r="C719" s="17" t="s">
        <v>4999</v>
      </c>
      <c r="D719" s="17" t="s">
        <v>3108</v>
      </c>
      <c r="E719" s="20" t="s">
        <v>7305</v>
      </c>
      <c r="F719" s="20" t="s">
        <v>3153</v>
      </c>
      <c r="G719" s="82" t="s">
        <v>7255</v>
      </c>
      <c r="H719" s="85" t="s">
        <v>7274</v>
      </c>
      <c r="I719" s="21" t="s">
        <v>7417</v>
      </c>
      <c r="J719" s="21" t="s">
        <v>4076</v>
      </c>
      <c r="K719" s="19"/>
      <c r="L719" s="22">
        <v>44015</v>
      </c>
      <c r="M719" s="98">
        <v>1108.52710000053</v>
      </c>
      <c r="N719" s="94">
        <v>1108.52710000053</v>
      </c>
      <c r="O719" s="94">
        <v>1108.52710000053</v>
      </c>
      <c r="P719" s="62">
        <f t="shared" si="11"/>
        <v>1</v>
      </c>
      <c r="Q719" s="22">
        <v>44015</v>
      </c>
      <c r="R719" s="99">
        <v>22093769.568999998</v>
      </c>
      <c r="S719" s="99">
        <v>26906591.849968798</v>
      </c>
      <c r="T719" s="19"/>
      <c r="U719" s="23">
        <v>1.8132497643819099E-5</v>
      </c>
      <c r="V719" s="63">
        <v>-0.556208037050965</v>
      </c>
      <c r="W719" s="23">
        <v>5.4877653201401699E-4</v>
      </c>
      <c r="X719" s="63">
        <v>-9.5478923114715109</v>
      </c>
      <c r="Y719" s="23">
        <v>8.8727667352941405E-3</v>
      </c>
      <c r="Z719" s="63">
        <v>14.0878800541104</v>
      </c>
      <c r="AA719" s="23">
        <v>2.1774086433652001E-2</v>
      </c>
      <c r="AB719" s="63">
        <v>19.084024353010999</v>
      </c>
      <c r="AC719" s="23">
        <v>5.4187828760405003E-2</v>
      </c>
      <c r="AD719" s="63">
        <v>25.486080123577299</v>
      </c>
      <c r="AE719" s="23">
        <v>6.9300970140830004E-2</v>
      </c>
      <c r="AF719" s="64">
        <v>19.123438598035101</v>
      </c>
      <c r="AG719" s="23">
        <v>4.9798287363955798E-5</v>
      </c>
      <c r="AH719" s="63">
        <v>-6.0898459720192504</v>
      </c>
      <c r="AI719" s="23">
        <v>9.0434847516007704E-3</v>
      </c>
      <c r="AJ719" s="63">
        <v>10.990461447363501</v>
      </c>
      <c r="AK719" s="23">
        <v>0.10841382010767101</v>
      </c>
      <c r="AL719" s="23">
        <v>2.0374583189550301E-2</v>
      </c>
      <c r="AM719" s="63">
        <v>-4.9043100443668698E-2</v>
      </c>
      <c r="AN719" s="19"/>
      <c r="AO719" s="26">
        <v>4.1342170152347502E-4</v>
      </c>
      <c r="AP719" s="26">
        <v>-1.55250732859713E-4</v>
      </c>
      <c r="AQ719" s="26">
        <v>2.4780265412118799E-3</v>
      </c>
      <c r="AR719" s="26">
        <v>4.9798287363955798E-5</v>
      </c>
      <c r="AS719" s="24">
        <v>12</v>
      </c>
      <c r="AT719" s="24">
        <v>0</v>
      </c>
      <c r="AU719" s="24">
        <v>7</v>
      </c>
      <c r="AV719" s="25">
        <v>5</v>
      </c>
      <c r="AW719" s="19"/>
      <c r="AX719" s="29">
        <v>1.0116845076117899E-3</v>
      </c>
      <c r="AY719" s="30">
        <v>-8.3877241708105394</v>
      </c>
      <c r="AZ719" s="30">
        <v>0.46486537117061699</v>
      </c>
      <c r="BA719" s="30">
        <v>-9.2843042542517704</v>
      </c>
      <c r="BB719" s="62">
        <v>1.04531446291816E-4</v>
      </c>
      <c r="BC719" s="108">
        <v>-1.5525073290547199E-2</v>
      </c>
      <c r="BD719" s="22">
        <v>43782</v>
      </c>
      <c r="BE719" s="22">
        <v>43783</v>
      </c>
      <c r="BF719" s="24">
        <v>3</v>
      </c>
      <c r="BG719" s="22">
        <v>43787</v>
      </c>
      <c r="BH719" s="37"/>
    </row>
    <row r="720" spans="1:60" x14ac:dyDescent="0.25">
      <c r="A720" s="19"/>
      <c r="B720" s="17" t="s">
        <v>734</v>
      </c>
      <c r="C720" s="17" t="s">
        <v>5000</v>
      </c>
      <c r="D720" s="17" t="s">
        <v>3108</v>
      </c>
      <c r="E720" s="20" t="s">
        <v>7307</v>
      </c>
      <c r="F720" s="20" t="s">
        <v>3153</v>
      </c>
      <c r="G720" s="82" t="s">
        <v>7255</v>
      </c>
      <c r="H720" s="85" t="s">
        <v>7274</v>
      </c>
      <c r="I720" s="21" t="s">
        <v>7417</v>
      </c>
      <c r="J720" s="21" t="s">
        <v>4077</v>
      </c>
      <c r="K720" s="19"/>
      <c r="L720" s="22">
        <v>44015</v>
      </c>
      <c r="M720" s="98">
        <v>1670.2078000009101</v>
      </c>
      <c r="N720" s="94">
        <v>1670.2078000009101</v>
      </c>
      <c r="O720" s="94">
        <v>1670.2078000009101</v>
      </c>
      <c r="P720" s="62">
        <f t="shared" si="11"/>
        <v>1</v>
      </c>
      <c r="Q720" s="22">
        <v>44015</v>
      </c>
      <c r="R720" s="99">
        <v>35037.588000000003</v>
      </c>
      <c r="S720" s="99">
        <v>34942.806927490201</v>
      </c>
      <c r="T720" s="19"/>
      <c r="U720" s="23">
        <v>7.6637752499664202E-6</v>
      </c>
      <c r="V720" s="63">
        <v>-0.55725490929035004</v>
      </c>
      <c r="W720" s="23">
        <v>2.50870036325068E-4</v>
      </c>
      <c r="X720" s="63">
        <v>-9.5776829610404093</v>
      </c>
      <c r="Y720" s="23">
        <v>4.6834077038511203E-3</v>
      </c>
      <c r="Z720" s="63">
        <v>13.6689441509661</v>
      </c>
      <c r="AA720" s="23">
        <v>1.20648571664788E-2</v>
      </c>
      <c r="AB720" s="63">
        <v>18.113101426308301</v>
      </c>
      <c r="AC720" s="23">
        <v>3.3289880755546598E-2</v>
      </c>
      <c r="AD720" s="63">
        <v>23.396285323076899</v>
      </c>
      <c r="AE720" s="23">
        <v>5.3962874328135499E-2</v>
      </c>
      <c r="AF720" s="64">
        <v>17.589629016787502</v>
      </c>
      <c r="AG720" s="23">
        <v>2.2991680452833E-5</v>
      </c>
      <c r="AH720" s="63">
        <v>-6.09252663271036</v>
      </c>
      <c r="AI720" s="23">
        <v>4.7678423834440799E-3</v>
      </c>
      <c r="AJ720" s="63">
        <v>10.562897210547799</v>
      </c>
      <c r="AK720" s="23">
        <v>0.33542908314673697</v>
      </c>
      <c r="AL720" s="23">
        <v>3.0981614432676E-2</v>
      </c>
      <c r="AM720" s="63">
        <v>46.424236181366702</v>
      </c>
      <c r="AN720" s="19"/>
      <c r="AO720" s="26">
        <v>3.8410814704548102E-4</v>
      </c>
      <c r="AP720" s="26">
        <v>-1.8456144607625899E-4</v>
      </c>
      <c r="AQ720" s="26">
        <v>1.5685097896494E-3</v>
      </c>
      <c r="AR720" s="26">
        <v>2.2991680452833E-5</v>
      </c>
      <c r="AS720" s="24">
        <v>12</v>
      </c>
      <c r="AT720" s="24">
        <v>0</v>
      </c>
      <c r="AU720" s="24">
        <v>7</v>
      </c>
      <c r="AV720" s="25">
        <v>5</v>
      </c>
      <c r="AW720" s="19"/>
      <c r="AX720" s="29">
        <v>7.5925477147734501E-4</v>
      </c>
      <c r="AY720" s="30">
        <v>-22.391110549506301</v>
      </c>
      <c r="AZ720" s="30">
        <v>0.43369064810030999</v>
      </c>
      <c r="BA720" s="30">
        <v>-13.8115871266782</v>
      </c>
      <c r="BB720" s="62">
        <v>7.8447387809319505E-5</v>
      </c>
      <c r="BC720" s="108">
        <v>-1.8456144651509E-2</v>
      </c>
      <c r="BD720" s="22">
        <v>43782</v>
      </c>
      <c r="BE720" s="22">
        <v>43783</v>
      </c>
      <c r="BF720" s="24">
        <v>5</v>
      </c>
      <c r="BG720" s="22">
        <v>43789</v>
      </c>
      <c r="BH720" s="37"/>
    </row>
    <row r="721" spans="1:60" x14ac:dyDescent="0.25">
      <c r="A721" s="19"/>
      <c r="B721" s="17" t="s">
        <v>735</v>
      </c>
      <c r="C721" s="17" t="s">
        <v>5001</v>
      </c>
      <c r="D721" s="17" t="s">
        <v>3109</v>
      </c>
      <c r="E721" s="20" t="s">
        <v>7289</v>
      </c>
      <c r="F721" s="20" t="s">
        <v>3164</v>
      </c>
      <c r="G721" s="82" t="s">
        <v>7250</v>
      </c>
      <c r="H721" s="85" t="s">
        <v>7270</v>
      </c>
      <c r="I721" s="21" t="s">
        <v>7417</v>
      </c>
      <c r="J721" s="21" t="s">
        <v>4078</v>
      </c>
      <c r="K721" s="19"/>
      <c r="L721" s="22">
        <v>44015</v>
      </c>
      <c r="M721" s="98">
        <v>1442.6333000008001</v>
      </c>
      <c r="N721" s="94">
        <v>1442.6333000008001</v>
      </c>
      <c r="O721" s="94">
        <v>1518.7730999998701</v>
      </c>
      <c r="P721" s="62">
        <f t="shared" si="11"/>
        <v>0.94986756086272761</v>
      </c>
      <c r="Q721" s="22">
        <v>43843</v>
      </c>
      <c r="R721" s="99">
        <v>2104136.2349999999</v>
      </c>
      <c r="S721" s="99">
        <v>1763214.8263925801</v>
      </c>
      <c r="T721" s="19"/>
      <c r="U721" s="23">
        <v>4.4404349464457499E-3</v>
      </c>
      <c r="V721" s="63">
        <v>-0.113977792170772</v>
      </c>
      <c r="W721" s="23">
        <v>9.3303070772963098E-2</v>
      </c>
      <c r="X721" s="63">
        <v>-0.272462887369329</v>
      </c>
      <c r="Y721" s="23">
        <v>-7.4231694388800003E-3</v>
      </c>
      <c r="Z721" s="63">
        <v>12.458286436696699</v>
      </c>
      <c r="AA721" s="23">
        <v>0.15690960058054801</v>
      </c>
      <c r="AB721" s="63">
        <v>32.597575767722397</v>
      </c>
      <c r="AC721" s="23">
        <v>0.15685941010451601</v>
      </c>
      <c r="AD721" s="63">
        <v>35.7532382580102</v>
      </c>
      <c r="AE721" s="23">
        <v>0.202570219860645</v>
      </c>
      <c r="AF721" s="64">
        <v>32.450363570009401</v>
      </c>
      <c r="AG721" s="23">
        <v>7.9283972354460292E-3</v>
      </c>
      <c r="AH721" s="63">
        <v>-5.3019860772110396</v>
      </c>
      <c r="AI721" s="23">
        <v>1.26104503251554E-2</v>
      </c>
      <c r="AJ721" s="63">
        <v>11.347158004718899</v>
      </c>
      <c r="AK721" s="23">
        <v>0.44263330000103501</v>
      </c>
      <c r="AL721" s="23">
        <v>2.3789370352460499E-2</v>
      </c>
      <c r="AM721" s="63">
        <v>-63.1742743218783</v>
      </c>
      <c r="AN721" s="19"/>
      <c r="AO721" s="26">
        <v>4.4666794239674297E-2</v>
      </c>
      <c r="AP721" s="26">
        <v>-5.1092077091234402E-2</v>
      </c>
      <c r="AQ721" s="26">
        <v>0.115308016100316</v>
      </c>
      <c r="AR721" s="26">
        <v>-0.104082785529463</v>
      </c>
      <c r="AS721" s="24">
        <v>7</v>
      </c>
      <c r="AT721" s="24">
        <v>5</v>
      </c>
      <c r="AU721" s="24">
        <v>8</v>
      </c>
      <c r="AV721" s="25">
        <v>4</v>
      </c>
      <c r="AW721" s="19"/>
      <c r="AX721" s="29">
        <v>0.175489088909526</v>
      </c>
      <c r="AY721" s="30">
        <v>0.76898883597004897</v>
      </c>
      <c r="AZ721" s="30">
        <v>0.910956676892965</v>
      </c>
      <c r="BA721" s="30">
        <v>1.08299073669332</v>
      </c>
      <c r="BB721" s="62">
        <v>1.8072223170820498E-2</v>
      </c>
      <c r="BC721" s="108">
        <v>-22.136697048408699</v>
      </c>
      <c r="BD721" s="22">
        <v>43843</v>
      </c>
      <c r="BE721" s="22">
        <v>43910</v>
      </c>
      <c r="BF721" s="24"/>
      <c r="BG721" s="22"/>
      <c r="BH721" s="37"/>
    </row>
    <row r="722" spans="1:60" x14ac:dyDescent="0.25">
      <c r="A722" s="19"/>
      <c r="B722" s="17" t="s">
        <v>736</v>
      </c>
      <c r="C722" s="17" t="s">
        <v>5002</v>
      </c>
      <c r="D722" s="17" t="s">
        <v>3109</v>
      </c>
      <c r="E722" s="20" t="s">
        <v>7340</v>
      </c>
      <c r="F722" s="20" t="s">
        <v>3164</v>
      </c>
      <c r="G722" s="82" t="s">
        <v>7250</v>
      </c>
      <c r="H722" s="85" t="s">
        <v>7270</v>
      </c>
      <c r="I722" s="21" t="s">
        <v>7417</v>
      </c>
      <c r="J722" s="21" t="s">
        <v>4079</v>
      </c>
      <c r="K722" s="19"/>
      <c r="L722" s="22">
        <v>44015</v>
      </c>
      <c r="M722" s="98">
        <v>1013.38929999992</v>
      </c>
      <c r="N722" s="94">
        <v>1013.38929999992</v>
      </c>
      <c r="O722" s="94">
        <v>1277.3052999991901</v>
      </c>
      <c r="P722" s="62">
        <f t="shared" si="11"/>
        <v>0.79338064282717891</v>
      </c>
      <c r="Q722" s="22">
        <v>43843</v>
      </c>
      <c r="R722" s="99">
        <v>0</v>
      </c>
      <c r="S722" s="99">
        <v>195021.73040844701</v>
      </c>
      <c r="T722" s="19"/>
      <c r="U722" s="23">
        <v>0</v>
      </c>
      <c r="V722" s="63">
        <v>-0.55802128681534702</v>
      </c>
      <c r="W722" s="23">
        <v>0</v>
      </c>
      <c r="X722" s="63">
        <v>-9.6027699646656401</v>
      </c>
      <c r="Y722" s="23">
        <v>-0.170272126432683</v>
      </c>
      <c r="Z722" s="63">
        <v>-3.8266092626872701</v>
      </c>
      <c r="AA722" s="23">
        <v>-1.8286662547325201E-2</v>
      </c>
      <c r="AB722" s="63">
        <v>15.077949454920599</v>
      </c>
      <c r="AC722" s="23">
        <v>1.13167075396632E-2</v>
      </c>
      <c r="AD722" s="63">
        <v>21.1989680014958</v>
      </c>
      <c r="AE722" s="23"/>
      <c r="AF722" s="64"/>
      <c r="AG722" s="23">
        <v>0</v>
      </c>
      <c r="AH722" s="63">
        <v>-6.0948258007556397</v>
      </c>
      <c r="AI722" s="23">
        <v>-0.153318905459018</v>
      </c>
      <c r="AJ722" s="63">
        <v>-5.2457775736984296</v>
      </c>
      <c r="AK722" s="23">
        <v>9.9269673773960693E-3</v>
      </c>
      <c r="AL722" s="23">
        <v>4.7346279661724102E-3</v>
      </c>
      <c r="AM722" s="63">
        <v>21.3827069791732</v>
      </c>
      <c r="AN722" s="19"/>
      <c r="AO722" s="26">
        <v>3.43097160111938E-2</v>
      </c>
      <c r="AP722" s="26">
        <v>-5.1014956501603599E-2</v>
      </c>
      <c r="AQ722" s="26">
        <v>0.118039238628699</v>
      </c>
      <c r="AR722" s="26">
        <v>-0.15847536114597499</v>
      </c>
      <c r="AS722" s="24">
        <v>4</v>
      </c>
      <c r="AT722" s="24">
        <v>4</v>
      </c>
      <c r="AU722" s="24">
        <v>6</v>
      </c>
      <c r="AV722" s="25">
        <v>6</v>
      </c>
      <c r="AW722" s="19"/>
      <c r="AX722" s="29">
        <v>0.145550868623541</v>
      </c>
      <c r="AY722" s="30">
        <v>-0.24050560755358699</v>
      </c>
      <c r="AZ722" s="30">
        <v>0.33001112035344699</v>
      </c>
      <c r="BA722" s="30">
        <v>-0.31155654266194699</v>
      </c>
      <c r="BB722" s="62">
        <v>1.4937150304213E-2</v>
      </c>
      <c r="BC722" s="108">
        <v>-21.711473364994202</v>
      </c>
      <c r="BD722" s="22">
        <v>43843</v>
      </c>
      <c r="BE722" s="22">
        <v>43910</v>
      </c>
      <c r="BF722" s="24"/>
      <c r="BG722" s="22"/>
      <c r="BH722" s="37"/>
    </row>
    <row r="723" spans="1:60" x14ac:dyDescent="0.25">
      <c r="A723" s="19"/>
      <c r="B723" s="17" t="s">
        <v>737</v>
      </c>
      <c r="C723" s="17" t="s">
        <v>5003</v>
      </c>
      <c r="D723" s="17" t="s">
        <v>3109</v>
      </c>
      <c r="E723" s="20" t="s">
        <v>7290</v>
      </c>
      <c r="F723" s="20" t="s">
        <v>3164</v>
      </c>
      <c r="G723" s="82" t="s">
        <v>7250</v>
      </c>
      <c r="H723" s="85" t="s">
        <v>7270</v>
      </c>
      <c r="I723" s="21" t="s">
        <v>7417</v>
      </c>
      <c r="J723" s="21" t="s">
        <v>4080</v>
      </c>
      <c r="K723" s="19"/>
      <c r="L723" s="22">
        <v>44015</v>
      </c>
      <c r="M723" s="98">
        <v>1588.55580000021</v>
      </c>
      <c r="N723" s="94">
        <v>1588.55580000021</v>
      </c>
      <c r="O723" s="94">
        <v>1667.7260999996199</v>
      </c>
      <c r="P723" s="62">
        <f t="shared" si="11"/>
        <v>0.95252799605437133</v>
      </c>
      <c r="Q723" s="22">
        <v>43843</v>
      </c>
      <c r="R723" s="99">
        <v>138493.66399999999</v>
      </c>
      <c r="S723" s="99">
        <v>128380.903801514</v>
      </c>
      <c r="T723" s="19"/>
      <c r="U723" s="23">
        <v>4.4567606819327903E-3</v>
      </c>
      <c r="V723" s="63">
        <v>-0.11234521862206701</v>
      </c>
      <c r="W723" s="23">
        <v>9.3836590203864007E-2</v>
      </c>
      <c r="X723" s="63">
        <v>-0.219110944279237</v>
      </c>
      <c r="Y723" s="23">
        <v>-4.48121255340084E-3</v>
      </c>
      <c r="Z723" s="63">
        <v>12.752482125244599</v>
      </c>
      <c r="AA723" s="23">
        <v>0.16382497478480201</v>
      </c>
      <c r="AB723" s="63">
        <v>33.289113188162403</v>
      </c>
      <c r="AC723" s="23">
        <v>0.17072041547537101</v>
      </c>
      <c r="AD723" s="63">
        <v>37.139338795095703</v>
      </c>
      <c r="AE723" s="23">
        <v>0.22424111084546899</v>
      </c>
      <c r="AF723" s="64">
        <v>34.617452668491801</v>
      </c>
      <c r="AG723" s="23">
        <v>7.9775591530051298E-3</v>
      </c>
      <c r="AH723" s="63">
        <v>-5.2970698854551301</v>
      </c>
      <c r="AI723" s="23">
        <v>1.56613506969734E-2</v>
      </c>
      <c r="AJ723" s="63">
        <v>11.652248041908001</v>
      </c>
      <c r="AK723" s="23">
        <v>0.58855580000090402</v>
      </c>
      <c r="AL723" s="23">
        <v>3.0137674888464999E-2</v>
      </c>
      <c r="AM723" s="63">
        <v>-48.582024321891403</v>
      </c>
      <c r="AN723" s="19"/>
      <c r="AO723" s="26">
        <v>4.4683769940093002E-2</v>
      </c>
      <c r="AP723" s="26">
        <v>-5.1076655149736298E-2</v>
      </c>
      <c r="AQ723" s="26">
        <v>0.115853860441421</v>
      </c>
      <c r="AR723" s="26">
        <v>-0.103630998461158</v>
      </c>
      <c r="AS723" s="24">
        <v>7</v>
      </c>
      <c r="AT723" s="24">
        <v>5</v>
      </c>
      <c r="AU723" s="24">
        <v>8</v>
      </c>
      <c r="AV723" s="25">
        <v>4</v>
      </c>
      <c r="AW723" s="19"/>
      <c r="AX723" s="29">
        <v>0.17549380011419999</v>
      </c>
      <c r="AY723" s="30">
        <v>0.80547144304546203</v>
      </c>
      <c r="AZ723" s="30">
        <v>0.93167192670716803</v>
      </c>
      <c r="BA723" s="30">
        <v>1.13572466183905</v>
      </c>
      <c r="BB723" s="62">
        <v>1.8073074012281701E-2</v>
      </c>
      <c r="BC723" s="108">
        <v>-22.051822538516699</v>
      </c>
      <c r="BD723" s="22">
        <v>43843</v>
      </c>
      <c r="BE723" s="22">
        <v>43910</v>
      </c>
      <c r="BF723" s="24"/>
      <c r="BG723" s="22"/>
      <c r="BH723" s="37"/>
    </row>
    <row r="724" spans="1:60" x14ac:dyDescent="0.25">
      <c r="A724" s="19"/>
      <c r="B724" s="17" t="s">
        <v>738</v>
      </c>
      <c r="C724" s="17" t="s">
        <v>5004</v>
      </c>
      <c r="D724" s="17" t="s">
        <v>3109</v>
      </c>
      <c r="E724" s="20" t="s">
        <v>7365</v>
      </c>
      <c r="F724" s="20" t="s">
        <v>3164</v>
      </c>
      <c r="G724" s="82" t="s">
        <v>7250</v>
      </c>
      <c r="H724" s="85" t="s">
        <v>7270</v>
      </c>
      <c r="I724" s="21" t="s">
        <v>7417</v>
      </c>
      <c r="J724" s="21" t="s">
        <v>4081</v>
      </c>
      <c r="K724" s="19"/>
      <c r="L724" s="22">
        <v>44015</v>
      </c>
      <c r="M724" s="98">
        <v>1802.14939999953</v>
      </c>
      <c r="N724" s="94">
        <v>1802.14939999953</v>
      </c>
      <c r="O724" s="94">
        <v>1881.58960000053</v>
      </c>
      <c r="P724" s="62">
        <f t="shared" si="11"/>
        <v>0.95778027259452458</v>
      </c>
      <c r="Q724" s="22">
        <v>43843</v>
      </c>
      <c r="R724" s="99">
        <v>1393535.27</v>
      </c>
      <c r="S724" s="99">
        <v>1245371.5022031299</v>
      </c>
      <c r="T724" s="19"/>
      <c r="U724" s="23">
        <v>4.4888904776598801E-3</v>
      </c>
      <c r="V724" s="63">
        <v>-0.10913223904935899</v>
      </c>
      <c r="W724" s="23">
        <v>9.4886266118992396E-2</v>
      </c>
      <c r="X724" s="63">
        <v>-0.114143352766405</v>
      </c>
      <c r="Y724" s="23">
        <v>1.3281778283271699E-3</v>
      </c>
      <c r="Z724" s="63">
        <v>13.333421163421001</v>
      </c>
      <c r="AA724" s="23">
        <v>0.17754086469736599</v>
      </c>
      <c r="AB724" s="63">
        <v>34.660702179418898</v>
      </c>
      <c r="AC724" s="23">
        <v>0.19845995367359101</v>
      </c>
      <c r="AD724" s="63">
        <v>39.913292614917701</v>
      </c>
      <c r="AE724" s="23">
        <v>0.26800006248056901</v>
      </c>
      <c r="AF724" s="64">
        <v>38.993347832001703</v>
      </c>
      <c r="AG724" s="23">
        <v>8.07427403560723E-3</v>
      </c>
      <c r="AH724" s="63">
        <v>-5.2873983971949201</v>
      </c>
      <c r="AI724" s="23">
        <v>2.1686184432837801E-2</v>
      </c>
      <c r="AJ724" s="63">
        <v>12.254731415494501</v>
      </c>
      <c r="AK724" s="23">
        <v>0.41799922889913399</v>
      </c>
      <c r="AL724" s="23">
        <v>2.62780979337549E-2</v>
      </c>
      <c r="AM724" s="63">
        <v>21.766547852515899</v>
      </c>
      <c r="AN724" s="19"/>
      <c r="AO724" s="26">
        <v>4.4717183498505599E-2</v>
      </c>
      <c r="AP724" s="26">
        <v>-5.1046339452150299E-2</v>
      </c>
      <c r="AQ724" s="26">
        <v>0.116927568797109</v>
      </c>
      <c r="AR724" s="26">
        <v>-0.10274224890599699</v>
      </c>
      <c r="AS724" s="24">
        <v>7</v>
      </c>
      <c r="AT724" s="24">
        <v>5</v>
      </c>
      <c r="AU724" s="24">
        <v>8</v>
      </c>
      <c r="AV724" s="25">
        <v>4</v>
      </c>
      <c r="AW724" s="19"/>
      <c r="AX724" s="29">
        <v>0.175503828574438</v>
      </c>
      <c r="AY724" s="30">
        <v>0.877794855538923</v>
      </c>
      <c r="AZ724" s="30">
        <v>0.97273738729199999</v>
      </c>
      <c r="BA724" s="30">
        <v>1.24060858980738</v>
      </c>
      <c r="BB724" s="62">
        <v>1.8074826907195501E-2</v>
      </c>
      <c r="BC724" s="108">
        <v>-21.884692602529</v>
      </c>
      <c r="BD724" s="22">
        <v>43843</v>
      </c>
      <c r="BE724" s="22">
        <v>43910</v>
      </c>
      <c r="BF724" s="24"/>
      <c r="BG724" s="22"/>
      <c r="BH724" s="37"/>
    </row>
    <row r="725" spans="1:60" x14ac:dyDescent="0.25">
      <c r="A725" s="19"/>
      <c r="B725" s="17" t="s">
        <v>739</v>
      </c>
      <c r="C725" s="17" t="s">
        <v>5005</v>
      </c>
      <c r="D725" s="17" t="s">
        <v>3109</v>
      </c>
      <c r="E725" s="20" t="s">
        <v>7315</v>
      </c>
      <c r="F725" s="20" t="s">
        <v>3164</v>
      </c>
      <c r="G725" s="82" t="s">
        <v>7250</v>
      </c>
      <c r="H725" s="85" t="s">
        <v>7270</v>
      </c>
      <c r="I725" s="21" t="s">
        <v>7417</v>
      </c>
      <c r="J725" s="21" t="s">
        <v>4082</v>
      </c>
      <c r="K725" s="19"/>
      <c r="L725" s="22">
        <v>44015</v>
      </c>
      <c r="M725" s="98">
        <v>1232.48550000042</v>
      </c>
      <c r="N725" s="94">
        <v>1232.48550000042</v>
      </c>
      <c r="O725" s="94">
        <v>1304.8107999991601</v>
      </c>
      <c r="P725" s="62">
        <f t="shared" si="11"/>
        <v>0.94457027792934678</v>
      </c>
      <c r="Q725" s="22">
        <v>43843</v>
      </c>
      <c r="R725" s="99">
        <v>681740.53300000005</v>
      </c>
      <c r="S725" s="99">
        <v>805576.80001953105</v>
      </c>
      <c r="T725" s="19"/>
      <c r="U725" s="23">
        <v>4.4077925685996897E-3</v>
      </c>
      <c r="V725" s="63">
        <v>-0.117242029955378</v>
      </c>
      <c r="W725" s="23">
        <v>9.2237023451161804E-2</v>
      </c>
      <c r="X725" s="63">
        <v>-0.37906761954946</v>
      </c>
      <c r="Y725" s="23">
        <v>-1.3279453353789E-2</v>
      </c>
      <c r="Z725" s="63">
        <v>11.872658045205799</v>
      </c>
      <c r="AA725" s="23">
        <v>0.14320464670716301</v>
      </c>
      <c r="AB725" s="63">
        <v>31.227080380369401</v>
      </c>
      <c r="AC725" s="23">
        <v>0.12963039341964799</v>
      </c>
      <c r="AD725" s="63">
        <v>33.030336589494297</v>
      </c>
      <c r="AE725" s="23">
        <v>0.16037066770688399</v>
      </c>
      <c r="AF725" s="64">
        <v>28.230408354662401</v>
      </c>
      <c r="AG725" s="23">
        <v>7.8300937930180208E-3</v>
      </c>
      <c r="AH725" s="63">
        <v>-5.3118164214538401</v>
      </c>
      <c r="AI725" s="23">
        <v>6.5377951013942904E-3</v>
      </c>
      <c r="AJ725" s="63">
        <v>10.739892482350101</v>
      </c>
      <c r="AK725" s="23">
        <v>0.23248550000076601</v>
      </c>
      <c r="AL725" s="23">
        <v>1.3500782077244399E-2</v>
      </c>
      <c r="AM725" s="63">
        <v>-84.189054321963297</v>
      </c>
      <c r="AN725" s="19"/>
      <c r="AO725" s="26">
        <v>4.4632769135205301E-2</v>
      </c>
      <c r="AP725" s="26">
        <v>-5.1122920256602797E-2</v>
      </c>
      <c r="AQ725" s="26">
        <v>0.11421758029609901</v>
      </c>
      <c r="AR725" s="26">
        <v>-0.104985388196801</v>
      </c>
      <c r="AS725" s="24">
        <v>7</v>
      </c>
      <c r="AT725" s="24">
        <v>5</v>
      </c>
      <c r="AU725" s="24">
        <v>8</v>
      </c>
      <c r="AV725" s="25">
        <v>4</v>
      </c>
      <c r="AW725" s="19"/>
      <c r="AX725" s="29">
        <v>0.17548031682003101</v>
      </c>
      <c r="AY725" s="30">
        <v>0.69665861462635803</v>
      </c>
      <c r="AZ725" s="30">
        <v>0.86988504808505196</v>
      </c>
      <c r="BA725" s="30">
        <v>0.97878672386195797</v>
      </c>
      <c r="BB725" s="62">
        <v>1.8070588731243301E-2</v>
      </c>
      <c r="BC725" s="108">
        <v>-22.306122849316999</v>
      </c>
      <c r="BD725" s="22">
        <v>43843</v>
      </c>
      <c r="BE725" s="22">
        <v>43910</v>
      </c>
      <c r="BF725" s="24"/>
      <c r="BG725" s="22"/>
      <c r="BH725" s="37"/>
    </row>
    <row r="726" spans="1:60" x14ac:dyDescent="0.25">
      <c r="A726" s="19"/>
      <c r="B726" s="17" t="s">
        <v>740</v>
      </c>
      <c r="C726" s="17" t="s">
        <v>5006</v>
      </c>
      <c r="D726" s="17" t="s">
        <v>3109</v>
      </c>
      <c r="E726" s="20" t="s">
        <v>7293</v>
      </c>
      <c r="F726" s="20" t="s">
        <v>3164</v>
      </c>
      <c r="G726" s="82" t="s">
        <v>7250</v>
      </c>
      <c r="H726" s="85" t="s">
        <v>7270</v>
      </c>
      <c r="I726" s="21" t="s">
        <v>7417</v>
      </c>
      <c r="J726" s="21" t="s">
        <v>2982</v>
      </c>
      <c r="K726" s="19"/>
      <c r="L726" s="22">
        <v>44015</v>
      </c>
      <c r="M726" s="98">
        <v>1503.33019999973</v>
      </c>
      <c r="N726" s="94">
        <v>1503.33019999973</v>
      </c>
      <c r="O726" s="94">
        <v>1557.6457000002299</v>
      </c>
      <c r="P726" s="62">
        <f t="shared" si="11"/>
        <v>0.96512974677072461</v>
      </c>
      <c r="Q726" s="22">
        <v>43843</v>
      </c>
      <c r="R726" s="99">
        <v>1393296.2290000001</v>
      </c>
      <c r="S726" s="99">
        <v>1273955.2047441399</v>
      </c>
      <c r="T726" s="19"/>
      <c r="U726" s="23">
        <v>4.53350702991884E-3</v>
      </c>
      <c r="V726" s="63">
        <v>-0.104670583823463</v>
      </c>
      <c r="W726" s="23">
        <v>9.6346845581137999E-2</v>
      </c>
      <c r="X726" s="63">
        <v>3.19145934481639E-2</v>
      </c>
      <c r="Y726" s="23">
        <v>9.4603870129503793E-3</v>
      </c>
      <c r="Z726" s="63">
        <v>14.146642081876101</v>
      </c>
      <c r="AA726" s="23">
        <v>0.196878354285145</v>
      </c>
      <c r="AB726" s="63">
        <v>36.594451138167599</v>
      </c>
      <c r="AC726" s="23">
        <v>0.238116690461466</v>
      </c>
      <c r="AD726" s="63">
        <v>43.878966293705197</v>
      </c>
      <c r="AE726" s="23">
        <v>0.33143890732957498</v>
      </c>
      <c r="AF726" s="64">
        <v>45.337232316902401</v>
      </c>
      <c r="AG726" s="23">
        <v>8.2086237034673104E-3</v>
      </c>
      <c r="AH726" s="63">
        <v>-5.2739634304089096</v>
      </c>
      <c r="AI726" s="23">
        <v>3.0121100693577301E-2</v>
      </c>
      <c r="AJ726" s="63">
        <v>13.098223041568399</v>
      </c>
      <c r="AK726" s="23">
        <v>0.50333019999903605</v>
      </c>
      <c r="AL726" s="23">
        <v>8.1516965694463595E-2</v>
      </c>
      <c r="AM726" s="63">
        <v>41.519308016868301</v>
      </c>
      <c r="AN726" s="19"/>
      <c r="AO726" s="26">
        <v>4.4763562613297801E-2</v>
      </c>
      <c r="AP726" s="26">
        <v>-5.10041418483888E-2</v>
      </c>
      <c r="AQ726" s="26">
        <v>0.11842178687948</v>
      </c>
      <c r="AR726" s="26">
        <v>-0.10150513387910901</v>
      </c>
      <c r="AS726" s="24">
        <v>7</v>
      </c>
      <c r="AT726" s="24">
        <v>5</v>
      </c>
      <c r="AU726" s="24">
        <v>8</v>
      </c>
      <c r="AV726" s="25">
        <v>4</v>
      </c>
      <c r="AW726" s="19"/>
      <c r="AX726" s="29">
        <v>0.17551925269333901</v>
      </c>
      <c r="AY726" s="30">
        <v>0.97969157445913901</v>
      </c>
      <c r="AZ726" s="30">
        <v>1.0305919701131601</v>
      </c>
      <c r="BA726" s="30">
        <v>1.3891427442577</v>
      </c>
      <c r="BB726" s="62">
        <v>1.8077417890581302E-2</v>
      </c>
      <c r="BC726" s="108">
        <v>-21.651746607094498</v>
      </c>
      <c r="BD726" s="22">
        <v>43843</v>
      </c>
      <c r="BE726" s="22">
        <v>43910</v>
      </c>
      <c r="BF726" s="24"/>
      <c r="BG726" s="22"/>
      <c r="BH726" s="37"/>
    </row>
    <row r="727" spans="1:60" x14ac:dyDescent="0.25">
      <c r="A727" s="19"/>
      <c r="B727" s="17" t="s">
        <v>741</v>
      </c>
      <c r="C727" s="17" t="s">
        <v>5007</v>
      </c>
      <c r="D727" s="17" t="s">
        <v>3109</v>
      </c>
      <c r="E727" s="20" t="s">
        <v>7366</v>
      </c>
      <c r="F727" s="20" t="s">
        <v>3164</v>
      </c>
      <c r="G727" s="82" t="s">
        <v>7250</v>
      </c>
      <c r="H727" s="85" t="s">
        <v>7270</v>
      </c>
      <c r="I727" s="21" t="s">
        <v>7417</v>
      </c>
      <c r="J727" s="21" t="s">
        <v>2982</v>
      </c>
      <c r="K727" s="19"/>
      <c r="L727" s="22">
        <v>44015</v>
      </c>
      <c r="M727" s="98">
        <v>1000</v>
      </c>
      <c r="N727" s="94">
        <v>1000</v>
      </c>
      <c r="O727" s="94">
        <v>1000</v>
      </c>
      <c r="P727" s="62">
        <f t="shared" si="11"/>
        <v>1</v>
      </c>
      <c r="Q727" s="22">
        <v>44015</v>
      </c>
      <c r="R727" s="99">
        <v>0</v>
      </c>
      <c r="S727" s="99">
        <v>0</v>
      </c>
      <c r="T727" s="19"/>
      <c r="U727" s="23">
        <v>0</v>
      </c>
      <c r="V727" s="63">
        <v>-0.55802128681534702</v>
      </c>
      <c r="W727" s="23">
        <v>0</v>
      </c>
      <c r="X727" s="63">
        <v>-9.6027699646656401</v>
      </c>
      <c r="Y727" s="23">
        <v>0</v>
      </c>
      <c r="Z727" s="63">
        <v>13.200603380581001</v>
      </c>
      <c r="AA727" s="23">
        <v>0</v>
      </c>
      <c r="AB727" s="63">
        <v>16.906615709653099</v>
      </c>
      <c r="AC727" s="23">
        <v>0</v>
      </c>
      <c r="AD727" s="63">
        <v>20.067297247529499</v>
      </c>
      <c r="AE727" s="23">
        <v>0</v>
      </c>
      <c r="AF727" s="64">
        <v>12.1933415839594</v>
      </c>
      <c r="AG727" s="23">
        <v>0</v>
      </c>
      <c r="AH727" s="63">
        <v>-6.0948258007556397</v>
      </c>
      <c r="AI727" s="23">
        <v>0</v>
      </c>
      <c r="AJ727" s="63">
        <v>10.0861129722034</v>
      </c>
      <c r="AK727" s="23">
        <v>0</v>
      </c>
      <c r="AL727" s="23">
        <v>0</v>
      </c>
      <c r="AM727" s="63">
        <v>-8.8137119830207702</v>
      </c>
      <c r="AN727" s="19"/>
      <c r="AO727" s="26">
        <v>0</v>
      </c>
      <c r="AP727" s="26">
        <v>0</v>
      </c>
      <c r="AQ727" s="26">
        <v>0</v>
      </c>
      <c r="AR727" s="26">
        <v>0</v>
      </c>
      <c r="AS727" s="24">
        <v>0</v>
      </c>
      <c r="AT727" s="24">
        <v>0</v>
      </c>
      <c r="AU727" s="24">
        <v>7</v>
      </c>
      <c r="AV727" s="25">
        <v>5</v>
      </c>
      <c r="AW727" s="19"/>
      <c r="AX727" s="29">
        <v>0</v>
      </c>
      <c r="AY727" s="30">
        <v>-117.545979959425</v>
      </c>
      <c r="AZ727" s="30">
        <v>0.39470262811346402</v>
      </c>
      <c r="BA727" s="30">
        <v>-15.971119820984301</v>
      </c>
      <c r="BB727" s="62">
        <v>0</v>
      </c>
      <c r="BC727" s="108">
        <v>0</v>
      </c>
      <c r="BD727" s="22">
        <v>43650</v>
      </c>
      <c r="BE727" s="22"/>
      <c r="BF727" s="24"/>
      <c r="BG727" s="22"/>
      <c r="BH727" s="37"/>
    </row>
    <row r="728" spans="1:60" x14ac:dyDescent="0.25">
      <c r="A728" s="19"/>
      <c r="B728" s="17" t="s">
        <v>742</v>
      </c>
      <c r="C728" s="17" t="s">
        <v>5008</v>
      </c>
      <c r="D728" s="17" t="s">
        <v>3109</v>
      </c>
      <c r="E728" s="20" t="s">
        <v>7294</v>
      </c>
      <c r="F728" s="20" t="s">
        <v>3164</v>
      </c>
      <c r="G728" s="82" t="s">
        <v>7250</v>
      </c>
      <c r="H728" s="85" t="s">
        <v>7270</v>
      </c>
      <c r="I728" s="21" t="s">
        <v>7417</v>
      </c>
      <c r="J728" s="21" t="s">
        <v>4083</v>
      </c>
      <c r="K728" s="19"/>
      <c r="L728" s="22">
        <v>44015</v>
      </c>
      <c r="M728" s="98">
        <v>876.97009999956902</v>
      </c>
      <c r="N728" s="94">
        <v>876.97009999956902</v>
      </c>
      <c r="O728" s="94">
        <v>905.97219999972697</v>
      </c>
      <c r="P728" s="62">
        <f t="shared" si="11"/>
        <v>0.96798786982628526</v>
      </c>
      <c r="Q728" s="22">
        <v>43847</v>
      </c>
      <c r="R728" s="99">
        <v>430195.36</v>
      </c>
      <c r="S728" s="99">
        <v>269790.46913378901</v>
      </c>
      <c r="T728" s="19"/>
      <c r="U728" s="23">
        <v>4.5221072268759599E-3</v>
      </c>
      <c r="V728" s="63">
        <v>-0.105810564127751</v>
      </c>
      <c r="W728" s="23">
        <v>9.5972606997820606E-2</v>
      </c>
      <c r="X728" s="63">
        <v>-5.5092648835852699E-3</v>
      </c>
      <c r="Y728" s="23">
        <v>-3.10915319378182E-2</v>
      </c>
      <c r="Z728" s="63">
        <v>10.091450186795599</v>
      </c>
      <c r="AA728" s="23">
        <v>-3.10915319378182E-2</v>
      </c>
      <c r="AB728" s="63">
        <v>13.7974625158677</v>
      </c>
      <c r="AC728" s="23">
        <v>-0.10300392441509799</v>
      </c>
      <c r="AD728" s="63">
        <v>9.7669048060197401</v>
      </c>
      <c r="AE728" s="23">
        <v>-0.138181784590415</v>
      </c>
      <c r="AF728" s="64">
        <v>-1.6248368750821101</v>
      </c>
      <c r="AG728" s="23">
        <v>8.1741917692852405E-3</v>
      </c>
      <c r="AH728" s="63">
        <v>-5.2774066238271198</v>
      </c>
      <c r="AI728" s="23">
        <v>-3.10915319378182E-2</v>
      </c>
      <c r="AJ728" s="63">
        <v>6.97695977842523</v>
      </c>
      <c r="AK728" s="23">
        <v>-0.12302990000083799</v>
      </c>
      <c r="AL728" s="23">
        <v>-8.3870240732721903E-3</v>
      </c>
      <c r="AM728" s="63">
        <v>-119.74059432209501</v>
      </c>
      <c r="AN728" s="19"/>
      <c r="AO728" s="26">
        <v>4.4751680763511097E-2</v>
      </c>
      <c r="AP728" s="26">
        <v>-5.1014973457349698E-2</v>
      </c>
      <c r="AQ728" s="26">
        <v>0.10204938230890501</v>
      </c>
      <c r="AR728" s="26">
        <v>-0.101822311944561</v>
      </c>
      <c r="AS728" s="24">
        <v>3</v>
      </c>
      <c r="AT728" s="24">
        <v>4</v>
      </c>
      <c r="AU728" s="24">
        <v>7</v>
      </c>
      <c r="AV728" s="25">
        <v>5</v>
      </c>
      <c r="AW728" s="19"/>
      <c r="AX728" s="29">
        <v>0.144509042266873</v>
      </c>
      <c r="AY728" s="30">
        <v>-0.39034110497459601</v>
      </c>
      <c r="AZ728" s="30">
        <v>0.31779287446988702</v>
      </c>
      <c r="BA728" s="30">
        <v>-0.51384959551796805</v>
      </c>
      <c r="BB728" s="62">
        <v>1.4847106804554601E-2</v>
      </c>
      <c r="BC728" s="108">
        <v>-21.325764742039599</v>
      </c>
      <c r="BD728" s="22">
        <v>43847</v>
      </c>
      <c r="BE728" s="22">
        <v>43910</v>
      </c>
      <c r="BF728" s="24"/>
      <c r="BG728" s="22"/>
      <c r="BH728" s="37"/>
    </row>
    <row r="729" spans="1:60" x14ac:dyDescent="0.25">
      <c r="A729" s="19"/>
      <c r="B729" s="17" t="s">
        <v>743</v>
      </c>
      <c r="C729" s="17" t="s">
        <v>5009</v>
      </c>
      <c r="D729" s="17" t="s">
        <v>3109</v>
      </c>
      <c r="E729" s="20" t="s">
        <v>7367</v>
      </c>
      <c r="F729" s="20" t="s">
        <v>3164</v>
      </c>
      <c r="G729" s="82" t="s">
        <v>7250</v>
      </c>
      <c r="H729" s="85" t="s">
        <v>7270</v>
      </c>
      <c r="I729" s="21" t="s">
        <v>7417</v>
      </c>
      <c r="J729" s="21" t="s">
        <v>4084</v>
      </c>
      <c r="K729" s="19"/>
      <c r="L729" s="22">
        <v>44015</v>
      </c>
      <c r="M729" s="98">
        <v>1367.4218000005901</v>
      </c>
      <c r="N729" s="94">
        <v>1367.4218000005901</v>
      </c>
      <c r="O729" s="94">
        <v>1418.3357999995401</v>
      </c>
      <c r="P729" s="62">
        <f t="shared" si="11"/>
        <v>0.96410300015062267</v>
      </c>
      <c r="Q729" s="22">
        <v>43843</v>
      </c>
      <c r="R729" s="99">
        <v>7817.5169999999998</v>
      </c>
      <c r="S729" s="99">
        <v>3876.4782137412999</v>
      </c>
      <c r="T729" s="19"/>
      <c r="U729" s="23">
        <v>4.5272057323018098E-3</v>
      </c>
      <c r="V729" s="63">
        <v>-0.105300713585166</v>
      </c>
      <c r="W729" s="23">
        <v>9.6142967342602803E-2</v>
      </c>
      <c r="X729" s="63">
        <v>1.15267695946386E-2</v>
      </c>
      <c r="Y729" s="23">
        <v>8.3243316348671197E-3</v>
      </c>
      <c r="Z729" s="63">
        <v>14.033036544074999</v>
      </c>
      <c r="AA729" s="23">
        <v>3.0461428206763199E-2</v>
      </c>
      <c r="AB729" s="63">
        <v>19.952758530329401</v>
      </c>
      <c r="AC729" s="23">
        <v>3.0461428206763199E-2</v>
      </c>
      <c r="AD729" s="63">
        <v>23.113440068205801</v>
      </c>
      <c r="AE729" s="23">
        <v>3.0461428206763199E-2</v>
      </c>
      <c r="AF729" s="64">
        <v>15.2394844046357</v>
      </c>
      <c r="AG729" s="23">
        <v>8.1896964875340893E-3</v>
      </c>
      <c r="AH729" s="63">
        <v>-5.2758561520022296</v>
      </c>
      <c r="AI729" s="23">
        <v>2.89426710332918E-2</v>
      </c>
      <c r="AJ729" s="63">
        <v>12.980380075532601</v>
      </c>
      <c r="AK729" s="23">
        <v>4.4878313428853303E-2</v>
      </c>
      <c r="AL729" s="23">
        <v>3.2658307936799199E-3</v>
      </c>
      <c r="AM729" s="63">
        <v>-15.545543694519401</v>
      </c>
      <c r="AN729" s="19"/>
      <c r="AO729" s="26">
        <v>4.4757146637493903E-2</v>
      </c>
      <c r="AP729" s="26">
        <v>-5.1009893407390303E-2</v>
      </c>
      <c r="AQ729" s="26">
        <v>0.10222089162751199</v>
      </c>
      <c r="AR729" s="26">
        <v>-0.101677406215458</v>
      </c>
      <c r="AS729" s="24">
        <v>5</v>
      </c>
      <c r="AT729" s="24">
        <v>3</v>
      </c>
      <c r="AU729" s="24">
        <v>8</v>
      </c>
      <c r="AV729" s="25">
        <v>4</v>
      </c>
      <c r="AW729" s="19"/>
      <c r="AX729" s="29">
        <v>0.14815548795522801</v>
      </c>
      <c r="AY729" s="30">
        <v>2.80868825334721E-2</v>
      </c>
      <c r="AZ729" s="30">
        <v>0.52419941485823096</v>
      </c>
      <c r="BA729" s="30">
        <v>3.7752310345013002E-2</v>
      </c>
      <c r="BB729" s="62">
        <v>1.52286643608386E-2</v>
      </c>
      <c r="BC729" s="108">
        <v>-21.684272511513001</v>
      </c>
      <c r="BD729" s="22">
        <v>43843</v>
      </c>
      <c r="BE729" s="22">
        <v>43910</v>
      </c>
      <c r="BF729" s="24"/>
      <c r="BG729" s="22"/>
      <c r="BH729" s="37"/>
    </row>
    <row r="730" spans="1:60" x14ac:dyDescent="0.25">
      <c r="A730" s="19"/>
      <c r="B730" s="17" t="s">
        <v>744</v>
      </c>
      <c r="C730" s="17" t="s">
        <v>5010</v>
      </c>
      <c r="D730" s="17" t="s">
        <v>3110</v>
      </c>
      <c r="E730" s="20" t="s">
        <v>7289</v>
      </c>
      <c r="F730" s="20" t="s">
        <v>3164</v>
      </c>
      <c r="G730" s="82" t="s">
        <v>7250</v>
      </c>
      <c r="H730" s="85" t="s">
        <v>7258</v>
      </c>
      <c r="I730" s="21" t="s">
        <v>7417</v>
      </c>
      <c r="J730" s="21" t="s">
        <v>4085</v>
      </c>
      <c r="K730" s="19"/>
      <c r="L730" s="22">
        <v>44015</v>
      </c>
      <c r="M730" s="98">
        <v>2423.1935000009798</v>
      </c>
      <c r="N730" s="94">
        <v>2423.1935000009798</v>
      </c>
      <c r="O730" s="94">
        <v>3258.8418000005199</v>
      </c>
      <c r="P730" s="62">
        <f t="shared" si="11"/>
        <v>0.74357506399991347</v>
      </c>
      <c r="Q730" s="22">
        <v>43756</v>
      </c>
      <c r="R730" s="99">
        <v>3985895.5750000002</v>
      </c>
      <c r="S730" s="99">
        <v>4986434.4890937498</v>
      </c>
      <c r="T730" s="19"/>
      <c r="U730" s="23">
        <v>9.9749885484925506E-3</v>
      </c>
      <c r="V730" s="63">
        <v>0.43947756803390797</v>
      </c>
      <c r="W730" s="23">
        <v>0.128280669230735</v>
      </c>
      <c r="X730" s="63">
        <v>3.2252969584078501</v>
      </c>
      <c r="Y730" s="23">
        <v>-0.15731120905271401</v>
      </c>
      <c r="Z730" s="63">
        <v>-2.5305175246903699</v>
      </c>
      <c r="AA730" s="23">
        <v>-0.24976764159044301</v>
      </c>
      <c r="AB730" s="63">
        <v>-8.0701484493911302</v>
      </c>
      <c r="AC730" s="23">
        <v>-0.30177767385437598</v>
      </c>
      <c r="AD730" s="63">
        <v>-10.1104701379081</v>
      </c>
      <c r="AE730" s="23">
        <v>-0.24149222093925299</v>
      </c>
      <c r="AF730" s="64">
        <v>-11.955880509965899</v>
      </c>
      <c r="AG730" s="23">
        <v>6.7812441186106298E-2</v>
      </c>
      <c r="AH730" s="63">
        <v>0.68641831785498697</v>
      </c>
      <c r="AI730" s="23">
        <v>-0.12590011931839401</v>
      </c>
      <c r="AJ730" s="63">
        <v>-2.5038989596359902</v>
      </c>
      <c r="AK730" s="23">
        <v>0.36950011303299102</v>
      </c>
      <c r="AL730" s="23">
        <v>1.9787778055615501E-2</v>
      </c>
      <c r="AM730" s="63">
        <v>-96.9495792050147</v>
      </c>
      <c r="AN730" s="19"/>
      <c r="AO730" s="26">
        <v>9.1494141515868294E-2</v>
      </c>
      <c r="AP730" s="26">
        <v>-0.14428505013260301</v>
      </c>
      <c r="AQ730" s="26">
        <v>0.14312369021907201</v>
      </c>
      <c r="AR730" s="26">
        <v>-0.18556164784880799</v>
      </c>
      <c r="AS730" s="24">
        <v>5</v>
      </c>
      <c r="AT730" s="24">
        <v>7</v>
      </c>
      <c r="AU730" s="24">
        <v>6</v>
      </c>
      <c r="AV730" s="25">
        <v>6</v>
      </c>
      <c r="AW730" s="19"/>
      <c r="AX730" s="29">
        <v>0.34671216327580601</v>
      </c>
      <c r="AY730" s="30">
        <v>-0.75714017114660204</v>
      </c>
      <c r="AZ730" s="30">
        <v>-1.62826394948388</v>
      </c>
      <c r="BA730" s="30">
        <v>-0.98961075110491903</v>
      </c>
      <c r="BB730" s="62">
        <v>3.5150008979289903E-2</v>
      </c>
      <c r="BC730" s="108">
        <v>-48.481037035933703</v>
      </c>
      <c r="BD730" s="22">
        <v>43756</v>
      </c>
      <c r="BE730" s="22">
        <v>43914</v>
      </c>
      <c r="BF730" s="24"/>
      <c r="BG730" s="22"/>
      <c r="BH730" s="37"/>
    </row>
    <row r="731" spans="1:60" x14ac:dyDescent="0.25">
      <c r="A731" s="19"/>
      <c r="B731" s="17" t="s">
        <v>745</v>
      </c>
      <c r="C731" s="17" t="s">
        <v>5011</v>
      </c>
      <c r="D731" s="17" t="s">
        <v>3110</v>
      </c>
      <c r="E731" s="20" t="s">
        <v>7290</v>
      </c>
      <c r="F731" s="20" t="s">
        <v>3164</v>
      </c>
      <c r="G731" s="82" t="s">
        <v>7250</v>
      </c>
      <c r="H731" s="85" t="s">
        <v>7258</v>
      </c>
      <c r="I731" s="21" t="s">
        <v>7417</v>
      </c>
      <c r="J731" s="21" t="s">
        <v>4086</v>
      </c>
      <c r="K731" s="19"/>
      <c r="L731" s="22">
        <v>44015</v>
      </c>
      <c r="M731" s="98">
        <v>3102.5122999995901</v>
      </c>
      <c r="N731" s="94">
        <v>3102.5122999995901</v>
      </c>
      <c r="O731" s="94">
        <v>4153.1318999975902</v>
      </c>
      <c r="P731" s="62">
        <f t="shared" si="11"/>
        <v>0.74702956099260664</v>
      </c>
      <c r="Q731" s="22">
        <v>43756</v>
      </c>
      <c r="R731" s="99">
        <v>911984.25699999998</v>
      </c>
      <c r="S731" s="99">
        <v>1166415.9117675801</v>
      </c>
      <c r="T731" s="19"/>
      <c r="U731" s="23">
        <v>9.9930480846524006E-3</v>
      </c>
      <c r="V731" s="63">
        <v>0.44128352164989298</v>
      </c>
      <c r="W731" s="23">
        <v>0.12888607712564401</v>
      </c>
      <c r="X731" s="63">
        <v>3.2858377478987699</v>
      </c>
      <c r="Y731" s="23">
        <v>-0.15456423006980899</v>
      </c>
      <c r="Z731" s="63">
        <v>-2.2558196263999002</v>
      </c>
      <c r="AA731" s="23">
        <v>-0.24483458559640001</v>
      </c>
      <c r="AB731" s="63">
        <v>-7.5768428499868596</v>
      </c>
      <c r="AC731" s="23">
        <v>-0.29257127307588199</v>
      </c>
      <c r="AD731" s="63">
        <v>-9.1898300600587408</v>
      </c>
      <c r="AE731" s="23">
        <v>-0.22644391431473199</v>
      </c>
      <c r="AF731" s="64">
        <v>-10.451049847513801</v>
      </c>
      <c r="AG731" s="23">
        <v>6.78697458079114E-2</v>
      </c>
      <c r="AH731" s="63">
        <v>0.69214878003549496</v>
      </c>
      <c r="AI731" s="23">
        <v>-0.123003692952771</v>
      </c>
      <c r="AJ731" s="63">
        <v>-2.2142563230736401</v>
      </c>
      <c r="AK731" s="23">
        <v>0.59682145007711396</v>
      </c>
      <c r="AL731" s="23">
        <v>2.95935813737742E-2</v>
      </c>
      <c r="AM731" s="63">
        <v>-74.217445500660702</v>
      </c>
      <c r="AN731" s="19"/>
      <c r="AO731" s="26">
        <v>9.1513713488966503E-2</v>
      </c>
      <c r="AP731" s="26">
        <v>-0.14423911836915099</v>
      </c>
      <c r="AQ731" s="26">
        <v>0.14373693350717101</v>
      </c>
      <c r="AR731" s="26">
        <v>-0.185110086039349</v>
      </c>
      <c r="AS731" s="24">
        <v>5</v>
      </c>
      <c r="AT731" s="24">
        <v>7</v>
      </c>
      <c r="AU731" s="24">
        <v>6</v>
      </c>
      <c r="AV731" s="25">
        <v>6</v>
      </c>
      <c r="AW731" s="19"/>
      <c r="AX731" s="29">
        <v>0.34668406038545102</v>
      </c>
      <c r="AY731" s="30">
        <v>-0.74376746889356604</v>
      </c>
      <c r="AZ731" s="30">
        <v>-1.5290658957637799</v>
      </c>
      <c r="BA731" s="30">
        <v>-0.972762136389974</v>
      </c>
      <c r="BB731" s="62">
        <v>3.5148194691027999E-2</v>
      </c>
      <c r="BC731" s="108">
        <v>-48.335091404092999</v>
      </c>
      <c r="BD731" s="22">
        <v>43756</v>
      </c>
      <c r="BE731" s="22">
        <v>43914</v>
      </c>
      <c r="BF731" s="24"/>
      <c r="BG731" s="22"/>
      <c r="BH731" s="37"/>
    </row>
    <row r="732" spans="1:60" x14ac:dyDescent="0.25">
      <c r="A732" s="19"/>
      <c r="B732" s="17" t="s">
        <v>746</v>
      </c>
      <c r="C732" s="17" t="s">
        <v>5012</v>
      </c>
      <c r="D732" s="17" t="s">
        <v>3110</v>
      </c>
      <c r="E732" s="20" t="s">
        <v>7365</v>
      </c>
      <c r="F732" s="20" t="s">
        <v>3164</v>
      </c>
      <c r="G732" s="82" t="s">
        <v>7250</v>
      </c>
      <c r="H732" s="85" t="s">
        <v>7258</v>
      </c>
      <c r="I732" s="21" t="s">
        <v>7417</v>
      </c>
      <c r="J732" s="21" t="s">
        <v>4087</v>
      </c>
      <c r="K732" s="19"/>
      <c r="L732" s="22">
        <v>44015</v>
      </c>
      <c r="M732" s="98">
        <v>3994.8586999997501</v>
      </c>
      <c r="N732" s="94">
        <v>3994.8586999997501</v>
      </c>
      <c r="O732" s="94">
        <v>5304.5965000018496</v>
      </c>
      <c r="P732" s="62">
        <f t="shared" si="11"/>
        <v>0.75309379327878323</v>
      </c>
      <c r="Q732" s="22">
        <v>43756</v>
      </c>
      <c r="R732" s="99">
        <v>4241100.5310000004</v>
      </c>
      <c r="S732" s="99">
        <v>4993522.4391796896</v>
      </c>
      <c r="T732" s="19"/>
      <c r="U732" s="23">
        <v>1.0024551163951401E-2</v>
      </c>
      <c r="V732" s="63">
        <v>0.44443382957979299</v>
      </c>
      <c r="W732" s="23">
        <v>0.12994291139882999</v>
      </c>
      <c r="X732" s="63">
        <v>3.39152117521735</v>
      </c>
      <c r="Y732" s="23">
        <v>-0.149751127928612</v>
      </c>
      <c r="Z732" s="63">
        <v>-1.7745094122801699</v>
      </c>
      <c r="AA732" s="23">
        <v>-0.23615227016125601</v>
      </c>
      <c r="AB732" s="63">
        <v>-6.7086113064724504</v>
      </c>
      <c r="AC732" s="23">
        <v>-0.27622204401646699</v>
      </c>
      <c r="AD732" s="63">
        <v>-7.5549071541172497</v>
      </c>
      <c r="AE732" s="23">
        <v>-0.199479476933484</v>
      </c>
      <c r="AF732" s="64">
        <v>-7.7546061093889902</v>
      </c>
      <c r="AG732" s="23">
        <v>6.7969649982842398E-2</v>
      </c>
      <c r="AH732" s="63">
        <v>0.70213919752859499</v>
      </c>
      <c r="AI732" s="23">
        <v>-0.117928400455712</v>
      </c>
      <c r="AJ732" s="63">
        <v>-1.7067270733677999</v>
      </c>
      <c r="AK732" s="23">
        <v>3.48329313874274E-2</v>
      </c>
      <c r="AL732" s="23">
        <v>2.5462597095611298E-3</v>
      </c>
      <c r="AM732" s="63">
        <v>-16.550081898662</v>
      </c>
      <c r="AN732" s="19"/>
      <c r="AO732" s="26">
        <v>9.1547868560155607E-2</v>
      </c>
      <c r="AP732" s="26">
        <v>-0.14415903317058101</v>
      </c>
      <c r="AQ732" s="26">
        <v>0.14480772035865799</v>
      </c>
      <c r="AR732" s="26">
        <v>-0.18432167205639399</v>
      </c>
      <c r="AS732" s="24">
        <v>5</v>
      </c>
      <c r="AT732" s="24">
        <v>7</v>
      </c>
      <c r="AU732" s="24">
        <v>6</v>
      </c>
      <c r="AV732" s="25">
        <v>6</v>
      </c>
      <c r="AW732" s="19"/>
      <c r="AX732" s="29">
        <v>0.34663536395237299</v>
      </c>
      <c r="AY732" s="30">
        <v>-0.72023327514216395</v>
      </c>
      <c r="AZ732" s="30">
        <v>-1.3545854754866</v>
      </c>
      <c r="BA732" s="30">
        <v>-0.94304675205330601</v>
      </c>
      <c r="BB732" s="62">
        <v>3.5145062984374802E-2</v>
      </c>
      <c r="BC732" s="108">
        <v>-48.079508026654402</v>
      </c>
      <c r="BD732" s="22">
        <v>43756</v>
      </c>
      <c r="BE732" s="22">
        <v>43914</v>
      </c>
      <c r="BF732" s="24"/>
      <c r="BG732" s="22"/>
      <c r="BH732" s="37"/>
    </row>
    <row r="733" spans="1:60" x14ac:dyDescent="0.25">
      <c r="A733" s="19"/>
      <c r="B733" s="17" t="s">
        <v>747</v>
      </c>
      <c r="C733" s="17" t="s">
        <v>5013</v>
      </c>
      <c r="D733" s="17" t="s">
        <v>3110</v>
      </c>
      <c r="E733" s="20" t="s">
        <v>7315</v>
      </c>
      <c r="F733" s="20" t="s">
        <v>3164</v>
      </c>
      <c r="G733" s="82" t="s">
        <v>7250</v>
      </c>
      <c r="H733" s="85" t="s">
        <v>7258</v>
      </c>
      <c r="I733" s="21" t="s">
        <v>7417</v>
      </c>
      <c r="J733" s="21" t="s">
        <v>4088</v>
      </c>
      <c r="K733" s="19"/>
      <c r="L733" s="22">
        <v>44015</v>
      </c>
      <c r="M733" s="98">
        <v>2057.8786999992999</v>
      </c>
      <c r="N733" s="94">
        <v>2057.8786999992999</v>
      </c>
      <c r="O733" s="94">
        <v>2787.4472999982499</v>
      </c>
      <c r="P733" s="62">
        <f t="shared" si="11"/>
        <v>0.7382664059695736</v>
      </c>
      <c r="Q733" s="22">
        <v>43756</v>
      </c>
      <c r="R733" s="99">
        <v>1636634.6610000001</v>
      </c>
      <c r="S733" s="99">
        <v>1566283.4639472701</v>
      </c>
      <c r="T733" s="19"/>
      <c r="U733" s="23">
        <v>9.9470929271774401E-3</v>
      </c>
      <c r="V733" s="63">
        <v>0.43668800590239698</v>
      </c>
      <c r="W733" s="23">
        <v>0.12734550854118401</v>
      </c>
      <c r="X733" s="63">
        <v>3.1317808894527799</v>
      </c>
      <c r="Y733" s="23">
        <v>-0.16153994994412599</v>
      </c>
      <c r="Z733" s="63">
        <v>-2.9533916138316298</v>
      </c>
      <c r="AA733" s="23">
        <v>-0.25732957506086701</v>
      </c>
      <c r="AB733" s="63">
        <v>-8.8263417964335495</v>
      </c>
      <c r="AC733" s="23">
        <v>-0.31577250961068798</v>
      </c>
      <c r="AD733" s="63">
        <v>-11.5099537135393</v>
      </c>
      <c r="AE733" s="23">
        <v>-0.26417691602633597</v>
      </c>
      <c r="AF733" s="64">
        <v>-14.224350018674199</v>
      </c>
      <c r="AG733" s="23">
        <v>6.7723941705480697E-2</v>
      </c>
      <c r="AH733" s="63">
        <v>0.67756836979242496</v>
      </c>
      <c r="AI733" s="23">
        <v>-0.13035860411764599</v>
      </c>
      <c r="AJ733" s="63">
        <v>-2.9497474395611798</v>
      </c>
      <c r="AK733" s="23">
        <v>0.105453300171648</v>
      </c>
      <c r="AL733" s="23">
        <v>6.2669294966326604E-3</v>
      </c>
      <c r="AM733" s="63">
        <v>-123.354260491207</v>
      </c>
      <c r="AN733" s="19"/>
      <c r="AO733" s="26">
        <v>9.1463895601918893E-2</v>
      </c>
      <c r="AP733" s="26">
        <v>-0.14435600491284301</v>
      </c>
      <c r="AQ733" s="26">
        <v>0.14217607287355299</v>
      </c>
      <c r="AR733" s="26">
        <v>-0.18625936394790199</v>
      </c>
      <c r="AS733" s="24">
        <v>5</v>
      </c>
      <c r="AT733" s="24">
        <v>7</v>
      </c>
      <c r="AU733" s="24">
        <v>6</v>
      </c>
      <c r="AV733" s="25">
        <v>6</v>
      </c>
      <c r="AW733" s="19"/>
      <c r="AX733" s="29">
        <v>0.346755916028051</v>
      </c>
      <c r="AY733" s="30">
        <v>-0.77764089718130003</v>
      </c>
      <c r="AZ733" s="30">
        <v>-1.7803995028134501</v>
      </c>
      <c r="BA733" s="30">
        <v>-1.01538821327813</v>
      </c>
      <c r="BB733" s="62">
        <v>3.5152846335149701E-2</v>
      </c>
      <c r="BC733" s="108">
        <v>-48.705853559949901</v>
      </c>
      <c r="BD733" s="22">
        <v>43756</v>
      </c>
      <c r="BE733" s="22">
        <v>43914</v>
      </c>
      <c r="BF733" s="24"/>
      <c r="BG733" s="22"/>
      <c r="BH733" s="37"/>
    </row>
    <row r="734" spans="1:60" x14ac:dyDescent="0.25">
      <c r="A734" s="19"/>
      <c r="B734" s="17" t="s">
        <v>748</v>
      </c>
      <c r="C734" s="17" t="s">
        <v>5014</v>
      </c>
      <c r="D734" s="17" t="s">
        <v>3110</v>
      </c>
      <c r="E734" s="20" t="s">
        <v>7291</v>
      </c>
      <c r="F734" s="20" t="s">
        <v>3164</v>
      </c>
      <c r="G734" s="82" t="s">
        <v>7250</v>
      </c>
      <c r="H734" s="85" t="s">
        <v>7258</v>
      </c>
      <c r="I734" s="21" t="s">
        <v>7417</v>
      </c>
      <c r="J734" s="21" t="s">
        <v>4089</v>
      </c>
      <c r="K734" s="19"/>
      <c r="L734" s="22">
        <v>44015</v>
      </c>
      <c r="M734" s="98">
        <v>763.25050000008196</v>
      </c>
      <c r="N734" s="94">
        <v>763.25050000008196</v>
      </c>
      <c r="O734" s="94">
        <v>1016.55840000045</v>
      </c>
      <c r="P734" s="62">
        <f t="shared" si="11"/>
        <v>0.75081815270007513</v>
      </c>
      <c r="Q734" s="22">
        <v>43756</v>
      </c>
      <c r="R734" s="99">
        <v>4984.0640000000003</v>
      </c>
      <c r="S734" s="99">
        <v>23491.204988555899</v>
      </c>
      <c r="T734" s="19"/>
      <c r="U734" s="23">
        <v>1.00126494653523E-2</v>
      </c>
      <c r="V734" s="63">
        <v>0.443243659719883</v>
      </c>
      <c r="W734" s="23">
        <v>0.12954650494793901</v>
      </c>
      <c r="X734" s="63">
        <v>3.3518805301282599</v>
      </c>
      <c r="Y734" s="23">
        <v>-0.151556621622149</v>
      </c>
      <c r="Z734" s="63">
        <v>-1.9550587816338501</v>
      </c>
      <c r="AA734" s="23">
        <v>-0.23941443968593401</v>
      </c>
      <c r="AB734" s="63">
        <v>-7.0348282589402498</v>
      </c>
      <c r="AC734" s="23">
        <v>-0.282388109265303</v>
      </c>
      <c r="AD734" s="63">
        <v>-8.1715136790007801</v>
      </c>
      <c r="AE734" s="23">
        <v>-0.23674949999986</v>
      </c>
      <c r="AF734" s="64">
        <v>-11.481608416026599</v>
      </c>
      <c r="AG734" s="23">
        <v>6.7932345813460401E-2</v>
      </c>
      <c r="AH734" s="63">
        <v>0.69840878059039802</v>
      </c>
      <c r="AI734" s="23">
        <v>-0.119832340999856</v>
      </c>
      <c r="AJ734" s="63">
        <v>-1.89712112778216</v>
      </c>
      <c r="AK734" s="23">
        <v>-0.23674949999986</v>
      </c>
      <c r="AL734" s="23">
        <v>-4.7968447962412002E-2</v>
      </c>
      <c r="AM734" s="63">
        <v>-33.451866012357598</v>
      </c>
      <c r="AN734" s="19"/>
      <c r="AO734" s="26">
        <v>9.1535162253421704E-2</v>
      </c>
      <c r="AP734" s="26">
        <v>-0.14418897446012099</v>
      </c>
      <c r="AQ734" s="26">
        <v>0.14440660974112701</v>
      </c>
      <c r="AR734" s="26">
        <v>-0.18461718950507899</v>
      </c>
      <c r="AS734" s="24">
        <v>5</v>
      </c>
      <c r="AT734" s="24">
        <v>7</v>
      </c>
      <c r="AU734" s="24">
        <v>6</v>
      </c>
      <c r="AV734" s="25">
        <v>6</v>
      </c>
      <c r="AW734" s="19"/>
      <c r="AX734" s="29">
        <v>0.34665339590050298</v>
      </c>
      <c r="AY734" s="30">
        <v>-0.72907494498940695</v>
      </c>
      <c r="AZ734" s="30">
        <v>-1.4201156379331199</v>
      </c>
      <c r="BA734" s="30">
        <v>-0.954219985300369</v>
      </c>
      <c r="BB734" s="62">
        <v>3.5146215068853098E-2</v>
      </c>
      <c r="BC734" s="108">
        <v>-48.175274534209201</v>
      </c>
      <c r="BD734" s="22">
        <v>43756</v>
      </c>
      <c r="BE734" s="22">
        <v>43914</v>
      </c>
      <c r="BF734" s="24"/>
      <c r="BG734" s="22"/>
      <c r="BH734" s="37"/>
    </row>
    <row r="735" spans="1:60" x14ac:dyDescent="0.25">
      <c r="A735" s="19"/>
      <c r="B735" s="17" t="s">
        <v>749</v>
      </c>
      <c r="C735" s="17" t="s">
        <v>5015</v>
      </c>
      <c r="D735" s="17" t="s">
        <v>3110</v>
      </c>
      <c r="E735" s="20" t="s">
        <v>7368</v>
      </c>
      <c r="F735" s="20" t="s">
        <v>3164</v>
      </c>
      <c r="G735" s="82" t="s">
        <v>7250</v>
      </c>
      <c r="H735" s="85" t="s">
        <v>7258</v>
      </c>
      <c r="I735" s="21" t="s">
        <v>7417</v>
      </c>
      <c r="J735" s="21" t="s">
        <v>4090</v>
      </c>
      <c r="K735" s="19"/>
      <c r="L735" s="22">
        <v>44015</v>
      </c>
      <c r="M735" s="98">
        <v>766.58669999986898</v>
      </c>
      <c r="N735" s="94">
        <v>766.58669999986898</v>
      </c>
      <c r="O735" s="94">
        <v>1017.9171000002</v>
      </c>
      <c r="P735" s="62">
        <f t="shared" si="11"/>
        <v>0.7530934493582222</v>
      </c>
      <c r="Q735" s="22">
        <v>43756</v>
      </c>
      <c r="R735" s="99">
        <v>40575.432999999997</v>
      </c>
      <c r="S735" s="99">
        <v>215046.708961914</v>
      </c>
      <c r="T735" s="19"/>
      <c r="U735" s="23">
        <v>1.00245290286693E-2</v>
      </c>
      <c r="V735" s="63">
        <v>0.44443161605158799</v>
      </c>
      <c r="W735" s="23">
        <v>0.12994288574554999</v>
      </c>
      <c r="X735" s="63">
        <v>3.39151860988932</v>
      </c>
      <c r="Y735" s="23">
        <v>-0.14975167016294999</v>
      </c>
      <c r="Z735" s="63">
        <v>-1.774563635714</v>
      </c>
      <c r="AA735" s="23">
        <v>-0.23615253339987199</v>
      </c>
      <c r="AB735" s="63">
        <v>-6.7086376303341204</v>
      </c>
      <c r="AC735" s="23">
        <v>-0.27622222232719701</v>
      </c>
      <c r="AD735" s="63">
        <v>-7.5549249851901497</v>
      </c>
      <c r="AE735" s="23">
        <v>-0.233413300000539</v>
      </c>
      <c r="AF735" s="64">
        <v>-11.1479884160944</v>
      </c>
      <c r="AG735" s="23">
        <v>6.7969511768751503E-2</v>
      </c>
      <c r="AH735" s="63">
        <v>0.70212537611951098</v>
      </c>
      <c r="AI735" s="23">
        <v>-0.11792904187954301</v>
      </c>
      <c r="AJ735" s="63">
        <v>-1.70679121575085</v>
      </c>
      <c r="AK735" s="23">
        <v>-0.233413300000539</v>
      </c>
      <c r="AL735" s="23">
        <v>-4.72126390850462E-2</v>
      </c>
      <c r="AM735" s="63">
        <v>-33.118246012425502</v>
      </c>
      <c r="AN735" s="19"/>
      <c r="AO735" s="26">
        <v>9.1547913280082896E-2</v>
      </c>
      <c r="AP735" s="26">
        <v>-0.14415913490389401</v>
      </c>
      <c r="AQ735" s="26">
        <v>0.14480773154544299</v>
      </c>
      <c r="AR735" s="26">
        <v>-0.184321751604439</v>
      </c>
      <c r="AS735" s="24">
        <v>5</v>
      </c>
      <c r="AT735" s="24">
        <v>7</v>
      </c>
      <c r="AU735" s="24">
        <v>6</v>
      </c>
      <c r="AV735" s="25">
        <v>6</v>
      </c>
      <c r="AW735" s="19"/>
      <c r="AX735" s="29">
        <v>0.34663545480463698</v>
      </c>
      <c r="AY735" s="30">
        <v>-0.72023390183130698</v>
      </c>
      <c r="AZ735" s="30">
        <v>-1.35458999675211</v>
      </c>
      <c r="BA735" s="30">
        <v>-0.94304752314565099</v>
      </c>
      <c r="BB735" s="62">
        <v>3.5145071177648798E-2</v>
      </c>
      <c r="BC735" s="108">
        <v>-48.079514530196299</v>
      </c>
      <c r="BD735" s="22">
        <v>43756</v>
      </c>
      <c r="BE735" s="22">
        <v>43914</v>
      </c>
      <c r="BF735" s="24"/>
      <c r="BG735" s="22"/>
      <c r="BH735" s="37"/>
    </row>
    <row r="736" spans="1:60" x14ac:dyDescent="0.25">
      <c r="A736" s="19"/>
      <c r="B736" s="17" t="s">
        <v>750</v>
      </c>
      <c r="C736" s="17" t="s">
        <v>5016</v>
      </c>
      <c r="D736" s="17" t="s">
        <v>3110</v>
      </c>
      <c r="E736" s="20" t="s">
        <v>7293</v>
      </c>
      <c r="F736" s="20" t="s">
        <v>3164</v>
      </c>
      <c r="G736" s="82" t="s">
        <v>7250</v>
      </c>
      <c r="H736" s="85" t="s">
        <v>7258</v>
      </c>
      <c r="I736" s="21" t="s">
        <v>7417</v>
      </c>
      <c r="J736" s="21" t="s">
        <v>2982</v>
      </c>
      <c r="K736" s="19"/>
      <c r="L736" s="22">
        <v>44015</v>
      </c>
      <c r="M736" s="98">
        <v>958.90390000026696</v>
      </c>
      <c r="N736" s="94">
        <v>958.90390000026696</v>
      </c>
      <c r="O736" s="94">
        <v>1260.0403000004601</v>
      </c>
      <c r="P736" s="62">
        <f t="shared" si="11"/>
        <v>0.76101050101327461</v>
      </c>
      <c r="Q736" s="22">
        <v>43756</v>
      </c>
      <c r="R736" s="99">
        <v>511113.45400000003</v>
      </c>
      <c r="S736" s="99">
        <v>753115.72500390594</v>
      </c>
      <c r="T736" s="19"/>
      <c r="U736" s="23">
        <v>1.00653248064191E-2</v>
      </c>
      <c r="V736" s="63">
        <v>0.44851119382656202</v>
      </c>
      <c r="W736" s="23">
        <v>0.13131133540082399</v>
      </c>
      <c r="X736" s="63">
        <v>3.52836357541673</v>
      </c>
      <c r="Y736" s="23">
        <v>-0.143484938295005</v>
      </c>
      <c r="Z736" s="63">
        <v>-1.1478904489195001</v>
      </c>
      <c r="AA736" s="23">
        <v>-0.22477415747649501</v>
      </c>
      <c r="AB736" s="63">
        <v>-5.5708000379963796</v>
      </c>
      <c r="AC736" s="23">
        <v>-0.25451415923627801</v>
      </c>
      <c r="AD736" s="63">
        <v>-5.3841186760983</v>
      </c>
      <c r="AE736" s="23">
        <v>-0.179055003604735</v>
      </c>
      <c r="AF736" s="64">
        <v>-5.7121587765141202</v>
      </c>
      <c r="AG736" s="23">
        <v>6.8098968675258206E-2</v>
      </c>
      <c r="AH736" s="63">
        <v>0.71507106677017895</v>
      </c>
      <c r="AI736" s="23">
        <v>-0.11132019988144699</v>
      </c>
      <c r="AJ736" s="63">
        <v>-1.0459070159413399</v>
      </c>
      <c r="AK736" s="23">
        <v>-4.1096099999776897E-2</v>
      </c>
      <c r="AL736" s="23">
        <v>-8.4648006959469092E-3</v>
      </c>
      <c r="AM736" s="63">
        <v>-19.1046693054959</v>
      </c>
      <c r="AN736" s="19"/>
      <c r="AO736" s="26">
        <v>9.1592008544539597E-2</v>
      </c>
      <c r="AP736" s="26">
        <v>-0.14405540326421001</v>
      </c>
      <c r="AQ736" s="26">
        <v>0.146194368620927</v>
      </c>
      <c r="AR736" s="26">
        <v>-0.18330104156135299</v>
      </c>
      <c r="AS736" s="24">
        <v>5</v>
      </c>
      <c r="AT736" s="24">
        <v>7</v>
      </c>
      <c r="AU736" s="24">
        <v>6</v>
      </c>
      <c r="AV736" s="25">
        <v>6</v>
      </c>
      <c r="AW736" s="19"/>
      <c r="AX736" s="29">
        <v>0.34657304326538002</v>
      </c>
      <c r="AY736" s="30">
        <v>-0.689395630649415</v>
      </c>
      <c r="AZ736" s="30">
        <v>-1.1261697047011701</v>
      </c>
      <c r="BA736" s="30">
        <v>-0.903988121553994</v>
      </c>
      <c r="BB736" s="62">
        <v>3.5141081647780098E-2</v>
      </c>
      <c r="BC736" s="108">
        <v>-47.747060153575099</v>
      </c>
      <c r="BD736" s="22">
        <v>43756</v>
      </c>
      <c r="BE736" s="22">
        <v>43914</v>
      </c>
      <c r="BF736" s="24"/>
      <c r="BG736" s="22"/>
      <c r="BH736" s="37"/>
    </row>
    <row r="737" spans="1:60" x14ac:dyDescent="0.25">
      <c r="A737" s="19"/>
      <c r="B737" s="17" t="s">
        <v>751</v>
      </c>
      <c r="C737" s="17" t="s">
        <v>5017</v>
      </c>
      <c r="D737" s="17" t="s">
        <v>3110</v>
      </c>
      <c r="E737" s="20" t="s">
        <v>7366</v>
      </c>
      <c r="F737" s="20" t="s">
        <v>3164</v>
      </c>
      <c r="G737" s="82" t="s">
        <v>7250</v>
      </c>
      <c r="H737" s="85" t="s">
        <v>7258</v>
      </c>
      <c r="I737" s="21" t="s">
        <v>7417</v>
      </c>
      <c r="J737" s="21" t="s">
        <v>2982</v>
      </c>
      <c r="K737" s="19"/>
      <c r="L737" s="22">
        <v>44015</v>
      </c>
      <c r="M737" s="98">
        <v>1000</v>
      </c>
      <c r="N737" s="94">
        <v>1000</v>
      </c>
      <c r="O737" s="94">
        <v>1000</v>
      </c>
      <c r="P737" s="62">
        <f t="shared" si="11"/>
        <v>1</v>
      </c>
      <c r="Q737" s="22">
        <v>44015</v>
      </c>
      <c r="R737" s="99">
        <v>0</v>
      </c>
      <c r="S737" s="99">
        <v>0</v>
      </c>
      <c r="T737" s="19"/>
      <c r="U737" s="23">
        <v>0</v>
      </c>
      <c r="V737" s="63">
        <v>-0.55802128681534702</v>
      </c>
      <c r="W737" s="23">
        <v>0</v>
      </c>
      <c r="X737" s="63">
        <v>-9.6027699646656401</v>
      </c>
      <c r="Y737" s="23">
        <v>0</v>
      </c>
      <c r="Z737" s="63">
        <v>13.200603380581001</v>
      </c>
      <c r="AA737" s="23">
        <v>0</v>
      </c>
      <c r="AB737" s="63">
        <v>16.906615709653099</v>
      </c>
      <c r="AC737" s="23">
        <v>0</v>
      </c>
      <c r="AD737" s="63">
        <v>20.067297247529499</v>
      </c>
      <c r="AE737" s="23">
        <v>0</v>
      </c>
      <c r="AF737" s="64">
        <v>12.1933415839594</v>
      </c>
      <c r="AG737" s="23">
        <v>0</v>
      </c>
      <c r="AH737" s="63">
        <v>-6.0948258007556397</v>
      </c>
      <c r="AI737" s="23">
        <v>0</v>
      </c>
      <c r="AJ737" s="63">
        <v>10.0861129722034</v>
      </c>
      <c r="AK737" s="23">
        <v>0</v>
      </c>
      <c r="AL737" s="23">
        <v>0</v>
      </c>
      <c r="AM737" s="63">
        <v>-14.9950593055109</v>
      </c>
      <c r="AN737" s="19"/>
      <c r="AO737" s="26">
        <v>0</v>
      </c>
      <c r="AP737" s="26">
        <v>0</v>
      </c>
      <c r="AQ737" s="26">
        <v>0</v>
      </c>
      <c r="AR737" s="26">
        <v>0</v>
      </c>
      <c r="AS737" s="24">
        <v>0</v>
      </c>
      <c r="AT737" s="24">
        <v>0</v>
      </c>
      <c r="AU737" s="24">
        <v>7</v>
      </c>
      <c r="AV737" s="25">
        <v>5</v>
      </c>
      <c r="AW737" s="19"/>
      <c r="AX737" s="29">
        <v>0</v>
      </c>
      <c r="AY737" s="30">
        <v>-117.545979959425</v>
      </c>
      <c r="AZ737" s="30">
        <v>0.39470262811346402</v>
      </c>
      <c r="BA737" s="30">
        <v>-15.971119820984301</v>
      </c>
      <c r="BB737" s="62">
        <v>0</v>
      </c>
      <c r="BC737" s="108">
        <v>0</v>
      </c>
      <c r="BD737" s="22">
        <v>43650</v>
      </c>
      <c r="BE737" s="22"/>
      <c r="BF737" s="24"/>
      <c r="BG737" s="22"/>
      <c r="BH737" s="37"/>
    </row>
    <row r="738" spans="1:60" x14ac:dyDescent="0.25">
      <c r="A738" s="19"/>
      <c r="B738" s="17" t="s">
        <v>752</v>
      </c>
      <c r="C738" s="17" t="s">
        <v>5018</v>
      </c>
      <c r="D738" s="17" t="s">
        <v>3110</v>
      </c>
      <c r="E738" s="20" t="s">
        <v>7294</v>
      </c>
      <c r="F738" s="20" t="s">
        <v>3164</v>
      </c>
      <c r="G738" s="82" t="s">
        <v>7250</v>
      </c>
      <c r="H738" s="85" t="s">
        <v>7258</v>
      </c>
      <c r="I738" s="21" t="s">
        <v>7417</v>
      </c>
      <c r="J738" s="21" t="s">
        <v>4091</v>
      </c>
      <c r="K738" s="19"/>
      <c r="L738" s="22">
        <v>44015</v>
      </c>
      <c r="M738" s="98">
        <v>3996.03810000047</v>
      </c>
      <c r="N738" s="94">
        <v>3996.03810000047</v>
      </c>
      <c r="O738" s="94">
        <v>5275.3598000034699</v>
      </c>
      <c r="P738" s="62">
        <f t="shared" si="11"/>
        <v>0.75749110041704482</v>
      </c>
      <c r="Q738" s="22">
        <v>43756</v>
      </c>
      <c r="R738" s="99">
        <v>709668.48300000001</v>
      </c>
      <c r="S738" s="99">
        <v>678662.06631250004</v>
      </c>
      <c r="T738" s="19"/>
      <c r="U738" s="23">
        <v>1.0047245545138099E-2</v>
      </c>
      <c r="V738" s="63">
        <v>0.44670326769846702</v>
      </c>
      <c r="W738" s="23">
        <v>0.130704581542959</v>
      </c>
      <c r="X738" s="63">
        <v>3.4676881896302798</v>
      </c>
      <c r="Y738" s="23">
        <v>-0.14626820104691399</v>
      </c>
      <c r="Z738" s="63">
        <v>-1.42621672411042</v>
      </c>
      <c r="AA738" s="23">
        <v>-0.229838393458631</v>
      </c>
      <c r="AB738" s="63">
        <v>-6.0772236362099603</v>
      </c>
      <c r="AC738" s="23">
        <v>-0.26421571943588801</v>
      </c>
      <c r="AD738" s="63">
        <v>-6.3542746960592904</v>
      </c>
      <c r="AE738" s="23">
        <v>-0.17948287750565201</v>
      </c>
      <c r="AF738" s="64">
        <v>-5.7549461666058104</v>
      </c>
      <c r="AG738" s="23">
        <v>6.8041620832445901E-2</v>
      </c>
      <c r="AH738" s="63">
        <v>0.70933628248894798</v>
      </c>
      <c r="AI738" s="23">
        <v>-0.114255417752283</v>
      </c>
      <c r="AJ738" s="63">
        <v>-1.3394288030249299</v>
      </c>
      <c r="AK738" s="23">
        <v>0.99491695413831605</v>
      </c>
      <c r="AL738" s="23">
        <v>4.3973986830678803E-2</v>
      </c>
      <c r="AM738" s="63">
        <v>-34.4078950944822</v>
      </c>
      <c r="AN738" s="19"/>
      <c r="AO738" s="26">
        <v>9.15724615534418E-2</v>
      </c>
      <c r="AP738" s="26">
        <v>-0.14410134530771801</v>
      </c>
      <c r="AQ738" s="26">
        <v>0.14557942735526</v>
      </c>
      <c r="AR738" s="26">
        <v>-0.183753503854095</v>
      </c>
      <c r="AS738" s="24">
        <v>5</v>
      </c>
      <c r="AT738" s="24">
        <v>7</v>
      </c>
      <c r="AU738" s="24">
        <v>6</v>
      </c>
      <c r="AV738" s="25">
        <v>6</v>
      </c>
      <c r="AW738" s="19"/>
      <c r="AX738" s="29">
        <v>0.34660060368129098</v>
      </c>
      <c r="AY738" s="30">
        <v>-0.703120616323758</v>
      </c>
      <c r="AZ738" s="30">
        <v>-1.2277985448017701</v>
      </c>
      <c r="BA738" s="30">
        <v>-0.92138891719969296</v>
      </c>
      <c r="BB738" s="62">
        <v>3.5142839694381103E-2</v>
      </c>
      <c r="BC738" s="108">
        <v>-47.894689571694499</v>
      </c>
      <c r="BD738" s="22">
        <v>43756</v>
      </c>
      <c r="BE738" s="22">
        <v>43914</v>
      </c>
      <c r="BF738" s="24"/>
      <c r="BG738" s="22"/>
      <c r="BH738" s="37"/>
    </row>
    <row r="739" spans="1:60" x14ac:dyDescent="0.25">
      <c r="A739" s="19"/>
      <c r="B739" s="17" t="s">
        <v>753</v>
      </c>
      <c r="C739" s="17" t="s">
        <v>5019</v>
      </c>
      <c r="D739" s="17" t="s">
        <v>3110</v>
      </c>
      <c r="E739" s="20" t="s">
        <v>7367</v>
      </c>
      <c r="F739" s="20" t="s">
        <v>3164</v>
      </c>
      <c r="G739" s="82" t="s">
        <v>7250</v>
      </c>
      <c r="H739" s="85" t="s">
        <v>7258</v>
      </c>
      <c r="I739" s="21" t="s">
        <v>7417</v>
      </c>
      <c r="J739" s="21" t="s">
        <v>4092</v>
      </c>
      <c r="K739" s="19"/>
      <c r="L739" s="22">
        <v>44015</v>
      </c>
      <c r="M739" s="98">
        <v>4736.2366999983797</v>
      </c>
      <c r="N739" s="94">
        <v>4736.2366999983797</v>
      </c>
      <c r="O739" s="94">
        <v>6242.4452000036799</v>
      </c>
      <c r="P739" s="62">
        <f t="shared" si="11"/>
        <v>0.758714982391129</v>
      </c>
      <c r="Q739" s="22">
        <v>43756</v>
      </c>
      <c r="R739" s="99">
        <v>28203.994999999999</v>
      </c>
      <c r="S739" s="99">
        <v>28047.2561755676</v>
      </c>
      <c r="T739" s="19"/>
      <c r="U739" s="23">
        <v>1.0053539757791399E-2</v>
      </c>
      <c r="V739" s="63">
        <v>0.44733268896379702</v>
      </c>
      <c r="W739" s="23">
        <v>0.13091599067964099</v>
      </c>
      <c r="X739" s="63">
        <v>3.4888291032984902</v>
      </c>
      <c r="Y739" s="23">
        <v>-0.14530003387059001</v>
      </c>
      <c r="Z739" s="63">
        <v>-1.3294000064779501</v>
      </c>
      <c r="AA739" s="23">
        <v>-0.22807833283411999</v>
      </c>
      <c r="AB739" s="63">
        <v>-5.9012175737589097</v>
      </c>
      <c r="AC739" s="23">
        <v>-0.26085086078266601</v>
      </c>
      <c r="AD739" s="63">
        <v>-6.0177888307371203</v>
      </c>
      <c r="AE739" s="23">
        <v>-0.17384904136648399</v>
      </c>
      <c r="AF739" s="64">
        <v>-5.1915625526889899</v>
      </c>
      <c r="AG739" s="23">
        <v>6.8061597554333303E-2</v>
      </c>
      <c r="AH739" s="63">
        <v>0.71133395467768401</v>
      </c>
      <c r="AI739" s="23">
        <v>-0.113234434456972</v>
      </c>
      <c r="AJ739" s="63">
        <v>-1.23733047349378</v>
      </c>
      <c r="AK739" s="23">
        <v>3.7362366999965202</v>
      </c>
      <c r="AL739" s="23">
        <v>0.122444341121154</v>
      </c>
      <c r="AM739" s="63">
        <v>353.590294962283</v>
      </c>
      <c r="AN739" s="19"/>
      <c r="AO739" s="26">
        <v>9.1579274114337694E-2</v>
      </c>
      <c r="AP739" s="26">
        <v>-0.14408540262316799</v>
      </c>
      <c r="AQ739" s="26">
        <v>0.14579333719666501</v>
      </c>
      <c r="AR739" s="26">
        <v>-0.18359581962809901</v>
      </c>
      <c r="AS739" s="24">
        <v>5</v>
      </c>
      <c r="AT739" s="24">
        <v>7</v>
      </c>
      <c r="AU739" s="24">
        <v>6</v>
      </c>
      <c r="AV739" s="25">
        <v>6</v>
      </c>
      <c r="AW739" s="19"/>
      <c r="AX739" s="29">
        <v>0.34659100438177098</v>
      </c>
      <c r="AY739" s="30">
        <v>-0.69835029431942497</v>
      </c>
      <c r="AZ739" s="30">
        <v>-1.192469993739</v>
      </c>
      <c r="BA739" s="30">
        <v>-0.91534403323021296</v>
      </c>
      <c r="BB739" s="62">
        <v>3.51422266375448E-2</v>
      </c>
      <c r="BC739" s="108">
        <v>-47.843311463948297</v>
      </c>
      <c r="BD739" s="22">
        <v>43756</v>
      </c>
      <c r="BE739" s="22">
        <v>43914</v>
      </c>
      <c r="BF739" s="24"/>
      <c r="BG739" s="22"/>
      <c r="BH739" s="37"/>
    </row>
    <row r="740" spans="1:60" x14ac:dyDescent="0.25">
      <c r="A740" s="19"/>
      <c r="B740" s="17" t="s">
        <v>754</v>
      </c>
      <c r="C740" s="17" t="s">
        <v>5020</v>
      </c>
      <c r="D740" s="17" t="s">
        <v>3111</v>
      </c>
      <c r="E740" s="20" t="s">
        <v>7290</v>
      </c>
      <c r="F740" s="20" t="s">
        <v>3164</v>
      </c>
      <c r="G740" s="82" t="s">
        <v>7250</v>
      </c>
      <c r="H740" s="85" t="s">
        <v>7269</v>
      </c>
      <c r="I740" s="21" t="s">
        <v>7417</v>
      </c>
      <c r="J740" s="21" t="s">
        <v>4093</v>
      </c>
      <c r="K740" s="19"/>
      <c r="L740" s="22">
        <v>44015</v>
      </c>
      <c r="M740" s="98">
        <v>2939.51559999958</v>
      </c>
      <c r="N740" s="94">
        <v>2939.51559999958</v>
      </c>
      <c r="O740" s="94">
        <v>4021.7336999997501</v>
      </c>
      <c r="P740" s="62">
        <f t="shared" si="11"/>
        <v>0.73090756854432271</v>
      </c>
      <c r="Q740" s="22">
        <v>43853</v>
      </c>
      <c r="R740" s="99">
        <v>2870744.7620000001</v>
      </c>
      <c r="S740" s="99">
        <v>3556171.1989218802</v>
      </c>
      <c r="T740" s="19"/>
      <c r="U740" s="23">
        <v>6.9814152884646302E-3</v>
      </c>
      <c r="V740" s="63">
        <v>0.140120242031117</v>
      </c>
      <c r="W740" s="23">
        <v>4.6610392473667203E-2</v>
      </c>
      <c r="X740" s="63">
        <v>-4.9417307172989204</v>
      </c>
      <c r="Y740" s="23">
        <v>-0.25715435906837197</v>
      </c>
      <c r="Z740" s="63">
        <v>-12.5148325262562</v>
      </c>
      <c r="AA740" s="23">
        <v>-0.11069585932636999</v>
      </c>
      <c r="AB740" s="63">
        <v>5.8370297770161397</v>
      </c>
      <c r="AC740" s="23">
        <v>0.13667422911574301</v>
      </c>
      <c r="AD740" s="63">
        <v>33.7347201590892</v>
      </c>
      <c r="AE740" s="23">
        <v>7.1431966416639597E-2</v>
      </c>
      <c r="AF740" s="64">
        <v>19.336538225616099</v>
      </c>
      <c r="AG740" s="23">
        <v>8.2248692742723506E-3</v>
      </c>
      <c r="AH740" s="63">
        <v>-5.27233887332841</v>
      </c>
      <c r="AI740" s="23">
        <v>-0.23427497778175199</v>
      </c>
      <c r="AJ740" s="63">
        <v>-13.341384805971799</v>
      </c>
      <c r="AK740" s="23">
        <v>1.0655285181233201</v>
      </c>
      <c r="AL740" s="23">
        <v>4.62392870031181E-2</v>
      </c>
      <c r="AM740" s="63">
        <v>-27.346738695981902</v>
      </c>
      <c r="AN740" s="19"/>
      <c r="AO740" s="26">
        <v>8.5615680076443795E-2</v>
      </c>
      <c r="AP740" s="26">
        <v>-0.115911633690266</v>
      </c>
      <c r="AQ740" s="26">
        <v>8.2906740901380505E-2</v>
      </c>
      <c r="AR740" s="26">
        <v>-0.32342028488463298</v>
      </c>
      <c r="AS740" s="24">
        <v>9</v>
      </c>
      <c r="AT740" s="24">
        <v>3</v>
      </c>
      <c r="AU740" s="24">
        <v>6</v>
      </c>
      <c r="AV740" s="25">
        <v>6</v>
      </c>
      <c r="AW740" s="19"/>
      <c r="AX740" s="29">
        <v>0.326035720303189</v>
      </c>
      <c r="AY740" s="30">
        <v>-0.28942376967052003</v>
      </c>
      <c r="AZ740" s="30">
        <v>0.21939404692739101</v>
      </c>
      <c r="BA740" s="30">
        <v>-0.37729171792125299</v>
      </c>
      <c r="BB740" s="62">
        <v>3.3140625213745799E-2</v>
      </c>
      <c r="BC740" s="108">
        <v>-45.638121191412203</v>
      </c>
      <c r="BD740" s="22">
        <v>43853</v>
      </c>
      <c r="BE740" s="22">
        <v>43913</v>
      </c>
      <c r="BF740" s="24"/>
      <c r="BG740" s="22"/>
      <c r="BH740" s="37"/>
    </row>
    <row r="741" spans="1:60" x14ac:dyDescent="0.25">
      <c r="A741" s="19"/>
      <c r="B741" s="17" t="s">
        <v>755</v>
      </c>
      <c r="C741" s="17" t="s">
        <v>5021</v>
      </c>
      <c r="D741" s="17" t="s">
        <v>3111</v>
      </c>
      <c r="E741" s="20" t="s">
        <v>7365</v>
      </c>
      <c r="F741" s="20" t="s">
        <v>3164</v>
      </c>
      <c r="G741" s="82" t="s">
        <v>7250</v>
      </c>
      <c r="H741" s="85" t="s">
        <v>7269</v>
      </c>
      <c r="I741" s="21" t="s">
        <v>7417</v>
      </c>
      <c r="J741" s="21" t="s">
        <v>4094</v>
      </c>
      <c r="K741" s="19"/>
      <c r="L741" s="22">
        <v>44015</v>
      </c>
      <c r="M741" s="98">
        <v>3257.3299000002398</v>
      </c>
      <c r="N741" s="94">
        <v>3257.3299000002398</v>
      </c>
      <c r="O741" s="94">
        <v>4450.0005000010096</v>
      </c>
      <c r="P741" s="62">
        <f t="shared" si="11"/>
        <v>0.73198416494548724</v>
      </c>
      <c r="Q741" s="22">
        <v>43853</v>
      </c>
      <c r="R741" s="99">
        <v>1549486.2649999999</v>
      </c>
      <c r="S741" s="99">
        <v>1873208.04614062</v>
      </c>
      <c r="T741" s="19"/>
      <c r="U741" s="23">
        <v>6.9905643067613701E-3</v>
      </c>
      <c r="V741" s="63">
        <v>0.14103514386079</v>
      </c>
      <c r="W741" s="23">
        <v>4.68957285938814E-2</v>
      </c>
      <c r="X741" s="63">
        <v>-4.9131971052774999</v>
      </c>
      <c r="Y741" s="23">
        <v>-0.25592498528101698</v>
      </c>
      <c r="Z741" s="63">
        <v>-12.3918951475207</v>
      </c>
      <c r="AA741" s="23">
        <v>-0.107729895091325</v>
      </c>
      <c r="AB741" s="63">
        <v>6.1336262005206699</v>
      </c>
      <c r="AC741" s="23">
        <v>0.144263406997197</v>
      </c>
      <c r="AD741" s="63">
        <v>34.493637947249198</v>
      </c>
      <c r="AE741" s="23">
        <v>8.3793399790010895E-2</v>
      </c>
      <c r="AF741" s="64">
        <v>20.572681562974999</v>
      </c>
      <c r="AG741" s="23">
        <v>8.2523769378894905E-3</v>
      </c>
      <c r="AH741" s="63">
        <v>-5.2695881069666903</v>
      </c>
      <c r="AI741" s="23">
        <v>-0.23298684819834301</v>
      </c>
      <c r="AJ741" s="63">
        <v>-13.212571847630899</v>
      </c>
      <c r="AK741" s="23">
        <v>7.1155362633362501E-2</v>
      </c>
      <c r="AL741" s="23">
        <v>5.1182516981498304E-3</v>
      </c>
      <c r="AM741" s="63">
        <v>-12.9178387740685</v>
      </c>
      <c r="AN741" s="19"/>
      <c r="AO741" s="26">
        <v>8.5625520456233103E-2</v>
      </c>
      <c r="AP741" s="26">
        <v>-0.11590359718597</v>
      </c>
      <c r="AQ741" s="26">
        <v>8.3201948258647504E-2</v>
      </c>
      <c r="AR741" s="26">
        <v>-0.32322976419527499</v>
      </c>
      <c r="AS741" s="24">
        <v>9</v>
      </c>
      <c r="AT741" s="24">
        <v>3</v>
      </c>
      <c r="AU741" s="24">
        <v>6</v>
      </c>
      <c r="AV741" s="25">
        <v>6</v>
      </c>
      <c r="AW741" s="19"/>
      <c r="AX741" s="29">
        <v>0.32602956128888799</v>
      </c>
      <c r="AY741" s="30">
        <v>-0.28061443437536598</v>
      </c>
      <c r="AZ741" s="30">
        <v>0.230684527378344</v>
      </c>
      <c r="BA741" s="30">
        <v>-0.36592932878420498</v>
      </c>
      <c r="BB741" s="62">
        <v>3.3140455042921499E-2</v>
      </c>
      <c r="BC741" s="108">
        <v>-45.608478021516902</v>
      </c>
      <c r="BD741" s="22">
        <v>43853</v>
      </c>
      <c r="BE741" s="22">
        <v>43913</v>
      </c>
      <c r="BF741" s="24"/>
      <c r="BG741" s="22"/>
      <c r="BH741" s="37"/>
    </row>
    <row r="742" spans="1:60" x14ac:dyDescent="0.25">
      <c r="A742" s="19"/>
      <c r="B742" s="17" t="s">
        <v>756</v>
      </c>
      <c r="C742" s="17" t="s">
        <v>5022</v>
      </c>
      <c r="D742" s="17" t="s">
        <v>3111</v>
      </c>
      <c r="E742" s="20" t="s">
        <v>7291</v>
      </c>
      <c r="F742" s="20" t="s">
        <v>3164</v>
      </c>
      <c r="G742" s="82" t="s">
        <v>7250</v>
      </c>
      <c r="H742" s="85" t="s">
        <v>7269</v>
      </c>
      <c r="I742" s="21" t="s">
        <v>7417</v>
      </c>
      <c r="J742" s="21" t="s">
        <v>4095</v>
      </c>
      <c r="K742" s="19"/>
      <c r="L742" s="22">
        <v>44015</v>
      </c>
      <c r="M742" s="98">
        <v>1000</v>
      </c>
      <c r="N742" s="94">
        <v>1000</v>
      </c>
      <c r="O742" s="94">
        <v>1000</v>
      </c>
      <c r="P742" s="62">
        <f t="shared" si="11"/>
        <v>1</v>
      </c>
      <c r="Q742" s="22">
        <v>44015</v>
      </c>
      <c r="R742" s="99">
        <v>0</v>
      </c>
      <c r="S742" s="99">
        <v>0</v>
      </c>
      <c r="T742" s="19"/>
      <c r="U742" s="23">
        <v>0</v>
      </c>
      <c r="V742" s="63">
        <v>-0.55802128681534702</v>
      </c>
      <c r="W742" s="23">
        <v>0</v>
      </c>
      <c r="X742" s="63">
        <v>-9.6027699646656401</v>
      </c>
      <c r="Y742" s="23">
        <v>0</v>
      </c>
      <c r="Z742" s="63">
        <v>13.200603380581001</v>
      </c>
      <c r="AA742" s="23">
        <v>0</v>
      </c>
      <c r="AB742" s="63">
        <v>16.906615709653099</v>
      </c>
      <c r="AC742" s="23">
        <v>0</v>
      </c>
      <c r="AD742" s="63">
        <v>20.067297247529499</v>
      </c>
      <c r="AE742" s="23">
        <v>0</v>
      </c>
      <c r="AF742" s="64">
        <v>12.1933415839594</v>
      </c>
      <c r="AG742" s="23">
        <v>0</v>
      </c>
      <c r="AH742" s="63">
        <v>-6.0948258007556397</v>
      </c>
      <c r="AI742" s="23">
        <v>0</v>
      </c>
      <c r="AJ742" s="63">
        <v>10.0861129722034</v>
      </c>
      <c r="AK742" s="23">
        <v>0</v>
      </c>
      <c r="AL742" s="23">
        <v>0</v>
      </c>
      <c r="AM742" s="63">
        <v>-9.7769160123862093</v>
      </c>
      <c r="AN742" s="19"/>
      <c r="AO742" s="26">
        <v>0</v>
      </c>
      <c r="AP742" s="26">
        <v>0</v>
      </c>
      <c r="AQ742" s="26">
        <v>0</v>
      </c>
      <c r="AR742" s="26">
        <v>0</v>
      </c>
      <c r="AS742" s="24">
        <v>0</v>
      </c>
      <c r="AT742" s="24">
        <v>0</v>
      </c>
      <c r="AU742" s="24">
        <v>7</v>
      </c>
      <c r="AV742" s="25">
        <v>5</v>
      </c>
      <c r="AW742" s="19"/>
      <c r="AX742" s="29">
        <v>0</v>
      </c>
      <c r="AY742" s="30">
        <v>-117.545979959425</v>
      </c>
      <c r="AZ742" s="30">
        <v>0.39470262811346402</v>
      </c>
      <c r="BA742" s="30">
        <v>-15.971119820984301</v>
      </c>
      <c r="BB742" s="62">
        <v>0</v>
      </c>
      <c r="BC742" s="108">
        <v>0</v>
      </c>
      <c r="BD742" s="22">
        <v>43650</v>
      </c>
      <c r="BE742" s="22"/>
      <c r="BF742" s="24"/>
      <c r="BG742" s="22"/>
      <c r="BH742" s="37"/>
    </row>
    <row r="743" spans="1:60" x14ac:dyDescent="0.25">
      <c r="A743" s="19"/>
      <c r="B743" s="17" t="s">
        <v>757</v>
      </c>
      <c r="C743" s="17" t="s">
        <v>5023</v>
      </c>
      <c r="D743" s="17" t="s">
        <v>3111</v>
      </c>
      <c r="E743" s="20" t="s">
        <v>7368</v>
      </c>
      <c r="F743" s="20" t="s">
        <v>3164</v>
      </c>
      <c r="G743" s="82" t="s">
        <v>7250</v>
      </c>
      <c r="H743" s="85" t="s">
        <v>7269</v>
      </c>
      <c r="I743" s="21" t="s">
        <v>7417</v>
      </c>
      <c r="J743" s="21" t="s">
        <v>4096</v>
      </c>
      <c r="K743" s="19"/>
      <c r="L743" s="22">
        <v>44015</v>
      </c>
      <c r="M743" s="98">
        <v>1000</v>
      </c>
      <c r="N743" s="94">
        <v>1000</v>
      </c>
      <c r="O743" s="94">
        <v>1000</v>
      </c>
      <c r="P743" s="62">
        <f t="shared" si="11"/>
        <v>1</v>
      </c>
      <c r="Q743" s="22">
        <v>44015</v>
      </c>
      <c r="R743" s="99">
        <v>0</v>
      </c>
      <c r="S743" s="99">
        <v>0</v>
      </c>
      <c r="T743" s="19"/>
      <c r="U743" s="23">
        <v>0</v>
      </c>
      <c r="V743" s="63">
        <v>-0.55802128681534702</v>
      </c>
      <c r="W743" s="23">
        <v>0</v>
      </c>
      <c r="X743" s="63">
        <v>-9.6027699646656401</v>
      </c>
      <c r="Y743" s="23">
        <v>0</v>
      </c>
      <c r="Z743" s="63">
        <v>13.200603380581001</v>
      </c>
      <c r="AA743" s="23">
        <v>0</v>
      </c>
      <c r="AB743" s="63">
        <v>16.906615709653099</v>
      </c>
      <c r="AC743" s="23">
        <v>0</v>
      </c>
      <c r="AD743" s="63">
        <v>20.067297247529499</v>
      </c>
      <c r="AE743" s="23">
        <v>0</v>
      </c>
      <c r="AF743" s="64">
        <v>12.1933415839594</v>
      </c>
      <c r="AG743" s="23">
        <v>0</v>
      </c>
      <c r="AH743" s="63">
        <v>-6.0948258007556397</v>
      </c>
      <c r="AI743" s="23">
        <v>0</v>
      </c>
      <c r="AJ743" s="63">
        <v>10.0861129722034</v>
      </c>
      <c r="AK743" s="23">
        <v>0</v>
      </c>
      <c r="AL743" s="23">
        <v>0</v>
      </c>
      <c r="AM743" s="63">
        <v>-9.7769160123862093</v>
      </c>
      <c r="AN743" s="19"/>
      <c r="AO743" s="26">
        <v>0</v>
      </c>
      <c r="AP743" s="26">
        <v>0</v>
      </c>
      <c r="AQ743" s="26">
        <v>0</v>
      </c>
      <c r="AR743" s="26">
        <v>0</v>
      </c>
      <c r="AS743" s="24">
        <v>0</v>
      </c>
      <c r="AT743" s="24">
        <v>0</v>
      </c>
      <c r="AU743" s="24">
        <v>7</v>
      </c>
      <c r="AV743" s="25">
        <v>5</v>
      </c>
      <c r="AW743" s="19"/>
      <c r="AX743" s="29">
        <v>0</v>
      </c>
      <c r="AY743" s="30">
        <v>-117.545979959425</v>
      </c>
      <c r="AZ743" s="30">
        <v>0.39470262811346402</v>
      </c>
      <c r="BA743" s="30">
        <v>-15.971119820984301</v>
      </c>
      <c r="BB743" s="62">
        <v>0</v>
      </c>
      <c r="BC743" s="108">
        <v>0</v>
      </c>
      <c r="BD743" s="22">
        <v>43650</v>
      </c>
      <c r="BE743" s="22"/>
      <c r="BF743" s="24"/>
      <c r="BG743" s="22"/>
      <c r="BH743" s="37"/>
    </row>
    <row r="744" spans="1:60" x14ac:dyDescent="0.25">
      <c r="A744" s="19"/>
      <c r="B744" s="17" t="s">
        <v>758</v>
      </c>
      <c r="C744" s="17" t="s">
        <v>5024</v>
      </c>
      <c r="D744" s="17" t="s">
        <v>3111</v>
      </c>
      <c r="E744" s="20" t="s">
        <v>7294</v>
      </c>
      <c r="F744" s="20" t="s">
        <v>3164</v>
      </c>
      <c r="G744" s="82" t="s">
        <v>7250</v>
      </c>
      <c r="H744" s="85" t="s">
        <v>7269</v>
      </c>
      <c r="I744" s="21" t="s">
        <v>7417</v>
      </c>
      <c r="J744" s="21" t="s">
        <v>4097</v>
      </c>
      <c r="K744" s="19"/>
      <c r="L744" s="22">
        <v>44015</v>
      </c>
      <c r="M744" s="98">
        <v>3890.0461999997501</v>
      </c>
      <c r="N744" s="94">
        <v>3890.0461999997501</v>
      </c>
      <c r="O744" s="94">
        <v>5306.8152000010004</v>
      </c>
      <c r="P744" s="62">
        <f t="shared" si="11"/>
        <v>0.73302838960720107</v>
      </c>
      <c r="Q744" s="22">
        <v>43853</v>
      </c>
      <c r="R744" s="99">
        <v>2426247.892</v>
      </c>
      <c r="S744" s="99">
        <v>2642263.5175468698</v>
      </c>
      <c r="T744" s="19"/>
      <c r="U744" s="23">
        <v>6.9994170862628397E-3</v>
      </c>
      <c r="V744" s="63">
        <v>0.141920421810937</v>
      </c>
      <c r="W744" s="23">
        <v>4.7172149234029299E-2</v>
      </c>
      <c r="X744" s="63">
        <v>-4.8855550412627098</v>
      </c>
      <c r="Y744" s="23">
        <v>-0.25473237882135402</v>
      </c>
      <c r="Z744" s="63">
        <v>-12.2726345015544</v>
      </c>
      <c r="AA744" s="23">
        <v>-0.104847773923248</v>
      </c>
      <c r="AB744" s="63">
        <v>6.42183831732837</v>
      </c>
      <c r="AC744" s="23">
        <v>0.151662464233668</v>
      </c>
      <c r="AD744" s="63">
        <v>35.233543670910898</v>
      </c>
      <c r="AE744" s="23">
        <v>9.5587061523547207E-2</v>
      </c>
      <c r="AF744" s="64">
        <v>21.7520477363141</v>
      </c>
      <c r="AG744" s="23">
        <v>8.2789605712605407E-3</v>
      </c>
      <c r="AH744" s="63">
        <v>-5.2669297436295901</v>
      </c>
      <c r="AI744" s="23">
        <v>-0.23173717270663499</v>
      </c>
      <c r="AJ744" s="63">
        <v>-13.0876042984601</v>
      </c>
      <c r="AK744" s="23">
        <v>1.6601880573318299</v>
      </c>
      <c r="AL744" s="23">
        <v>6.2865271569535294E-2</v>
      </c>
      <c r="AM744" s="63">
        <v>32.1192152248695</v>
      </c>
      <c r="AN744" s="19"/>
      <c r="AO744" s="26">
        <v>8.56350678642048E-2</v>
      </c>
      <c r="AP744" s="26">
        <v>-0.115895828759676</v>
      </c>
      <c r="AQ744" s="26">
        <v>8.3487972360744594E-2</v>
      </c>
      <c r="AR744" s="26">
        <v>-0.323045094058034</v>
      </c>
      <c r="AS744" s="24">
        <v>9</v>
      </c>
      <c r="AT744" s="24">
        <v>3</v>
      </c>
      <c r="AU744" s="24">
        <v>6</v>
      </c>
      <c r="AV744" s="25">
        <v>6</v>
      </c>
      <c r="AW744" s="19"/>
      <c r="AX744" s="29">
        <v>0.326023611010751</v>
      </c>
      <c r="AY744" s="30">
        <v>-0.27205523952989102</v>
      </c>
      <c r="AZ744" s="30">
        <v>0.24165349708437101</v>
      </c>
      <c r="BA744" s="30">
        <v>-0.354881950731397</v>
      </c>
      <c r="BB744" s="62">
        <v>3.3140292136413299E-2</v>
      </c>
      <c r="BC744" s="108">
        <v>-45.579755631974002</v>
      </c>
      <c r="BD744" s="22">
        <v>43853</v>
      </c>
      <c r="BE744" s="22">
        <v>43913</v>
      </c>
      <c r="BF744" s="24"/>
      <c r="BG744" s="22"/>
      <c r="BH744" s="37"/>
    </row>
    <row r="745" spans="1:60" x14ac:dyDescent="0.25">
      <c r="A745" s="19"/>
      <c r="B745" s="17" t="s">
        <v>759</v>
      </c>
      <c r="C745" s="17" t="s">
        <v>5025</v>
      </c>
      <c r="D745" s="17" t="s">
        <v>3111</v>
      </c>
      <c r="E745" s="20" t="s">
        <v>7367</v>
      </c>
      <c r="F745" s="20" t="s">
        <v>3164</v>
      </c>
      <c r="G745" s="82" t="s">
        <v>7250</v>
      </c>
      <c r="H745" s="85" t="s">
        <v>7269</v>
      </c>
      <c r="I745" s="21" t="s">
        <v>7417</v>
      </c>
      <c r="J745" s="21" t="s">
        <v>4098</v>
      </c>
      <c r="K745" s="19"/>
      <c r="L745" s="22">
        <v>44015</v>
      </c>
      <c r="M745" s="98">
        <v>4002.9285000003902</v>
      </c>
      <c r="N745" s="94">
        <v>4002.9285000003902</v>
      </c>
      <c r="O745" s="94">
        <v>5455.2954000011096</v>
      </c>
      <c r="P745" s="62">
        <f t="shared" si="11"/>
        <v>0.73376933905349584</v>
      </c>
      <c r="Q745" s="22">
        <v>43853</v>
      </c>
      <c r="R745" s="99">
        <v>5800.7340000000004</v>
      </c>
      <c r="S745" s="99">
        <v>9001.1739961853</v>
      </c>
      <c r="T745" s="19"/>
      <c r="U745" s="23">
        <v>7.0057709544926201E-3</v>
      </c>
      <c r="V745" s="63">
        <v>0.14255580863391501</v>
      </c>
      <c r="W745" s="23">
        <v>4.7367114591906997E-2</v>
      </c>
      <c r="X745" s="63">
        <v>-4.8660585054749399</v>
      </c>
      <c r="Y745" s="23">
        <v>-0.25388605005544401</v>
      </c>
      <c r="Z745" s="63">
        <v>-12.1880016249634</v>
      </c>
      <c r="AA745" s="23">
        <v>-0.102800864562596</v>
      </c>
      <c r="AB745" s="63">
        <v>6.6265292533935298</v>
      </c>
      <c r="AC745" s="23">
        <v>0.15692986197609601</v>
      </c>
      <c r="AD745" s="63">
        <v>35.7602834451245</v>
      </c>
      <c r="AE745" s="23">
        <v>0.103111397393222</v>
      </c>
      <c r="AF745" s="64">
        <v>22.504481323296201</v>
      </c>
      <c r="AG745" s="23">
        <v>8.2977866113651492E-3</v>
      </c>
      <c r="AH745" s="63">
        <v>-5.2650471396191296</v>
      </c>
      <c r="AI745" s="23">
        <v>-0.23085030930640599</v>
      </c>
      <c r="AJ745" s="63">
        <v>-12.9989179584372</v>
      </c>
      <c r="AK745" s="23">
        <v>0.23621959580486901</v>
      </c>
      <c r="AL745" s="23">
        <v>1.58743461997801E-2</v>
      </c>
      <c r="AM745" s="63">
        <v>3.5885845430893801</v>
      </c>
      <c r="AN745" s="19"/>
      <c r="AO745" s="26">
        <v>8.5641859464958503E-2</v>
      </c>
      <c r="AP745" s="26">
        <v>-0.115890329854738</v>
      </c>
      <c r="AQ745" s="26">
        <v>8.3689653258334107E-2</v>
      </c>
      <c r="AR745" s="26">
        <v>-0.32291439123335303</v>
      </c>
      <c r="AS745" s="24">
        <v>9</v>
      </c>
      <c r="AT745" s="24">
        <v>3</v>
      </c>
      <c r="AU745" s="24">
        <v>6</v>
      </c>
      <c r="AV745" s="25">
        <v>6</v>
      </c>
      <c r="AW745" s="19"/>
      <c r="AX745" s="29">
        <v>0.326019385394757</v>
      </c>
      <c r="AY745" s="30">
        <v>-0.265977370619567</v>
      </c>
      <c r="AZ745" s="30">
        <v>0.249442655964003</v>
      </c>
      <c r="BA745" s="30">
        <v>-0.34703271474290898</v>
      </c>
      <c r="BB745" s="62">
        <v>3.3140176121887598E-2</v>
      </c>
      <c r="BC745" s="108">
        <v>-45.559393538976998</v>
      </c>
      <c r="BD745" s="22">
        <v>43853</v>
      </c>
      <c r="BE745" s="22">
        <v>43913</v>
      </c>
      <c r="BF745" s="24"/>
      <c r="BG745" s="22"/>
      <c r="BH745" s="37"/>
    </row>
    <row r="746" spans="1:60" x14ac:dyDescent="0.25">
      <c r="A746" s="19"/>
      <c r="B746" s="17" t="s">
        <v>760</v>
      </c>
      <c r="C746" s="17" t="s">
        <v>5026</v>
      </c>
      <c r="D746" s="17" t="s">
        <v>3111</v>
      </c>
      <c r="E746" s="20" t="s">
        <v>7308</v>
      </c>
      <c r="F746" s="20" t="s">
        <v>3164</v>
      </c>
      <c r="G746" s="82" t="s">
        <v>7250</v>
      </c>
      <c r="H746" s="85" t="s">
        <v>7269</v>
      </c>
      <c r="I746" s="21" t="s">
        <v>7417</v>
      </c>
      <c r="J746" s="21" t="s">
        <v>4099</v>
      </c>
      <c r="K746" s="19"/>
      <c r="L746" s="22">
        <v>44015</v>
      </c>
      <c r="M746" s="98">
        <v>1061.67989999987</v>
      </c>
      <c r="N746" s="94">
        <v>1061.67989999987</v>
      </c>
      <c r="O746" s="94">
        <v>1061.67989999987</v>
      </c>
      <c r="P746" s="62">
        <f t="shared" si="11"/>
        <v>1</v>
      </c>
      <c r="Q746" s="22">
        <v>44015</v>
      </c>
      <c r="R746" s="99">
        <v>0</v>
      </c>
      <c r="S746" s="99">
        <v>0</v>
      </c>
      <c r="T746" s="19"/>
      <c r="U746" s="23">
        <v>0</v>
      </c>
      <c r="V746" s="63">
        <v>-0.55802128681534702</v>
      </c>
      <c r="W746" s="23">
        <v>0</v>
      </c>
      <c r="X746" s="63">
        <v>-9.6027699646656401</v>
      </c>
      <c r="Y746" s="23">
        <v>0</v>
      </c>
      <c r="Z746" s="63">
        <v>13.200603380581001</v>
      </c>
      <c r="AA746" s="23">
        <v>0</v>
      </c>
      <c r="AB746" s="63">
        <v>16.906615709653099</v>
      </c>
      <c r="AC746" s="23">
        <v>0.16034610160742899</v>
      </c>
      <c r="AD746" s="63">
        <v>36.101907408272403</v>
      </c>
      <c r="AE746" s="23"/>
      <c r="AF746" s="64"/>
      <c r="AG746" s="23">
        <v>0</v>
      </c>
      <c r="AH746" s="63">
        <v>-6.0948258007556397</v>
      </c>
      <c r="AI746" s="23">
        <v>0</v>
      </c>
      <c r="AJ746" s="63">
        <v>10.0861129722034</v>
      </c>
      <c r="AK746" s="23">
        <v>5.3768417476021603E-2</v>
      </c>
      <c r="AL746" s="23">
        <v>2.3719062373857E-2</v>
      </c>
      <c r="AM746" s="63">
        <v>30.9622773496958</v>
      </c>
      <c r="AN746" s="19"/>
      <c r="AO746" s="26">
        <v>0</v>
      </c>
      <c r="AP746" s="26">
        <v>0</v>
      </c>
      <c r="AQ746" s="26">
        <v>0</v>
      </c>
      <c r="AR746" s="26">
        <v>0</v>
      </c>
      <c r="AS746" s="24">
        <v>0</v>
      </c>
      <c r="AT746" s="24">
        <v>0</v>
      </c>
      <c r="AU746" s="24">
        <v>7</v>
      </c>
      <c r="AV746" s="25">
        <v>5</v>
      </c>
      <c r="AW746" s="19"/>
      <c r="AX746" s="29">
        <v>0</v>
      </c>
      <c r="AY746" s="30">
        <v>-117.545979959425</v>
      </c>
      <c r="AZ746" s="30">
        <v>0.39470262811346402</v>
      </c>
      <c r="BA746" s="30">
        <v>-15.971119820984301</v>
      </c>
      <c r="BB746" s="62">
        <v>0</v>
      </c>
      <c r="BC746" s="108">
        <v>0</v>
      </c>
      <c r="BD746" s="22">
        <v>43650</v>
      </c>
      <c r="BE746" s="22"/>
      <c r="BF746" s="24"/>
      <c r="BG746" s="22"/>
      <c r="BH746" s="37"/>
    </row>
    <row r="747" spans="1:60" x14ac:dyDescent="0.25">
      <c r="A747" s="19"/>
      <c r="B747" s="17" t="s">
        <v>761</v>
      </c>
      <c r="C747" s="17" t="s">
        <v>5027</v>
      </c>
      <c r="D747" s="17" t="s">
        <v>3112</v>
      </c>
      <c r="E747" s="20" t="s">
        <v>7289</v>
      </c>
      <c r="F747" s="20" t="s">
        <v>3164</v>
      </c>
      <c r="G747" s="82" t="s">
        <v>7250</v>
      </c>
      <c r="H747" s="85" t="s">
        <v>7278</v>
      </c>
      <c r="I747" s="21" t="s">
        <v>7417</v>
      </c>
      <c r="J747" s="21" t="s">
        <v>4100</v>
      </c>
      <c r="K747" s="19"/>
      <c r="L747" s="22">
        <v>44015</v>
      </c>
      <c r="M747" s="98">
        <v>2194.3509000018198</v>
      </c>
      <c r="N747" s="94">
        <v>2194.3509000018198</v>
      </c>
      <c r="O747" s="94">
        <v>2391.2047999985498</v>
      </c>
      <c r="P747" s="62">
        <f t="shared" si="11"/>
        <v>0.91767585110365735</v>
      </c>
      <c r="Q747" s="22">
        <v>43881</v>
      </c>
      <c r="R747" s="99">
        <v>3762578.9270000001</v>
      </c>
      <c r="S747" s="99">
        <v>3483504.7504570298</v>
      </c>
      <c r="T747" s="19"/>
      <c r="U747" s="23">
        <v>-2.8994446302022E-3</v>
      </c>
      <c r="V747" s="63">
        <v>-0.84796574983556605</v>
      </c>
      <c r="W747" s="23">
        <v>4.4831333148977102E-2</v>
      </c>
      <c r="X747" s="63">
        <v>-5.11963664976793</v>
      </c>
      <c r="Y747" s="23">
        <v>6.7432293126330504E-3</v>
      </c>
      <c r="Z747" s="63">
        <v>13.874926311851601</v>
      </c>
      <c r="AA747" s="23">
        <v>0.19147950380283901</v>
      </c>
      <c r="AB747" s="63">
        <v>36.054566089936998</v>
      </c>
      <c r="AC747" s="23">
        <v>0.31448050321516302</v>
      </c>
      <c r="AD747" s="63">
        <v>51.515347569074898</v>
      </c>
      <c r="AE747" s="23">
        <v>0.38157310198759697</v>
      </c>
      <c r="AF747" s="64">
        <v>50.350651782704503</v>
      </c>
      <c r="AG747" s="23">
        <v>-8.2024899529642408E-3</v>
      </c>
      <c r="AH747" s="63">
        <v>-6.9150747960520702</v>
      </c>
      <c r="AI747" s="23">
        <v>2.1890764681302199E-2</v>
      </c>
      <c r="AJ747" s="63">
        <v>12.2751894403336</v>
      </c>
      <c r="AK747" s="23">
        <v>1.13308859553537</v>
      </c>
      <c r="AL747" s="23">
        <v>4.8339712817323702E-2</v>
      </c>
      <c r="AM747" s="63">
        <v>-20.5907309547765</v>
      </c>
      <c r="AN747" s="19"/>
      <c r="AO747" s="26">
        <v>4.8959700785417198E-2</v>
      </c>
      <c r="AP747" s="26">
        <v>-6.9220061614032602E-2</v>
      </c>
      <c r="AQ747" s="26">
        <v>0.135634976251895</v>
      </c>
      <c r="AR747" s="26">
        <v>-8.7660247782914702E-2</v>
      </c>
      <c r="AS747" s="24">
        <v>8</v>
      </c>
      <c r="AT747" s="24">
        <v>4</v>
      </c>
      <c r="AU747" s="24">
        <v>7</v>
      </c>
      <c r="AV747" s="25">
        <v>5</v>
      </c>
      <c r="AW747" s="19"/>
      <c r="AX747" s="29">
        <v>0.22530260006198699</v>
      </c>
      <c r="AY747" s="30">
        <v>0.90586582008836602</v>
      </c>
      <c r="AZ747" s="30">
        <v>1.2308270730536599</v>
      </c>
      <c r="BA747" s="30">
        <v>1.29031236597802</v>
      </c>
      <c r="BB747" s="62">
        <v>2.3161799952213201E-2</v>
      </c>
      <c r="BC747" s="108">
        <v>-28.086803773505402</v>
      </c>
      <c r="BD747" s="22">
        <v>43881</v>
      </c>
      <c r="BE747" s="22">
        <v>43913</v>
      </c>
      <c r="BF747" s="24"/>
      <c r="BG747" s="22"/>
      <c r="BH747" s="37"/>
    </row>
    <row r="748" spans="1:60" x14ac:dyDescent="0.25">
      <c r="A748" s="19"/>
      <c r="B748" s="17" t="s">
        <v>762</v>
      </c>
      <c r="C748" s="17" t="s">
        <v>5028</v>
      </c>
      <c r="D748" s="17" t="s">
        <v>3112</v>
      </c>
      <c r="E748" s="20" t="s">
        <v>7340</v>
      </c>
      <c r="F748" s="20" t="s">
        <v>3164</v>
      </c>
      <c r="G748" s="82" t="s">
        <v>7250</v>
      </c>
      <c r="H748" s="85" t="s">
        <v>7278</v>
      </c>
      <c r="I748" s="21" t="s">
        <v>7417</v>
      </c>
      <c r="J748" s="21" t="s">
        <v>4101</v>
      </c>
      <c r="K748" s="19"/>
      <c r="L748" s="22">
        <v>44015</v>
      </c>
      <c r="M748" s="98">
        <v>1396.51329999976</v>
      </c>
      <c r="N748" s="94">
        <v>1396.51329999976</v>
      </c>
      <c r="O748" s="94">
        <v>1505.3073999993501</v>
      </c>
      <c r="P748" s="62">
        <f t="shared" si="11"/>
        <v>0.92772632354053597</v>
      </c>
      <c r="Q748" s="22">
        <v>43881</v>
      </c>
      <c r="R748" s="99">
        <v>27209.469000000001</v>
      </c>
      <c r="S748" s="99">
        <v>25269.2783473206</v>
      </c>
      <c r="T748" s="19"/>
      <c r="U748" s="23">
        <v>-2.8184302818772301E-3</v>
      </c>
      <c r="V748" s="63">
        <v>-0.83986431500306902</v>
      </c>
      <c r="W748" s="23">
        <v>4.7382251806993701E-2</v>
      </c>
      <c r="X748" s="63">
        <v>-4.8645447839662701</v>
      </c>
      <c r="Y748" s="23">
        <v>2.1748064422354201E-2</v>
      </c>
      <c r="Z748" s="63">
        <v>15.3754098228237</v>
      </c>
      <c r="AA748" s="23">
        <v>0.22750997249037</v>
      </c>
      <c r="AB748" s="63">
        <v>39.657612958690201</v>
      </c>
      <c r="AC748" s="23">
        <v>0.39512640484084799</v>
      </c>
      <c r="AD748" s="63">
        <v>59.579937731614301</v>
      </c>
      <c r="AE748" s="23"/>
      <c r="AF748" s="64"/>
      <c r="AG748" s="23">
        <v>-7.9606052222516207E-3</v>
      </c>
      <c r="AH748" s="63">
        <v>-6.8908863229808004</v>
      </c>
      <c r="AI748" s="23">
        <v>3.7374312880274402E-2</v>
      </c>
      <c r="AJ748" s="63">
        <v>13.823544260230801</v>
      </c>
      <c r="AK748" s="23">
        <v>0.396513300000224</v>
      </c>
      <c r="AL748" s="23">
        <v>0.17174997087015101</v>
      </c>
      <c r="AM748" s="63">
        <v>61.653246821369997</v>
      </c>
      <c r="AN748" s="19"/>
      <c r="AO748" s="26">
        <v>4.9044989926187603E-2</v>
      </c>
      <c r="AP748" s="26">
        <v>-6.9144400667937603E-2</v>
      </c>
      <c r="AQ748" s="26">
        <v>0.13841537317974101</v>
      </c>
      <c r="AR748" s="26">
        <v>-8.5358371088659596E-2</v>
      </c>
      <c r="AS748" s="24">
        <v>8</v>
      </c>
      <c r="AT748" s="24">
        <v>4</v>
      </c>
      <c r="AU748" s="24">
        <v>7</v>
      </c>
      <c r="AV748" s="25">
        <v>5</v>
      </c>
      <c r="AW748" s="19"/>
      <c r="AX748" s="29">
        <v>0.22531776653282601</v>
      </c>
      <c r="AY748" s="30">
        <v>1.0587671996672701</v>
      </c>
      <c r="AZ748" s="30">
        <v>1.3574120698012799</v>
      </c>
      <c r="BA748" s="30">
        <v>1.51547213466802</v>
      </c>
      <c r="BB748" s="62">
        <v>2.31665312439873E-2</v>
      </c>
      <c r="BC748" s="108">
        <v>-27.8995041144954</v>
      </c>
      <c r="BD748" s="22">
        <v>43881</v>
      </c>
      <c r="BE748" s="22">
        <v>43913</v>
      </c>
      <c r="BF748" s="24"/>
      <c r="BG748" s="22"/>
      <c r="BH748" s="37"/>
    </row>
    <row r="749" spans="1:60" x14ac:dyDescent="0.25">
      <c r="A749" s="19"/>
      <c r="B749" s="17" t="s">
        <v>763</v>
      </c>
      <c r="C749" s="17" t="s">
        <v>5029</v>
      </c>
      <c r="D749" s="17" t="s">
        <v>3112</v>
      </c>
      <c r="E749" s="20" t="s">
        <v>7290</v>
      </c>
      <c r="F749" s="20" t="s">
        <v>3164</v>
      </c>
      <c r="G749" s="82" t="s">
        <v>7250</v>
      </c>
      <c r="H749" s="85" t="s">
        <v>7278</v>
      </c>
      <c r="I749" s="21" t="s">
        <v>7417</v>
      </c>
      <c r="J749" s="21" t="s">
        <v>4102</v>
      </c>
      <c r="K749" s="19"/>
      <c r="L749" s="22">
        <v>44015</v>
      </c>
      <c r="M749" s="98">
        <v>2589.04259999841</v>
      </c>
      <c r="N749" s="94">
        <v>2589.04259999841</v>
      </c>
      <c r="O749" s="94">
        <v>2815.1642999984301</v>
      </c>
      <c r="P749" s="62">
        <f t="shared" si="11"/>
        <v>0.91967726359696089</v>
      </c>
      <c r="Q749" s="22">
        <v>43881</v>
      </c>
      <c r="R749" s="99">
        <v>1322471.7</v>
      </c>
      <c r="S749" s="99">
        <v>919035.69398046902</v>
      </c>
      <c r="T749" s="19"/>
      <c r="U749" s="23">
        <v>-2.8832337329731698E-3</v>
      </c>
      <c r="V749" s="63">
        <v>-0.84634466011266296</v>
      </c>
      <c r="W749" s="23">
        <v>4.5341053360971301E-2</v>
      </c>
      <c r="X749" s="63">
        <v>-5.0686646285685102</v>
      </c>
      <c r="Y749" s="23">
        <v>9.7267180008202593E-3</v>
      </c>
      <c r="Z749" s="63">
        <v>14.1732751806703</v>
      </c>
      <c r="AA749" s="23">
        <v>0.198600479885645</v>
      </c>
      <c r="AB749" s="63">
        <v>36.766663698246703</v>
      </c>
      <c r="AC749" s="23">
        <v>0.33022821695893101</v>
      </c>
      <c r="AD749" s="63">
        <v>53.090118943422603</v>
      </c>
      <c r="AE749" s="23">
        <v>0.40646822409122302</v>
      </c>
      <c r="AF749" s="64">
        <v>52.840163993067101</v>
      </c>
      <c r="AG749" s="23">
        <v>-8.1540729333937599E-3</v>
      </c>
      <c r="AH749" s="63">
        <v>-6.9102330940950196</v>
      </c>
      <c r="AI749" s="23">
        <v>2.49691277167585E-2</v>
      </c>
      <c r="AJ749" s="63">
        <v>12.583025743879301</v>
      </c>
      <c r="AK749" s="23">
        <v>1.3561597684817399</v>
      </c>
      <c r="AL749" s="23">
        <v>5.4857431739947102E-2</v>
      </c>
      <c r="AM749" s="63">
        <v>1.7163863398600401</v>
      </c>
      <c r="AN749" s="19"/>
      <c r="AO749" s="26">
        <v>4.8976760626828798E-2</v>
      </c>
      <c r="AP749" s="26">
        <v>-6.9204919802359696E-2</v>
      </c>
      <c r="AQ749" s="26">
        <v>0.136190377581515</v>
      </c>
      <c r="AR749" s="26">
        <v>-8.7200324961449999E-2</v>
      </c>
      <c r="AS749" s="24">
        <v>8</v>
      </c>
      <c r="AT749" s="24">
        <v>4</v>
      </c>
      <c r="AU749" s="24">
        <v>7</v>
      </c>
      <c r="AV749" s="25">
        <v>5</v>
      </c>
      <c r="AW749" s="19"/>
      <c r="AX749" s="29">
        <v>0.22530525082664099</v>
      </c>
      <c r="AY749" s="30">
        <v>0.93610103859100502</v>
      </c>
      <c r="AZ749" s="30">
        <v>1.2558631967112901</v>
      </c>
      <c r="BA749" s="30">
        <v>1.33467942032257</v>
      </c>
      <c r="BB749" s="62">
        <v>2.3162706226066799E-2</v>
      </c>
      <c r="BC749" s="108">
        <v>-28.0493859629496</v>
      </c>
      <c r="BD749" s="22">
        <v>43881</v>
      </c>
      <c r="BE749" s="22">
        <v>43913</v>
      </c>
      <c r="BF749" s="24"/>
      <c r="BG749" s="22"/>
      <c r="BH749" s="37"/>
    </row>
    <row r="750" spans="1:60" x14ac:dyDescent="0.25">
      <c r="A750" s="19"/>
      <c r="B750" s="17" t="s">
        <v>764</v>
      </c>
      <c r="C750" s="17" t="s">
        <v>5030</v>
      </c>
      <c r="D750" s="17" t="s">
        <v>3112</v>
      </c>
      <c r="E750" s="20" t="s">
        <v>7365</v>
      </c>
      <c r="F750" s="20" t="s">
        <v>3164</v>
      </c>
      <c r="G750" s="82" t="s">
        <v>7250</v>
      </c>
      <c r="H750" s="85" t="s">
        <v>7278</v>
      </c>
      <c r="I750" s="21" t="s">
        <v>7417</v>
      </c>
      <c r="J750" s="21" t="s">
        <v>4103</v>
      </c>
      <c r="K750" s="19"/>
      <c r="L750" s="22">
        <v>44015</v>
      </c>
      <c r="M750" s="98">
        <v>2938.30790000036</v>
      </c>
      <c r="N750" s="94">
        <v>2938.30790000036</v>
      </c>
      <c r="O750" s="94">
        <v>3181.27589999884</v>
      </c>
      <c r="P750" s="62">
        <f t="shared" si="11"/>
        <v>0.92362561197582116</v>
      </c>
      <c r="Q750" s="22">
        <v>43881</v>
      </c>
      <c r="R750" s="99">
        <v>3680968.1669999999</v>
      </c>
      <c r="S750" s="99">
        <v>3327001.1451874999</v>
      </c>
      <c r="T750" s="19"/>
      <c r="U750" s="23">
        <v>-2.85134947171173E-3</v>
      </c>
      <c r="V750" s="63">
        <v>-0.84315623398651995</v>
      </c>
      <c r="W750" s="23">
        <v>4.6344128029886598E-2</v>
      </c>
      <c r="X750" s="63">
        <v>-4.9683571616769804</v>
      </c>
      <c r="Y750" s="23">
        <v>1.56189841127343E-2</v>
      </c>
      <c r="Z750" s="63">
        <v>14.7625017918617</v>
      </c>
      <c r="AA750" s="23">
        <v>0.21272700805449901</v>
      </c>
      <c r="AB750" s="63">
        <v>38.179316515102997</v>
      </c>
      <c r="AC750" s="23">
        <v>0.361747289987979</v>
      </c>
      <c r="AD750" s="63">
        <v>56.242026246327399</v>
      </c>
      <c r="AE750" s="23">
        <v>0.45673983166518201</v>
      </c>
      <c r="AF750" s="64">
        <v>57.867324750462998</v>
      </c>
      <c r="AG750" s="23">
        <v>-8.0589298449922405E-3</v>
      </c>
      <c r="AH750" s="63">
        <v>-6.9007187852548704</v>
      </c>
      <c r="AI750" s="23">
        <v>3.1049225475726399E-2</v>
      </c>
      <c r="AJ750" s="63">
        <v>13.191035519776101</v>
      </c>
      <c r="AK750" s="23">
        <v>1.4574161362904099</v>
      </c>
      <c r="AL750" s="23">
        <v>6.9057515536769601E-2</v>
      </c>
      <c r="AM750" s="63">
        <v>125.70823859167299</v>
      </c>
      <c r="AN750" s="19"/>
      <c r="AO750" s="26">
        <v>4.9010326318239102E-2</v>
      </c>
      <c r="AP750" s="26">
        <v>-6.9175174806368894E-2</v>
      </c>
      <c r="AQ750" s="26">
        <v>0.13728378774249</v>
      </c>
      <c r="AR750" s="26">
        <v>-8.6295185034105104E-2</v>
      </c>
      <c r="AS750" s="24">
        <v>8</v>
      </c>
      <c r="AT750" s="24">
        <v>4</v>
      </c>
      <c r="AU750" s="24">
        <v>7</v>
      </c>
      <c r="AV750" s="25">
        <v>5</v>
      </c>
      <c r="AW750" s="19"/>
      <c r="AX750" s="29">
        <v>0.225311042028188</v>
      </c>
      <c r="AY750" s="30">
        <v>0.99605797410822605</v>
      </c>
      <c r="AZ750" s="30">
        <v>1.3055032610827799</v>
      </c>
      <c r="BA750" s="30">
        <v>1.42288975325027</v>
      </c>
      <c r="BB750" s="62">
        <v>2.31645489064249E-2</v>
      </c>
      <c r="BC750" s="108">
        <v>-27.975734515755899</v>
      </c>
      <c r="BD750" s="22">
        <v>43881</v>
      </c>
      <c r="BE750" s="22">
        <v>43913</v>
      </c>
      <c r="BF750" s="24"/>
      <c r="BG750" s="22"/>
      <c r="BH750" s="37"/>
    </row>
    <row r="751" spans="1:60" x14ac:dyDescent="0.25">
      <c r="A751" s="19"/>
      <c r="B751" s="17" t="s">
        <v>765</v>
      </c>
      <c r="C751" s="17" t="s">
        <v>5031</v>
      </c>
      <c r="D751" s="17" t="s">
        <v>3112</v>
      </c>
      <c r="E751" s="20" t="s">
        <v>7315</v>
      </c>
      <c r="F751" s="20" t="s">
        <v>3164</v>
      </c>
      <c r="G751" s="82" t="s">
        <v>7250</v>
      </c>
      <c r="H751" s="85" t="s">
        <v>7278</v>
      </c>
      <c r="I751" s="21" t="s">
        <v>7417</v>
      </c>
      <c r="J751" s="21" t="s">
        <v>4104</v>
      </c>
      <c r="K751" s="19"/>
      <c r="L751" s="22">
        <v>44015</v>
      </c>
      <c r="M751" s="98">
        <v>3477.88760000095</v>
      </c>
      <c r="N751" s="94">
        <v>3477.88760000095</v>
      </c>
      <c r="O751" s="94">
        <v>3806.43760000169</v>
      </c>
      <c r="P751" s="62">
        <f t="shared" si="11"/>
        <v>0.91368569919533316</v>
      </c>
      <c r="Q751" s="22">
        <v>43881</v>
      </c>
      <c r="R751" s="99">
        <v>620788.53700000001</v>
      </c>
      <c r="S751" s="99">
        <v>919378.08083984395</v>
      </c>
      <c r="T751" s="19"/>
      <c r="U751" s="23">
        <v>-2.9318706674530399E-3</v>
      </c>
      <c r="V751" s="63">
        <v>-0.85120835356065105</v>
      </c>
      <c r="W751" s="23">
        <v>4.3812457635794999E-2</v>
      </c>
      <c r="X751" s="63">
        <v>-5.2215242010861402</v>
      </c>
      <c r="Y751" s="23">
        <v>8.0256715591531204E-4</v>
      </c>
      <c r="Z751" s="63">
        <v>13.2808600961725</v>
      </c>
      <c r="AA751" s="23">
        <v>0.17736384928139201</v>
      </c>
      <c r="AB751" s="63">
        <v>34.643000637821402</v>
      </c>
      <c r="AC751" s="23">
        <v>0.28353944747330401</v>
      </c>
      <c r="AD751" s="63">
        <v>48.421241994889002</v>
      </c>
      <c r="AE751" s="23">
        <v>0.33309093139192603</v>
      </c>
      <c r="AF751" s="64">
        <v>45.502434723137398</v>
      </c>
      <c r="AG751" s="23">
        <v>-8.2992183979513409E-3</v>
      </c>
      <c r="AH751" s="63">
        <v>-6.9247476405507804</v>
      </c>
      <c r="AI751" s="23">
        <v>1.576160735749E-2</v>
      </c>
      <c r="AJ751" s="63">
        <v>11.662273707959701</v>
      </c>
      <c r="AK751" s="23">
        <v>2.2203557506226899</v>
      </c>
      <c r="AL751" s="23">
        <v>7.5597526541969301E-2</v>
      </c>
      <c r="AM751" s="63">
        <v>88.135984553955495</v>
      </c>
      <c r="AN751" s="19"/>
      <c r="AO751" s="26">
        <v>4.8925612616585602E-2</v>
      </c>
      <c r="AP751" s="26">
        <v>-6.9250340162398102E-2</v>
      </c>
      <c r="AQ751" s="26">
        <v>0.13452460664848301</v>
      </c>
      <c r="AR751" s="26">
        <v>-8.8579516079334994E-2</v>
      </c>
      <c r="AS751" s="24">
        <v>8</v>
      </c>
      <c r="AT751" s="24">
        <v>4</v>
      </c>
      <c r="AU751" s="24">
        <v>7</v>
      </c>
      <c r="AV751" s="25">
        <v>5</v>
      </c>
      <c r="AW751" s="19"/>
      <c r="AX751" s="29">
        <v>0.22529786341852701</v>
      </c>
      <c r="AY751" s="30">
        <v>0.84590753752127101</v>
      </c>
      <c r="AZ751" s="30">
        <v>1.18117259920655</v>
      </c>
      <c r="BA751" s="30">
        <v>1.2025617813087599</v>
      </c>
      <c r="BB751" s="62">
        <v>2.3160046094126301E-2</v>
      </c>
      <c r="BC751" s="108">
        <v>-28.161599181388699</v>
      </c>
      <c r="BD751" s="22">
        <v>43881</v>
      </c>
      <c r="BE751" s="22">
        <v>43913</v>
      </c>
      <c r="BF751" s="24"/>
      <c r="BG751" s="22"/>
      <c r="BH751" s="37"/>
    </row>
    <row r="752" spans="1:60" x14ac:dyDescent="0.25">
      <c r="A752" s="19"/>
      <c r="B752" s="17" t="s">
        <v>766</v>
      </c>
      <c r="C752" s="17" t="s">
        <v>5032</v>
      </c>
      <c r="D752" s="17" t="s">
        <v>3112</v>
      </c>
      <c r="E752" s="20" t="s">
        <v>7293</v>
      </c>
      <c r="F752" s="20" t="s">
        <v>3164</v>
      </c>
      <c r="G752" s="82" t="s">
        <v>7250</v>
      </c>
      <c r="H752" s="85" t="s">
        <v>7278</v>
      </c>
      <c r="I752" s="21" t="s">
        <v>7417</v>
      </c>
      <c r="J752" s="21" t="s">
        <v>2982</v>
      </c>
      <c r="K752" s="19"/>
      <c r="L752" s="22">
        <v>44015</v>
      </c>
      <c r="M752" s="98">
        <v>1799.7578999996199</v>
      </c>
      <c r="N752" s="94">
        <v>1799.7578999996199</v>
      </c>
      <c r="O752" s="94">
        <v>1937.0089999996101</v>
      </c>
      <c r="P752" s="62">
        <f t="shared" si="11"/>
        <v>0.92914276598610657</v>
      </c>
      <c r="Q752" s="22">
        <v>43881</v>
      </c>
      <c r="R752" s="99">
        <v>5161880.1030000001</v>
      </c>
      <c r="S752" s="99">
        <v>4784167.8074062504</v>
      </c>
      <c r="T752" s="19"/>
      <c r="U752" s="23">
        <v>-2.80703255339176E-3</v>
      </c>
      <c r="V752" s="63">
        <v>-0.83872454215452297</v>
      </c>
      <c r="W752" s="23">
        <v>4.7740305220941102E-2</v>
      </c>
      <c r="X752" s="63">
        <v>-4.8287394425715302</v>
      </c>
      <c r="Y752" s="23">
        <v>2.3867630694439899E-2</v>
      </c>
      <c r="Z752" s="63">
        <v>15.587366450025</v>
      </c>
      <c r="AA752" s="23">
        <v>0.232641659851652</v>
      </c>
      <c r="AB752" s="63">
        <v>40.170781694818302</v>
      </c>
      <c r="AC752" s="23">
        <v>0.40680569704621999</v>
      </c>
      <c r="AD752" s="63">
        <v>60.747866952151497</v>
      </c>
      <c r="AE752" s="23">
        <v>0.52962192603445102</v>
      </c>
      <c r="AF752" s="64">
        <v>65.155534187448197</v>
      </c>
      <c r="AG752" s="23">
        <v>-7.9266847396866104E-3</v>
      </c>
      <c r="AH752" s="63">
        <v>-6.8874942747279402</v>
      </c>
      <c r="AI752" s="23">
        <v>3.9561802723255803E-2</v>
      </c>
      <c r="AJ752" s="63">
        <v>14.0422932445363</v>
      </c>
      <c r="AK752" s="23">
        <v>0.79975790000055003</v>
      </c>
      <c r="AL752" s="23">
        <v>0.119585255497514</v>
      </c>
      <c r="AM752" s="63">
        <v>71.162078017019695</v>
      </c>
      <c r="AN752" s="19"/>
      <c r="AO752" s="26">
        <v>4.9056904936151099E-2</v>
      </c>
      <c r="AP752" s="26">
        <v>-6.9133826259567294E-2</v>
      </c>
      <c r="AQ752" s="26">
        <v>0.13880530620008399</v>
      </c>
      <c r="AR752" s="26">
        <v>-8.5035547916922999E-2</v>
      </c>
      <c r="AS752" s="24">
        <v>8</v>
      </c>
      <c r="AT752" s="24">
        <v>4</v>
      </c>
      <c r="AU752" s="24">
        <v>7</v>
      </c>
      <c r="AV752" s="25">
        <v>5</v>
      </c>
      <c r="AW752" s="19"/>
      <c r="AX752" s="29">
        <v>0.22532027760957099</v>
      </c>
      <c r="AY752" s="30">
        <v>1.08052681864319</v>
      </c>
      <c r="AZ752" s="30">
        <v>1.3754221628532799</v>
      </c>
      <c r="BA752" s="30">
        <v>1.54767353120587</v>
      </c>
      <c r="BB752" s="62">
        <v>2.3167233817694099E-2</v>
      </c>
      <c r="BC752" s="108">
        <v>-27.873231358244102</v>
      </c>
      <c r="BD752" s="22">
        <v>43881</v>
      </c>
      <c r="BE752" s="22">
        <v>43913</v>
      </c>
      <c r="BF752" s="24"/>
      <c r="BG752" s="22"/>
      <c r="BH752" s="37"/>
    </row>
    <row r="753" spans="1:60" x14ac:dyDescent="0.25">
      <c r="A753" s="19"/>
      <c r="B753" s="17" t="s">
        <v>767</v>
      </c>
      <c r="C753" s="17" t="s">
        <v>5033</v>
      </c>
      <c r="D753" s="17" t="s">
        <v>3112</v>
      </c>
      <c r="E753" s="20" t="s">
        <v>7366</v>
      </c>
      <c r="F753" s="20" t="s">
        <v>3164</v>
      </c>
      <c r="G753" s="82" t="s">
        <v>7250</v>
      </c>
      <c r="H753" s="85" t="s">
        <v>7278</v>
      </c>
      <c r="I753" s="21" t="s">
        <v>7417</v>
      </c>
      <c r="J753" s="21" t="s">
        <v>2982</v>
      </c>
      <c r="K753" s="19"/>
      <c r="L753" s="22">
        <v>44015</v>
      </c>
      <c r="M753" s="98">
        <v>1000</v>
      </c>
      <c r="N753" s="94">
        <v>1000</v>
      </c>
      <c r="O753" s="94">
        <v>1000</v>
      </c>
      <c r="P753" s="62">
        <f t="shared" si="11"/>
        <v>1</v>
      </c>
      <c r="Q753" s="22">
        <v>44015</v>
      </c>
      <c r="R753" s="99">
        <v>0</v>
      </c>
      <c r="S753" s="99">
        <v>0</v>
      </c>
      <c r="T753" s="19"/>
      <c r="U753" s="23">
        <v>0</v>
      </c>
      <c r="V753" s="63">
        <v>-0.55802128681534702</v>
      </c>
      <c r="W753" s="23">
        <v>0</v>
      </c>
      <c r="X753" s="63">
        <v>-9.6027699646656401</v>
      </c>
      <c r="Y753" s="23">
        <v>0</v>
      </c>
      <c r="Z753" s="63">
        <v>13.200603380581001</v>
      </c>
      <c r="AA753" s="23">
        <v>0</v>
      </c>
      <c r="AB753" s="63">
        <v>16.906615709653099</v>
      </c>
      <c r="AC753" s="23">
        <v>0</v>
      </c>
      <c r="AD753" s="63">
        <v>20.067297247529499</v>
      </c>
      <c r="AE753" s="23">
        <v>0</v>
      </c>
      <c r="AF753" s="64">
        <v>12.1933415839594</v>
      </c>
      <c r="AG753" s="23">
        <v>0</v>
      </c>
      <c r="AH753" s="63">
        <v>-6.0948258007556397</v>
      </c>
      <c r="AI753" s="23">
        <v>0</v>
      </c>
      <c r="AJ753" s="63">
        <v>10.0861129722034</v>
      </c>
      <c r="AK753" s="23">
        <v>0</v>
      </c>
      <c r="AL753" s="23">
        <v>0</v>
      </c>
      <c r="AM753" s="63">
        <v>-8.8137119830207702</v>
      </c>
      <c r="AN753" s="19"/>
      <c r="AO753" s="26">
        <v>0</v>
      </c>
      <c r="AP753" s="26">
        <v>0</v>
      </c>
      <c r="AQ753" s="26">
        <v>0</v>
      </c>
      <c r="AR753" s="26">
        <v>0</v>
      </c>
      <c r="AS753" s="24">
        <v>0</v>
      </c>
      <c r="AT753" s="24">
        <v>0</v>
      </c>
      <c r="AU753" s="24">
        <v>7</v>
      </c>
      <c r="AV753" s="25">
        <v>5</v>
      </c>
      <c r="AW753" s="19"/>
      <c r="AX753" s="29">
        <v>0</v>
      </c>
      <c r="AY753" s="30">
        <v>-117.545979959425</v>
      </c>
      <c r="AZ753" s="30">
        <v>0.39470262811346402</v>
      </c>
      <c r="BA753" s="30">
        <v>-15.971119820984301</v>
      </c>
      <c r="BB753" s="62">
        <v>0</v>
      </c>
      <c r="BC753" s="108">
        <v>0</v>
      </c>
      <c r="BD753" s="22">
        <v>43650</v>
      </c>
      <c r="BE753" s="22"/>
      <c r="BF753" s="24"/>
      <c r="BG753" s="22"/>
      <c r="BH753" s="37"/>
    </row>
    <row r="754" spans="1:60" x14ac:dyDescent="0.25">
      <c r="A754" s="19"/>
      <c r="B754" s="17" t="s">
        <v>768</v>
      </c>
      <c r="C754" s="17" t="s">
        <v>5034</v>
      </c>
      <c r="D754" s="17" t="s">
        <v>3112</v>
      </c>
      <c r="E754" s="20" t="s">
        <v>7294</v>
      </c>
      <c r="F754" s="20" t="s">
        <v>3164</v>
      </c>
      <c r="G754" s="82" t="s">
        <v>7250</v>
      </c>
      <c r="H754" s="85" t="s">
        <v>7278</v>
      </c>
      <c r="I754" s="21" t="s">
        <v>7417</v>
      </c>
      <c r="J754" s="21" t="s">
        <v>4105</v>
      </c>
      <c r="K754" s="19"/>
      <c r="L754" s="22">
        <v>44015</v>
      </c>
      <c r="M754" s="98">
        <v>3584.1627999991201</v>
      </c>
      <c r="N754" s="94">
        <v>3584.1627999991201</v>
      </c>
      <c r="O754" s="94">
        <v>3863.3815999999601</v>
      </c>
      <c r="P754" s="62">
        <f t="shared" si="11"/>
        <v>0.92772683909846154</v>
      </c>
      <c r="Q754" s="22">
        <v>43881</v>
      </c>
      <c r="R754" s="99">
        <v>1509867.983</v>
      </c>
      <c r="S754" s="99">
        <v>1264009.8584042999</v>
      </c>
      <c r="T754" s="19"/>
      <c r="U754" s="23">
        <v>-2.8183846679894499E-3</v>
      </c>
      <c r="V754" s="63">
        <v>-0.83985975361429199</v>
      </c>
      <c r="W754" s="23">
        <v>4.7382526145156603E-2</v>
      </c>
      <c r="X754" s="63">
        <v>-4.8645173501499803</v>
      </c>
      <c r="Y754" s="23">
        <v>2.1748834698883002E-2</v>
      </c>
      <c r="Z754" s="63">
        <v>15.3754868504766</v>
      </c>
      <c r="AA754" s="23">
        <v>0.22751153068558799</v>
      </c>
      <c r="AB754" s="63">
        <v>39.657768778211903</v>
      </c>
      <c r="AC754" s="23">
        <v>0.39512887034274202</v>
      </c>
      <c r="AD754" s="63">
        <v>59.580184281803703</v>
      </c>
      <c r="AE754" s="23">
        <v>0.51061971370305403</v>
      </c>
      <c r="AF754" s="64">
        <v>63.2553129542503</v>
      </c>
      <c r="AG754" s="23">
        <v>-7.9605611381339293E-3</v>
      </c>
      <c r="AH754" s="63">
        <v>-6.8908819145726703</v>
      </c>
      <c r="AI754" s="23">
        <v>3.7375124838945298E-2</v>
      </c>
      <c r="AJ754" s="63">
        <v>13.8236254561052</v>
      </c>
      <c r="AK754" s="23">
        <v>2.2032341901096499</v>
      </c>
      <c r="AL754" s="23">
        <v>7.5240283633320401E-2</v>
      </c>
      <c r="AM754" s="63">
        <v>86.423828502651304</v>
      </c>
      <c r="AN754" s="19"/>
      <c r="AO754" s="26">
        <v>4.9044996161683202E-2</v>
      </c>
      <c r="AP754" s="26">
        <v>-6.9144396085030202E-2</v>
      </c>
      <c r="AQ754" s="26">
        <v>0.13841551896984999</v>
      </c>
      <c r="AR754" s="26">
        <v>-8.5358305420377298E-2</v>
      </c>
      <c r="AS754" s="24">
        <v>8</v>
      </c>
      <c r="AT754" s="24">
        <v>4</v>
      </c>
      <c r="AU754" s="24">
        <v>7</v>
      </c>
      <c r="AV754" s="25">
        <v>5</v>
      </c>
      <c r="AW754" s="19"/>
      <c r="AX754" s="29">
        <v>0.22531777287629701</v>
      </c>
      <c r="AY754" s="30">
        <v>1.0587734307646299</v>
      </c>
      <c r="AZ754" s="30">
        <v>1.3574173777651599</v>
      </c>
      <c r="BA754" s="30">
        <v>1.5154812000273501</v>
      </c>
      <c r="BB754" s="62">
        <v>2.31665318557134E-2</v>
      </c>
      <c r="BC754" s="108">
        <v>-27.899496130528899</v>
      </c>
      <c r="BD754" s="22">
        <v>43881</v>
      </c>
      <c r="BE754" s="22">
        <v>43913</v>
      </c>
      <c r="BF754" s="24"/>
      <c r="BG754" s="22"/>
      <c r="BH754" s="37"/>
    </row>
    <row r="755" spans="1:60" x14ac:dyDescent="0.25">
      <c r="A755" s="19"/>
      <c r="B755" s="17" t="s">
        <v>769</v>
      </c>
      <c r="C755" s="17" t="s">
        <v>5035</v>
      </c>
      <c r="D755" s="17" t="s">
        <v>3112</v>
      </c>
      <c r="E755" s="20" t="s">
        <v>7367</v>
      </c>
      <c r="F755" s="20" t="s">
        <v>3164</v>
      </c>
      <c r="G755" s="82" t="s">
        <v>7250</v>
      </c>
      <c r="H755" s="85" t="s">
        <v>7278</v>
      </c>
      <c r="I755" s="21" t="s">
        <v>7417</v>
      </c>
      <c r="J755" s="21" t="s">
        <v>4106</v>
      </c>
      <c r="K755" s="19"/>
      <c r="L755" s="22">
        <v>44015</v>
      </c>
      <c r="M755" s="98">
        <v>3678.6105999983802</v>
      </c>
      <c r="N755" s="94">
        <v>3678.6105999983802</v>
      </c>
      <c r="O755" s="94">
        <v>3962.4307999983398</v>
      </c>
      <c r="P755" s="62">
        <f t="shared" si="11"/>
        <v>0.9283722002160697</v>
      </c>
      <c r="Q755" s="22">
        <v>43881</v>
      </c>
      <c r="R755" s="99">
        <v>676509.68599999999</v>
      </c>
      <c r="S755" s="99">
        <v>627208.641797852</v>
      </c>
      <c r="T755" s="19"/>
      <c r="U755" s="23">
        <v>-2.81321017973823E-3</v>
      </c>
      <c r="V755" s="63">
        <v>-0.83934230478917005</v>
      </c>
      <c r="W755" s="23">
        <v>4.7545607656502398E-2</v>
      </c>
      <c r="X755" s="63">
        <v>-4.8482091990154004</v>
      </c>
      <c r="Y755" s="23">
        <v>2.2714391716363001E-2</v>
      </c>
      <c r="Z755" s="63">
        <v>15.4720425522246</v>
      </c>
      <c r="AA755" s="23">
        <v>0.22984859960706699</v>
      </c>
      <c r="AB755" s="63">
        <v>39.8914756703889</v>
      </c>
      <c r="AC755" s="23">
        <v>0.40044354484241901</v>
      </c>
      <c r="AD755" s="63">
        <v>60.111651731771403</v>
      </c>
      <c r="AE755" s="23">
        <v>0.51925802470010196</v>
      </c>
      <c r="AF755" s="64">
        <v>64.119144054013304</v>
      </c>
      <c r="AG755" s="23">
        <v>-7.94512684296933E-3</v>
      </c>
      <c r="AH755" s="63">
        <v>-6.8893384850525798</v>
      </c>
      <c r="AI755" s="23">
        <v>3.83715661901078E-2</v>
      </c>
      <c r="AJ755" s="63">
        <v>13.9232695912215</v>
      </c>
      <c r="AK755" s="23">
        <v>1.9155753699317599</v>
      </c>
      <c r="AL755" s="23">
        <v>8.27179344142496E-2</v>
      </c>
      <c r="AM755" s="63">
        <v>171.52416195580699</v>
      </c>
      <c r="AN755" s="19"/>
      <c r="AO755" s="26">
        <v>4.9050445135435397E-2</v>
      </c>
      <c r="AP755" s="26">
        <v>-6.9139560805560898E-2</v>
      </c>
      <c r="AQ755" s="26">
        <v>0.13859323810538601</v>
      </c>
      <c r="AR755" s="26">
        <v>-8.5211052364757095E-2</v>
      </c>
      <c r="AS755" s="24">
        <v>8</v>
      </c>
      <c r="AT755" s="24">
        <v>4</v>
      </c>
      <c r="AU755" s="24">
        <v>7</v>
      </c>
      <c r="AV755" s="25">
        <v>5</v>
      </c>
      <c r="AW755" s="19"/>
      <c r="AX755" s="29">
        <v>0.22531889184814599</v>
      </c>
      <c r="AY755" s="30">
        <v>1.0686838771271101</v>
      </c>
      <c r="AZ755" s="30">
        <v>1.3656202348320201</v>
      </c>
      <c r="BA755" s="30">
        <v>1.5301426219302801</v>
      </c>
      <c r="BB755" s="62">
        <v>2.31668496649945E-2</v>
      </c>
      <c r="BC755" s="108">
        <v>-27.887515410984602</v>
      </c>
      <c r="BD755" s="22">
        <v>43881</v>
      </c>
      <c r="BE755" s="22">
        <v>43913</v>
      </c>
      <c r="BF755" s="24"/>
      <c r="BG755" s="22"/>
      <c r="BH755" s="37"/>
    </row>
    <row r="756" spans="1:60" x14ac:dyDescent="0.25">
      <c r="A756" s="19"/>
      <c r="B756" s="17" t="s">
        <v>770</v>
      </c>
      <c r="C756" s="17" t="s">
        <v>5036</v>
      </c>
      <c r="D756" s="17" t="s">
        <v>3113</v>
      </c>
      <c r="E756" s="20" t="s">
        <v>7289</v>
      </c>
      <c r="F756" s="20" t="s">
        <v>3164</v>
      </c>
      <c r="G756" s="82" t="s">
        <v>7250</v>
      </c>
      <c r="H756" s="85" t="s">
        <v>7281</v>
      </c>
      <c r="I756" s="21" t="s">
        <v>7417</v>
      </c>
      <c r="J756" s="21" t="s">
        <v>4107</v>
      </c>
      <c r="K756" s="19"/>
      <c r="L756" s="22">
        <v>44015</v>
      </c>
      <c r="M756" s="98">
        <v>1375.6489000003801</v>
      </c>
      <c r="N756" s="94">
        <v>1375.6489000003801</v>
      </c>
      <c r="O756" s="94">
        <v>2076.3460999988001</v>
      </c>
      <c r="P756" s="62">
        <f t="shared" si="11"/>
        <v>0.66253352463790838</v>
      </c>
      <c r="Q756" s="22">
        <v>43836</v>
      </c>
      <c r="R756" s="99">
        <v>533832.31299999997</v>
      </c>
      <c r="S756" s="99">
        <v>831904.00150000001</v>
      </c>
      <c r="T756" s="19"/>
      <c r="U756" s="23">
        <v>8.4399967272474896E-3</v>
      </c>
      <c r="V756" s="63">
        <v>0.285978385909402</v>
      </c>
      <c r="W756" s="23">
        <v>3.6400815499291597E-2</v>
      </c>
      <c r="X756" s="63">
        <v>-5.9626884147364798</v>
      </c>
      <c r="Y756" s="23">
        <v>-0.33625505504838699</v>
      </c>
      <c r="Z756" s="63">
        <v>-20.424902124272201</v>
      </c>
      <c r="AA756" s="23">
        <v>-0.19551834969839499</v>
      </c>
      <c r="AB756" s="63">
        <v>-2.64521926018642</v>
      </c>
      <c r="AC756" s="23">
        <v>0.148025039008644</v>
      </c>
      <c r="AD756" s="63">
        <v>34.869801148423001</v>
      </c>
      <c r="AE756" s="23">
        <v>1.8816401976437198E-2</v>
      </c>
      <c r="AF756" s="64">
        <v>14.074981781610401</v>
      </c>
      <c r="AG756" s="23">
        <v>9.4722348858340393E-3</v>
      </c>
      <c r="AH756" s="63">
        <v>-5.1476023121722401</v>
      </c>
      <c r="AI756" s="23">
        <v>-0.31718800457747398</v>
      </c>
      <c r="AJ756" s="63">
        <v>-21.632687485544</v>
      </c>
      <c r="AK756" s="23">
        <v>0.30777535887493301</v>
      </c>
      <c r="AL756" s="23">
        <v>2.1076069706396101E-2</v>
      </c>
      <c r="AM756" s="63">
        <v>-19.536228354845701</v>
      </c>
      <c r="AN756" s="19"/>
      <c r="AO756" s="26">
        <v>0.127336877731141</v>
      </c>
      <c r="AP756" s="26">
        <v>-0.1659719898607</v>
      </c>
      <c r="AQ756" s="26">
        <v>8.0615625631326099E-2</v>
      </c>
      <c r="AR756" s="26">
        <v>-0.381151926583843</v>
      </c>
      <c r="AS756" s="24">
        <v>8</v>
      </c>
      <c r="AT756" s="24">
        <v>4</v>
      </c>
      <c r="AU756" s="24">
        <v>4</v>
      </c>
      <c r="AV756" s="25">
        <v>8</v>
      </c>
      <c r="AW756" s="19"/>
      <c r="AX756" s="29">
        <v>0.50593898537219495</v>
      </c>
      <c r="AY756" s="30">
        <v>-0.20258447424384901</v>
      </c>
      <c r="AZ756" s="30">
        <v>9.8512236510032394E-2</v>
      </c>
      <c r="BA756" s="30">
        <v>-0.26878067409279499</v>
      </c>
      <c r="BB756" s="62">
        <v>5.1083072209803501E-2</v>
      </c>
      <c r="BC756" s="108">
        <v>-51.737010510871201</v>
      </c>
      <c r="BD756" s="22">
        <v>43836</v>
      </c>
      <c r="BE756" s="22">
        <v>43913</v>
      </c>
      <c r="BF756" s="24"/>
      <c r="BG756" s="22"/>
      <c r="BH756" s="37"/>
    </row>
    <row r="757" spans="1:60" x14ac:dyDescent="0.25">
      <c r="A757" s="19"/>
      <c r="B757" s="17" t="s">
        <v>771</v>
      </c>
      <c r="C757" s="17" t="s">
        <v>5037</v>
      </c>
      <c r="D757" s="17" t="s">
        <v>3113</v>
      </c>
      <c r="E757" s="20" t="s">
        <v>7290</v>
      </c>
      <c r="F757" s="20" t="s">
        <v>3164</v>
      </c>
      <c r="G757" s="82" t="s">
        <v>7250</v>
      </c>
      <c r="H757" s="85" t="s">
        <v>7281</v>
      </c>
      <c r="I757" s="21" t="s">
        <v>7417</v>
      </c>
      <c r="J757" s="21" t="s">
        <v>4108</v>
      </c>
      <c r="K757" s="19"/>
      <c r="L757" s="22">
        <v>44015</v>
      </c>
      <c r="M757" s="98">
        <v>1411.3572000004399</v>
      </c>
      <c r="N757" s="94">
        <v>1411.3572000004399</v>
      </c>
      <c r="O757" s="94">
        <v>2124.0524000003902</v>
      </c>
      <c r="P757" s="62">
        <f t="shared" si="11"/>
        <v>0.66446439833602067</v>
      </c>
      <c r="Q757" s="22">
        <v>43836</v>
      </c>
      <c r="R757" s="99">
        <v>254073.041</v>
      </c>
      <c r="S757" s="99">
        <v>387325.57677880902</v>
      </c>
      <c r="T757" s="19"/>
      <c r="U757" s="23">
        <v>8.4563854397856596E-3</v>
      </c>
      <c r="V757" s="63">
        <v>0.28761725716322001</v>
      </c>
      <c r="W757" s="23">
        <v>3.6906436816934701E-2</v>
      </c>
      <c r="X757" s="63">
        <v>-5.9121262829721699</v>
      </c>
      <c r="Y757" s="23">
        <v>-0.33428820638335299</v>
      </c>
      <c r="Z757" s="63">
        <v>-20.228217257768801</v>
      </c>
      <c r="AA757" s="23">
        <v>-0.19071100264409299</v>
      </c>
      <c r="AB757" s="63">
        <v>-2.1644845547561999</v>
      </c>
      <c r="AC757" s="23">
        <v>0.16177733780758</v>
      </c>
      <c r="AD757" s="63">
        <v>36.245031028287499</v>
      </c>
      <c r="AE757" s="23">
        <v>3.7174508102907601E-2</v>
      </c>
      <c r="AF757" s="64">
        <v>15.910792394250199</v>
      </c>
      <c r="AG757" s="23">
        <v>9.5214334178308508E-3</v>
      </c>
      <c r="AH757" s="63">
        <v>-5.1426824589725602</v>
      </c>
      <c r="AI757" s="23">
        <v>-0.31513127323618401</v>
      </c>
      <c r="AJ757" s="63">
        <v>-21.427014351415</v>
      </c>
      <c r="AK757" s="23">
        <v>0.41316605254716698</v>
      </c>
      <c r="AL757" s="23">
        <v>2.7246065579674902E-2</v>
      </c>
      <c r="AM757" s="63">
        <v>-8.9971589876222406</v>
      </c>
      <c r="AN757" s="19"/>
      <c r="AO757" s="26">
        <v>0.127355232687551</v>
      </c>
      <c r="AP757" s="26">
        <v>-0.16593130183726301</v>
      </c>
      <c r="AQ757" s="26">
        <v>8.1142834164056696E-2</v>
      </c>
      <c r="AR757" s="26">
        <v>-0.38084009055979601</v>
      </c>
      <c r="AS757" s="24">
        <v>8</v>
      </c>
      <c r="AT757" s="24">
        <v>4</v>
      </c>
      <c r="AU757" s="24">
        <v>4</v>
      </c>
      <c r="AV757" s="25">
        <v>8</v>
      </c>
      <c r="AW757" s="19"/>
      <c r="AX757" s="29">
        <v>0.50592719262931496</v>
      </c>
      <c r="AY757" s="30">
        <v>-0.19242770233609</v>
      </c>
      <c r="AZ757" s="30">
        <v>0.112477995428549</v>
      </c>
      <c r="BA757" s="30">
        <v>-0.255401913411333</v>
      </c>
      <c r="BB757" s="62">
        <v>5.10832065099385E-2</v>
      </c>
      <c r="BC757" s="108">
        <v>-51.676549975876704</v>
      </c>
      <c r="BD757" s="22">
        <v>43836</v>
      </c>
      <c r="BE757" s="22">
        <v>43913</v>
      </c>
      <c r="BF757" s="24"/>
      <c r="BG757" s="22"/>
      <c r="BH757" s="37"/>
    </row>
    <row r="758" spans="1:60" x14ac:dyDescent="0.25">
      <c r="A758" s="19"/>
      <c r="B758" s="17" t="s">
        <v>772</v>
      </c>
      <c r="C758" s="17" t="s">
        <v>5038</v>
      </c>
      <c r="D758" s="17" t="s">
        <v>3113</v>
      </c>
      <c r="E758" s="20" t="s">
        <v>7365</v>
      </c>
      <c r="F758" s="20" t="s">
        <v>3164</v>
      </c>
      <c r="G758" s="82" t="s">
        <v>7250</v>
      </c>
      <c r="H758" s="85" t="s">
        <v>7281</v>
      </c>
      <c r="I758" s="21" t="s">
        <v>7417</v>
      </c>
      <c r="J758" s="21" t="s">
        <v>4109</v>
      </c>
      <c r="K758" s="19"/>
      <c r="L758" s="22">
        <v>44015</v>
      </c>
      <c r="M758" s="98">
        <v>1601.7814000006799</v>
      </c>
      <c r="N758" s="94">
        <v>1601.7814000006799</v>
      </c>
      <c r="O758" s="94">
        <v>2396.8790000006602</v>
      </c>
      <c r="P758" s="62">
        <f t="shared" si="11"/>
        <v>0.66827795645931176</v>
      </c>
      <c r="Q758" s="22">
        <v>43836</v>
      </c>
      <c r="R758" s="99">
        <v>1046432.159</v>
      </c>
      <c r="S758" s="99">
        <v>1361951.30909961</v>
      </c>
      <c r="T758" s="19"/>
      <c r="U758" s="23">
        <v>8.4886415279470401E-3</v>
      </c>
      <c r="V758" s="63">
        <v>0.29084286597935699</v>
      </c>
      <c r="W758" s="23">
        <v>3.7901400944974697E-2</v>
      </c>
      <c r="X758" s="63">
        <v>-5.8126298701681698</v>
      </c>
      <c r="Y758" s="23">
        <v>-0.330403259684099</v>
      </c>
      <c r="Z758" s="63">
        <v>-19.839722587843401</v>
      </c>
      <c r="AA758" s="23">
        <v>-0.18117230618750901</v>
      </c>
      <c r="AB758" s="63">
        <v>-1.21061490909779</v>
      </c>
      <c r="AC758" s="23">
        <v>0.18930701235338299</v>
      </c>
      <c r="AD758" s="63">
        <v>38.997998482896897</v>
      </c>
      <c r="AE758" s="23">
        <v>7.4248552133212797E-2</v>
      </c>
      <c r="AF758" s="64">
        <v>19.618196797295202</v>
      </c>
      <c r="AG758" s="23">
        <v>9.6182731303997605E-3</v>
      </c>
      <c r="AH758" s="63">
        <v>-5.1329984877156702</v>
      </c>
      <c r="AI758" s="23">
        <v>-0.31106846015143702</v>
      </c>
      <c r="AJ758" s="63">
        <v>-21.0207330429403</v>
      </c>
      <c r="AK758" s="23">
        <v>0.59955801436095502</v>
      </c>
      <c r="AL758" s="23">
        <v>3.7186554460277001E-2</v>
      </c>
      <c r="AM758" s="63">
        <v>9.6420371937565506</v>
      </c>
      <c r="AN758" s="19"/>
      <c r="AO758" s="26">
        <v>0.127391281363089</v>
      </c>
      <c r="AP758" s="26">
        <v>-0.165851235613518</v>
      </c>
      <c r="AQ758" s="26">
        <v>8.2180245710333097E-2</v>
      </c>
      <c r="AR758" s="26">
        <v>-0.38022609516512601</v>
      </c>
      <c r="AS758" s="24">
        <v>8</v>
      </c>
      <c r="AT758" s="24">
        <v>4</v>
      </c>
      <c r="AU758" s="24">
        <v>5</v>
      </c>
      <c r="AV758" s="25">
        <v>7</v>
      </c>
      <c r="AW758" s="19"/>
      <c r="AX758" s="29">
        <v>0.50590414437116105</v>
      </c>
      <c r="AY758" s="30">
        <v>-0.17227974146726399</v>
      </c>
      <c r="AZ758" s="30">
        <v>0.14017878597837799</v>
      </c>
      <c r="BA758" s="30">
        <v>-0.228830815248102</v>
      </c>
      <c r="BB758" s="62">
        <v>5.1083486178613399E-2</v>
      </c>
      <c r="BC758" s="108">
        <v>-51.557441990182298</v>
      </c>
      <c r="BD758" s="22">
        <v>43836</v>
      </c>
      <c r="BE758" s="22">
        <v>43913</v>
      </c>
      <c r="BF758" s="24"/>
      <c r="BG758" s="22"/>
      <c r="BH758" s="37"/>
    </row>
    <row r="759" spans="1:60" x14ac:dyDescent="0.25">
      <c r="A759" s="19"/>
      <c r="B759" s="17" t="s">
        <v>773</v>
      </c>
      <c r="C759" s="17" t="s">
        <v>5039</v>
      </c>
      <c r="D759" s="17" t="s">
        <v>3113</v>
      </c>
      <c r="E759" s="20" t="s">
        <v>7315</v>
      </c>
      <c r="F759" s="20" t="s">
        <v>3164</v>
      </c>
      <c r="G759" s="82" t="s">
        <v>7250</v>
      </c>
      <c r="H759" s="85" t="s">
        <v>7281</v>
      </c>
      <c r="I759" s="21" t="s">
        <v>7417</v>
      </c>
      <c r="J759" s="21" t="s">
        <v>4110</v>
      </c>
      <c r="K759" s="19"/>
      <c r="L759" s="22">
        <v>44015</v>
      </c>
      <c r="M759" s="98">
        <v>1330.36150000058</v>
      </c>
      <c r="N759" s="94">
        <v>1330.36150000058</v>
      </c>
      <c r="O759" s="94">
        <v>2019.7130999993501</v>
      </c>
      <c r="P759" s="62">
        <f t="shared" si="11"/>
        <v>0.6586883552921492</v>
      </c>
      <c r="Q759" s="22">
        <v>43836</v>
      </c>
      <c r="R759" s="99">
        <v>686810.93700000003</v>
      </c>
      <c r="S759" s="99">
        <v>643138.79702246096</v>
      </c>
      <c r="T759" s="19"/>
      <c r="U759" s="23">
        <v>8.4072245717834396E-3</v>
      </c>
      <c r="V759" s="63">
        <v>0.28270117036299802</v>
      </c>
      <c r="W759" s="23">
        <v>3.5390297169214997E-2</v>
      </c>
      <c r="X759" s="63">
        <v>-6.06374024774414</v>
      </c>
      <c r="Y759" s="23">
        <v>-0.34017164564458702</v>
      </c>
      <c r="Z759" s="63">
        <v>-20.816561183892201</v>
      </c>
      <c r="AA759" s="23">
        <v>-0.20504931388306399</v>
      </c>
      <c r="AB759" s="63">
        <v>-3.5983156786533099</v>
      </c>
      <c r="AC759" s="23">
        <v>0.121002038322331</v>
      </c>
      <c r="AD759" s="63">
        <v>32.167501079791698</v>
      </c>
      <c r="AE759" s="23">
        <v>-1.6935446982643002E-2</v>
      </c>
      <c r="AF759" s="64">
        <v>10.4997968856915</v>
      </c>
      <c r="AG759" s="23">
        <v>9.3736990311299503E-3</v>
      </c>
      <c r="AH759" s="63">
        <v>-5.1574558976426497</v>
      </c>
      <c r="AI759" s="23">
        <v>-0.32128336662950502</v>
      </c>
      <c r="AJ759" s="63">
        <v>-22.0422236907471</v>
      </c>
      <c r="AK759" s="23">
        <v>0.33036150000058101</v>
      </c>
      <c r="AL759" s="23">
        <v>2.2436010503952299E-2</v>
      </c>
      <c r="AM759" s="63">
        <v>-17.277614242280801</v>
      </c>
      <c r="AN759" s="19"/>
      <c r="AO759" s="26">
        <v>0.12730025078781201</v>
      </c>
      <c r="AP759" s="26">
        <v>-0.16605329209414799</v>
      </c>
      <c r="AQ759" s="26">
        <v>7.9562080145478803E-2</v>
      </c>
      <c r="AR759" s="26">
        <v>-0.38177561685559303</v>
      </c>
      <c r="AS759" s="24">
        <v>8</v>
      </c>
      <c r="AT759" s="24">
        <v>4</v>
      </c>
      <c r="AU759" s="24">
        <v>4</v>
      </c>
      <c r="AV759" s="25">
        <v>8</v>
      </c>
      <c r="AW759" s="19"/>
      <c r="AX759" s="29">
        <v>0.50596285420353504</v>
      </c>
      <c r="AY759" s="30">
        <v>-0.22272689244573499</v>
      </c>
      <c r="AZ759" s="30">
        <v>7.0813232195973796E-2</v>
      </c>
      <c r="BA759" s="30">
        <v>-0.29528070545984503</v>
      </c>
      <c r="BB759" s="62">
        <v>5.1082833414984603E-2</v>
      </c>
      <c r="BC759" s="108">
        <v>-51.8577019677032</v>
      </c>
      <c r="BD759" s="22">
        <v>43836</v>
      </c>
      <c r="BE759" s="22">
        <v>43913</v>
      </c>
      <c r="BF759" s="24"/>
      <c r="BG759" s="22"/>
      <c r="BH759" s="37"/>
    </row>
    <row r="760" spans="1:60" x14ac:dyDescent="0.25">
      <c r="A760" s="19"/>
      <c r="B760" s="17" t="s">
        <v>774</v>
      </c>
      <c r="C760" s="17" t="s">
        <v>5040</v>
      </c>
      <c r="D760" s="17" t="s">
        <v>3113</v>
      </c>
      <c r="E760" s="20" t="s">
        <v>7294</v>
      </c>
      <c r="F760" s="20" t="s">
        <v>3164</v>
      </c>
      <c r="G760" s="82" t="s">
        <v>7250</v>
      </c>
      <c r="H760" s="85" t="s">
        <v>7281</v>
      </c>
      <c r="I760" s="21" t="s">
        <v>7417</v>
      </c>
      <c r="J760" s="21" t="s">
        <v>4111</v>
      </c>
      <c r="K760" s="19"/>
      <c r="L760" s="22">
        <v>44015</v>
      </c>
      <c r="M760" s="98">
        <v>1842.35539999977</v>
      </c>
      <c r="N760" s="94">
        <v>1842.35539999977</v>
      </c>
      <c r="O760" s="94">
        <v>2743.79529999942</v>
      </c>
      <c r="P760" s="62">
        <f t="shared" si="11"/>
        <v>0.67146240829268844</v>
      </c>
      <c r="Q760" s="22">
        <v>43836</v>
      </c>
      <c r="R760" s="99">
        <v>158387.731</v>
      </c>
      <c r="S760" s="99">
        <v>176727.21725952101</v>
      </c>
      <c r="T760" s="19"/>
      <c r="U760" s="23">
        <v>8.5154396256257297E-3</v>
      </c>
      <c r="V760" s="63">
        <v>0.29352267574722601</v>
      </c>
      <c r="W760" s="23">
        <v>3.8728706011170302E-2</v>
      </c>
      <c r="X760" s="63">
        <v>-5.7298993635486104</v>
      </c>
      <c r="Y760" s="23">
        <v>-0.32715890021703697</v>
      </c>
      <c r="Z760" s="63">
        <v>-19.515286641137202</v>
      </c>
      <c r="AA760" s="23">
        <v>-0.20806134320358999</v>
      </c>
      <c r="AB760" s="63">
        <v>-3.8995186107058499</v>
      </c>
      <c r="AC760" s="23">
        <v>0.122775115814875</v>
      </c>
      <c r="AD760" s="63">
        <v>32.344808829016998</v>
      </c>
      <c r="AE760" s="23">
        <v>2.4059021556240599E-2</v>
      </c>
      <c r="AF760" s="64">
        <v>14.599243739590699</v>
      </c>
      <c r="AG760" s="23">
        <v>9.6986910320992995E-3</v>
      </c>
      <c r="AH760" s="63">
        <v>-5.1249566975457101</v>
      </c>
      <c r="AI760" s="23">
        <v>-0.30767526162439002</v>
      </c>
      <c r="AJ760" s="63">
        <v>-20.681413190235599</v>
      </c>
      <c r="AK760" s="23">
        <v>0.68308506070403396</v>
      </c>
      <c r="AL760" s="23">
        <v>4.1298345655377502E-2</v>
      </c>
      <c r="AM760" s="63">
        <v>17.994741828064399</v>
      </c>
      <c r="AN760" s="19"/>
      <c r="AO760" s="26">
        <v>0.12742119332688201</v>
      </c>
      <c r="AP760" s="26">
        <v>-0.16578476951777699</v>
      </c>
      <c r="AQ760" s="26">
        <v>8.3042909760551994E-2</v>
      </c>
      <c r="AR760" s="26">
        <v>-0.37971562080841997</v>
      </c>
      <c r="AS760" s="24">
        <v>8</v>
      </c>
      <c r="AT760" s="24">
        <v>4</v>
      </c>
      <c r="AU760" s="24">
        <v>6</v>
      </c>
      <c r="AV760" s="25">
        <v>6</v>
      </c>
      <c r="AW760" s="19"/>
      <c r="AX760" s="29">
        <v>0.50342581339180503</v>
      </c>
      <c r="AY760" s="30">
        <v>-0.237124157305516</v>
      </c>
      <c r="AZ760" s="30">
        <v>5.4563014595771599E-2</v>
      </c>
      <c r="BA760" s="30">
        <v>-0.31450658345420401</v>
      </c>
      <c r="BB760" s="62">
        <v>5.0826680244936098E-2</v>
      </c>
      <c r="BC760" s="108">
        <v>-51.458262939646403</v>
      </c>
      <c r="BD760" s="22">
        <v>43836</v>
      </c>
      <c r="BE760" s="22">
        <v>43913</v>
      </c>
      <c r="BF760" s="24"/>
      <c r="BG760" s="22"/>
      <c r="BH760" s="37"/>
    </row>
    <row r="761" spans="1:60" x14ac:dyDescent="0.25">
      <c r="A761" s="19"/>
      <c r="B761" s="17" t="s">
        <v>775</v>
      </c>
      <c r="C761" s="17" t="s">
        <v>5041</v>
      </c>
      <c r="D761" s="17" t="s">
        <v>3113</v>
      </c>
      <c r="E761" s="20" t="s">
        <v>7367</v>
      </c>
      <c r="F761" s="20" t="s">
        <v>3164</v>
      </c>
      <c r="G761" s="82" t="s">
        <v>7250</v>
      </c>
      <c r="H761" s="85" t="s">
        <v>7281</v>
      </c>
      <c r="I761" s="21" t="s">
        <v>7417</v>
      </c>
      <c r="J761" s="21" t="s">
        <v>4112</v>
      </c>
      <c r="K761" s="19"/>
      <c r="L761" s="22">
        <v>44015</v>
      </c>
      <c r="M761" s="98">
        <v>984.59810000006098</v>
      </c>
      <c r="N761" s="94">
        <v>984.59810000006098</v>
      </c>
      <c r="O761" s="94">
        <v>984.59810000006098</v>
      </c>
      <c r="P761" s="62">
        <f t="shared" si="11"/>
        <v>1</v>
      </c>
      <c r="Q761" s="22">
        <v>44015</v>
      </c>
      <c r="R761" s="99">
        <v>0</v>
      </c>
      <c r="S761" s="99">
        <v>0</v>
      </c>
      <c r="T761" s="19"/>
      <c r="U761" s="23">
        <v>0</v>
      </c>
      <c r="V761" s="63">
        <v>-0.55802128681534702</v>
      </c>
      <c r="W761" s="23">
        <v>0</v>
      </c>
      <c r="X761" s="63">
        <v>-9.6027699646656401</v>
      </c>
      <c r="Y761" s="23">
        <v>0</v>
      </c>
      <c r="Z761" s="63">
        <v>13.200603380581001</v>
      </c>
      <c r="AA761" s="23">
        <v>0</v>
      </c>
      <c r="AB761" s="63">
        <v>16.906615709653099</v>
      </c>
      <c r="AC761" s="23">
        <v>0</v>
      </c>
      <c r="AD761" s="63">
        <v>20.067297247529499</v>
      </c>
      <c r="AE761" s="23">
        <v>0</v>
      </c>
      <c r="AF761" s="64">
        <v>12.1933415839594</v>
      </c>
      <c r="AG761" s="23">
        <v>0</v>
      </c>
      <c r="AH761" s="63">
        <v>-6.0948258007556397</v>
      </c>
      <c r="AI761" s="23">
        <v>0</v>
      </c>
      <c r="AJ761" s="63">
        <v>10.0861129722034</v>
      </c>
      <c r="AK761" s="23">
        <v>-0.24014439290942399</v>
      </c>
      <c r="AL761" s="23">
        <v>-2.1120461508871799E-2</v>
      </c>
      <c r="AM761" s="63">
        <v>-74.328203533310401</v>
      </c>
      <c r="AN761" s="19"/>
      <c r="AO761" s="26">
        <v>0</v>
      </c>
      <c r="AP761" s="26">
        <v>0</v>
      </c>
      <c r="AQ761" s="26">
        <v>0</v>
      </c>
      <c r="AR761" s="26">
        <v>0</v>
      </c>
      <c r="AS761" s="24">
        <v>0</v>
      </c>
      <c r="AT761" s="24">
        <v>0</v>
      </c>
      <c r="AU761" s="24">
        <v>7</v>
      </c>
      <c r="AV761" s="25">
        <v>5</v>
      </c>
      <c r="AW761" s="19"/>
      <c r="AX761" s="29">
        <v>0</v>
      </c>
      <c r="AY761" s="30">
        <v>-117.545979959425</v>
      </c>
      <c r="AZ761" s="30">
        <v>0.39470262811346402</v>
      </c>
      <c r="BA761" s="30">
        <v>-15.971119820984301</v>
      </c>
      <c r="BB761" s="62">
        <v>0</v>
      </c>
      <c r="BC761" s="108">
        <v>0</v>
      </c>
      <c r="BD761" s="22">
        <v>43650</v>
      </c>
      <c r="BE761" s="22"/>
      <c r="BF761" s="24"/>
      <c r="BG761" s="22"/>
      <c r="BH761" s="37"/>
    </row>
    <row r="762" spans="1:60" x14ac:dyDescent="0.25">
      <c r="A762" s="19"/>
      <c r="B762" s="17" t="s">
        <v>776</v>
      </c>
      <c r="C762" s="17" t="s">
        <v>5042</v>
      </c>
      <c r="D762" s="17" t="s">
        <v>3114</v>
      </c>
      <c r="E762" s="20" t="s">
        <v>7289</v>
      </c>
      <c r="F762" s="20" t="s">
        <v>3164</v>
      </c>
      <c r="G762" s="82" t="s">
        <v>7255</v>
      </c>
      <c r="H762" s="85" t="s">
        <v>7274</v>
      </c>
      <c r="I762" s="21" t="s">
        <v>7417</v>
      </c>
      <c r="J762" s="21" t="s">
        <v>4113</v>
      </c>
      <c r="K762" s="19"/>
      <c r="L762" s="22">
        <v>44015</v>
      </c>
      <c r="M762" s="98">
        <v>1838.5198999997201</v>
      </c>
      <c r="N762" s="94">
        <v>1838.5198999997201</v>
      </c>
      <c r="O762" s="94">
        <v>1838.5198999997201</v>
      </c>
      <c r="P762" s="62">
        <f t="shared" si="11"/>
        <v>1</v>
      </c>
      <c r="Q762" s="22">
        <v>44015</v>
      </c>
      <c r="R762" s="99">
        <v>114884945.956</v>
      </c>
      <c r="S762" s="99">
        <v>94499153.548250005</v>
      </c>
      <c r="T762" s="19"/>
      <c r="U762" s="23">
        <v>1.2347041774774001E-5</v>
      </c>
      <c r="V762" s="63">
        <v>-0.55678658263786895</v>
      </c>
      <c r="W762" s="23">
        <v>3.2389794432674502E-4</v>
      </c>
      <c r="X762" s="63">
        <v>-9.5703801702329692</v>
      </c>
      <c r="Y762" s="23">
        <v>6.2898317610233798E-3</v>
      </c>
      <c r="Z762" s="63">
        <v>13.8295865566906</v>
      </c>
      <c r="AA762" s="23">
        <v>1.4941028892280901E-2</v>
      </c>
      <c r="AB762" s="63">
        <v>18.400718598888499</v>
      </c>
      <c r="AC762" s="23">
        <v>3.8595802039708402E-2</v>
      </c>
      <c r="AD762" s="63">
        <v>23.9268774515076</v>
      </c>
      <c r="AE762" s="23">
        <v>5.9899987109020003E-2</v>
      </c>
      <c r="AF762" s="64">
        <v>18.1833402948687</v>
      </c>
      <c r="AG762" s="23">
        <v>3.3832706321845803E-5</v>
      </c>
      <c r="AH762" s="63">
        <v>-6.0914425301234596</v>
      </c>
      <c r="AI762" s="23">
        <v>6.3878249911795103E-3</v>
      </c>
      <c r="AJ762" s="63">
        <v>10.724895471328599</v>
      </c>
      <c r="AK762" s="23">
        <v>0.70834408102789903</v>
      </c>
      <c r="AL762" s="23">
        <v>3.3934021061213598E-2</v>
      </c>
      <c r="AM762" s="63">
        <v>-63.065182405523998</v>
      </c>
      <c r="AN762" s="19"/>
      <c r="AO762" s="26">
        <v>7.8640097126481102E-4</v>
      </c>
      <c r="AP762" s="26">
        <v>-3.3405450267309802E-5</v>
      </c>
      <c r="AQ762" s="26">
        <v>2.2770383584429501E-3</v>
      </c>
      <c r="AR762" s="26">
        <v>3.3832706321845803E-5</v>
      </c>
      <c r="AS762" s="24">
        <v>12</v>
      </c>
      <c r="AT762" s="24">
        <v>0</v>
      </c>
      <c r="AU762" s="24">
        <v>7</v>
      </c>
      <c r="AV762" s="25">
        <v>5</v>
      </c>
      <c r="AW762" s="19"/>
      <c r="AX762" s="29">
        <v>1.08846981663532E-3</v>
      </c>
      <c r="AY762" s="30">
        <v>-13.534151041778401</v>
      </c>
      <c r="AZ762" s="30">
        <v>0.44337709841647699</v>
      </c>
      <c r="BA762" s="30">
        <v>-12.770674009065299</v>
      </c>
      <c r="BB762" s="62">
        <v>1.12480067610221E-4</v>
      </c>
      <c r="BC762" s="108">
        <v>-3.3405449993075798E-3</v>
      </c>
      <c r="BD762" s="22">
        <v>43909</v>
      </c>
      <c r="BE762" s="22">
        <v>43910</v>
      </c>
      <c r="BF762" s="24">
        <v>2</v>
      </c>
      <c r="BG762" s="22">
        <v>43913</v>
      </c>
      <c r="BH762" s="37"/>
    </row>
    <row r="763" spans="1:60" x14ac:dyDescent="0.25">
      <c r="A763" s="19"/>
      <c r="B763" s="17" t="s">
        <v>777</v>
      </c>
      <c r="C763" s="17" t="s">
        <v>5043</v>
      </c>
      <c r="D763" s="17" t="s">
        <v>3114</v>
      </c>
      <c r="E763" s="20" t="s">
        <v>7369</v>
      </c>
      <c r="F763" s="20" t="s">
        <v>3164</v>
      </c>
      <c r="G763" s="82" t="s">
        <v>7255</v>
      </c>
      <c r="H763" s="85" t="s">
        <v>7274</v>
      </c>
      <c r="I763" s="21" t="s">
        <v>7417</v>
      </c>
      <c r="J763" s="21" t="s">
        <v>4114</v>
      </c>
      <c r="K763" s="19"/>
      <c r="L763" s="22">
        <v>44015</v>
      </c>
      <c r="M763" s="98">
        <v>1402.4236999992299</v>
      </c>
      <c r="N763" s="94">
        <v>1402.4236999992299</v>
      </c>
      <c r="O763" s="94">
        <v>1402.4236999992299</v>
      </c>
      <c r="P763" s="62">
        <f t="shared" si="11"/>
        <v>1</v>
      </c>
      <c r="Q763" s="22">
        <v>44015</v>
      </c>
      <c r="R763" s="99">
        <v>5533909.1550000003</v>
      </c>
      <c r="S763" s="99">
        <v>4480517.1802031202</v>
      </c>
      <c r="T763" s="19"/>
      <c r="U763" s="23">
        <v>1.2335938663454699E-5</v>
      </c>
      <c r="V763" s="63">
        <v>-0.55678769294900099</v>
      </c>
      <c r="W763" s="23">
        <v>3.2383010875491902E-4</v>
      </c>
      <c r="X763" s="63">
        <v>-9.5703869537974207</v>
      </c>
      <c r="Y763" s="23">
        <v>6.76359402132221E-3</v>
      </c>
      <c r="Z763" s="63">
        <v>13.8769627827132</v>
      </c>
      <c r="AA763" s="23">
        <v>1.61970699173253E-2</v>
      </c>
      <c r="AB763" s="63">
        <v>18.5263227013929</v>
      </c>
      <c r="AC763" s="23">
        <v>4.14626421315916E-2</v>
      </c>
      <c r="AD763" s="63">
        <v>24.2135614606959</v>
      </c>
      <c r="AE763" s="23">
        <v>6.4442865719684106E-2</v>
      </c>
      <c r="AF763" s="64">
        <v>18.637628155935101</v>
      </c>
      <c r="AG763" s="23">
        <v>3.3871081541292403E-5</v>
      </c>
      <c r="AH763" s="63">
        <v>-6.0914386926015096</v>
      </c>
      <c r="AI763" s="23">
        <v>6.8741837767447604E-3</v>
      </c>
      <c r="AJ763" s="63">
        <v>10.7735313498852</v>
      </c>
      <c r="AK763" s="23">
        <v>0.40242369999934502</v>
      </c>
      <c r="AL763" s="23">
        <v>2.99820592208562E-2</v>
      </c>
      <c r="AM763" s="63">
        <v>11.0933679557929</v>
      </c>
      <c r="AN763" s="19"/>
      <c r="AO763" s="26">
        <v>7.9056076720007695E-4</v>
      </c>
      <c r="AP763" s="26">
        <v>-2.9271554922161199E-5</v>
      </c>
      <c r="AQ763" s="26">
        <v>2.40158226552012E-3</v>
      </c>
      <c r="AR763" s="26">
        <v>3.3871081541292403E-5</v>
      </c>
      <c r="AS763" s="24">
        <v>12</v>
      </c>
      <c r="AT763" s="24">
        <v>0</v>
      </c>
      <c r="AU763" s="24">
        <v>7</v>
      </c>
      <c r="AV763" s="25">
        <v>5</v>
      </c>
      <c r="AW763" s="19"/>
      <c r="AX763" s="29">
        <v>1.1145177140269901E-3</v>
      </c>
      <c r="AY763" s="30">
        <v>-12.228114944649899</v>
      </c>
      <c r="AZ763" s="30">
        <v>0.44740456078352497</v>
      </c>
      <c r="BA763" s="30">
        <v>-12.2727367622429</v>
      </c>
      <c r="BB763" s="62">
        <v>1.1517130894191E-4</v>
      </c>
      <c r="BC763" s="108">
        <v>-2.9271555111662901E-3</v>
      </c>
      <c r="BD763" s="22">
        <v>43909</v>
      </c>
      <c r="BE763" s="22">
        <v>43910</v>
      </c>
      <c r="BF763" s="24">
        <v>2</v>
      </c>
      <c r="BG763" s="22">
        <v>43913</v>
      </c>
      <c r="BH763" s="37"/>
    </row>
    <row r="764" spans="1:60" x14ac:dyDescent="0.25">
      <c r="A764" s="19"/>
      <c r="B764" s="17" t="s">
        <v>778</v>
      </c>
      <c r="C764" s="17" t="s">
        <v>5044</v>
      </c>
      <c r="D764" s="17" t="s">
        <v>3114</v>
      </c>
      <c r="E764" s="20" t="s">
        <v>7291</v>
      </c>
      <c r="F764" s="20" t="s">
        <v>3164</v>
      </c>
      <c r="G764" s="82" t="s">
        <v>7255</v>
      </c>
      <c r="H764" s="85" t="s">
        <v>7274</v>
      </c>
      <c r="I764" s="21" t="s">
        <v>7417</v>
      </c>
      <c r="J764" s="21" t="s">
        <v>4115</v>
      </c>
      <c r="K764" s="19"/>
      <c r="L764" s="22">
        <v>44015</v>
      </c>
      <c r="M764" s="98">
        <v>1005.3717999998501</v>
      </c>
      <c r="N764" s="94">
        <v>1005.3717999998501</v>
      </c>
      <c r="O764" s="94">
        <v>1005.3717999998501</v>
      </c>
      <c r="P764" s="62">
        <f t="shared" si="11"/>
        <v>1</v>
      </c>
      <c r="Q764" s="22">
        <v>44015</v>
      </c>
      <c r="R764" s="99">
        <v>0</v>
      </c>
      <c r="S764" s="99">
        <v>0</v>
      </c>
      <c r="T764" s="19"/>
      <c r="U764" s="23">
        <v>0</v>
      </c>
      <c r="V764" s="63">
        <v>-0.55802128681534702</v>
      </c>
      <c r="W764" s="23">
        <v>0</v>
      </c>
      <c r="X764" s="63">
        <v>-9.6027699646656401</v>
      </c>
      <c r="Y764" s="23">
        <v>0</v>
      </c>
      <c r="Z764" s="63">
        <v>13.200603380581001</v>
      </c>
      <c r="AA764" s="23">
        <v>0</v>
      </c>
      <c r="AB764" s="63">
        <v>16.906615709653099</v>
      </c>
      <c r="AC764" s="23"/>
      <c r="AD764" s="63"/>
      <c r="AE764" s="23"/>
      <c r="AF764" s="64"/>
      <c r="AG764" s="23">
        <v>0</v>
      </c>
      <c r="AH764" s="63">
        <v>-6.0948258007556397</v>
      </c>
      <c r="AI764" s="23">
        <v>0</v>
      </c>
      <c r="AJ764" s="63">
        <v>10.0861129722034</v>
      </c>
      <c r="AK764" s="23">
        <v>5.2644377574324599E-3</v>
      </c>
      <c r="AL764" s="23">
        <v>3.6822030469920702E-3</v>
      </c>
      <c r="AM764" s="63">
        <v>22.7638872897951</v>
      </c>
      <c r="AN764" s="19"/>
      <c r="AO764" s="26">
        <v>0</v>
      </c>
      <c r="AP764" s="26">
        <v>0</v>
      </c>
      <c r="AQ764" s="26">
        <v>0</v>
      </c>
      <c r="AR764" s="26">
        <v>0</v>
      </c>
      <c r="AS764" s="24">
        <v>0</v>
      </c>
      <c r="AT764" s="24">
        <v>0</v>
      </c>
      <c r="AU764" s="24">
        <v>7</v>
      </c>
      <c r="AV764" s="25">
        <v>5</v>
      </c>
      <c r="AW764" s="19"/>
      <c r="AX764" s="29">
        <v>0</v>
      </c>
      <c r="AY764" s="30">
        <v>-117.545979959425</v>
      </c>
      <c r="AZ764" s="30">
        <v>0.39470262811346402</v>
      </c>
      <c r="BA764" s="30">
        <v>-15.971119820984301</v>
      </c>
      <c r="BB764" s="62">
        <v>0</v>
      </c>
      <c r="BC764" s="108">
        <v>0</v>
      </c>
      <c r="BD764" s="22">
        <v>43650</v>
      </c>
      <c r="BE764" s="22"/>
      <c r="BF764" s="24"/>
      <c r="BG764" s="22"/>
      <c r="BH764" s="37"/>
    </row>
    <row r="765" spans="1:60" x14ac:dyDescent="0.25">
      <c r="A765" s="19"/>
      <c r="B765" s="17" t="s">
        <v>779</v>
      </c>
      <c r="C765" s="17" t="s">
        <v>5045</v>
      </c>
      <c r="D765" s="17" t="s">
        <v>3114</v>
      </c>
      <c r="E765" s="20" t="s">
        <v>7368</v>
      </c>
      <c r="F765" s="20" t="s">
        <v>3164</v>
      </c>
      <c r="G765" s="82" t="s">
        <v>7255</v>
      </c>
      <c r="H765" s="85" t="s">
        <v>7274</v>
      </c>
      <c r="I765" s="21" t="s">
        <v>7417</v>
      </c>
      <c r="J765" s="21" t="s">
        <v>4116</v>
      </c>
      <c r="K765" s="19"/>
      <c r="L765" s="22">
        <v>44015</v>
      </c>
      <c r="M765" s="98">
        <v>1006.27780000027</v>
      </c>
      <c r="N765" s="94">
        <v>1006.27780000027</v>
      </c>
      <c r="O765" s="94">
        <v>1006.27780000027</v>
      </c>
      <c r="P765" s="62">
        <f t="shared" si="11"/>
        <v>1</v>
      </c>
      <c r="Q765" s="22">
        <v>44015</v>
      </c>
      <c r="R765" s="99">
        <v>0</v>
      </c>
      <c r="S765" s="99">
        <v>0</v>
      </c>
      <c r="T765" s="19"/>
      <c r="U765" s="23">
        <v>0</v>
      </c>
      <c r="V765" s="63">
        <v>-0.55802128681534702</v>
      </c>
      <c r="W765" s="23">
        <v>0</v>
      </c>
      <c r="X765" s="63">
        <v>-9.6027699646656401</v>
      </c>
      <c r="Y765" s="23">
        <v>0</v>
      </c>
      <c r="Z765" s="63">
        <v>13.200603380581001</v>
      </c>
      <c r="AA765" s="23">
        <v>0</v>
      </c>
      <c r="AB765" s="63">
        <v>16.906615709653099</v>
      </c>
      <c r="AC765" s="23"/>
      <c r="AD765" s="63"/>
      <c r="AE765" s="23"/>
      <c r="AF765" s="64"/>
      <c r="AG765" s="23">
        <v>0</v>
      </c>
      <c r="AH765" s="63">
        <v>-6.0948258007556397</v>
      </c>
      <c r="AI765" s="23">
        <v>0</v>
      </c>
      <c r="AJ765" s="63">
        <v>10.0861129722034</v>
      </c>
      <c r="AK765" s="23">
        <v>6.1632986162294401E-3</v>
      </c>
      <c r="AL765" s="23">
        <v>4.2395203527121304E-3</v>
      </c>
      <c r="AM765" s="63">
        <v>23.140768239973099</v>
      </c>
      <c r="AN765" s="19"/>
      <c r="AO765" s="26">
        <v>0</v>
      </c>
      <c r="AP765" s="26">
        <v>0</v>
      </c>
      <c r="AQ765" s="26">
        <v>0</v>
      </c>
      <c r="AR765" s="26">
        <v>0</v>
      </c>
      <c r="AS765" s="24">
        <v>0</v>
      </c>
      <c r="AT765" s="24">
        <v>0</v>
      </c>
      <c r="AU765" s="24">
        <v>7</v>
      </c>
      <c r="AV765" s="25">
        <v>5</v>
      </c>
      <c r="AW765" s="19"/>
      <c r="AX765" s="29">
        <v>0</v>
      </c>
      <c r="AY765" s="30">
        <v>-117.545979959425</v>
      </c>
      <c r="AZ765" s="30">
        <v>0.39470262811346402</v>
      </c>
      <c r="BA765" s="30">
        <v>-15.971119820984301</v>
      </c>
      <c r="BB765" s="62">
        <v>0</v>
      </c>
      <c r="BC765" s="108">
        <v>0</v>
      </c>
      <c r="BD765" s="22">
        <v>43650</v>
      </c>
      <c r="BE765" s="22"/>
      <c r="BF765" s="24"/>
      <c r="BG765" s="22"/>
      <c r="BH765" s="37"/>
    </row>
    <row r="766" spans="1:60" x14ac:dyDescent="0.25">
      <c r="A766" s="19"/>
      <c r="B766" s="17" t="s">
        <v>780</v>
      </c>
      <c r="C766" s="17" t="s">
        <v>5046</v>
      </c>
      <c r="D766" s="17" t="s">
        <v>3114</v>
      </c>
      <c r="E766" s="20" t="s">
        <v>7293</v>
      </c>
      <c r="F766" s="20" t="s">
        <v>3164</v>
      </c>
      <c r="G766" s="82" t="s">
        <v>7255</v>
      </c>
      <c r="H766" s="85" t="s">
        <v>7274</v>
      </c>
      <c r="I766" s="21" t="s">
        <v>7417</v>
      </c>
      <c r="J766" s="21" t="s">
        <v>4117</v>
      </c>
      <c r="K766" s="19"/>
      <c r="L766" s="22">
        <v>44015</v>
      </c>
      <c r="M766" s="98">
        <v>1256.2321000006</v>
      </c>
      <c r="N766" s="94">
        <v>1256.2321000006</v>
      </c>
      <c r="O766" s="94">
        <v>1256.2321000006</v>
      </c>
      <c r="P766" s="62">
        <f t="shared" si="11"/>
        <v>1</v>
      </c>
      <c r="Q766" s="22">
        <v>44015</v>
      </c>
      <c r="R766" s="99">
        <v>306675186.01999998</v>
      </c>
      <c r="S766" s="99">
        <v>158030030.17950001</v>
      </c>
      <c r="T766" s="19"/>
      <c r="U766" s="23">
        <v>2.2130159777589102E-5</v>
      </c>
      <c r="V766" s="63">
        <v>-0.55580827083758799</v>
      </c>
      <c r="W766" s="23">
        <v>6.5891092344827495E-4</v>
      </c>
      <c r="X766" s="63">
        <v>-9.5368788723280904</v>
      </c>
      <c r="Y766" s="23">
        <v>9.8460285425971995E-3</v>
      </c>
      <c r="Z766" s="63">
        <v>14.185206234848</v>
      </c>
      <c r="AA766" s="23">
        <v>2.2813399376900599E-2</v>
      </c>
      <c r="AB766" s="63">
        <v>19.1879556473577</v>
      </c>
      <c r="AC766" s="23">
        <v>5.5406589997801299E-2</v>
      </c>
      <c r="AD766" s="63">
        <v>25.607956247316899</v>
      </c>
      <c r="AE766" s="23">
        <v>8.6065134059026605E-2</v>
      </c>
      <c r="AF766" s="64">
        <v>20.799854989862101</v>
      </c>
      <c r="AG766" s="23">
        <v>6.3049650634639006E-5</v>
      </c>
      <c r="AH766" s="63">
        <v>-6.0885208356921803</v>
      </c>
      <c r="AI766" s="23">
        <v>1.00132837233105E-2</v>
      </c>
      <c r="AJ766" s="63">
        <v>11.0874413445417</v>
      </c>
      <c r="AK766" s="23">
        <v>0.25603892121405802</v>
      </c>
      <c r="AL766" s="23">
        <v>3.3488131064586903E-2</v>
      </c>
      <c r="AM766" s="63">
        <v>17.481997211871199</v>
      </c>
      <c r="AN766" s="19"/>
      <c r="AO766" s="26">
        <v>8.0920369691739303E-4</v>
      </c>
      <c r="AP766" s="26">
        <v>-1.06438055809122E-5</v>
      </c>
      <c r="AQ766" s="26">
        <v>2.9615623843710602E-3</v>
      </c>
      <c r="AR766" s="26">
        <v>6.3049650634639006E-5</v>
      </c>
      <c r="AS766" s="24">
        <v>12</v>
      </c>
      <c r="AT766" s="24">
        <v>0</v>
      </c>
      <c r="AU766" s="24">
        <v>7</v>
      </c>
      <c r="AV766" s="25">
        <v>5</v>
      </c>
      <c r="AW766" s="19"/>
      <c r="AX766" s="29">
        <v>1.22075744731774E-3</v>
      </c>
      <c r="AY766" s="30">
        <v>-6.11591495385073</v>
      </c>
      <c r="AZ766" s="30">
        <v>0.46860880294798302</v>
      </c>
      <c r="BA766" s="30">
        <v>-8.6398269392957392</v>
      </c>
      <c r="BB766" s="62">
        <v>1.26149162865232E-4</v>
      </c>
      <c r="BC766" s="108">
        <v>-1.0643805818944E-3</v>
      </c>
      <c r="BD766" s="22">
        <v>43909</v>
      </c>
      <c r="BE766" s="22">
        <v>43910</v>
      </c>
      <c r="BF766" s="24">
        <v>2</v>
      </c>
      <c r="BG766" s="22">
        <v>43913</v>
      </c>
      <c r="BH766" s="37"/>
    </row>
    <row r="767" spans="1:60" x14ac:dyDescent="0.25">
      <c r="A767" s="19"/>
      <c r="B767" s="17" t="s">
        <v>781</v>
      </c>
      <c r="C767" s="17" t="s">
        <v>5047</v>
      </c>
      <c r="D767" s="17" t="s">
        <v>3114</v>
      </c>
      <c r="E767" s="20" t="s">
        <v>7294</v>
      </c>
      <c r="F767" s="20" t="s">
        <v>3164</v>
      </c>
      <c r="G767" s="82" t="s">
        <v>7255</v>
      </c>
      <c r="H767" s="85" t="s">
        <v>7274</v>
      </c>
      <c r="I767" s="21" t="s">
        <v>7417</v>
      </c>
      <c r="J767" s="21" t="s">
        <v>4118</v>
      </c>
      <c r="K767" s="19"/>
      <c r="L767" s="22">
        <v>44015</v>
      </c>
      <c r="M767" s="98">
        <v>2005.30030000024</v>
      </c>
      <c r="N767" s="94">
        <v>2005.30030000024</v>
      </c>
      <c r="O767" s="94">
        <v>2005.30030000024</v>
      </c>
      <c r="P767" s="62">
        <f t="shared" si="11"/>
        <v>1</v>
      </c>
      <c r="Q767" s="22">
        <v>44015</v>
      </c>
      <c r="R767" s="99">
        <v>94421705.439999998</v>
      </c>
      <c r="S767" s="99">
        <v>85302319.339874998</v>
      </c>
      <c r="T767" s="19"/>
      <c r="U767" s="23">
        <v>1.8850400010705898E-5</v>
      </c>
      <c r="V767" s="63">
        <v>-0.55613624681427598</v>
      </c>
      <c r="W767" s="23">
        <v>5.6137806677725199E-4</v>
      </c>
      <c r="X767" s="63">
        <v>-9.5466321579879097</v>
      </c>
      <c r="Y767" s="23">
        <v>9.2482111049321195E-3</v>
      </c>
      <c r="Z767" s="63">
        <v>14.1254244910815</v>
      </c>
      <c r="AA767" s="23">
        <v>2.1594600266325901E-2</v>
      </c>
      <c r="AB767" s="63">
        <v>19.0660757362784</v>
      </c>
      <c r="AC767" s="23">
        <v>5.28957569295017E-2</v>
      </c>
      <c r="AD767" s="63">
        <v>25.356872940494199</v>
      </c>
      <c r="AE767" s="23">
        <v>8.2192313095292804E-2</v>
      </c>
      <c r="AF767" s="64">
        <v>20.412572893488701</v>
      </c>
      <c r="AG767" s="23">
        <v>5.3311567171476802E-5</v>
      </c>
      <c r="AH767" s="63">
        <v>-6.0894946440385</v>
      </c>
      <c r="AI767" s="23">
        <v>9.4055461468087707E-3</v>
      </c>
      <c r="AJ767" s="63">
        <v>11.0266675868916</v>
      </c>
      <c r="AK767" s="23">
        <v>0.90245365538983602</v>
      </c>
      <c r="AL767" s="23">
        <v>4.0891180588005199E-2</v>
      </c>
      <c r="AM767" s="63">
        <v>-43.654224969330201</v>
      </c>
      <c r="AN767" s="19"/>
      <c r="AO767" s="26">
        <v>8.0591263031237802E-4</v>
      </c>
      <c r="AP767" s="26">
        <v>-1.39325557029224E-5</v>
      </c>
      <c r="AQ767" s="26">
        <v>2.8635139478865299E-3</v>
      </c>
      <c r="AR767" s="26">
        <v>5.3311567171476802E-5</v>
      </c>
      <c r="AS767" s="24">
        <v>12</v>
      </c>
      <c r="AT767" s="24">
        <v>0</v>
      </c>
      <c r="AU767" s="24">
        <v>7</v>
      </c>
      <c r="AV767" s="25">
        <v>5</v>
      </c>
      <c r="AW767" s="19"/>
      <c r="AX767" s="29">
        <v>1.20188618318252E-3</v>
      </c>
      <c r="AY767" s="30">
        <v>-7.16529583418742</v>
      </c>
      <c r="AZ767" s="30">
        <v>0.46471245787006399</v>
      </c>
      <c r="BA767" s="30">
        <v>-9.4704029060230805</v>
      </c>
      <c r="BB767" s="62">
        <v>1.2419906466348601E-4</v>
      </c>
      <c r="BC767" s="108">
        <v>-1.3932555873985601E-3</v>
      </c>
      <c r="BD767" s="22">
        <v>43909</v>
      </c>
      <c r="BE767" s="22">
        <v>43910</v>
      </c>
      <c r="BF767" s="24">
        <v>2</v>
      </c>
      <c r="BG767" s="22">
        <v>43913</v>
      </c>
      <c r="BH767" s="37"/>
    </row>
    <row r="768" spans="1:60" x14ac:dyDescent="0.25">
      <c r="A768" s="19"/>
      <c r="B768" s="17" t="s">
        <v>782</v>
      </c>
      <c r="C768" s="17" t="s">
        <v>5048</v>
      </c>
      <c r="D768" s="17" t="s">
        <v>3114</v>
      </c>
      <c r="E768" s="20" t="s">
        <v>7367</v>
      </c>
      <c r="F768" s="20" t="s">
        <v>3164</v>
      </c>
      <c r="G768" s="82" t="s">
        <v>7255</v>
      </c>
      <c r="H768" s="85" t="s">
        <v>7274</v>
      </c>
      <c r="I768" s="21" t="s">
        <v>7417</v>
      </c>
      <c r="J768" s="21" t="s">
        <v>4119</v>
      </c>
      <c r="K768" s="19"/>
      <c r="L768" s="22">
        <v>44015</v>
      </c>
      <c r="M768" s="98">
        <v>1271.2067000009099</v>
      </c>
      <c r="N768" s="94">
        <v>1271.2067000009099</v>
      </c>
      <c r="O768" s="94">
        <v>1271.2067000009099</v>
      </c>
      <c r="P768" s="62">
        <f t="shared" si="11"/>
        <v>1</v>
      </c>
      <c r="Q768" s="22">
        <v>44015</v>
      </c>
      <c r="R768" s="99">
        <v>317130.3</v>
      </c>
      <c r="S768" s="99">
        <v>765173.05116894504</v>
      </c>
      <c r="T768" s="19"/>
      <c r="U768" s="23">
        <v>1.44746463774936E-5</v>
      </c>
      <c r="V768" s="63">
        <v>-0.55657382217759699</v>
      </c>
      <c r="W768" s="23">
        <v>4.2859545465034898E-4</v>
      </c>
      <c r="X768" s="63">
        <v>-9.5599104192078794</v>
      </c>
      <c r="Y768" s="23">
        <v>8.4352082612895209E-3</v>
      </c>
      <c r="Z768" s="63">
        <v>14.0441242067172</v>
      </c>
      <c r="AA768" s="23">
        <v>1.6816254064906399E-2</v>
      </c>
      <c r="AB768" s="63">
        <v>18.588241116143799</v>
      </c>
      <c r="AC768" s="23">
        <v>4.62708197501343E-2</v>
      </c>
      <c r="AD768" s="63">
        <v>24.6943792225502</v>
      </c>
      <c r="AE768" s="23">
        <v>5.6582556922876399E-2</v>
      </c>
      <c r="AF768" s="64">
        <v>17.851597276254299</v>
      </c>
      <c r="AG768" s="23">
        <v>4.0120970879797797E-5</v>
      </c>
      <c r="AH768" s="63">
        <v>-6.09081370366766</v>
      </c>
      <c r="AI768" s="23">
        <v>8.5790654156880902E-3</v>
      </c>
      <c r="AJ768" s="63">
        <v>10.944019513772201</v>
      </c>
      <c r="AK768" s="23">
        <v>0.271206700001203</v>
      </c>
      <c r="AL768" s="23">
        <v>2.1181906160563799E-2</v>
      </c>
      <c r="AM768" s="63">
        <v>-2.02833204402123</v>
      </c>
      <c r="AN768" s="19"/>
      <c r="AO768" s="26">
        <v>8.01463529569446E-4</v>
      </c>
      <c r="AP768" s="26">
        <v>-1.83329921128461E-5</v>
      </c>
      <c r="AQ768" s="26">
        <v>2.73037752958771E-3</v>
      </c>
      <c r="AR768" s="26">
        <v>4.0120970879797797E-5</v>
      </c>
      <c r="AS768" s="24">
        <v>12</v>
      </c>
      <c r="AT768" s="24">
        <v>0</v>
      </c>
      <c r="AU768" s="24">
        <v>7</v>
      </c>
      <c r="AV768" s="25">
        <v>5</v>
      </c>
      <c r="AW768" s="19"/>
      <c r="AX768" s="29">
        <v>1.1842095164979599E-3</v>
      </c>
      <c r="AY768" s="30">
        <v>-11.466678051336199</v>
      </c>
      <c r="AZ768" s="30">
        <v>0.44915250051417399</v>
      </c>
      <c r="BA768" s="30">
        <v>-11.9363892975962</v>
      </c>
      <c r="BB768" s="62">
        <v>1.22371760136417E-4</v>
      </c>
      <c r="BC768" s="108">
        <v>-1.83329918589337E-3</v>
      </c>
      <c r="BD768" s="22">
        <v>43909</v>
      </c>
      <c r="BE768" s="22">
        <v>43910</v>
      </c>
      <c r="BF768" s="24">
        <v>2</v>
      </c>
      <c r="BG768" s="22">
        <v>43913</v>
      </c>
      <c r="BH768" s="37"/>
    </row>
    <row r="769" spans="1:60" x14ac:dyDescent="0.25">
      <c r="A769" s="19"/>
      <c r="B769" s="17" t="s">
        <v>783</v>
      </c>
      <c r="C769" s="17" t="s">
        <v>5049</v>
      </c>
      <c r="D769" s="17" t="s">
        <v>3115</v>
      </c>
      <c r="E769" s="20" t="s">
        <v>7289</v>
      </c>
      <c r="F769" s="20" t="s">
        <v>3164</v>
      </c>
      <c r="G769" s="82" t="s">
        <v>7255</v>
      </c>
      <c r="H769" s="85" t="s">
        <v>7275</v>
      </c>
      <c r="I769" s="21" t="s">
        <v>7418</v>
      </c>
      <c r="J769" s="21" t="s">
        <v>4120</v>
      </c>
      <c r="K769" s="19"/>
      <c r="L769" s="22">
        <v>44015</v>
      </c>
      <c r="M769" s="98">
        <v>1608.6835820004301</v>
      </c>
      <c r="N769" s="94">
        <v>1608.6835820004301</v>
      </c>
      <c r="O769" s="94">
        <v>1731.6679820008601</v>
      </c>
      <c r="P769" s="62">
        <f t="shared" si="11"/>
        <v>0.92897922622653828</v>
      </c>
      <c r="Q769" s="22">
        <v>43910</v>
      </c>
      <c r="R769" s="99">
        <v>38960157.187375002</v>
      </c>
      <c r="S769" s="99">
        <v>23218031.188375</v>
      </c>
      <c r="T769" s="19"/>
      <c r="U769" s="23">
        <v>-1.50804248487475E-2</v>
      </c>
      <c r="V769" s="63">
        <v>-2.0660637716901</v>
      </c>
      <c r="W769" s="23">
        <v>2.7183347994650799E-2</v>
      </c>
      <c r="X769" s="63">
        <v>-6.8844351652005598</v>
      </c>
      <c r="Y769" s="23">
        <v>7.2222760209115194E-2</v>
      </c>
      <c r="Z769" s="63">
        <v>20.4228794015071</v>
      </c>
      <c r="AA769" s="23">
        <v>0.19833388993371001</v>
      </c>
      <c r="AB769" s="63">
        <v>36.740004703053302</v>
      </c>
      <c r="AC769" s="23">
        <v>0.27882138084358299</v>
      </c>
      <c r="AD769" s="63">
        <v>47.949435331916902</v>
      </c>
      <c r="AE769" s="23">
        <v>0.26967891042848402</v>
      </c>
      <c r="AF769" s="64">
        <v>39.161232626822297</v>
      </c>
      <c r="AG769" s="23">
        <v>-1.51648782402845E-2</v>
      </c>
      <c r="AH769" s="63">
        <v>-7.61131362478773</v>
      </c>
      <c r="AI769" s="23">
        <v>8.6123761975613902E-2</v>
      </c>
      <c r="AJ769" s="63">
        <v>18.698489169764802</v>
      </c>
      <c r="AK769" s="23">
        <v>0.98228256038622896</v>
      </c>
      <c r="AL769" s="23">
        <v>5.5702538666082498E-2</v>
      </c>
      <c r="AM769" s="63">
        <v>59.195282521075598</v>
      </c>
      <c r="AN769" s="19"/>
      <c r="AO769" s="26">
        <v>3.6609221278922598E-2</v>
      </c>
      <c r="AP769" s="26">
        <v>-2.3560672336316198E-2</v>
      </c>
      <c r="AQ769" s="26">
        <v>0.14208890951893399</v>
      </c>
      <c r="AR769" s="26">
        <v>-9.9568612038710896E-2</v>
      </c>
      <c r="AS769" s="24">
        <v>8</v>
      </c>
      <c r="AT769" s="24">
        <v>4</v>
      </c>
      <c r="AU769" s="24">
        <v>7</v>
      </c>
      <c r="AV769" s="25">
        <v>5</v>
      </c>
      <c r="AW769" s="19"/>
      <c r="AX769" s="29">
        <v>0.13537191259849399</v>
      </c>
      <c r="AY769" s="30">
        <v>1.5070428014878401</v>
      </c>
      <c r="AZ769" s="30">
        <v>1.0181727684776001</v>
      </c>
      <c r="BA769" s="30">
        <v>2.4036563651316101</v>
      </c>
      <c r="BB769" s="62">
        <v>1.40101233552559E-2</v>
      </c>
      <c r="BC769" s="108">
        <v>-11.618422532075799</v>
      </c>
      <c r="BD769" s="22">
        <v>43910</v>
      </c>
      <c r="BE769" s="22">
        <v>43990</v>
      </c>
      <c r="BF769" s="24"/>
      <c r="BG769" s="22"/>
      <c r="BH769" s="37"/>
    </row>
    <row r="770" spans="1:60" x14ac:dyDescent="0.25">
      <c r="A770" s="19"/>
      <c r="B770" s="17" t="s">
        <v>784</v>
      </c>
      <c r="C770" s="17" t="s">
        <v>5050</v>
      </c>
      <c r="D770" s="17" t="s">
        <v>3115</v>
      </c>
      <c r="E770" s="20" t="s">
        <v>7290</v>
      </c>
      <c r="F770" s="20" t="s">
        <v>3164</v>
      </c>
      <c r="G770" s="82" t="s">
        <v>7255</v>
      </c>
      <c r="H770" s="85" t="s">
        <v>7275</v>
      </c>
      <c r="I770" s="21" t="s">
        <v>7418</v>
      </c>
      <c r="J770" s="21" t="s">
        <v>4121</v>
      </c>
      <c r="K770" s="19"/>
      <c r="L770" s="22">
        <v>44015</v>
      </c>
      <c r="M770" s="98">
        <v>1516.70827000029</v>
      </c>
      <c r="N770" s="94">
        <v>1516.70827000029</v>
      </c>
      <c r="O770" s="94">
        <v>1630.56578700058</v>
      </c>
      <c r="P770" s="62">
        <f t="shared" si="11"/>
        <v>0.93017300012793069</v>
      </c>
      <c r="Q770" s="22">
        <v>43910</v>
      </c>
      <c r="R770" s="99">
        <v>295709.33518359403</v>
      </c>
      <c r="S770" s="99">
        <v>239136.09028710899</v>
      </c>
      <c r="T770" s="19"/>
      <c r="U770" s="23">
        <v>-1.50282132508437E-2</v>
      </c>
      <c r="V770" s="63">
        <v>-2.0608426118997198</v>
      </c>
      <c r="W770" s="23">
        <v>2.7522675172804201E-2</v>
      </c>
      <c r="X770" s="63">
        <v>-6.8505024473852201</v>
      </c>
      <c r="Y770" s="23">
        <v>7.4776970008315402E-2</v>
      </c>
      <c r="Z770" s="63">
        <v>20.6783003814053</v>
      </c>
      <c r="AA770" s="23">
        <v>0.20419612304423901</v>
      </c>
      <c r="AB770" s="63">
        <v>37.326228014077103</v>
      </c>
      <c r="AC770" s="23">
        <v>0.29205686260131197</v>
      </c>
      <c r="AD770" s="63">
        <v>49.272983507660697</v>
      </c>
      <c r="AE770" s="23">
        <v>0.29016331593098599</v>
      </c>
      <c r="AF770" s="64">
        <v>41.209673177043399</v>
      </c>
      <c r="AG770" s="23">
        <v>-1.51126711198231E-2</v>
      </c>
      <c r="AH770" s="63">
        <v>-7.6060929127415902</v>
      </c>
      <c r="AI770" s="23">
        <v>8.8779654119280196E-2</v>
      </c>
      <c r="AJ770" s="63">
        <v>18.964078384131401</v>
      </c>
      <c r="AK770" s="23">
        <v>1.0365239549940499</v>
      </c>
      <c r="AL770" s="23">
        <v>5.7962666622188401E-2</v>
      </c>
      <c r="AM770" s="63">
        <v>64.619421981857201</v>
      </c>
      <c r="AN770" s="19"/>
      <c r="AO770" s="26">
        <v>3.6668142984126503E-2</v>
      </c>
      <c r="AP770" s="26">
        <v>-2.3498908686633499E-2</v>
      </c>
      <c r="AQ770" s="26">
        <v>0.14257028333493499</v>
      </c>
      <c r="AR770" s="26">
        <v>-9.92385841546638E-2</v>
      </c>
      <c r="AS770" s="24">
        <v>8</v>
      </c>
      <c r="AT770" s="24">
        <v>4</v>
      </c>
      <c r="AU770" s="24">
        <v>7</v>
      </c>
      <c r="AV770" s="25">
        <v>5</v>
      </c>
      <c r="AW770" s="19"/>
      <c r="AX770" s="29">
        <v>0.135374465964996</v>
      </c>
      <c r="AY770" s="30">
        <v>1.5479244579546501</v>
      </c>
      <c r="AZ770" s="30">
        <v>1.0357751877236301</v>
      </c>
      <c r="BA770" s="30">
        <v>2.47331171599944</v>
      </c>
      <c r="BB770" s="62">
        <v>1.4010735784922901E-2</v>
      </c>
      <c r="BC770" s="108">
        <v>-11.5241510338819</v>
      </c>
      <c r="BD770" s="22">
        <v>43910</v>
      </c>
      <c r="BE770" s="22">
        <v>43990</v>
      </c>
      <c r="BF770" s="24"/>
      <c r="BG770" s="22"/>
      <c r="BH770" s="37"/>
    </row>
    <row r="771" spans="1:60" x14ac:dyDescent="0.25">
      <c r="A771" s="19"/>
      <c r="B771" s="17" t="s">
        <v>785</v>
      </c>
      <c r="C771" s="17" t="s">
        <v>5051</v>
      </c>
      <c r="D771" s="17" t="s">
        <v>3115</v>
      </c>
      <c r="E771" s="20" t="s">
        <v>7293</v>
      </c>
      <c r="F771" s="20" t="s">
        <v>3164</v>
      </c>
      <c r="G771" s="82" t="s">
        <v>7255</v>
      </c>
      <c r="H771" s="85" t="s">
        <v>7275</v>
      </c>
      <c r="I771" s="21" t="s">
        <v>7418</v>
      </c>
      <c r="J771" s="21" t="s">
        <v>4122</v>
      </c>
      <c r="K771" s="19"/>
      <c r="L771" s="22">
        <v>44015</v>
      </c>
      <c r="M771" s="98">
        <v>865763.692254066</v>
      </c>
      <c r="N771" s="94">
        <v>865763.692254066</v>
      </c>
      <c r="O771" s="94">
        <v>930748.10891532898</v>
      </c>
      <c r="P771" s="62">
        <f t="shared" si="11"/>
        <v>0.9301804472780566</v>
      </c>
      <c r="Q771" s="22">
        <v>43910</v>
      </c>
      <c r="R771" s="99">
        <v>73763910.075625002</v>
      </c>
      <c r="S771" s="99">
        <v>52920154.410187498</v>
      </c>
      <c r="T771" s="19"/>
      <c r="U771" s="23">
        <v>-1.5066613704220799E-2</v>
      </c>
      <c r="V771" s="63">
        <v>-2.0646826572374302</v>
      </c>
      <c r="W771" s="23">
        <v>2.7478553110995601E-2</v>
      </c>
      <c r="X771" s="63">
        <v>-6.8549146535660803</v>
      </c>
      <c r="Y771" s="23">
        <v>7.4766396106497296E-2</v>
      </c>
      <c r="Z771" s="63">
        <v>20.677242991223501</v>
      </c>
      <c r="AA771" s="23">
        <v>0.20418630575848501</v>
      </c>
      <c r="AB771" s="63">
        <v>37.325246285530703</v>
      </c>
      <c r="AC771" s="23">
        <v>0.29152342153422101</v>
      </c>
      <c r="AD771" s="63">
        <v>49.2196394009516</v>
      </c>
      <c r="AE771" s="23">
        <v>0.28755374659900601</v>
      </c>
      <c r="AF771" s="64">
        <v>40.948716243845404</v>
      </c>
      <c r="AG771" s="23">
        <v>-1.5122166710170901E-2</v>
      </c>
      <c r="AH771" s="63">
        <v>-7.6070424717763698</v>
      </c>
      <c r="AI771" s="23">
        <v>8.8732414104015306E-2</v>
      </c>
      <c r="AJ771" s="63">
        <v>18.959354382619502</v>
      </c>
      <c r="AK771" s="23">
        <v>0.24711714143806601</v>
      </c>
      <c r="AL771" s="23">
        <v>4.4793386032324599E-2</v>
      </c>
      <c r="AM771" s="63">
        <v>11.7598419181304</v>
      </c>
      <c r="AN771" s="19"/>
      <c r="AO771" s="26">
        <v>3.6625137094233699E-2</v>
      </c>
      <c r="AP771" s="26">
        <v>-2.3523143734564701E-2</v>
      </c>
      <c r="AQ771" s="26">
        <v>0.142589765941084</v>
      </c>
      <c r="AR771" s="26">
        <v>-9.9215286399121402E-2</v>
      </c>
      <c r="AS771" s="24">
        <v>8</v>
      </c>
      <c r="AT771" s="24">
        <v>4</v>
      </c>
      <c r="AU771" s="24">
        <v>7</v>
      </c>
      <c r="AV771" s="25">
        <v>5</v>
      </c>
      <c r="AW771" s="19"/>
      <c r="AX771" s="29">
        <v>0.135367914320668</v>
      </c>
      <c r="AY771" s="30">
        <v>1.5481279232990299</v>
      </c>
      <c r="AZ771" s="30">
        <v>1.0357644845698799</v>
      </c>
      <c r="BA771" s="30">
        <v>2.4732046747703902</v>
      </c>
      <c r="BB771" s="62">
        <v>1.40099301233386E-2</v>
      </c>
      <c r="BC771" s="108">
        <v>-11.523747555445899</v>
      </c>
      <c r="BD771" s="22">
        <v>43910</v>
      </c>
      <c r="BE771" s="22">
        <v>43990</v>
      </c>
      <c r="BF771" s="24"/>
      <c r="BG771" s="22"/>
      <c r="BH771" s="37"/>
    </row>
    <row r="772" spans="1:60" x14ac:dyDescent="0.25">
      <c r="A772" s="19"/>
      <c r="B772" s="17" t="s">
        <v>786</v>
      </c>
      <c r="C772" s="17" t="s">
        <v>5052</v>
      </c>
      <c r="D772" s="17" t="s">
        <v>3115</v>
      </c>
      <c r="E772" s="20" t="s">
        <v>7294</v>
      </c>
      <c r="F772" s="20" t="s">
        <v>3164</v>
      </c>
      <c r="G772" s="82" t="s">
        <v>7255</v>
      </c>
      <c r="H772" s="85" t="s">
        <v>7275</v>
      </c>
      <c r="I772" s="21" t="s">
        <v>7418</v>
      </c>
      <c r="J772" s="21" t="s">
        <v>4123</v>
      </c>
      <c r="K772" s="19"/>
      <c r="L772" s="22">
        <v>44015</v>
      </c>
      <c r="M772" s="98">
        <v>1627.4163160007399</v>
      </c>
      <c r="N772" s="94">
        <v>1627.4163160007399</v>
      </c>
      <c r="O772" s="94">
        <v>1749.9791950005999</v>
      </c>
      <c r="P772" s="62">
        <f t="shared" si="11"/>
        <v>0.92996323650589574</v>
      </c>
      <c r="Q772" s="22">
        <v>43910</v>
      </c>
      <c r="R772" s="99">
        <v>32139201.0537812</v>
      </c>
      <c r="S772" s="99">
        <v>22073914.864406299</v>
      </c>
      <c r="T772" s="19"/>
      <c r="U772" s="23">
        <v>-1.5080424847838E-2</v>
      </c>
      <c r="V772" s="63">
        <v>-2.0660637715991501</v>
      </c>
      <c r="W772" s="23">
        <v>2.7384044258724299E-2</v>
      </c>
      <c r="X772" s="63">
        <v>-6.8643655387932103</v>
      </c>
      <c r="Y772" s="23">
        <v>7.4286435527028502E-2</v>
      </c>
      <c r="Z772" s="63">
        <v>20.629246933298401</v>
      </c>
      <c r="AA772" s="23">
        <v>0.20318977982969999</v>
      </c>
      <c r="AB772" s="63">
        <v>37.2255936926231</v>
      </c>
      <c r="AC772" s="23">
        <v>0.28937431795027801</v>
      </c>
      <c r="AD772" s="63">
        <v>49.004729042586398</v>
      </c>
      <c r="AE772" s="23">
        <v>0.28453136459225797</v>
      </c>
      <c r="AF772" s="64">
        <v>40.646478043170603</v>
      </c>
      <c r="AG772" s="23">
        <v>-1.5164878239375E-2</v>
      </c>
      <c r="AH772" s="63">
        <v>-7.6113136246931399</v>
      </c>
      <c r="AI772" s="23">
        <v>8.8266800939891296E-2</v>
      </c>
      <c r="AJ772" s="63">
        <v>18.912793066207101</v>
      </c>
      <c r="AK772" s="23">
        <v>1.0706086344074</v>
      </c>
      <c r="AL772" s="23">
        <v>5.9354711484047598E-2</v>
      </c>
      <c r="AM772" s="63">
        <v>68.027889923192603</v>
      </c>
      <c r="AN772" s="19"/>
      <c r="AO772" s="26">
        <v>3.6608748998332899E-2</v>
      </c>
      <c r="AP772" s="26">
        <v>-2.3562013708215101E-2</v>
      </c>
      <c r="AQ772" s="26">
        <v>0.142472016419633</v>
      </c>
      <c r="AR772" s="26">
        <v>-9.9267610147799099E-2</v>
      </c>
      <c r="AS772" s="24">
        <v>8</v>
      </c>
      <c r="AT772" s="24">
        <v>4</v>
      </c>
      <c r="AU772" s="24">
        <v>7</v>
      </c>
      <c r="AV772" s="25">
        <v>5</v>
      </c>
      <c r="AW772" s="19"/>
      <c r="AX772" s="29">
        <v>0.135353539411153</v>
      </c>
      <c r="AY772" s="30">
        <v>1.5417623286775799</v>
      </c>
      <c r="AZ772" s="30">
        <v>1.03294380413172</v>
      </c>
      <c r="BA772" s="30">
        <v>2.4621071813853601</v>
      </c>
      <c r="BB772" s="62">
        <v>1.40083490646248E-2</v>
      </c>
      <c r="BC772" s="108">
        <v>-11.537817511067299</v>
      </c>
      <c r="BD772" s="22">
        <v>43910</v>
      </c>
      <c r="BE772" s="22">
        <v>43990</v>
      </c>
      <c r="BF772" s="24"/>
      <c r="BG772" s="22"/>
      <c r="BH772" s="37"/>
    </row>
    <row r="773" spans="1:60" x14ac:dyDescent="0.25">
      <c r="A773" s="19"/>
      <c r="B773" s="17" t="s">
        <v>787</v>
      </c>
      <c r="C773" s="17" t="s">
        <v>5053</v>
      </c>
      <c r="D773" s="17" t="s">
        <v>3116</v>
      </c>
      <c r="E773" s="20" t="s">
        <v>7289</v>
      </c>
      <c r="F773" s="20" t="s">
        <v>3164</v>
      </c>
      <c r="G773" s="82" t="s">
        <v>7254</v>
      </c>
      <c r="H773" s="85" t="s">
        <v>7266</v>
      </c>
      <c r="I773" s="21" t="s">
        <v>7417</v>
      </c>
      <c r="J773" s="21" t="s">
        <v>4124</v>
      </c>
      <c r="K773" s="19"/>
      <c r="L773" s="22">
        <v>44015</v>
      </c>
      <c r="M773" s="98">
        <v>1371.78570000082</v>
      </c>
      <c r="N773" s="94">
        <v>1371.78570000082</v>
      </c>
      <c r="O773" s="94">
        <v>1371.78570000082</v>
      </c>
      <c r="P773" s="62">
        <f t="shared" ref="P773:P836" si="12">IFERROR(N773/O773,"")</f>
        <v>1</v>
      </c>
      <c r="Q773" s="22">
        <v>44015</v>
      </c>
      <c r="R773" s="99">
        <v>43099667.401000001</v>
      </c>
      <c r="S773" s="99">
        <v>14653156.9266562</v>
      </c>
      <c r="T773" s="19"/>
      <c r="U773" s="23">
        <v>3.1859144837653698E-4</v>
      </c>
      <c r="V773" s="63">
        <v>-0.52616214197769295</v>
      </c>
      <c r="W773" s="23">
        <v>1.7388580217811999E-3</v>
      </c>
      <c r="X773" s="63">
        <v>-9.4288841624947999</v>
      </c>
      <c r="Y773" s="23">
        <v>1.50815699580562E-2</v>
      </c>
      <c r="Z773" s="63">
        <v>14.708760376393901</v>
      </c>
      <c r="AA773" s="23">
        <v>2.8078496912712601E-2</v>
      </c>
      <c r="AB773" s="63">
        <v>19.714465400931701</v>
      </c>
      <c r="AC773" s="23">
        <v>5.8495650424447397E-2</v>
      </c>
      <c r="AD773" s="63">
        <v>25.916862289974201</v>
      </c>
      <c r="AE773" s="23">
        <v>8.70642287482042E-2</v>
      </c>
      <c r="AF773" s="64">
        <v>20.899764458794401</v>
      </c>
      <c r="AG773" s="23">
        <v>3.88403863325948E-4</v>
      </c>
      <c r="AH773" s="63">
        <v>-6.0559854144230503</v>
      </c>
      <c r="AI773" s="23">
        <v>1.64377435030474E-2</v>
      </c>
      <c r="AJ773" s="63">
        <v>11.7298873225081</v>
      </c>
      <c r="AK773" s="23">
        <v>0.37178570000105499</v>
      </c>
      <c r="AL773" s="23">
        <v>3.8235498734138701E-2</v>
      </c>
      <c r="AM773" s="63">
        <v>40.788693363836501</v>
      </c>
      <c r="AN773" s="19"/>
      <c r="AO773" s="26">
        <v>4.5623522473761096E-3</v>
      </c>
      <c r="AP773" s="26">
        <v>-5.3053785759402698E-3</v>
      </c>
      <c r="AQ773" s="26">
        <v>6.9300987051974499E-3</v>
      </c>
      <c r="AR773" s="26">
        <v>-3.0082041457717402E-3</v>
      </c>
      <c r="AS773" s="24">
        <v>9</v>
      </c>
      <c r="AT773" s="24">
        <v>3</v>
      </c>
      <c r="AU773" s="24">
        <v>7</v>
      </c>
      <c r="AV773" s="25">
        <v>5</v>
      </c>
      <c r="AW773" s="19"/>
      <c r="AX773" s="29">
        <v>9.8257649304468904E-3</v>
      </c>
      <c r="AY773" s="30">
        <v>-0.18068221166981899</v>
      </c>
      <c r="AZ773" s="30">
        <v>0.48901230897854497</v>
      </c>
      <c r="BA773" s="30">
        <v>-0.24429827237077001</v>
      </c>
      <c r="BB773" s="62">
        <v>1.01482852482491E-3</v>
      </c>
      <c r="BC773" s="108">
        <v>-1.18593563646027</v>
      </c>
      <c r="BD773" s="22">
        <v>43752</v>
      </c>
      <c r="BE773" s="22">
        <v>43783</v>
      </c>
      <c r="BF773" s="24">
        <v>58</v>
      </c>
      <c r="BG773" s="22">
        <v>43832</v>
      </c>
      <c r="BH773" s="37"/>
    </row>
    <row r="774" spans="1:60" x14ac:dyDescent="0.25">
      <c r="A774" s="19"/>
      <c r="B774" s="17" t="s">
        <v>788</v>
      </c>
      <c r="C774" s="17" t="s">
        <v>5054</v>
      </c>
      <c r="D774" s="17" t="s">
        <v>3116</v>
      </c>
      <c r="E774" s="20" t="s">
        <v>7290</v>
      </c>
      <c r="F774" s="20" t="s">
        <v>3164</v>
      </c>
      <c r="G774" s="82" t="s">
        <v>7254</v>
      </c>
      <c r="H774" s="85" t="s">
        <v>7266</v>
      </c>
      <c r="I774" s="21" t="s">
        <v>7417</v>
      </c>
      <c r="J774" s="21" t="s">
        <v>4125</v>
      </c>
      <c r="K774" s="19"/>
      <c r="L774" s="22">
        <v>44015</v>
      </c>
      <c r="M774" s="98">
        <v>1152.9463999997799</v>
      </c>
      <c r="N774" s="94">
        <v>1152.9463999997799</v>
      </c>
      <c r="O774" s="94">
        <v>1152.9463999997799</v>
      </c>
      <c r="P774" s="62">
        <f t="shared" si="12"/>
        <v>1</v>
      </c>
      <c r="Q774" s="22">
        <v>44015</v>
      </c>
      <c r="R774" s="99">
        <v>5288561.1409999998</v>
      </c>
      <c r="S774" s="99">
        <v>672526.07411816402</v>
      </c>
      <c r="T774" s="19"/>
      <c r="U774" s="23">
        <v>3.2509908123756802E-4</v>
      </c>
      <c r="V774" s="63">
        <v>-0.52551137869159004</v>
      </c>
      <c r="W774" s="23">
        <v>1.93409209350648E-3</v>
      </c>
      <c r="X774" s="63">
        <v>-9.40936075532227</v>
      </c>
      <c r="Y774" s="23">
        <v>1.43474816322851E-2</v>
      </c>
      <c r="Z774" s="63">
        <v>14.635351543809501</v>
      </c>
      <c r="AA774" s="23">
        <v>1.43474816322851E-2</v>
      </c>
      <c r="AB774" s="63">
        <v>18.341363872896199</v>
      </c>
      <c r="AC774" s="23">
        <v>1.5986358890586399E-2</v>
      </c>
      <c r="AD774" s="63">
        <v>21.665933136595399</v>
      </c>
      <c r="AE774" s="23">
        <v>3.6919373476848698E-2</v>
      </c>
      <c r="AF774" s="64">
        <v>15.885278931644301</v>
      </c>
      <c r="AG774" s="23">
        <v>4.07904266467085E-4</v>
      </c>
      <c r="AH774" s="63">
        <v>-6.0540353741089303</v>
      </c>
      <c r="AI774" s="23">
        <v>1.43474816322851E-2</v>
      </c>
      <c r="AJ774" s="63">
        <v>11.5208611354319</v>
      </c>
      <c r="AK774" s="23">
        <v>0.15294639999963699</v>
      </c>
      <c r="AL774" s="23">
        <v>1.7036968200045501E-2</v>
      </c>
      <c r="AM774" s="63">
        <v>18.9047633636801</v>
      </c>
      <c r="AN774" s="19"/>
      <c r="AO774" s="26">
        <v>2.7461505342216701E-3</v>
      </c>
      <c r="AP774" s="26">
        <v>-1.84820935010066E-3</v>
      </c>
      <c r="AQ774" s="26">
        <v>5.4007071503292502E-3</v>
      </c>
      <c r="AR774" s="26">
        <v>0</v>
      </c>
      <c r="AS774" s="24">
        <v>6</v>
      </c>
      <c r="AT774" s="24">
        <v>0</v>
      </c>
      <c r="AU774" s="24">
        <v>7</v>
      </c>
      <c r="AV774" s="25">
        <v>5</v>
      </c>
      <c r="AW774" s="19"/>
      <c r="AX774" s="29">
        <v>5.2519433105680897E-3</v>
      </c>
      <c r="AY774" s="30">
        <v>-2.7922127426645602</v>
      </c>
      <c r="AZ774" s="30">
        <v>0.44214765730657701</v>
      </c>
      <c r="BA774" s="30">
        <v>-3.8821385397277499</v>
      </c>
      <c r="BB774" s="62">
        <v>5.4269759980059003E-4</v>
      </c>
      <c r="BC774" s="108">
        <v>-0.47267695142545602</v>
      </c>
      <c r="BD774" s="22">
        <v>43907</v>
      </c>
      <c r="BE774" s="22">
        <v>43910</v>
      </c>
      <c r="BF774" s="24">
        <v>11</v>
      </c>
      <c r="BG774" s="22">
        <v>43922</v>
      </c>
      <c r="BH774" s="37"/>
    </row>
    <row r="775" spans="1:60" x14ac:dyDescent="0.25">
      <c r="A775" s="19"/>
      <c r="B775" s="17" t="s">
        <v>789</v>
      </c>
      <c r="C775" s="17" t="s">
        <v>5055</v>
      </c>
      <c r="D775" s="17" t="s">
        <v>3116</v>
      </c>
      <c r="E775" s="20" t="s">
        <v>7365</v>
      </c>
      <c r="F775" s="20" t="s">
        <v>3164</v>
      </c>
      <c r="G775" s="82" t="s">
        <v>7254</v>
      </c>
      <c r="H775" s="85" t="s">
        <v>7266</v>
      </c>
      <c r="I775" s="21" t="s">
        <v>7417</v>
      </c>
      <c r="J775" s="21" t="s">
        <v>4126</v>
      </c>
      <c r="K775" s="19"/>
      <c r="L775" s="22">
        <v>44015</v>
      </c>
      <c r="M775" s="98">
        <v>1415.6015000007999</v>
      </c>
      <c r="N775" s="94">
        <v>1415.6015000007999</v>
      </c>
      <c r="O775" s="94">
        <v>1415.6015000007999</v>
      </c>
      <c r="P775" s="62">
        <f t="shared" si="12"/>
        <v>1</v>
      </c>
      <c r="Q775" s="22">
        <v>44015</v>
      </c>
      <c r="R775" s="99">
        <v>4207254.324</v>
      </c>
      <c r="S775" s="99">
        <v>2059380.65404102</v>
      </c>
      <c r="T775" s="19"/>
      <c r="U775" s="23">
        <v>3.2922640093602202E-4</v>
      </c>
      <c r="V775" s="63">
        <v>-0.525098646721744</v>
      </c>
      <c r="W775" s="23">
        <v>2.0591174616129099E-3</v>
      </c>
      <c r="X775" s="63">
        <v>-9.3968582185043505</v>
      </c>
      <c r="Y775" s="23">
        <v>1.70528603975981E-2</v>
      </c>
      <c r="Z775" s="63">
        <v>14.9058894203481</v>
      </c>
      <c r="AA775" s="23">
        <v>3.2102539964398602E-2</v>
      </c>
      <c r="AB775" s="63">
        <v>20.116869706107501</v>
      </c>
      <c r="AC775" s="23">
        <v>6.6790864224458305E-2</v>
      </c>
      <c r="AD775" s="63">
        <v>26.7463836699899</v>
      </c>
      <c r="AE775" s="23">
        <v>9.9863729235948995E-2</v>
      </c>
      <c r="AF775" s="64">
        <v>22.1797145075689</v>
      </c>
      <c r="AG775" s="23">
        <v>4.20351367210969E-4</v>
      </c>
      <c r="AH775" s="63">
        <v>-6.0527906640345499</v>
      </c>
      <c r="AI775" s="23">
        <v>1.8444282681230099E-2</v>
      </c>
      <c r="AJ775" s="63">
        <v>11.930541240333699</v>
      </c>
      <c r="AK775" s="23">
        <v>0.415601500000921</v>
      </c>
      <c r="AL775" s="23">
        <v>4.21175055707863E-2</v>
      </c>
      <c r="AM775" s="63">
        <v>45.1702733638231</v>
      </c>
      <c r="AN775" s="19"/>
      <c r="AO775" s="26">
        <v>4.5730679412372402E-3</v>
      </c>
      <c r="AP775" s="26">
        <v>-5.2947679650969803E-3</v>
      </c>
      <c r="AQ775" s="26">
        <v>7.2637888151803097E-3</v>
      </c>
      <c r="AR775" s="26">
        <v>-2.6883756490860798E-3</v>
      </c>
      <c r="AS775" s="24">
        <v>10</v>
      </c>
      <c r="AT775" s="24">
        <v>2</v>
      </c>
      <c r="AU775" s="24">
        <v>7</v>
      </c>
      <c r="AV775" s="25">
        <v>5</v>
      </c>
      <c r="AW775" s="19"/>
      <c r="AX775" s="29">
        <v>9.84001528458066E-3</v>
      </c>
      <c r="AY775" s="30">
        <v>0.190982816384349</v>
      </c>
      <c r="AZ775" s="30">
        <v>0.50190635382932702</v>
      </c>
      <c r="BA775" s="30">
        <v>0.26082366767332099</v>
      </c>
      <c r="BB775" s="62">
        <v>1.0163124667121801E-3</v>
      </c>
      <c r="BC775" s="108">
        <v>-1.1531632145961299</v>
      </c>
      <c r="BD775" s="22">
        <v>43752</v>
      </c>
      <c r="BE775" s="22">
        <v>43783</v>
      </c>
      <c r="BF775" s="24">
        <v>53</v>
      </c>
      <c r="BG775" s="22">
        <v>43825</v>
      </c>
      <c r="BH775" s="37"/>
    </row>
    <row r="776" spans="1:60" x14ac:dyDescent="0.25">
      <c r="A776" s="19"/>
      <c r="B776" s="17" t="s">
        <v>790</v>
      </c>
      <c r="C776" s="17" t="s">
        <v>5056</v>
      </c>
      <c r="D776" s="17" t="s">
        <v>3116</v>
      </c>
      <c r="E776" s="20" t="s">
        <v>7294</v>
      </c>
      <c r="F776" s="20" t="s">
        <v>3164</v>
      </c>
      <c r="G776" s="82" t="s">
        <v>7254</v>
      </c>
      <c r="H776" s="85" t="s">
        <v>7266</v>
      </c>
      <c r="I776" s="21" t="s">
        <v>7417</v>
      </c>
      <c r="J776" s="21" t="s">
        <v>4127</v>
      </c>
      <c r="K776" s="19"/>
      <c r="L776" s="22">
        <v>44015</v>
      </c>
      <c r="M776" s="98">
        <v>1453.05660000071</v>
      </c>
      <c r="N776" s="94">
        <v>1453.05660000071</v>
      </c>
      <c r="O776" s="94">
        <v>1453.05660000071</v>
      </c>
      <c r="P776" s="62">
        <f t="shared" si="12"/>
        <v>1</v>
      </c>
      <c r="Q776" s="22">
        <v>44015</v>
      </c>
      <c r="R776" s="99">
        <v>31245070.910999998</v>
      </c>
      <c r="S776" s="99">
        <v>13822326.4013125</v>
      </c>
      <c r="T776" s="19"/>
      <c r="U776" s="23">
        <v>3.3809146589192102E-4</v>
      </c>
      <c r="V776" s="63">
        <v>-0.52421214022615503</v>
      </c>
      <c r="W776" s="23">
        <v>2.3252626415342101E-3</v>
      </c>
      <c r="X776" s="63">
        <v>-9.3702437005122192</v>
      </c>
      <c r="Y776" s="23">
        <v>1.8692525072765399E-2</v>
      </c>
      <c r="Z776" s="63">
        <v>15.069855887864801</v>
      </c>
      <c r="AA776" s="23">
        <v>3.54564089848282E-2</v>
      </c>
      <c r="AB776" s="63">
        <v>20.452256608143198</v>
      </c>
      <c r="AC776" s="23">
        <v>7.3730806147068506E-2</v>
      </c>
      <c r="AD776" s="63">
        <v>27.440377862250902</v>
      </c>
      <c r="AE776" s="23">
        <v>0.11061102016537901</v>
      </c>
      <c r="AF776" s="64">
        <v>23.254443600511902</v>
      </c>
      <c r="AG776" s="23">
        <v>4.4698202509607697E-4</v>
      </c>
      <c r="AH776" s="63">
        <v>-6.0501275982460401</v>
      </c>
      <c r="AI776" s="23">
        <v>2.0113280817895401E-2</v>
      </c>
      <c r="AJ776" s="63">
        <v>12.097441053993</v>
      </c>
      <c r="AK776" s="23">
        <v>0.453056600001291</v>
      </c>
      <c r="AL776" s="23">
        <v>4.53529010756029E-2</v>
      </c>
      <c r="AM776" s="63">
        <v>48.915783363860101</v>
      </c>
      <c r="AN776" s="19"/>
      <c r="AO776" s="26">
        <v>4.5820021350664302E-3</v>
      </c>
      <c r="AP776" s="26">
        <v>-5.2858987210129297E-3</v>
      </c>
      <c r="AQ776" s="26">
        <v>7.54102929386136E-3</v>
      </c>
      <c r="AR776" s="26">
        <v>-2.4226996256402301E-3</v>
      </c>
      <c r="AS776" s="24">
        <v>10</v>
      </c>
      <c r="AT776" s="24">
        <v>2</v>
      </c>
      <c r="AU776" s="24">
        <v>7</v>
      </c>
      <c r="AV776" s="25">
        <v>5</v>
      </c>
      <c r="AW776" s="19"/>
      <c r="AX776" s="29">
        <v>9.8532478826018604E-3</v>
      </c>
      <c r="AY776" s="30">
        <v>0.49982858179691902</v>
      </c>
      <c r="AZ776" s="30">
        <v>0.51265049701123599</v>
      </c>
      <c r="BA776" s="30">
        <v>0.68823441879067104</v>
      </c>
      <c r="BB776" s="62">
        <v>1.01768947714277E-3</v>
      </c>
      <c r="BC776" s="108">
        <v>-1.12597443948471</v>
      </c>
      <c r="BD776" s="22">
        <v>43752</v>
      </c>
      <c r="BE776" s="22">
        <v>43783</v>
      </c>
      <c r="BF776" s="24">
        <v>51</v>
      </c>
      <c r="BG776" s="22">
        <v>43823</v>
      </c>
      <c r="BH776" s="37"/>
    </row>
    <row r="777" spans="1:60" x14ac:dyDescent="0.25">
      <c r="A777" s="19"/>
      <c r="B777" s="17" t="s">
        <v>791</v>
      </c>
      <c r="C777" s="17" t="s">
        <v>5057</v>
      </c>
      <c r="D777" s="17" t="s">
        <v>3116</v>
      </c>
      <c r="E777" s="20" t="s">
        <v>7367</v>
      </c>
      <c r="F777" s="20" t="s">
        <v>3164</v>
      </c>
      <c r="G777" s="82" t="s">
        <v>7254</v>
      </c>
      <c r="H777" s="85" t="s">
        <v>7266</v>
      </c>
      <c r="I777" s="21" t="s">
        <v>7417</v>
      </c>
      <c r="J777" s="21" t="s">
        <v>4128</v>
      </c>
      <c r="K777" s="19"/>
      <c r="L777" s="22">
        <v>44015</v>
      </c>
      <c r="M777" s="98">
        <v>1082.1974999997799</v>
      </c>
      <c r="N777" s="94">
        <v>1082.1974999997799</v>
      </c>
      <c r="O777" s="94">
        <v>1082.53360000066</v>
      </c>
      <c r="P777" s="62">
        <f t="shared" si="12"/>
        <v>0.99968952464765992</v>
      </c>
      <c r="Q777" s="22">
        <v>43752</v>
      </c>
      <c r="R777" s="99">
        <v>0</v>
      </c>
      <c r="S777" s="99">
        <v>1305.26540458107</v>
      </c>
      <c r="T777" s="19"/>
      <c r="U777" s="23">
        <v>0</v>
      </c>
      <c r="V777" s="63">
        <v>-0.55802128681534702</v>
      </c>
      <c r="W777" s="23">
        <v>0</v>
      </c>
      <c r="X777" s="63">
        <v>-9.6027699646656401</v>
      </c>
      <c r="Y777" s="23">
        <v>0</v>
      </c>
      <c r="Z777" s="63">
        <v>13.200603380581001</v>
      </c>
      <c r="AA777" s="23">
        <v>1.37624519211386E-2</v>
      </c>
      <c r="AB777" s="63">
        <v>18.282860901759701</v>
      </c>
      <c r="AC777" s="23">
        <v>5.20226499374985E-2</v>
      </c>
      <c r="AD777" s="63">
        <v>25.269562241272101</v>
      </c>
      <c r="AE777" s="23">
        <v>6.2127850769684301E-2</v>
      </c>
      <c r="AF777" s="64">
        <v>18.406126660935101</v>
      </c>
      <c r="AG777" s="23">
        <v>0</v>
      </c>
      <c r="AH777" s="63">
        <v>-6.0948258007556397</v>
      </c>
      <c r="AI777" s="23">
        <v>0</v>
      </c>
      <c r="AJ777" s="63">
        <v>10.0861129722034</v>
      </c>
      <c r="AK777" s="23">
        <v>8.2197499999892898E-2</v>
      </c>
      <c r="AL777" s="23">
        <v>9.4206455542007496E-3</v>
      </c>
      <c r="AM777" s="63">
        <v>11.8298733636911</v>
      </c>
      <c r="AN777" s="19"/>
      <c r="AO777" s="26">
        <v>4.5841981827834397E-3</v>
      </c>
      <c r="AP777" s="26">
        <v>-5.28379230854625E-3</v>
      </c>
      <c r="AQ777" s="26">
        <v>5.9515061839192597E-3</v>
      </c>
      <c r="AR777" s="26">
        <v>-2.36075688917481E-3</v>
      </c>
      <c r="AS777" s="24">
        <v>3</v>
      </c>
      <c r="AT777" s="24">
        <v>2</v>
      </c>
      <c r="AU777" s="24">
        <v>7</v>
      </c>
      <c r="AV777" s="25">
        <v>5</v>
      </c>
      <c r="AW777" s="19"/>
      <c r="AX777" s="29">
        <v>8.2794035042661595E-3</v>
      </c>
      <c r="AY777" s="30">
        <v>-1.84200335155037</v>
      </c>
      <c r="AZ777" s="30">
        <v>0.44111116982958298</v>
      </c>
      <c r="BA777" s="30">
        <v>-2.4243565434880998</v>
      </c>
      <c r="BB777" s="62">
        <v>8.5501121071843004E-4</v>
      </c>
      <c r="BC777" s="108">
        <v>-1.1193555562494999</v>
      </c>
      <c r="BD777" s="22">
        <v>43752</v>
      </c>
      <c r="BE777" s="22">
        <v>43783</v>
      </c>
      <c r="BF777" s="24"/>
      <c r="BG777" s="22"/>
      <c r="BH777" s="37"/>
    </row>
    <row r="778" spans="1:60" x14ac:dyDescent="0.25">
      <c r="A778" s="19"/>
      <c r="B778" s="17" t="s">
        <v>792</v>
      </c>
      <c r="C778" s="17" t="s">
        <v>5058</v>
      </c>
      <c r="D778" s="17" t="s">
        <v>3117</v>
      </c>
      <c r="E778" s="20" t="s">
        <v>7289</v>
      </c>
      <c r="F778" s="20" t="s">
        <v>3164</v>
      </c>
      <c r="G778" s="82" t="s">
        <v>7253</v>
      </c>
      <c r="H778" s="85" t="s">
        <v>7279</v>
      </c>
      <c r="I778" s="21" t="s">
        <v>7417</v>
      </c>
      <c r="J778" s="21" t="s">
        <v>4129</v>
      </c>
      <c r="K778" s="19"/>
      <c r="L778" s="22">
        <v>44015</v>
      </c>
      <c r="M778" s="98">
        <v>2246.8247000016299</v>
      </c>
      <c r="N778" s="94">
        <v>2246.8247000016299</v>
      </c>
      <c r="O778" s="94">
        <v>2434.2076000012498</v>
      </c>
      <c r="P778" s="62">
        <f t="shared" si="12"/>
        <v>0.92302098637785712</v>
      </c>
      <c r="Q778" s="22">
        <v>43747</v>
      </c>
      <c r="R778" s="99">
        <v>18028327.629999999</v>
      </c>
      <c r="S778" s="99">
        <v>20375342.528531201</v>
      </c>
      <c r="T778" s="19"/>
      <c r="U778" s="23">
        <v>3.2736898174334799E-4</v>
      </c>
      <c r="V778" s="63">
        <v>-0.52528438864101201</v>
      </c>
      <c r="W778" s="23">
        <v>5.4638942292513102E-3</v>
      </c>
      <c r="X778" s="63">
        <v>-9.0563805417477905</v>
      </c>
      <c r="Y778" s="23">
        <v>-3.0457823157121301E-2</v>
      </c>
      <c r="Z778" s="63">
        <v>10.154821064876201</v>
      </c>
      <c r="AA778" s="23">
        <v>-4.31639547441591E-2</v>
      </c>
      <c r="AB778" s="63">
        <v>12.5902202352445</v>
      </c>
      <c r="AC778" s="23">
        <v>2.79708112211665E-2</v>
      </c>
      <c r="AD778" s="63">
        <v>22.864378369646101</v>
      </c>
      <c r="AE778" s="23">
        <v>5.4925826871112797E-2</v>
      </c>
      <c r="AF778" s="64">
        <v>17.685924271063399</v>
      </c>
      <c r="AG778" s="23">
        <v>6.3338310246763296E-4</v>
      </c>
      <c r="AH778" s="63">
        <v>-6.03148749050888</v>
      </c>
      <c r="AI778" s="23">
        <v>-2.7889083137779401E-2</v>
      </c>
      <c r="AJ778" s="63">
        <v>7.2972046584254704</v>
      </c>
      <c r="AK778" s="23">
        <v>0.94481446217279896</v>
      </c>
      <c r="AL778" s="23">
        <v>4.2320574946643298E-2</v>
      </c>
      <c r="AM778" s="63">
        <v>-39.418144291033997</v>
      </c>
      <c r="AN778" s="19"/>
      <c r="AO778" s="26">
        <v>2.3152617768573702E-2</v>
      </c>
      <c r="AP778" s="26">
        <v>-3.0541694929525E-2</v>
      </c>
      <c r="AQ778" s="26">
        <v>1.2525391910457999E-2</v>
      </c>
      <c r="AR778" s="26">
        <v>-3.1833619459575899E-2</v>
      </c>
      <c r="AS778" s="24">
        <v>7</v>
      </c>
      <c r="AT778" s="24">
        <v>5</v>
      </c>
      <c r="AU778" s="24">
        <v>7</v>
      </c>
      <c r="AV778" s="25">
        <v>5</v>
      </c>
      <c r="AW778" s="19"/>
      <c r="AX778" s="29">
        <v>5.5141912919207198E-2</v>
      </c>
      <c r="AY778" s="30">
        <v>-1.2407392587720101</v>
      </c>
      <c r="AZ778" s="30">
        <v>0.25553788851630099</v>
      </c>
      <c r="BA778" s="30">
        <v>-1.56654917066953</v>
      </c>
      <c r="BB778" s="62">
        <v>5.6766483676256004E-3</v>
      </c>
      <c r="BC778" s="108">
        <v>-9.9850686523714103</v>
      </c>
      <c r="BD778" s="22">
        <v>43747</v>
      </c>
      <c r="BE778" s="22">
        <v>43914</v>
      </c>
      <c r="BF778" s="24"/>
      <c r="BG778" s="22"/>
      <c r="BH778" s="37"/>
    </row>
    <row r="779" spans="1:60" x14ac:dyDescent="0.25">
      <c r="A779" s="19"/>
      <c r="B779" s="17" t="s">
        <v>793</v>
      </c>
      <c r="C779" s="17" t="s">
        <v>5059</v>
      </c>
      <c r="D779" s="17" t="s">
        <v>3117</v>
      </c>
      <c r="E779" s="20" t="s">
        <v>7290</v>
      </c>
      <c r="F779" s="20" t="s">
        <v>3164</v>
      </c>
      <c r="G779" s="82" t="s">
        <v>7253</v>
      </c>
      <c r="H779" s="85" t="s">
        <v>7279</v>
      </c>
      <c r="I779" s="21" t="s">
        <v>7417</v>
      </c>
      <c r="J779" s="21" t="s">
        <v>4130</v>
      </c>
      <c r="K779" s="19"/>
      <c r="L779" s="22">
        <v>44015</v>
      </c>
      <c r="M779" s="98">
        <v>2305.3420999981499</v>
      </c>
      <c r="N779" s="94">
        <v>2305.3420999981499</v>
      </c>
      <c r="O779" s="94">
        <v>2491.0795000009198</v>
      </c>
      <c r="P779" s="62">
        <f t="shared" si="12"/>
        <v>0.92543899140806174</v>
      </c>
      <c r="Q779" s="22">
        <v>43747</v>
      </c>
      <c r="R779" s="99">
        <v>549287.28</v>
      </c>
      <c r="S779" s="99">
        <v>600353.43378222699</v>
      </c>
      <c r="T779" s="19"/>
      <c r="U779" s="23">
        <v>3.37113480782136E-4</v>
      </c>
      <c r="V779" s="63">
        <v>-0.52430993873713305</v>
      </c>
      <c r="W779" s="23">
        <v>5.75810321060999E-3</v>
      </c>
      <c r="X779" s="63">
        <v>-9.0269596436119208</v>
      </c>
      <c r="Y779" s="23">
        <v>-2.8735187144775399E-2</v>
      </c>
      <c r="Z779" s="63">
        <v>10.327084666103501</v>
      </c>
      <c r="AA779" s="23">
        <v>-3.9737232785228102E-2</v>
      </c>
      <c r="AB779" s="63">
        <v>12.9328924311267</v>
      </c>
      <c r="AC779" s="23">
        <v>3.5341771963430801E-2</v>
      </c>
      <c r="AD779" s="63">
        <v>23.601474443887099</v>
      </c>
      <c r="AE779" s="23">
        <v>6.6290188722632606E-2</v>
      </c>
      <c r="AF779" s="64">
        <v>18.8223604562227</v>
      </c>
      <c r="AG779" s="23">
        <v>6.6263986809644805E-4</v>
      </c>
      <c r="AH779" s="63">
        <v>-6.0285618139460002</v>
      </c>
      <c r="AI779" s="23">
        <v>-2.61333502539856E-2</v>
      </c>
      <c r="AJ779" s="63">
        <v>7.4727779468084901</v>
      </c>
      <c r="AK779" s="23">
        <v>1.05478198477416</v>
      </c>
      <c r="AL779" s="23">
        <v>4.58992554176803E-2</v>
      </c>
      <c r="AM779" s="63">
        <v>-28.4213920308976</v>
      </c>
      <c r="AN779" s="19"/>
      <c r="AO779" s="26">
        <v>2.3162596216934599E-2</v>
      </c>
      <c r="AP779" s="26">
        <v>-3.05322174308458E-2</v>
      </c>
      <c r="AQ779" s="26">
        <v>1.28226568485843E-2</v>
      </c>
      <c r="AR779" s="26">
        <v>-3.1540795325781801E-2</v>
      </c>
      <c r="AS779" s="24">
        <v>8</v>
      </c>
      <c r="AT779" s="24">
        <v>4</v>
      </c>
      <c r="AU779" s="24">
        <v>7</v>
      </c>
      <c r="AV779" s="25">
        <v>5</v>
      </c>
      <c r="AW779" s="19"/>
      <c r="AX779" s="29">
        <v>5.5147221289298602E-2</v>
      </c>
      <c r="AY779" s="30">
        <v>-1.1838594491709999</v>
      </c>
      <c r="AZ779" s="30">
        <v>0.26655772327831101</v>
      </c>
      <c r="BA779" s="30">
        <v>-1.49729159462368</v>
      </c>
      <c r="BB779" s="62">
        <v>5.6772562884361798E-3</v>
      </c>
      <c r="BC779" s="108">
        <v>-9.8381284098723008</v>
      </c>
      <c r="BD779" s="22">
        <v>43747</v>
      </c>
      <c r="BE779" s="22">
        <v>43914</v>
      </c>
      <c r="BF779" s="24"/>
      <c r="BG779" s="22"/>
      <c r="BH779" s="37"/>
    </row>
    <row r="780" spans="1:60" x14ac:dyDescent="0.25">
      <c r="A780" s="19"/>
      <c r="B780" s="17" t="s">
        <v>794</v>
      </c>
      <c r="C780" s="17" t="s">
        <v>5060</v>
      </c>
      <c r="D780" s="17" t="s">
        <v>3117</v>
      </c>
      <c r="E780" s="20" t="s">
        <v>7365</v>
      </c>
      <c r="F780" s="20" t="s">
        <v>3164</v>
      </c>
      <c r="G780" s="82" t="s">
        <v>7253</v>
      </c>
      <c r="H780" s="85" t="s">
        <v>7279</v>
      </c>
      <c r="I780" s="21" t="s">
        <v>7417</v>
      </c>
      <c r="J780" s="21" t="s">
        <v>4131</v>
      </c>
      <c r="K780" s="19"/>
      <c r="L780" s="22">
        <v>44015</v>
      </c>
      <c r="M780" s="98">
        <v>2380.6185999997001</v>
      </c>
      <c r="N780" s="94">
        <v>2380.6185999997001</v>
      </c>
      <c r="O780" s="94">
        <v>2567.7677000016001</v>
      </c>
      <c r="P780" s="62">
        <f t="shared" si="12"/>
        <v>0.92711603156244105</v>
      </c>
      <c r="Q780" s="22">
        <v>43747</v>
      </c>
      <c r="R780" s="99">
        <v>3602245.997</v>
      </c>
      <c r="S780" s="99">
        <v>4265748.3338867202</v>
      </c>
      <c r="T780" s="19"/>
      <c r="U780" s="23">
        <v>3.4389441498206002E-4</v>
      </c>
      <c r="V780" s="63">
        <v>-0.52363184531714102</v>
      </c>
      <c r="W780" s="23">
        <v>5.9617749338940502E-3</v>
      </c>
      <c r="X780" s="63">
        <v>-9.0065924712835095</v>
      </c>
      <c r="Y780" s="23">
        <v>-2.75413687932087E-2</v>
      </c>
      <c r="Z780" s="63">
        <v>10.446466501263799</v>
      </c>
      <c r="AA780" s="23">
        <v>-3.7358807527198203E-2</v>
      </c>
      <c r="AB780" s="63">
        <v>13.1707349569333</v>
      </c>
      <c r="AC780" s="23">
        <v>4.04731541584624E-2</v>
      </c>
      <c r="AD780" s="63">
        <v>24.114612663368501</v>
      </c>
      <c r="AE780" s="23">
        <v>7.4225195297913202E-2</v>
      </c>
      <c r="AF780" s="64">
        <v>19.615861113765298</v>
      </c>
      <c r="AG780" s="23">
        <v>6.8293575714051301E-4</v>
      </c>
      <c r="AH780" s="63">
        <v>-6.0265322250415903</v>
      </c>
      <c r="AI780" s="23">
        <v>-2.4916574208873499E-2</v>
      </c>
      <c r="AJ780" s="63">
        <v>7.5944555513197001</v>
      </c>
      <c r="AK780" s="23">
        <v>0.93199097556294896</v>
      </c>
      <c r="AL780" s="23">
        <v>5.0126837413699797E-2</v>
      </c>
      <c r="AM780" s="63">
        <v>73.165722518926501</v>
      </c>
      <c r="AN780" s="19"/>
      <c r="AO780" s="26">
        <v>2.316954804337E-2</v>
      </c>
      <c r="AP780" s="26">
        <v>-3.0525661438332501E-2</v>
      </c>
      <c r="AQ780" s="26">
        <v>1.3028328174186799E-2</v>
      </c>
      <c r="AR780" s="26">
        <v>-3.13381396390469E-2</v>
      </c>
      <c r="AS780" s="24">
        <v>8</v>
      </c>
      <c r="AT780" s="24">
        <v>4</v>
      </c>
      <c r="AU780" s="24">
        <v>7</v>
      </c>
      <c r="AV780" s="25">
        <v>5</v>
      </c>
      <c r="AW780" s="19"/>
      <c r="AX780" s="29">
        <v>5.5151129900987098E-2</v>
      </c>
      <c r="AY780" s="30">
        <v>-1.14438749963119</v>
      </c>
      <c r="AZ780" s="30">
        <v>0.274204920533066</v>
      </c>
      <c r="BA780" s="30">
        <v>-1.4490808759874201</v>
      </c>
      <c r="BB780" s="62">
        <v>5.6777014133422201E-3</v>
      </c>
      <c r="BC780" s="108">
        <v>-9.7363013017747999</v>
      </c>
      <c r="BD780" s="22">
        <v>43747</v>
      </c>
      <c r="BE780" s="22">
        <v>43914</v>
      </c>
      <c r="BF780" s="24"/>
      <c r="BG780" s="22"/>
      <c r="BH780" s="37"/>
    </row>
    <row r="781" spans="1:60" x14ac:dyDescent="0.25">
      <c r="A781" s="19"/>
      <c r="B781" s="17" t="s">
        <v>795</v>
      </c>
      <c r="C781" s="17" t="s">
        <v>5061</v>
      </c>
      <c r="D781" s="17" t="s">
        <v>3117</v>
      </c>
      <c r="E781" s="20" t="s">
        <v>7294</v>
      </c>
      <c r="F781" s="20" t="s">
        <v>3164</v>
      </c>
      <c r="G781" s="82" t="s">
        <v>7253</v>
      </c>
      <c r="H781" s="85" t="s">
        <v>7279</v>
      </c>
      <c r="I781" s="21" t="s">
        <v>7417</v>
      </c>
      <c r="J781" s="21" t="s">
        <v>4132</v>
      </c>
      <c r="K781" s="19"/>
      <c r="L781" s="22">
        <v>44015</v>
      </c>
      <c r="M781" s="98">
        <v>2730.6671000011302</v>
      </c>
      <c r="N781" s="94">
        <v>2730.6671000011302</v>
      </c>
      <c r="O781" s="94">
        <v>2930.1568000018601</v>
      </c>
      <c r="P781" s="62">
        <f t="shared" si="12"/>
        <v>0.93191842156685833</v>
      </c>
      <c r="Q781" s="22">
        <v>43747</v>
      </c>
      <c r="R781" s="99">
        <v>48565358.851999998</v>
      </c>
      <c r="S781" s="99">
        <v>48819160.636562496</v>
      </c>
      <c r="T781" s="19"/>
      <c r="U781" s="23">
        <v>3.6315667966846398E-4</v>
      </c>
      <c r="V781" s="63">
        <v>-0.52170561884849997</v>
      </c>
      <c r="W781" s="23">
        <v>6.5432550472905903E-3</v>
      </c>
      <c r="X781" s="63">
        <v>-8.9484444599365798</v>
      </c>
      <c r="Y781" s="23">
        <v>-2.4126177318976299E-2</v>
      </c>
      <c r="Z781" s="63">
        <v>10.787985648683399</v>
      </c>
      <c r="AA781" s="23">
        <v>-3.05389415643731E-2</v>
      </c>
      <c r="AB781" s="63">
        <v>13.8527215532231</v>
      </c>
      <c r="AC781" s="23">
        <v>5.52582983236789E-2</v>
      </c>
      <c r="AD781" s="63">
        <v>25.593127079890099</v>
      </c>
      <c r="AE781" s="23">
        <v>9.7198307512444404E-2</v>
      </c>
      <c r="AF781" s="64">
        <v>21.913172335218398</v>
      </c>
      <c r="AG781" s="23">
        <v>7.4080706144741303E-4</v>
      </c>
      <c r="AH781" s="63">
        <v>-6.0207450946109002</v>
      </c>
      <c r="AI781" s="23">
        <v>-2.1435644704979499E-2</v>
      </c>
      <c r="AJ781" s="63">
        <v>7.9425485017054598</v>
      </c>
      <c r="AK781" s="23">
        <v>1.3794382237899101</v>
      </c>
      <c r="AL781" s="23">
        <v>5.5503872934423298E-2</v>
      </c>
      <c r="AM781" s="63">
        <v>4.0442318706773204</v>
      </c>
      <c r="AN781" s="19"/>
      <c r="AO781" s="26">
        <v>2.3189313586044601E-2</v>
      </c>
      <c r="AP781" s="26">
        <v>-3.05069322621421E-2</v>
      </c>
      <c r="AQ781" s="26">
        <v>1.36154241263284E-2</v>
      </c>
      <c r="AR781" s="26">
        <v>-3.0759647379454701E-2</v>
      </c>
      <c r="AS781" s="24">
        <v>8</v>
      </c>
      <c r="AT781" s="24">
        <v>4</v>
      </c>
      <c r="AU781" s="24">
        <v>7</v>
      </c>
      <c r="AV781" s="25">
        <v>5</v>
      </c>
      <c r="AW781" s="19"/>
      <c r="AX781" s="29">
        <v>5.5162852932480702E-2</v>
      </c>
      <c r="AY781" s="30">
        <v>-1.03124508538349</v>
      </c>
      <c r="AZ781" s="30">
        <v>0.29612698521805197</v>
      </c>
      <c r="BA781" s="30">
        <v>-1.31021435111688</v>
      </c>
      <c r="BB781" s="62">
        <v>5.6790307837491097E-3</v>
      </c>
      <c r="BC781" s="108">
        <v>-9.4450815738964593</v>
      </c>
      <c r="BD781" s="22">
        <v>43747</v>
      </c>
      <c r="BE781" s="22">
        <v>43914</v>
      </c>
      <c r="BF781" s="24"/>
      <c r="BG781" s="22"/>
      <c r="BH781" s="37"/>
    </row>
    <row r="782" spans="1:60" x14ac:dyDescent="0.25">
      <c r="A782" s="19"/>
      <c r="B782" s="17" t="s">
        <v>796</v>
      </c>
      <c r="C782" s="17" t="s">
        <v>5062</v>
      </c>
      <c r="D782" s="17" t="s">
        <v>3117</v>
      </c>
      <c r="E782" s="20" t="s">
        <v>7367</v>
      </c>
      <c r="F782" s="20" t="s">
        <v>3164</v>
      </c>
      <c r="G782" s="82" t="s">
        <v>7253</v>
      </c>
      <c r="H782" s="85" t="s">
        <v>7279</v>
      </c>
      <c r="I782" s="21" t="s">
        <v>7417</v>
      </c>
      <c r="J782" s="21" t="s">
        <v>4133</v>
      </c>
      <c r="K782" s="19"/>
      <c r="L782" s="22">
        <v>44015</v>
      </c>
      <c r="M782" s="98">
        <v>2764.6185999997001</v>
      </c>
      <c r="N782" s="94">
        <v>2764.6185999997001</v>
      </c>
      <c r="O782" s="94">
        <v>2964.5240999981802</v>
      </c>
      <c r="P782" s="62">
        <f t="shared" si="12"/>
        <v>0.93256742287957695</v>
      </c>
      <c r="Q782" s="22">
        <v>43747</v>
      </c>
      <c r="R782" s="99">
        <v>887401.54599999997</v>
      </c>
      <c r="S782" s="99">
        <v>764927.26117187506</v>
      </c>
      <c r="T782" s="19"/>
      <c r="U782" s="23">
        <v>3.65753779988154E-4</v>
      </c>
      <c r="V782" s="63">
        <v>-0.52144590881653097</v>
      </c>
      <c r="W782" s="23">
        <v>6.6215708375239003E-3</v>
      </c>
      <c r="X782" s="63">
        <v>-8.9406128809205292</v>
      </c>
      <c r="Y782" s="23">
        <v>-2.3665136982344799E-2</v>
      </c>
      <c r="Z782" s="63">
        <v>10.8340896823502</v>
      </c>
      <c r="AA782" s="23">
        <v>-2.96164364172E-2</v>
      </c>
      <c r="AB782" s="63">
        <v>13.9449720679404</v>
      </c>
      <c r="AC782" s="23">
        <v>5.7266306939709501E-2</v>
      </c>
      <c r="AD782" s="63">
        <v>25.793927941500399</v>
      </c>
      <c r="AE782" s="23">
        <v>0.100330821393145</v>
      </c>
      <c r="AF782" s="64">
        <v>22.2264237232739</v>
      </c>
      <c r="AG782" s="23">
        <v>7.4858357402263198E-4</v>
      </c>
      <c r="AH782" s="63">
        <v>-6.0199674433533801</v>
      </c>
      <c r="AI782" s="23">
        <v>-2.0965698263353299E-2</v>
      </c>
      <c r="AJ782" s="63">
        <v>7.9895431458717203</v>
      </c>
      <c r="AK782" s="23">
        <v>1.14376330828643</v>
      </c>
      <c r="AL782" s="23">
        <v>5.8270494762837202E-2</v>
      </c>
      <c r="AM782" s="63">
        <v>94.342955791275003</v>
      </c>
      <c r="AN782" s="19"/>
      <c r="AO782" s="26">
        <v>2.3191971082269398E-2</v>
      </c>
      <c r="AP782" s="26">
        <v>-3.0504383498737301E-2</v>
      </c>
      <c r="AQ782" s="26">
        <v>1.36946571201406E-2</v>
      </c>
      <c r="AR782" s="26">
        <v>-3.06814770101482E-2</v>
      </c>
      <c r="AS782" s="24">
        <v>8</v>
      </c>
      <c r="AT782" s="24">
        <v>4</v>
      </c>
      <c r="AU782" s="24">
        <v>7</v>
      </c>
      <c r="AV782" s="25">
        <v>5</v>
      </c>
      <c r="AW782" s="19"/>
      <c r="AX782" s="29">
        <v>5.5164487850197501E-2</v>
      </c>
      <c r="AY782" s="30">
        <v>-1.0159456283799999</v>
      </c>
      <c r="AZ782" s="30">
        <v>0.29909173914666098</v>
      </c>
      <c r="BA782" s="30">
        <v>-1.2913603381130101</v>
      </c>
      <c r="BB782" s="62">
        <v>5.6792157192558099E-3</v>
      </c>
      <c r="BC782" s="108">
        <v>-9.4057592582685192</v>
      </c>
      <c r="BD782" s="22">
        <v>43747</v>
      </c>
      <c r="BE782" s="22">
        <v>43914</v>
      </c>
      <c r="BF782" s="24"/>
      <c r="BG782" s="22"/>
      <c r="BH782" s="37"/>
    </row>
    <row r="783" spans="1:60" x14ac:dyDescent="0.25">
      <c r="A783" s="19"/>
      <c r="B783" s="17" t="s">
        <v>797</v>
      </c>
      <c r="C783" s="17" t="s">
        <v>5063</v>
      </c>
      <c r="D783" s="17" t="s">
        <v>3118</v>
      </c>
      <c r="E783" s="20" t="s">
        <v>7289</v>
      </c>
      <c r="F783" s="20" t="s">
        <v>3164</v>
      </c>
      <c r="G783" s="82" t="s">
        <v>7253</v>
      </c>
      <c r="H783" s="85" t="s">
        <v>7273</v>
      </c>
      <c r="I783" s="21" t="s">
        <v>7418</v>
      </c>
      <c r="J783" s="21" t="s">
        <v>4134</v>
      </c>
      <c r="K783" s="19"/>
      <c r="L783" s="22">
        <v>44015</v>
      </c>
      <c r="M783" s="98">
        <v>1678.3082500006999</v>
      </c>
      <c r="N783" s="94">
        <v>1678.3082500006999</v>
      </c>
      <c r="O783" s="94">
        <v>2063.6643059998801</v>
      </c>
      <c r="P783" s="62">
        <f t="shared" si="12"/>
        <v>0.8132661136412549</v>
      </c>
      <c r="Q783" s="22">
        <v>43885</v>
      </c>
      <c r="R783" s="99">
        <v>1677708.18344727</v>
      </c>
      <c r="S783" s="99">
        <v>1720500.17499219</v>
      </c>
      <c r="T783" s="19"/>
      <c r="U783" s="23">
        <v>-1.4938859175344999E-2</v>
      </c>
      <c r="V783" s="63">
        <v>-2.0519072043498499</v>
      </c>
      <c r="W783" s="23">
        <v>5.15090164735739E-2</v>
      </c>
      <c r="X783" s="63">
        <v>-4.4518683173082501</v>
      </c>
      <c r="Y783" s="23">
        <v>-0.10930527235366801</v>
      </c>
      <c r="Z783" s="63">
        <v>2.2700761452142602</v>
      </c>
      <c r="AA783" s="23">
        <v>-4.2152988651650999E-2</v>
      </c>
      <c r="AB783" s="63">
        <v>12.691316844488</v>
      </c>
      <c r="AC783" s="23">
        <v>0.111251770982635</v>
      </c>
      <c r="AD783" s="63">
        <v>31.192474345792998</v>
      </c>
      <c r="AE783" s="23">
        <v>0.12723385438585</v>
      </c>
      <c r="AF783" s="64">
        <v>24.916727022558899</v>
      </c>
      <c r="AG783" s="23">
        <v>-1.3368855077715101E-2</v>
      </c>
      <c r="AH783" s="63">
        <v>-7.4317113085271602</v>
      </c>
      <c r="AI783" s="23">
        <v>-9.3722397156816406E-2</v>
      </c>
      <c r="AJ783" s="63">
        <v>0.71387325652176503</v>
      </c>
      <c r="AK783" s="23">
        <v>0.63588963184680303</v>
      </c>
      <c r="AL783" s="23">
        <v>3.1145574477704899E-2</v>
      </c>
      <c r="AM783" s="63">
        <v>-70.310627323691705</v>
      </c>
      <c r="AN783" s="19"/>
      <c r="AO783" s="26">
        <v>3.7693337180826299E-2</v>
      </c>
      <c r="AP783" s="26">
        <v>-5.8223507739094203E-2</v>
      </c>
      <c r="AQ783" s="26">
        <v>0.13217863063444399</v>
      </c>
      <c r="AR783" s="26">
        <v>-0.23313809793297</v>
      </c>
      <c r="AS783" s="24">
        <v>7</v>
      </c>
      <c r="AT783" s="24">
        <v>5</v>
      </c>
      <c r="AU783" s="24">
        <v>6</v>
      </c>
      <c r="AV783" s="25">
        <v>6</v>
      </c>
      <c r="AW783" s="19"/>
      <c r="AX783" s="29">
        <v>0.18148109175701399</v>
      </c>
      <c r="AY783" s="30">
        <v>-0.19796686150675699</v>
      </c>
      <c r="AZ783" s="30">
        <v>0.30330944887055</v>
      </c>
      <c r="BA783" s="30">
        <v>-0.26835161290182402</v>
      </c>
      <c r="BB783" s="62">
        <v>1.86605497503479E-2</v>
      </c>
      <c r="BC783" s="108">
        <v>-27.275685748056301</v>
      </c>
      <c r="BD783" s="22">
        <v>43885</v>
      </c>
      <c r="BE783" s="22">
        <v>43929</v>
      </c>
      <c r="BF783" s="24"/>
      <c r="BG783" s="22"/>
      <c r="BH783" s="37"/>
    </row>
    <row r="784" spans="1:60" x14ac:dyDescent="0.25">
      <c r="A784" s="19"/>
      <c r="B784" s="17" t="s">
        <v>798</v>
      </c>
      <c r="C784" s="17" t="s">
        <v>5064</v>
      </c>
      <c r="D784" s="17" t="s">
        <v>3118</v>
      </c>
      <c r="E784" s="20" t="s">
        <v>7290</v>
      </c>
      <c r="F784" s="20" t="s">
        <v>3164</v>
      </c>
      <c r="G784" s="82" t="s">
        <v>7253</v>
      </c>
      <c r="H784" s="85" t="s">
        <v>7273</v>
      </c>
      <c r="I784" s="21" t="s">
        <v>7418</v>
      </c>
      <c r="J784" s="21" t="s">
        <v>4135</v>
      </c>
      <c r="K784" s="19"/>
      <c r="L784" s="22">
        <v>44015</v>
      </c>
      <c r="M784" s="98">
        <v>1641.4055679999301</v>
      </c>
      <c r="N784" s="94">
        <v>1641.4055679999301</v>
      </c>
      <c r="O784" s="94">
        <v>2014.0223399996801</v>
      </c>
      <c r="P784" s="62">
        <f t="shared" si="12"/>
        <v>0.8149887592608287</v>
      </c>
      <c r="Q784" s="22">
        <v>43885</v>
      </c>
      <c r="R784" s="99">
        <v>19180.1167107849</v>
      </c>
      <c r="S784" s="99">
        <v>19819.768803802501</v>
      </c>
      <c r="T784" s="19"/>
      <c r="U784" s="23">
        <v>-1.49356759766306E-2</v>
      </c>
      <c r="V784" s="63">
        <v>-2.0515888844784098</v>
      </c>
      <c r="W784" s="23">
        <v>5.2126802696875502E-2</v>
      </c>
      <c r="X784" s="63">
        <v>-4.3900896949780899</v>
      </c>
      <c r="Y784" s="23">
        <v>-0.106869953040587</v>
      </c>
      <c r="Z784" s="63">
        <v>2.5136080765223601</v>
      </c>
      <c r="AA784" s="23">
        <v>-3.6964526238989499E-2</v>
      </c>
      <c r="AB784" s="63">
        <v>13.2101630857505</v>
      </c>
      <c r="AC784" s="23">
        <v>0.122888243307971</v>
      </c>
      <c r="AD784" s="63">
        <v>32.356121578311999</v>
      </c>
      <c r="AE784" s="23">
        <v>0.14457901228350201</v>
      </c>
      <c r="AF784" s="64">
        <v>26.651242812309601</v>
      </c>
      <c r="AG784" s="23">
        <v>-1.3328400928912699E-2</v>
      </c>
      <c r="AH784" s="63">
        <v>-7.42766589365056</v>
      </c>
      <c r="AI784" s="23">
        <v>-9.1175708731461802E-2</v>
      </c>
      <c r="AJ784" s="63">
        <v>0.96854209905723099</v>
      </c>
      <c r="AK784" s="23">
        <v>0.76801297730533402</v>
      </c>
      <c r="AL784" s="23">
        <v>3.61483551132551E-2</v>
      </c>
      <c r="AM784" s="63">
        <v>-57.098292777780401</v>
      </c>
      <c r="AN784" s="19"/>
      <c r="AO784" s="26">
        <v>3.77134411864972E-2</v>
      </c>
      <c r="AP784" s="26">
        <v>-5.8159256141152603E-2</v>
      </c>
      <c r="AQ784" s="26">
        <v>0.132676031975279</v>
      </c>
      <c r="AR784" s="26">
        <v>-0.232756184321188</v>
      </c>
      <c r="AS784" s="24">
        <v>7</v>
      </c>
      <c r="AT784" s="24">
        <v>5</v>
      </c>
      <c r="AU784" s="24">
        <v>6</v>
      </c>
      <c r="AV784" s="25">
        <v>6</v>
      </c>
      <c r="AW784" s="19"/>
      <c r="AX784" s="29">
        <v>0.18144764665892599</v>
      </c>
      <c r="AY784" s="30">
        <v>-0.17004183901258299</v>
      </c>
      <c r="AZ784" s="30">
        <v>0.32039938552679798</v>
      </c>
      <c r="BA784" s="30">
        <v>-0.230786689465731</v>
      </c>
      <c r="BB784" s="62">
        <v>1.8657697011403799E-2</v>
      </c>
      <c r="BC784" s="108">
        <v>-27.218253199738701</v>
      </c>
      <c r="BD784" s="22">
        <v>43885</v>
      </c>
      <c r="BE784" s="22">
        <v>43929</v>
      </c>
      <c r="BF784" s="24"/>
      <c r="BG784" s="22"/>
      <c r="BH784" s="37"/>
    </row>
    <row r="785" spans="1:60" x14ac:dyDescent="0.25">
      <c r="A785" s="19"/>
      <c r="B785" s="17" t="s">
        <v>799</v>
      </c>
      <c r="C785" s="17" t="s">
        <v>5065</v>
      </c>
      <c r="D785" s="17" t="s">
        <v>3118</v>
      </c>
      <c r="E785" s="20" t="s">
        <v>7365</v>
      </c>
      <c r="F785" s="20" t="s">
        <v>3164</v>
      </c>
      <c r="G785" s="82" t="s">
        <v>7253</v>
      </c>
      <c r="H785" s="85" t="s">
        <v>7273</v>
      </c>
      <c r="I785" s="21" t="s">
        <v>7418</v>
      </c>
      <c r="J785" s="21" t="s">
        <v>4136</v>
      </c>
      <c r="K785" s="19"/>
      <c r="L785" s="22">
        <v>44015</v>
      </c>
      <c r="M785" s="98">
        <v>1706.28675399907</v>
      </c>
      <c r="N785" s="94">
        <v>1706.28675399907</v>
      </c>
      <c r="O785" s="94">
        <v>2091.68407800049</v>
      </c>
      <c r="P785" s="62">
        <f t="shared" si="12"/>
        <v>0.81574783302369736</v>
      </c>
      <c r="Q785" s="22">
        <v>43885</v>
      </c>
      <c r="R785" s="99">
        <v>466877.27212841797</v>
      </c>
      <c r="S785" s="99">
        <v>473574.62196582003</v>
      </c>
      <c r="T785" s="19"/>
      <c r="U785" s="23">
        <v>-1.48947573679834E-2</v>
      </c>
      <c r="V785" s="63">
        <v>-2.04749702361369</v>
      </c>
      <c r="W785" s="23">
        <v>5.2162885500365498E-2</v>
      </c>
      <c r="X785" s="63">
        <v>-4.38648141462909</v>
      </c>
      <c r="Y785" s="23">
        <v>-0.10558994552237</v>
      </c>
      <c r="Z785" s="63">
        <v>2.64160882834403</v>
      </c>
      <c r="AA785" s="23">
        <v>-3.4035062518341902E-2</v>
      </c>
      <c r="AB785" s="63">
        <v>13.503109457815301</v>
      </c>
      <c r="AC785" s="23">
        <v>0.12880362772018999</v>
      </c>
      <c r="AD785" s="63">
        <v>32.947660019563003</v>
      </c>
      <c r="AE785" s="23">
        <v>0.15338443833388701</v>
      </c>
      <c r="AF785" s="64">
        <v>27.5317854173481</v>
      </c>
      <c r="AG785" s="23">
        <v>-1.33052075198066E-2</v>
      </c>
      <c r="AH785" s="63">
        <v>-7.4253465527362996</v>
      </c>
      <c r="AI785" s="23">
        <v>-8.9885375105077395E-2</v>
      </c>
      <c r="AJ785" s="63">
        <v>1.0975754616956701</v>
      </c>
      <c r="AK785" s="23">
        <v>0.83489451022120198</v>
      </c>
      <c r="AL785" s="23">
        <v>4.6112865702525603E-2</v>
      </c>
      <c r="AM785" s="63">
        <v>63.456075984751799</v>
      </c>
      <c r="AN785" s="19"/>
      <c r="AO785" s="26">
        <v>3.7716022663516903E-2</v>
      </c>
      <c r="AP785" s="26">
        <v>-5.8130974781306598E-2</v>
      </c>
      <c r="AQ785" s="26">
        <v>0.13304193191841501</v>
      </c>
      <c r="AR785" s="26">
        <v>-0.232681930961844</v>
      </c>
      <c r="AS785" s="24">
        <v>7</v>
      </c>
      <c r="AT785" s="24">
        <v>5</v>
      </c>
      <c r="AU785" s="24">
        <v>6</v>
      </c>
      <c r="AV785" s="25">
        <v>6</v>
      </c>
      <c r="AW785" s="19"/>
      <c r="AX785" s="29">
        <v>0.18145079061709099</v>
      </c>
      <c r="AY785" s="30">
        <v>-0.15472671658835699</v>
      </c>
      <c r="AZ785" s="30">
        <v>0.32995825669649997</v>
      </c>
      <c r="BA785" s="30">
        <v>-0.21011163365528801</v>
      </c>
      <c r="BB785" s="62">
        <v>1.8658165533888701E-2</v>
      </c>
      <c r="BC785" s="108">
        <v>-27.207228566985599</v>
      </c>
      <c r="BD785" s="22">
        <v>43885</v>
      </c>
      <c r="BE785" s="22">
        <v>43929</v>
      </c>
      <c r="BF785" s="24"/>
      <c r="BG785" s="22"/>
      <c r="BH785" s="37"/>
    </row>
    <row r="786" spans="1:60" x14ac:dyDescent="0.25">
      <c r="A786" s="19"/>
      <c r="B786" s="17" t="s">
        <v>800</v>
      </c>
      <c r="C786" s="17" t="s">
        <v>5066</v>
      </c>
      <c r="D786" s="17" t="s">
        <v>3118</v>
      </c>
      <c r="E786" s="20" t="s">
        <v>7294</v>
      </c>
      <c r="F786" s="20" t="s">
        <v>3164</v>
      </c>
      <c r="G786" s="82" t="s">
        <v>7253</v>
      </c>
      <c r="H786" s="85" t="s">
        <v>7273</v>
      </c>
      <c r="I786" s="21" t="s">
        <v>7418</v>
      </c>
      <c r="J786" s="21" t="s">
        <v>4137</v>
      </c>
      <c r="K786" s="19"/>
      <c r="L786" s="22">
        <v>44015</v>
      </c>
      <c r="M786" s="98">
        <v>2366.2739359997199</v>
      </c>
      <c r="N786" s="94">
        <v>2366.2739359997199</v>
      </c>
      <c r="O786" s="94">
        <v>2497.4411740004998</v>
      </c>
      <c r="P786" s="62">
        <f t="shared" si="12"/>
        <v>0.94747934831607228</v>
      </c>
      <c r="Q786" s="22">
        <v>43910</v>
      </c>
      <c r="R786" s="99">
        <v>328900.40331445303</v>
      </c>
      <c r="S786" s="99">
        <v>27473.1776207886</v>
      </c>
      <c r="T786" s="19"/>
      <c r="U786" s="23">
        <v>-1.48795984559911E-2</v>
      </c>
      <c r="V786" s="63">
        <v>-2.0459811324144499</v>
      </c>
      <c r="W786" s="23">
        <v>5.0316790804572499E-2</v>
      </c>
      <c r="X786" s="63">
        <v>-4.5710908842083899</v>
      </c>
      <c r="Y786" s="23">
        <v>9.0287210736278198E-2</v>
      </c>
      <c r="Z786" s="63">
        <v>22.2293244542088</v>
      </c>
      <c r="AA786" s="23">
        <v>0.206885370393284</v>
      </c>
      <c r="AB786" s="63">
        <v>37.595152748981498</v>
      </c>
      <c r="AC786" s="23">
        <v>0.27344825375999798</v>
      </c>
      <c r="AD786" s="63">
        <v>47.412122623529299</v>
      </c>
      <c r="AE786" s="23">
        <v>0.309839979969256</v>
      </c>
      <c r="AF786" s="64">
        <v>43.177339580899599</v>
      </c>
      <c r="AG786" s="23">
        <v>-1.32202865243016E-2</v>
      </c>
      <c r="AH786" s="63">
        <v>-7.4168544531858096</v>
      </c>
      <c r="AI786" s="23">
        <v>0.104255865877349</v>
      </c>
      <c r="AJ786" s="63">
        <v>20.511699559952799</v>
      </c>
      <c r="AK786" s="23">
        <v>1.4407409421447701</v>
      </c>
      <c r="AL786" s="23">
        <v>5.7178289211151402E-2</v>
      </c>
      <c r="AM786" s="63">
        <v>10.174503706162801</v>
      </c>
      <c r="AN786" s="19"/>
      <c r="AO786" s="26">
        <v>3.7714723379394903E-2</v>
      </c>
      <c r="AP786" s="26">
        <v>-2.4925239360527499E-2</v>
      </c>
      <c r="AQ786" s="26">
        <v>0.140306192692224</v>
      </c>
      <c r="AR786" s="26">
        <v>-0.100971928765794</v>
      </c>
      <c r="AS786" s="24">
        <v>8</v>
      </c>
      <c r="AT786" s="24">
        <v>4</v>
      </c>
      <c r="AU786" s="24">
        <v>7</v>
      </c>
      <c r="AV786" s="25">
        <v>5</v>
      </c>
      <c r="AW786" s="19"/>
      <c r="AX786" s="29">
        <v>0.13946096531188201</v>
      </c>
      <c r="AY786" s="30">
        <v>1.49335493069702</v>
      </c>
      <c r="AZ786" s="30">
        <v>1.0572707599239901</v>
      </c>
      <c r="BA786" s="30">
        <v>2.4223181334382402</v>
      </c>
      <c r="BB786" s="62">
        <v>1.4444308515030599E-2</v>
      </c>
      <c r="BC786" s="108">
        <v>-11.373195211068399</v>
      </c>
      <c r="BD786" s="22">
        <v>43910</v>
      </c>
      <c r="BE786" s="22">
        <v>43986</v>
      </c>
      <c r="BF786" s="24"/>
      <c r="BG786" s="22"/>
      <c r="BH786" s="37"/>
    </row>
    <row r="787" spans="1:60" x14ac:dyDescent="0.25">
      <c r="A787" s="19"/>
      <c r="B787" s="17" t="s">
        <v>801</v>
      </c>
      <c r="C787" s="17" t="s">
        <v>5067</v>
      </c>
      <c r="D787" s="17" t="s">
        <v>3118</v>
      </c>
      <c r="E787" s="20" t="s">
        <v>7367</v>
      </c>
      <c r="F787" s="20" t="s">
        <v>3164</v>
      </c>
      <c r="G787" s="82" t="s">
        <v>7253</v>
      </c>
      <c r="H787" s="85" t="s">
        <v>7273</v>
      </c>
      <c r="I787" s="21" t="s">
        <v>7418</v>
      </c>
      <c r="J787" s="21" t="s">
        <v>4138</v>
      </c>
      <c r="K787" s="19"/>
      <c r="L787" s="22">
        <v>44015</v>
      </c>
      <c r="M787" s="98">
        <v>2227.66778400168</v>
      </c>
      <c r="N787" s="94">
        <v>2227.66778400168</v>
      </c>
      <c r="O787" s="94">
        <v>2404.5833639986799</v>
      </c>
      <c r="P787" s="62">
        <f t="shared" si="12"/>
        <v>0.92642568245053492</v>
      </c>
      <c r="Q787" s="22">
        <v>43910</v>
      </c>
      <c r="R787" s="99">
        <v>0</v>
      </c>
      <c r="S787" s="99">
        <v>0</v>
      </c>
      <c r="T787" s="19"/>
      <c r="U787" s="23">
        <v>-1.5080424847838E-2</v>
      </c>
      <c r="V787" s="63">
        <v>-2.0660637715991501</v>
      </c>
      <c r="W787" s="23">
        <v>2.69780037306191E-2</v>
      </c>
      <c r="X787" s="63">
        <v>-6.9049695916037299</v>
      </c>
      <c r="Y787" s="23">
        <v>6.6060252467650599E-2</v>
      </c>
      <c r="Z787" s="63">
        <v>19.806628627353302</v>
      </c>
      <c r="AA787" s="23">
        <v>0.180067517982097</v>
      </c>
      <c r="AB787" s="63">
        <v>34.913367507862901</v>
      </c>
      <c r="AC787" s="23">
        <v>0.23459406336041899</v>
      </c>
      <c r="AD787" s="63">
        <v>43.526703583600501</v>
      </c>
      <c r="AE787" s="23">
        <v>0.210284664832288</v>
      </c>
      <c r="AF787" s="64">
        <v>33.221808067173697</v>
      </c>
      <c r="AG787" s="23">
        <v>-1.5164878239375E-2</v>
      </c>
      <c r="AH787" s="63">
        <v>-7.6113136246931399</v>
      </c>
      <c r="AI787" s="23">
        <v>7.9718514141859501E-2</v>
      </c>
      <c r="AJ787" s="63">
        <v>18.057964386389401</v>
      </c>
      <c r="AK787" s="23">
        <v>1.23018789632246</v>
      </c>
      <c r="AL787" s="23">
        <v>6.1381500741845202E-2</v>
      </c>
      <c r="AM787" s="63">
        <v>102.98541459487799</v>
      </c>
      <c r="AN787" s="19"/>
      <c r="AO787" s="26">
        <v>3.65569780988153E-2</v>
      </c>
      <c r="AP787" s="26">
        <v>-2.3708267337497101E-2</v>
      </c>
      <c r="AQ787" s="26">
        <v>0.140306192692224</v>
      </c>
      <c r="AR787" s="26">
        <v>-0.100971928765794</v>
      </c>
      <c r="AS787" s="24">
        <v>8</v>
      </c>
      <c r="AT787" s="24">
        <v>4</v>
      </c>
      <c r="AU787" s="24">
        <v>7</v>
      </c>
      <c r="AV787" s="25">
        <v>5</v>
      </c>
      <c r="AW787" s="19"/>
      <c r="AX787" s="29">
        <v>0.135453931936936</v>
      </c>
      <c r="AY787" s="30">
        <v>1.37611990631194</v>
      </c>
      <c r="AZ787" s="30">
        <v>0.96308117005446503</v>
      </c>
      <c r="BA787" s="30">
        <v>2.1827592680674601</v>
      </c>
      <c r="BB787" s="62">
        <v>1.40178024924353E-2</v>
      </c>
      <c r="BC787" s="108">
        <v>-11.852551767005901</v>
      </c>
      <c r="BD787" s="22">
        <v>43910</v>
      </c>
      <c r="BE787" s="22">
        <v>43990</v>
      </c>
      <c r="BF787" s="24"/>
      <c r="BG787" s="22"/>
      <c r="BH787" s="37"/>
    </row>
    <row r="788" spans="1:60" x14ac:dyDescent="0.25">
      <c r="A788" s="19"/>
      <c r="B788" s="17" t="s">
        <v>802</v>
      </c>
      <c r="C788" s="17" t="s">
        <v>5068</v>
      </c>
      <c r="D788" s="17" t="s">
        <v>3119</v>
      </c>
      <c r="E788" s="20" t="s">
        <v>7289</v>
      </c>
      <c r="F788" s="20" t="s">
        <v>3164</v>
      </c>
      <c r="G788" s="82" t="s">
        <v>7253</v>
      </c>
      <c r="H788" s="85" t="s">
        <v>7261</v>
      </c>
      <c r="I788" s="21" t="s">
        <v>7417</v>
      </c>
      <c r="J788" s="21" t="s">
        <v>4139</v>
      </c>
      <c r="K788" s="19"/>
      <c r="L788" s="22">
        <v>44015</v>
      </c>
      <c r="M788" s="98">
        <v>1947.8955000005701</v>
      </c>
      <c r="N788" s="94">
        <v>1947.8955000005701</v>
      </c>
      <c r="O788" s="94">
        <v>2008.81689999998</v>
      </c>
      <c r="P788" s="62">
        <f t="shared" si="12"/>
        <v>0.96967299508511173</v>
      </c>
      <c r="Q788" s="22">
        <v>43747</v>
      </c>
      <c r="R788" s="99">
        <v>7318163.9100000001</v>
      </c>
      <c r="S788" s="99">
        <v>7694853.9677499998</v>
      </c>
      <c r="T788" s="19"/>
      <c r="U788" s="23">
        <v>4.9683393626764904E-4</v>
      </c>
      <c r="V788" s="63">
        <v>-0.50833789318858202</v>
      </c>
      <c r="W788" s="23">
        <v>9.3008853673381998E-3</v>
      </c>
      <c r="X788" s="63">
        <v>-8.6726814279391</v>
      </c>
      <c r="Y788" s="23">
        <v>-8.4478362641675596E-3</v>
      </c>
      <c r="Z788" s="63">
        <v>12.355819754171501</v>
      </c>
      <c r="AA788" s="23">
        <v>-7.2599792283654097E-3</v>
      </c>
      <c r="AB788" s="63">
        <v>16.180617786827501</v>
      </c>
      <c r="AC788" s="23">
        <v>5.0489515007939197E-2</v>
      </c>
      <c r="AD788" s="63">
        <v>25.1162487483234</v>
      </c>
      <c r="AE788" s="23">
        <v>8.3255727355281098E-2</v>
      </c>
      <c r="AF788" s="64">
        <v>20.5189143194875</v>
      </c>
      <c r="AG788" s="23">
        <v>1.0332574147469101E-3</v>
      </c>
      <c r="AH788" s="63">
        <v>-5.9915000592809502</v>
      </c>
      <c r="AI788" s="23">
        <v>-6.51167587329837E-3</v>
      </c>
      <c r="AJ788" s="63">
        <v>9.4349453848699305</v>
      </c>
      <c r="AK788" s="23">
        <v>0.94789550000103195</v>
      </c>
      <c r="AL788" s="23">
        <v>4.2801584602784701E-2</v>
      </c>
      <c r="AM788" s="63">
        <v>-33.038963967584998</v>
      </c>
      <c r="AN788" s="19"/>
      <c r="AO788" s="26">
        <v>1.4378107611264601E-2</v>
      </c>
      <c r="AP788" s="26">
        <v>-1.42081997200876E-2</v>
      </c>
      <c r="AQ788" s="26">
        <v>1.8001891443418599E-2</v>
      </c>
      <c r="AR788" s="26">
        <v>-2.0353453883217298E-2</v>
      </c>
      <c r="AS788" s="24">
        <v>8</v>
      </c>
      <c r="AT788" s="24">
        <v>4</v>
      </c>
      <c r="AU788" s="24">
        <v>7</v>
      </c>
      <c r="AV788" s="25">
        <v>5</v>
      </c>
      <c r="AW788" s="19"/>
      <c r="AX788" s="29">
        <v>3.4597518561495198E-2</v>
      </c>
      <c r="AY788" s="30">
        <v>-1.00883997361416</v>
      </c>
      <c r="AZ788" s="30">
        <v>0.37364609389896902</v>
      </c>
      <c r="BA788" s="30">
        <v>-1.33432768719649</v>
      </c>
      <c r="BB788" s="62">
        <v>3.5720440310251398E-3</v>
      </c>
      <c r="BC788" s="108">
        <v>-5.7787397149149902</v>
      </c>
      <c r="BD788" s="22">
        <v>43747</v>
      </c>
      <c r="BE788" s="22">
        <v>43913</v>
      </c>
      <c r="BF788" s="24"/>
      <c r="BG788" s="22"/>
      <c r="BH788" s="37"/>
    </row>
    <row r="789" spans="1:60" x14ac:dyDescent="0.25">
      <c r="A789" s="19"/>
      <c r="B789" s="17" t="s">
        <v>803</v>
      </c>
      <c r="C789" s="17" t="s">
        <v>5069</v>
      </c>
      <c r="D789" s="17" t="s">
        <v>3119</v>
      </c>
      <c r="E789" s="20" t="s">
        <v>7290</v>
      </c>
      <c r="F789" s="20" t="s">
        <v>3164</v>
      </c>
      <c r="G789" s="82" t="s">
        <v>7253</v>
      </c>
      <c r="H789" s="85" t="s">
        <v>7261</v>
      </c>
      <c r="I789" s="21" t="s">
        <v>7417</v>
      </c>
      <c r="J789" s="21" t="s">
        <v>4140</v>
      </c>
      <c r="K789" s="19"/>
      <c r="L789" s="22">
        <v>44015</v>
      </c>
      <c r="M789" s="98">
        <v>2051.6171999983499</v>
      </c>
      <c r="N789" s="94">
        <v>2051.6171999983499</v>
      </c>
      <c r="O789" s="94">
        <v>2110.25299999863</v>
      </c>
      <c r="P789" s="62">
        <f t="shared" si="12"/>
        <v>0.9722138530307417</v>
      </c>
      <c r="Q789" s="22">
        <v>43747</v>
      </c>
      <c r="R789" s="99">
        <v>243952.64499999999</v>
      </c>
      <c r="S789" s="99">
        <v>566335.65282812505</v>
      </c>
      <c r="T789" s="19"/>
      <c r="U789" s="23">
        <v>5.0658877444220696E-4</v>
      </c>
      <c r="V789" s="63">
        <v>-0.50736240937112598</v>
      </c>
      <c r="W789" s="23">
        <v>9.5962510022218304E-3</v>
      </c>
      <c r="X789" s="63">
        <v>-8.6431448644434603</v>
      </c>
      <c r="Y789" s="23">
        <v>-6.6856428993560301E-3</v>
      </c>
      <c r="Z789" s="63">
        <v>12.532039090641801</v>
      </c>
      <c r="AA789" s="23">
        <v>-3.7041247505840099E-3</v>
      </c>
      <c r="AB789" s="63">
        <v>16.536203234601999</v>
      </c>
      <c r="AC789" s="23">
        <v>5.8022747607537901E-2</v>
      </c>
      <c r="AD789" s="63">
        <v>25.8695720082906</v>
      </c>
      <c r="AE789" s="23">
        <v>9.49262580070354E-2</v>
      </c>
      <c r="AF789" s="64">
        <v>21.685967384662899</v>
      </c>
      <c r="AG789" s="23">
        <v>1.06258320738561E-3</v>
      </c>
      <c r="AH789" s="63">
        <v>-5.9885674800170801</v>
      </c>
      <c r="AI789" s="23">
        <v>-4.7169307899821399E-3</v>
      </c>
      <c r="AJ789" s="63">
        <v>9.6144198932015605</v>
      </c>
      <c r="AK789" s="23">
        <v>1.0516171999985799</v>
      </c>
      <c r="AL789" s="23">
        <v>4.6207739660530898E-2</v>
      </c>
      <c r="AM789" s="63">
        <v>-22.666793967829999</v>
      </c>
      <c r="AN789" s="19"/>
      <c r="AO789" s="26">
        <v>1.43880664163589E-2</v>
      </c>
      <c r="AP789" s="26">
        <v>-1.41985761792967E-2</v>
      </c>
      <c r="AQ789" s="26">
        <v>1.8299923776794499E-2</v>
      </c>
      <c r="AR789" s="26">
        <v>-2.00571716650302E-2</v>
      </c>
      <c r="AS789" s="24">
        <v>8</v>
      </c>
      <c r="AT789" s="24">
        <v>4</v>
      </c>
      <c r="AU789" s="24">
        <v>7</v>
      </c>
      <c r="AV789" s="25">
        <v>5</v>
      </c>
      <c r="AW789" s="19"/>
      <c r="AX789" s="29">
        <v>3.4601333021273599E-2</v>
      </c>
      <c r="AY789" s="30">
        <v>-0.91522689471457896</v>
      </c>
      <c r="AZ789" s="30">
        <v>0.38510654631454599</v>
      </c>
      <c r="BA789" s="30">
        <v>-1.21410953294253</v>
      </c>
      <c r="BB789" s="62">
        <v>3.5724776407551001E-3</v>
      </c>
      <c r="BC789" s="108">
        <v>-5.6258183259851604</v>
      </c>
      <c r="BD789" s="22">
        <v>43747</v>
      </c>
      <c r="BE789" s="22">
        <v>43913</v>
      </c>
      <c r="BF789" s="24"/>
      <c r="BG789" s="22"/>
      <c r="BH789" s="37"/>
    </row>
    <row r="790" spans="1:60" x14ac:dyDescent="0.25">
      <c r="A790" s="19"/>
      <c r="B790" s="17" t="s">
        <v>804</v>
      </c>
      <c r="C790" s="17" t="s">
        <v>5070</v>
      </c>
      <c r="D790" s="17" t="s">
        <v>3119</v>
      </c>
      <c r="E790" s="20" t="s">
        <v>7365</v>
      </c>
      <c r="F790" s="20" t="s">
        <v>3164</v>
      </c>
      <c r="G790" s="82" t="s">
        <v>7253</v>
      </c>
      <c r="H790" s="85" t="s">
        <v>7261</v>
      </c>
      <c r="I790" s="21" t="s">
        <v>7417</v>
      </c>
      <c r="J790" s="21" t="s">
        <v>4141</v>
      </c>
      <c r="K790" s="19"/>
      <c r="L790" s="22">
        <v>44015</v>
      </c>
      <c r="M790" s="98">
        <v>2097.8077999986699</v>
      </c>
      <c r="N790" s="94">
        <v>2097.8077999986699</v>
      </c>
      <c r="O790" s="94">
        <v>2155.0619000010201</v>
      </c>
      <c r="P790" s="62">
        <f t="shared" si="12"/>
        <v>0.9734327352720944</v>
      </c>
      <c r="Q790" s="22">
        <v>43747</v>
      </c>
      <c r="R790" s="99">
        <v>3324264.6329999999</v>
      </c>
      <c r="S790" s="99">
        <v>4239379.8267539097</v>
      </c>
      <c r="T790" s="19"/>
      <c r="U790" s="23">
        <v>5.1127089864166897E-4</v>
      </c>
      <c r="V790" s="63">
        <v>-0.50689419695117999</v>
      </c>
      <c r="W790" s="23">
        <v>9.7378840328019595E-3</v>
      </c>
      <c r="X790" s="63">
        <v>-8.6289815613854408</v>
      </c>
      <c r="Y790" s="23">
        <v>-5.8405348190717597E-3</v>
      </c>
      <c r="Z790" s="63">
        <v>12.6165498986811</v>
      </c>
      <c r="AA790" s="23">
        <v>-1.9968551932834102E-3</v>
      </c>
      <c r="AB790" s="63">
        <v>16.706930190324801</v>
      </c>
      <c r="AC790" s="23">
        <v>6.1649748382478699E-2</v>
      </c>
      <c r="AD790" s="63">
        <v>26.232272085791902</v>
      </c>
      <c r="AE790" s="23">
        <v>0.100560293171002</v>
      </c>
      <c r="AF790" s="64">
        <v>22.249370901059599</v>
      </c>
      <c r="AG790" s="23">
        <v>1.0766138566396001E-3</v>
      </c>
      <c r="AH790" s="63">
        <v>-5.9871644150916801</v>
      </c>
      <c r="AI790" s="23">
        <v>-3.8562557301702301E-3</v>
      </c>
      <c r="AJ790" s="63">
        <v>9.7004873991827498</v>
      </c>
      <c r="AK790" s="23">
        <v>0.90277351473690903</v>
      </c>
      <c r="AL790" s="23">
        <v>4.8939005817374003E-2</v>
      </c>
      <c r="AM790" s="63">
        <v>70.243976436322598</v>
      </c>
      <c r="AN790" s="19"/>
      <c r="AO790" s="26">
        <v>1.4392775297892501E-2</v>
      </c>
      <c r="AP790" s="26">
        <v>-1.41939660425123E-2</v>
      </c>
      <c r="AQ790" s="26">
        <v>1.8442684771798699E-2</v>
      </c>
      <c r="AR790" s="26">
        <v>-1.9915189925995901E-2</v>
      </c>
      <c r="AS790" s="24">
        <v>8</v>
      </c>
      <c r="AT790" s="24">
        <v>4</v>
      </c>
      <c r="AU790" s="24">
        <v>7</v>
      </c>
      <c r="AV790" s="25">
        <v>5</v>
      </c>
      <c r="AW790" s="19"/>
      <c r="AX790" s="29">
        <v>3.4603291988023602E-2</v>
      </c>
      <c r="AY790" s="30">
        <v>-0.87028967060268803</v>
      </c>
      <c r="AZ790" s="30">
        <v>0.39060831616052399</v>
      </c>
      <c r="BA790" s="30">
        <v>-1.15613459620363</v>
      </c>
      <c r="BB790" s="62">
        <v>3.5726989148543E-3</v>
      </c>
      <c r="BC790" s="108">
        <v>-5.5525365652356404</v>
      </c>
      <c r="BD790" s="22">
        <v>43747</v>
      </c>
      <c r="BE790" s="22">
        <v>43913</v>
      </c>
      <c r="BF790" s="24"/>
      <c r="BG790" s="22"/>
      <c r="BH790" s="37"/>
    </row>
    <row r="791" spans="1:60" x14ac:dyDescent="0.25">
      <c r="A791" s="19"/>
      <c r="B791" s="17" t="s">
        <v>805</v>
      </c>
      <c r="C791" s="17" t="s">
        <v>5071</v>
      </c>
      <c r="D791" s="17" t="s">
        <v>3119</v>
      </c>
      <c r="E791" s="20" t="s">
        <v>7291</v>
      </c>
      <c r="F791" s="20" t="s">
        <v>3164</v>
      </c>
      <c r="G791" s="82" t="s">
        <v>7253</v>
      </c>
      <c r="H791" s="85" t="s">
        <v>7261</v>
      </c>
      <c r="I791" s="21" t="s">
        <v>7417</v>
      </c>
      <c r="J791" s="21" t="s">
        <v>4142</v>
      </c>
      <c r="K791" s="19"/>
      <c r="L791" s="22">
        <v>44015</v>
      </c>
      <c r="M791" s="98">
        <v>1000</v>
      </c>
      <c r="N791" s="94">
        <v>1000</v>
      </c>
      <c r="O791" s="94">
        <v>1000</v>
      </c>
      <c r="P791" s="62">
        <f t="shared" si="12"/>
        <v>1</v>
      </c>
      <c r="Q791" s="22">
        <v>44015</v>
      </c>
      <c r="R791" s="99">
        <v>0</v>
      </c>
      <c r="S791" s="99">
        <v>0</v>
      </c>
      <c r="T791" s="19"/>
      <c r="U791" s="23">
        <v>0</v>
      </c>
      <c r="V791" s="63">
        <v>-0.55802128681534702</v>
      </c>
      <c r="W791" s="23">
        <v>0</v>
      </c>
      <c r="X791" s="63">
        <v>-9.6027699646656401</v>
      </c>
      <c r="Y791" s="23">
        <v>0</v>
      </c>
      <c r="Z791" s="63">
        <v>13.200603380581001</v>
      </c>
      <c r="AA791" s="23">
        <v>0</v>
      </c>
      <c r="AB791" s="63">
        <v>16.906615709653099</v>
      </c>
      <c r="AC791" s="23">
        <v>0</v>
      </c>
      <c r="AD791" s="63">
        <v>20.067297247529499</v>
      </c>
      <c r="AE791" s="23">
        <v>0</v>
      </c>
      <c r="AF791" s="64">
        <v>12.1933415839594</v>
      </c>
      <c r="AG791" s="23">
        <v>0</v>
      </c>
      <c r="AH791" s="63">
        <v>-6.0948258007556397</v>
      </c>
      <c r="AI791" s="23">
        <v>0</v>
      </c>
      <c r="AJ791" s="63">
        <v>10.0861129722034</v>
      </c>
      <c r="AK791" s="23">
        <v>0</v>
      </c>
      <c r="AL791" s="23">
        <v>0</v>
      </c>
      <c r="AM791" s="63">
        <v>-9.7769160123862093</v>
      </c>
      <c r="AN791" s="19"/>
      <c r="AO791" s="26">
        <v>0</v>
      </c>
      <c r="AP791" s="26">
        <v>0</v>
      </c>
      <c r="AQ791" s="26">
        <v>0</v>
      </c>
      <c r="AR791" s="26">
        <v>0</v>
      </c>
      <c r="AS791" s="24">
        <v>0</v>
      </c>
      <c r="AT791" s="24">
        <v>0</v>
      </c>
      <c r="AU791" s="24">
        <v>7</v>
      </c>
      <c r="AV791" s="25">
        <v>5</v>
      </c>
      <c r="AW791" s="19"/>
      <c r="AX791" s="29">
        <v>0</v>
      </c>
      <c r="AY791" s="30">
        <v>-117.545979959425</v>
      </c>
      <c r="AZ791" s="30">
        <v>0.39470262811346402</v>
      </c>
      <c r="BA791" s="30">
        <v>-15.971119820984301</v>
      </c>
      <c r="BB791" s="62">
        <v>0</v>
      </c>
      <c r="BC791" s="108">
        <v>0</v>
      </c>
      <c r="BD791" s="22">
        <v>43650</v>
      </c>
      <c r="BE791" s="22"/>
      <c r="BF791" s="24"/>
      <c r="BG791" s="22"/>
      <c r="BH791" s="37"/>
    </row>
    <row r="792" spans="1:60" x14ac:dyDescent="0.25">
      <c r="A792" s="19"/>
      <c r="B792" s="17" t="s">
        <v>806</v>
      </c>
      <c r="C792" s="17" t="s">
        <v>5072</v>
      </c>
      <c r="D792" s="17" t="s">
        <v>3119</v>
      </c>
      <c r="E792" s="20" t="s">
        <v>7368</v>
      </c>
      <c r="F792" s="20" t="s">
        <v>3164</v>
      </c>
      <c r="G792" s="82" t="s">
        <v>7253</v>
      </c>
      <c r="H792" s="85" t="s">
        <v>7261</v>
      </c>
      <c r="I792" s="21" t="s">
        <v>7417</v>
      </c>
      <c r="J792" s="21" t="s">
        <v>4143</v>
      </c>
      <c r="K792" s="19"/>
      <c r="L792" s="22">
        <v>44015</v>
      </c>
      <c r="M792" s="98">
        <v>1000</v>
      </c>
      <c r="N792" s="94">
        <v>1000</v>
      </c>
      <c r="O792" s="94">
        <v>1000</v>
      </c>
      <c r="P792" s="62">
        <f t="shared" si="12"/>
        <v>1</v>
      </c>
      <c r="Q792" s="22">
        <v>44015</v>
      </c>
      <c r="R792" s="99">
        <v>0</v>
      </c>
      <c r="S792" s="99">
        <v>0</v>
      </c>
      <c r="T792" s="19"/>
      <c r="U792" s="23">
        <v>0</v>
      </c>
      <c r="V792" s="63">
        <v>-0.55802128681534702</v>
      </c>
      <c r="W792" s="23">
        <v>0</v>
      </c>
      <c r="X792" s="63">
        <v>-9.6027699646656401</v>
      </c>
      <c r="Y792" s="23">
        <v>0</v>
      </c>
      <c r="Z792" s="63">
        <v>13.200603380581001</v>
      </c>
      <c r="AA792" s="23">
        <v>0</v>
      </c>
      <c r="AB792" s="63">
        <v>16.906615709653099</v>
      </c>
      <c r="AC792" s="23">
        <v>0</v>
      </c>
      <c r="AD792" s="63">
        <v>20.067297247529499</v>
      </c>
      <c r="AE792" s="23">
        <v>0</v>
      </c>
      <c r="AF792" s="64">
        <v>12.1933415839594</v>
      </c>
      <c r="AG792" s="23">
        <v>0</v>
      </c>
      <c r="AH792" s="63">
        <v>-6.0948258007556397</v>
      </c>
      <c r="AI792" s="23">
        <v>0</v>
      </c>
      <c r="AJ792" s="63">
        <v>10.0861129722034</v>
      </c>
      <c r="AK792" s="23">
        <v>0</v>
      </c>
      <c r="AL792" s="23">
        <v>0</v>
      </c>
      <c r="AM792" s="63">
        <v>-9.7769160123862093</v>
      </c>
      <c r="AN792" s="19"/>
      <c r="AO792" s="26">
        <v>0</v>
      </c>
      <c r="AP792" s="26">
        <v>0</v>
      </c>
      <c r="AQ792" s="26">
        <v>0</v>
      </c>
      <c r="AR792" s="26">
        <v>0</v>
      </c>
      <c r="AS792" s="24">
        <v>0</v>
      </c>
      <c r="AT792" s="24">
        <v>0</v>
      </c>
      <c r="AU792" s="24">
        <v>7</v>
      </c>
      <c r="AV792" s="25">
        <v>5</v>
      </c>
      <c r="AW792" s="19"/>
      <c r="AX792" s="29">
        <v>0</v>
      </c>
      <c r="AY792" s="30">
        <v>-117.545979959425</v>
      </c>
      <c r="AZ792" s="30">
        <v>0.39470262811346402</v>
      </c>
      <c r="BA792" s="30">
        <v>-15.971119820984301</v>
      </c>
      <c r="BB792" s="62">
        <v>0</v>
      </c>
      <c r="BC792" s="108">
        <v>0</v>
      </c>
      <c r="BD792" s="22">
        <v>43650</v>
      </c>
      <c r="BE792" s="22"/>
      <c r="BF792" s="24"/>
      <c r="BG792" s="22"/>
      <c r="BH792" s="37"/>
    </row>
    <row r="793" spans="1:60" x14ac:dyDescent="0.25">
      <c r="A793" s="19"/>
      <c r="B793" s="17" t="s">
        <v>807</v>
      </c>
      <c r="C793" s="17" t="s">
        <v>5073</v>
      </c>
      <c r="D793" s="17" t="s">
        <v>3119</v>
      </c>
      <c r="E793" s="20" t="s">
        <v>7294</v>
      </c>
      <c r="F793" s="20" t="s">
        <v>3164</v>
      </c>
      <c r="G793" s="82" t="s">
        <v>7253</v>
      </c>
      <c r="H793" s="85" t="s">
        <v>7261</v>
      </c>
      <c r="I793" s="21" t="s">
        <v>7417</v>
      </c>
      <c r="J793" s="21" t="s">
        <v>4144</v>
      </c>
      <c r="K793" s="19"/>
      <c r="L793" s="22">
        <v>44015</v>
      </c>
      <c r="M793" s="98">
        <v>2207.5549999997002</v>
      </c>
      <c r="N793" s="94">
        <v>2207.5549999997002</v>
      </c>
      <c r="O793" s="94">
        <v>2262.74010000005</v>
      </c>
      <c r="P793" s="62">
        <f t="shared" si="12"/>
        <v>0.97561138373764245</v>
      </c>
      <c r="Q793" s="22">
        <v>43747</v>
      </c>
      <c r="R793" s="99">
        <v>7815207.7280000001</v>
      </c>
      <c r="S793" s="99">
        <v>2029320.7276445299</v>
      </c>
      <c r="T793" s="19"/>
      <c r="U793" s="23">
        <v>5.1962272664241005E-4</v>
      </c>
      <c r="V793" s="63">
        <v>-0.50605901415110599</v>
      </c>
      <c r="W793" s="23">
        <v>9.9904438757221197E-3</v>
      </c>
      <c r="X793" s="63">
        <v>-8.6037255770934298</v>
      </c>
      <c r="Y793" s="23">
        <v>-4.3318491225363704E-3</v>
      </c>
      <c r="Z793" s="63">
        <v>12.767418468327399</v>
      </c>
      <c r="AA793" s="23">
        <v>1.05617297413119E-3</v>
      </c>
      <c r="AB793" s="63">
        <v>17.012233007058999</v>
      </c>
      <c r="AC793" s="23">
        <v>6.8150256134686102E-2</v>
      </c>
      <c r="AD793" s="63">
        <v>26.882322860998102</v>
      </c>
      <c r="AE793" s="23">
        <v>0.110681831469265</v>
      </c>
      <c r="AF793" s="64">
        <v>23.261524730885899</v>
      </c>
      <c r="AG793" s="23">
        <v>1.10166055310401E-3</v>
      </c>
      <c r="AH793" s="63">
        <v>-5.9846597454452404</v>
      </c>
      <c r="AI793" s="23">
        <v>-2.3195323474283201E-3</v>
      </c>
      <c r="AJ793" s="63">
        <v>9.8541597374569392</v>
      </c>
      <c r="AK793" s="23">
        <v>1.2075550000008699</v>
      </c>
      <c r="AL793" s="23">
        <v>5.1036471510087701E-2</v>
      </c>
      <c r="AM793" s="63">
        <v>-7.0730139676015797</v>
      </c>
      <c r="AN793" s="19"/>
      <c r="AO793" s="26">
        <v>1.44012578257389E-2</v>
      </c>
      <c r="AP793" s="26">
        <v>-1.4185710989295299E-2</v>
      </c>
      <c r="AQ793" s="26">
        <v>1.8697238832828599E-2</v>
      </c>
      <c r="AR793" s="26">
        <v>-1.9662065863485598E-2</v>
      </c>
      <c r="AS793" s="24">
        <v>8</v>
      </c>
      <c r="AT793" s="24">
        <v>4</v>
      </c>
      <c r="AU793" s="24">
        <v>7</v>
      </c>
      <c r="AV793" s="25">
        <v>5</v>
      </c>
      <c r="AW793" s="19"/>
      <c r="AX793" s="29">
        <v>3.4607055418819102E-2</v>
      </c>
      <c r="AY793" s="30">
        <v>-0.78994249460174604</v>
      </c>
      <c r="AZ793" s="30">
        <v>0.40044547966772398</v>
      </c>
      <c r="BA793" s="30">
        <v>-1.05205047652817</v>
      </c>
      <c r="BB793" s="62">
        <v>3.57312155514592E-3</v>
      </c>
      <c r="BC793" s="108">
        <v>-5.4215550429944397</v>
      </c>
      <c r="BD793" s="22">
        <v>43747</v>
      </c>
      <c r="BE793" s="22">
        <v>43913</v>
      </c>
      <c r="BF793" s="24"/>
      <c r="BG793" s="22"/>
      <c r="BH793" s="37"/>
    </row>
    <row r="794" spans="1:60" x14ac:dyDescent="0.25">
      <c r="A794" s="19"/>
      <c r="B794" s="17" t="s">
        <v>808</v>
      </c>
      <c r="C794" s="17" t="s">
        <v>5074</v>
      </c>
      <c r="D794" s="17" t="s">
        <v>3119</v>
      </c>
      <c r="E794" s="20" t="s">
        <v>7367</v>
      </c>
      <c r="F794" s="20" t="s">
        <v>3164</v>
      </c>
      <c r="G794" s="82" t="s">
        <v>7253</v>
      </c>
      <c r="H794" s="85" t="s">
        <v>7261</v>
      </c>
      <c r="I794" s="21" t="s">
        <v>7417</v>
      </c>
      <c r="J794" s="21" t="s">
        <v>4145</v>
      </c>
      <c r="K794" s="19"/>
      <c r="L794" s="22">
        <v>44015</v>
      </c>
      <c r="M794" s="98">
        <v>2093.6191000007102</v>
      </c>
      <c r="N794" s="94">
        <v>2093.6191000007102</v>
      </c>
      <c r="O794" s="94">
        <v>2144.4380999989799</v>
      </c>
      <c r="P794" s="62">
        <f t="shared" si="12"/>
        <v>0.97630195061433866</v>
      </c>
      <c r="Q794" s="22">
        <v>43747</v>
      </c>
      <c r="R794" s="99">
        <v>2910.511</v>
      </c>
      <c r="S794" s="99">
        <v>4353.4924198455801</v>
      </c>
      <c r="T794" s="19"/>
      <c r="U794" s="23">
        <v>5.2209611203579698E-4</v>
      </c>
      <c r="V794" s="63">
        <v>-0.50581167561176699</v>
      </c>
      <c r="W794" s="23">
        <v>1.00674378863914E-2</v>
      </c>
      <c r="X794" s="63">
        <v>-8.5960261760337708</v>
      </c>
      <c r="Y794" s="23">
        <v>-3.8509071127919002E-3</v>
      </c>
      <c r="Z794" s="63">
        <v>12.8155126693018</v>
      </c>
      <c r="AA794" s="23">
        <v>2.02154182989034E-3</v>
      </c>
      <c r="AB794" s="63">
        <v>17.108769892656699</v>
      </c>
      <c r="AC794" s="23">
        <v>7.01988529526716E-2</v>
      </c>
      <c r="AD794" s="63">
        <v>27.087182542803902</v>
      </c>
      <c r="AE794" s="23">
        <v>0.11387075120554099</v>
      </c>
      <c r="AF794" s="64">
        <v>23.580416704528002</v>
      </c>
      <c r="AG794" s="23">
        <v>1.10907107227831E-3</v>
      </c>
      <c r="AH794" s="63">
        <v>-5.9839186935278104</v>
      </c>
      <c r="AI794" s="23">
        <v>-1.8295016761840099E-3</v>
      </c>
      <c r="AJ794" s="63">
        <v>9.9031628045922808</v>
      </c>
      <c r="AK794" s="23">
        <v>0.87986019699717899</v>
      </c>
      <c r="AL794" s="23">
        <v>4.7995595679822103E-2</v>
      </c>
      <c r="AM794" s="63">
        <v>67.952644662349499</v>
      </c>
      <c r="AN794" s="19"/>
      <c r="AO794" s="26">
        <v>1.44037807804125E-2</v>
      </c>
      <c r="AP794" s="26">
        <v>-1.41831148939673E-2</v>
      </c>
      <c r="AQ794" s="26">
        <v>1.8780290583890701E-2</v>
      </c>
      <c r="AR794" s="26">
        <v>-1.95806530427944E-2</v>
      </c>
      <c r="AS794" s="24">
        <v>8</v>
      </c>
      <c r="AT794" s="24">
        <v>4</v>
      </c>
      <c r="AU794" s="24">
        <v>7</v>
      </c>
      <c r="AV794" s="25">
        <v>5</v>
      </c>
      <c r="AW794" s="19"/>
      <c r="AX794" s="29">
        <v>3.4608230052472197E-2</v>
      </c>
      <c r="AY794" s="30">
        <v>-0.76450062955336795</v>
      </c>
      <c r="AZ794" s="30">
        <v>0.40355824776270299</v>
      </c>
      <c r="BA794" s="30">
        <v>-1.0189749023811601</v>
      </c>
      <c r="BB794" s="62">
        <v>3.5732534320686701E-3</v>
      </c>
      <c r="BC794" s="108">
        <v>-5.3799407872065803</v>
      </c>
      <c r="BD794" s="22">
        <v>43747</v>
      </c>
      <c r="BE794" s="22">
        <v>43913</v>
      </c>
      <c r="BF794" s="24"/>
      <c r="BG794" s="22"/>
      <c r="BH794" s="37"/>
    </row>
    <row r="795" spans="1:60" x14ac:dyDescent="0.25">
      <c r="A795" s="19"/>
      <c r="B795" s="17" t="s">
        <v>809</v>
      </c>
      <c r="C795" s="17" t="s">
        <v>5075</v>
      </c>
      <c r="D795" s="17" t="s">
        <v>3120</v>
      </c>
      <c r="E795" s="20" t="s">
        <v>7290</v>
      </c>
      <c r="F795" s="20" t="s">
        <v>3164</v>
      </c>
      <c r="G795" s="82" t="s">
        <v>7249</v>
      </c>
      <c r="H795" s="85" t="s">
        <v>7272</v>
      </c>
      <c r="I795" s="21" t="s">
        <v>7417</v>
      </c>
      <c r="J795" s="21" t="s">
        <v>4146</v>
      </c>
      <c r="K795" s="19"/>
      <c r="L795" s="22">
        <v>44015</v>
      </c>
      <c r="M795" s="98">
        <v>883.88879999984101</v>
      </c>
      <c r="N795" s="94">
        <v>883.88879999984101</v>
      </c>
      <c r="O795" s="94">
        <v>1184.13150000013</v>
      </c>
      <c r="P795" s="62">
        <f t="shared" si="12"/>
        <v>0.74644479941606479</v>
      </c>
      <c r="Q795" s="22">
        <v>43756</v>
      </c>
      <c r="R795" s="99">
        <v>12640243.970000001</v>
      </c>
      <c r="S795" s="99">
        <v>16385727.7633594</v>
      </c>
      <c r="T795" s="19"/>
      <c r="U795" s="23">
        <v>1.6366829479011399E-2</v>
      </c>
      <c r="V795" s="63">
        <v>1.07866166108579</v>
      </c>
      <c r="W795" s="23">
        <v>0.174893930550897</v>
      </c>
      <c r="X795" s="63">
        <v>7.8866230904241101</v>
      </c>
      <c r="Y795" s="23">
        <v>-0.105698851730267</v>
      </c>
      <c r="Z795" s="63">
        <v>2.6307182075543101</v>
      </c>
      <c r="AA795" s="23">
        <v>-0.23778384158969901</v>
      </c>
      <c r="AB795" s="63">
        <v>-6.8717684493167299</v>
      </c>
      <c r="AC795" s="23">
        <v>-0.255255093318701</v>
      </c>
      <c r="AD795" s="63">
        <v>-5.4582120843406301</v>
      </c>
      <c r="AE795" s="23">
        <v>-0.15753423090791299</v>
      </c>
      <c r="AF795" s="64">
        <v>-3.5600815068319198</v>
      </c>
      <c r="AG795" s="23">
        <v>7.5234656302200206E-2</v>
      </c>
      <c r="AH795" s="63">
        <v>1.4286398294643701</v>
      </c>
      <c r="AI795" s="23">
        <v>-7.3395763985026896E-2</v>
      </c>
      <c r="AJ795" s="63">
        <v>2.7465365737007201</v>
      </c>
      <c r="AK795" s="23">
        <v>-0.116111200000014</v>
      </c>
      <c r="AL795" s="23">
        <v>-1.36921235562113E-2</v>
      </c>
      <c r="AM795" s="63">
        <v>-9.5565754684794193</v>
      </c>
      <c r="AN795" s="19"/>
      <c r="AO795" s="26">
        <v>0.115928542276379</v>
      </c>
      <c r="AP795" s="26">
        <v>-0.12948941776179701</v>
      </c>
      <c r="AQ795" s="26">
        <v>0.19224421953928</v>
      </c>
      <c r="AR795" s="26">
        <v>-0.20653754277474901</v>
      </c>
      <c r="AS795" s="24">
        <v>5</v>
      </c>
      <c r="AT795" s="24">
        <v>7</v>
      </c>
      <c r="AU795" s="24">
        <v>6</v>
      </c>
      <c r="AV795" s="25">
        <v>6</v>
      </c>
      <c r="AW795" s="19"/>
      <c r="AX795" s="29">
        <v>0.34867599138349797</v>
      </c>
      <c r="AY795" s="30">
        <v>-0.74282110396052303</v>
      </c>
      <c r="AZ795" s="30">
        <v>-0.56294211515523795</v>
      </c>
      <c r="BA795" s="30">
        <v>-1.00196404988492</v>
      </c>
      <c r="BB795" s="62">
        <v>3.56478633402003E-2</v>
      </c>
      <c r="BC795" s="108">
        <v>-51.196324056945699</v>
      </c>
      <c r="BD795" s="22">
        <v>43756</v>
      </c>
      <c r="BE795" s="22">
        <v>43914</v>
      </c>
      <c r="BF795" s="24"/>
      <c r="BG795" s="22"/>
      <c r="BH795" s="37"/>
    </row>
    <row r="796" spans="1:60" x14ac:dyDescent="0.25">
      <c r="A796" s="19"/>
      <c r="B796" s="17" t="s">
        <v>810</v>
      </c>
      <c r="C796" s="17" t="s">
        <v>5076</v>
      </c>
      <c r="D796" s="17" t="s">
        <v>3120</v>
      </c>
      <c r="E796" s="20" t="s">
        <v>7365</v>
      </c>
      <c r="F796" s="20" t="s">
        <v>3164</v>
      </c>
      <c r="G796" s="82" t="s">
        <v>7249</v>
      </c>
      <c r="H796" s="85" t="s">
        <v>7272</v>
      </c>
      <c r="I796" s="21" t="s">
        <v>7417</v>
      </c>
      <c r="J796" s="21" t="s">
        <v>4147</v>
      </c>
      <c r="K796" s="19"/>
      <c r="L796" s="22">
        <v>44015</v>
      </c>
      <c r="M796" s="98">
        <v>1148.8552999999399</v>
      </c>
      <c r="N796" s="94">
        <v>1148.8552999999399</v>
      </c>
      <c r="O796" s="94">
        <v>1528.5129000004399</v>
      </c>
      <c r="P796" s="62">
        <f t="shared" si="12"/>
        <v>0.75161635861863463</v>
      </c>
      <c r="Q796" s="22">
        <v>43756</v>
      </c>
      <c r="R796" s="99">
        <v>1485882.0889999999</v>
      </c>
      <c r="S796" s="99">
        <v>1515339.4332441399</v>
      </c>
      <c r="T796" s="19"/>
      <c r="U796" s="23">
        <v>1.6393960391724201E-2</v>
      </c>
      <c r="V796" s="63">
        <v>1.08137475235708</v>
      </c>
      <c r="W796" s="23">
        <v>0.175833145352954</v>
      </c>
      <c r="X796" s="63">
        <v>7.9805445706297196</v>
      </c>
      <c r="Y796" s="23">
        <v>-0.10135300562164</v>
      </c>
      <c r="Z796" s="63">
        <v>3.0653028184169702</v>
      </c>
      <c r="AA796" s="23">
        <v>-0.230306341151882</v>
      </c>
      <c r="AB796" s="63">
        <v>-6.12401840553503</v>
      </c>
      <c r="AC796" s="23">
        <v>-0.24057983909267899</v>
      </c>
      <c r="AD796" s="63">
        <v>-3.9906866617384402</v>
      </c>
      <c r="AE796" s="23">
        <v>-0.132516195069911</v>
      </c>
      <c r="AF796" s="64">
        <v>-1.0582779230317101</v>
      </c>
      <c r="AG796" s="23">
        <v>7.5320678270145394E-2</v>
      </c>
      <c r="AH796" s="63">
        <v>1.4372420262589001</v>
      </c>
      <c r="AI796" s="23">
        <v>-6.8818520671848099E-2</v>
      </c>
      <c r="AJ796" s="63">
        <v>3.2042609050186002</v>
      </c>
      <c r="AK796" s="23">
        <v>0.148855299999996</v>
      </c>
      <c r="AL796" s="23">
        <v>1.5621218928572499E-2</v>
      </c>
      <c r="AM796" s="63">
        <v>16.940074531536101</v>
      </c>
      <c r="AN796" s="19"/>
      <c r="AO796" s="26">
        <v>0.115958372014575</v>
      </c>
      <c r="AP796" s="26">
        <v>-0.12941980271716599</v>
      </c>
      <c r="AQ796" s="26">
        <v>0.193197415701579</v>
      </c>
      <c r="AR796" s="26">
        <v>-0.205882495095429</v>
      </c>
      <c r="AS796" s="24">
        <v>5</v>
      </c>
      <c r="AT796" s="24">
        <v>7</v>
      </c>
      <c r="AU796" s="24">
        <v>6</v>
      </c>
      <c r="AV796" s="25">
        <v>6</v>
      </c>
      <c r="AW796" s="19"/>
      <c r="AX796" s="29">
        <v>0.34863848043198198</v>
      </c>
      <c r="AY796" s="30">
        <v>-0.72303968239248195</v>
      </c>
      <c r="AZ796" s="30">
        <v>-0.50104896095945195</v>
      </c>
      <c r="BA796" s="30">
        <v>-0.97627106920754203</v>
      </c>
      <c r="BB796" s="62">
        <v>3.56455354985519E-2</v>
      </c>
      <c r="BC796" s="108">
        <v>-50.990227167901999</v>
      </c>
      <c r="BD796" s="22">
        <v>43756</v>
      </c>
      <c r="BE796" s="22">
        <v>43914</v>
      </c>
      <c r="BF796" s="24"/>
      <c r="BG796" s="22"/>
      <c r="BH796" s="37"/>
    </row>
    <row r="797" spans="1:60" x14ac:dyDescent="0.25">
      <c r="A797" s="19"/>
      <c r="B797" s="17" t="s">
        <v>811</v>
      </c>
      <c r="C797" s="17" t="s">
        <v>5077</v>
      </c>
      <c r="D797" s="17" t="s">
        <v>3120</v>
      </c>
      <c r="E797" s="20" t="s">
        <v>7292</v>
      </c>
      <c r="F797" s="20" t="s">
        <v>3164</v>
      </c>
      <c r="G797" s="82" t="s">
        <v>7249</v>
      </c>
      <c r="H797" s="85" t="s">
        <v>7272</v>
      </c>
      <c r="I797" s="21" t="s">
        <v>7417</v>
      </c>
      <c r="J797" s="21" t="s">
        <v>4148</v>
      </c>
      <c r="K797" s="19"/>
      <c r="L797" s="22">
        <v>44015</v>
      </c>
      <c r="M797" s="98">
        <v>931.26620000041999</v>
      </c>
      <c r="N797" s="94">
        <v>931.26620000041999</v>
      </c>
      <c r="O797" s="94">
        <v>1232.2437999993599</v>
      </c>
      <c r="P797" s="62">
        <f t="shared" si="12"/>
        <v>0.75574833486758364</v>
      </c>
      <c r="Q797" s="22">
        <v>43756</v>
      </c>
      <c r="R797" s="99">
        <v>3433555.2089999998</v>
      </c>
      <c r="S797" s="99">
        <v>4567658.0052968701</v>
      </c>
      <c r="T797" s="19"/>
      <c r="U797" s="23">
        <v>1.6408171506554901E-2</v>
      </c>
      <c r="V797" s="63">
        <v>1.08279586384015</v>
      </c>
      <c r="W797" s="23">
        <v>0.17632758495543399</v>
      </c>
      <c r="X797" s="63">
        <v>8.0299885308777394</v>
      </c>
      <c r="Y797" s="23">
        <v>-9.8859032651525902E-2</v>
      </c>
      <c r="Z797" s="63">
        <v>3.3147001154284199</v>
      </c>
      <c r="AA797" s="23">
        <v>-0.22612760491290801</v>
      </c>
      <c r="AB797" s="63">
        <v>-5.7061447816376996</v>
      </c>
      <c r="AC797" s="23">
        <v>-0.23254556725180001</v>
      </c>
      <c r="AD797" s="63">
        <v>-3.1872594776505099</v>
      </c>
      <c r="AE797" s="23">
        <v>-0.13165325030247901</v>
      </c>
      <c r="AF797" s="64">
        <v>-0.97198344628850497</v>
      </c>
      <c r="AG797" s="23">
        <v>7.5365872078691595E-2</v>
      </c>
      <c r="AH797" s="63">
        <v>1.4417614071135201</v>
      </c>
      <c r="AI797" s="23">
        <v>-6.6195064521743896E-2</v>
      </c>
      <c r="AJ797" s="63">
        <v>3.4666065200290199</v>
      </c>
      <c r="AK797" s="23">
        <v>-6.8733799999827205E-2</v>
      </c>
      <c r="AL797" s="23">
        <v>-2.06026111545725E-2</v>
      </c>
      <c r="AM797" s="63">
        <v>0.78335702409822305</v>
      </c>
      <c r="AN797" s="19"/>
      <c r="AO797" s="26">
        <v>0.115974028778583</v>
      </c>
      <c r="AP797" s="26">
        <v>-0.129383188244974</v>
      </c>
      <c r="AQ797" s="26">
        <v>0.193699223638687</v>
      </c>
      <c r="AR797" s="26">
        <v>-0.20553739601397</v>
      </c>
      <c r="AS797" s="24">
        <v>5</v>
      </c>
      <c r="AT797" s="24">
        <v>7</v>
      </c>
      <c r="AU797" s="24">
        <v>6</v>
      </c>
      <c r="AV797" s="25">
        <v>6</v>
      </c>
      <c r="AW797" s="19"/>
      <c r="AX797" s="29">
        <v>0.348019236653345</v>
      </c>
      <c r="AY797" s="30">
        <v>-0.71311402103674504</v>
      </c>
      <c r="AZ797" s="30">
        <v>-0.46823546672294503</v>
      </c>
      <c r="BA797" s="30">
        <v>-0.96364236093268096</v>
      </c>
      <c r="BB797" s="62">
        <v>3.5583713055239101E-2</v>
      </c>
      <c r="BC797" s="108">
        <v>-50.790492920321398</v>
      </c>
      <c r="BD797" s="22">
        <v>43756</v>
      </c>
      <c r="BE797" s="22">
        <v>43914</v>
      </c>
      <c r="BF797" s="24"/>
      <c r="BG797" s="22"/>
      <c r="BH797" s="37"/>
    </row>
    <row r="798" spans="1:60" x14ac:dyDescent="0.25">
      <c r="A798" s="19"/>
      <c r="B798" s="17" t="s">
        <v>812</v>
      </c>
      <c r="C798" s="17" t="s">
        <v>5078</v>
      </c>
      <c r="D798" s="17" t="s">
        <v>3120</v>
      </c>
      <c r="E798" s="20" t="s">
        <v>7370</v>
      </c>
      <c r="F798" s="20" t="s">
        <v>3164</v>
      </c>
      <c r="G798" s="82" t="s">
        <v>7249</v>
      </c>
      <c r="H798" s="85" t="s">
        <v>7272</v>
      </c>
      <c r="I798" s="21" t="s">
        <v>7417</v>
      </c>
      <c r="J798" s="21" t="s">
        <v>4149</v>
      </c>
      <c r="K798" s="19"/>
      <c r="L798" s="22">
        <v>44015</v>
      </c>
      <c r="M798" s="98">
        <v>772.16089999955102</v>
      </c>
      <c r="N798" s="94">
        <v>772.16089999955102</v>
      </c>
      <c r="O798" s="94">
        <v>1158.5245999991901</v>
      </c>
      <c r="P798" s="62">
        <f t="shared" si="12"/>
        <v>0.66650367199806615</v>
      </c>
      <c r="Q798" s="22">
        <v>43756</v>
      </c>
      <c r="R798" s="99">
        <v>0</v>
      </c>
      <c r="S798" s="99">
        <v>47467.790381652798</v>
      </c>
      <c r="T798" s="19"/>
      <c r="U798" s="23">
        <v>0</v>
      </c>
      <c r="V798" s="63">
        <v>-0.55802128681534702</v>
      </c>
      <c r="W798" s="23">
        <v>0</v>
      </c>
      <c r="X798" s="63">
        <v>-9.6027699646656401</v>
      </c>
      <c r="Y798" s="23">
        <v>-0.20574262145237299</v>
      </c>
      <c r="Z798" s="63">
        <v>-7.3736587646562803</v>
      </c>
      <c r="AA798" s="23">
        <v>-0.31657058607030197</v>
      </c>
      <c r="AB798" s="63">
        <v>-14.7504428973771</v>
      </c>
      <c r="AC798" s="23">
        <v>-0.32113509638584198</v>
      </c>
      <c r="AD798" s="63">
        <v>-12.0462123910547</v>
      </c>
      <c r="AE798" s="23">
        <v>-0.22648157516494399</v>
      </c>
      <c r="AF798" s="64">
        <v>-10.454815932535</v>
      </c>
      <c r="AG798" s="23">
        <v>0</v>
      </c>
      <c r="AH798" s="63">
        <v>-6.0948258007556397</v>
      </c>
      <c r="AI798" s="23">
        <v>-0.17693692898581501</v>
      </c>
      <c r="AJ798" s="63">
        <v>-7.6075799263780901</v>
      </c>
      <c r="AK798" s="23">
        <v>-0.227839100000856</v>
      </c>
      <c r="AL798" s="23">
        <v>-7.3708268058035195E-2</v>
      </c>
      <c r="AM798" s="63">
        <v>-9.9530776016763394</v>
      </c>
      <c r="AN798" s="19"/>
      <c r="AO798" s="26">
        <v>0.115981383709441</v>
      </c>
      <c r="AP798" s="26">
        <v>-0.12936630204785601</v>
      </c>
      <c r="AQ798" s="26">
        <v>0.19393145797046599</v>
      </c>
      <c r="AR798" s="26">
        <v>-0.20537795768817901</v>
      </c>
      <c r="AS798" s="24">
        <v>3</v>
      </c>
      <c r="AT798" s="24">
        <v>7</v>
      </c>
      <c r="AU798" s="24">
        <v>5</v>
      </c>
      <c r="AV798" s="25">
        <v>7</v>
      </c>
      <c r="AW798" s="19"/>
      <c r="AX798" s="29">
        <v>0.32170585504849403</v>
      </c>
      <c r="AY798" s="30">
        <v>-0.92722315479932105</v>
      </c>
      <c r="AZ798" s="30">
        <v>-1.05688430706505</v>
      </c>
      <c r="BA798" s="30">
        <v>-1.2354640322591901</v>
      </c>
      <c r="BB798" s="62">
        <v>3.2827203589004102E-2</v>
      </c>
      <c r="BC798" s="108">
        <v>-50.381631948053801</v>
      </c>
      <c r="BD798" s="22">
        <v>43756</v>
      </c>
      <c r="BE798" s="22">
        <v>43914</v>
      </c>
      <c r="BF798" s="24"/>
      <c r="BG798" s="22"/>
      <c r="BH798" s="37"/>
    </row>
    <row r="799" spans="1:60" x14ac:dyDescent="0.25">
      <c r="A799" s="19"/>
      <c r="B799" s="17" t="s">
        <v>813</v>
      </c>
      <c r="C799" s="17" t="s">
        <v>5079</v>
      </c>
      <c r="D799" s="17" t="s">
        <v>3120</v>
      </c>
      <c r="E799" s="20" t="s">
        <v>7293</v>
      </c>
      <c r="F799" s="20" t="s">
        <v>3164</v>
      </c>
      <c r="G799" s="82" t="s">
        <v>7249</v>
      </c>
      <c r="H799" s="85" t="s">
        <v>7272</v>
      </c>
      <c r="I799" s="21" t="s">
        <v>7417</v>
      </c>
      <c r="J799" s="21" t="s">
        <v>4150</v>
      </c>
      <c r="K799" s="19"/>
      <c r="L799" s="22">
        <v>44015</v>
      </c>
      <c r="M799" s="98">
        <v>953.52500000037298</v>
      </c>
      <c r="N799" s="94">
        <v>953.52500000037298</v>
      </c>
      <c r="O799" s="94">
        <v>1255.22140000015</v>
      </c>
      <c r="P799" s="62">
        <f t="shared" si="12"/>
        <v>0.75964686389210623</v>
      </c>
      <c r="Q799" s="22">
        <v>43756</v>
      </c>
      <c r="R799" s="99">
        <v>3655624.5750000002</v>
      </c>
      <c r="S799" s="99">
        <v>10302280.653000001</v>
      </c>
      <c r="T799" s="19"/>
      <c r="U799" s="23">
        <v>1.6424715602624901E-2</v>
      </c>
      <c r="V799" s="63">
        <v>1.0844502734471499</v>
      </c>
      <c r="W799" s="23">
        <v>0.17690134628530399</v>
      </c>
      <c r="X799" s="63">
        <v>8.0873646638647205</v>
      </c>
      <c r="Y799" s="23">
        <v>-9.6119549109134797E-2</v>
      </c>
      <c r="Z799" s="63">
        <v>3.5886484696675298</v>
      </c>
      <c r="AA799" s="23">
        <v>-0.21950497203681199</v>
      </c>
      <c r="AB799" s="63">
        <v>-5.0438814940280299</v>
      </c>
      <c r="AC799" s="23">
        <v>-0.223286015978374</v>
      </c>
      <c r="AD799" s="63">
        <v>-2.2613043503079102</v>
      </c>
      <c r="AE799" s="23">
        <v>-0.113346908177919</v>
      </c>
      <c r="AF799" s="64">
        <v>0.85865076616755698</v>
      </c>
      <c r="AG799" s="23">
        <v>7.5418285579871694E-2</v>
      </c>
      <c r="AH799" s="63">
        <v>1.44700275723153</v>
      </c>
      <c r="AI799" s="23">
        <v>-6.3310587161177004E-2</v>
      </c>
      <c r="AJ799" s="63">
        <v>3.7550542560857099</v>
      </c>
      <c r="AK799" s="23">
        <v>-4.64749999991909E-2</v>
      </c>
      <c r="AL799" s="23">
        <v>-1.3816183349263199E-2</v>
      </c>
      <c r="AM799" s="63">
        <v>3.00923702416185</v>
      </c>
      <c r="AN799" s="19"/>
      <c r="AO799" s="26">
        <v>0.11599231150830699</v>
      </c>
      <c r="AP799" s="26">
        <v>-0.12934089280955999</v>
      </c>
      <c r="AQ799" s="26">
        <v>0.19428130511922101</v>
      </c>
      <c r="AR799" s="26">
        <v>-0.205137134670513</v>
      </c>
      <c r="AS799" s="24">
        <v>5</v>
      </c>
      <c r="AT799" s="24">
        <v>7</v>
      </c>
      <c r="AU799" s="24">
        <v>6</v>
      </c>
      <c r="AV799" s="25">
        <v>6</v>
      </c>
      <c r="AW799" s="19"/>
      <c r="AX799" s="29">
        <v>0.34779748809698502</v>
      </c>
      <c r="AY799" s="30">
        <v>-0.69612060648978502</v>
      </c>
      <c r="AZ799" s="30">
        <v>-0.41389927712225499</v>
      </c>
      <c r="BA799" s="30">
        <v>-0.94143077099397499</v>
      </c>
      <c r="BB799" s="62">
        <v>3.5562265044791298E-2</v>
      </c>
      <c r="BC799" s="108">
        <v>-50.617787427734598</v>
      </c>
      <c r="BD799" s="22">
        <v>43756</v>
      </c>
      <c r="BE799" s="22">
        <v>43914</v>
      </c>
      <c r="BF799" s="24"/>
      <c r="BG799" s="22"/>
      <c r="BH799" s="37"/>
    </row>
    <row r="800" spans="1:60" x14ac:dyDescent="0.25">
      <c r="A800" s="19"/>
      <c r="B800" s="17" t="s">
        <v>814</v>
      </c>
      <c r="C800" s="17" t="s">
        <v>5080</v>
      </c>
      <c r="D800" s="17" t="s">
        <v>3120</v>
      </c>
      <c r="E800" s="20" t="s">
        <v>7366</v>
      </c>
      <c r="F800" s="20" t="s">
        <v>3164</v>
      </c>
      <c r="G800" s="82" t="s">
        <v>7249</v>
      </c>
      <c r="H800" s="85" t="s">
        <v>7272</v>
      </c>
      <c r="I800" s="21" t="s">
        <v>7417</v>
      </c>
      <c r="J800" s="21" t="s">
        <v>4151</v>
      </c>
      <c r="K800" s="19"/>
      <c r="L800" s="22">
        <v>44015</v>
      </c>
      <c r="M800" s="98">
        <v>948.99770000018202</v>
      </c>
      <c r="N800" s="94">
        <v>948.99770000018202</v>
      </c>
      <c r="O800" s="94">
        <v>1248.2305999994301</v>
      </c>
      <c r="P800" s="62">
        <f t="shared" si="12"/>
        <v>0.76027434353925893</v>
      </c>
      <c r="Q800" s="22">
        <v>43756</v>
      </c>
      <c r="R800" s="99">
        <v>211851.50399999999</v>
      </c>
      <c r="S800" s="99">
        <v>215042.16012597701</v>
      </c>
      <c r="T800" s="19"/>
      <c r="U800" s="23">
        <v>1.6428697888841302E-2</v>
      </c>
      <c r="V800" s="63">
        <v>1.0848485020687799</v>
      </c>
      <c r="W800" s="23">
        <v>0.177038855770661</v>
      </c>
      <c r="X800" s="63">
        <v>8.1011156124004593</v>
      </c>
      <c r="Y800" s="23">
        <v>-9.5515078248427004E-2</v>
      </c>
      <c r="Z800" s="63">
        <v>3.64909555573831</v>
      </c>
      <c r="AA800" s="23">
        <v>-0.218602203579503</v>
      </c>
      <c r="AB800" s="63">
        <v>-4.9536046482971896</v>
      </c>
      <c r="AC800" s="23">
        <v>-0.221060522512707</v>
      </c>
      <c r="AD800" s="63">
        <v>-2.0387550037412399</v>
      </c>
      <c r="AE800" s="23">
        <v>-0.10853202674567</v>
      </c>
      <c r="AF800" s="64">
        <v>1.3401389093924101</v>
      </c>
      <c r="AG800" s="23">
        <v>7.5430833481732407E-2</v>
      </c>
      <c r="AH800" s="63">
        <v>1.4482575474176</v>
      </c>
      <c r="AI800" s="23">
        <v>-6.2673144147120205E-2</v>
      </c>
      <c r="AJ800" s="63">
        <v>3.8187985574913901</v>
      </c>
      <c r="AK800" s="23">
        <v>-5.7875849378469901E-2</v>
      </c>
      <c r="AL800" s="23">
        <v>-1.7317817015282299E-2</v>
      </c>
      <c r="AM800" s="63">
        <v>3.9242039030796101</v>
      </c>
      <c r="AN800" s="19"/>
      <c r="AO800" s="26">
        <v>0.11599663357090299</v>
      </c>
      <c r="AP800" s="26">
        <v>-0.129330733709212</v>
      </c>
      <c r="AQ800" s="26">
        <v>0.194421191114234</v>
      </c>
      <c r="AR800" s="26">
        <v>-0.20504123034246699</v>
      </c>
      <c r="AS800" s="24">
        <v>5</v>
      </c>
      <c r="AT800" s="24">
        <v>7</v>
      </c>
      <c r="AU800" s="24">
        <v>6</v>
      </c>
      <c r="AV800" s="25">
        <v>6</v>
      </c>
      <c r="AW800" s="19"/>
      <c r="AX800" s="29">
        <v>0.34781876659369998</v>
      </c>
      <c r="AY800" s="30">
        <v>-0.693781314953412</v>
      </c>
      <c r="AZ800" s="30">
        <v>-0.40689076376202099</v>
      </c>
      <c r="BA800" s="30">
        <v>-0.93836883220774303</v>
      </c>
      <c r="BB800" s="62">
        <v>3.5564538694161499E-2</v>
      </c>
      <c r="BC800" s="108">
        <v>-50.596428256074397</v>
      </c>
      <c r="BD800" s="22">
        <v>43756</v>
      </c>
      <c r="BE800" s="22">
        <v>43914</v>
      </c>
      <c r="BF800" s="24"/>
      <c r="BG800" s="22"/>
      <c r="BH800" s="37"/>
    </row>
    <row r="801" spans="1:60" x14ac:dyDescent="0.25">
      <c r="A801" s="19"/>
      <c r="B801" s="17" t="s">
        <v>815</v>
      </c>
      <c r="C801" s="17" t="s">
        <v>5081</v>
      </c>
      <c r="D801" s="17" t="s">
        <v>3120</v>
      </c>
      <c r="E801" s="20" t="s">
        <v>7300</v>
      </c>
      <c r="F801" s="20" t="s">
        <v>3164</v>
      </c>
      <c r="G801" s="82" t="s">
        <v>7249</v>
      </c>
      <c r="H801" s="85" t="s">
        <v>7272</v>
      </c>
      <c r="I801" s="21" t="s">
        <v>7417</v>
      </c>
      <c r="J801" s="21" t="s">
        <v>4152</v>
      </c>
      <c r="K801" s="19"/>
      <c r="L801" s="22">
        <v>44015</v>
      </c>
      <c r="M801" s="98">
        <v>971.37200000044004</v>
      </c>
      <c r="N801" s="94">
        <v>971.37200000044004</v>
      </c>
      <c r="O801" s="94">
        <v>1275.5375999994601</v>
      </c>
      <c r="P801" s="62">
        <f t="shared" si="12"/>
        <v>0.76153929135515186</v>
      </c>
      <c r="Q801" s="22">
        <v>43756</v>
      </c>
      <c r="R801" s="99">
        <v>7096941.1140000001</v>
      </c>
      <c r="S801" s="99">
        <v>7918245.62967188</v>
      </c>
      <c r="T801" s="19"/>
      <c r="U801" s="23">
        <v>1.6432910355433698E-2</v>
      </c>
      <c r="V801" s="63">
        <v>1.0852697487280201</v>
      </c>
      <c r="W801" s="23">
        <v>0.177188735553646</v>
      </c>
      <c r="X801" s="63">
        <v>8.1161035906989092</v>
      </c>
      <c r="Y801" s="23">
        <v>-9.4779352397454206E-2</v>
      </c>
      <c r="Z801" s="63">
        <v>3.7226681408355899</v>
      </c>
      <c r="AA801" s="23">
        <v>-0.217083324836567</v>
      </c>
      <c r="AB801" s="63">
        <v>-4.8017167740035802</v>
      </c>
      <c r="AC801" s="23">
        <v>-0.21884124939417199</v>
      </c>
      <c r="AD801" s="63">
        <v>-1.81682769188774</v>
      </c>
      <c r="AE801" s="23">
        <v>-0.10309066838453899</v>
      </c>
      <c r="AF801" s="64">
        <v>1.88427474550554</v>
      </c>
      <c r="AG801" s="23">
        <v>7.5444483367391499E-2</v>
      </c>
      <c r="AH801" s="63">
        <v>1.44962253598351</v>
      </c>
      <c r="AI801" s="23">
        <v>-6.1898881875094999E-2</v>
      </c>
      <c r="AJ801" s="63">
        <v>3.89622478469391</v>
      </c>
      <c r="AK801" s="23">
        <v>-3.4855498382057697E-2</v>
      </c>
      <c r="AL801" s="23">
        <v>-1.0317997267520701E-2</v>
      </c>
      <c r="AM801" s="63">
        <v>4.1711871858788099</v>
      </c>
      <c r="AN801" s="19"/>
      <c r="AO801" s="26">
        <v>0.116001360751397</v>
      </c>
      <c r="AP801" s="26">
        <v>-0.129319536352414</v>
      </c>
      <c r="AQ801" s="26">
        <v>0.194572473053995</v>
      </c>
      <c r="AR801" s="26">
        <v>-0.20493708601396099</v>
      </c>
      <c r="AS801" s="24">
        <v>5</v>
      </c>
      <c r="AT801" s="24">
        <v>7</v>
      </c>
      <c r="AU801" s="24">
        <v>6</v>
      </c>
      <c r="AV801" s="25">
        <v>6</v>
      </c>
      <c r="AW801" s="19"/>
      <c r="AX801" s="29">
        <v>0.34764372215257</v>
      </c>
      <c r="AY801" s="30">
        <v>-0.69012341211964701</v>
      </c>
      <c r="AZ801" s="30">
        <v>-0.39465109760431</v>
      </c>
      <c r="BA801" s="30">
        <v>-0.933649701782997</v>
      </c>
      <c r="BB801" s="62">
        <v>3.5547038817821897E-2</v>
      </c>
      <c r="BC801" s="108">
        <v>-50.535397780477098</v>
      </c>
      <c r="BD801" s="22">
        <v>43756</v>
      </c>
      <c r="BE801" s="22">
        <v>43914</v>
      </c>
      <c r="BF801" s="24"/>
      <c r="BG801" s="22"/>
      <c r="BH801" s="37"/>
    </row>
    <row r="802" spans="1:60" x14ac:dyDescent="0.25">
      <c r="A802" s="19"/>
      <c r="B802" s="17" t="s">
        <v>816</v>
      </c>
      <c r="C802" s="17" t="s">
        <v>5082</v>
      </c>
      <c r="D802" s="17" t="s">
        <v>3120</v>
      </c>
      <c r="E802" s="20" t="s">
        <v>7294</v>
      </c>
      <c r="F802" s="20" t="s">
        <v>3164</v>
      </c>
      <c r="G802" s="82" t="s">
        <v>7249</v>
      </c>
      <c r="H802" s="85" t="s">
        <v>7272</v>
      </c>
      <c r="I802" s="21" t="s">
        <v>7417</v>
      </c>
      <c r="J802" s="21" t="s">
        <v>4153</v>
      </c>
      <c r="K802" s="19"/>
      <c r="L802" s="22">
        <v>44015</v>
      </c>
      <c r="M802" s="98">
        <v>1031.5306000001699</v>
      </c>
      <c r="N802" s="94">
        <v>1031.5306000001699</v>
      </c>
      <c r="O802" s="94">
        <v>1366.8677999991901</v>
      </c>
      <c r="P802" s="62">
        <f t="shared" si="12"/>
        <v>0.75466742284863331</v>
      </c>
      <c r="Q802" s="22">
        <v>43756</v>
      </c>
      <c r="R802" s="99">
        <v>39363320.728</v>
      </c>
      <c r="S802" s="99">
        <v>57646063.841312498</v>
      </c>
      <c r="T802" s="19"/>
      <c r="U802" s="23">
        <v>1.6409776675573098E-2</v>
      </c>
      <c r="V802" s="63">
        <v>1.08295638074196</v>
      </c>
      <c r="W802" s="23">
        <v>0.17638460009417001</v>
      </c>
      <c r="X802" s="63">
        <v>8.0356900447513908</v>
      </c>
      <c r="Y802" s="23">
        <v>-9.8793187516130296E-2</v>
      </c>
      <c r="Z802" s="63">
        <v>3.32128462896799</v>
      </c>
      <c r="AA802" s="23">
        <v>-0.22588489088404501</v>
      </c>
      <c r="AB802" s="63">
        <v>-5.6818733787513303</v>
      </c>
      <c r="AC802" s="23">
        <v>-0.23183654502732701</v>
      </c>
      <c r="AD802" s="63">
        <v>-3.1163572552031802</v>
      </c>
      <c r="AE802" s="23">
        <v>-0.117493883596617</v>
      </c>
      <c r="AF802" s="64">
        <v>0.44395322429772899</v>
      </c>
      <c r="AG802" s="23">
        <v>7.5371002414613003E-2</v>
      </c>
      <c r="AH802" s="63">
        <v>1.44227444070566</v>
      </c>
      <c r="AI802" s="23">
        <v>-6.6122284467419398E-2</v>
      </c>
      <c r="AJ802" s="63">
        <v>3.4738845254614699</v>
      </c>
      <c r="AK802" s="23">
        <v>3.1530599999314297E-2</v>
      </c>
      <c r="AL802" s="23">
        <v>3.4736686720862101E-3</v>
      </c>
      <c r="AM802" s="63">
        <v>5.20760453146067</v>
      </c>
      <c r="AN802" s="19"/>
      <c r="AO802" s="26">
        <v>0.11597586941396</v>
      </c>
      <c r="AP802" s="26">
        <v>-0.12937904006233999</v>
      </c>
      <c r="AQ802" s="26">
        <v>0.19375739558396199</v>
      </c>
      <c r="AR802" s="26">
        <v>-0.20549772404512601</v>
      </c>
      <c r="AS802" s="24">
        <v>5</v>
      </c>
      <c r="AT802" s="24">
        <v>7</v>
      </c>
      <c r="AU802" s="24">
        <v>6</v>
      </c>
      <c r="AV802" s="25">
        <v>6</v>
      </c>
      <c r="AW802" s="19"/>
      <c r="AX802" s="29">
        <v>0.34861664334894199</v>
      </c>
      <c r="AY802" s="30">
        <v>-0.711344027728956</v>
      </c>
      <c r="AZ802" s="30">
        <v>-0.46446828833222797</v>
      </c>
      <c r="BA802" s="30">
        <v>-0.96105033831008801</v>
      </c>
      <c r="BB802" s="62">
        <v>3.5644186024546803E-2</v>
      </c>
      <c r="BC802" s="108">
        <v>-50.868898952787298</v>
      </c>
      <c r="BD802" s="22">
        <v>43756</v>
      </c>
      <c r="BE802" s="22">
        <v>43914</v>
      </c>
      <c r="BF802" s="24"/>
      <c r="BG802" s="22"/>
      <c r="BH802" s="37"/>
    </row>
    <row r="803" spans="1:60" x14ac:dyDescent="0.25">
      <c r="A803" s="19"/>
      <c r="B803" s="17" t="s">
        <v>817</v>
      </c>
      <c r="C803" s="17" t="s">
        <v>5083</v>
      </c>
      <c r="D803" s="17" t="s">
        <v>3120</v>
      </c>
      <c r="E803" s="20" t="s">
        <v>7367</v>
      </c>
      <c r="F803" s="20" t="s">
        <v>3164</v>
      </c>
      <c r="G803" s="82" t="s">
        <v>7249</v>
      </c>
      <c r="H803" s="85" t="s">
        <v>7272</v>
      </c>
      <c r="I803" s="21" t="s">
        <v>7417</v>
      </c>
      <c r="J803" s="21" t="s">
        <v>4154</v>
      </c>
      <c r="K803" s="19"/>
      <c r="L803" s="22">
        <v>44015</v>
      </c>
      <c r="M803" s="98">
        <v>1109.8092000000199</v>
      </c>
      <c r="N803" s="94">
        <v>1109.8092000000199</v>
      </c>
      <c r="O803" s="94">
        <v>1468.21990000084</v>
      </c>
      <c r="P803" s="62">
        <f t="shared" si="12"/>
        <v>0.75588758877289774</v>
      </c>
      <c r="Q803" s="22">
        <v>43756</v>
      </c>
      <c r="R803" s="99">
        <v>1070074.3330000001</v>
      </c>
      <c r="S803" s="99">
        <v>1070295.99642383</v>
      </c>
      <c r="T803" s="19"/>
      <c r="U803" s="23">
        <v>1.6416110602221999E-2</v>
      </c>
      <c r="V803" s="63">
        <v>1.08358977340686</v>
      </c>
      <c r="W803" s="23">
        <v>0.17660469558730299</v>
      </c>
      <c r="X803" s="63">
        <v>8.0576995940646192</v>
      </c>
      <c r="Y803" s="23">
        <v>-9.7770231346657993E-2</v>
      </c>
      <c r="Z803" s="63">
        <v>3.42358024591522</v>
      </c>
      <c r="AA803" s="23">
        <v>-0.224114419033867</v>
      </c>
      <c r="AB803" s="63">
        <v>-5.50482619373361</v>
      </c>
      <c r="AC803" s="23">
        <v>-0.22832213674963001</v>
      </c>
      <c r="AD803" s="63">
        <v>-2.7649164274334899</v>
      </c>
      <c r="AE803" s="23">
        <v>-0.111433042935532</v>
      </c>
      <c r="AF803" s="64">
        <v>1.0500372904061801</v>
      </c>
      <c r="AG803" s="23">
        <v>7.5391092990685096E-2</v>
      </c>
      <c r="AH803" s="63">
        <v>1.4442834983128701</v>
      </c>
      <c r="AI803" s="23">
        <v>-6.5044731822126806E-2</v>
      </c>
      <c r="AJ803" s="63">
        <v>3.5816397899907302</v>
      </c>
      <c r="AK803" s="23">
        <v>0.10980919999928999</v>
      </c>
      <c r="AL803" s="23">
        <v>1.17060188076721E-2</v>
      </c>
      <c r="AM803" s="63">
        <v>13.0354645314656</v>
      </c>
      <c r="AN803" s="19"/>
      <c r="AO803" s="26">
        <v>0.115982835981413</v>
      </c>
      <c r="AP803" s="26">
        <v>-0.12936279056157199</v>
      </c>
      <c r="AQ803" s="26">
        <v>0.193980307496677</v>
      </c>
      <c r="AR803" s="26">
        <v>-0.205343906063645</v>
      </c>
      <c r="AS803" s="24">
        <v>5</v>
      </c>
      <c r="AT803" s="24">
        <v>7</v>
      </c>
      <c r="AU803" s="24">
        <v>6</v>
      </c>
      <c r="AV803" s="25">
        <v>6</v>
      </c>
      <c r="AW803" s="19"/>
      <c r="AX803" s="29">
        <v>0.34860791315557399</v>
      </c>
      <c r="AY803" s="30">
        <v>-0.70666119117231596</v>
      </c>
      <c r="AZ803" s="30">
        <v>-0.44982307603004301</v>
      </c>
      <c r="BA803" s="30">
        <v>-0.95495002727966505</v>
      </c>
      <c r="BB803" s="62">
        <v>3.56436461082194E-2</v>
      </c>
      <c r="BC803" s="108">
        <v>-50.820432279957501</v>
      </c>
      <c r="BD803" s="22">
        <v>43756</v>
      </c>
      <c r="BE803" s="22">
        <v>43914</v>
      </c>
      <c r="BF803" s="24"/>
      <c r="BG803" s="22"/>
      <c r="BH803" s="37"/>
    </row>
    <row r="804" spans="1:60" x14ac:dyDescent="0.25">
      <c r="A804" s="19"/>
      <c r="B804" s="17" t="s">
        <v>818</v>
      </c>
      <c r="C804" s="17" t="s">
        <v>5084</v>
      </c>
      <c r="D804" s="17" t="s">
        <v>3120</v>
      </c>
      <c r="E804" s="20" t="s">
        <v>7308</v>
      </c>
      <c r="F804" s="20" t="s">
        <v>3164</v>
      </c>
      <c r="G804" s="82" t="s">
        <v>7249</v>
      </c>
      <c r="H804" s="85" t="s">
        <v>7272</v>
      </c>
      <c r="I804" s="21" t="s">
        <v>7417</v>
      </c>
      <c r="J804" s="21" t="s">
        <v>4155</v>
      </c>
      <c r="K804" s="19"/>
      <c r="L804" s="22">
        <v>44015</v>
      </c>
      <c r="M804" s="98">
        <v>699.45889999996905</v>
      </c>
      <c r="N804" s="94">
        <v>699.45889999996905</v>
      </c>
      <c r="O804" s="94">
        <v>921.39059999957703</v>
      </c>
      <c r="P804" s="62">
        <f t="shared" si="12"/>
        <v>0.75913396555194956</v>
      </c>
      <c r="Q804" s="22">
        <v>43756</v>
      </c>
      <c r="R804" s="99">
        <v>50819230.864</v>
      </c>
      <c r="S804" s="99">
        <v>62876548.591562502</v>
      </c>
      <c r="T804" s="19"/>
      <c r="U804" s="23">
        <v>1.6432885475296598E-2</v>
      </c>
      <c r="V804" s="63">
        <v>1.0852672607143199</v>
      </c>
      <c r="W804" s="23">
        <v>0.17718846640869701</v>
      </c>
      <c r="X804" s="63">
        <v>8.1160766762041003</v>
      </c>
      <c r="Y804" s="23">
        <v>-9.5051094127556995E-2</v>
      </c>
      <c r="Z804" s="63">
        <v>3.69549396782531</v>
      </c>
      <c r="AA804" s="23">
        <v>-0.21939894762734199</v>
      </c>
      <c r="AB804" s="63">
        <v>-5.0332790530810598</v>
      </c>
      <c r="AC804" s="23">
        <v>-0.21892021518666299</v>
      </c>
      <c r="AD804" s="63">
        <v>-1.8247242711367999</v>
      </c>
      <c r="AE804" s="23"/>
      <c r="AF804" s="64"/>
      <c r="AG804" s="23">
        <v>7.5444521407916895E-2</v>
      </c>
      <c r="AH804" s="63">
        <v>1.4496263400360501</v>
      </c>
      <c r="AI804" s="23">
        <v>-6.2180484083000899E-2</v>
      </c>
      <c r="AJ804" s="63">
        <v>3.86806456390332</v>
      </c>
      <c r="AK804" s="23">
        <v>-0.28791265824664197</v>
      </c>
      <c r="AL804" s="23">
        <v>-0.12871863251537399</v>
      </c>
      <c r="AM804" s="63">
        <v>-3.4008932848519202</v>
      </c>
      <c r="AN804" s="19"/>
      <c r="AO804" s="26">
        <v>0.116001396050706</v>
      </c>
      <c r="AP804" s="26">
        <v>-0.12931946972093999</v>
      </c>
      <c r="AQ804" s="26">
        <v>0.19457244927791201</v>
      </c>
      <c r="AR804" s="26">
        <v>-0.204936514897854</v>
      </c>
      <c r="AS804" s="24">
        <v>5</v>
      </c>
      <c r="AT804" s="24">
        <v>7</v>
      </c>
      <c r="AU804" s="24">
        <v>6</v>
      </c>
      <c r="AV804" s="25">
        <v>6</v>
      </c>
      <c r="AW804" s="19"/>
      <c r="AX804" s="29">
        <v>0.34858491243212503</v>
      </c>
      <c r="AY804" s="30">
        <v>-0.69418945075813099</v>
      </c>
      <c r="AZ804" s="30">
        <v>-0.41082782723151501</v>
      </c>
      <c r="BA804" s="30">
        <v>-0.93868630765882699</v>
      </c>
      <c r="BB804" s="62">
        <v>3.56422312016366E-2</v>
      </c>
      <c r="BC804" s="108">
        <v>-50.691617648350103</v>
      </c>
      <c r="BD804" s="22">
        <v>43756</v>
      </c>
      <c r="BE804" s="22">
        <v>43914</v>
      </c>
      <c r="BF804" s="24"/>
      <c r="BG804" s="22"/>
      <c r="BH804" s="37"/>
    </row>
    <row r="805" spans="1:60" x14ac:dyDescent="0.25">
      <c r="A805" s="19"/>
      <c r="B805" s="17" t="s">
        <v>819</v>
      </c>
      <c r="C805" s="17" t="s">
        <v>5085</v>
      </c>
      <c r="D805" s="17" t="s">
        <v>3121</v>
      </c>
      <c r="E805" s="20" t="s">
        <v>7289</v>
      </c>
      <c r="F805" s="20" t="s">
        <v>3150</v>
      </c>
      <c r="G805" s="82" t="s">
        <v>7250</v>
      </c>
      <c r="H805" s="85" t="s">
        <v>7258</v>
      </c>
      <c r="I805" s="21" t="s">
        <v>7417</v>
      </c>
      <c r="J805" s="21" t="s">
        <v>4156</v>
      </c>
      <c r="K805" s="19"/>
      <c r="L805" s="22">
        <v>43873</v>
      </c>
      <c r="M805" s="98"/>
      <c r="N805" s="94"/>
      <c r="O805" s="94">
        <v>931.84960000030696</v>
      </c>
      <c r="P805" s="62">
        <f t="shared" si="12"/>
        <v>0</v>
      </c>
      <c r="Q805" s="22">
        <v>43756</v>
      </c>
      <c r="R805" s="99"/>
      <c r="S805" s="99">
        <v>1169580.70354687</v>
      </c>
      <c r="T805" s="19"/>
      <c r="U805" s="23"/>
      <c r="V805" s="63"/>
      <c r="W805" s="23"/>
      <c r="X805" s="63"/>
      <c r="Y805" s="23"/>
      <c r="Z805" s="63"/>
      <c r="AA805" s="23"/>
      <c r="AB805" s="63"/>
      <c r="AC805" s="23"/>
      <c r="AD805" s="63"/>
      <c r="AE805" s="23"/>
      <c r="AF805" s="64"/>
      <c r="AG805" s="23"/>
      <c r="AH805" s="63"/>
      <c r="AI805" s="23"/>
      <c r="AJ805" s="63"/>
      <c r="AK805" s="23"/>
      <c r="AL805" s="23"/>
      <c r="AM805" s="63"/>
      <c r="AN805" s="19"/>
      <c r="AO805" s="26">
        <v>7.9417676184675698E-2</v>
      </c>
      <c r="AP805" s="26">
        <v>-4.5434585152179401E-2</v>
      </c>
      <c r="AQ805" s="26">
        <v>4.7022983246279203E-2</v>
      </c>
      <c r="AR805" s="26">
        <v>-6.5985587616523803E-2</v>
      </c>
      <c r="AS805" s="24"/>
      <c r="AT805" s="24"/>
      <c r="AU805" s="24"/>
      <c r="AV805" s="25"/>
      <c r="AW805" s="19"/>
      <c r="AX805" s="29"/>
      <c r="AY805" s="30"/>
      <c r="AZ805" s="30"/>
      <c r="BA805" s="30"/>
      <c r="BB805" s="62"/>
      <c r="BC805" s="108">
        <v>-15.2349692482676</v>
      </c>
      <c r="BD805" s="22">
        <v>43756</v>
      </c>
      <c r="BE805" s="22">
        <v>43782</v>
      </c>
      <c r="BF805" s="24"/>
      <c r="BG805" s="22"/>
      <c r="BH805" s="37"/>
    </row>
    <row r="806" spans="1:60" x14ac:dyDescent="0.25">
      <c r="A806" s="19"/>
      <c r="B806" s="17" t="s">
        <v>820</v>
      </c>
      <c r="C806" s="17" t="s">
        <v>5086</v>
      </c>
      <c r="D806" s="17" t="s">
        <v>3121</v>
      </c>
      <c r="E806" s="20" t="s">
        <v>7290</v>
      </c>
      <c r="F806" s="20" t="s">
        <v>3150</v>
      </c>
      <c r="G806" s="82" t="s">
        <v>7250</v>
      </c>
      <c r="H806" s="85" t="s">
        <v>7258</v>
      </c>
      <c r="I806" s="21" t="s">
        <v>7417</v>
      </c>
      <c r="J806" s="21" t="s">
        <v>4157</v>
      </c>
      <c r="K806" s="19"/>
      <c r="L806" s="22">
        <v>44015</v>
      </c>
      <c r="M806" s="98">
        <v>717.68350000027601</v>
      </c>
      <c r="N806" s="94">
        <v>717.68350000027601</v>
      </c>
      <c r="O806" s="94">
        <v>895.65940000023704</v>
      </c>
      <c r="P806" s="62">
        <f t="shared" si="12"/>
        <v>0.80129064686876073</v>
      </c>
      <c r="Q806" s="22">
        <v>43756</v>
      </c>
      <c r="R806" s="99">
        <v>76597.66</v>
      </c>
      <c r="S806" s="99">
        <v>87727.007469238306</v>
      </c>
      <c r="T806" s="19"/>
      <c r="U806" s="23">
        <v>5.7188700993720002E-3</v>
      </c>
      <c r="V806" s="63">
        <v>1.38657231218531E-2</v>
      </c>
      <c r="W806" s="23">
        <v>9.2684690720489002E-2</v>
      </c>
      <c r="X806" s="63">
        <v>-0.33430089261673901</v>
      </c>
      <c r="Y806" s="23">
        <v>-0.14354429733153701</v>
      </c>
      <c r="Z806" s="63">
        <v>-1.15382635257265</v>
      </c>
      <c r="AA806" s="23">
        <v>-0.18196187309891701</v>
      </c>
      <c r="AB806" s="63">
        <v>-1.28957160023856</v>
      </c>
      <c r="AC806" s="23">
        <v>-0.238595269866928</v>
      </c>
      <c r="AD806" s="63">
        <v>-3.7922297391633002</v>
      </c>
      <c r="AE806" s="23"/>
      <c r="AF806" s="64"/>
      <c r="AG806" s="23">
        <v>5.9052108124888002E-2</v>
      </c>
      <c r="AH806" s="63">
        <v>-0.18961498826684001</v>
      </c>
      <c r="AI806" s="23">
        <v>-0.113135035307059</v>
      </c>
      <c r="AJ806" s="63">
        <v>-1.22739055850252</v>
      </c>
      <c r="AK806" s="23">
        <v>-0.28231650000001501</v>
      </c>
      <c r="AL806" s="23">
        <v>-0.11211403203560601</v>
      </c>
      <c r="AM806" s="63">
        <v>-4.1050058691471296</v>
      </c>
      <c r="AN806" s="19"/>
      <c r="AO806" s="26">
        <v>7.9611215902332305E-2</v>
      </c>
      <c r="AP806" s="26">
        <v>-0.14208012120347099</v>
      </c>
      <c r="AQ806" s="26">
        <v>0.13743051965502701</v>
      </c>
      <c r="AR806" s="26">
        <v>-0.15648557383072301</v>
      </c>
      <c r="AS806" s="24">
        <v>5</v>
      </c>
      <c r="AT806" s="24">
        <v>7</v>
      </c>
      <c r="AU806" s="24">
        <v>3</v>
      </c>
      <c r="AV806" s="25">
        <v>9</v>
      </c>
      <c r="AW806" s="19"/>
      <c r="AX806" s="29">
        <v>0.341574839007808</v>
      </c>
      <c r="AY806" s="30">
        <v>-0.58798527455564897</v>
      </c>
      <c r="AZ806" s="30">
        <v>-1.2139058157117699</v>
      </c>
      <c r="BA806" s="30">
        <v>-0.77565876893459096</v>
      </c>
      <c r="BB806" s="62">
        <v>3.4640483827934103E-2</v>
      </c>
      <c r="BC806" s="108">
        <v>-44.644102434511304</v>
      </c>
      <c r="BD806" s="22">
        <v>43756</v>
      </c>
      <c r="BE806" s="22">
        <v>43908</v>
      </c>
      <c r="BF806" s="24"/>
      <c r="BG806" s="22"/>
      <c r="BH806" s="37"/>
    </row>
    <row r="807" spans="1:60" x14ac:dyDescent="0.25">
      <c r="A807" s="19"/>
      <c r="B807" s="17" t="s">
        <v>821</v>
      </c>
      <c r="C807" s="17" t="s">
        <v>5087</v>
      </c>
      <c r="D807" s="17" t="s">
        <v>3121</v>
      </c>
      <c r="E807" s="20" t="s">
        <v>7313</v>
      </c>
      <c r="F807" s="20" t="s">
        <v>3150</v>
      </c>
      <c r="G807" s="82" t="s">
        <v>7250</v>
      </c>
      <c r="H807" s="85" t="s">
        <v>7258</v>
      </c>
      <c r="I807" s="21" t="s">
        <v>7417</v>
      </c>
      <c r="J807" s="21" t="s">
        <v>4158</v>
      </c>
      <c r="K807" s="19"/>
      <c r="L807" s="22">
        <v>44015</v>
      </c>
      <c r="M807" s="98">
        <v>765.46659999992698</v>
      </c>
      <c r="N807" s="94">
        <v>765.46659999992698</v>
      </c>
      <c r="O807" s="94">
        <v>945.40600000042502</v>
      </c>
      <c r="P807" s="62">
        <f t="shared" si="12"/>
        <v>0.809669708040337</v>
      </c>
      <c r="Q807" s="22">
        <v>43756</v>
      </c>
      <c r="R807" s="99">
        <v>45609668.281000003</v>
      </c>
      <c r="S807" s="99">
        <v>58294347.898187503</v>
      </c>
      <c r="T807" s="19"/>
      <c r="U807" s="23">
        <v>5.7602157758083203E-3</v>
      </c>
      <c r="V807" s="63">
        <v>1.8000290765485299E-2</v>
      </c>
      <c r="W807" s="23">
        <v>9.4034003002889194E-2</v>
      </c>
      <c r="X807" s="63">
        <v>-0.19936966437671799</v>
      </c>
      <c r="Y807" s="23">
        <v>-0.137159036136873</v>
      </c>
      <c r="Z807" s="63">
        <v>-0.51530023310624495</v>
      </c>
      <c r="AA807" s="23">
        <v>-0.17050950818520499</v>
      </c>
      <c r="AB807" s="63">
        <v>-0.14433510886738099</v>
      </c>
      <c r="AC807" s="23">
        <v>-0.240493324830895</v>
      </c>
      <c r="AD807" s="63">
        <v>-3.9820352355600299</v>
      </c>
      <c r="AE807" s="23"/>
      <c r="AF807" s="64"/>
      <c r="AG807" s="23">
        <v>5.9182740171308999E-2</v>
      </c>
      <c r="AH807" s="63">
        <v>-0.176551783624745</v>
      </c>
      <c r="AI807" s="23">
        <v>-0.10641273439076</v>
      </c>
      <c r="AJ807" s="63">
        <v>-0.55516046687262099</v>
      </c>
      <c r="AK807" s="23">
        <v>-0.234533400000073</v>
      </c>
      <c r="AL807" s="23">
        <v>-8.5779089753486901E-2</v>
      </c>
      <c r="AM807" s="63">
        <v>-5.6393460686085701</v>
      </c>
      <c r="AN807" s="19"/>
      <c r="AO807" s="26">
        <v>7.9655479432403795E-2</v>
      </c>
      <c r="AP807" s="26">
        <v>-0.14197443280689201</v>
      </c>
      <c r="AQ807" s="26">
        <v>0.138892028180708</v>
      </c>
      <c r="AR807" s="26">
        <v>-0.15543606096703999</v>
      </c>
      <c r="AS807" s="24">
        <v>5</v>
      </c>
      <c r="AT807" s="24">
        <v>7</v>
      </c>
      <c r="AU807" s="24">
        <v>3</v>
      </c>
      <c r="AV807" s="25">
        <v>9</v>
      </c>
      <c r="AW807" s="19"/>
      <c r="AX807" s="29">
        <v>0.34150085676344999</v>
      </c>
      <c r="AY807" s="30">
        <v>-0.55690427438094003</v>
      </c>
      <c r="AZ807" s="30">
        <v>-0.48387684640647399</v>
      </c>
      <c r="BA807" s="30">
        <v>-0.73570849571751795</v>
      </c>
      <c r="BB807" s="62">
        <v>3.46353505472871E-2</v>
      </c>
      <c r="BC807" s="108">
        <v>-44.308593345107496</v>
      </c>
      <c r="BD807" s="22">
        <v>43756</v>
      </c>
      <c r="BE807" s="22">
        <v>43908</v>
      </c>
      <c r="BF807" s="24"/>
      <c r="BG807" s="22"/>
      <c r="BH807" s="37"/>
    </row>
    <row r="808" spans="1:60" x14ac:dyDescent="0.25">
      <c r="A808" s="19"/>
      <c r="B808" s="17" t="s">
        <v>822</v>
      </c>
      <c r="C808" s="17" t="s">
        <v>5088</v>
      </c>
      <c r="D808" s="17" t="s">
        <v>3121</v>
      </c>
      <c r="E808" s="20" t="s">
        <v>7292</v>
      </c>
      <c r="F808" s="20" t="s">
        <v>3150</v>
      </c>
      <c r="G808" s="82" t="s">
        <v>7250</v>
      </c>
      <c r="H808" s="85" t="s">
        <v>7258</v>
      </c>
      <c r="I808" s="21" t="s">
        <v>7417</v>
      </c>
      <c r="J808" s="21" t="s">
        <v>4159</v>
      </c>
      <c r="K808" s="19"/>
      <c r="L808" s="22">
        <v>43873</v>
      </c>
      <c r="M808" s="98"/>
      <c r="N808" s="94"/>
      <c r="O808" s="94">
        <v>964.44479999970599</v>
      </c>
      <c r="P808" s="62">
        <f t="shared" si="12"/>
        <v>0</v>
      </c>
      <c r="Q808" s="22">
        <v>43756</v>
      </c>
      <c r="R808" s="99"/>
      <c r="S808" s="99">
        <v>5623548.3550468702</v>
      </c>
      <c r="T808" s="19"/>
      <c r="U808" s="23"/>
      <c r="V808" s="63"/>
      <c r="W808" s="23"/>
      <c r="X808" s="63"/>
      <c r="Y808" s="23"/>
      <c r="Z808" s="63"/>
      <c r="AA808" s="23"/>
      <c r="AB808" s="63"/>
      <c r="AC808" s="23"/>
      <c r="AD808" s="63"/>
      <c r="AE808" s="23"/>
      <c r="AF808" s="64"/>
      <c r="AG808" s="23"/>
      <c r="AH808" s="63"/>
      <c r="AI808" s="23"/>
      <c r="AJ808" s="63"/>
      <c r="AK808" s="23"/>
      <c r="AL808" s="23"/>
      <c r="AM808" s="63"/>
      <c r="AN808" s="19"/>
      <c r="AO808" s="26">
        <v>7.9459012567895101E-2</v>
      </c>
      <c r="AP808" s="26">
        <v>-4.5324729834683199E-2</v>
      </c>
      <c r="AQ808" s="26">
        <v>4.9093485868070302E-2</v>
      </c>
      <c r="AR808" s="26">
        <v>-6.4616048251991701E-2</v>
      </c>
      <c r="AS808" s="24"/>
      <c r="AT808" s="24"/>
      <c r="AU808" s="24"/>
      <c r="AV808" s="25"/>
      <c r="AW808" s="19"/>
      <c r="AX808" s="29"/>
      <c r="AY808" s="30"/>
      <c r="AZ808" s="30"/>
      <c r="BA808" s="30"/>
      <c r="BB808" s="62"/>
      <c r="BC808" s="108">
        <v>-15.126951796482899</v>
      </c>
      <c r="BD808" s="22">
        <v>43756</v>
      </c>
      <c r="BE808" s="22">
        <v>43782</v>
      </c>
      <c r="BF808" s="24"/>
      <c r="BG808" s="22"/>
      <c r="BH808" s="37"/>
    </row>
    <row r="809" spans="1:60" x14ac:dyDescent="0.25">
      <c r="A809" s="19"/>
      <c r="B809" s="17" t="s">
        <v>823</v>
      </c>
      <c r="C809" s="17" t="s">
        <v>5089</v>
      </c>
      <c r="D809" s="17" t="s">
        <v>3121</v>
      </c>
      <c r="E809" s="20" t="s">
        <v>7321</v>
      </c>
      <c r="F809" s="20" t="s">
        <v>3150</v>
      </c>
      <c r="G809" s="82" t="s">
        <v>7250</v>
      </c>
      <c r="H809" s="85" t="s">
        <v>7258</v>
      </c>
      <c r="I809" s="21" t="s">
        <v>7417</v>
      </c>
      <c r="J809" s="21" t="s">
        <v>2982</v>
      </c>
      <c r="K809" s="19"/>
      <c r="L809" s="22">
        <v>44015</v>
      </c>
      <c r="M809" s="98">
        <v>704.40820000041299</v>
      </c>
      <c r="N809" s="94">
        <v>704.40820000041299</v>
      </c>
      <c r="O809" s="94"/>
      <c r="P809" s="62" t="str">
        <f t="shared" si="12"/>
        <v/>
      </c>
      <c r="Q809" s="22"/>
      <c r="R809" s="99">
        <v>769956.23899999994</v>
      </c>
      <c r="S809" s="99"/>
      <c r="T809" s="19"/>
      <c r="U809" s="23">
        <v>5.6775002267386299E-3</v>
      </c>
      <c r="V809" s="63">
        <v>9.7287358585163002E-3</v>
      </c>
      <c r="W809" s="23">
        <v>9.0785801057791105E-2</v>
      </c>
      <c r="X809" s="63">
        <v>-0.52418985888653002</v>
      </c>
      <c r="Y809" s="23"/>
      <c r="Z809" s="63"/>
      <c r="AA809" s="23"/>
      <c r="AB809" s="63"/>
      <c r="AC809" s="23"/>
      <c r="AD809" s="63"/>
      <c r="AE809" s="23"/>
      <c r="AF809" s="64"/>
      <c r="AG809" s="23">
        <v>5.8921596217260203E-2</v>
      </c>
      <c r="AH809" s="63">
        <v>-0.20266617902962</v>
      </c>
      <c r="AI809" s="23"/>
      <c r="AJ809" s="63"/>
      <c r="AK809" s="23">
        <v>-0.14197264088943501</v>
      </c>
      <c r="AL809" s="23">
        <v>-0.317532393475703</v>
      </c>
      <c r="AM809" s="63">
        <v>-4.3450219677615696</v>
      </c>
      <c r="AN809" s="19"/>
      <c r="AO809" s="26">
        <v>7.9566775260900599E-2</v>
      </c>
      <c r="AP809" s="26">
        <v>-0.14218594314574101</v>
      </c>
      <c r="AQ809" s="26">
        <v>0.13271090912719999</v>
      </c>
      <c r="AR809" s="26">
        <v>-0.16413118267257201</v>
      </c>
      <c r="AS809" s="24"/>
      <c r="AT809" s="24"/>
      <c r="AU809" s="24"/>
      <c r="AV809" s="25"/>
      <c r="AW809" s="19"/>
      <c r="AX809" s="29"/>
      <c r="AY809" s="30"/>
      <c r="AZ809" s="30"/>
      <c r="BA809" s="30"/>
      <c r="BB809" s="62"/>
      <c r="BC809" s="108">
        <v>-38.431930621911299</v>
      </c>
      <c r="BD809" s="22">
        <v>43874</v>
      </c>
      <c r="BE809" s="22">
        <v>43908</v>
      </c>
      <c r="BF809" s="24"/>
      <c r="BG809" s="22"/>
      <c r="BH809" s="37"/>
    </row>
    <row r="810" spans="1:60" x14ac:dyDescent="0.25">
      <c r="A810" s="19"/>
      <c r="B810" s="17" t="s">
        <v>824</v>
      </c>
      <c r="C810" s="17" t="s">
        <v>5090</v>
      </c>
      <c r="D810" s="17" t="s">
        <v>3121</v>
      </c>
      <c r="E810" s="20" t="s">
        <v>7322</v>
      </c>
      <c r="F810" s="20" t="s">
        <v>3150</v>
      </c>
      <c r="G810" s="82" t="s">
        <v>7250</v>
      </c>
      <c r="H810" s="85" t="s">
        <v>7258</v>
      </c>
      <c r="I810" s="21" t="s">
        <v>7417</v>
      </c>
      <c r="J810" s="21" t="s">
        <v>4160</v>
      </c>
      <c r="K810" s="19"/>
      <c r="L810" s="22">
        <v>44015</v>
      </c>
      <c r="M810" s="98">
        <v>720.581100000069</v>
      </c>
      <c r="N810" s="94">
        <v>720.581100000069</v>
      </c>
      <c r="O810" s="94">
        <v>945.83069999981706</v>
      </c>
      <c r="P810" s="62">
        <f t="shared" si="12"/>
        <v>0.76184998012879934</v>
      </c>
      <c r="Q810" s="22">
        <v>43756</v>
      </c>
      <c r="R810" s="99">
        <v>628310.81700000004</v>
      </c>
      <c r="S810" s="99">
        <v>707478.46057714801</v>
      </c>
      <c r="T810" s="19"/>
      <c r="U810" s="23">
        <v>5.6781974253681299E-3</v>
      </c>
      <c r="V810" s="63">
        <v>9.7984557214658707E-3</v>
      </c>
      <c r="W810" s="23">
        <v>9.0807983544509599E-2</v>
      </c>
      <c r="X810" s="63">
        <v>-0.52197161021467797</v>
      </c>
      <c r="Y810" s="23">
        <v>-0.18024968797806701</v>
      </c>
      <c r="Z810" s="63">
        <v>-4.8243654172256401</v>
      </c>
      <c r="AA810" s="23">
        <v>-0.22627771946747099</v>
      </c>
      <c r="AB810" s="63">
        <v>-5.7211562370939602</v>
      </c>
      <c r="AC810" s="23"/>
      <c r="AD810" s="63"/>
      <c r="AE810" s="23"/>
      <c r="AF810" s="64"/>
      <c r="AG810" s="23">
        <v>5.89237607800897E-2</v>
      </c>
      <c r="AH810" s="63">
        <v>-0.202449722746678</v>
      </c>
      <c r="AI810" s="23">
        <v>-0.15124651422957</v>
      </c>
      <c r="AJ810" s="63">
        <v>-5.03853845075355</v>
      </c>
      <c r="AK810" s="23">
        <v>-0.27956874969997397</v>
      </c>
      <c r="AL810" s="23">
        <v>-0.21244430901511799</v>
      </c>
      <c r="AM810" s="63">
        <v>-7.8564814227283897</v>
      </c>
      <c r="AN810" s="19"/>
      <c r="AO810" s="26">
        <v>7.9567475118892603E-2</v>
      </c>
      <c r="AP810" s="26">
        <v>-0.14218429072483599</v>
      </c>
      <c r="AQ810" s="26">
        <v>0.13273486733494799</v>
      </c>
      <c r="AR810" s="26">
        <v>-0.16411354666721301</v>
      </c>
      <c r="AS810" s="24">
        <v>5</v>
      </c>
      <c r="AT810" s="24">
        <v>7</v>
      </c>
      <c r="AU810" s="24">
        <v>2</v>
      </c>
      <c r="AV810" s="25">
        <v>10</v>
      </c>
      <c r="AW810" s="19"/>
      <c r="AX810" s="29">
        <v>0.34117312291695301</v>
      </c>
      <c r="AY810" s="30">
        <v>-0.71743436855376796</v>
      </c>
      <c r="AZ810" s="30">
        <v>-3.48907400940152</v>
      </c>
      <c r="BA810" s="30">
        <v>-0.93968798334208303</v>
      </c>
      <c r="BB810" s="62">
        <v>3.4588910757047397E-2</v>
      </c>
      <c r="BC810" s="108">
        <v>-45.337183493829798</v>
      </c>
      <c r="BD810" s="22">
        <v>43756</v>
      </c>
      <c r="BE810" s="22">
        <v>43908</v>
      </c>
      <c r="BF810" s="24"/>
      <c r="BG810" s="22"/>
      <c r="BH810" s="37"/>
    </row>
    <row r="811" spans="1:60" x14ac:dyDescent="0.25">
      <c r="A811" s="19"/>
      <c r="B811" s="17" t="s">
        <v>825</v>
      </c>
      <c r="C811" s="17" t="s">
        <v>5091</v>
      </c>
      <c r="D811" s="17" t="s">
        <v>3121</v>
      </c>
      <c r="E811" s="20" t="s">
        <v>7307</v>
      </c>
      <c r="F811" s="20" t="s">
        <v>3150</v>
      </c>
      <c r="G811" s="82" t="s">
        <v>7250</v>
      </c>
      <c r="H811" s="85" t="s">
        <v>7258</v>
      </c>
      <c r="I811" s="21" t="s">
        <v>7417</v>
      </c>
      <c r="J811" s="21" t="s">
        <v>4161</v>
      </c>
      <c r="K811" s="19"/>
      <c r="L811" s="22">
        <v>44015</v>
      </c>
      <c r="M811" s="98">
        <v>592.663200000301</v>
      </c>
      <c r="N811" s="94">
        <v>592.663200000301</v>
      </c>
      <c r="O811" s="94">
        <v>821.340099999681</v>
      </c>
      <c r="P811" s="62">
        <f t="shared" si="12"/>
        <v>0.72158074347098256</v>
      </c>
      <c r="Q811" s="22">
        <v>43756</v>
      </c>
      <c r="R811" s="99">
        <v>0</v>
      </c>
      <c r="S811" s="99">
        <v>9730553.3352656309</v>
      </c>
      <c r="T811" s="19"/>
      <c r="U811" s="23">
        <v>0</v>
      </c>
      <c r="V811" s="63">
        <v>-0.55802128681534702</v>
      </c>
      <c r="W811" s="23">
        <v>0</v>
      </c>
      <c r="X811" s="63">
        <v>-9.6027699646656401</v>
      </c>
      <c r="Y811" s="23">
        <v>-0.227785600583884</v>
      </c>
      <c r="Z811" s="63">
        <v>-9.5779566778073804</v>
      </c>
      <c r="AA811" s="23">
        <v>-0.26162103370734302</v>
      </c>
      <c r="AB811" s="63">
        <v>-9.2554876610811299</v>
      </c>
      <c r="AC811" s="23">
        <v>-0.32661688450199999</v>
      </c>
      <c r="AD811" s="63">
        <v>-12.594391202670501</v>
      </c>
      <c r="AE811" s="23"/>
      <c r="AF811" s="64"/>
      <c r="AG811" s="23">
        <v>0</v>
      </c>
      <c r="AH811" s="63">
        <v>-6.0948258007556397</v>
      </c>
      <c r="AI811" s="23">
        <v>-0.200294912090758</v>
      </c>
      <c r="AJ811" s="63">
        <v>-9.9433782368723804</v>
      </c>
      <c r="AK811" s="23">
        <v>-0.40733680000004802</v>
      </c>
      <c r="AL811" s="23">
        <v>-0.186152310471807</v>
      </c>
      <c r="AM811" s="63">
        <v>-12.461413063661899</v>
      </c>
      <c r="AN811" s="19"/>
      <c r="AO811" s="26">
        <v>7.9643573169960305E-2</v>
      </c>
      <c r="AP811" s="26">
        <v>-0.14200265996172701</v>
      </c>
      <c r="AQ811" s="26">
        <v>0.13513448612502499</v>
      </c>
      <c r="AR811" s="26">
        <v>-0.16228291895473401</v>
      </c>
      <c r="AS811" s="24">
        <v>3</v>
      </c>
      <c r="AT811" s="24">
        <v>7</v>
      </c>
      <c r="AU811" s="24">
        <v>3</v>
      </c>
      <c r="AV811" s="25">
        <v>9</v>
      </c>
      <c r="AW811" s="19"/>
      <c r="AX811" s="29">
        <v>0.32399976890534199</v>
      </c>
      <c r="AY811" s="30">
        <v>-0.77195002906319099</v>
      </c>
      <c r="AZ811" s="30">
        <v>-1.0743675517478599</v>
      </c>
      <c r="BA811" s="30">
        <v>-1.00079385984463</v>
      </c>
      <c r="BB811" s="62">
        <v>3.2776486815528201E-2</v>
      </c>
      <c r="BC811" s="108">
        <v>-44.747809098800602</v>
      </c>
      <c r="BD811" s="22">
        <v>43756</v>
      </c>
      <c r="BE811" s="22">
        <v>43908</v>
      </c>
      <c r="BF811" s="24"/>
      <c r="BG811" s="22"/>
      <c r="BH811" s="37"/>
    </row>
    <row r="812" spans="1:60" x14ac:dyDescent="0.25">
      <c r="A812" s="19"/>
      <c r="B812" s="17" t="s">
        <v>826</v>
      </c>
      <c r="C812" s="17" t="s">
        <v>5092</v>
      </c>
      <c r="D812" s="17" t="s">
        <v>3122</v>
      </c>
      <c r="E812" s="20" t="s">
        <v>7289</v>
      </c>
      <c r="F812" s="20" t="s">
        <v>3165</v>
      </c>
      <c r="G812" s="82" t="s">
        <v>7250</v>
      </c>
      <c r="H812" s="85" t="s">
        <v>7258</v>
      </c>
      <c r="I812" s="21" t="s">
        <v>7417</v>
      </c>
      <c r="J812" s="21" t="s">
        <v>2982</v>
      </c>
      <c r="K812" s="19"/>
      <c r="L812" s="22">
        <v>44015</v>
      </c>
      <c r="M812" s="98">
        <v>1026.1236000005199</v>
      </c>
      <c r="N812" s="94">
        <v>1026.1236000005199</v>
      </c>
      <c r="O812" s="94">
        <v>1286.49220000021</v>
      </c>
      <c r="P812" s="62">
        <f t="shared" si="12"/>
        <v>0.79761354169139342</v>
      </c>
      <c r="Q812" s="22">
        <v>43756</v>
      </c>
      <c r="R812" s="99">
        <v>1880110.676</v>
      </c>
      <c r="S812" s="99">
        <v>2218592.26697656</v>
      </c>
      <c r="T812" s="19"/>
      <c r="U812" s="23">
        <v>7.8033476256678096E-3</v>
      </c>
      <c r="V812" s="63">
        <v>0.22231347575143401</v>
      </c>
      <c r="W812" s="23">
        <v>9.8592119289678495E-2</v>
      </c>
      <c r="X812" s="63">
        <v>0.256441964302212</v>
      </c>
      <c r="Y812" s="23">
        <v>-0.10375917258803399</v>
      </c>
      <c r="Z812" s="63">
        <v>2.82468612177763</v>
      </c>
      <c r="AA812" s="23">
        <v>-0.17499477197823601</v>
      </c>
      <c r="AB812" s="63">
        <v>-0.59286148817045603</v>
      </c>
      <c r="AC812" s="23">
        <v>-0.221262527453364</v>
      </c>
      <c r="AD812" s="63">
        <v>-2.05895549780689</v>
      </c>
      <c r="AE812" s="23">
        <v>-0.108117319031444</v>
      </c>
      <c r="AF812" s="64">
        <v>1.38160968081502</v>
      </c>
      <c r="AG812" s="23">
        <v>5.8880273023532902E-2</v>
      </c>
      <c r="AH812" s="63">
        <v>-0.20679849840235001</v>
      </c>
      <c r="AI812" s="23">
        <v>-7.7754532680992305E-2</v>
      </c>
      <c r="AJ812" s="63">
        <v>2.3106597041041801</v>
      </c>
      <c r="AK812" s="23">
        <v>1.36894820752786E-2</v>
      </c>
      <c r="AL812" s="23">
        <v>3.74756154451461E-3</v>
      </c>
      <c r="AM812" s="63">
        <v>-0.40188320526795002</v>
      </c>
      <c r="AN812" s="19"/>
      <c r="AO812" s="26">
        <v>8.2239497054688401E-2</v>
      </c>
      <c r="AP812" s="26">
        <v>-0.116983867810632</v>
      </c>
      <c r="AQ812" s="26">
        <v>0.11409315949276801</v>
      </c>
      <c r="AR812" s="26">
        <v>-0.130137646305229</v>
      </c>
      <c r="AS812" s="24">
        <v>5</v>
      </c>
      <c r="AT812" s="24">
        <v>7</v>
      </c>
      <c r="AU812" s="24">
        <v>7</v>
      </c>
      <c r="AV812" s="25">
        <v>5</v>
      </c>
      <c r="AW812" s="19"/>
      <c r="AX812" s="29">
        <v>0.30047441231028599</v>
      </c>
      <c r="AY812" s="30">
        <v>-0.63574984429760695</v>
      </c>
      <c r="AZ812" s="30">
        <v>-0.259327005073828</v>
      </c>
      <c r="BA812" s="30">
        <v>-0.842792675029159</v>
      </c>
      <c r="BB812" s="62">
        <v>3.0626203977735699E-2</v>
      </c>
      <c r="BC812" s="108">
        <v>-44.158270061772797</v>
      </c>
      <c r="BD812" s="22">
        <v>43756</v>
      </c>
      <c r="BE812" s="22">
        <v>43908</v>
      </c>
      <c r="BF812" s="24"/>
      <c r="BG812" s="22"/>
      <c r="BH812" s="37"/>
    </row>
    <row r="813" spans="1:60" x14ac:dyDescent="0.25">
      <c r="A813" s="19"/>
      <c r="B813" s="17" t="s">
        <v>827</v>
      </c>
      <c r="C813" s="17" t="s">
        <v>5093</v>
      </c>
      <c r="D813" s="17" t="s">
        <v>3122</v>
      </c>
      <c r="E813" s="20" t="s">
        <v>7290</v>
      </c>
      <c r="F813" s="20" t="s">
        <v>3165</v>
      </c>
      <c r="G813" s="82" t="s">
        <v>7250</v>
      </c>
      <c r="H813" s="85" t="s">
        <v>7258</v>
      </c>
      <c r="I813" s="21" t="s">
        <v>7417</v>
      </c>
      <c r="J813" s="21" t="s">
        <v>4162</v>
      </c>
      <c r="K813" s="19"/>
      <c r="L813" s="22">
        <v>44015</v>
      </c>
      <c r="M813" s="98">
        <v>767.55680000037</v>
      </c>
      <c r="N813" s="94">
        <v>767.55680000037</v>
      </c>
      <c r="O813" s="94">
        <v>962.31670000031602</v>
      </c>
      <c r="P813" s="62">
        <f t="shared" si="12"/>
        <v>0.7976135091494494</v>
      </c>
      <c r="Q813" s="22">
        <v>43756</v>
      </c>
      <c r="R813" s="99">
        <v>7708172.909</v>
      </c>
      <c r="S813" s="99">
        <v>6117420.9147421904</v>
      </c>
      <c r="T813" s="19"/>
      <c r="U813" s="23">
        <v>7.80343208316481E-3</v>
      </c>
      <c r="V813" s="63">
        <v>0.222321921501134</v>
      </c>
      <c r="W813" s="23">
        <v>9.8592174223158496E-2</v>
      </c>
      <c r="X813" s="63">
        <v>0.25644745765021099</v>
      </c>
      <c r="Y813" s="23">
        <v>-0.103759145649819</v>
      </c>
      <c r="Z813" s="63">
        <v>2.8246888155990701</v>
      </c>
      <c r="AA813" s="23">
        <v>-0.17499478699755899</v>
      </c>
      <c r="AB813" s="63">
        <v>-0.59286299010273102</v>
      </c>
      <c r="AC813" s="23"/>
      <c r="AD813" s="63"/>
      <c r="AE813" s="23"/>
      <c r="AF813" s="64"/>
      <c r="AG813" s="23">
        <v>5.8880431655779802E-2</v>
      </c>
      <c r="AH813" s="63">
        <v>-0.20678263517765999</v>
      </c>
      <c r="AI813" s="23">
        <v>-7.7754501396193498E-2</v>
      </c>
      <c r="AJ813" s="63">
        <v>2.3106628325840601</v>
      </c>
      <c r="AK813" s="23">
        <v>-0.23244319999968899</v>
      </c>
      <c r="AL813" s="23">
        <v>-0.15824007082206701</v>
      </c>
      <c r="AM813" s="63">
        <v>-3.0346518637088602</v>
      </c>
      <c r="AN813" s="19"/>
      <c r="AO813" s="26">
        <v>8.2239513603853995E-2</v>
      </c>
      <c r="AP813" s="26">
        <v>-0.116983948538254</v>
      </c>
      <c r="AQ813" s="26">
        <v>0.114093130079709</v>
      </c>
      <c r="AR813" s="26">
        <v>-0.13013766374569999</v>
      </c>
      <c r="AS813" s="24">
        <v>5</v>
      </c>
      <c r="AT813" s="24">
        <v>7</v>
      </c>
      <c r="AU813" s="24">
        <v>7</v>
      </c>
      <c r="AV813" s="25">
        <v>5</v>
      </c>
      <c r="AW813" s="19"/>
      <c r="AX813" s="29">
        <v>0.30047461008507498</v>
      </c>
      <c r="AY813" s="30">
        <v>-0.63574948178666102</v>
      </c>
      <c r="AZ813" s="30">
        <v>-0.25932682473648999</v>
      </c>
      <c r="BA813" s="30">
        <v>-0.84279214662274204</v>
      </c>
      <c r="BB813" s="62">
        <v>3.0626223432518598E-2</v>
      </c>
      <c r="BC813" s="108">
        <v>-44.158279701427098</v>
      </c>
      <c r="BD813" s="22">
        <v>43756</v>
      </c>
      <c r="BE813" s="22">
        <v>43908</v>
      </c>
      <c r="BF813" s="24"/>
      <c r="BG813" s="22"/>
      <c r="BH813" s="37"/>
    </row>
    <row r="814" spans="1:60" x14ac:dyDescent="0.25">
      <c r="A814" s="19"/>
      <c r="B814" s="17" t="s">
        <v>828</v>
      </c>
      <c r="C814" s="17" t="s">
        <v>5094</v>
      </c>
      <c r="D814" s="17" t="s">
        <v>3122</v>
      </c>
      <c r="E814" s="20" t="s">
        <v>7300</v>
      </c>
      <c r="F814" s="20" t="s">
        <v>3165</v>
      </c>
      <c r="G814" s="82" t="s">
        <v>7250</v>
      </c>
      <c r="H814" s="85" t="s">
        <v>7258</v>
      </c>
      <c r="I814" s="21" t="s">
        <v>7417</v>
      </c>
      <c r="J814" s="21" t="s">
        <v>2982</v>
      </c>
      <c r="K814" s="19"/>
      <c r="L814" s="22">
        <v>44015</v>
      </c>
      <c r="M814" s="98">
        <v>779.646099999547</v>
      </c>
      <c r="N814" s="94">
        <v>779.646099999547</v>
      </c>
      <c r="O814" s="94">
        <v>972.53450000006706</v>
      </c>
      <c r="P814" s="62">
        <f t="shared" si="12"/>
        <v>0.80166420831291152</v>
      </c>
      <c r="Q814" s="22">
        <v>43756</v>
      </c>
      <c r="R814" s="99">
        <v>486793.826</v>
      </c>
      <c r="S814" s="99">
        <v>384978.39472900401</v>
      </c>
      <c r="T814" s="19"/>
      <c r="U814" s="23">
        <v>7.8230938124761503E-3</v>
      </c>
      <c r="V814" s="63">
        <v>0.22428809443226799</v>
      </c>
      <c r="W814" s="23">
        <v>9.9237079264712494E-2</v>
      </c>
      <c r="X814" s="63">
        <v>0.32093796180561202</v>
      </c>
      <c r="Y814" s="23">
        <v>-0.100562495905324</v>
      </c>
      <c r="Z814" s="63">
        <v>3.1443537900486298</v>
      </c>
      <c r="AA814" s="23">
        <v>-0.16908175747812501</v>
      </c>
      <c r="AB814" s="63">
        <v>-1.5600381593685599E-3</v>
      </c>
      <c r="AC814" s="23"/>
      <c r="AD814" s="63"/>
      <c r="AE814" s="23"/>
      <c r="AF814" s="64"/>
      <c r="AG814" s="23">
        <v>5.8942502795616698E-2</v>
      </c>
      <c r="AH814" s="63">
        <v>-0.20057552119396899</v>
      </c>
      <c r="AI814" s="23">
        <v>-7.4410787961824099E-2</v>
      </c>
      <c r="AJ814" s="63">
        <v>2.6450341760209999</v>
      </c>
      <c r="AK814" s="23">
        <v>-0.220353900000337</v>
      </c>
      <c r="AL814" s="23">
        <v>-0.16407712902233501</v>
      </c>
      <c r="AM814" s="63">
        <v>-1.6649353770189901</v>
      </c>
      <c r="AN814" s="19"/>
      <c r="AO814" s="26">
        <v>8.2260682203923394E-2</v>
      </c>
      <c r="AP814" s="26">
        <v>-0.116932054470526</v>
      </c>
      <c r="AQ814" s="26">
        <v>0.11474722787897899</v>
      </c>
      <c r="AR814" s="26">
        <v>-0.12960993542132199</v>
      </c>
      <c r="AS814" s="24">
        <v>5</v>
      </c>
      <c r="AT814" s="24">
        <v>7</v>
      </c>
      <c r="AU814" s="24">
        <v>7</v>
      </c>
      <c r="AV814" s="25">
        <v>5</v>
      </c>
      <c r="AW814" s="19"/>
      <c r="AX814" s="29">
        <v>0.30044486083701499</v>
      </c>
      <c r="AY814" s="30">
        <v>-0.61742318012875297</v>
      </c>
      <c r="AZ814" s="30">
        <v>-0.16937566551951</v>
      </c>
      <c r="BA814" s="30">
        <v>-0.81918014427719799</v>
      </c>
      <c r="BB814" s="62">
        <v>3.0624147175549302E-2</v>
      </c>
      <c r="BC814" s="108">
        <v>-43.992043469916098</v>
      </c>
      <c r="BD814" s="22">
        <v>43756</v>
      </c>
      <c r="BE814" s="22">
        <v>43908</v>
      </c>
      <c r="BF814" s="24"/>
      <c r="BG814" s="22"/>
      <c r="BH814" s="37"/>
    </row>
    <row r="815" spans="1:60" x14ac:dyDescent="0.25">
      <c r="A815" s="19"/>
      <c r="B815" s="17" t="s">
        <v>829</v>
      </c>
      <c r="C815" s="17" t="s">
        <v>5095</v>
      </c>
      <c r="D815" s="17" t="s">
        <v>3122</v>
      </c>
      <c r="E815" s="20" t="s">
        <v>7294</v>
      </c>
      <c r="F815" s="20" t="s">
        <v>3165</v>
      </c>
      <c r="G815" s="82" t="s">
        <v>7250</v>
      </c>
      <c r="H815" s="85" t="s">
        <v>7258</v>
      </c>
      <c r="I815" s="21" t="s">
        <v>7417</v>
      </c>
      <c r="J815" s="21" t="s">
        <v>4163</v>
      </c>
      <c r="K815" s="19"/>
      <c r="L815" s="22">
        <v>44015</v>
      </c>
      <c r="M815" s="98">
        <v>878.44299999996997</v>
      </c>
      <c r="N815" s="94">
        <v>878.44299999996997</v>
      </c>
      <c r="O815" s="94">
        <v>1099.4807999990901</v>
      </c>
      <c r="P815" s="62">
        <f t="shared" si="12"/>
        <v>0.79896165535650732</v>
      </c>
      <c r="Q815" s="22">
        <v>43756</v>
      </c>
      <c r="R815" s="99">
        <v>5047336.9709999999</v>
      </c>
      <c r="S815" s="99">
        <v>6257474.9316718699</v>
      </c>
      <c r="T815" s="19"/>
      <c r="U815" s="23">
        <v>7.8099150614434603E-3</v>
      </c>
      <c r="V815" s="63">
        <v>0.22297021932899999</v>
      </c>
      <c r="W815" s="23">
        <v>9.8807119631674101E-2</v>
      </c>
      <c r="X815" s="63">
        <v>0.27794199850177398</v>
      </c>
      <c r="Y815" s="23">
        <v>-0.102694837918534</v>
      </c>
      <c r="Z815" s="63">
        <v>2.9311195887275998</v>
      </c>
      <c r="AA815" s="23">
        <v>-0.17302354865853001</v>
      </c>
      <c r="AB815" s="63">
        <v>-0.395739156199852</v>
      </c>
      <c r="AC815" s="23">
        <v>-0.21754163687990499</v>
      </c>
      <c r="AD815" s="63">
        <v>-1.6868664404610201</v>
      </c>
      <c r="AE815" s="23">
        <v>-0.101720105431887</v>
      </c>
      <c r="AF815" s="64">
        <v>2.0213310407707499</v>
      </c>
      <c r="AG815" s="23">
        <v>5.8901017249809201E-2</v>
      </c>
      <c r="AH815" s="63">
        <v>-0.20472407577471999</v>
      </c>
      <c r="AI815" s="23">
        <v>-7.6641325299569907E-2</v>
      </c>
      <c r="AJ815" s="63">
        <v>2.42198044224642</v>
      </c>
      <c r="AK815" s="23">
        <v>-0.11733929408277601</v>
      </c>
      <c r="AL815" s="23">
        <v>-3.71425019948219E-2</v>
      </c>
      <c r="AM815" s="63">
        <v>0.44470027541683499</v>
      </c>
      <c r="AN815" s="19"/>
      <c r="AO815" s="26">
        <v>8.2246571999421605E-2</v>
      </c>
      <c r="AP815" s="26">
        <v>-0.11696651491365601</v>
      </c>
      <c r="AQ815" s="26">
        <v>0.114311227069265</v>
      </c>
      <c r="AR815" s="26">
        <v>-0.129961903347139</v>
      </c>
      <c r="AS815" s="24">
        <v>5</v>
      </c>
      <c r="AT815" s="24">
        <v>7</v>
      </c>
      <c r="AU815" s="24">
        <v>7</v>
      </c>
      <c r="AV815" s="25">
        <v>5</v>
      </c>
      <c r="AW815" s="19"/>
      <c r="AX815" s="29">
        <v>0.30046439100493399</v>
      </c>
      <c r="AY815" s="30">
        <v>-0.62963950637549704</v>
      </c>
      <c r="AZ815" s="30">
        <v>-0.229330089407767</v>
      </c>
      <c r="BA815" s="30">
        <v>-0.83492501207547298</v>
      </c>
      <c r="BB815" s="62">
        <v>3.0625501713730002E-2</v>
      </c>
      <c r="BC815" s="108">
        <v>-44.102898386190603</v>
      </c>
      <c r="BD815" s="22">
        <v>43756</v>
      </c>
      <c r="BE815" s="22">
        <v>43908</v>
      </c>
      <c r="BF815" s="24"/>
      <c r="BG815" s="22"/>
      <c r="BH815" s="37"/>
    </row>
    <row r="816" spans="1:60" x14ac:dyDescent="0.25">
      <c r="A816" s="19"/>
      <c r="B816" s="17" t="s">
        <v>830</v>
      </c>
      <c r="C816" s="17" t="s">
        <v>5096</v>
      </c>
      <c r="D816" s="17" t="s">
        <v>3123</v>
      </c>
      <c r="E816" s="20" t="s">
        <v>7298</v>
      </c>
      <c r="F816" s="20" t="s">
        <v>3154</v>
      </c>
      <c r="G816" s="82" t="s">
        <v>7250</v>
      </c>
      <c r="H816" s="85" t="s">
        <v>7260</v>
      </c>
      <c r="I816" s="21" t="s">
        <v>7417</v>
      </c>
      <c r="J816" s="21" t="s">
        <v>4164</v>
      </c>
      <c r="K816" s="19"/>
      <c r="L816" s="22">
        <v>44015</v>
      </c>
      <c r="M816" s="98">
        <v>760.11409999988996</v>
      </c>
      <c r="N816" s="94">
        <v>760.11409999988996</v>
      </c>
      <c r="O816" s="94">
        <v>1098.4872999992201</v>
      </c>
      <c r="P816" s="62">
        <f t="shared" si="12"/>
        <v>0.69196439503709295</v>
      </c>
      <c r="Q816" s="22">
        <v>43650</v>
      </c>
      <c r="R816" s="99">
        <v>255498.25200000001</v>
      </c>
      <c r="S816" s="99">
        <v>334553.68071972701</v>
      </c>
      <c r="T816" s="19"/>
      <c r="U816" s="23">
        <v>1.2910268687846799E-2</v>
      </c>
      <c r="V816" s="63">
        <v>0.73300558196933696</v>
      </c>
      <c r="W816" s="23">
        <v>0.107753034386405</v>
      </c>
      <c r="X816" s="63">
        <v>1.17253347397491</v>
      </c>
      <c r="Y816" s="23">
        <v>-0.119812784490932</v>
      </c>
      <c r="Z816" s="63">
        <v>1.2193249314877901</v>
      </c>
      <c r="AA816" s="23">
        <v>-0.30710319540608899</v>
      </c>
      <c r="AB816" s="63">
        <v>-13.803703830955801</v>
      </c>
      <c r="AC816" s="23">
        <v>-0.31402752051421001</v>
      </c>
      <c r="AD816" s="63">
        <v>-11.3354548038915</v>
      </c>
      <c r="AE816" s="23">
        <v>-0.23455734751856699</v>
      </c>
      <c r="AF816" s="64">
        <v>-11.2623931678972</v>
      </c>
      <c r="AG816" s="23">
        <v>5.3426190923346398E-2</v>
      </c>
      <c r="AH816" s="63">
        <v>-0.75220670842099902</v>
      </c>
      <c r="AI816" s="23">
        <v>-9.9361851472203902E-2</v>
      </c>
      <c r="AJ816" s="63">
        <v>0.14992782498302401</v>
      </c>
      <c r="AK816" s="23">
        <v>-0.20396064385742599</v>
      </c>
      <c r="AL816" s="23">
        <v>-2.5324366776658301E-2</v>
      </c>
      <c r="AM816" s="63">
        <v>-21.855507769389099</v>
      </c>
      <c r="AN816" s="19"/>
      <c r="AO816" s="26">
        <v>0.103746372289606</v>
      </c>
      <c r="AP816" s="26">
        <v>-8.4134527740388904E-2</v>
      </c>
      <c r="AQ816" s="26">
        <v>0.122356752655905</v>
      </c>
      <c r="AR816" s="26">
        <v>-0.19162220149621101</v>
      </c>
      <c r="AS816" s="24">
        <v>5</v>
      </c>
      <c r="AT816" s="24">
        <v>7</v>
      </c>
      <c r="AU816" s="24">
        <v>5</v>
      </c>
      <c r="AV816" s="25">
        <v>7</v>
      </c>
      <c r="AW816" s="19"/>
      <c r="AX816" s="29">
        <v>0.25070325447304598</v>
      </c>
      <c r="AY816" s="30">
        <v>-1.3219434747625201</v>
      </c>
      <c r="AZ816" s="30">
        <v>-0.98024492468084601</v>
      </c>
      <c r="BA816" s="30">
        <v>-1.7378770167797499</v>
      </c>
      <c r="BB816" s="62">
        <v>2.5781950022174E-2</v>
      </c>
      <c r="BC816" s="108">
        <v>-49.2074054929544</v>
      </c>
      <c r="BD816" s="22">
        <v>43650</v>
      </c>
      <c r="BE816" s="22">
        <v>43914</v>
      </c>
      <c r="BF816" s="24"/>
      <c r="BG816" s="22"/>
      <c r="BH816" s="37"/>
    </row>
    <row r="817" spans="1:60" x14ac:dyDescent="0.25">
      <c r="A817" s="19"/>
      <c r="B817" s="17" t="s">
        <v>831</v>
      </c>
      <c r="C817" s="17" t="s">
        <v>5097</v>
      </c>
      <c r="D817" s="17" t="s">
        <v>3123</v>
      </c>
      <c r="E817" s="20" t="s">
        <v>7292</v>
      </c>
      <c r="F817" s="20" t="s">
        <v>3154</v>
      </c>
      <c r="G817" s="82" t="s">
        <v>7250</v>
      </c>
      <c r="H817" s="85" t="s">
        <v>7260</v>
      </c>
      <c r="I817" s="21" t="s">
        <v>7417</v>
      </c>
      <c r="J817" s="21" t="s">
        <v>4165</v>
      </c>
      <c r="K817" s="19"/>
      <c r="L817" s="22">
        <v>44015</v>
      </c>
      <c r="M817" s="98">
        <v>622.36620000004802</v>
      </c>
      <c r="N817" s="94">
        <v>622.36620000004802</v>
      </c>
      <c r="O817" s="94">
        <v>902.90519999992102</v>
      </c>
      <c r="P817" s="62">
        <f t="shared" si="12"/>
        <v>0.68929296231775217</v>
      </c>
      <c r="Q817" s="22">
        <v>43650</v>
      </c>
      <c r="R817" s="99">
        <v>1864101.159</v>
      </c>
      <c r="S817" s="99">
        <v>2699733.2608281202</v>
      </c>
      <c r="T817" s="19"/>
      <c r="U817" s="23">
        <v>1.28993817634182E-2</v>
      </c>
      <c r="V817" s="63">
        <v>0.73191688952647405</v>
      </c>
      <c r="W817" s="23">
        <v>0.107399176986364</v>
      </c>
      <c r="X817" s="63">
        <v>1.1371477339707801</v>
      </c>
      <c r="Y817" s="23">
        <v>-0.12151625720798601</v>
      </c>
      <c r="Z817" s="63">
        <v>1.0489776597823901</v>
      </c>
      <c r="AA817" s="23">
        <v>-0.30978550841246</v>
      </c>
      <c r="AB817" s="63">
        <v>-14.0719351315929</v>
      </c>
      <c r="AC817" s="23">
        <v>-0.31930884658970199</v>
      </c>
      <c r="AD817" s="63">
        <v>-11.863587411440699</v>
      </c>
      <c r="AE817" s="23">
        <v>-0.24336930482619201</v>
      </c>
      <c r="AF817" s="64">
        <v>-12.1435888986598</v>
      </c>
      <c r="AG817" s="23">
        <v>5.3392322444778997E-2</v>
      </c>
      <c r="AH817" s="63">
        <v>-0.75559355627774505</v>
      </c>
      <c r="AI817" s="23">
        <v>-0.101133205601363</v>
      </c>
      <c r="AJ817" s="63">
        <v>-2.7207587932934998E-2</v>
      </c>
      <c r="AK817" s="23">
        <v>-0.377633799999603</v>
      </c>
      <c r="AL817" s="23">
        <v>-4.8872316350753002E-2</v>
      </c>
      <c r="AM817" s="63">
        <v>-24.355097137769899</v>
      </c>
      <c r="AN817" s="19"/>
      <c r="AO817" s="26">
        <v>0.1037347759775</v>
      </c>
      <c r="AP817" s="26">
        <v>-8.4163882229477197E-2</v>
      </c>
      <c r="AQ817" s="26">
        <v>0.121998206843273</v>
      </c>
      <c r="AR817" s="26">
        <v>-0.191889501801634</v>
      </c>
      <c r="AS817" s="24">
        <v>5</v>
      </c>
      <c r="AT817" s="24">
        <v>7</v>
      </c>
      <c r="AU817" s="24">
        <v>5</v>
      </c>
      <c r="AV817" s="25">
        <v>7</v>
      </c>
      <c r="AW817" s="19"/>
      <c r="AX817" s="29">
        <v>0.25071604241296902</v>
      </c>
      <c r="AY817" s="30">
        <v>-1.33160410142409</v>
      </c>
      <c r="AZ817" s="30">
        <v>-0.99595583961763601</v>
      </c>
      <c r="BA817" s="30">
        <v>-1.7496452161522</v>
      </c>
      <c r="BB817" s="62">
        <v>2.5782860880535701E-2</v>
      </c>
      <c r="BC817" s="108">
        <v>-49.349045724840799</v>
      </c>
      <c r="BD817" s="22">
        <v>43650</v>
      </c>
      <c r="BE817" s="22">
        <v>43914</v>
      </c>
      <c r="BF817" s="24"/>
      <c r="BG817" s="22"/>
      <c r="BH817" s="37"/>
    </row>
    <row r="818" spans="1:60" x14ac:dyDescent="0.25">
      <c r="A818" s="19"/>
      <c r="B818" s="17" t="s">
        <v>832</v>
      </c>
      <c r="C818" s="17" t="s">
        <v>5098</v>
      </c>
      <c r="D818" s="17" t="s">
        <v>3123</v>
      </c>
      <c r="E818" s="20" t="s">
        <v>7309</v>
      </c>
      <c r="F818" s="20" t="s">
        <v>3154</v>
      </c>
      <c r="G818" s="82" t="s">
        <v>7250</v>
      </c>
      <c r="H818" s="85" t="s">
        <v>7260</v>
      </c>
      <c r="I818" s="21" t="s">
        <v>7417</v>
      </c>
      <c r="J818" s="21" t="s">
        <v>4166</v>
      </c>
      <c r="K818" s="19"/>
      <c r="L818" s="22">
        <v>44015</v>
      </c>
      <c r="M818" s="98">
        <v>577.05669999960799</v>
      </c>
      <c r="N818" s="94">
        <v>577.05669999960799</v>
      </c>
      <c r="O818" s="94">
        <v>835.69799999985798</v>
      </c>
      <c r="P818" s="62">
        <f t="shared" si="12"/>
        <v>0.69050865264689643</v>
      </c>
      <c r="Q818" s="22">
        <v>43650</v>
      </c>
      <c r="R818" s="99">
        <v>201298.61</v>
      </c>
      <c r="S818" s="99">
        <v>206762.68961157199</v>
      </c>
      <c r="T818" s="19"/>
      <c r="U818" s="23">
        <v>1.29074204050994E-2</v>
      </c>
      <c r="V818" s="63">
        <v>0.732720753694593</v>
      </c>
      <c r="W818" s="23">
        <v>0.10766204155879699</v>
      </c>
      <c r="X818" s="63">
        <v>1.16343419121404</v>
      </c>
      <c r="Y818" s="23">
        <v>-0.12034227366079001</v>
      </c>
      <c r="Z818" s="63">
        <v>1.1663760145020201</v>
      </c>
      <c r="AA818" s="23">
        <v>-0.308566510444507</v>
      </c>
      <c r="AB818" s="63">
        <v>-13.950035334797599</v>
      </c>
      <c r="AC818" s="23">
        <v>-0.31752702244732101</v>
      </c>
      <c r="AD818" s="63">
        <v>-11.6854049972026</v>
      </c>
      <c r="AE818" s="23">
        <v>-0.240743840038776</v>
      </c>
      <c r="AF818" s="64">
        <v>-11.881042419918201</v>
      </c>
      <c r="AG818" s="23">
        <v>5.34174378026364E-2</v>
      </c>
      <c r="AH818" s="63">
        <v>-0.75308202049200201</v>
      </c>
      <c r="AI818" s="23">
        <v>-9.9925723872729605E-2</v>
      </c>
      <c r="AJ818" s="63">
        <v>9.3540584930451601E-2</v>
      </c>
      <c r="AK818" s="23">
        <v>-0.42294330000004299</v>
      </c>
      <c r="AL818" s="23">
        <v>-5.6438406150846297E-2</v>
      </c>
      <c r="AM818" s="63">
        <v>-28.8860471378139</v>
      </c>
      <c r="AN818" s="19"/>
      <c r="AO818" s="26">
        <v>0.10373737735251801</v>
      </c>
      <c r="AP818" s="26">
        <v>-8.4142223781818806E-2</v>
      </c>
      <c r="AQ818" s="26">
        <v>0.12226449502122699</v>
      </c>
      <c r="AR818" s="26">
        <v>-0.19169046042865401</v>
      </c>
      <c r="AS818" s="24">
        <v>5</v>
      </c>
      <c r="AT818" s="24">
        <v>7</v>
      </c>
      <c r="AU818" s="24">
        <v>5</v>
      </c>
      <c r="AV818" s="25">
        <v>7</v>
      </c>
      <c r="AW818" s="19"/>
      <c r="AX818" s="29">
        <v>0.25071091719088101</v>
      </c>
      <c r="AY818" s="30">
        <v>-1.32723319342404</v>
      </c>
      <c r="AZ818" s="30">
        <v>-0.98877585756508801</v>
      </c>
      <c r="BA818" s="30">
        <v>-1.7443870642127901</v>
      </c>
      <c r="BB818" s="62">
        <v>2.5782577652862501E-2</v>
      </c>
      <c r="BC818" s="108">
        <v>-49.300261577707701</v>
      </c>
      <c r="BD818" s="22">
        <v>43650</v>
      </c>
      <c r="BE818" s="22">
        <v>43914</v>
      </c>
      <c r="BF818" s="24"/>
      <c r="BG818" s="22"/>
      <c r="BH818" s="37"/>
    </row>
    <row r="819" spans="1:60" x14ac:dyDescent="0.25">
      <c r="A819" s="19"/>
      <c r="B819" s="17" t="s">
        <v>833</v>
      </c>
      <c r="C819" s="17" t="s">
        <v>5099</v>
      </c>
      <c r="D819" s="17" t="s">
        <v>3123</v>
      </c>
      <c r="E819" s="20" t="s">
        <v>7302</v>
      </c>
      <c r="F819" s="20" t="s">
        <v>3154</v>
      </c>
      <c r="G819" s="82" t="s">
        <v>7250</v>
      </c>
      <c r="H819" s="85" t="s">
        <v>7260</v>
      </c>
      <c r="I819" s="21" t="s">
        <v>7417</v>
      </c>
      <c r="J819" s="21" t="s">
        <v>4167</v>
      </c>
      <c r="K819" s="19"/>
      <c r="L819" s="22">
        <v>44015</v>
      </c>
      <c r="M819" s="98">
        <v>559.93379999976605</v>
      </c>
      <c r="N819" s="94">
        <v>559.93379999976605</v>
      </c>
      <c r="O819" s="94">
        <v>822.22900000028301</v>
      </c>
      <c r="P819" s="62">
        <f t="shared" si="12"/>
        <v>0.68099495395999576</v>
      </c>
      <c r="Q819" s="22">
        <v>43650</v>
      </c>
      <c r="R819" s="99">
        <v>129197.758</v>
      </c>
      <c r="S819" s="99">
        <v>162655.26662622101</v>
      </c>
      <c r="T819" s="19"/>
      <c r="U819" s="23">
        <v>1.2866004413808699E-2</v>
      </c>
      <c r="V819" s="63">
        <v>0.72857915456552302</v>
      </c>
      <c r="W819" s="23">
        <v>0.10630103046249099</v>
      </c>
      <c r="X819" s="63">
        <v>1.02733308158349</v>
      </c>
      <c r="Y819" s="23">
        <v>-0.12678900759332501</v>
      </c>
      <c r="Z819" s="63">
        <v>0.52170262124855105</v>
      </c>
      <c r="AA819" s="23">
        <v>-0.31811726968677301</v>
      </c>
      <c r="AB819" s="63">
        <v>-14.9051112590241</v>
      </c>
      <c r="AC819" s="23">
        <v>-0.33564729426405399</v>
      </c>
      <c r="AD819" s="63">
        <v>-13.497432178875901</v>
      </c>
      <c r="AE819" s="23">
        <v>-0.27044912292418299</v>
      </c>
      <c r="AF819" s="64">
        <v>-14.851570708458899</v>
      </c>
      <c r="AG819" s="23">
        <v>5.3288001479813801E-2</v>
      </c>
      <c r="AH819" s="63">
        <v>-0.76602565277426005</v>
      </c>
      <c r="AI819" s="23">
        <v>-0.106617397173977</v>
      </c>
      <c r="AJ819" s="63">
        <v>-0.57562674519431301</v>
      </c>
      <c r="AK819" s="23">
        <v>-0.44006620000000102</v>
      </c>
      <c r="AL819" s="23">
        <v>-5.9436704168547301E-2</v>
      </c>
      <c r="AM819" s="63">
        <v>-30.5983371378097</v>
      </c>
      <c r="AN819" s="19"/>
      <c r="AO819" s="26">
        <v>0.103698090242688</v>
      </c>
      <c r="AP819" s="26">
        <v>-8.42549128182873E-2</v>
      </c>
      <c r="AQ819" s="26">
        <v>0.12088531665183801</v>
      </c>
      <c r="AR819" s="26">
        <v>-0.19271713576919899</v>
      </c>
      <c r="AS819" s="24">
        <v>5</v>
      </c>
      <c r="AT819" s="24">
        <v>7</v>
      </c>
      <c r="AU819" s="24">
        <v>4</v>
      </c>
      <c r="AV819" s="25">
        <v>8</v>
      </c>
      <c r="AW819" s="19"/>
      <c r="AX819" s="29">
        <v>0.25075576578179598</v>
      </c>
      <c r="AY819" s="30">
        <v>-1.3616188430350999</v>
      </c>
      <c r="AZ819" s="30">
        <v>-1.04477333100112</v>
      </c>
      <c r="BA819" s="30">
        <v>-1.7861062353677</v>
      </c>
      <c r="BB819" s="62">
        <v>2.5785685347073001E-2</v>
      </c>
      <c r="BC819" s="108">
        <v>-49.791420638328397</v>
      </c>
      <c r="BD819" s="22">
        <v>43650</v>
      </c>
      <c r="BE819" s="22">
        <v>43914</v>
      </c>
      <c r="BF819" s="24"/>
      <c r="BG819" s="22"/>
      <c r="BH819" s="37"/>
    </row>
    <row r="820" spans="1:60" x14ac:dyDescent="0.25">
      <c r="A820" s="19"/>
      <c r="B820" s="17" t="s">
        <v>834</v>
      </c>
      <c r="C820" s="17" t="s">
        <v>5100</v>
      </c>
      <c r="D820" s="17" t="s">
        <v>3123</v>
      </c>
      <c r="E820" s="20" t="s">
        <v>7310</v>
      </c>
      <c r="F820" s="20" t="s">
        <v>3154</v>
      </c>
      <c r="G820" s="82" t="s">
        <v>7250</v>
      </c>
      <c r="H820" s="85" t="s">
        <v>7260</v>
      </c>
      <c r="I820" s="21" t="s">
        <v>7417</v>
      </c>
      <c r="J820" s="21" t="s">
        <v>4168</v>
      </c>
      <c r="K820" s="19"/>
      <c r="L820" s="22">
        <v>44015</v>
      </c>
      <c r="M820" s="98">
        <v>627.11450000014202</v>
      </c>
      <c r="N820" s="94">
        <v>627.11450000014202</v>
      </c>
      <c r="O820" s="94">
        <v>914.46490000002098</v>
      </c>
      <c r="P820" s="62">
        <f t="shared" si="12"/>
        <v>0.68577208376191112</v>
      </c>
      <c r="Q820" s="22">
        <v>43650</v>
      </c>
      <c r="R820" s="99">
        <v>33592.446000000004</v>
      </c>
      <c r="S820" s="99">
        <v>151248.75836987299</v>
      </c>
      <c r="T820" s="19"/>
      <c r="U820" s="23">
        <v>1.2885361182270599E-2</v>
      </c>
      <c r="V820" s="63">
        <v>0.73051483141171003</v>
      </c>
      <c r="W820" s="23">
        <v>0.106936097850848</v>
      </c>
      <c r="X820" s="63">
        <v>1.09083982041921</v>
      </c>
      <c r="Y820" s="23">
        <v>-0.123743650572578</v>
      </c>
      <c r="Z820" s="63">
        <v>0.82623832332319602</v>
      </c>
      <c r="AA820" s="23">
        <v>-0.31332074395701098</v>
      </c>
      <c r="AB820" s="63">
        <v>-14.4254586860479</v>
      </c>
      <c r="AC820" s="23">
        <v>-0.326273532207706</v>
      </c>
      <c r="AD820" s="63">
        <v>-12.5600559732411</v>
      </c>
      <c r="AE820" s="23">
        <v>-0.254957754788047</v>
      </c>
      <c r="AF820" s="64">
        <v>-13.302433894845301</v>
      </c>
      <c r="AG820" s="23">
        <v>5.3348490720964002E-2</v>
      </c>
      <c r="AH820" s="63">
        <v>-0.75997672865924004</v>
      </c>
      <c r="AI820" s="23">
        <v>-0.10345024285285</v>
      </c>
      <c r="AJ820" s="63">
        <v>-0.25891131308162602</v>
      </c>
      <c r="AK820" s="23">
        <v>-0.372885499999975</v>
      </c>
      <c r="AL820" s="23">
        <v>-4.8108188445476097E-2</v>
      </c>
      <c r="AM820" s="63">
        <v>-23.880267137807099</v>
      </c>
      <c r="AN820" s="19"/>
      <c r="AO820" s="26">
        <v>0.103719213911972</v>
      </c>
      <c r="AP820" s="26">
        <v>-8.4202215255645599E-2</v>
      </c>
      <c r="AQ820" s="26">
        <v>0.121528926245519</v>
      </c>
      <c r="AR820" s="26">
        <v>-0.19223810217052201</v>
      </c>
      <c r="AS820" s="24">
        <v>5</v>
      </c>
      <c r="AT820" s="24">
        <v>7</v>
      </c>
      <c r="AU820" s="24">
        <v>5</v>
      </c>
      <c r="AV820" s="25">
        <v>7</v>
      </c>
      <c r="AW820" s="19"/>
      <c r="AX820" s="29">
        <v>0.25073256693809498</v>
      </c>
      <c r="AY820" s="30">
        <v>-1.34434108951427</v>
      </c>
      <c r="AZ820" s="30">
        <v>-1.0166631767988299</v>
      </c>
      <c r="BA820" s="30">
        <v>-1.7651385092140099</v>
      </c>
      <c r="BB820" s="62">
        <v>2.57840279119773E-2</v>
      </c>
      <c r="BC820" s="108">
        <v>-49.5367618812015</v>
      </c>
      <c r="BD820" s="22">
        <v>43650</v>
      </c>
      <c r="BE820" s="22">
        <v>43914</v>
      </c>
      <c r="BF820" s="24"/>
      <c r="BG820" s="22"/>
      <c r="BH820" s="37"/>
    </row>
    <row r="821" spans="1:60" x14ac:dyDescent="0.25">
      <c r="A821" s="19"/>
      <c r="B821" s="17" t="s">
        <v>835</v>
      </c>
      <c r="C821" s="17" t="s">
        <v>5101</v>
      </c>
      <c r="D821" s="17" t="s">
        <v>3123</v>
      </c>
      <c r="E821" s="20" t="s">
        <v>7311</v>
      </c>
      <c r="F821" s="20" t="s">
        <v>3154</v>
      </c>
      <c r="G821" s="82" t="s">
        <v>7250</v>
      </c>
      <c r="H821" s="85" t="s">
        <v>7260</v>
      </c>
      <c r="I821" s="21" t="s">
        <v>7417</v>
      </c>
      <c r="J821" s="21" t="s">
        <v>4169</v>
      </c>
      <c r="K821" s="19"/>
      <c r="L821" s="22">
        <v>44015</v>
      </c>
      <c r="M821" s="98">
        <v>477.24110000021801</v>
      </c>
      <c r="N821" s="94">
        <v>477.24110000021801</v>
      </c>
      <c r="O821" s="94">
        <v>708.76719999965303</v>
      </c>
      <c r="P821" s="62">
        <f t="shared" si="12"/>
        <v>0.67333970872304993</v>
      </c>
      <c r="Q821" s="22">
        <v>43650</v>
      </c>
      <c r="R821" s="99">
        <v>2682826.0869999998</v>
      </c>
      <c r="S821" s="99">
        <v>4553676.8882812504</v>
      </c>
      <c r="T821" s="19"/>
      <c r="U821" s="23">
        <v>1.28520535654388E-2</v>
      </c>
      <c r="V821" s="63">
        <v>0.727184069728537</v>
      </c>
      <c r="W821" s="23">
        <v>0.10584802340963501</v>
      </c>
      <c r="X821" s="63">
        <v>0.98203237629786599</v>
      </c>
      <c r="Y821" s="23">
        <v>-0.12947219767738699</v>
      </c>
      <c r="Z821" s="63">
        <v>0.25338361284229899</v>
      </c>
      <c r="AA821" s="23">
        <v>-0.32581276217475502</v>
      </c>
      <c r="AB821" s="63">
        <v>-15.6746605078224</v>
      </c>
      <c r="AC821" s="23">
        <v>-0.35383721566293402</v>
      </c>
      <c r="AD821" s="63">
        <v>-15.3164243187639</v>
      </c>
      <c r="AE821" s="23">
        <v>-0.301974676967948</v>
      </c>
      <c r="AF821" s="64">
        <v>-18.004126112849899</v>
      </c>
      <c r="AG821" s="23">
        <v>5.32447495133965E-2</v>
      </c>
      <c r="AH821" s="63">
        <v>-0.77035084941599097</v>
      </c>
      <c r="AI821" s="23">
        <v>-0.10948243030638</v>
      </c>
      <c r="AJ821" s="63">
        <v>-0.86213005843455903</v>
      </c>
      <c r="AK821" s="23">
        <v>-0.522758899999899</v>
      </c>
      <c r="AL821" s="23">
        <v>-7.5184034113626702E-2</v>
      </c>
      <c r="AM821" s="63">
        <v>-38.867607137770399</v>
      </c>
      <c r="AN821" s="19"/>
      <c r="AO821" s="26">
        <v>0.103648452057387</v>
      </c>
      <c r="AP821" s="26">
        <v>-8.4292292196623694E-2</v>
      </c>
      <c r="AQ821" s="26">
        <v>0.120427025765821</v>
      </c>
      <c r="AR821" s="26">
        <v>-0.19305879674269799</v>
      </c>
      <c r="AS821" s="24">
        <v>5</v>
      </c>
      <c r="AT821" s="24">
        <v>7</v>
      </c>
      <c r="AU821" s="24">
        <v>4</v>
      </c>
      <c r="AV821" s="25">
        <v>8</v>
      </c>
      <c r="AW821" s="19"/>
      <c r="AX821" s="29">
        <v>0.25079766376729801</v>
      </c>
      <c r="AY821" s="30">
        <v>-1.38944337915927</v>
      </c>
      <c r="AZ821" s="30">
        <v>-1.0896675125131901</v>
      </c>
      <c r="BA821" s="30">
        <v>-1.8201283585822201</v>
      </c>
      <c r="BB821" s="62">
        <v>2.5789152537800002E-2</v>
      </c>
      <c r="BC821" s="108">
        <v>-50.287287560698999</v>
      </c>
      <c r="BD821" s="22">
        <v>43650</v>
      </c>
      <c r="BE821" s="22">
        <v>43914</v>
      </c>
      <c r="BF821" s="24"/>
      <c r="BG821" s="22"/>
      <c r="BH821" s="37"/>
    </row>
    <row r="822" spans="1:60" x14ac:dyDescent="0.25">
      <c r="A822" s="19"/>
      <c r="B822" s="17" t="s">
        <v>836</v>
      </c>
      <c r="C822" s="17" t="s">
        <v>5102</v>
      </c>
      <c r="D822" s="17" t="s">
        <v>3124</v>
      </c>
      <c r="E822" s="20" t="s">
        <v>7358</v>
      </c>
      <c r="F822" s="20" t="s">
        <v>3158</v>
      </c>
      <c r="G822" s="82" t="s">
        <v>7252</v>
      </c>
      <c r="H822" s="85" t="s">
        <v>7270</v>
      </c>
      <c r="I822" s="21" t="s">
        <v>7417</v>
      </c>
      <c r="J822" s="21" t="s">
        <v>4170</v>
      </c>
      <c r="K822" s="19"/>
      <c r="L822" s="22">
        <v>43697</v>
      </c>
      <c r="M822" s="98"/>
      <c r="N822" s="94"/>
      <c r="O822" s="94">
        <v>1480.06670000032</v>
      </c>
      <c r="P822" s="62">
        <f t="shared" si="12"/>
        <v>0</v>
      </c>
      <c r="Q822" s="22">
        <v>43650</v>
      </c>
      <c r="R822" s="99"/>
      <c r="S822" s="99">
        <v>56505.538441162098</v>
      </c>
      <c r="T822" s="19"/>
      <c r="U822" s="23"/>
      <c r="V822" s="63"/>
      <c r="W822" s="23"/>
      <c r="X822" s="63"/>
      <c r="Y822" s="23"/>
      <c r="Z822" s="63"/>
      <c r="AA822" s="23"/>
      <c r="AB822" s="63"/>
      <c r="AC822" s="23"/>
      <c r="AD822" s="63"/>
      <c r="AE822" s="23"/>
      <c r="AF822" s="64"/>
      <c r="AG822" s="23"/>
      <c r="AH822" s="63"/>
      <c r="AI822" s="23"/>
      <c r="AJ822" s="63"/>
      <c r="AK822" s="23"/>
      <c r="AL822" s="23"/>
      <c r="AM822" s="63"/>
      <c r="AN822" s="19"/>
      <c r="AO822" s="26">
        <v>1.96871102998557E-2</v>
      </c>
      <c r="AP822" s="26">
        <v>-2.1264926716867201E-2</v>
      </c>
      <c r="AQ822" s="26">
        <v>-1.97841633316784E-2</v>
      </c>
      <c r="AR822" s="26">
        <v>-1.97841633316784E-2</v>
      </c>
      <c r="AS822" s="24"/>
      <c r="AT822" s="24"/>
      <c r="AU822" s="24"/>
      <c r="AV822" s="25"/>
      <c r="AW822" s="19"/>
      <c r="AX822" s="29"/>
      <c r="AY822" s="30"/>
      <c r="AZ822" s="30"/>
      <c r="BA822" s="30"/>
      <c r="BB822" s="62"/>
      <c r="BC822" s="108">
        <v>-6.7997813882466298</v>
      </c>
      <c r="BD822" s="22">
        <v>43650</v>
      </c>
      <c r="BE822" s="22">
        <v>43692</v>
      </c>
      <c r="BF822" s="24"/>
      <c r="BG822" s="22"/>
      <c r="BH822" s="37"/>
    </row>
    <row r="823" spans="1:60" x14ac:dyDescent="0.25">
      <c r="A823" s="19"/>
      <c r="B823" s="17" t="s">
        <v>837</v>
      </c>
      <c r="C823" s="17" t="s">
        <v>5103</v>
      </c>
      <c r="D823" s="17" t="s">
        <v>3124</v>
      </c>
      <c r="E823" s="20" t="s">
        <v>7298</v>
      </c>
      <c r="F823" s="20" t="s">
        <v>3158</v>
      </c>
      <c r="G823" s="82" t="s">
        <v>7252</v>
      </c>
      <c r="H823" s="85" t="s">
        <v>7270</v>
      </c>
      <c r="I823" s="21" t="s">
        <v>7417</v>
      </c>
      <c r="J823" s="21" t="s">
        <v>4171</v>
      </c>
      <c r="K823" s="19"/>
      <c r="L823" s="22">
        <v>43697</v>
      </c>
      <c r="M823" s="98"/>
      <c r="N823" s="94"/>
      <c r="O823" s="94">
        <v>1722.3616000004099</v>
      </c>
      <c r="P823" s="62">
        <f t="shared" si="12"/>
        <v>0</v>
      </c>
      <c r="Q823" s="22">
        <v>43650</v>
      </c>
      <c r="R823" s="99"/>
      <c r="S823" s="99">
        <v>561012.10132324195</v>
      </c>
      <c r="T823" s="19"/>
      <c r="U823" s="23"/>
      <c r="V823" s="63"/>
      <c r="W823" s="23"/>
      <c r="X823" s="63"/>
      <c r="Y823" s="23"/>
      <c r="Z823" s="63"/>
      <c r="AA823" s="23"/>
      <c r="AB823" s="63"/>
      <c r="AC823" s="23"/>
      <c r="AD823" s="63"/>
      <c r="AE823" s="23"/>
      <c r="AF823" s="64"/>
      <c r="AG823" s="23"/>
      <c r="AH823" s="63"/>
      <c r="AI823" s="23"/>
      <c r="AJ823" s="63"/>
      <c r="AK823" s="23"/>
      <c r="AL823" s="23"/>
      <c r="AM823" s="63"/>
      <c r="AN823" s="19"/>
      <c r="AO823" s="26">
        <v>1.9713682744622901E-2</v>
      </c>
      <c r="AP823" s="26">
        <v>-2.1188554810578401E-2</v>
      </c>
      <c r="AQ823" s="26">
        <v>-1.9273823998446502E-2</v>
      </c>
      <c r="AR823" s="26">
        <v>-1.9273823998446502E-2</v>
      </c>
      <c r="AS823" s="24"/>
      <c r="AT823" s="24"/>
      <c r="AU823" s="24"/>
      <c r="AV823" s="25"/>
      <c r="AW823" s="19"/>
      <c r="AX823" s="29"/>
      <c r="AY823" s="30"/>
      <c r="AZ823" s="30"/>
      <c r="BA823" s="30"/>
      <c r="BB823" s="62"/>
      <c r="BC823" s="108">
        <v>-6.6978385955371804</v>
      </c>
      <c r="BD823" s="22">
        <v>43650</v>
      </c>
      <c r="BE823" s="22">
        <v>43692</v>
      </c>
      <c r="BF823" s="24"/>
      <c r="BG823" s="22"/>
      <c r="BH823" s="37"/>
    </row>
    <row r="824" spans="1:60" x14ac:dyDescent="0.25">
      <c r="A824" s="19"/>
      <c r="B824" s="17" t="s">
        <v>838</v>
      </c>
      <c r="C824" s="17" t="s">
        <v>5104</v>
      </c>
      <c r="D824" s="17" t="s">
        <v>3124</v>
      </c>
      <c r="E824" s="20" t="s">
        <v>7325</v>
      </c>
      <c r="F824" s="20" t="s">
        <v>3158</v>
      </c>
      <c r="G824" s="82" t="s">
        <v>7252</v>
      </c>
      <c r="H824" s="85" t="s">
        <v>7270</v>
      </c>
      <c r="I824" s="21" t="s">
        <v>7417</v>
      </c>
      <c r="J824" s="21" t="s">
        <v>4172</v>
      </c>
      <c r="K824" s="19"/>
      <c r="L824" s="22">
        <v>43697</v>
      </c>
      <c r="M824" s="98"/>
      <c r="N824" s="94"/>
      <c r="O824" s="94">
        <v>1271.5642000008399</v>
      </c>
      <c r="P824" s="62">
        <f t="shared" si="12"/>
        <v>0</v>
      </c>
      <c r="Q824" s="22">
        <v>43697</v>
      </c>
      <c r="R824" s="99"/>
      <c r="S824" s="99">
        <v>0</v>
      </c>
      <c r="T824" s="19"/>
      <c r="U824" s="23"/>
      <c r="V824" s="63"/>
      <c r="W824" s="23"/>
      <c r="X824" s="63"/>
      <c r="Y824" s="23"/>
      <c r="Z824" s="63"/>
      <c r="AA824" s="23"/>
      <c r="AB824" s="63"/>
      <c r="AC824" s="23"/>
      <c r="AD824" s="63"/>
      <c r="AE824" s="23"/>
      <c r="AF824" s="64"/>
      <c r="AG824" s="23"/>
      <c r="AH824" s="63"/>
      <c r="AI824" s="23"/>
      <c r="AJ824" s="63"/>
      <c r="AK824" s="23"/>
      <c r="AL824" s="23"/>
      <c r="AM824" s="63"/>
      <c r="AN824" s="19"/>
      <c r="AO824" s="26">
        <v>0</v>
      </c>
      <c r="AP824" s="26">
        <v>0</v>
      </c>
      <c r="AQ824" s="26">
        <v>0</v>
      </c>
      <c r="AR824" s="26">
        <v>0</v>
      </c>
      <c r="AS824" s="24"/>
      <c r="AT824" s="24"/>
      <c r="AU824" s="24"/>
      <c r="AV824" s="25"/>
      <c r="AW824" s="19"/>
      <c r="AX824" s="29"/>
      <c r="AY824" s="30"/>
      <c r="AZ824" s="30"/>
      <c r="BA824" s="30"/>
      <c r="BB824" s="62"/>
      <c r="BC824" s="108">
        <v>0</v>
      </c>
      <c r="BD824" s="22">
        <v>43650</v>
      </c>
      <c r="BE824" s="22"/>
      <c r="BF824" s="24"/>
      <c r="BG824" s="22"/>
      <c r="BH824" s="37"/>
    </row>
    <row r="825" spans="1:60" x14ac:dyDescent="0.25">
      <c r="A825" s="19"/>
      <c r="B825" s="17" t="s">
        <v>839</v>
      </c>
      <c r="C825" s="17" t="s">
        <v>5105</v>
      </c>
      <c r="D825" s="17" t="s">
        <v>3124</v>
      </c>
      <c r="E825" s="20" t="s">
        <v>7326</v>
      </c>
      <c r="F825" s="20" t="s">
        <v>3158</v>
      </c>
      <c r="G825" s="82" t="s">
        <v>7252</v>
      </c>
      <c r="H825" s="85" t="s">
        <v>7270</v>
      </c>
      <c r="I825" s="21" t="s">
        <v>7417</v>
      </c>
      <c r="J825" s="21" t="s">
        <v>4173</v>
      </c>
      <c r="K825" s="19"/>
      <c r="L825" s="22">
        <v>43697</v>
      </c>
      <c r="M825" s="98"/>
      <c r="N825" s="94"/>
      <c r="O825" s="94">
        <v>1279.7500999998299</v>
      </c>
      <c r="P825" s="62">
        <f t="shared" si="12"/>
        <v>0</v>
      </c>
      <c r="Q825" s="22">
        <v>43650</v>
      </c>
      <c r="R825" s="99"/>
      <c r="S825" s="99">
        <v>3550627.6647656201</v>
      </c>
      <c r="T825" s="19"/>
      <c r="U825" s="23"/>
      <c r="V825" s="63"/>
      <c r="W825" s="23"/>
      <c r="X825" s="63"/>
      <c r="Y825" s="23"/>
      <c r="Z825" s="63"/>
      <c r="AA825" s="23"/>
      <c r="AB825" s="63"/>
      <c r="AC825" s="23"/>
      <c r="AD825" s="63"/>
      <c r="AE825" s="23"/>
      <c r="AF825" s="64"/>
      <c r="AG825" s="23"/>
      <c r="AH825" s="63"/>
      <c r="AI825" s="23"/>
      <c r="AJ825" s="63"/>
      <c r="AK825" s="23"/>
      <c r="AL825" s="23"/>
      <c r="AM825" s="63"/>
      <c r="AN825" s="19"/>
      <c r="AO825" s="26">
        <v>1.9624247757747099E-2</v>
      </c>
      <c r="AP825" s="26">
        <v>-2.144597667575E-2</v>
      </c>
      <c r="AQ825" s="26">
        <v>-2.0992104462493399E-2</v>
      </c>
      <c r="AR825" s="26">
        <v>-2.0992104462493399E-2</v>
      </c>
      <c r="AS825" s="24"/>
      <c r="AT825" s="24"/>
      <c r="AU825" s="24"/>
      <c r="AV825" s="25"/>
      <c r="AW825" s="19"/>
      <c r="AX825" s="29"/>
      <c r="AY825" s="30"/>
      <c r="AZ825" s="30"/>
      <c r="BA825" s="30"/>
      <c r="BB825" s="62"/>
      <c r="BC825" s="108">
        <v>-7.0407886664324897</v>
      </c>
      <c r="BD825" s="22">
        <v>43650</v>
      </c>
      <c r="BE825" s="22">
        <v>43692</v>
      </c>
      <c r="BF825" s="24"/>
      <c r="BG825" s="22"/>
      <c r="BH825" s="37"/>
    </row>
    <row r="826" spans="1:60" x14ac:dyDescent="0.25">
      <c r="A826" s="19"/>
      <c r="B826" s="17" t="s">
        <v>840</v>
      </c>
      <c r="C826" s="17" t="s">
        <v>5106</v>
      </c>
      <c r="D826" s="17" t="s">
        <v>3124</v>
      </c>
      <c r="E826" s="20" t="s">
        <v>7327</v>
      </c>
      <c r="F826" s="20" t="s">
        <v>3158</v>
      </c>
      <c r="G826" s="82" t="s">
        <v>7252</v>
      </c>
      <c r="H826" s="85" t="s">
        <v>7270</v>
      </c>
      <c r="I826" s="21" t="s">
        <v>7417</v>
      </c>
      <c r="J826" s="21" t="s">
        <v>4174</v>
      </c>
      <c r="K826" s="19"/>
      <c r="L826" s="22">
        <v>43697</v>
      </c>
      <c r="M826" s="98"/>
      <c r="N826" s="94"/>
      <c r="O826" s="94">
        <v>1670.9392000008399</v>
      </c>
      <c r="P826" s="62">
        <f t="shared" si="12"/>
        <v>0</v>
      </c>
      <c r="Q826" s="22">
        <v>43697</v>
      </c>
      <c r="R826" s="99"/>
      <c r="S826" s="99">
        <v>0</v>
      </c>
      <c r="T826" s="19"/>
      <c r="U826" s="23"/>
      <c r="V826" s="63"/>
      <c r="W826" s="23"/>
      <c r="X826" s="63"/>
      <c r="Y826" s="23"/>
      <c r="Z826" s="63"/>
      <c r="AA826" s="23"/>
      <c r="AB826" s="63"/>
      <c r="AC826" s="23"/>
      <c r="AD826" s="63"/>
      <c r="AE826" s="23"/>
      <c r="AF826" s="64"/>
      <c r="AG826" s="23"/>
      <c r="AH826" s="63"/>
      <c r="AI826" s="23"/>
      <c r="AJ826" s="63"/>
      <c r="AK826" s="23"/>
      <c r="AL826" s="23"/>
      <c r="AM826" s="63"/>
      <c r="AN826" s="19"/>
      <c r="AO826" s="26">
        <v>0</v>
      </c>
      <c r="AP826" s="26">
        <v>0</v>
      </c>
      <c r="AQ826" s="26">
        <v>0</v>
      </c>
      <c r="AR826" s="26">
        <v>0</v>
      </c>
      <c r="AS826" s="24"/>
      <c r="AT826" s="24"/>
      <c r="AU826" s="24"/>
      <c r="AV826" s="25"/>
      <c r="AW826" s="19"/>
      <c r="AX826" s="29"/>
      <c r="AY826" s="30"/>
      <c r="AZ826" s="30"/>
      <c r="BA826" s="30"/>
      <c r="BB826" s="62"/>
      <c r="BC826" s="108">
        <v>0</v>
      </c>
      <c r="BD826" s="22">
        <v>43650</v>
      </c>
      <c r="BE826" s="22"/>
      <c r="BF826" s="24"/>
      <c r="BG826" s="22"/>
      <c r="BH826" s="37"/>
    </row>
    <row r="827" spans="1:60" x14ac:dyDescent="0.25">
      <c r="A827" s="19"/>
      <c r="B827" s="17" t="s">
        <v>841</v>
      </c>
      <c r="C827" s="17" t="s">
        <v>5107</v>
      </c>
      <c r="D827" s="17" t="s">
        <v>3125</v>
      </c>
      <c r="E827" s="20" t="s">
        <v>7289</v>
      </c>
      <c r="F827" s="20" t="s">
        <v>3166</v>
      </c>
      <c r="G827" s="82" t="s">
        <v>7251</v>
      </c>
      <c r="H827" s="85" t="s">
        <v>2982</v>
      </c>
      <c r="I827" s="21" t="s">
        <v>7417</v>
      </c>
      <c r="J827" s="21" t="s">
        <v>4175</v>
      </c>
      <c r="K827" s="19"/>
      <c r="L827" s="22">
        <v>44015</v>
      </c>
      <c r="M827" s="98">
        <v>1112.5375999994601</v>
      </c>
      <c r="N827" s="94">
        <v>1112.5375999994601</v>
      </c>
      <c r="O827" s="94">
        <v>1115.2747000008801</v>
      </c>
      <c r="P827" s="62">
        <f t="shared" si="12"/>
        <v>0.99754580642650836</v>
      </c>
      <c r="Q827" s="22">
        <v>44012</v>
      </c>
      <c r="R827" s="99">
        <v>10953220.643999999</v>
      </c>
      <c r="S827" s="99">
        <v>4924961.0819218699</v>
      </c>
      <c r="T827" s="19"/>
      <c r="U827" s="23">
        <v>-1.2438481735443899E-4</v>
      </c>
      <c r="V827" s="63">
        <v>-0.57045976855079095</v>
      </c>
      <c r="W827" s="23">
        <v>1.52117842717416E-2</v>
      </c>
      <c r="X827" s="63">
        <v>-8.0815915374987508</v>
      </c>
      <c r="Y827" s="23">
        <v>4.34659945694875E-2</v>
      </c>
      <c r="Z827" s="63">
        <v>17.547202837537</v>
      </c>
      <c r="AA827" s="23">
        <v>5.26898652424279E-2</v>
      </c>
      <c r="AB827" s="63">
        <v>22.175602233910499</v>
      </c>
      <c r="AC827" s="23">
        <v>9.7853263670986096E-2</v>
      </c>
      <c r="AD827" s="63">
        <v>29.852623614628101</v>
      </c>
      <c r="AE827" s="23"/>
      <c r="AF827" s="64"/>
      <c r="AG827" s="23">
        <v>-2.45419357361243E-3</v>
      </c>
      <c r="AH827" s="63">
        <v>-6.3402451581205197</v>
      </c>
      <c r="AI827" s="23">
        <v>4.6343208159669302E-2</v>
      </c>
      <c r="AJ827" s="63">
        <v>14.7204337881703</v>
      </c>
      <c r="AK827" s="23">
        <v>0.112610475986003</v>
      </c>
      <c r="AL827" s="23">
        <v>4.42534381527366E-2</v>
      </c>
      <c r="AM827" s="63">
        <v>36.651420138427099</v>
      </c>
      <c r="AN827" s="19"/>
      <c r="AO827" s="26">
        <v>1.90414552616858E-2</v>
      </c>
      <c r="AP827" s="26">
        <v>-2.70666901351433E-2</v>
      </c>
      <c r="AQ827" s="26">
        <v>3.1203170590742998E-2</v>
      </c>
      <c r="AR827" s="26">
        <v>-1.6089219953755701E-2</v>
      </c>
      <c r="AS827" s="24">
        <v>7</v>
      </c>
      <c r="AT827" s="24">
        <v>5</v>
      </c>
      <c r="AU827" s="24">
        <v>7</v>
      </c>
      <c r="AV827" s="25">
        <v>5</v>
      </c>
      <c r="AW827" s="19"/>
      <c r="AX827" s="29">
        <v>5.04808616088121E-2</v>
      </c>
      <c r="AY827" s="30">
        <v>0.534902896695712</v>
      </c>
      <c r="AZ827" s="30">
        <v>0.57336100921656896</v>
      </c>
      <c r="BA827" s="30">
        <v>0.72798182770929998</v>
      </c>
      <c r="BB827" s="62">
        <v>5.2013119822004201E-3</v>
      </c>
      <c r="BC827" s="108">
        <v>-6.3050533062414598</v>
      </c>
      <c r="BD827" s="22">
        <v>43749</v>
      </c>
      <c r="BE827" s="22">
        <v>43784</v>
      </c>
      <c r="BF827" s="24">
        <v>132</v>
      </c>
      <c r="BG827" s="22">
        <v>43935</v>
      </c>
      <c r="BH827" s="37"/>
    </row>
    <row r="828" spans="1:60" x14ac:dyDescent="0.25">
      <c r="A828" s="19"/>
      <c r="B828" s="17" t="s">
        <v>842</v>
      </c>
      <c r="C828" s="17" t="s">
        <v>5108</v>
      </c>
      <c r="D828" s="17" t="s">
        <v>3125</v>
      </c>
      <c r="E828" s="20" t="s">
        <v>7298</v>
      </c>
      <c r="F828" s="20" t="s">
        <v>3166</v>
      </c>
      <c r="G828" s="82" t="s">
        <v>7251</v>
      </c>
      <c r="H828" s="85" t="s">
        <v>2982</v>
      </c>
      <c r="I828" s="21" t="s">
        <v>7417</v>
      </c>
      <c r="J828" s="21" t="s">
        <v>2982</v>
      </c>
      <c r="K828" s="19"/>
      <c r="L828" s="22">
        <v>44015</v>
      </c>
      <c r="M828" s="98">
        <v>1105.05370000005</v>
      </c>
      <c r="N828" s="94">
        <v>1105.05370000005</v>
      </c>
      <c r="O828" s="94">
        <v>1107.70879999921</v>
      </c>
      <c r="P828" s="62">
        <f t="shared" si="12"/>
        <v>0.99760307041059715</v>
      </c>
      <c r="Q828" s="22">
        <v>44012</v>
      </c>
      <c r="R828" s="99">
        <v>831626.5</v>
      </c>
      <c r="S828" s="99">
        <v>305148.03246923798</v>
      </c>
      <c r="T828" s="19"/>
      <c r="U828" s="23">
        <v>-1.05232678834E-4</v>
      </c>
      <c r="V828" s="63">
        <v>-0.56854455469874698</v>
      </c>
      <c r="W828" s="23">
        <v>1.5794422024555398E-2</v>
      </c>
      <c r="X828" s="63">
        <v>-8.0233277622173809</v>
      </c>
      <c r="Y828" s="23">
        <v>4.7241567082892302E-2</v>
      </c>
      <c r="Z828" s="63">
        <v>17.924760088877498</v>
      </c>
      <c r="AA828" s="23">
        <v>6.0594633556320297E-2</v>
      </c>
      <c r="AB828" s="63">
        <v>22.9660790652852</v>
      </c>
      <c r="AC828" s="23"/>
      <c r="AD828" s="63"/>
      <c r="AE828" s="23"/>
      <c r="AF828" s="64"/>
      <c r="AG828" s="23">
        <v>-2.39692958984961E-3</v>
      </c>
      <c r="AH828" s="63">
        <v>-6.3345187597442401</v>
      </c>
      <c r="AI828" s="23">
        <v>5.01820052777475E-2</v>
      </c>
      <c r="AJ828" s="63">
        <v>15.1043134999782</v>
      </c>
      <c r="AK828" s="23">
        <v>0.10505369999926201</v>
      </c>
      <c r="AL828" s="23">
        <v>6.47885512116773E-2</v>
      </c>
      <c r="AM828" s="63">
        <v>27.381236995570401</v>
      </c>
      <c r="AN828" s="19"/>
      <c r="AO828" s="26">
        <v>1.88430658799916E-2</v>
      </c>
      <c r="AP828" s="26">
        <v>-2.65325770078562E-2</v>
      </c>
      <c r="AQ828" s="26">
        <v>3.1795042699741302E-2</v>
      </c>
      <c r="AR828" s="26">
        <v>-1.5249821887664401E-2</v>
      </c>
      <c r="AS828" s="24">
        <v>7</v>
      </c>
      <c r="AT828" s="24">
        <v>5</v>
      </c>
      <c r="AU828" s="24">
        <v>7</v>
      </c>
      <c r="AV828" s="25">
        <v>5</v>
      </c>
      <c r="AW828" s="19"/>
      <c r="AX828" s="29">
        <v>4.9965246567589897E-2</v>
      </c>
      <c r="AY828" s="30">
        <v>0.68563300198184196</v>
      </c>
      <c r="AZ828" s="30">
        <v>0.59879229737816797</v>
      </c>
      <c r="BA828" s="30">
        <v>0.939572092830531</v>
      </c>
      <c r="BB828" s="62">
        <v>5.1490106001074298E-3</v>
      </c>
      <c r="BC828" s="108">
        <v>-6.1408211539674102</v>
      </c>
      <c r="BD828" s="22">
        <v>43749</v>
      </c>
      <c r="BE828" s="22">
        <v>43784</v>
      </c>
      <c r="BF828" s="24">
        <v>89</v>
      </c>
      <c r="BG828" s="22">
        <v>43874</v>
      </c>
      <c r="BH828" s="37"/>
    </row>
    <row r="829" spans="1:60" x14ac:dyDescent="0.25">
      <c r="A829" s="19"/>
      <c r="B829" s="17" t="s">
        <v>843</v>
      </c>
      <c r="C829" s="17" t="s">
        <v>5109</v>
      </c>
      <c r="D829" s="17" t="s">
        <v>3126</v>
      </c>
      <c r="E829" s="20" t="s">
        <v>7290</v>
      </c>
      <c r="F829" s="20" t="s">
        <v>3150</v>
      </c>
      <c r="G829" s="82" t="s">
        <v>7251</v>
      </c>
      <c r="H829" s="85" t="s">
        <v>7285</v>
      </c>
      <c r="I829" s="21" t="s">
        <v>7417</v>
      </c>
      <c r="J829" s="21" t="s">
        <v>4176</v>
      </c>
      <c r="K829" s="19"/>
      <c r="L829" s="22">
        <v>44015</v>
      </c>
      <c r="M829" s="98">
        <v>1989.18850000016</v>
      </c>
      <c r="N829" s="94">
        <v>1989.18850000016</v>
      </c>
      <c r="O829" s="94"/>
      <c r="P829" s="62" t="str">
        <f t="shared" si="12"/>
        <v/>
      </c>
      <c r="Q829" s="22"/>
      <c r="R829" s="99">
        <v>264392.15399999998</v>
      </c>
      <c r="S829" s="99"/>
      <c r="T829" s="19"/>
      <c r="U829" s="23">
        <v>2.63306109445693E-3</v>
      </c>
      <c r="V829" s="63">
        <v>-0.29471517736965303</v>
      </c>
      <c r="W829" s="23">
        <v>2.2172305476488002E-2</v>
      </c>
      <c r="X829" s="63">
        <v>-7.3855394170168402</v>
      </c>
      <c r="Y829" s="23">
        <v>-1.4501116297651599E-2</v>
      </c>
      <c r="Z829" s="63">
        <v>11.750491750819499</v>
      </c>
      <c r="AA829" s="23"/>
      <c r="AB829" s="63"/>
      <c r="AC829" s="23"/>
      <c r="AD829" s="63"/>
      <c r="AE829" s="23"/>
      <c r="AF829" s="64"/>
      <c r="AG829" s="23">
        <v>2.9689403545489798E-3</v>
      </c>
      <c r="AH829" s="63">
        <v>-5.7979317653007501</v>
      </c>
      <c r="AI829" s="23">
        <v>-1.28080606782532E-2</v>
      </c>
      <c r="AJ829" s="63">
        <v>8.8053069043817196</v>
      </c>
      <c r="AK829" s="23">
        <v>-5.4057500001363197E-3</v>
      </c>
      <c r="AL829" s="23">
        <v>-8.5008139503770508E-3</v>
      </c>
      <c r="AM829" s="63">
        <v>10.674034555821001</v>
      </c>
      <c r="AN829" s="19"/>
      <c r="AO829" s="26">
        <v>1.8590160798339601E-2</v>
      </c>
      <c r="AP829" s="26">
        <v>-4.0112067395966698E-2</v>
      </c>
      <c r="AQ829" s="26">
        <v>4.2429408800671801E-2</v>
      </c>
      <c r="AR829" s="26">
        <v>-0.11554693983634901</v>
      </c>
      <c r="AS829" s="24"/>
      <c r="AT829" s="24"/>
      <c r="AU829" s="24"/>
      <c r="AV829" s="25"/>
      <c r="AW829" s="19"/>
      <c r="AX829" s="29"/>
      <c r="AY829" s="30"/>
      <c r="AZ829" s="30"/>
      <c r="BA829" s="30"/>
      <c r="BB829" s="62"/>
      <c r="BC829" s="108">
        <v>-16.652466076426201</v>
      </c>
      <c r="BD829" s="22">
        <v>43899</v>
      </c>
      <c r="BE829" s="22">
        <v>43914</v>
      </c>
      <c r="BF829" s="24"/>
      <c r="BG829" s="22"/>
      <c r="BH829" s="37"/>
    </row>
    <row r="830" spans="1:60" x14ac:dyDescent="0.25">
      <c r="A830" s="19"/>
      <c r="B830" s="17" t="s">
        <v>844</v>
      </c>
      <c r="C830" s="17" t="s">
        <v>5110</v>
      </c>
      <c r="D830" s="17" t="s">
        <v>3126</v>
      </c>
      <c r="E830" s="20" t="s">
        <v>7313</v>
      </c>
      <c r="F830" s="20" t="s">
        <v>3150</v>
      </c>
      <c r="G830" s="82" t="s">
        <v>7251</v>
      </c>
      <c r="H830" s="85" t="s">
        <v>7285</v>
      </c>
      <c r="I830" s="21" t="s">
        <v>7417</v>
      </c>
      <c r="J830" s="21" t="s">
        <v>4177</v>
      </c>
      <c r="K830" s="19"/>
      <c r="L830" s="22">
        <v>44015</v>
      </c>
      <c r="M830" s="98">
        <v>1072.95769999921</v>
      </c>
      <c r="N830" s="94">
        <v>1072.95769999921</v>
      </c>
      <c r="O830" s="94">
        <v>1113.4996000006799</v>
      </c>
      <c r="P830" s="62">
        <f t="shared" si="12"/>
        <v>0.96359055719333431</v>
      </c>
      <c r="Q830" s="22">
        <v>43899</v>
      </c>
      <c r="R830" s="99">
        <v>197663540.278</v>
      </c>
      <c r="S830" s="99">
        <v>156532963.89875001</v>
      </c>
      <c r="T830" s="19"/>
      <c r="U830" s="23">
        <v>2.6604724153003198E-3</v>
      </c>
      <c r="V830" s="63">
        <v>-0.29197404528531501</v>
      </c>
      <c r="W830" s="23">
        <v>2.301317383899E-2</v>
      </c>
      <c r="X830" s="63">
        <v>-7.3014525807666404</v>
      </c>
      <c r="Y830" s="23">
        <v>-9.5742773819438298E-3</v>
      </c>
      <c r="Z830" s="63">
        <v>12.2431756423903</v>
      </c>
      <c r="AA830" s="23">
        <v>2.23501411910547E-2</v>
      </c>
      <c r="AB830" s="63">
        <v>19.141629828751299</v>
      </c>
      <c r="AC830" s="23">
        <v>0.109201984028914</v>
      </c>
      <c r="AD830" s="63">
        <v>30.9874956504209</v>
      </c>
      <c r="AE830" s="23"/>
      <c r="AF830" s="64"/>
      <c r="AG830" s="23">
        <v>3.0513407709804601E-3</v>
      </c>
      <c r="AH830" s="63">
        <v>-5.7896917236576</v>
      </c>
      <c r="AI830" s="23">
        <v>-7.7911348516863698E-3</v>
      </c>
      <c r="AJ830" s="63">
        <v>9.3069994870311294</v>
      </c>
      <c r="AK830" s="23">
        <v>7.2957699998369194E-2</v>
      </c>
      <c r="AL830" s="23">
        <v>2.7633908523057499E-2</v>
      </c>
      <c r="AM830" s="63">
        <v>32.751247102161898</v>
      </c>
      <c r="AN830" s="19"/>
      <c r="AO830" s="26">
        <v>1.8618040352521299E-2</v>
      </c>
      <c r="AP830" s="26">
        <v>-4.0085740898575799E-2</v>
      </c>
      <c r="AQ830" s="26">
        <v>4.3286848564093802E-2</v>
      </c>
      <c r="AR830" s="26">
        <v>-0.114795592842711</v>
      </c>
      <c r="AS830" s="24">
        <v>10</v>
      </c>
      <c r="AT830" s="24">
        <v>2</v>
      </c>
      <c r="AU830" s="24">
        <v>7</v>
      </c>
      <c r="AV830" s="25">
        <v>5</v>
      </c>
      <c r="AW830" s="19"/>
      <c r="AX830" s="29">
        <v>8.0415583809517605E-2</v>
      </c>
      <c r="AY830" s="30">
        <v>-0.16277805210552301</v>
      </c>
      <c r="AZ830" s="30">
        <v>0.48482348487414101</v>
      </c>
      <c r="BA830" s="30">
        <v>-0.19449679023887301</v>
      </c>
      <c r="BB830" s="62">
        <v>8.2333465754982193E-3</v>
      </c>
      <c r="BC830" s="108">
        <v>-16.618200850760299</v>
      </c>
      <c r="BD830" s="22">
        <v>43899</v>
      </c>
      <c r="BE830" s="22">
        <v>43914</v>
      </c>
      <c r="BF830" s="24"/>
      <c r="BG830" s="22"/>
      <c r="BH830" s="37"/>
    </row>
    <row r="831" spans="1:60" x14ac:dyDescent="0.25">
      <c r="A831" s="19"/>
      <c r="B831" s="17" t="s">
        <v>845</v>
      </c>
      <c r="C831" s="17" t="s">
        <v>5111</v>
      </c>
      <c r="D831" s="17" t="s">
        <v>3126</v>
      </c>
      <c r="E831" s="20" t="s">
        <v>7291</v>
      </c>
      <c r="F831" s="20" t="s">
        <v>3150</v>
      </c>
      <c r="G831" s="82" t="s">
        <v>7251</v>
      </c>
      <c r="H831" s="85" t="s">
        <v>7285</v>
      </c>
      <c r="I831" s="21" t="s">
        <v>7417</v>
      </c>
      <c r="J831" s="21" t="s">
        <v>4178</v>
      </c>
      <c r="K831" s="19"/>
      <c r="L831" s="22">
        <v>43880</v>
      </c>
      <c r="M831" s="98"/>
      <c r="N831" s="94"/>
      <c r="O831" s="94"/>
      <c r="P831" s="62" t="str">
        <f t="shared" si="12"/>
        <v/>
      </c>
      <c r="Q831" s="22"/>
      <c r="R831" s="99"/>
      <c r="S831" s="99"/>
      <c r="T831" s="19"/>
      <c r="U831" s="23"/>
      <c r="V831" s="63"/>
      <c r="W831" s="23"/>
      <c r="X831" s="63"/>
      <c r="Y831" s="23"/>
      <c r="Z831" s="63"/>
      <c r="AA831" s="23"/>
      <c r="AB831" s="63"/>
      <c r="AC831" s="23"/>
      <c r="AD831" s="63"/>
      <c r="AE831" s="23"/>
      <c r="AF831" s="64"/>
      <c r="AG831" s="23"/>
      <c r="AH831" s="63"/>
      <c r="AI831" s="23"/>
      <c r="AJ831" s="63"/>
      <c r="AK831" s="23"/>
      <c r="AL831" s="23"/>
      <c r="AM831" s="63"/>
      <c r="AN831" s="19"/>
      <c r="AO831" s="26">
        <v>1.1429111764300599E-3</v>
      </c>
      <c r="AP831" s="26">
        <v>-3.7679999968531801E-4</v>
      </c>
      <c r="AQ831" s="26"/>
      <c r="AR831" s="26"/>
      <c r="AS831" s="24"/>
      <c r="AT831" s="24"/>
      <c r="AU831" s="24"/>
      <c r="AV831" s="25"/>
      <c r="AW831" s="19"/>
      <c r="AX831" s="29"/>
      <c r="AY831" s="30"/>
      <c r="AZ831" s="30"/>
      <c r="BA831" s="30"/>
      <c r="BB831" s="62"/>
      <c r="BC831" s="108">
        <v>-3.7679999973647703E-2</v>
      </c>
      <c r="BD831" s="22">
        <v>43872</v>
      </c>
      <c r="BE831" s="22">
        <v>43873</v>
      </c>
      <c r="BF831" s="24">
        <v>3</v>
      </c>
      <c r="BG831" s="22">
        <v>43875</v>
      </c>
      <c r="BH831" s="37"/>
    </row>
    <row r="832" spans="1:60" x14ac:dyDescent="0.25">
      <c r="A832" s="19"/>
      <c r="B832" s="17" t="s">
        <v>846</v>
      </c>
      <c r="C832" s="17" t="s">
        <v>5112</v>
      </c>
      <c r="D832" s="17" t="s">
        <v>3126</v>
      </c>
      <c r="E832" s="20" t="s">
        <v>7292</v>
      </c>
      <c r="F832" s="20" t="s">
        <v>3150</v>
      </c>
      <c r="G832" s="82" t="s">
        <v>7251</v>
      </c>
      <c r="H832" s="85" t="s">
        <v>7285</v>
      </c>
      <c r="I832" s="21" t="s">
        <v>7417</v>
      </c>
      <c r="J832" s="21" t="s">
        <v>4179</v>
      </c>
      <c r="K832" s="19"/>
      <c r="L832" s="22">
        <v>43880</v>
      </c>
      <c r="M832" s="98"/>
      <c r="N832" s="94"/>
      <c r="O832" s="94">
        <v>1068.02229999937</v>
      </c>
      <c r="P832" s="62">
        <f t="shared" si="12"/>
        <v>0</v>
      </c>
      <c r="Q832" s="22">
        <v>43880</v>
      </c>
      <c r="R832" s="99"/>
      <c r="S832" s="99">
        <v>5825421.0320234401</v>
      </c>
      <c r="T832" s="19"/>
      <c r="U832" s="23"/>
      <c r="V832" s="63"/>
      <c r="W832" s="23"/>
      <c r="X832" s="63"/>
      <c r="Y832" s="23"/>
      <c r="Z832" s="63"/>
      <c r="AA832" s="23"/>
      <c r="AB832" s="63"/>
      <c r="AC832" s="23"/>
      <c r="AD832" s="63"/>
      <c r="AE832" s="23"/>
      <c r="AF832" s="64"/>
      <c r="AG832" s="23"/>
      <c r="AH832" s="63"/>
      <c r="AI832" s="23"/>
      <c r="AJ832" s="63"/>
      <c r="AK832" s="23"/>
      <c r="AL832" s="23"/>
      <c r="AM832" s="63"/>
      <c r="AN832" s="19"/>
      <c r="AO832" s="26">
        <v>5.5277584342547899E-3</v>
      </c>
      <c r="AP832" s="26">
        <v>-4.2387315716041502E-3</v>
      </c>
      <c r="AQ832" s="26">
        <v>1.44484067241137E-2</v>
      </c>
      <c r="AR832" s="26">
        <v>-3.7008655990575798E-3</v>
      </c>
      <c r="AS832" s="24"/>
      <c r="AT832" s="24"/>
      <c r="AU832" s="24"/>
      <c r="AV832" s="25"/>
      <c r="AW832" s="19"/>
      <c r="AX832" s="29"/>
      <c r="AY832" s="30"/>
      <c r="AZ832" s="30"/>
      <c r="BA832" s="30"/>
      <c r="BB832" s="62"/>
      <c r="BC832" s="108">
        <v>-1.3521471748681499</v>
      </c>
      <c r="BD832" s="22">
        <v>43713</v>
      </c>
      <c r="BE832" s="22">
        <v>43724</v>
      </c>
      <c r="BF832" s="24">
        <v>59</v>
      </c>
      <c r="BG832" s="22">
        <v>43796</v>
      </c>
      <c r="BH832" s="37"/>
    </row>
    <row r="833" spans="1:60" x14ac:dyDescent="0.25">
      <c r="A833" s="19"/>
      <c r="B833" s="17" t="s">
        <v>847</v>
      </c>
      <c r="C833" s="17" t="s">
        <v>5113</v>
      </c>
      <c r="D833" s="17" t="s">
        <v>3126</v>
      </c>
      <c r="E833" s="20" t="s">
        <v>7321</v>
      </c>
      <c r="F833" s="20" t="s">
        <v>3150</v>
      </c>
      <c r="G833" s="82" t="s">
        <v>7251</v>
      </c>
      <c r="H833" s="85" t="s">
        <v>7285</v>
      </c>
      <c r="I833" s="21" t="s">
        <v>7417</v>
      </c>
      <c r="J833" s="21" t="s">
        <v>2982</v>
      </c>
      <c r="K833" s="19"/>
      <c r="L833" s="22">
        <v>44015</v>
      </c>
      <c r="M833" s="98">
        <v>966.75150000024598</v>
      </c>
      <c r="N833" s="94">
        <v>966.75150000024598</v>
      </c>
      <c r="O833" s="94"/>
      <c r="P833" s="62" t="str">
        <f t="shared" si="12"/>
        <v/>
      </c>
      <c r="Q833" s="22"/>
      <c r="R833" s="99">
        <v>5872800.5020000003</v>
      </c>
      <c r="S833" s="99"/>
      <c r="T833" s="19"/>
      <c r="U833" s="23">
        <v>2.6082812673848799E-3</v>
      </c>
      <c r="V833" s="63">
        <v>-0.29719316007685798</v>
      </c>
      <c r="W833" s="23">
        <v>2.14164845529012E-2</v>
      </c>
      <c r="X833" s="63">
        <v>-7.4611215093755199</v>
      </c>
      <c r="Y833" s="23"/>
      <c r="Z833" s="63"/>
      <c r="AA833" s="23"/>
      <c r="AB833" s="63"/>
      <c r="AC833" s="23"/>
      <c r="AD833" s="63"/>
      <c r="AE833" s="23"/>
      <c r="AF833" s="64"/>
      <c r="AG833" s="23">
        <v>2.8947226201125899E-3</v>
      </c>
      <c r="AH833" s="63">
        <v>-5.80535353874438</v>
      </c>
      <c r="AI833" s="23"/>
      <c r="AJ833" s="63"/>
      <c r="AK833" s="23">
        <v>-3.69213928834142E-2</v>
      </c>
      <c r="AL833" s="23">
        <v>-9.4033671251963796E-2</v>
      </c>
      <c r="AM833" s="63">
        <v>3.6890215092171301</v>
      </c>
      <c r="AN833" s="19"/>
      <c r="AO833" s="26">
        <v>1.8565001448223501E-2</v>
      </c>
      <c r="AP833" s="26">
        <v>-4.0135716751174201E-2</v>
      </c>
      <c r="AQ833" s="26">
        <v>4.16583073274523E-2</v>
      </c>
      <c r="AR833" s="26">
        <v>-0.116223167569842</v>
      </c>
      <c r="AS833" s="24"/>
      <c r="AT833" s="24"/>
      <c r="AU833" s="24"/>
      <c r="AV833" s="25"/>
      <c r="AW833" s="19"/>
      <c r="AX833" s="29"/>
      <c r="AY833" s="30"/>
      <c r="AZ833" s="30"/>
      <c r="BA833" s="30"/>
      <c r="BB833" s="62"/>
      <c r="BC833" s="108">
        <v>-16.683309250336599</v>
      </c>
      <c r="BD833" s="22">
        <v>43899</v>
      </c>
      <c r="BE833" s="22">
        <v>43914</v>
      </c>
      <c r="BF833" s="24"/>
      <c r="BG833" s="22"/>
      <c r="BH833" s="37"/>
    </row>
    <row r="834" spans="1:60" x14ac:dyDescent="0.25">
      <c r="A834" s="19"/>
      <c r="B834" s="17" t="s">
        <v>848</v>
      </c>
      <c r="C834" s="17" t="s">
        <v>5114</v>
      </c>
      <c r="D834" s="17" t="s">
        <v>3126</v>
      </c>
      <c r="E834" s="20" t="s">
        <v>7322</v>
      </c>
      <c r="F834" s="20" t="s">
        <v>3150</v>
      </c>
      <c r="G834" s="82" t="s">
        <v>7251</v>
      </c>
      <c r="H834" s="85" t="s">
        <v>7285</v>
      </c>
      <c r="I834" s="21" t="s">
        <v>7417</v>
      </c>
      <c r="J834" s="21" t="s">
        <v>4180</v>
      </c>
      <c r="K834" s="19"/>
      <c r="L834" s="22">
        <v>44015</v>
      </c>
      <c r="M834" s="98">
        <v>966.74039999954402</v>
      </c>
      <c r="N834" s="94">
        <v>966.74039999954402</v>
      </c>
      <c r="O834" s="94">
        <v>1008.5959000000699</v>
      </c>
      <c r="P834" s="62">
        <f t="shared" si="12"/>
        <v>0.95850121936791233</v>
      </c>
      <c r="Q834" s="22">
        <v>43899</v>
      </c>
      <c r="R834" s="99">
        <v>1976340.2139999999</v>
      </c>
      <c r="S834" s="99">
        <v>795981.10791894502</v>
      </c>
      <c r="T834" s="19"/>
      <c r="U834" s="23">
        <v>2.61475813749712E-3</v>
      </c>
      <c r="V834" s="63">
        <v>-0.296545473065635</v>
      </c>
      <c r="W834" s="23">
        <v>2.1613185244859799E-2</v>
      </c>
      <c r="X834" s="63">
        <v>-7.4414514401796596</v>
      </c>
      <c r="Y834" s="23">
        <v>-1.7768532862646701E-2</v>
      </c>
      <c r="Z834" s="63">
        <v>11.4237500943127</v>
      </c>
      <c r="AA834" s="23">
        <v>-1.4760044936338101E-2</v>
      </c>
      <c r="AB834" s="63">
        <v>15.4306112160266</v>
      </c>
      <c r="AC834" s="23">
        <v>-1.4760044936338101E-2</v>
      </c>
      <c r="AD834" s="63">
        <v>18.591292753903002</v>
      </c>
      <c r="AE834" s="23"/>
      <c r="AF834" s="64"/>
      <c r="AG834" s="23">
        <v>2.9140037440811301E-3</v>
      </c>
      <c r="AH834" s="63">
        <v>-5.8034254263475296</v>
      </c>
      <c r="AI834" s="23">
        <v>-1.6134936639900802E-2</v>
      </c>
      <c r="AJ834" s="63">
        <v>8.4726193082169594</v>
      </c>
      <c r="AK834" s="23">
        <v>-3.3259600000747E-2</v>
      </c>
      <c r="AL834" s="23">
        <v>-1.3008307279051201E-2</v>
      </c>
      <c r="AM834" s="63">
        <v>22.129517102264799</v>
      </c>
      <c r="AN834" s="19"/>
      <c r="AO834" s="26">
        <v>1.8571560833152E-2</v>
      </c>
      <c r="AP834" s="26">
        <v>-4.0129569850250797E-2</v>
      </c>
      <c r="AQ834" s="26">
        <v>4.1858625083477798E-2</v>
      </c>
      <c r="AR834" s="26">
        <v>-0.116047241878696</v>
      </c>
      <c r="AS834" s="24">
        <v>7</v>
      </c>
      <c r="AT834" s="24">
        <v>2</v>
      </c>
      <c r="AU834" s="24">
        <v>7</v>
      </c>
      <c r="AV834" s="25">
        <v>5</v>
      </c>
      <c r="AW834" s="19"/>
      <c r="AX834" s="29">
        <v>7.8730993970675595E-2</v>
      </c>
      <c r="AY834" s="30">
        <v>-0.61988531401857505</v>
      </c>
      <c r="AZ834" s="30">
        <v>0.36338669871929602</v>
      </c>
      <c r="BA834" s="30">
        <v>-0.73218291611465203</v>
      </c>
      <c r="BB834" s="62">
        <v>8.0576061365991297E-3</v>
      </c>
      <c r="BC834" s="108">
        <v>-16.6753007819934</v>
      </c>
      <c r="BD834" s="22">
        <v>43899</v>
      </c>
      <c r="BE834" s="22">
        <v>43914</v>
      </c>
      <c r="BF834" s="24"/>
      <c r="BG834" s="22"/>
      <c r="BH834" s="37"/>
    </row>
    <row r="835" spans="1:60" x14ac:dyDescent="0.25">
      <c r="A835" s="19"/>
      <c r="B835" s="17" t="s">
        <v>849</v>
      </c>
      <c r="C835" s="17" t="s">
        <v>5115</v>
      </c>
      <c r="D835" s="17" t="s">
        <v>3127</v>
      </c>
      <c r="E835" s="20" t="s">
        <v>7289</v>
      </c>
      <c r="F835" s="20" t="s">
        <v>3167</v>
      </c>
      <c r="G835" s="82" t="s">
        <v>7250</v>
      </c>
      <c r="H835" s="85" t="s">
        <v>7258</v>
      </c>
      <c r="I835" s="21" t="s">
        <v>7417</v>
      </c>
      <c r="J835" s="21" t="s">
        <v>4181</v>
      </c>
      <c r="K835" s="19"/>
      <c r="L835" s="22">
        <v>44015</v>
      </c>
      <c r="M835" s="98">
        <v>994.38360000029195</v>
      </c>
      <c r="N835" s="94">
        <v>994.38360000029195</v>
      </c>
      <c r="O835" s="94">
        <v>1221.5174000002401</v>
      </c>
      <c r="P835" s="62">
        <f t="shared" si="12"/>
        <v>0.81405602572676949</v>
      </c>
      <c r="Q835" s="22">
        <v>43756</v>
      </c>
      <c r="R835" s="99">
        <v>5305169.8150000004</v>
      </c>
      <c r="S835" s="99">
        <v>4307255.2742265603</v>
      </c>
      <c r="T835" s="19"/>
      <c r="U835" s="23">
        <v>1.4140889990812901E-2</v>
      </c>
      <c r="V835" s="63">
        <v>0.85606771226594003</v>
      </c>
      <c r="W835" s="23">
        <v>0.121654101616587</v>
      </c>
      <c r="X835" s="63">
        <v>2.5626401969930201</v>
      </c>
      <c r="Y835" s="23">
        <v>-0.12224440088364601</v>
      </c>
      <c r="Z835" s="63">
        <v>0.97616329221636999</v>
      </c>
      <c r="AA835" s="23">
        <v>-0.15755919252478601</v>
      </c>
      <c r="AB835" s="63">
        <v>1.15069645717449</v>
      </c>
      <c r="AC835" s="23">
        <v>-0.208272195157479</v>
      </c>
      <c r="AD835" s="63">
        <v>-0.75992226821836095</v>
      </c>
      <c r="AE835" s="23">
        <v>-0.118060118888097</v>
      </c>
      <c r="AF835" s="64">
        <v>0.38732969514967402</v>
      </c>
      <c r="AG835" s="23">
        <v>6.2661742264026501E-2</v>
      </c>
      <c r="AH835" s="63">
        <v>0.171348425647011</v>
      </c>
      <c r="AI835" s="23">
        <v>-9.7875663551385494E-2</v>
      </c>
      <c r="AJ835" s="63">
        <v>0.29854661706485802</v>
      </c>
      <c r="AK835" s="23">
        <v>-4.5594412140417297E-3</v>
      </c>
      <c r="AL835" s="23">
        <v>-1.1440831349318599E-3</v>
      </c>
      <c r="AM835" s="63">
        <v>-1.5947716971823001</v>
      </c>
      <c r="AN835" s="19"/>
      <c r="AO835" s="26">
        <v>8.1193149653699906E-2</v>
      </c>
      <c r="AP835" s="26">
        <v>-0.13391325543212601</v>
      </c>
      <c r="AQ835" s="26">
        <v>0.12925437750527599</v>
      </c>
      <c r="AR835" s="26">
        <v>-0.160873164339282</v>
      </c>
      <c r="AS835" s="24">
        <v>5</v>
      </c>
      <c r="AT835" s="24">
        <v>7</v>
      </c>
      <c r="AU835" s="24">
        <v>6</v>
      </c>
      <c r="AV835" s="25">
        <v>6</v>
      </c>
      <c r="AW835" s="19"/>
      <c r="AX835" s="29">
        <v>0.30707869687525102</v>
      </c>
      <c r="AY835" s="30">
        <v>-0.651665157920434</v>
      </c>
      <c r="AZ835" s="30">
        <v>6.1485373740140403E-2</v>
      </c>
      <c r="BA835" s="30">
        <v>-0.84955654162968097</v>
      </c>
      <c r="BB835" s="62">
        <v>3.11706332220274E-2</v>
      </c>
      <c r="BC835" s="108">
        <v>-43.303353681287298</v>
      </c>
      <c r="BD835" s="22">
        <v>43756</v>
      </c>
      <c r="BE835" s="22">
        <v>43908</v>
      </c>
      <c r="BF835" s="24"/>
      <c r="BG835" s="22"/>
      <c r="BH835" s="37"/>
    </row>
    <row r="836" spans="1:60" x14ac:dyDescent="0.25">
      <c r="A836" s="19"/>
      <c r="B836" s="17" t="s">
        <v>850</v>
      </c>
      <c r="C836" s="17" t="s">
        <v>5116</v>
      </c>
      <c r="D836" s="17" t="s">
        <v>3127</v>
      </c>
      <c r="E836" s="20" t="s">
        <v>7290</v>
      </c>
      <c r="F836" s="20" t="s">
        <v>3167</v>
      </c>
      <c r="G836" s="82" t="s">
        <v>7250</v>
      </c>
      <c r="H836" s="85" t="s">
        <v>7258</v>
      </c>
      <c r="I836" s="21" t="s">
        <v>7417</v>
      </c>
      <c r="J836" s="21" t="s">
        <v>4182</v>
      </c>
      <c r="K836" s="19"/>
      <c r="L836" s="22">
        <v>44015</v>
      </c>
      <c r="M836" s="98">
        <v>1032.7338999994099</v>
      </c>
      <c r="N836" s="94">
        <v>1032.7338999994099</v>
      </c>
      <c r="O836" s="94">
        <v>1258.7292999997701</v>
      </c>
      <c r="P836" s="62">
        <f t="shared" si="12"/>
        <v>0.82045750424622554</v>
      </c>
      <c r="Q836" s="22">
        <v>43756</v>
      </c>
      <c r="R836" s="99">
        <v>19303761.903999999</v>
      </c>
      <c r="S836" s="99">
        <v>18383948.3671562</v>
      </c>
      <c r="T836" s="19"/>
      <c r="U836" s="23">
        <v>1.4167335750244099E-2</v>
      </c>
      <c r="V836" s="63">
        <v>0.85871228820906298</v>
      </c>
      <c r="W836" s="23">
        <v>0.122529893020401</v>
      </c>
      <c r="X836" s="63">
        <v>2.6502193373744398</v>
      </c>
      <c r="Y836" s="23">
        <v>-0.117116729717964</v>
      </c>
      <c r="Z836" s="63">
        <v>1.48893040878465</v>
      </c>
      <c r="AA836" s="23">
        <v>-0.14847138852390299</v>
      </c>
      <c r="AB836" s="63">
        <v>2.05947685726278</v>
      </c>
      <c r="AC836" s="23">
        <v>-0.19207622319401699</v>
      </c>
      <c r="AD836" s="63">
        <v>0.85967492812778801</v>
      </c>
      <c r="AE836" s="23">
        <v>-9.1409620219637902E-2</v>
      </c>
      <c r="AF836" s="64">
        <v>3.05237956199562</v>
      </c>
      <c r="AG836" s="23">
        <v>6.2744639602897195E-2</v>
      </c>
      <c r="AH836" s="63">
        <v>0.17963815953407899</v>
      </c>
      <c r="AI836" s="23">
        <v>-9.25348570036294E-2</v>
      </c>
      <c r="AJ836" s="63">
        <v>0.83262727184046503</v>
      </c>
      <c r="AK836" s="23">
        <v>3.2706016936572303E-2</v>
      </c>
      <c r="AL836" s="23">
        <v>8.0780926582519896E-3</v>
      </c>
      <c r="AM836" s="63">
        <v>2.5879653803713198</v>
      </c>
      <c r="AN836" s="19"/>
      <c r="AO836" s="26">
        <v>8.1221415119216503E-2</v>
      </c>
      <c r="AP836" s="26">
        <v>-0.133845633685269</v>
      </c>
      <c r="AQ836" s="26">
        <v>0.130154658594693</v>
      </c>
      <c r="AR836" s="26">
        <v>-0.16019602161221</v>
      </c>
      <c r="AS836" s="24">
        <v>5</v>
      </c>
      <c r="AT836" s="24">
        <v>7</v>
      </c>
      <c r="AU836" s="24">
        <v>6</v>
      </c>
      <c r="AV836" s="25">
        <v>6</v>
      </c>
      <c r="AW836" s="19"/>
      <c r="AX836" s="29">
        <v>0.30706845920387399</v>
      </c>
      <c r="AY836" s="30">
        <v>-0.62450178541803303</v>
      </c>
      <c r="AZ836" s="30">
        <v>0.19688927695938199</v>
      </c>
      <c r="BA836" s="30">
        <v>-0.81508671640221997</v>
      </c>
      <c r="BB836" s="62">
        <v>3.1171011905280498E-2</v>
      </c>
      <c r="BC836" s="108">
        <v>-43.017271465738297</v>
      </c>
      <c r="BD836" s="22">
        <v>43756</v>
      </c>
      <c r="BE836" s="22">
        <v>43908</v>
      </c>
      <c r="BF836" s="24"/>
      <c r="BG836" s="22"/>
      <c r="BH836" s="37"/>
    </row>
    <row r="837" spans="1:60" x14ac:dyDescent="0.25">
      <c r="A837" s="19"/>
      <c r="B837" s="17" t="s">
        <v>851</v>
      </c>
      <c r="C837" s="17" t="s">
        <v>5117</v>
      </c>
      <c r="D837" s="17" t="s">
        <v>3128</v>
      </c>
      <c r="E837" s="20" t="s">
        <v>7289</v>
      </c>
      <c r="F837" s="20" t="s">
        <v>3156</v>
      </c>
      <c r="G837" s="82" t="s">
        <v>7253</v>
      </c>
      <c r="H837" s="85" t="s">
        <v>7265</v>
      </c>
      <c r="I837" s="21" t="s">
        <v>7417</v>
      </c>
      <c r="J837" s="21" t="s">
        <v>4183</v>
      </c>
      <c r="K837" s="19"/>
      <c r="L837" s="22">
        <v>44015</v>
      </c>
      <c r="M837" s="98">
        <v>2119.39479999989</v>
      </c>
      <c r="N837" s="94">
        <v>2119.39479999989</v>
      </c>
      <c r="O837" s="94">
        <v>2127.21460000053</v>
      </c>
      <c r="P837" s="62">
        <f t="shared" ref="P837:P900" si="13">IFERROR(N837/O837,"")</f>
        <v>0.99632392519276702</v>
      </c>
      <c r="Q837" s="22">
        <v>43984</v>
      </c>
      <c r="R837" s="99">
        <v>74415343.607999995</v>
      </c>
      <c r="S837" s="99">
        <v>89276522.690624997</v>
      </c>
      <c r="T837" s="19"/>
      <c r="U837" s="23">
        <v>-4.3606637791526699E-4</v>
      </c>
      <c r="V837" s="63">
        <v>-0.60162792460687298</v>
      </c>
      <c r="W837" s="23">
        <v>-1.90765423849371E-3</v>
      </c>
      <c r="X837" s="63">
        <v>-9.7935353885113692</v>
      </c>
      <c r="Y837" s="23">
        <v>2.7437107741207001E-2</v>
      </c>
      <c r="Z837" s="63">
        <v>15.944314154709</v>
      </c>
      <c r="AA837" s="23">
        <v>4.4281764801780803E-2</v>
      </c>
      <c r="AB837" s="63">
        <v>21.334792189823901</v>
      </c>
      <c r="AC837" s="23">
        <v>0.101259082979668</v>
      </c>
      <c r="AD837" s="63">
        <v>30.193205545510899</v>
      </c>
      <c r="AE837" s="23">
        <v>0.13266939953071399</v>
      </c>
      <c r="AF837" s="64">
        <v>25.460281537030799</v>
      </c>
      <c r="AG837" s="23">
        <v>2.6051956410810801E-4</v>
      </c>
      <c r="AH837" s="63">
        <v>-6.0687738443448298</v>
      </c>
      <c r="AI837" s="23">
        <v>3.03435810965311E-2</v>
      </c>
      <c r="AJ837" s="63">
        <v>13.1204710818565</v>
      </c>
      <c r="AK837" s="23">
        <v>1.0150743983942101</v>
      </c>
      <c r="AL837" s="23">
        <v>4.9204146404008497E-2</v>
      </c>
      <c r="AM837" s="63">
        <v>7.30806307005696</v>
      </c>
      <c r="AN837" s="19"/>
      <c r="AO837" s="26">
        <v>1.7867420259790399E-2</v>
      </c>
      <c r="AP837" s="26">
        <v>-2.5939572886272799E-2</v>
      </c>
      <c r="AQ837" s="26">
        <v>2.5648384475061899E-2</v>
      </c>
      <c r="AR837" s="26">
        <v>-1.80647516326644E-2</v>
      </c>
      <c r="AS837" s="24">
        <v>7</v>
      </c>
      <c r="AT837" s="24">
        <v>5</v>
      </c>
      <c r="AU837" s="24">
        <v>7</v>
      </c>
      <c r="AV837" s="25">
        <v>5</v>
      </c>
      <c r="AW837" s="19"/>
      <c r="AX837" s="29">
        <v>4.3469418705062698E-2</v>
      </c>
      <c r="AY837" s="30">
        <v>0.354837660173416</v>
      </c>
      <c r="AZ837" s="30">
        <v>0.55119742775605096</v>
      </c>
      <c r="BA837" s="30">
        <v>0.46579396798460898</v>
      </c>
      <c r="BB837" s="62">
        <v>4.4761089651819902E-3</v>
      </c>
      <c r="BC837" s="108">
        <v>-6.0751278609386601</v>
      </c>
      <c r="BD837" s="22">
        <v>43747</v>
      </c>
      <c r="BE837" s="22">
        <v>43783</v>
      </c>
      <c r="BF837" s="24">
        <v>150</v>
      </c>
      <c r="BG837" s="22">
        <v>43957</v>
      </c>
      <c r="BH837" s="37"/>
    </row>
    <row r="838" spans="1:60" x14ac:dyDescent="0.25">
      <c r="A838" s="19"/>
      <c r="B838" s="17" t="s">
        <v>852</v>
      </c>
      <c r="C838" s="17" t="s">
        <v>5118</v>
      </c>
      <c r="D838" s="17" t="s">
        <v>3128</v>
      </c>
      <c r="E838" s="20" t="s">
        <v>7298</v>
      </c>
      <c r="F838" s="20" t="s">
        <v>3156</v>
      </c>
      <c r="G838" s="82" t="s">
        <v>7253</v>
      </c>
      <c r="H838" s="85" t="s">
        <v>7265</v>
      </c>
      <c r="I838" s="21" t="s">
        <v>7417</v>
      </c>
      <c r="J838" s="21" t="s">
        <v>4184</v>
      </c>
      <c r="K838" s="19"/>
      <c r="L838" s="22">
        <v>44015</v>
      </c>
      <c r="M838" s="98">
        <v>1553.2936000004399</v>
      </c>
      <c r="N838" s="94">
        <v>1553.2936000004399</v>
      </c>
      <c r="O838" s="94">
        <v>1559.7503999993201</v>
      </c>
      <c r="P838" s="62">
        <f t="shared" si="13"/>
        <v>0.99586036329986971</v>
      </c>
      <c r="Q838" s="22">
        <v>43984</v>
      </c>
      <c r="R838" s="99">
        <v>4163812.98176172</v>
      </c>
      <c r="S838" s="99">
        <v>3912333.6619843799</v>
      </c>
      <c r="T838" s="19"/>
      <c r="U838" s="23">
        <v>-4.51095518656075E-4</v>
      </c>
      <c r="V838" s="63">
        <v>-0.60313083868095396</v>
      </c>
      <c r="W838" s="23">
        <v>-2.3570880111947199E-3</v>
      </c>
      <c r="X838" s="63">
        <v>-9.8384787657851103</v>
      </c>
      <c r="Y838" s="23">
        <v>2.4633456039737201E-2</v>
      </c>
      <c r="Z838" s="63">
        <v>15.6639489845547</v>
      </c>
      <c r="AA838" s="23">
        <v>3.8559097452889497E-2</v>
      </c>
      <c r="AB838" s="63">
        <v>20.762525454949401</v>
      </c>
      <c r="AC838" s="23">
        <v>8.9238700846181004E-2</v>
      </c>
      <c r="AD838" s="63">
        <v>28.9911673321621</v>
      </c>
      <c r="AE838" s="23">
        <v>0.114183355037385</v>
      </c>
      <c r="AF838" s="64">
        <v>23.611677087697899</v>
      </c>
      <c r="AG838" s="23">
        <v>2.1545964773395099E-4</v>
      </c>
      <c r="AH838" s="63">
        <v>-6.07327983598225</v>
      </c>
      <c r="AI838" s="23">
        <v>2.7485703085403702E-2</v>
      </c>
      <c r="AJ838" s="63">
        <v>12.8346832807438</v>
      </c>
      <c r="AK838" s="23">
        <v>0.55329359999974304</v>
      </c>
      <c r="AL838" s="23">
        <v>3.7018264030848499E-2</v>
      </c>
      <c r="AM838" s="63">
        <v>-9.9402076615952009</v>
      </c>
      <c r="AN838" s="19"/>
      <c r="AO838" s="26">
        <v>1.7852094331829001E-2</v>
      </c>
      <c r="AP838" s="26">
        <v>-2.5954174807338901E-2</v>
      </c>
      <c r="AQ838" s="26">
        <v>2.51864931342425E-2</v>
      </c>
      <c r="AR838" s="26">
        <v>-1.85216821892027E-2</v>
      </c>
      <c r="AS838" s="24">
        <v>7</v>
      </c>
      <c r="AT838" s="24">
        <v>5</v>
      </c>
      <c r="AU838" s="24">
        <v>7</v>
      </c>
      <c r="AV838" s="25">
        <v>5</v>
      </c>
      <c r="AW838" s="19"/>
      <c r="AX838" s="29">
        <v>4.3459433600364701E-2</v>
      </c>
      <c r="AY838" s="30">
        <v>0.234499175470091</v>
      </c>
      <c r="AZ838" s="30">
        <v>0.53268541533088898</v>
      </c>
      <c r="BA838" s="30">
        <v>0.30695999182989903</v>
      </c>
      <c r="BB838" s="62">
        <v>4.4749999649593497E-3</v>
      </c>
      <c r="BC838" s="108">
        <v>-6.1258745292507202</v>
      </c>
      <c r="BD838" s="22">
        <v>43747</v>
      </c>
      <c r="BE838" s="22">
        <v>43783</v>
      </c>
      <c r="BF838" s="24">
        <v>152</v>
      </c>
      <c r="BG838" s="22">
        <v>43959</v>
      </c>
      <c r="BH838" s="37"/>
    </row>
    <row r="839" spans="1:60" x14ac:dyDescent="0.25">
      <c r="A839" s="19"/>
      <c r="B839" s="17" t="s">
        <v>853</v>
      </c>
      <c r="C839" s="17" t="s">
        <v>5119</v>
      </c>
      <c r="D839" s="17" t="s">
        <v>3128</v>
      </c>
      <c r="E839" s="20" t="s">
        <v>7290</v>
      </c>
      <c r="F839" s="20" t="s">
        <v>3156</v>
      </c>
      <c r="G839" s="82" t="s">
        <v>7253</v>
      </c>
      <c r="H839" s="85" t="s">
        <v>7265</v>
      </c>
      <c r="I839" s="21" t="s">
        <v>7417</v>
      </c>
      <c r="J839" s="21" t="s">
        <v>4185</v>
      </c>
      <c r="K839" s="19"/>
      <c r="L839" s="22">
        <v>44015</v>
      </c>
      <c r="M839" s="98">
        <v>1798.1158000007299</v>
      </c>
      <c r="N839" s="94">
        <v>1798.1158000007299</v>
      </c>
      <c r="O839" s="94">
        <v>1806.02759999968</v>
      </c>
      <c r="P839" s="62">
        <f t="shared" si="13"/>
        <v>0.99561922531031555</v>
      </c>
      <c r="Q839" s="22">
        <v>43984</v>
      </c>
      <c r="R839" s="99">
        <v>34937040.255000003</v>
      </c>
      <c r="S839" s="99">
        <v>39922504.482249998</v>
      </c>
      <c r="T839" s="19"/>
      <c r="U839" s="23">
        <v>-4.5888100885349602E-4</v>
      </c>
      <c r="V839" s="63">
        <v>-0.60390938770069602</v>
      </c>
      <c r="W839" s="23">
        <v>-2.59082259526622E-3</v>
      </c>
      <c r="X839" s="63">
        <v>-9.8618522241886204</v>
      </c>
      <c r="Y839" s="23">
        <v>2.3178217063105001E-2</v>
      </c>
      <c r="Z839" s="63">
        <v>15.518425086891501</v>
      </c>
      <c r="AA839" s="23">
        <v>3.5595048977484098E-2</v>
      </c>
      <c r="AB839" s="63">
        <v>20.466120607394299</v>
      </c>
      <c r="AC839" s="23">
        <v>8.3038658978766805E-2</v>
      </c>
      <c r="AD839" s="63">
        <v>28.3711631454062</v>
      </c>
      <c r="AE839" s="23">
        <v>0.10468848009448301</v>
      </c>
      <c r="AF839" s="64">
        <v>22.662189593422202</v>
      </c>
      <c r="AG839" s="23">
        <v>1.92015599168371E-4</v>
      </c>
      <c r="AH839" s="63">
        <v>-6.0756242408388097</v>
      </c>
      <c r="AI839" s="23">
        <v>2.6002407699706999E-2</v>
      </c>
      <c r="AJ839" s="63">
        <v>12.6863537421741</v>
      </c>
      <c r="AK839" s="23">
        <v>0.79811579999979598</v>
      </c>
      <c r="AL839" s="23">
        <v>4.1042494596695199E-2</v>
      </c>
      <c r="AM839" s="63">
        <v>-14.3877967693843</v>
      </c>
      <c r="AN839" s="19"/>
      <c r="AO839" s="26">
        <v>1.78441800562723E-2</v>
      </c>
      <c r="AP839" s="26">
        <v>-2.5961767732042101E-2</v>
      </c>
      <c r="AQ839" s="26">
        <v>2.49463847758307E-2</v>
      </c>
      <c r="AR839" s="26">
        <v>-1.8759217044134899E-2</v>
      </c>
      <c r="AS839" s="24">
        <v>7</v>
      </c>
      <c r="AT839" s="24">
        <v>5</v>
      </c>
      <c r="AU839" s="24">
        <v>7</v>
      </c>
      <c r="AV839" s="25">
        <v>5</v>
      </c>
      <c r="AW839" s="19"/>
      <c r="AX839" s="29">
        <v>4.3454611693741797E-2</v>
      </c>
      <c r="AY839" s="30">
        <v>0.17213313287857099</v>
      </c>
      <c r="AZ839" s="30">
        <v>0.52309425437670098</v>
      </c>
      <c r="BA839" s="30">
        <v>0.22499182239721399</v>
      </c>
      <c r="BB839" s="62">
        <v>4.4744617833202896E-3</v>
      </c>
      <c r="BC839" s="108">
        <v>-6.1522618341259703</v>
      </c>
      <c r="BD839" s="22">
        <v>43747</v>
      </c>
      <c r="BE839" s="22">
        <v>43783</v>
      </c>
      <c r="BF839" s="24">
        <v>153</v>
      </c>
      <c r="BG839" s="22">
        <v>43962</v>
      </c>
      <c r="BH839" s="37"/>
    </row>
    <row r="840" spans="1:60" x14ac:dyDescent="0.25">
      <c r="A840" s="19"/>
      <c r="B840" s="17" t="s">
        <v>854</v>
      </c>
      <c r="C840" s="17" t="s">
        <v>5120</v>
      </c>
      <c r="D840" s="17" t="s">
        <v>3128</v>
      </c>
      <c r="E840" s="20" t="s">
        <v>7314</v>
      </c>
      <c r="F840" s="20" t="s">
        <v>3156</v>
      </c>
      <c r="G840" s="82" t="s">
        <v>7253</v>
      </c>
      <c r="H840" s="85" t="s">
        <v>7265</v>
      </c>
      <c r="I840" s="21" t="s">
        <v>7417</v>
      </c>
      <c r="J840" s="21" t="s">
        <v>2982</v>
      </c>
      <c r="K840" s="19"/>
      <c r="L840" s="22">
        <v>44015</v>
      </c>
      <c r="M840" s="98">
        <v>1055.0390000007999</v>
      </c>
      <c r="N840" s="94">
        <v>1055.0390000007999</v>
      </c>
      <c r="O840" s="94">
        <v>1058.0758999995901</v>
      </c>
      <c r="P840" s="62">
        <f t="shared" si="13"/>
        <v>0.99712979002849289</v>
      </c>
      <c r="Q840" s="22">
        <v>43984</v>
      </c>
      <c r="R840" s="99">
        <v>2178386.7599999998</v>
      </c>
      <c r="S840" s="99">
        <v>1741926.11317969</v>
      </c>
      <c r="T840" s="19"/>
      <c r="U840" s="23">
        <v>-4.1005358798429402E-4</v>
      </c>
      <c r="V840" s="63">
        <v>-0.59902664561377605</v>
      </c>
      <c r="W840" s="23">
        <v>-1.12636590893089E-3</v>
      </c>
      <c r="X840" s="63">
        <v>-9.7154065555660107</v>
      </c>
      <c r="Y840" s="23">
        <v>3.2325970463716699E-2</v>
      </c>
      <c r="Z840" s="63">
        <v>16.433200426952698</v>
      </c>
      <c r="AA840" s="23">
        <v>5.4298355405990199E-2</v>
      </c>
      <c r="AB840" s="63">
        <v>22.336451250244899</v>
      </c>
      <c r="AC840" s="23"/>
      <c r="AD840" s="63"/>
      <c r="AE840" s="23"/>
      <c r="AF840" s="64"/>
      <c r="AG840" s="23">
        <v>3.3877519672387301E-4</v>
      </c>
      <c r="AH840" s="63">
        <v>-6.0609482810832596</v>
      </c>
      <c r="AI840" s="23">
        <v>3.5327198404047501E-2</v>
      </c>
      <c r="AJ840" s="63">
        <v>13.6188328126154</v>
      </c>
      <c r="AK840" s="23">
        <v>5.5039000000761E-2</v>
      </c>
      <c r="AL840" s="23">
        <v>5.2677416686492499E-2</v>
      </c>
      <c r="AM840" s="63">
        <v>21.6555012871104</v>
      </c>
      <c r="AN840" s="19"/>
      <c r="AO840" s="26">
        <v>1.7893872951390201E-2</v>
      </c>
      <c r="AP840" s="26">
        <v>-2.59141396645646E-2</v>
      </c>
      <c r="AQ840" s="26">
        <v>2.6451260537214701E-2</v>
      </c>
      <c r="AR840" s="26">
        <v>-1.72704936558148E-2</v>
      </c>
      <c r="AS840" s="24">
        <v>7</v>
      </c>
      <c r="AT840" s="24">
        <v>5</v>
      </c>
      <c r="AU840" s="24">
        <v>7</v>
      </c>
      <c r="AV840" s="25">
        <v>5</v>
      </c>
      <c r="AW840" s="19"/>
      <c r="AX840" s="29">
        <v>4.34886441730487E-2</v>
      </c>
      <c r="AY840" s="30">
        <v>0.56527547734822303</v>
      </c>
      <c r="AZ840" s="30">
        <v>0.58358747578313297</v>
      </c>
      <c r="BA840" s="30">
        <v>0.74565840712602904</v>
      </c>
      <c r="BB840" s="62">
        <v>4.4782306858405698E-3</v>
      </c>
      <c r="BC840" s="108">
        <v>-5.9872387054492702</v>
      </c>
      <c r="BD840" s="22">
        <v>43748</v>
      </c>
      <c r="BE840" s="22">
        <v>43783</v>
      </c>
      <c r="BF840" s="24">
        <v>143</v>
      </c>
      <c r="BG840" s="22">
        <v>43949</v>
      </c>
      <c r="BH840" s="37"/>
    </row>
    <row r="841" spans="1:60" x14ac:dyDescent="0.25">
      <c r="A841" s="19"/>
      <c r="B841" s="17" t="s">
        <v>855</v>
      </c>
      <c r="C841" s="17" t="s">
        <v>5121</v>
      </c>
      <c r="D841" s="17" t="s">
        <v>3128</v>
      </c>
      <c r="E841" s="20" t="s">
        <v>7315</v>
      </c>
      <c r="F841" s="20" t="s">
        <v>3156</v>
      </c>
      <c r="G841" s="82" t="s">
        <v>7253</v>
      </c>
      <c r="H841" s="85" t="s">
        <v>7265</v>
      </c>
      <c r="I841" s="21" t="s">
        <v>7417</v>
      </c>
      <c r="J841" s="21" t="s">
        <v>4186</v>
      </c>
      <c r="K841" s="19"/>
      <c r="L841" s="22">
        <v>44015</v>
      </c>
      <c r="M841" s="98">
        <v>1539.4883999992201</v>
      </c>
      <c r="N841" s="94">
        <v>1539.4883999992201</v>
      </c>
      <c r="O841" s="94">
        <v>1547.82579999976</v>
      </c>
      <c r="P841" s="62">
        <f t="shared" si="13"/>
        <v>0.99461347652911514</v>
      </c>
      <c r="Q841" s="22">
        <v>43984</v>
      </c>
      <c r="R841" s="99">
        <v>16761012.761</v>
      </c>
      <c r="S841" s="99">
        <v>18211318.431000002</v>
      </c>
      <c r="T841" s="19"/>
      <c r="U841" s="23">
        <v>-4.9148012476507596E-4</v>
      </c>
      <c r="V841" s="63">
        <v>-0.60716929929185404</v>
      </c>
      <c r="W841" s="23">
        <v>-3.5658952765516001E-3</v>
      </c>
      <c r="X841" s="63">
        <v>-9.9593594923208002</v>
      </c>
      <c r="Y841" s="23">
        <v>1.71246228528616E-2</v>
      </c>
      <c r="Z841" s="63">
        <v>14.913065665867199</v>
      </c>
      <c r="AA841" s="23">
        <v>2.3310381848205001E-2</v>
      </c>
      <c r="AB841" s="63">
        <v>19.237653894466298</v>
      </c>
      <c r="AC841" s="23">
        <v>5.92552323432756E-2</v>
      </c>
      <c r="AD841" s="63">
        <v>25.992820481857098</v>
      </c>
      <c r="AE841" s="23">
        <v>7.8108668709319304E-2</v>
      </c>
      <c r="AF841" s="64">
        <v>20.004208454891302</v>
      </c>
      <c r="AG841" s="23">
        <v>9.4196006102720303E-5</v>
      </c>
      <c r="AH841" s="63">
        <v>-6.0854062001453704</v>
      </c>
      <c r="AI841" s="23">
        <v>1.9832327569020002E-2</v>
      </c>
      <c r="AJ841" s="63">
        <v>12.0693457291054</v>
      </c>
      <c r="AK841" s="23">
        <v>0.53948839999968201</v>
      </c>
      <c r="AL841" s="23">
        <v>3.0018852206921999E-2</v>
      </c>
      <c r="AM841" s="63">
        <v>-40.250536769395701</v>
      </c>
      <c r="AN841" s="19"/>
      <c r="AO841" s="26">
        <v>1.78109607841179E-2</v>
      </c>
      <c r="AP841" s="26">
        <v>-2.5993558615482502E-2</v>
      </c>
      <c r="AQ841" s="26">
        <v>2.39442615438747E-2</v>
      </c>
      <c r="AR841" s="26">
        <v>-1.9750534035665599E-2</v>
      </c>
      <c r="AS841" s="24">
        <v>7</v>
      </c>
      <c r="AT841" s="24">
        <v>5</v>
      </c>
      <c r="AU841" s="24">
        <v>7</v>
      </c>
      <c r="AV841" s="25">
        <v>5</v>
      </c>
      <c r="AW841" s="19"/>
      <c r="AX841" s="29">
        <v>4.3436824282980499E-2</v>
      </c>
      <c r="AY841" s="30">
        <v>-8.65452329962864E-2</v>
      </c>
      <c r="AZ841" s="30">
        <v>0.48332762160043802</v>
      </c>
      <c r="BA841" s="30">
        <v>-0.112425363487205</v>
      </c>
      <c r="BB841" s="62">
        <v>4.4724577731221904E-3</v>
      </c>
      <c r="BC841" s="108">
        <v>-6.2623545019814602</v>
      </c>
      <c r="BD841" s="22">
        <v>43747</v>
      </c>
      <c r="BE841" s="22">
        <v>43783</v>
      </c>
      <c r="BF841" s="24">
        <v>160</v>
      </c>
      <c r="BG841" s="22">
        <v>43971</v>
      </c>
      <c r="BH841" s="37"/>
    </row>
    <row r="842" spans="1:60" x14ac:dyDescent="0.25">
      <c r="A842" s="19"/>
      <c r="B842" s="17" t="s">
        <v>856</v>
      </c>
      <c r="C842" s="17" t="s">
        <v>5122</v>
      </c>
      <c r="D842" s="17" t="s">
        <v>3128</v>
      </c>
      <c r="E842" s="20" t="s">
        <v>7293</v>
      </c>
      <c r="F842" s="20" t="s">
        <v>3156</v>
      </c>
      <c r="G842" s="82" t="s">
        <v>7253</v>
      </c>
      <c r="H842" s="85" t="s">
        <v>7265</v>
      </c>
      <c r="I842" s="21" t="s">
        <v>7417</v>
      </c>
      <c r="J842" s="21" t="s">
        <v>4187</v>
      </c>
      <c r="K842" s="19"/>
      <c r="L842" s="22">
        <v>44015</v>
      </c>
      <c r="M842" s="98">
        <v>1136.9729999993001</v>
      </c>
      <c r="N842" s="94">
        <v>1136.9729999993001</v>
      </c>
      <c r="O842" s="94">
        <v>1140.3618999999001</v>
      </c>
      <c r="P842" s="62">
        <f t="shared" si="13"/>
        <v>0.99702822410973191</v>
      </c>
      <c r="Q842" s="22">
        <v>43984</v>
      </c>
      <c r="R842" s="99">
        <v>24125493.633000001</v>
      </c>
      <c r="S842" s="99">
        <v>11257420.163734401</v>
      </c>
      <c r="T842" s="19"/>
      <c r="U842" s="23">
        <v>-4.1329539999423998E-4</v>
      </c>
      <c r="V842" s="63">
        <v>-0.59935082681477103</v>
      </c>
      <c r="W842" s="23">
        <v>-1.2248243610883901E-3</v>
      </c>
      <c r="X842" s="63">
        <v>-9.7252524007781194</v>
      </c>
      <c r="Y842" s="23">
        <v>3.1708690812592998E-2</v>
      </c>
      <c r="Z842" s="63">
        <v>16.371472461847599</v>
      </c>
      <c r="AA842" s="23">
        <v>5.3031050982099301E-2</v>
      </c>
      <c r="AB842" s="63">
        <v>22.209720807877599</v>
      </c>
      <c r="AC842" s="23">
        <v>0.119562570509588</v>
      </c>
      <c r="AD842" s="63">
        <v>32.023554298502901</v>
      </c>
      <c r="AE842" s="23"/>
      <c r="AF842" s="64"/>
      <c r="AG842" s="23">
        <v>3.2896383527258898E-4</v>
      </c>
      <c r="AH842" s="63">
        <v>-6.06192941722838</v>
      </c>
      <c r="AI842" s="23">
        <v>3.46979688583815E-2</v>
      </c>
      <c r="AJ842" s="63">
        <v>13.5559098580416</v>
      </c>
      <c r="AK842" s="23">
        <v>0.136972999998834</v>
      </c>
      <c r="AL842" s="23">
        <v>5.4462671550936599E-2</v>
      </c>
      <c r="AM842" s="63">
        <v>37.9496026203269</v>
      </c>
      <c r="AN842" s="19"/>
      <c r="AO842" s="26">
        <v>1.7890629627800098E-2</v>
      </c>
      <c r="AP842" s="26">
        <v>-2.5917355391356998E-2</v>
      </c>
      <c r="AQ842" s="26">
        <v>2.6349998899604501E-2</v>
      </c>
      <c r="AR842" s="26">
        <v>-1.73705699044149E-2</v>
      </c>
      <c r="AS842" s="24">
        <v>7</v>
      </c>
      <c r="AT842" s="24">
        <v>5</v>
      </c>
      <c r="AU842" s="24">
        <v>7</v>
      </c>
      <c r="AV842" s="25">
        <v>5</v>
      </c>
      <c r="AW842" s="19"/>
      <c r="AX842" s="29">
        <v>4.3486102824463198E-2</v>
      </c>
      <c r="AY842" s="30">
        <v>0.53866248789472604</v>
      </c>
      <c r="AZ842" s="30">
        <v>0.57949028708480899</v>
      </c>
      <c r="BA842" s="30">
        <v>0.71011785851715103</v>
      </c>
      <c r="BB842" s="62">
        <v>4.4779510120815796E-3</v>
      </c>
      <c r="BC842" s="108">
        <v>-5.9980592838692202</v>
      </c>
      <c r="BD842" s="22">
        <v>43748</v>
      </c>
      <c r="BE842" s="22">
        <v>43783</v>
      </c>
      <c r="BF842" s="24">
        <v>144</v>
      </c>
      <c r="BG842" s="22">
        <v>43950</v>
      </c>
      <c r="BH842" s="37"/>
    </row>
    <row r="843" spans="1:60" x14ac:dyDescent="0.25">
      <c r="A843" s="19"/>
      <c r="B843" s="17" t="s">
        <v>857</v>
      </c>
      <c r="C843" s="17" t="s">
        <v>5123</v>
      </c>
      <c r="D843" s="17" t="s">
        <v>3128</v>
      </c>
      <c r="E843" s="20" t="s">
        <v>7294</v>
      </c>
      <c r="F843" s="20" t="s">
        <v>3156</v>
      </c>
      <c r="G843" s="82" t="s">
        <v>7253</v>
      </c>
      <c r="H843" s="85" t="s">
        <v>7265</v>
      </c>
      <c r="I843" s="21" t="s">
        <v>7417</v>
      </c>
      <c r="J843" s="21" t="s">
        <v>4188</v>
      </c>
      <c r="K843" s="19"/>
      <c r="L843" s="22">
        <v>44015</v>
      </c>
      <c r="M843" s="98">
        <v>1460.69270000048</v>
      </c>
      <c r="N843" s="94">
        <v>1460.69270000048</v>
      </c>
      <c r="O843" s="94">
        <v>1465.19339999929</v>
      </c>
      <c r="P843" s="62">
        <f t="shared" si="13"/>
        <v>0.99692825534239227</v>
      </c>
      <c r="Q843" s="22">
        <v>43984</v>
      </c>
      <c r="R843" s="99">
        <v>48836935.056999996</v>
      </c>
      <c r="S843" s="99">
        <v>33394167.649250001</v>
      </c>
      <c r="T843" s="19"/>
      <c r="U843" s="23">
        <v>-4.16546510678018E-4</v>
      </c>
      <c r="V843" s="63">
        <v>-0.59967593788314799</v>
      </c>
      <c r="W843" s="23">
        <v>-1.3217323721619299E-3</v>
      </c>
      <c r="X843" s="63">
        <v>-9.7349432018818298</v>
      </c>
      <c r="Y843" s="23">
        <v>3.1101558259251798E-2</v>
      </c>
      <c r="Z843" s="63">
        <v>16.310759206506201</v>
      </c>
      <c r="AA843" s="23">
        <v>5.17852933098766E-2</v>
      </c>
      <c r="AB843" s="63">
        <v>22.085145040648101</v>
      </c>
      <c r="AC843" s="23">
        <v>0.117119989548955</v>
      </c>
      <c r="AD843" s="63">
        <v>31.7792962024396</v>
      </c>
      <c r="AE843" s="23">
        <v>0.15721585166291299</v>
      </c>
      <c r="AF843" s="64">
        <v>27.914926750265298</v>
      </c>
      <c r="AG843" s="23">
        <v>3.1919703360472302E-4</v>
      </c>
      <c r="AH843" s="63">
        <v>-6.0629060973951701</v>
      </c>
      <c r="AI843" s="23">
        <v>3.4079119519446997E-2</v>
      </c>
      <c r="AJ843" s="63">
        <v>13.4940249241481</v>
      </c>
      <c r="AK843" s="23">
        <v>0.460692700000363</v>
      </c>
      <c r="AL843" s="23">
        <v>5.4324800514223198E-2</v>
      </c>
      <c r="AM843" s="63">
        <v>36.122241048724398</v>
      </c>
      <c r="AN843" s="19"/>
      <c r="AO843" s="26">
        <v>1.7887318437715301E-2</v>
      </c>
      <c r="AP843" s="26">
        <v>-2.5920494733327401E-2</v>
      </c>
      <c r="AQ843" s="26">
        <v>2.6250435739711999E-2</v>
      </c>
      <c r="AR843" s="26">
        <v>-1.7469102992436099E-2</v>
      </c>
      <c r="AS843" s="24">
        <v>7</v>
      </c>
      <c r="AT843" s="24">
        <v>5</v>
      </c>
      <c r="AU843" s="24">
        <v>7</v>
      </c>
      <c r="AV843" s="25">
        <v>5</v>
      </c>
      <c r="AW843" s="19"/>
      <c r="AX843" s="29">
        <v>4.3483593219498302E-2</v>
      </c>
      <c r="AY843" s="30">
        <v>0.51250233361588504</v>
      </c>
      <c r="AZ843" s="30">
        <v>0.57546249151073403</v>
      </c>
      <c r="BA843" s="30">
        <v>0.67522384496351195</v>
      </c>
      <c r="BB843" s="62">
        <v>4.4776748850426902E-3</v>
      </c>
      <c r="BC843" s="108">
        <v>-6.0089594876044403</v>
      </c>
      <c r="BD843" s="22">
        <v>43747</v>
      </c>
      <c r="BE843" s="22">
        <v>43783</v>
      </c>
      <c r="BF843" s="24">
        <v>146</v>
      </c>
      <c r="BG843" s="22">
        <v>43951</v>
      </c>
      <c r="BH843" s="37"/>
    </row>
    <row r="844" spans="1:60" x14ac:dyDescent="0.25">
      <c r="A844" s="19"/>
      <c r="B844" s="17" t="s">
        <v>858</v>
      </c>
      <c r="C844" s="17" t="s">
        <v>5124</v>
      </c>
      <c r="D844" s="17" t="s">
        <v>3128</v>
      </c>
      <c r="E844" s="20" t="s">
        <v>7316</v>
      </c>
      <c r="F844" s="20" t="s">
        <v>3156</v>
      </c>
      <c r="G844" s="82" t="s">
        <v>7253</v>
      </c>
      <c r="H844" s="85" t="s">
        <v>7265</v>
      </c>
      <c r="I844" s="21" t="s">
        <v>7417</v>
      </c>
      <c r="J844" s="21" t="s">
        <v>2982</v>
      </c>
      <c r="K844" s="19"/>
      <c r="L844" s="22">
        <v>44015</v>
      </c>
      <c r="M844" s="98">
        <v>1301.6830000001901</v>
      </c>
      <c r="N844" s="94">
        <v>1301.6830000001901</v>
      </c>
      <c r="O844" s="94">
        <v>1305.59610000066</v>
      </c>
      <c r="P844" s="62">
        <f t="shared" si="13"/>
        <v>0.9970028249927616</v>
      </c>
      <c r="Q844" s="22">
        <v>43984</v>
      </c>
      <c r="R844" s="99">
        <v>73225068.275999993</v>
      </c>
      <c r="S844" s="99">
        <v>73087507.716000006</v>
      </c>
      <c r="T844" s="19"/>
      <c r="U844" s="23">
        <v>-4.1413820054003698E-4</v>
      </c>
      <c r="V844" s="63">
        <v>-0.59943510686934998</v>
      </c>
      <c r="W844" s="23">
        <v>-1.2495094224504999E-3</v>
      </c>
      <c r="X844" s="63">
        <v>-9.72772090691433</v>
      </c>
      <c r="Y844" s="23">
        <v>3.1554145332847797E-2</v>
      </c>
      <c r="Z844" s="63">
        <v>16.356017913873099</v>
      </c>
      <c r="AA844" s="23">
        <v>5.2713856877744499E-2</v>
      </c>
      <c r="AB844" s="63">
        <v>22.178001397434901</v>
      </c>
      <c r="AC844" s="23">
        <v>0.11909060943799001</v>
      </c>
      <c r="AD844" s="63">
        <v>31.976358191343</v>
      </c>
      <c r="AE844" s="23">
        <v>0.16027784992911601</v>
      </c>
      <c r="AF844" s="64">
        <v>28.221126576885599</v>
      </c>
      <c r="AG844" s="23">
        <v>3.2645327519276201E-4</v>
      </c>
      <c r="AH844" s="63">
        <v>-6.0621804732363698</v>
      </c>
      <c r="AI844" s="23">
        <v>3.4540448063125999E-2</v>
      </c>
      <c r="AJ844" s="63">
        <v>13.5401577785233</v>
      </c>
      <c r="AK844" s="23">
        <v>0.30168299999961201</v>
      </c>
      <c r="AL844" s="23">
        <v>4.8852733789317399E-2</v>
      </c>
      <c r="AM844" s="63">
        <v>24.258209499559602</v>
      </c>
      <c r="AN844" s="19"/>
      <c r="AO844" s="26">
        <v>1.78897386831522E-2</v>
      </c>
      <c r="AP844" s="26">
        <v>-2.5918135759638999E-2</v>
      </c>
      <c r="AQ844" s="26">
        <v>2.63246972754132E-2</v>
      </c>
      <c r="AR844" s="26">
        <v>-1.7395630153259799E-2</v>
      </c>
      <c r="AS844" s="24">
        <v>7</v>
      </c>
      <c r="AT844" s="24">
        <v>5</v>
      </c>
      <c r="AU844" s="24">
        <v>7</v>
      </c>
      <c r="AV844" s="25">
        <v>5</v>
      </c>
      <c r="AW844" s="19"/>
      <c r="AX844" s="29">
        <v>4.3485433146634001E-2</v>
      </c>
      <c r="AY844" s="30">
        <v>0.53200685218416799</v>
      </c>
      <c r="AZ844" s="30">
        <v>0.57846536015040295</v>
      </c>
      <c r="BA844" s="30">
        <v>0.70123618196885196</v>
      </c>
      <c r="BB844" s="62">
        <v>4.4778775282657097E-3</v>
      </c>
      <c r="BC844" s="108">
        <v>-6.0007936073889097</v>
      </c>
      <c r="BD844" s="22">
        <v>43747</v>
      </c>
      <c r="BE844" s="22">
        <v>43783</v>
      </c>
      <c r="BF844" s="24">
        <v>146</v>
      </c>
      <c r="BG844" s="22">
        <v>43951</v>
      </c>
      <c r="BH844" s="37"/>
    </row>
    <row r="845" spans="1:60" x14ac:dyDescent="0.25">
      <c r="A845" s="19"/>
      <c r="B845" s="17" t="s">
        <v>859</v>
      </c>
      <c r="C845" s="17" t="s">
        <v>5125</v>
      </c>
      <c r="D845" s="17" t="s">
        <v>3129</v>
      </c>
      <c r="E845" s="20" t="s">
        <v>7289</v>
      </c>
      <c r="F845" s="20" t="s">
        <v>3154</v>
      </c>
      <c r="G845" s="82" t="s">
        <v>7251</v>
      </c>
      <c r="H845" s="85" t="s">
        <v>7262</v>
      </c>
      <c r="I845" s="21" t="s">
        <v>7417</v>
      </c>
      <c r="J845" s="21" t="s">
        <v>4189</v>
      </c>
      <c r="K845" s="19"/>
      <c r="L845" s="22">
        <v>44015</v>
      </c>
      <c r="M845" s="98">
        <v>1160.3423999995</v>
      </c>
      <c r="N845" s="94">
        <v>1160.3423999995</v>
      </c>
      <c r="O845" s="94">
        <v>1205.5140000004301</v>
      </c>
      <c r="P845" s="62">
        <f t="shared" si="13"/>
        <v>0.96252917842437835</v>
      </c>
      <c r="Q845" s="22">
        <v>43748</v>
      </c>
      <c r="R845" s="99">
        <v>2379349.0690000001</v>
      </c>
      <c r="S845" s="99">
        <v>2621719.3400976602</v>
      </c>
      <c r="T845" s="19"/>
      <c r="U845" s="23">
        <v>4.52484940979048E-4</v>
      </c>
      <c r="V845" s="63">
        <v>-0.51277279271744203</v>
      </c>
      <c r="W845" s="23">
        <v>6.1063036500854703E-3</v>
      </c>
      <c r="X845" s="63">
        <v>-8.9921395996643696</v>
      </c>
      <c r="Y845" s="23">
        <v>-2.8358859857689801E-2</v>
      </c>
      <c r="Z845" s="63">
        <v>10.364717394812001</v>
      </c>
      <c r="AA845" s="23">
        <v>5.6527004817326096E-3</v>
      </c>
      <c r="AB845" s="63">
        <v>17.471885757840901</v>
      </c>
      <c r="AC845" s="23">
        <v>6.1275514544831801E-2</v>
      </c>
      <c r="AD845" s="63">
        <v>26.194848702027201</v>
      </c>
      <c r="AE845" s="23">
        <v>5.9708167600547299E-2</v>
      </c>
      <c r="AF845" s="64">
        <v>18.1641583440069</v>
      </c>
      <c r="AG845" s="23">
        <v>5.35305161429278E-3</v>
      </c>
      <c r="AH845" s="63">
        <v>-5.5595206393263696</v>
      </c>
      <c r="AI845" s="23">
        <v>-2.2258623915149701E-2</v>
      </c>
      <c r="AJ845" s="63">
        <v>7.8602505806920799</v>
      </c>
      <c r="AK845" s="23">
        <v>0.16034239999862601</v>
      </c>
      <c r="AL845" s="23">
        <v>2.5281795771661598E-2</v>
      </c>
      <c r="AM845" s="63">
        <v>7.5631184021331102</v>
      </c>
      <c r="AN845" s="19"/>
      <c r="AO845" s="26">
        <v>3.5476907267366201E-2</v>
      </c>
      <c r="AP845" s="26">
        <v>-2.26020845357198E-2</v>
      </c>
      <c r="AQ845" s="26">
        <v>3.2035532592999502E-2</v>
      </c>
      <c r="AR845" s="26">
        <v>-4.8392093240181601E-2</v>
      </c>
      <c r="AS845" s="24">
        <v>8</v>
      </c>
      <c r="AT845" s="24">
        <v>4</v>
      </c>
      <c r="AU845" s="24">
        <v>7</v>
      </c>
      <c r="AV845" s="25">
        <v>5</v>
      </c>
      <c r="AW845" s="19"/>
      <c r="AX845" s="29">
        <v>6.6148063411601496E-2</v>
      </c>
      <c r="AY845" s="30">
        <v>-0.317163108662044</v>
      </c>
      <c r="AZ845" s="30">
        <v>0.46466489413205603</v>
      </c>
      <c r="BA845" s="30">
        <v>-0.45499902564415601</v>
      </c>
      <c r="BB845" s="62">
        <v>6.8458426322376897E-3</v>
      </c>
      <c r="BC845" s="108">
        <v>-10.089687884174101</v>
      </c>
      <c r="BD845" s="22">
        <v>43748</v>
      </c>
      <c r="BE845" s="22">
        <v>43914</v>
      </c>
      <c r="BF845" s="24"/>
      <c r="BG845" s="22"/>
      <c r="BH845" s="37"/>
    </row>
    <row r="846" spans="1:60" x14ac:dyDescent="0.25">
      <c r="A846" s="19"/>
      <c r="B846" s="17" t="s">
        <v>860</v>
      </c>
      <c r="C846" s="17" t="s">
        <v>5126</v>
      </c>
      <c r="D846" s="17" t="s">
        <v>3129</v>
      </c>
      <c r="E846" s="20" t="s">
        <v>7298</v>
      </c>
      <c r="F846" s="20" t="s">
        <v>3154</v>
      </c>
      <c r="G846" s="82" t="s">
        <v>7251</v>
      </c>
      <c r="H846" s="85" t="s">
        <v>7262</v>
      </c>
      <c r="I846" s="21" t="s">
        <v>7417</v>
      </c>
      <c r="J846" s="21" t="s">
        <v>2982</v>
      </c>
      <c r="K846" s="19"/>
      <c r="L846" s="22">
        <v>44015</v>
      </c>
      <c r="M846" s="98">
        <v>1186.0299999993299</v>
      </c>
      <c r="N846" s="94">
        <v>1186.0299999993299</v>
      </c>
      <c r="O846" s="94">
        <v>1228.6520000006999</v>
      </c>
      <c r="P846" s="62">
        <f t="shared" si="13"/>
        <v>0.96530994943942983</v>
      </c>
      <c r="Q846" s="22">
        <v>43748</v>
      </c>
      <c r="R846" s="99">
        <v>37764.156000000003</v>
      </c>
      <c r="S846" s="99">
        <v>37481.947462219199</v>
      </c>
      <c r="T846" s="19"/>
      <c r="U846" s="23">
        <v>4.6335634215210998E-4</v>
      </c>
      <c r="V846" s="63">
        <v>-0.51168565260013599</v>
      </c>
      <c r="W846" s="23">
        <v>6.4348253599746403E-3</v>
      </c>
      <c r="X846" s="63">
        <v>-8.9592874286754505</v>
      </c>
      <c r="Y846" s="23">
        <v>-2.6433548548084201E-2</v>
      </c>
      <c r="Z846" s="63">
        <v>10.5572485257726</v>
      </c>
      <c r="AA846" s="23">
        <v>9.6481099280936195E-3</v>
      </c>
      <c r="AB846" s="63">
        <v>17.871426702476999</v>
      </c>
      <c r="AC846" s="23">
        <v>6.9743143669256796E-2</v>
      </c>
      <c r="AD846" s="63">
        <v>27.0416116144625</v>
      </c>
      <c r="AE846" s="23">
        <v>7.24256941266503E-2</v>
      </c>
      <c r="AF846" s="64">
        <v>19.435910996631701</v>
      </c>
      <c r="AG846" s="23">
        <v>5.3859690142417102E-3</v>
      </c>
      <c r="AH846" s="63">
        <v>-5.5562288993314697</v>
      </c>
      <c r="AI846" s="23">
        <v>-2.0289246914217102E-2</v>
      </c>
      <c r="AJ846" s="63">
        <v>8.0571882807853399</v>
      </c>
      <c r="AK846" s="23">
        <v>0.18602999999886399</v>
      </c>
      <c r="AL846" s="23">
        <v>2.9255538336656201E-2</v>
      </c>
      <c r="AM846" s="63">
        <v>7.4188672953750903</v>
      </c>
      <c r="AN846" s="19"/>
      <c r="AO846" s="26">
        <v>3.5488234590957297E-2</v>
      </c>
      <c r="AP846" s="26">
        <v>-2.2591457457565401E-2</v>
      </c>
      <c r="AQ846" s="26">
        <v>3.2372209992899997E-2</v>
      </c>
      <c r="AR846" s="26">
        <v>-4.8071152037664398E-2</v>
      </c>
      <c r="AS846" s="24">
        <v>8</v>
      </c>
      <c r="AT846" s="24">
        <v>4</v>
      </c>
      <c r="AU846" s="24">
        <v>7</v>
      </c>
      <c r="AV846" s="25">
        <v>5</v>
      </c>
      <c r="AW846" s="19"/>
      <c r="AX846" s="29">
        <v>6.6140929883768004E-2</v>
      </c>
      <c r="AY846" s="30">
        <v>-0.26223033072983498</v>
      </c>
      <c r="AZ846" s="30">
        <v>0.47872629152743701</v>
      </c>
      <c r="BA846" s="30">
        <v>-0.37690941737992001</v>
      </c>
      <c r="BB846" s="62">
        <v>6.84519092746086E-3</v>
      </c>
      <c r="BC846" s="108">
        <v>-9.9289627982361708</v>
      </c>
      <c r="BD846" s="22">
        <v>43748</v>
      </c>
      <c r="BE846" s="22">
        <v>43914</v>
      </c>
      <c r="BF846" s="24"/>
      <c r="BG846" s="22"/>
      <c r="BH846" s="37"/>
    </row>
    <row r="847" spans="1:60" x14ac:dyDescent="0.25">
      <c r="A847" s="19"/>
      <c r="B847" s="17" t="s">
        <v>861</v>
      </c>
      <c r="C847" s="17" t="s">
        <v>5127</v>
      </c>
      <c r="D847" s="17" t="s">
        <v>3129</v>
      </c>
      <c r="E847" s="20" t="s">
        <v>7302</v>
      </c>
      <c r="F847" s="20" t="s">
        <v>3154</v>
      </c>
      <c r="G847" s="82" t="s">
        <v>7251</v>
      </c>
      <c r="H847" s="85" t="s">
        <v>7262</v>
      </c>
      <c r="I847" s="21" t="s">
        <v>7417</v>
      </c>
      <c r="J847" s="21" t="s">
        <v>4190</v>
      </c>
      <c r="K847" s="19"/>
      <c r="L847" s="22">
        <v>44015</v>
      </c>
      <c r="M847" s="98">
        <v>1158.9070999994899</v>
      </c>
      <c r="N847" s="94">
        <v>1158.9070999994899</v>
      </c>
      <c r="O847" s="94">
        <v>1203.0908000003501</v>
      </c>
      <c r="P847" s="62">
        <f t="shared" si="13"/>
        <v>0.9632748417651873</v>
      </c>
      <c r="Q847" s="22">
        <v>43748</v>
      </c>
      <c r="R847" s="99">
        <v>45338.892999999996</v>
      </c>
      <c r="S847" s="99">
        <v>48111.262220336903</v>
      </c>
      <c r="T847" s="19"/>
      <c r="U847" s="23">
        <v>4.55377494290587E-4</v>
      </c>
      <c r="V847" s="63">
        <v>-0.51248353738628805</v>
      </c>
      <c r="W847" s="23">
        <v>6.1940156610944498E-3</v>
      </c>
      <c r="X847" s="63">
        <v>-8.9833683985634707</v>
      </c>
      <c r="Y847" s="23">
        <v>-2.7846258549288901E-2</v>
      </c>
      <c r="Z847" s="63">
        <v>10.4159775256558</v>
      </c>
      <c r="AA847" s="23">
        <v>6.72422335992451E-3</v>
      </c>
      <c r="AB847" s="63">
        <v>17.579038045660099</v>
      </c>
      <c r="AC847" s="23">
        <v>6.3544294480379904E-2</v>
      </c>
      <c r="AD847" s="63">
        <v>26.421726695581999</v>
      </c>
      <c r="AE847" s="23">
        <v>6.3111699431828996E-2</v>
      </c>
      <c r="AF847" s="64">
        <v>18.504511527135001</v>
      </c>
      <c r="AG847" s="23">
        <v>5.3618972688127499E-3</v>
      </c>
      <c r="AH847" s="63">
        <v>-5.5586360738743696</v>
      </c>
      <c r="AI847" s="23">
        <v>-2.1734430845754101E-2</v>
      </c>
      <c r="AJ847" s="63">
        <v>7.9126698876279997</v>
      </c>
      <c r="AK847" s="23"/>
      <c r="AL847" s="23"/>
      <c r="AM847" s="63"/>
      <c r="AN847" s="19"/>
      <c r="AO847" s="26">
        <v>3.5479962058161597E-2</v>
      </c>
      <c r="AP847" s="26">
        <v>-2.2599271038416201E-2</v>
      </c>
      <c r="AQ847" s="26">
        <v>3.2125208706929698E-2</v>
      </c>
      <c r="AR847" s="26">
        <v>-4.8306793275551201E-2</v>
      </c>
      <c r="AS847" s="24">
        <v>8</v>
      </c>
      <c r="AT847" s="24">
        <v>4</v>
      </c>
      <c r="AU847" s="24">
        <v>7</v>
      </c>
      <c r="AV847" s="25">
        <v>5</v>
      </c>
      <c r="AW847" s="19"/>
      <c r="AX847" s="29">
        <v>6.6146049575108903E-2</v>
      </c>
      <c r="AY847" s="30">
        <v>-0.30242978094065598</v>
      </c>
      <c r="AZ847" s="30">
        <v>0.46843677209881202</v>
      </c>
      <c r="BA847" s="30">
        <v>-0.43408407560627899</v>
      </c>
      <c r="BB847" s="62">
        <v>6.8456572930244899E-3</v>
      </c>
      <c r="BC847" s="108">
        <v>-10.0464154492511</v>
      </c>
      <c r="BD847" s="22">
        <v>43748</v>
      </c>
      <c r="BE847" s="22">
        <v>43914</v>
      </c>
      <c r="BF847" s="24"/>
      <c r="BG847" s="22"/>
      <c r="BH847" s="37"/>
    </row>
    <row r="848" spans="1:60" x14ac:dyDescent="0.25">
      <c r="A848" s="19"/>
      <c r="B848" s="17" t="s">
        <v>862</v>
      </c>
      <c r="C848" s="17" t="s">
        <v>5128</v>
      </c>
      <c r="D848" s="17" t="s">
        <v>3129</v>
      </c>
      <c r="E848" s="20" t="s">
        <v>7311</v>
      </c>
      <c r="F848" s="20" t="s">
        <v>3154</v>
      </c>
      <c r="G848" s="82" t="s">
        <v>7251</v>
      </c>
      <c r="H848" s="85" t="s">
        <v>7262</v>
      </c>
      <c r="I848" s="21" t="s">
        <v>7417</v>
      </c>
      <c r="J848" s="21" t="s">
        <v>4191</v>
      </c>
      <c r="K848" s="19"/>
      <c r="L848" s="22">
        <v>44015</v>
      </c>
      <c r="M848" s="98">
        <v>1129.6602999996401</v>
      </c>
      <c r="N848" s="94">
        <v>1129.6602999996401</v>
      </c>
      <c r="O848" s="94">
        <v>1177.7234000004801</v>
      </c>
      <c r="P848" s="62">
        <f t="shared" si="13"/>
        <v>0.95918982334831726</v>
      </c>
      <c r="Q848" s="22">
        <v>43748</v>
      </c>
      <c r="R848" s="99">
        <v>85903.683999999994</v>
      </c>
      <c r="S848" s="99">
        <v>92607.124920410206</v>
      </c>
      <c r="T848" s="19"/>
      <c r="U848" s="23">
        <v>4.39440113041201E-4</v>
      </c>
      <c r="V848" s="63">
        <v>-0.51407727551122695</v>
      </c>
      <c r="W848" s="23">
        <v>5.7140847638947898E-3</v>
      </c>
      <c r="X848" s="63">
        <v>-9.0313614882761595</v>
      </c>
      <c r="Y848" s="23">
        <v>-3.06556797495432E-2</v>
      </c>
      <c r="Z848" s="63">
        <v>10.135035405634</v>
      </c>
      <c r="AA848" s="23">
        <v>8.7057625023589903E-4</v>
      </c>
      <c r="AB848" s="63">
        <v>16.993673334684001</v>
      </c>
      <c r="AC848" s="23">
        <v>5.1212906149885398E-2</v>
      </c>
      <c r="AD848" s="63">
        <v>25.1885878625326</v>
      </c>
      <c r="AE848" s="23">
        <v>4.4675334715066101E-2</v>
      </c>
      <c r="AF848" s="64">
        <v>16.660875055473301</v>
      </c>
      <c r="AG848" s="23">
        <v>5.3139253559493201E-3</v>
      </c>
      <c r="AH848" s="63">
        <v>-5.5634332651607101</v>
      </c>
      <c r="AI848" s="23">
        <v>-2.46080767392414E-2</v>
      </c>
      <c r="AJ848" s="63">
        <v>7.6253052982792697</v>
      </c>
      <c r="AK848" s="23">
        <v>0.12966029999923201</v>
      </c>
      <c r="AL848" s="23">
        <v>2.0679319401097001E-2</v>
      </c>
      <c r="AM848" s="63">
        <v>4.4949084021936896</v>
      </c>
      <c r="AN848" s="19"/>
      <c r="AO848" s="26">
        <v>3.5463463567794E-2</v>
      </c>
      <c r="AP848" s="26">
        <v>-2.2614871460063999E-2</v>
      </c>
      <c r="AQ848" s="26">
        <v>3.1632809987058898E-2</v>
      </c>
      <c r="AR848" s="26">
        <v>-4.8775680043036097E-2</v>
      </c>
      <c r="AS848" s="24">
        <v>8</v>
      </c>
      <c r="AT848" s="24">
        <v>4</v>
      </c>
      <c r="AU848" s="24">
        <v>7</v>
      </c>
      <c r="AV848" s="25">
        <v>5</v>
      </c>
      <c r="AW848" s="19"/>
      <c r="AX848" s="29">
        <v>6.6157663234698696E-2</v>
      </c>
      <c r="AY848" s="30">
        <v>-0.38292605971037103</v>
      </c>
      <c r="AZ848" s="30">
        <v>0.44782578990043498</v>
      </c>
      <c r="BA848" s="30">
        <v>-0.548085187565448</v>
      </c>
      <c r="BB848" s="62">
        <v>6.8467325692745402E-3</v>
      </c>
      <c r="BC848" s="108">
        <v>-10.2838578227529</v>
      </c>
      <c r="BD848" s="22">
        <v>43748</v>
      </c>
      <c r="BE848" s="22">
        <v>43914</v>
      </c>
      <c r="BF848" s="24"/>
      <c r="BG848" s="22"/>
      <c r="BH848" s="37"/>
    </row>
    <row r="849" spans="1:60" x14ac:dyDescent="0.25">
      <c r="A849" s="19"/>
      <c r="B849" s="17" t="s">
        <v>863</v>
      </c>
      <c r="C849" s="17" t="s">
        <v>5129</v>
      </c>
      <c r="D849" s="17" t="s">
        <v>3130</v>
      </c>
      <c r="E849" s="20" t="s">
        <v>7289</v>
      </c>
      <c r="F849" s="20" t="s">
        <v>3153</v>
      </c>
      <c r="G849" s="82" t="s">
        <v>7251</v>
      </c>
      <c r="H849" s="85" t="s">
        <v>2982</v>
      </c>
      <c r="I849" s="21" t="s">
        <v>7418</v>
      </c>
      <c r="J849" s="21" t="s">
        <v>2982</v>
      </c>
      <c r="K849" s="19"/>
      <c r="L849" s="22">
        <v>44015</v>
      </c>
      <c r="M849" s="98">
        <v>8658.8646000027693</v>
      </c>
      <c r="N849" s="94">
        <v>8658.8646000027693</v>
      </c>
      <c r="O849" s="94"/>
      <c r="P849" s="62" t="str">
        <f t="shared" si="13"/>
        <v/>
      </c>
      <c r="Q849" s="22"/>
      <c r="R849" s="99">
        <v>2876622.2137734401</v>
      </c>
      <c r="S849" s="99"/>
      <c r="T849" s="19"/>
      <c r="U849" s="23">
        <v>-1.3091947156681299E-2</v>
      </c>
      <c r="V849" s="63">
        <v>-1.8672160024834701</v>
      </c>
      <c r="W849" s="23">
        <v>3.7546138491961797E-2</v>
      </c>
      <c r="X849" s="63">
        <v>-5.8481561154694601</v>
      </c>
      <c r="Y849" s="23"/>
      <c r="Z849" s="63"/>
      <c r="AA849" s="23"/>
      <c r="AB849" s="63"/>
      <c r="AC849" s="23"/>
      <c r="AD849" s="63"/>
      <c r="AE849" s="23"/>
      <c r="AF849" s="64"/>
      <c r="AG849" s="23">
        <v>-8.51817557213508E-3</v>
      </c>
      <c r="AH849" s="63">
        <v>-6.94664335797279</v>
      </c>
      <c r="AI849" s="23"/>
      <c r="AJ849" s="63"/>
      <c r="AK849" s="23">
        <v>6.8731745248442194E-2</v>
      </c>
      <c r="AL849" s="23">
        <v>0.19736040032323199</v>
      </c>
      <c r="AM849" s="63">
        <v>10.585919852106599</v>
      </c>
      <c r="AN849" s="19"/>
      <c r="AO849" s="26">
        <v>2.47482358445268E-2</v>
      </c>
      <c r="AP849" s="26">
        <v>-2.0342075658845701E-2</v>
      </c>
      <c r="AQ849" s="26">
        <v>2.82077702122479E-2</v>
      </c>
      <c r="AR849" s="26">
        <v>-8.51817557213508E-3</v>
      </c>
      <c r="AS849" s="24"/>
      <c r="AT849" s="24"/>
      <c r="AU849" s="24"/>
      <c r="AV849" s="25"/>
      <c r="AW849" s="19"/>
      <c r="AX849" s="29"/>
      <c r="AY849" s="30"/>
      <c r="AZ849" s="30"/>
      <c r="BA849" s="30"/>
      <c r="BB849" s="62"/>
      <c r="BC849" s="108">
        <v>-6.8828594718943403</v>
      </c>
      <c r="BD849" s="22">
        <v>43948</v>
      </c>
      <c r="BE849" s="22">
        <v>43993</v>
      </c>
      <c r="BF849" s="24"/>
      <c r="BG849" s="22"/>
      <c r="BH849" s="37"/>
    </row>
    <row r="850" spans="1:60" x14ac:dyDescent="0.25">
      <c r="A850" s="19"/>
      <c r="B850" s="17" t="s">
        <v>864</v>
      </c>
      <c r="C850" s="17" t="s">
        <v>5130</v>
      </c>
      <c r="D850" s="17" t="s">
        <v>3130</v>
      </c>
      <c r="E850" s="20" t="s">
        <v>7298</v>
      </c>
      <c r="F850" s="20" t="s">
        <v>3153</v>
      </c>
      <c r="G850" s="82" t="s">
        <v>7251</v>
      </c>
      <c r="H850" s="85" t="s">
        <v>2982</v>
      </c>
      <c r="I850" s="21" t="s">
        <v>7418</v>
      </c>
      <c r="J850" s="21" t="s">
        <v>2982</v>
      </c>
      <c r="K850" s="19"/>
      <c r="L850" s="22">
        <v>44015</v>
      </c>
      <c r="M850" s="98">
        <v>8662.9648980051297</v>
      </c>
      <c r="N850" s="94">
        <v>8662.9648980051297</v>
      </c>
      <c r="O850" s="94"/>
      <c r="P850" s="62" t="str">
        <f t="shared" si="13"/>
        <v/>
      </c>
      <c r="Q850" s="22"/>
      <c r="R850" s="99">
        <v>172185.34951586899</v>
      </c>
      <c r="S850" s="99"/>
      <c r="T850" s="19"/>
      <c r="U850" s="23">
        <v>-1.30745346295953E-2</v>
      </c>
      <c r="V850" s="63">
        <v>-1.86547474977488</v>
      </c>
      <c r="W850" s="23">
        <v>3.8056930798120399E-2</v>
      </c>
      <c r="X850" s="63">
        <v>-5.7970768848535998</v>
      </c>
      <c r="Y850" s="23"/>
      <c r="Z850" s="63"/>
      <c r="AA850" s="23"/>
      <c r="AB850" s="63"/>
      <c r="AC850" s="23"/>
      <c r="AD850" s="63"/>
      <c r="AE850" s="23"/>
      <c r="AF850" s="64"/>
      <c r="AG850" s="23">
        <v>-8.4657577826874296E-3</v>
      </c>
      <c r="AH850" s="63">
        <v>-6.9414015790243901</v>
      </c>
      <c r="AI850" s="23"/>
      <c r="AJ850" s="63"/>
      <c r="AK850" s="23">
        <v>5.86280303559761E-2</v>
      </c>
      <c r="AL850" s="23">
        <v>0.17505970313883201</v>
      </c>
      <c r="AM850" s="63">
        <v>7.79128124222916</v>
      </c>
      <c r="AN850" s="19"/>
      <c r="AO850" s="26">
        <v>2.47673506364663E-2</v>
      </c>
      <c r="AP850" s="26">
        <v>-2.03718136572206E-2</v>
      </c>
      <c r="AQ850" s="26">
        <v>2.5986962113165601E-2</v>
      </c>
      <c r="AR850" s="26">
        <v>-8.4657577826874296E-3</v>
      </c>
      <c r="AS850" s="24"/>
      <c r="AT850" s="24"/>
      <c r="AU850" s="24"/>
      <c r="AV850" s="25"/>
      <c r="AW850" s="19"/>
      <c r="AX850" s="29"/>
      <c r="AY850" s="30"/>
      <c r="AZ850" s="30"/>
      <c r="BA850" s="30"/>
      <c r="BB850" s="62"/>
      <c r="BC850" s="108">
        <v>-6.8533001444375303</v>
      </c>
      <c r="BD850" s="22">
        <v>43948</v>
      </c>
      <c r="BE850" s="22">
        <v>43993</v>
      </c>
      <c r="BF850" s="24"/>
      <c r="BG850" s="22"/>
      <c r="BH850" s="37"/>
    </row>
    <row r="851" spans="1:60" x14ac:dyDescent="0.25">
      <c r="A851" s="19"/>
      <c r="B851" s="17" t="s">
        <v>865</v>
      </c>
      <c r="C851" s="17" t="s">
        <v>5131</v>
      </c>
      <c r="D851" s="17" t="s">
        <v>3130</v>
      </c>
      <c r="E851" s="20" t="s">
        <v>7293</v>
      </c>
      <c r="F851" s="20" t="s">
        <v>3153</v>
      </c>
      <c r="G851" s="82" t="s">
        <v>7251</v>
      </c>
      <c r="H851" s="85" t="s">
        <v>2982</v>
      </c>
      <c r="I851" s="21" t="s">
        <v>7418</v>
      </c>
      <c r="J851" s="21" t="s">
        <v>2982</v>
      </c>
      <c r="K851" s="19"/>
      <c r="L851" s="22">
        <v>44015</v>
      </c>
      <c r="M851" s="98">
        <v>8757.4325480014104</v>
      </c>
      <c r="N851" s="94">
        <v>8757.4325480014104</v>
      </c>
      <c r="O851" s="94"/>
      <c r="P851" s="62" t="str">
        <f t="shared" si="13"/>
        <v/>
      </c>
      <c r="Q851" s="22"/>
      <c r="R851" s="99">
        <v>3979366.38352344</v>
      </c>
      <c r="S851" s="99"/>
      <c r="T851" s="19"/>
      <c r="U851" s="23">
        <v>-1.3078058572318699E-2</v>
      </c>
      <c r="V851" s="63">
        <v>-1.8658271440472201</v>
      </c>
      <c r="W851" s="23">
        <v>3.7887995418714099E-2</v>
      </c>
      <c r="X851" s="63">
        <v>-5.8139704227942302</v>
      </c>
      <c r="Y851" s="23"/>
      <c r="Z851" s="63"/>
      <c r="AA851" s="23"/>
      <c r="AB851" s="63"/>
      <c r="AC851" s="23"/>
      <c r="AD851" s="63"/>
      <c r="AE851" s="23"/>
      <c r="AF851" s="64"/>
      <c r="AG851" s="23">
        <v>-8.4835249108437E-3</v>
      </c>
      <c r="AH851" s="63">
        <v>-6.9431782918400096</v>
      </c>
      <c r="AI851" s="23"/>
      <c r="AJ851" s="63"/>
      <c r="AK851" s="23">
        <v>4.6713425765119602E-2</v>
      </c>
      <c r="AL851" s="23">
        <v>0.15677303202217399</v>
      </c>
      <c r="AM851" s="63">
        <v>-25.586160167789799</v>
      </c>
      <c r="AN851" s="19"/>
      <c r="AO851" s="26">
        <v>2.47503503014741E-2</v>
      </c>
      <c r="AP851" s="26">
        <v>-1.92394411651549E-2</v>
      </c>
      <c r="AQ851" s="26">
        <v>2.5989354249759299E-2</v>
      </c>
      <c r="AR851" s="26">
        <v>-8.4835249108437E-3</v>
      </c>
      <c r="AS851" s="24"/>
      <c r="AT851" s="24"/>
      <c r="AU851" s="24"/>
      <c r="AV851" s="25"/>
      <c r="AW851" s="19"/>
      <c r="AX851" s="29"/>
      <c r="AY851" s="30"/>
      <c r="AZ851" s="30"/>
      <c r="BA851" s="30"/>
      <c r="BB851" s="62"/>
      <c r="BC851" s="108">
        <v>-6.8610869530530199</v>
      </c>
      <c r="BD851" s="22">
        <v>43948</v>
      </c>
      <c r="BE851" s="22">
        <v>43993</v>
      </c>
      <c r="BF851" s="24"/>
      <c r="BG851" s="22"/>
      <c r="BH851" s="37"/>
    </row>
    <row r="852" spans="1:60" x14ac:dyDescent="0.25">
      <c r="A852" s="19"/>
      <c r="B852" s="17" t="s">
        <v>866</v>
      </c>
      <c r="C852" s="17" t="s">
        <v>5132</v>
      </c>
      <c r="D852" s="17" t="s">
        <v>3130</v>
      </c>
      <c r="E852" s="20" t="s">
        <v>7306</v>
      </c>
      <c r="F852" s="20" t="s">
        <v>3153</v>
      </c>
      <c r="G852" s="82" t="s">
        <v>7251</v>
      </c>
      <c r="H852" s="85" t="s">
        <v>2982</v>
      </c>
      <c r="I852" s="21" t="s">
        <v>7418</v>
      </c>
      <c r="J852" s="21" t="s">
        <v>2982</v>
      </c>
      <c r="K852" s="19"/>
      <c r="L852" s="22">
        <v>44015</v>
      </c>
      <c r="M852" s="98">
        <v>8119.7960100024902</v>
      </c>
      <c r="N852" s="94">
        <v>8119.7960100024902</v>
      </c>
      <c r="O852" s="94"/>
      <c r="P852" s="62" t="str">
        <f t="shared" si="13"/>
        <v/>
      </c>
      <c r="Q852" s="22"/>
      <c r="R852" s="99">
        <v>172464.61196874999</v>
      </c>
      <c r="S852" s="99"/>
      <c r="T852" s="19"/>
      <c r="U852" s="23">
        <v>-1.30771654694399E-2</v>
      </c>
      <c r="V852" s="63">
        <v>-1.86573783375934</v>
      </c>
      <c r="W852" s="23"/>
      <c r="X852" s="63"/>
      <c r="Y852" s="23"/>
      <c r="Z852" s="63"/>
      <c r="AA852" s="23"/>
      <c r="AB852" s="63"/>
      <c r="AC852" s="23"/>
      <c r="AD852" s="63"/>
      <c r="AE852" s="23"/>
      <c r="AF852" s="64"/>
      <c r="AG852" s="23">
        <v>-8.4593755263995297E-3</v>
      </c>
      <c r="AH852" s="63">
        <v>-6.9407633533992303</v>
      </c>
      <c r="AI852" s="23"/>
      <c r="AJ852" s="63"/>
      <c r="AK852" s="23">
        <v>5.5711779543344199E-2</v>
      </c>
      <c r="AL852" s="23">
        <v>0.91665704073035204</v>
      </c>
      <c r="AM852" s="63">
        <v>-2.5415837975742801</v>
      </c>
      <c r="AN852" s="19"/>
      <c r="AO852" s="26">
        <v>2.4766034703134199E-2</v>
      </c>
      <c r="AP852" s="26">
        <v>-1.92421217798255E-2</v>
      </c>
      <c r="AQ852" s="26">
        <v>-8.4593755263995297E-3</v>
      </c>
      <c r="AR852" s="26">
        <v>-8.4593755263995297E-3</v>
      </c>
      <c r="AS852" s="24"/>
      <c r="AT852" s="24"/>
      <c r="AU852" s="24"/>
      <c r="AV852" s="25"/>
      <c r="AW852" s="19"/>
      <c r="AX852" s="29"/>
      <c r="AY852" s="30"/>
      <c r="AZ852" s="30"/>
      <c r="BA852" s="30"/>
      <c r="BB852" s="62"/>
      <c r="BC852" s="108">
        <v>-1.9242121779989201</v>
      </c>
      <c r="BD852" s="22">
        <v>43998</v>
      </c>
      <c r="BE852" s="22">
        <v>43999</v>
      </c>
      <c r="BF852" s="24">
        <v>2</v>
      </c>
      <c r="BG852" s="22">
        <v>44000</v>
      </c>
      <c r="BH852" s="37"/>
    </row>
    <row r="853" spans="1:60" x14ac:dyDescent="0.25">
      <c r="A853" s="19"/>
      <c r="B853" s="17" t="s">
        <v>867</v>
      </c>
      <c r="C853" s="17" t="s">
        <v>5133</v>
      </c>
      <c r="D853" s="17" t="s">
        <v>3131</v>
      </c>
      <c r="E853" s="20" t="s">
        <v>7289</v>
      </c>
      <c r="F853" s="20" t="s">
        <v>3153</v>
      </c>
      <c r="G853" s="82" t="s">
        <v>7250</v>
      </c>
      <c r="H853" s="85" t="s">
        <v>7258</v>
      </c>
      <c r="I853" s="21" t="s">
        <v>7417</v>
      </c>
      <c r="J853" s="21" t="s">
        <v>4192</v>
      </c>
      <c r="K853" s="19"/>
      <c r="L853" s="22">
        <v>44015</v>
      </c>
      <c r="M853" s="98">
        <v>1508.1848000008599</v>
      </c>
      <c r="N853" s="94">
        <v>1508.1848000008599</v>
      </c>
      <c r="O853" s="94">
        <v>1995.7910999991</v>
      </c>
      <c r="P853" s="62">
        <f t="shared" si="13"/>
        <v>0.75568269645131703</v>
      </c>
      <c r="Q853" s="22">
        <v>43756</v>
      </c>
      <c r="R853" s="99">
        <v>1319385.166</v>
      </c>
      <c r="S853" s="99">
        <v>2329663.2596992198</v>
      </c>
      <c r="T853" s="19"/>
      <c r="U853" s="23">
        <v>9.5585041435697297E-3</v>
      </c>
      <c r="V853" s="63">
        <v>0.39782912754162703</v>
      </c>
      <c r="W853" s="23">
        <v>0.103756175301969</v>
      </c>
      <c r="X853" s="63">
        <v>0.77284756553126499</v>
      </c>
      <c r="Y853" s="23">
        <v>-0.150244697286398</v>
      </c>
      <c r="Z853" s="63">
        <v>-1.8238663480588</v>
      </c>
      <c r="AA853" s="23">
        <v>-0.226815985681315</v>
      </c>
      <c r="AB853" s="63">
        <v>-5.77498285847832</v>
      </c>
      <c r="AC853" s="23">
        <v>-0.32567477801057998</v>
      </c>
      <c r="AD853" s="63">
        <v>-12.5001805535285</v>
      </c>
      <c r="AE853" s="23">
        <v>-0.28898524650692697</v>
      </c>
      <c r="AF853" s="64">
        <v>-16.7051830667478</v>
      </c>
      <c r="AG853" s="23">
        <v>5.9997950547767701E-2</v>
      </c>
      <c r="AH853" s="63">
        <v>-9.5030745978874606E-2</v>
      </c>
      <c r="AI853" s="23">
        <v>-0.124395650125807</v>
      </c>
      <c r="AJ853" s="63">
        <v>-2.3534520403773098</v>
      </c>
      <c r="AK853" s="23">
        <v>-7.0444751244431295E-2</v>
      </c>
      <c r="AL853" s="23">
        <v>-4.5416722514346501E-3</v>
      </c>
      <c r="AM853" s="63">
        <v>-140.94406563276399</v>
      </c>
      <c r="AN853" s="19"/>
      <c r="AO853" s="26">
        <v>8.8793583414371796E-2</v>
      </c>
      <c r="AP853" s="26">
        <v>-0.13438148648317999</v>
      </c>
      <c r="AQ853" s="26">
        <v>0.14806015635811501</v>
      </c>
      <c r="AR853" s="26">
        <v>-0.17632076006702799</v>
      </c>
      <c r="AS853" s="24">
        <v>5</v>
      </c>
      <c r="AT853" s="24">
        <v>7</v>
      </c>
      <c r="AU853" s="24">
        <v>4</v>
      </c>
      <c r="AV853" s="25">
        <v>8</v>
      </c>
      <c r="AW853" s="19"/>
      <c r="AX853" s="29">
        <v>0.31619139512651601</v>
      </c>
      <c r="AY853" s="30">
        <v>-0.76355051179052702</v>
      </c>
      <c r="AZ853" s="30">
        <v>-1.1602614404273499</v>
      </c>
      <c r="BA853" s="30">
        <v>-0.98783074898710799</v>
      </c>
      <c r="BB853" s="62">
        <v>3.2051947957516001E-2</v>
      </c>
      <c r="BC853" s="108">
        <v>-47.738894115667797</v>
      </c>
      <c r="BD853" s="22">
        <v>43756</v>
      </c>
      <c r="BE853" s="22">
        <v>43908</v>
      </c>
      <c r="BF853" s="24"/>
      <c r="BG853" s="22"/>
      <c r="BH853" s="37"/>
    </row>
    <row r="854" spans="1:60" x14ac:dyDescent="0.25">
      <c r="A854" s="19"/>
      <c r="B854" s="17" t="s">
        <v>868</v>
      </c>
      <c r="C854" s="17" t="s">
        <v>5134</v>
      </c>
      <c r="D854" s="17" t="s">
        <v>3131</v>
      </c>
      <c r="E854" s="20" t="s">
        <v>7298</v>
      </c>
      <c r="F854" s="20" t="s">
        <v>3153</v>
      </c>
      <c r="G854" s="82" t="s">
        <v>7250</v>
      </c>
      <c r="H854" s="85" t="s">
        <v>7258</v>
      </c>
      <c r="I854" s="21" t="s">
        <v>7417</v>
      </c>
      <c r="J854" s="21" t="s">
        <v>4193</v>
      </c>
      <c r="K854" s="19"/>
      <c r="L854" s="22">
        <v>44015</v>
      </c>
      <c r="M854" s="98">
        <v>2186.6187000013902</v>
      </c>
      <c r="N854" s="94">
        <v>2186.6187000013902</v>
      </c>
      <c r="O854" s="94">
        <v>2854.8883000016199</v>
      </c>
      <c r="P854" s="62">
        <f t="shared" si="13"/>
        <v>0.76592092937581813</v>
      </c>
      <c r="Q854" s="22">
        <v>43756</v>
      </c>
      <c r="R854" s="99">
        <v>12551641.857000001</v>
      </c>
      <c r="S854" s="99">
        <v>14261540.1604844</v>
      </c>
      <c r="T854" s="19"/>
      <c r="U854" s="23">
        <v>9.6109374298976001E-3</v>
      </c>
      <c r="V854" s="63">
        <v>0.40307245617441401</v>
      </c>
      <c r="W854" s="23">
        <v>0.10547666840473501</v>
      </c>
      <c r="X854" s="63">
        <v>0.94489687580789905</v>
      </c>
      <c r="Y854" s="23">
        <v>-0.14217720436776299</v>
      </c>
      <c r="Z854" s="63">
        <v>-1.01711705619527</v>
      </c>
      <c r="AA854" s="23">
        <v>-0.21196313059772401</v>
      </c>
      <c r="AB854" s="63">
        <v>-4.2896973501192397</v>
      </c>
      <c r="AC854" s="23">
        <v>-0.29953638649283698</v>
      </c>
      <c r="AD854" s="63">
        <v>-9.88634140175418</v>
      </c>
      <c r="AE854" s="23">
        <v>-0.24725637001131001</v>
      </c>
      <c r="AF854" s="64">
        <v>-12.5322954171716</v>
      </c>
      <c r="AG854" s="23">
        <v>6.0163034671859399E-2</v>
      </c>
      <c r="AH854" s="63">
        <v>-7.8522333569708294E-2</v>
      </c>
      <c r="AI854" s="23">
        <v>-0.11594504367356399</v>
      </c>
      <c r="AJ854" s="63">
        <v>-1.5083913951530099</v>
      </c>
      <c r="AK854" s="23">
        <v>-0.37803111240034898</v>
      </c>
      <c r="AL854" s="23">
        <v>-4.8856589297429302E-2</v>
      </c>
      <c r="AM854" s="63">
        <v>-24.921783373370999</v>
      </c>
      <c r="AN854" s="19"/>
      <c r="AO854" s="26">
        <v>8.8850297364842803E-2</v>
      </c>
      <c r="AP854" s="26">
        <v>-0.13424662437231699</v>
      </c>
      <c r="AQ854" s="26">
        <v>0.14984972510501399</v>
      </c>
      <c r="AR854" s="26">
        <v>-0.17499402031709901</v>
      </c>
      <c r="AS854" s="24">
        <v>5</v>
      </c>
      <c r="AT854" s="24">
        <v>7</v>
      </c>
      <c r="AU854" s="24">
        <v>4</v>
      </c>
      <c r="AV854" s="25">
        <v>8</v>
      </c>
      <c r="AW854" s="19"/>
      <c r="AX854" s="29">
        <v>0.31610055276134502</v>
      </c>
      <c r="AY854" s="30">
        <v>-0.719545989095423</v>
      </c>
      <c r="AZ854" s="30">
        <v>-0.899047346118095</v>
      </c>
      <c r="BA854" s="30">
        <v>-0.932716584123227</v>
      </c>
      <c r="BB854" s="62">
        <v>3.2045401815921699E-2</v>
      </c>
      <c r="BC854" s="108">
        <v>-47.324282354616997</v>
      </c>
      <c r="BD854" s="22">
        <v>43756</v>
      </c>
      <c r="BE854" s="22">
        <v>43908</v>
      </c>
      <c r="BF854" s="24"/>
      <c r="BG854" s="22"/>
      <c r="BH854" s="37"/>
    </row>
    <row r="855" spans="1:60" x14ac:dyDescent="0.25">
      <c r="A855" s="19"/>
      <c r="B855" s="17" t="s">
        <v>869</v>
      </c>
      <c r="C855" s="17" t="s">
        <v>5135</v>
      </c>
      <c r="D855" s="17" t="s">
        <v>3131</v>
      </c>
      <c r="E855" s="20" t="s">
        <v>7293</v>
      </c>
      <c r="F855" s="20" t="s">
        <v>3153</v>
      </c>
      <c r="G855" s="82" t="s">
        <v>7250</v>
      </c>
      <c r="H855" s="85" t="s">
        <v>7258</v>
      </c>
      <c r="I855" s="21" t="s">
        <v>7417</v>
      </c>
      <c r="J855" s="21" t="s">
        <v>4194</v>
      </c>
      <c r="K855" s="19"/>
      <c r="L855" s="22">
        <v>44015</v>
      </c>
      <c r="M855" s="98">
        <v>631.91990000009503</v>
      </c>
      <c r="N855" s="94">
        <v>631.91990000009503</v>
      </c>
      <c r="O855" s="94">
        <v>823.788200000301</v>
      </c>
      <c r="P855" s="62">
        <f t="shared" si="13"/>
        <v>0.76709025450942869</v>
      </c>
      <c r="Q855" s="22">
        <v>43756</v>
      </c>
      <c r="R855" s="99">
        <v>3817112.9929999998</v>
      </c>
      <c r="S855" s="99">
        <v>4096575.9725351599</v>
      </c>
      <c r="T855" s="19"/>
      <c r="U855" s="23">
        <v>9.6168609488813707E-3</v>
      </c>
      <c r="V855" s="63">
        <v>0.40366480807278998</v>
      </c>
      <c r="W855" s="23">
        <v>0.105671888421057</v>
      </c>
      <c r="X855" s="63">
        <v>0.96441887744003896</v>
      </c>
      <c r="Y855" s="23">
        <v>-0.141257882369246</v>
      </c>
      <c r="Z855" s="63">
        <v>-0.92518485634354897</v>
      </c>
      <c r="AA855" s="23">
        <v>-0.21026142910239301</v>
      </c>
      <c r="AB855" s="63">
        <v>-4.1195272005861598</v>
      </c>
      <c r="AC855" s="23">
        <v>-0.29650998002587597</v>
      </c>
      <c r="AD855" s="63">
        <v>-9.5837007550580893</v>
      </c>
      <c r="AE855" s="23">
        <v>-0.24237349870236399</v>
      </c>
      <c r="AF855" s="64">
        <v>-12.044008286276901</v>
      </c>
      <c r="AG855" s="23">
        <v>6.0181659653608201E-2</v>
      </c>
      <c r="AH855" s="63">
        <v>-7.6659835394821102E-2</v>
      </c>
      <c r="AI855" s="23">
        <v>-0.114981922054576</v>
      </c>
      <c r="AJ855" s="63">
        <v>-1.41207923325419</v>
      </c>
      <c r="AK855" s="23">
        <v>-0.36558685634576199</v>
      </c>
      <c r="AL855" s="23">
        <v>-4.6866944006105797E-2</v>
      </c>
      <c r="AM855" s="63">
        <v>-23.677357767912302</v>
      </c>
      <c r="AN855" s="19"/>
      <c r="AO855" s="26">
        <v>8.8856618152931305E-2</v>
      </c>
      <c r="AP855" s="26">
        <v>-0.13423134265394801</v>
      </c>
      <c r="AQ855" s="26">
        <v>0.15005266659689401</v>
      </c>
      <c r="AR855" s="26">
        <v>-0.17484339332819199</v>
      </c>
      <c r="AS855" s="24">
        <v>5</v>
      </c>
      <c r="AT855" s="24">
        <v>7</v>
      </c>
      <c r="AU855" s="24">
        <v>4</v>
      </c>
      <c r="AV855" s="25">
        <v>8</v>
      </c>
      <c r="AW855" s="19"/>
      <c r="AX855" s="29">
        <v>0.316090394793136</v>
      </c>
      <c r="AY855" s="30">
        <v>-0.71450346188066804</v>
      </c>
      <c r="AZ855" s="30">
        <v>-0.86912641503659005</v>
      </c>
      <c r="BA855" s="30">
        <v>-0.92638461423757701</v>
      </c>
      <c r="BB855" s="62">
        <v>3.2044672891242999E-2</v>
      </c>
      <c r="BC855" s="108">
        <v>-47.277079229883398</v>
      </c>
      <c r="BD855" s="22">
        <v>43756</v>
      </c>
      <c r="BE855" s="22">
        <v>43908</v>
      </c>
      <c r="BF855" s="24"/>
      <c r="BG855" s="22"/>
      <c r="BH855" s="37"/>
    </row>
    <row r="856" spans="1:60" x14ac:dyDescent="0.25">
      <c r="A856" s="19"/>
      <c r="B856" s="17" t="s">
        <v>870</v>
      </c>
      <c r="C856" s="17" t="s">
        <v>5136</v>
      </c>
      <c r="D856" s="17" t="s">
        <v>3131</v>
      </c>
      <c r="E856" s="20" t="s">
        <v>7305</v>
      </c>
      <c r="F856" s="20" t="s">
        <v>3153</v>
      </c>
      <c r="G856" s="82" t="s">
        <v>7250</v>
      </c>
      <c r="H856" s="85" t="s">
        <v>7258</v>
      </c>
      <c r="I856" s="21" t="s">
        <v>7417</v>
      </c>
      <c r="J856" s="21" t="s">
        <v>4195</v>
      </c>
      <c r="K856" s="19"/>
      <c r="L856" s="22">
        <v>44015</v>
      </c>
      <c r="M856" s="98">
        <v>812.78340000007302</v>
      </c>
      <c r="N856" s="94">
        <v>812.78340000007302</v>
      </c>
      <c r="O856" s="94">
        <v>1038.50779999979</v>
      </c>
      <c r="P856" s="62">
        <f t="shared" si="13"/>
        <v>0.78264544570607686</v>
      </c>
      <c r="Q856" s="22">
        <v>43756</v>
      </c>
      <c r="R856" s="99">
        <v>6007461.2939999998</v>
      </c>
      <c r="S856" s="99">
        <v>11573868.4925781</v>
      </c>
      <c r="T856" s="19"/>
      <c r="U856" s="23">
        <v>9.69503431770136E-3</v>
      </c>
      <c r="V856" s="63">
        <v>0.41148214495478902</v>
      </c>
      <c r="W856" s="23">
        <v>0.10824387753746099</v>
      </c>
      <c r="X856" s="63">
        <v>1.22161778908048</v>
      </c>
      <c r="Y856" s="23">
        <v>-0.129066457615409</v>
      </c>
      <c r="Z856" s="63">
        <v>0.29395761904015699</v>
      </c>
      <c r="AA856" s="23">
        <v>-0.18752339116792399</v>
      </c>
      <c r="AB856" s="63">
        <v>-1.8457234071393001</v>
      </c>
      <c r="AC856" s="23">
        <v>-0.255672681237338</v>
      </c>
      <c r="AD856" s="63">
        <v>-5.49997087620432</v>
      </c>
      <c r="AE856" s="23"/>
      <c r="AF856" s="64"/>
      <c r="AG856" s="23">
        <v>6.0428018259699498E-2</v>
      </c>
      <c r="AH856" s="63">
        <v>-5.2023974785697598E-2</v>
      </c>
      <c r="AI856" s="23">
        <v>-0.10221017878939199</v>
      </c>
      <c r="AJ856" s="63">
        <v>-0.134904906735756</v>
      </c>
      <c r="AK856" s="23">
        <v>-0.187216600000393</v>
      </c>
      <c r="AL856" s="23">
        <v>-6.4697308082977606E-2</v>
      </c>
      <c r="AM856" s="63">
        <v>-5.6489166016108401</v>
      </c>
      <c r="AN856" s="19"/>
      <c r="AO856" s="26">
        <v>8.8941172167396901E-2</v>
      </c>
      <c r="AP856" s="26">
        <v>-0.13402997003140599</v>
      </c>
      <c r="AQ856" s="26">
        <v>0.15272783846376101</v>
      </c>
      <c r="AR856" s="26">
        <v>-0.172859563825186</v>
      </c>
      <c r="AS856" s="24">
        <v>5</v>
      </c>
      <c r="AT856" s="24">
        <v>7</v>
      </c>
      <c r="AU856" s="24">
        <v>5</v>
      </c>
      <c r="AV856" s="25">
        <v>7</v>
      </c>
      <c r="AW856" s="19"/>
      <c r="AX856" s="29">
        <v>0.31595728709566201</v>
      </c>
      <c r="AY856" s="30">
        <v>-0.64714267319323004</v>
      </c>
      <c r="AZ856" s="30">
        <v>-0.469611246920977</v>
      </c>
      <c r="BA856" s="30">
        <v>-0.84148921116866404</v>
      </c>
      <c r="BB856" s="62">
        <v>3.2035158924518303E-2</v>
      </c>
      <c r="BC856" s="108">
        <v>-46.651888411433902</v>
      </c>
      <c r="BD856" s="22">
        <v>43756</v>
      </c>
      <c r="BE856" s="22">
        <v>43908</v>
      </c>
      <c r="BF856" s="24"/>
      <c r="BG856" s="22"/>
      <c r="BH856" s="37"/>
    </row>
    <row r="857" spans="1:60" x14ac:dyDescent="0.25">
      <c r="A857" s="19"/>
      <c r="B857" s="17" t="s">
        <v>871</v>
      </c>
      <c r="C857" s="17" t="s">
        <v>5137</v>
      </c>
      <c r="D857" s="17" t="s">
        <v>3131</v>
      </c>
      <c r="E857" s="20" t="s">
        <v>7307</v>
      </c>
      <c r="F857" s="20" t="s">
        <v>3153</v>
      </c>
      <c r="G857" s="82" t="s">
        <v>7250</v>
      </c>
      <c r="H857" s="85" t="s">
        <v>7258</v>
      </c>
      <c r="I857" s="21" t="s">
        <v>7417</v>
      </c>
      <c r="J857" s="21" t="s">
        <v>4196</v>
      </c>
      <c r="K857" s="19"/>
      <c r="L857" s="22">
        <v>44015</v>
      </c>
      <c r="M857" s="98">
        <v>1821.1997999995899</v>
      </c>
      <c r="N857" s="94">
        <v>1821.1997999995899</v>
      </c>
      <c r="O857" s="94">
        <v>2392.9963000007001</v>
      </c>
      <c r="P857" s="62">
        <f t="shared" si="13"/>
        <v>0.76105416460487507</v>
      </c>
      <c r="Q857" s="22">
        <v>43756</v>
      </c>
      <c r="R857" s="99">
        <v>940606.68500000006</v>
      </c>
      <c r="S857" s="99">
        <v>1073795.6497031299</v>
      </c>
      <c r="T857" s="19"/>
      <c r="U857" s="23">
        <v>9.5860796391207294E-3</v>
      </c>
      <c r="V857" s="63">
        <v>0.40058667709672602</v>
      </c>
      <c r="W857" s="23">
        <v>0.104661335313722</v>
      </c>
      <c r="X857" s="63">
        <v>0.86336356670653902</v>
      </c>
      <c r="Y857" s="23">
        <v>-0.14600806556336501</v>
      </c>
      <c r="Z857" s="63">
        <v>-1.4002031757554501</v>
      </c>
      <c r="AA857" s="23">
        <v>-0.21903381023992599</v>
      </c>
      <c r="AB857" s="63">
        <v>-4.9967653143394299</v>
      </c>
      <c r="AC857" s="23">
        <v>-0.31278539295279201</v>
      </c>
      <c r="AD857" s="63">
        <v>-11.2112420477497</v>
      </c>
      <c r="AE857" s="23">
        <v>-0.27004838074382898</v>
      </c>
      <c r="AF857" s="64">
        <v>-14.811496490423499</v>
      </c>
      <c r="AG857" s="23">
        <v>6.0084849870691001E-2</v>
      </c>
      <c r="AH857" s="63">
        <v>-8.6340813686547294E-2</v>
      </c>
      <c r="AI857" s="23">
        <v>-0.119957975235593</v>
      </c>
      <c r="AJ857" s="63">
        <v>-1.90968455135589</v>
      </c>
      <c r="AK857" s="23">
        <v>-0.438173539365525</v>
      </c>
      <c r="AL857" s="23">
        <v>-5.9005313516536297E-2</v>
      </c>
      <c r="AM857" s="63">
        <v>-30.936026069888602</v>
      </c>
      <c r="AN857" s="19"/>
      <c r="AO857" s="26">
        <v>8.88234539015684E-2</v>
      </c>
      <c r="AP857" s="26">
        <v>-0.13431047502948801</v>
      </c>
      <c r="AQ857" s="26">
        <v>0.14900164808204899</v>
      </c>
      <c r="AR857" s="26">
        <v>-0.175622716620564</v>
      </c>
      <c r="AS857" s="24">
        <v>5</v>
      </c>
      <c r="AT857" s="24">
        <v>7</v>
      </c>
      <c r="AU857" s="24">
        <v>4</v>
      </c>
      <c r="AV857" s="25">
        <v>8</v>
      </c>
      <c r="AW857" s="19"/>
      <c r="AX857" s="29">
        <v>0.31614342952438201</v>
      </c>
      <c r="AY857" s="30">
        <v>-0.74049361207289599</v>
      </c>
      <c r="AZ857" s="30">
        <v>-1.0233805451898701</v>
      </c>
      <c r="BA857" s="30">
        <v>-0.95898465362733998</v>
      </c>
      <c r="BB857" s="62">
        <v>3.2048487148967998E-2</v>
      </c>
      <c r="BC857" s="108">
        <v>-47.521084758918697</v>
      </c>
      <c r="BD857" s="22">
        <v>43756</v>
      </c>
      <c r="BE857" s="22">
        <v>43908</v>
      </c>
      <c r="BF857" s="24"/>
      <c r="BG857" s="22"/>
      <c r="BH857" s="37"/>
    </row>
    <row r="858" spans="1:60" x14ac:dyDescent="0.25">
      <c r="A858" s="19"/>
      <c r="B858" s="17" t="s">
        <v>872</v>
      </c>
      <c r="C858" s="17" t="s">
        <v>5138</v>
      </c>
      <c r="D858" s="17" t="s">
        <v>3132</v>
      </c>
      <c r="E858" s="20" t="s">
        <v>7289</v>
      </c>
      <c r="F858" s="20" t="s">
        <v>3153</v>
      </c>
      <c r="G858" s="82" t="s">
        <v>7251</v>
      </c>
      <c r="H858" s="85" t="s">
        <v>7264</v>
      </c>
      <c r="I858" s="21" t="s">
        <v>7417</v>
      </c>
      <c r="J858" s="21" t="s">
        <v>4197</v>
      </c>
      <c r="K858" s="19"/>
      <c r="L858" s="22">
        <v>44015</v>
      </c>
      <c r="M858" s="98">
        <v>1476.1564000006799</v>
      </c>
      <c r="N858" s="94">
        <v>1476.1564000006799</v>
      </c>
      <c r="O858" s="94">
        <v>1635.1270000003301</v>
      </c>
      <c r="P858" s="62">
        <f t="shared" si="13"/>
        <v>0.90277782704363752</v>
      </c>
      <c r="Q858" s="22">
        <v>43881</v>
      </c>
      <c r="R858" s="99">
        <v>1723537.0619999999</v>
      </c>
      <c r="S858" s="99">
        <v>1841404.9145351599</v>
      </c>
      <c r="T858" s="19"/>
      <c r="U858" s="23">
        <v>2.65750804101117E-3</v>
      </c>
      <c r="V858" s="63">
        <v>-0.29227048271423001</v>
      </c>
      <c r="W858" s="23">
        <v>5.6325600051423001E-2</v>
      </c>
      <c r="X858" s="63">
        <v>-3.97020995952334</v>
      </c>
      <c r="Y858" s="23">
        <v>-5.9076050661169603E-2</v>
      </c>
      <c r="Z858" s="63">
        <v>7.29299831446406</v>
      </c>
      <c r="AA858" s="23">
        <v>6.9387509811349403E-3</v>
      </c>
      <c r="AB858" s="63">
        <v>17.6004908077593</v>
      </c>
      <c r="AC858" s="23">
        <v>2.5536701466990101E-2</v>
      </c>
      <c r="AD858" s="63">
        <v>22.620967394235802</v>
      </c>
      <c r="AE858" s="23">
        <v>4.1613777086240603E-2</v>
      </c>
      <c r="AF858" s="64">
        <v>16.354719292576199</v>
      </c>
      <c r="AG858" s="23">
        <v>1.0774684051284599E-3</v>
      </c>
      <c r="AH858" s="63">
        <v>-5.9870789602428003</v>
      </c>
      <c r="AI858" s="23">
        <v>-4.61771911632241E-2</v>
      </c>
      <c r="AJ858" s="63">
        <v>5.4683938558809997</v>
      </c>
      <c r="AK858" s="23">
        <v>0.33530810145777701</v>
      </c>
      <c r="AL858" s="23">
        <v>1.8182322000939201E-2</v>
      </c>
      <c r="AM858" s="63">
        <v>-100.368780362536</v>
      </c>
      <c r="AN858" s="19"/>
      <c r="AO858" s="26">
        <v>2.65440192579263E-2</v>
      </c>
      <c r="AP858" s="26">
        <v>-4.63668590764428E-2</v>
      </c>
      <c r="AQ858" s="26">
        <v>7.0600088187347906E-2</v>
      </c>
      <c r="AR858" s="26">
        <v>-0.126052765002969</v>
      </c>
      <c r="AS858" s="24">
        <v>7</v>
      </c>
      <c r="AT858" s="24">
        <v>5</v>
      </c>
      <c r="AU858" s="24">
        <v>7</v>
      </c>
      <c r="AV858" s="25">
        <v>5</v>
      </c>
      <c r="AW858" s="19"/>
      <c r="AX858" s="29">
        <v>0.13213214395509601</v>
      </c>
      <c r="AY858" s="30">
        <v>-8.4406165432369604E-2</v>
      </c>
      <c r="AZ858" s="30">
        <v>0.51612163214667806</v>
      </c>
      <c r="BA858" s="30">
        <v>-0.11501551608569099</v>
      </c>
      <c r="BB858" s="62">
        <v>1.35989458797303E-2</v>
      </c>
      <c r="BC858" s="108">
        <v>-24.900243222771699</v>
      </c>
      <c r="BD858" s="22">
        <v>43881</v>
      </c>
      <c r="BE858" s="22">
        <v>43913</v>
      </c>
      <c r="BF858" s="24"/>
      <c r="BG858" s="22"/>
      <c r="BH858" s="37"/>
    </row>
    <row r="859" spans="1:60" x14ac:dyDescent="0.25">
      <c r="A859" s="19"/>
      <c r="B859" s="17" t="s">
        <v>873</v>
      </c>
      <c r="C859" s="17" t="s">
        <v>5139</v>
      </c>
      <c r="D859" s="17" t="s">
        <v>3132</v>
      </c>
      <c r="E859" s="20" t="s">
        <v>7298</v>
      </c>
      <c r="F859" s="20" t="s">
        <v>3153</v>
      </c>
      <c r="G859" s="82" t="s">
        <v>7251</v>
      </c>
      <c r="H859" s="85" t="s">
        <v>7264</v>
      </c>
      <c r="I859" s="21" t="s">
        <v>7417</v>
      </c>
      <c r="J859" s="21" t="s">
        <v>4198</v>
      </c>
      <c r="K859" s="19"/>
      <c r="L859" s="22">
        <v>44015</v>
      </c>
      <c r="M859" s="98">
        <v>2078.4395999982999</v>
      </c>
      <c r="N859" s="94">
        <v>2078.4395999982999</v>
      </c>
      <c r="O859" s="94">
        <v>2281.7056000009202</v>
      </c>
      <c r="P859" s="62">
        <f t="shared" si="13"/>
        <v>0.91091488752863714</v>
      </c>
      <c r="Q859" s="22">
        <v>43881</v>
      </c>
      <c r="R859" s="99">
        <v>36756937.689999998</v>
      </c>
      <c r="S859" s="99">
        <v>37646580.942625001</v>
      </c>
      <c r="T859" s="19"/>
      <c r="U859" s="23">
        <v>2.7246825866313901E-3</v>
      </c>
      <c r="V859" s="63">
        <v>-0.28555302815220801</v>
      </c>
      <c r="W859" s="23">
        <v>5.84498222142429E-2</v>
      </c>
      <c r="X859" s="63">
        <v>-3.7577877432413498</v>
      </c>
      <c r="Y859" s="23">
        <v>-4.7891596937915899E-2</v>
      </c>
      <c r="Z859" s="63">
        <v>8.4114436867966997</v>
      </c>
      <c r="AA859" s="23">
        <v>2.5757350231288001E-2</v>
      </c>
      <c r="AB859" s="63">
        <v>19.482350732781899</v>
      </c>
      <c r="AC859" s="23">
        <v>7.0515408015125999E-2</v>
      </c>
      <c r="AD859" s="63">
        <v>27.1188380490348</v>
      </c>
      <c r="AE859" s="23">
        <v>0.10715918401911</v>
      </c>
      <c r="AF859" s="64">
        <v>22.909259985870399</v>
      </c>
      <c r="AG859" s="23">
        <v>1.2786485531250901E-3</v>
      </c>
      <c r="AH859" s="63">
        <v>-5.9669609454431303</v>
      </c>
      <c r="AI859" s="23">
        <v>-3.4645460979845701E-2</v>
      </c>
      <c r="AJ859" s="63">
        <v>6.6215668742224798</v>
      </c>
      <c r="AK859" s="23">
        <v>0.50969296811846998</v>
      </c>
      <c r="AL859" s="23">
        <v>4.4407045616026201E-2</v>
      </c>
      <c r="AM859" s="63">
        <v>63.850624678540001</v>
      </c>
      <c r="AN859" s="19"/>
      <c r="AO859" s="26">
        <v>2.66126983296999E-2</v>
      </c>
      <c r="AP859" s="26">
        <v>-4.6302969003591002E-2</v>
      </c>
      <c r="AQ859" s="26">
        <v>7.2752974483591998E-2</v>
      </c>
      <c r="AR859" s="26">
        <v>-0.124236763008375</v>
      </c>
      <c r="AS859" s="24">
        <v>7</v>
      </c>
      <c r="AT859" s="24">
        <v>5</v>
      </c>
      <c r="AU859" s="24">
        <v>7</v>
      </c>
      <c r="AV859" s="25">
        <v>5</v>
      </c>
      <c r="AW859" s="19"/>
      <c r="AX859" s="29">
        <v>0.131756960057101</v>
      </c>
      <c r="AY859" s="30">
        <v>4.42987951059877E-2</v>
      </c>
      <c r="AZ859" s="30">
        <v>0.58444901379880299</v>
      </c>
      <c r="BA859" s="30">
        <v>6.0575430966991903E-2</v>
      </c>
      <c r="BB859" s="62">
        <v>1.35606609470778E-2</v>
      </c>
      <c r="BC859" s="108">
        <v>-24.739146890817199</v>
      </c>
      <c r="BD859" s="22">
        <v>43881</v>
      </c>
      <c r="BE859" s="22">
        <v>43913</v>
      </c>
      <c r="BF859" s="24"/>
      <c r="BG859" s="22"/>
      <c r="BH859" s="37"/>
    </row>
    <row r="860" spans="1:60" x14ac:dyDescent="0.25">
      <c r="A860" s="19"/>
      <c r="B860" s="17" t="s">
        <v>874</v>
      </c>
      <c r="C860" s="17" t="s">
        <v>5140</v>
      </c>
      <c r="D860" s="17" t="s">
        <v>3132</v>
      </c>
      <c r="E860" s="20" t="s">
        <v>7293</v>
      </c>
      <c r="F860" s="20" t="s">
        <v>3153</v>
      </c>
      <c r="G860" s="82" t="s">
        <v>7251</v>
      </c>
      <c r="H860" s="85" t="s">
        <v>7264</v>
      </c>
      <c r="I860" s="21" t="s">
        <v>7417</v>
      </c>
      <c r="J860" s="21" t="s">
        <v>4199</v>
      </c>
      <c r="K860" s="19"/>
      <c r="L860" s="22">
        <v>44015</v>
      </c>
      <c r="M860" s="98">
        <v>1331.0504999999</v>
      </c>
      <c r="N860" s="94">
        <v>1331.0504999999</v>
      </c>
      <c r="O860" s="94">
        <v>1469.5839000009</v>
      </c>
      <c r="P860" s="62">
        <f t="shared" si="13"/>
        <v>0.90573290847775678</v>
      </c>
      <c r="Q860" s="22">
        <v>43881</v>
      </c>
      <c r="R860" s="99">
        <v>14007352.395</v>
      </c>
      <c r="S860" s="99">
        <v>14350377.369093699</v>
      </c>
      <c r="T860" s="19"/>
      <c r="U860" s="23">
        <v>2.68190283532022E-3</v>
      </c>
      <c r="V860" s="63">
        <v>-0.28983100328332501</v>
      </c>
      <c r="W860" s="23">
        <v>5.7098716408290798E-2</v>
      </c>
      <c r="X860" s="63">
        <v>-3.89289832383656</v>
      </c>
      <c r="Y860" s="23">
        <v>-5.5098046008424703E-2</v>
      </c>
      <c r="Z860" s="63">
        <v>7.6907987797385404</v>
      </c>
      <c r="AA860" s="23">
        <v>1.12314607322332E-2</v>
      </c>
      <c r="AB860" s="63">
        <v>18.029761782876399</v>
      </c>
      <c r="AC860" s="23">
        <v>3.91423271194071E-2</v>
      </c>
      <c r="AD860" s="63">
        <v>23.981529959477498</v>
      </c>
      <c r="AE860" s="23">
        <v>5.8096431934245601E-2</v>
      </c>
      <c r="AF860" s="64">
        <v>18.002984777384</v>
      </c>
      <c r="AG860" s="23">
        <v>1.1507155286380999E-3</v>
      </c>
      <c r="AH860" s="63">
        <v>-5.9797542478918304</v>
      </c>
      <c r="AI860" s="23">
        <v>-4.2074576162121999E-2</v>
      </c>
      <c r="AJ860" s="63">
        <v>5.87865535599121</v>
      </c>
      <c r="AK860" s="23">
        <v>0.32848652101529302</v>
      </c>
      <c r="AL860" s="23">
        <v>3.04149235580553E-2</v>
      </c>
      <c r="AM860" s="63">
        <v>45.729979968222302</v>
      </c>
      <c r="AN860" s="19"/>
      <c r="AO860" s="26">
        <v>2.6569032981569801E-2</v>
      </c>
      <c r="AP860" s="26">
        <v>-4.6343535856067299E-2</v>
      </c>
      <c r="AQ860" s="26">
        <v>7.1383641585271093E-2</v>
      </c>
      <c r="AR860" s="26">
        <v>-0.12539174529956701</v>
      </c>
      <c r="AS860" s="24">
        <v>7</v>
      </c>
      <c r="AT860" s="24">
        <v>5</v>
      </c>
      <c r="AU860" s="24">
        <v>7</v>
      </c>
      <c r="AV860" s="25">
        <v>5</v>
      </c>
      <c r="AW860" s="19"/>
      <c r="AX860" s="29">
        <v>0.13171119184553401</v>
      </c>
      <c r="AY860" s="30">
        <v>-5.7017384563380298E-2</v>
      </c>
      <c r="AZ860" s="30">
        <v>0.53141373400649194</v>
      </c>
      <c r="BA860" s="30">
        <v>-7.7621001156103403E-2</v>
      </c>
      <c r="BB860" s="62">
        <v>1.3554739978681001E-2</v>
      </c>
      <c r="BC860" s="108">
        <v>-24.841609927883798</v>
      </c>
      <c r="BD860" s="22">
        <v>43881</v>
      </c>
      <c r="BE860" s="22">
        <v>43913</v>
      </c>
      <c r="BF860" s="24"/>
      <c r="BG860" s="22"/>
      <c r="BH860" s="37"/>
    </row>
    <row r="861" spans="1:60" x14ac:dyDescent="0.25">
      <c r="A861" s="19"/>
      <c r="B861" s="17" t="s">
        <v>875</v>
      </c>
      <c r="C861" s="17" t="s">
        <v>5141</v>
      </c>
      <c r="D861" s="17" t="s">
        <v>3132</v>
      </c>
      <c r="E861" s="20" t="s">
        <v>7305</v>
      </c>
      <c r="F861" s="20" t="s">
        <v>3153</v>
      </c>
      <c r="G861" s="82" t="s">
        <v>7251</v>
      </c>
      <c r="H861" s="85" t="s">
        <v>7264</v>
      </c>
      <c r="I861" s="21" t="s">
        <v>7417</v>
      </c>
      <c r="J861" s="21" t="s">
        <v>4200</v>
      </c>
      <c r="K861" s="19"/>
      <c r="L861" s="22">
        <v>44015</v>
      </c>
      <c r="M861" s="98">
        <v>1045.0859999992001</v>
      </c>
      <c r="N861" s="94">
        <v>1045.0859999992001</v>
      </c>
      <c r="O861" s="94">
        <v>1045.0859999992001</v>
      </c>
      <c r="P861" s="62">
        <f t="shared" si="13"/>
        <v>1</v>
      </c>
      <c r="Q861" s="22">
        <v>44015</v>
      </c>
      <c r="R861" s="99">
        <v>0</v>
      </c>
      <c r="S861" s="99">
        <v>0</v>
      </c>
      <c r="T861" s="19"/>
      <c r="U861" s="23">
        <v>0</v>
      </c>
      <c r="V861" s="63">
        <v>-0.55802128681534702</v>
      </c>
      <c r="W861" s="23">
        <v>0</v>
      </c>
      <c r="X861" s="63">
        <v>-9.6027699646656401</v>
      </c>
      <c r="Y861" s="23">
        <v>0</v>
      </c>
      <c r="Z861" s="63">
        <v>13.200603380581001</v>
      </c>
      <c r="AA861" s="23">
        <v>0</v>
      </c>
      <c r="AB861" s="63">
        <v>16.906615709653099</v>
      </c>
      <c r="AC861" s="23">
        <v>0</v>
      </c>
      <c r="AD861" s="63">
        <v>20.067297247529499</v>
      </c>
      <c r="AE861" s="23"/>
      <c r="AF861" s="64"/>
      <c r="AG861" s="23">
        <v>0</v>
      </c>
      <c r="AH861" s="63">
        <v>-6.0948258007556397</v>
      </c>
      <c r="AI861" s="23">
        <v>0</v>
      </c>
      <c r="AJ861" s="63">
        <v>10.0861129722034</v>
      </c>
      <c r="AK861" s="23">
        <v>4.5086000000082997E-2</v>
      </c>
      <c r="AL861" s="23">
        <v>1.4330901134599099E-2</v>
      </c>
      <c r="AM861" s="63">
        <v>17.5813433984295</v>
      </c>
      <c r="AN861" s="19"/>
      <c r="AO861" s="26">
        <v>0</v>
      </c>
      <c r="AP861" s="26">
        <v>0</v>
      </c>
      <c r="AQ861" s="26">
        <v>0</v>
      </c>
      <c r="AR861" s="26">
        <v>0</v>
      </c>
      <c r="AS861" s="24">
        <v>0</v>
      </c>
      <c r="AT861" s="24">
        <v>0</v>
      </c>
      <c r="AU861" s="24">
        <v>7</v>
      </c>
      <c r="AV861" s="25">
        <v>5</v>
      </c>
      <c r="AW861" s="19"/>
      <c r="AX861" s="29">
        <v>0</v>
      </c>
      <c r="AY861" s="30">
        <v>-117.545979959425</v>
      </c>
      <c r="AZ861" s="30">
        <v>0.39470262811346402</v>
      </c>
      <c r="BA861" s="30">
        <v>-15.971119820984301</v>
      </c>
      <c r="BB861" s="62">
        <v>0</v>
      </c>
      <c r="BC861" s="108">
        <v>0</v>
      </c>
      <c r="BD861" s="22">
        <v>43650</v>
      </c>
      <c r="BE861" s="22"/>
      <c r="BF861" s="24"/>
      <c r="BG861" s="22"/>
      <c r="BH861" s="37"/>
    </row>
    <row r="862" spans="1:60" x14ac:dyDescent="0.25">
      <c r="A862" s="19"/>
      <c r="B862" s="17" t="s">
        <v>876</v>
      </c>
      <c r="C862" s="17" t="s">
        <v>5142</v>
      </c>
      <c r="D862" s="17" t="s">
        <v>3132</v>
      </c>
      <c r="E862" s="20" t="s">
        <v>7307</v>
      </c>
      <c r="F862" s="20" t="s">
        <v>3153</v>
      </c>
      <c r="G862" s="82" t="s">
        <v>7251</v>
      </c>
      <c r="H862" s="85" t="s">
        <v>7264</v>
      </c>
      <c r="I862" s="21" t="s">
        <v>7417</v>
      </c>
      <c r="J862" s="21" t="s">
        <v>4201</v>
      </c>
      <c r="K862" s="19"/>
      <c r="L862" s="22">
        <v>44015</v>
      </c>
      <c r="M862" s="98">
        <v>1591.0987999997999</v>
      </c>
      <c r="N862" s="94">
        <v>1591.0987999997999</v>
      </c>
      <c r="O862" s="94">
        <v>1758.68879999965</v>
      </c>
      <c r="P862" s="62">
        <f t="shared" si="13"/>
        <v>0.90470741611598171</v>
      </c>
      <c r="Q862" s="22">
        <v>43881</v>
      </c>
      <c r="R862" s="99">
        <v>1518930.9380000001</v>
      </c>
      <c r="S862" s="99">
        <v>1648008.4740449199</v>
      </c>
      <c r="T862" s="19"/>
      <c r="U862" s="23">
        <v>2.6735250066849399E-3</v>
      </c>
      <c r="V862" s="63">
        <v>-0.29066878614685299</v>
      </c>
      <c r="W862" s="23">
        <v>5.68307143348648E-2</v>
      </c>
      <c r="X862" s="63">
        <v>-3.9196985311791699</v>
      </c>
      <c r="Y862" s="23">
        <v>-5.6478892323866603E-2</v>
      </c>
      <c r="Z862" s="63">
        <v>7.5527141481943501</v>
      </c>
      <c r="AA862" s="23">
        <v>8.7859099294291792E-3</v>
      </c>
      <c r="AB862" s="63">
        <v>17.785206702596</v>
      </c>
      <c r="AC862" s="23">
        <v>3.3426645553845398E-2</v>
      </c>
      <c r="AD862" s="63">
        <v>23.409961802914001</v>
      </c>
      <c r="AE862" s="23">
        <v>5.1833183137205197E-2</v>
      </c>
      <c r="AF862" s="64">
        <v>17.3766598976799</v>
      </c>
      <c r="AG862" s="23">
        <v>1.1253938973823101E-3</v>
      </c>
      <c r="AH862" s="63">
        <v>-5.9822864110174097</v>
      </c>
      <c r="AI862" s="23">
        <v>-4.3498632276168799E-2</v>
      </c>
      <c r="AJ862" s="63">
        <v>5.7362497445865301</v>
      </c>
      <c r="AK862" s="23">
        <v>0.29666506393201397</v>
      </c>
      <c r="AL862" s="23">
        <v>2.77830909853947E-2</v>
      </c>
      <c r="AM862" s="63">
        <v>42.547834259865297</v>
      </c>
      <c r="AN862" s="19"/>
      <c r="AO862" s="26">
        <v>2.6560311574940001E-2</v>
      </c>
      <c r="AP862" s="26">
        <v>-4.6351684832188801E-2</v>
      </c>
      <c r="AQ862" s="26">
        <v>7.11119504612725E-2</v>
      </c>
      <c r="AR862" s="26">
        <v>-0.125620987913862</v>
      </c>
      <c r="AS862" s="24">
        <v>7</v>
      </c>
      <c r="AT862" s="24">
        <v>5</v>
      </c>
      <c r="AU862" s="24">
        <v>7</v>
      </c>
      <c r="AV862" s="25">
        <v>5</v>
      </c>
      <c r="AW862" s="19"/>
      <c r="AX862" s="29">
        <v>0.13172796540908199</v>
      </c>
      <c r="AY862" s="30">
        <v>-7.3855289498624202E-2</v>
      </c>
      <c r="AZ862" s="30">
        <v>0.522548885484866</v>
      </c>
      <c r="BA862" s="30">
        <v>-0.100474519951717</v>
      </c>
      <c r="BB862" s="62">
        <v>1.35562938483235E-2</v>
      </c>
      <c r="BC862" s="108">
        <v>-24.861942601826701</v>
      </c>
      <c r="BD862" s="22">
        <v>43881</v>
      </c>
      <c r="BE862" s="22">
        <v>43913</v>
      </c>
      <c r="BF862" s="24"/>
      <c r="BG862" s="22"/>
      <c r="BH862" s="37"/>
    </row>
    <row r="863" spans="1:60" x14ac:dyDescent="0.25">
      <c r="A863" s="19"/>
      <c r="B863" s="17" t="s">
        <v>877</v>
      </c>
      <c r="C863" s="17" t="s">
        <v>5143</v>
      </c>
      <c r="D863" s="17" t="s">
        <v>3133</v>
      </c>
      <c r="E863" s="20" t="s">
        <v>7289</v>
      </c>
      <c r="F863" s="20" t="s">
        <v>3153</v>
      </c>
      <c r="G863" s="82" t="s">
        <v>7253</v>
      </c>
      <c r="H863" s="85" t="s">
        <v>7279</v>
      </c>
      <c r="I863" s="21" t="s">
        <v>7417</v>
      </c>
      <c r="J863" s="21" t="s">
        <v>4202</v>
      </c>
      <c r="K863" s="19"/>
      <c r="L863" s="22">
        <v>44015</v>
      </c>
      <c r="M863" s="98">
        <v>1768.1448999997201</v>
      </c>
      <c r="N863" s="94">
        <v>1768.1448999997201</v>
      </c>
      <c r="O863" s="94">
        <v>1816.3883999995901</v>
      </c>
      <c r="P863" s="62">
        <f t="shared" si="13"/>
        <v>0.97343987662557141</v>
      </c>
      <c r="Q863" s="22">
        <v>43747</v>
      </c>
      <c r="R863" s="99">
        <v>29329535.256000001</v>
      </c>
      <c r="S863" s="99">
        <v>41467779.588500001</v>
      </c>
      <c r="T863" s="19"/>
      <c r="U863" s="23">
        <v>-2.7789770683739302E-4</v>
      </c>
      <c r="V863" s="63">
        <v>-0.58581105749908602</v>
      </c>
      <c r="W863" s="23">
        <v>-5.7462249787931796E-4</v>
      </c>
      <c r="X863" s="63">
        <v>-9.6602322144608497</v>
      </c>
      <c r="Y863" s="23">
        <v>1.2937671514009701E-2</v>
      </c>
      <c r="Z863" s="63">
        <v>14.494370531989301</v>
      </c>
      <c r="AA863" s="23">
        <v>9.0793721410591405E-3</v>
      </c>
      <c r="AB863" s="63">
        <v>17.814552923751801</v>
      </c>
      <c r="AC863" s="23">
        <v>6.9693469609774197E-2</v>
      </c>
      <c r="AD863" s="63">
        <v>27.0366442085069</v>
      </c>
      <c r="AE863" s="23">
        <v>8.5813571262406199E-2</v>
      </c>
      <c r="AF863" s="64">
        <v>20.774698710214601</v>
      </c>
      <c r="AG863" s="23">
        <v>2.64414748016861E-4</v>
      </c>
      <c r="AH863" s="63">
        <v>-6.0683843259539598</v>
      </c>
      <c r="AI863" s="23">
        <v>1.57979251725919E-2</v>
      </c>
      <c r="AJ863" s="63">
        <v>11.6659054894699</v>
      </c>
      <c r="AK863" s="23">
        <v>0.76814489999902402</v>
      </c>
      <c r="AL863" s="23">
        <v>3.72597941895947E-2</v>
      </c>
      <c r="AM863" s="63">
        <v>-27.247244872502101</v>
      </c>
      <c r="AN863" s="19"/>
      <c r="AO863" s="26">
        <v>1.7671224581135899E-2</v>
      </c>
      <c r="AP863" s="26">
        <v>-3.12084839624731E-2</v>
      </c>
      <c r="AQ863" s="26">
        <v>3.3687860221107299E-2</v>
      </c>
      <c r="AR863" s="26">
        <v>-2.7225801415625001E-2</v>
      </c>
      <c r="AS863" s="24">
        <v>7</v>
      </c>
      <c r="AT863" s="24">
        <v>5</v>
      </c>
      <c r="AU863" s="24">
        <v>7</v>
      </c>
      <c r="AV863" s="25">
        <v>5</v>
      </c>
      <c r="AW863" s="19"/>
      <c r="AX863" s="29">
        <v>5.0926982593882703E-2</v>
      </c>
      <c r="AY863" s="30">
        <v>-0.35494673192670201</v>
      </c>
      <c r="AZ863" s="30">
        <v>0.43355473598694499</v>
      </c>
      <c r="BA863" s="30">
        <v>-0.43907706837171601</v>
      </c>
      <c r="BB863" s="62">
        <v>5.2324524553841898E-3</v>
      </c>
      <c r="BC863" s="108">
        <v>-8.0909182199393399</v>
      </c>
      <c r="BD863" s="22">
        <v>43747</v>
      </c>
      <c r="BE863" s="22">
        <v>43783</v>
      </c>
      <c r="BF863" s="24"/>
      <c r="BG863" s="22"/>
      <c r="BH863" s="37"/>
    </row>
    <row r="864" spans="1:60" x14ac:dyDescent="0.25">
      <c r="A864" s="19"/>
      <c r="B864" s="17" t="s">
        <v>878</v>
      </c>
      <c r="C864" s="17" t="s">
        <v>5144</v>
      </c>
      <c r="D864" s="17" t="s">
        <v>3133</v>
      </c>
      <c r="E864" s="20" t="s">
        <v>7298</v>
      </c>
      <c r="F864" s="20" t="s">
        <v>3153</v>
      </c>
      <c r="G864" s="82" t="s">
        <v>7253</v>
      </c>
      <c r="H864" s="85" t="s">
        <v>7279</v>
      </c>
      <c r="I864" s="21" t="s">
        <v>7417</v>
      </c>
      <c r="J864" s="21" t="s">
        <v>4203</v>
      </c>
      <c r="K864" s="19"/>
      <c r="L864" s="22">
        <v>44015</v>
      </c>
      <c r="M864" s="98">
        <v>1929.6743999999001</v>
      </c>
      <c r="N864" s="94">
        <v>1929.6743999999001</v>
      </c>
      <c r="O864" s="94">
        <v>1972.18139999919</v>
      </c>
      <c r="P864" s="62">
        <f t="shared" si="13"/>
        <v>0.97844670880715767</v>
      </c>
      <c r="Q864" s="22">
        <v>43747</v>
      </c>
      <c r="R864" s="99">
        <v>83980798.494000003</v>
      </c>
      <c r="S864" s="99">
        <v>89329784.169249997</v>
      </c>
      <c r="T864" s="19"/>
      <c r="U864" s="23">
        <v>-2.5878497308440301E-4</v>
      </c>
      <c r="V864" s="63">
        <v>-0.58389978412378696</v>
      </c>
      <c r="W864" s="23">
        <v>-9.8462169262347701E-7</v>
      </c>
      <c r="X864" s="63">
        <v>-9.6028684268385405</v>
      </c>
      <c r="Y864" s="23">
        <v>1.6469907044665898E-2</v>
      </c>
      <c r="Z864" s="63">
        <v>14.8475940850476</v>
      </c>
      <c r="AA864" s="23">
        <v>1.6177698276805999E-2</v>
      </c>
      <c r="AB864" s="63">
        <v>18.524385537341001</v>
      </c>
      <c r="AC864" s="23">
        <v>8.5398549381352495E-2</v>
      </c>
      <c r="AD864" s="63">
        <v>28.607152185664699</v>
      </c>
      <c r="AE864" s="23">
        <v>0.11109611486070201</v>
      </c>
      <c r="AF864" s="64">
        <v>23.302953070029599</v>
      </c>
      <c r="AG864" s="23">
        <v>3.2181583810597702E-4</v>
      </c>
      <c r="AH864" s="63">
        <v>-6.0626442169450501</v>
      </c>
      <c r="AI864" s="23">
        <v>1.93985716923635E-2</v>
      </c>
      <c r="AJ864" s="63">
        <v>12.025970141447001</v>
      </c>
      <c r="AK864" s="23">
        <v>0.54699439621064805</v>
      </c>
      <c r="AL864" s="23">
        <v>4.7099444269406397E-2</v>
      </c>
      <c r="AM864" s="63">
        <v>67.580767487757797</v>
      </c>
      <c r="AN864" s="19"/>
      <c r="AO864" s="26">
        <v>1.7690724418571301E-2</v>
      </c>
      <c r="AP864" s="26">
        <v>-3.11898755153379E-2</v>
      </c>
      <c r="AQ864" s="26">
        <v>3.4281166648724999E-2</v>
      </c>
      <c r="AR864" s="26">
        <v>-2.66472648017952E-2</v>
      </c>
      <c r="AS864" s="24">
        <v>7</v>
      </c>
      <c r="AT864" s="24">
        <v>5</v>
      </c>
      <c r="AU864" s="24">
        <v>7</v>
      </c>
      <c r="AV864" s="25">
        <v>5</v>
      </c>
      <c r="AW864" s="19"/>
      <c r="AX864" s="29">
        <v>5.0936165739549302E-2</v>
      </c>
      <c r="AY864" s="30">
        <v>-0.227229812172936</v>
      </c>
      <c r="AZ864" s="30">
        <v>0.45647086045028101</v>
      </c>
      <c r="BA864" s="30">
        <v>-0.28194712984668502</v>
      </c>
      <c r="BB864" s="62">
        <v>5.2335068586307903E-3</v>
      </c>
      <c r="BC864" s="108">
        <v>-8.0274360157054598</v>
      </c>
      <c r="BD864" s="22">
        <v>43747</v>
      </c>
      <c r="BE864" s="22">
        <v>43783</v>
      </c>
      <c r="BF864" s="24"/>
      <c r="BG864" s="22"/>
      <c r="BH864" s="37"/>
    </row>
    <row r="865" spans="1:60" x14ac:dyDescent="0.25">
      <c r="A865" s="19"/>
      <c r="B865" s="17" t="s">
        <v>879</v>
      </c>
      <c r="C865" s="17" t="s">
        <v>5145</v>
      </c>
      <c r="D865" s="17" t="s">
        <v>3133</v>
      </c>
      <c r="E865" s="20" t="s">
        <v>7293</v>
      </c>
      <c r="F865" s="20" t="s">
        <v>3153</v>
      </c>
      <c r="G865" s="82" t="s">
        <v>7253</v>
      </c>
      <c r="H865" s="85" t="s">
        <v>7279</v>
      </c>
      <c r="I865" s="21" t="s">
        <v>7417</v>
      </c>
      <c r="J865" s="21" t="s">
        <v>4204</v>
      </c>
      <c r="K865" s="19"/>
      <c r="L865" s="22">
        <v>44015</v>
      </c>
      <c r="M865" s="98">
        <v>1483.4923000000399</v>
      </c>
      <c r="N865" s="94">
        <v>1483.4923000000399</v>
      </c>
      <c r="O865" s="94">
        <v>1519.50799999945</v>
      </c>
      <c r="P865" s="62">
        <f t="shared" si="13"/>
        <v>0.97629778849507665</v>
      </c>
      <c r="Q865" s="22">
        <v>43747</v>
      </c>
      <c r="R865" s="99">
        <v>29923741.975000001</v>
      </c>
      <c r="S865" s="99">
        <v>31207037.032843798</v>
      </c>
      <c r="T865" s="19"/>
      <c r="U865" s="23">
        <v>-2.6700119269662499E-4</v>
      </c>
      <c r="V865" s="63">
        <v>-0.584721406085009</v>
      </c>
      <c r="W865" s="23">
        <v>-2.4685640528332399E-4</v>
      </c>
      <c r="X865" s="63">
        <v>-9.6274556051939708</v>
      </c>
      <c r="Y865" s="23">
        <v>1.49545625026803E-2</v>
      </c>
      <c r="Z865" s="63">
        <v>14.696059630849</v>
      </c>
      <c r="AA865" s="23">
        <v>1.31294334023551E-2</v>
      </c>
      <c r="AB865" s="63">
        <v>18.2195590499032</v>
      </c>
      <c r="AC865" s="23">
        <v>7.8260769072585404E-2</v>
      </c>
      <c r="AD865" s="63">
        <v>27.893374154780801</v>
      </c>
      <c r="AE865" s="23">
        <v>9.8817174761352405E-2</v>
      </c>
      <c r="AF865" s="64">
        <v>22.075059060094599</v>
      </c>
      <c r="AG865" s="23">
        <v>2.9715756318182701E-4</v>
      </c>
      <c r="AH865" s="63">
        <v>-6.0651100444374597</v>
      </c>
      <c r="AI865" s="23">
        <v>1.7853873985586698E-2</v>
      </c>
      <c r="AJ865" s="63">
        <v>11.871500370762099</v>
      </c>
      <c r="AK865" s="23">
        <v>0.483106692259898</v>
      </c>
      <c r="AL865" s="23">
        <v>4.2451497254660402E-2</v>
      </c>
      <c r="AM865" s="63">
        <v>61.191997092682897</v>
      </c>
      <c r="AN865" s="19"/>
      <c r="AO865" s="26">
        <v>1.76823415640683E-2</v>
      </c>
      <c r="AP865" s="26">
        <v>-3.1197877939121099E-2</v>
      </c>
      <c r="AQ865" s="26">
        <v>3.4026801711661399E-2</v>
      </c>
      <c r="AR865" s="26">
        <v>-2.6895269332271699E-2</v>
      </c>
      <c r="AS865" s="24">
        <v>7</v>
      </c>
      <c r="AT865" s="24">
        <v>5</v>
      </c>
      <c r="AU865" s="24">
        <v>7</v>
      </c>
      <c r="AV865" s="25">
        <v>5</v>
      </c>
      <c r="AW865" s="19"/>
      <c r="AX865" s="29">
        <v>5.0932098572448001E-2</v>
      </c>
      <c r="AY865" s="30">
        <v>-0.28206847649334998</v>
      </c>
      <c r="AZ865" s="30">
        <v>0.44663080404370697</v>
      </c>
      <c r="BA865" s="30">
        <v>-0.34953428398375802</v>
      </c>
      <c r="BB865" s="62">
        <v>5.2330411864295497E-3</v>
      </c>
      <c r="BC865" s="108">
        <v>-8.05464663555904</v>
      </c>
      <c r="BD865" s="22">
        <v>43747</v>
      </c>
      <c r="BE865" s="22">
        <v>43783</v>
      </c>
      <c r="BF865" s="24"/>
      <c r="BG865" s="22"/>
      <c r="BH865" s="37"/>
    </row>
    <row r="866" spans="1:60" x14ac:dyDescent="0.25">
      <c r="A866" s="19"/>
      <c r="B866" s="17" t="s">
        <v>880</v>
      </c>
      <c r="C866" s="17" t="s">
        <v>5146</v>
      </c>
      <c r="D866" s="17" t="s">
        <v>3133</v>
      </c>
      <c r="E866" s="20" t="s">
        <v>7305</v>
      </c>
      <c r="F866" s="20" t="s">
        <v>3153</v>
      </c>
      <c r="G866" s="82" t="s">
        <v>7253</v>
      </c>
      <c r="H866" s="85" t="s">
        <v>7279</v>
      </c>
      <c r="I866" s="21" t="s">
        <v>7417</v>
      </c>
      <c r="J866" s="21" t="s">
        <v>4205</v>
      </c>
      <c r="K866" s="19"/>
      <c r="L866" s="22">
        <v>44015</v>
      </c>
      <c r="M866" s="98">
        <v>1166.4612000007201</v>
      </c>
      <c r="N866" s="94">
        <v>1166.4612000007201</v>
      </c>
      <c r="O866" s="94">
        <v>1179.55519999936</v>
      </c>
      <c r="P866" s="62">
        <f t="shared" si="13"/>
        <v>0.98889920539653675</v>
      </c>
      <c r="Q866" s="22">
        <v>43747</v>
      </c>
      <c r="R866" s="99">
        <v>105163836.59</v>
      </c>
      <c r="S866" s="99">
        <v>87712257.732500002</v>
      </c>
      <c r="T866" s="19"/>
      <c r="U866" s="23">
        <v>-2.1916199148108701E-4</v>
      </c>
      <c r="V866" s="63">
        <v>-0.57993748596345496</v>
      </c>
      <c r="W866" s="23">
        <v>1.1884197137987901E-3</v>
      </c>
      <c r="X866" s="63">
        <v>-9.4839279932930403</v>
      </c>
      <c r="Y866" s="23">
        <v>2.38263237879437E-2</v>
      </c>
      <c r="Z866" s="63">
        <v>15.5832357593754</v>
      </c>
      <c r="AA866" s="23">
        <v>3.1039429266456899E-2</v>
      </c>
      <c r="AB866" s="63">
        <v>20.010558636306101</v>
      </c>
      <c r="AC866" s="23">
        <v>0.118549582739506</v>
      </c>
      <c r="AD866" s="63">
        <v>31.922255521494701</v>
      </c>
      <c r="AE866" s="23"/>
      <c r="AF866" s="64"/>
      <c r="AG866" s="23">
        <v>4.4075748519389901E-4</v>
      </c>
      <c r="AH866" s="63">
        <v>-6.0507500522362498</v>
      </c>
      <c r="AI866" s="23">
        <v>2.6896877636318098E-2</v>
      </c>
      <c r="AJ866" s="63">
        <v>12.775800735835199</v>
      </c>
      <c r="AK866" s="23">
        <v>0.166461200000485</v>
      </c>
      <c r="AL866" s="23">
        <v>5.0936770778207602E-2</v>
      </c>
      <c r="AM866" s="63">
        <v>29.718863398477001</v>
      </c>
      <c r="AN866" s="19"/>
      <c r="AO866" s="26">
        <v>1.7731173738866301E-2</v>
      </c>
      <c r="AP866" s="26">
        <v>-3.1151424763265802E-2</v>
      </c>
      <c r="AQ866" s="26">
        <v>3.5511169820893002E-2</v>
      </c>
      <c r="AR866" s="26">
        <v>-2.54477969583604E-2</v>
      </c>
      <c r="AS866" s="24">
        <v>7</v>
      </c>
      <c r="AT866" s="24">
        <v>5</v>
      </c>
      <c r="AU866" s="24">
        <v>7</v>
      </c>
      <c r="AV866" s="25">
        <v>5</v>
      </c>
      <c r="AW866" s="19"/>
      <c r="AX866" s="29">
        <v>5.0958888261084197E-2</v>
      </c>
      <c r="AY866" s="30">
        <v>3.9947451298246499E-2</v>
      </c>
      <c r="AZ866" s="30">
        <v>0.50442558996837805</v>
      </c>
      <c r="BA866" s="30">
        <v>4.98790195468359E-2</v>
      </c>
      <c r="BB866" s="62">
        <v>5.2360756320649704E-3</v>
      </c>
      <c r="BC866" s="108">
        <v>-7.8957983483342096</v>
      </c>
      <c r="BD866" s="22">
        <v>43747</v>
      </c>
      <c r="BE866" s="22">
        <v>43783</v>
      </c>
      <c r="BF866" s="24"/>
      <c r="BG866" s="22"/>
      <c r="BH866" s="37"/>
    </row>
    <row r="867" spans="1:60" x14ac:dyDescent="0.25">
      <c r="A867" s="19"/>
      <c r="B867" s="17" t="s">
        <v>881</v>
      </c>
      <c r="C867" s="17" t="s">
        <v>5147</v>
      </c>
      <c r="D867" s="17" t="s">
        <v>3133</v>
      </c>
      <c r="E867" s="20" t="s">
        <v>7307</v>
      </c>
      <c r="F867" s="20" t="s">
        <v>3153</v>
      </c>
      <c r="G867" s="82" t="s">
        <v>7253</v>
      </c>
      <c r="H867" s="85" t="s">
        <v>7279</v>
      </c>
      <c r="I867" s="21" t="s">
        <v>7417</v>
      </c>
      <c r="J867" s="21" t="s">
        <v>4206</v>
      </c>
      <c r="K867" s="19"/>
      <c r="L867" s="22">
        <v>44015</v>
      </c>
      <c r="M867" s="98">
        <v>1847.0495999995601</v>
      </c>
      <c r="N867" s="94">
        <v>1847.0495999995601</v>
      </c>
      <c r="O867" s="94">
        <v>1895.3611999992299</v>
      </c>
      <c r="P867" s="62">
        <f t="shared" si="13"/>
        <v>0.97451061043156872</v>
      </c>
      <c r="Q867" s="22">
        <v>43747</v>
      </c>
      <c r="R867" s="99">
        <v>14849058.978</v>
      </c>
      <c r="S867" s="99">
        <v>17422702.6921563</v>
      </c>
      <c r="T867" s="19"/>
      <c r="U867" s="23">
        <v>-2.7382127427699699E-4</v>
      </c>
      <c r="V867" s="63">
        <v>-0.58540341424304598</v>
      </c>
      <c r="W867" s="23">
        <v>-4.5170576959208098E-4</v>
      </c>
      <c r="X867" s="63">
        <v>-9.6479405416321207</v>
      </c>
      <c r="Y867" s="23">
        <v>1.36935509417526E-2</v>
      </c>
      <c r="Z867" s="63">
        <v>14.569958474763601</v>
      </c>
      <c r="AA867" s="23">
        <v>1.0596257665383701E-2</v>
      </c>
      <c r="AB867" s="63">
        <v>17.966241476184202</v>
      </c>
      <c r="AC867" s="23">
        <v>7.3179585941034006E-2</v>
      </c>
      <c r="AD867" s="63">
        <v>27.3852558416256</v>
      </c>
      <c r="AE867" s="23">
        <v>9.1688560432958199E-2</v>
      </c>
      <c r="AF867" s="64">
        <v>21.362197627255199</v>
      </c>
      <c r="AG867" s="23">
        <v>2.7667982249113298E-4</v>
      </c>
      <c r="AH867" s="63">
        <v>-6.06715781850653</v>
      </c>
      <c r="AI867" s="23">
        <v>1.65684092826268E-2</v>
      </c>
      <c r="AJ867" s="63">
        <v>11.7429539004661</v>
      </c>
      <c r="AK867" s="23">
        <v>0.46311388534552</v>
      </c>
      <c r="AL867" s="23">
        <v>4.0960164395073703E-2</v>
      </c>
      <c r="AM867" s="63">
        <v>59.192716401245001</v>
      </c>
      <c r="AN867" s="19"/>
      <c r="AO867" s="26">
        <v>1.7675421468084099E-2</v>
      </c>
      <c r="AP867" s="26">
        <v>-3.12045060445598E-2</v>
      </c>
      <c r="AQ867" s="26">
        <v>3.3814898255514002E-2</v>
      </c>
      <c r="AR867" s="26">
        <v>-2.7101871496597599E-2</v>
      </c>
      <c r="AS867" s="24">
        <v>7</v>
      </c>
      <c r="AT867" s="24">
        <v>5</v>
      </c>
      <c r="AU867" s="24">
        <v>7</v>
      </c>
      <c r="AV867" s="25">
        <v>5</v>
      </c>
      <c r="AW867" s="19"/>
      <c r="AX867" s="29">
        <v>5.0928861076536103E-2</v>
      </c>
      <c r="AY867" s="30">
        <v>-0.32765024841864898</v>
      </c>
      <c r="AZ867" s="30">
        <v>0.43845229902308303</v>
      </c>
      <c r="BA867" s="30">
        <v>-0.40557616883143099</v>
      </c>
      <c r="BB867" s="62">
        <v>5.2326690825066201E-3</v>
      </c>
      <c r="BC867" s="108">
        <v>-8.0773205656005302</v>
      </c>
      <c r="BD867" s="22">
        <v>43747</v>
      </c>
      <c r="BE867" s="22">
        <v>43783</v>
      </c>
      <c r="BF867" s="24"/>
      <c r="BG867" s="22"/>
      <c r="BH867" s="37"/>
    </row>
    <row r="868" spans="1:60" x14ac:dyDescent="0.25">
      <c r="A868" s="19"/>
      <c r="B868" s="17" t="s">
        <v>882</v>
      </c>
      <c r="C868" s="17" t="s">
        <v>5148</v>
      </c>
      <c r="D868" s="17" t="s">
        <v>3134</v>
      </c>
      <c r="E868" s="20" t="s">
        <v>7289</v>
      </c>
      <c r="F868" s="20" t="s">
        <v>3156</v>
      </c>
      <c r="G868" s="82" t="s">
        <v>7255</v>
      </c>
      <c r="H868" s="85" t="s">
        <v>7274</v>
      </c>
      <c r="I868" s="21" t="s">
        <v>7417</v>
      </c>
      <c r="J868" s="21" t="s">
        <v>4207</v>
      </c>
      <c r="K868" s="19"/>
      <c r="L868" s="22">
        <v>44015</v>
      </c>
      <c r="M868" s="98">
        <v>1647.46529999934</v>
      </c>
      <c r="N868" s="94">
        <v>1647.46529999934</v>
      </c>
      <c r="O868" s="94">
        <v>1647.46529999934</v>
      </c>
      <c r="P868" s="62">
        <f t="shared" si="13"/>
        <v>1</v>
      </c>
      <c r="Q868" s="22">
        <v>44015</v>
      </c>
      <c r="R868" s="99">
        <v>166465754.12799999</v>
      </c>
      <c r="S868" s="99">
        <v>145285147.61274999</v>
      </c>
      <c r="T868" s="19"/>
      <c r="U868" s="23">
        <v>3.33847310685087E-6</v>
      </c>
      <c r="V868" s="63">
        <v>-0.55768743950466204</v>
      </c>
      <c r="W868" s="23">
        <v>1.0028530778072301E-4</v>
      </c>
      <c r="X868" s="63">
        <v>-9.5927414338948402</v>
      </c>
      <c r="Y868" s="23">
        <v>6.1007939402770699E-3</v>
      </c>
      <c r="Z868" s="63">
        <v>13.810682774608701</v>
      </c>
      <c r="AA868" s="23">
        <v>1.5199911707895799E-2</v>
      </c>
      <c r="AB868" s="63">
        <v>18.426606880442701</v>
      </c>
      <c r="AC868" s="23">
        <v>3.8877998218595201E-2</v>
      </c>
      <c r="AD868" s="63">
        <v>23.955097069381701</v>
      </c>
      <c r="AE868" s="23">
        <v>6.1068055278156001E-2</v>
      </c>
      <c r="AF868" s="64">
        <v>18.300147111789599</v>
      </c>
      <c r="AG868" s="23">
        <v>1.00154848041711E-5</v>
      </c>
      <c r="AH868" s="63">
        <v>-6.0938242522752297</v>
      </c>
      <c r="AI868" s="23">
        <v>6.2091281906759797E-3</v>
      </c>
      <c r="AJ868" s="63">
        <v>10.707025791271001</v>
      </c>
      <c r="AK868" s="23">
        <v>0.64723468714277299</v>
      </c>
      <c r="AL868" s="23">
        <v>3.4806598912837203E-2</v>
      </c>
      <c r="AM868" s="63">
        <v>-29.475908055086599</v>
      </c>
      <c r="AN868" s="19"/>
      <c r="AO868" s="26">
        <v>8.7396023081964802E-4</v>
      </c>
      <c r="AP868" s="26">
        <v>3.2781899790279601E-6</v>
      </c>
      <c r="AQ868" s="26">
        <v>2.2868889773235402E-3</v>
      </c>
      <c r="AR868" s="26">
        <v>1.00154848041711E-5</v>
      </c>
      <c r="AS868" s="24">
        <v>12</v>
      </c>
      <c r="AT868" s="24">
        <v>0</v>
      </c>
      <c r="AU868" s="24">
        <v>7</v>
      </c>
      <c r="AV868" s="25">
        <v>5</v>
      </c>
      <c r="AW868" s="19"/>
      <c r="AX868" s="29">
        <v>1.2119323796935099E-3</v>
      </c>
      <c r="AY868" s="30">
        <v>-12.150715114388699</v>
      </c>
      <c r="AZ868" s="30">
        <v>0.44397951747578202</v>
      </c>
      <c r="BA868" s="30">
        <v>-12.4859117744491</v>
      </c>
      <c r="BB868" s="62">
        <v>1.25241930485203E-4</v>
      </c>
      <c r="BC868" s="108">
        <v>0</v>
      </c>
      <c r="BD868" s="22">
        <v>44015</v>
      </c>
      <c r="BE868" s="22"/>
      <c r="BF868" s="24"/>
      <c r="BG868" s="22"/>
      <c r="BH868" s="37"/>
    </row>
    <row r="869" spans="1:60" x14ac:dyDescent="0.25">
      <c r="A869" s="19"/>
      <c r="B869" s="17" t="s">
        <v>883</v>
      </c>
      <c r="C869" s="17" t="s">
        <v>5149</v>
      </c>
      <c r="D869" s="17" t="s">
        <v>3134</v>
      </c>
      <c r="E869" s="20" t="s">
        <v>7290</v>
      </c>
      <c r="F869" s="20" t="s">
        <v>3156</v>
      </c>
      <c r="G869" s="82" t="s">
        <v>7255</v>
      </c>
      <c r="H869" s="85" t="s">
        <v>7274</v>
      </c>
      <c r="I869" s="21" t="s">
        <v>7417</v>
      </c>
      <c r="J869" s="21" t="s">
        <v>4208</v>
      </c>
      <c r="K869" s="19"/>
      <c r="L869" s="22">
        <v>44015</v>
      </c>
      <c r="M869" s="98">
        <v>1585.9492000006101</v>
      </c>
      <c r="N869" s="94">
        <v>1585.9492000006101</v>
      </c>
      <c r="O869" s="94">
        <v>1585.9492000006101</v>
      </c>
      <c r="P869" s="62">
        <f t="shared" si="13"/>
        <v>1</v>
      </c>
      <c r="Q869" s="22">
        <v>44015</v>
      </c>
      <c r="R869" s="99">
        <v>142418453.02000001</v>
      </c>
      <c r="S869" s="99">
        <v>133329337.75675</v>
      </c>
      <c r="T869" s="19"/>
      <c r="U869" s="23">
        <v>3.3418582461308701E-6</v>
      </c>
      <c r="V869" s="63">
        <v>-0.55768710099073404</v>
      </c>
      <c r="W869" s="23">
        <v>1.00265469882288E-4</v>
      </c>
      <c r="X869" s="63">
        <v>-9.5927434176846909</v>
      </c>
      <c r="Y869" s="23">
        <v>4.2508526748861204E-3</v>
      </c>
      <c r="Z869" s="63">
        <v>13.6256886480696</v>
      </c>
      <c r="AA869" s="23">
        <v>9.9952612763445393E-3</v>
      </c>
      <c r="AB869" s="63">
        <v>17.906141837302101</v>
      </c>
      <c r="AC869" s="23">
        <v>2.7013456056010899E-2</v>
      </c>
      <c r="AD869" s="63">
        <v>22.768642853130601</v>
      </c>
      <c r="AE869" s="23">
        <v>4.33478196227952E-2</v>
      </c>
      <c r="AF869" s="64">
        <v>16.528123546246199</v>
      </c>
      <c r="AG869" s="23">
        <v>1.00256420410005E-5</v>
      </c>
      <c r="AH869" s="63">
        <v>-6.0938232365515397</v>
      </c>
      <c r="AI869" s="23">
        <v>4.3049714695371196E-3</v>
      </c>
      <c r="AJ869" s="63">
        <v>10.5166101191571</v>
      </c>
      <c r="AK869" s="23">
        <v>0.51671132788236696</v>
      </c>
      <c r="AL869" s="23">
        <v>2.8966884172405099E-2</v>
      </c>
      <c r="AM869" s="63">
        <v>-42.528243981127197</v>
      </c>
      <c r="AN869" s="19"/>
      <c r="AO869" s="26">
        <v>8.5599021622328997E-4</v>
      </c>
      <c r="AP869" s="26">
        <v>3.2791340345284E-6</v>
      </c>
      <c r="AQ869" s="26">
        <v>2.0335218268883199E-3</v>
      </c>
      <c r="AR869" s="26">
        <v>1.00256420410005E-5</v>
      </c>
      <c r="AS869" s="24">
        <v>12</v>
      </c>
      <c r="AT869" s="24">
        <v>0</v>
      </c>
      <c r="AU869" s="24">
        <v>7</v>
      </c>
      <c r="AV869" s="25">
        <v>5</v>
      </c>
      <c r="AW869" s="19"/>
      <c r="AX869" s="29">
        <v>1.10265013436106E-3</v>
      </c>
      <c r="AY869" s="30">
        <v>-17.505484290129999</v>
      </c>
      <c r="AZ869" s="30">
        <v>0.42723835848210001</v>
      </c>
      <c r="BA869" s="30">
        <v>-14.0833539500745</v>
      </c>
      <c r="BB869" s="62">
        <v>1.13951602403972E-4</v>
      </c>
      <c r="BC869" s="108">
        <v>0</v>
      </c>
      <c r="BD869" s="22">
        <v>44015</v>
      </c>
      <c r="BE869" s="22"/>
      <c r="BF869" s="24"/>
      <c r="BG869" s="22"/>
      <c r="BH869" s="37"/>
    </row>
    <row r="870" spans="1:60" x14ac:dyDescent="0.25">
      <c r="A870" s="19"/>
      <c r="B870" s="17" t="s">
        <v>884</v>
      </c>
      <c r="C870" s="17" t="s">
        <v>5150</v>
      </c>
      <c r="D870" s="17" t="s">
        <v>3134</v>
      </c>
      <c r="E870" s="20" t="s">
        <v>7314</v>
      </c>
      <c r="F870" s="20" t="s">
        <v>3156</v>
      </c>
      <c r="G870" s="82" t="s">
        <v>7255</v>
      </c>
      <c r="H870" s="85" t="s">
        <v>7274</v>
      </c>
      <c r="I870" s="21" t="s">
        <v>7417</v>
      </c>
      <c r="J870" s="21" t="s">
        <v>2982</v>
      </c>
      <c r="K870" s="19"/>
      <c r="L870" s="22">
        <v>44015</v>
      </c>
      <c r="M870" s="98">
        <v>1013.5053000003099</v>
      </c>
      <c r="N870" s="94">
        <v>1013.5053000003099</v>
      </c>
      <c r="O870" s="94"/>
      <c r="P870" s="62" t="str">
        <f t="shared" si="13"/>
        <v/>
      </c>
      <c r="Q870" s="22"/>
      <c r="R870" s="99">
        <v>658894.25199999998</v>
      </c>
      <c r="S870" s="99"/>
      <c r="T870" s="19"/>
      <c r="U870" s="23">
        <v>1.6773750758147798E-5</v>
      </c>
      <c r="V870" s="63">
        <v>-0.55634391173953202</v>
      </c>
      <c r="W870" s="23">
        <v>5.4464488857774995E-4</v>
      </c>
      <c r="X870" s="63">
        <v>-9.5483054758078705</v>
      </c>
      <c r="Y870" s="23">
        <v>7.5089092260896004E-3</v>
      </c>
      <c r="Z870" s="63">
        <v>13.9514943031973</v>
      </c>
      <c r="AA870" s="23"/>
      <c r="AB870" s="63"/>
      <c r="AC870" s="23"/>
      <c r="AD870" s="63"/>
      <c r="AE870" s="23"/>
      <c r="AF870" s="64"/>
      <c r="AG870" s="23">
        <v>5.0717650083242902E-5</v>
      </c>
      <c r="AH870" s="63">
        <v>-6.0897540357473199</v>
      </c>
      <c r="AI870" s="23">
        <v>7.5089092260896004E-3</v>
      </c>
      <c r="AJ870" s="63">
        <v>10.837003894819601</v>
      </c>
      <c r="AK870" s="23">
        <v>1.34248340691556E-2</v>
      </c>
      <c r="AL870" s="23">
        <v>1.3642834070196799E-2</v>
      </c>
      <c r="AM870" s="63">
        <v>17.294942964508699</v>
      </c>
      <c r="AN870" s="19"/>
      <c r="AO870" s="26">
        <v>8.9522933376429104E-4</v>
      </c>
      <c r="AP870" s="26">
        <v>0</v>
      </c>
      <c r="AQ870" s="26">
        <v>2.9243827975733399E-3</v>
      </c>
      <c r="AR870" s="26">
        <v>0</v>
      </c>
      <c r="AS870" s="24">
        <v>9</v>
      </c>
      <c r="AT870" s="24">
        <v>0</v>
      </c>
      <c r="AU870" s="24">
        <v>7</v>
      </c>
      <c r="AV870" s="25">
        <v>5</v>
      </c>
      <c r="AW870" s="19"/>
      <c r="AX870" s="29">
        <v>1.4117423298444E-3</v>
      </c>
      <c r="AY870" s="30">
        <v>-10.707485518010801</v>
      </c>
      <c r="AZ870" s="30">
        <v>0.41262002108078399</v>
      </c>
      <c r="BA870" s="30">
        <v>-11.4061583834846</v>
      </c>
      <c r="BB870" s="62">
        <v>1.4588703193837201E-4</v>
      </c>
      <c r="BC870" s="108">
        <v>0</v>
      </c>
      <c r="BD870" s="22">
        <v>44015</v>
      </c>
      <c r="BE870" s="22"/>
      <c r="BF870" s="24"/>
      <c r="BG870" s="22"/>
      <c r="BH870" s="37"/>
    </row>
    <row r="871" spans="1:60" x14ac:dyDescent="0.25">
      <c r="A871" s="19"/>
      <c r="B871" s="17" t="s">
        <v>885</v>
      </c>
      <c r="C871" s="17" t="s">
        <v>5151</v>
      </c>
      <c r="D871" s="17" t="s">
        <v>3134</v>
      </c>
      <c r="E871" s="20" t="s">
        <v>7315</v>
      </c>
      <c r="F871" s="20" t="s">
        <v>3156</v>
      </c>
      <c r="G871" s="82" t="s">
        <v>7255</v>
      </c>
      <c r="H871" s="85" t="s">
        <v>7274</v>
      </c>
      <c r="I871" s="21" t="s">
        <v>7417</v>
      </c>
      <c r="J871" s="21" t="s">
        <v>4209</v>
      </c>
      <c r="K871" s="19"/>
      <c r="L871" s="22">
        <v>44015</v>
      </c>
      <c r="M871" s="98">
        <v>1185.1312000006401</v>
      </c>
      <c r="N871" s="94">
        <v>1185.1312000006401</v>
      </c>
      <c r="O871" s="94">
        <v>1185.1312000006401</v>
      </c>
      <c r="P871" s="62">
        <f t="shared" si="13"/>
        <v>1</v>
      </c>
      <c r="Q871" s="22">
        <v>44015</v>
      </c>
      <c r="R871" s="99">
        <v>86389650.605000004</v>
      </c>
      <c r="S871" s="99">
        <v>75475694.294874996</v>
      </c>
      <c r="T871" s="19"/>
      <c r="U871" s="23">
        <v>3.2907864806475101E-6</v>
      </c>
      <c r="V871" s="63">
        <v>-0.55769220816728204</v>
      </c>
      <c r="W871" s="23">
        <v>1.0025211668107701E-4</v>
      </c>
      <c r="X871" s="63">
        <v>-9.5927447529975307</v>
      </c>
      <c r="Y871" s="23">
        <v>3.9463855409849202E-3</v>
      </c>
      <c r="Z871" s="63">
        <v>13.595241934686801</v>
      </c>
      <c r="AA871" s="23">
        <v>9.0834704897133599E-3</v>
      </c>
      <c r="AB871" s="63">
        <v>17.8149627586245</v>
      </c>
      <c r="AC871" s="23">
        <v>2.4662141015142001E-2</v>
      </c>
      <c r="AD871" s="63">
        <v>22.533511349058202</v>
      </c>
      <c r="AE871" s="23">
        <v>3.8484516726384803E-2</v>
      </c>
      <c r="AF871" s="64">
        <v>16.041793256590601</v>
      </c>
      <c r="AG871" s="23">
        <v>9.9568023870233396E-6</v>
      </c>
      <c r="AH871" s="63">
        <v>-6.0938301205169401</v>
      </c>
      <c r="AI871" s="23">
        <v>3.9906114816403698E-3</v>
      </c>
      <c r="AJ871" s="63">
        <v>10.485174120374699</v>
      </c>
      <c r="AK871" s="23">
        <v>0.185012698732025</v>
      </c>
      <c r="AL871" s="23">
        <v>2.12014569515304E-2</v>
      </c>
      <c r="AM871" s="63">
        <v>17.8761275798024</v>
      </c>
      <c r="AN871" s="19"/>
      <c r="AO871" s="26">
        <v>8.5278275400923998E-4</v>
      </c>
      <c r="AP871" s="26">
        <v>3.2907864806475101E-6</v>
      </c>
      <c r="AQ871" s="26">
        <v>2.0171982378087701E-3</v>
      </c>
      <c r="AR871" s="26">
        <v>9.9568023870233396E-6</v>
      </c>
      <c r="AS871" s="24">
        <v>12</v>
      </c>
      <c r="AT871" s="24">
        <v>0</v>
      </c>
      <c r="AU871" s="24">
        <v>7</v>
      </c>
      <c r="AV871" s="25">
        <v>5</v>
      </c>
      <c r="AW871" s="19"/>
      <c r="AX871" s="29">
        <v>1.0880321959700701E-3</v>
      </c>
      <c r="AY871" s="30">
        <v>-18.448089996643802</v>
      </c>
      <c r="AZ871" s="30">
        <v>0.42430446237904101</v>
      </c>
      <c r="BA871" s="30">
        <v>-14.2633491372981</v>
      </c>
      <c r="BB871" s="62">
        <v>1.1244138686265599E-4</v>
      </c>
      <c r="BC871" s="108">
        <v>0</v>
      </c>
      <c r="BD871" s="22">
        <v>44015</v>
      </c>
      <c r="BE871" s="22"/>
      <c r="BF871" s="24"/>
      <c r="BG871" s="22"/>
      <c r="BH871" s="37"/>
    </row>
    <row r="872" spans="1:60" x14ac:dyDescent="0.25">
      <c r="A872" s="19"/>
      <c r="B872" s="17" t="s">
        <v>886</v>
      </c>
      <c r="C872" s="17" t="s">
        <v>5152</v>
      </c>
      <c r="D872" s="17" t="s">
        <v>3134</v>
      </c>
      <c r="E872" s="20" t="s">
        <v>7294</v>
      </c>
      <c r="F872" s="20" t="s">
        <v>3156</v>
      </c>
      <c r="G872" s="82" t="s">
        <v>7255</v>
      </c>
      <c r="H872" s="85" t="s">
        <v>7274</v>
      </c>
      <c r="I872" s="21" t="s">
        <v>7417</v>
      </c>
      <c r="J872" s="21" t="s">
        <v>4210</v>
      </c>
      <c r="K872" s="19"/>
      <c r="L872" s="22">
        <v>44015</v>
      </c>
      <c r="M872" s="98">
        <v>1354.9609999992001</v>
      </c>
      <c r="N872" s="94">
        <v>1354.9609999992001</v>
      </c>
      <c r="O872" s="94">
        <v>1354.9609999992001</v>
      </c>
      <c r="P872" s="62">
        <f t="shared" si="13"/>
        <v>1</v>
      </c>
      <c r="Q872" s="22">
        <v>44015</v>
      </c>
      <c r="R872" s="99">
        <v>372535228.18199998</v>
      </c>
      <c r="S872" s="99">
        <v>191986658.25775</v>
      </c>
      <c r="T872" s="19"/>
      <c r="U872" s="23">
        <v>9.9634853540919704E-6</v>
      </c>
      <c r="V872" s="63">
        <v>-0.55702493827993704</v>
      </c>
      <c r="W872" s="23">
        <v>3.7897365837125102E-4</v>
      </c>
      <c r="X872" s="63">
        <v>-9.5648725988285204</v>
      </c>
      <c r="Y872" s="23">
        <v>8.6968549403536599E-3</v>
      </c>
      <c r="Z872" s="63">
        <v>14.0702888746164</v>
      </c>
      <c r="AA872" s="23">
        <v>2.1080839525893701E-2</v>
      </c>
      <c r="AB872" s="63">
        <v>19.0146996622498</v>
      </c>
      <c r="AC872" s="23">
        <v>5.1224502318291301E-2</v>
      </c>
      <c r="AD872" s="63">
        <v>25.189747479365899</v>
      </c>
      <c r="AE872" s="23">
        <v>8.0162308026046999E-2</v>
      </c>
      <c r="AF872" s="64">
        <v>20.209572386578699</v>
      </c>
      <c r="AG872" s="23">
        <v>2.99648600048386E-5</v>
      </c>
      <c r="AH872" s="63">
        <v>-6.0918293147551603</v>
      </c>
      <c r="AI872" s="23">
        <v>8.8586293732077995E-3</v>
      </c>
      <c r="AJ872" s="63">
        <v>10.971975909531499</v>
      </c>
      <c r="AK872" s="23">
        <v>0.35496099999931202</v>
      </c>
      <c r="AL872" s="23">
        <v>3.4955560304297299E-2</v>
      </c>
      <c r="AM872" s="63">
        <v>34.9847364710877</v>
      </c>
      <c r="AN872" s="19"/>
      <c r="AO872" s="26">
        <v>8.8540025899419604E-4</v>
      </c>
      <c r="AP872" s="26">
        <v>9.9634853540919704E-6</v>
      </c>
      <c r="AQ872" s="26">
        <v>2.6847190638363801E-3</v>
      </c>
      <c r="AR872" s="26">
        <v>2.99648600048386E-5</v>
      </c>
      <c r="AS872" s="24">
        <v>12</v>
      </c>
      <c r="AT872" s="24">
        <v>0</v>
      </c>
      <c r="AU872" s="24">
        <v>7</v>
      </c>
      <c r="AV872" s="25">
        <v>5</v>
      </c>
      <c r="AW872" s="19"/>
      <c r="AX872" s="29">
        <v>1.30719486093994E-3</v>
      </c>
      <c r="AY872" s="30">
        <v>-7.0197601070831297</v>
      </c>
      <c r="AZ872" s="30">
        <v>0.46279861504990499</v>
      </c>
      <c r="BA872" s="30">
        <v>-9.6253616624016995</v>
      </c>
      <c r="BB872" s="62">
        <v>1.35084775303227E-4</v>
      </c>
      <c r="BC872" s="108">
        <v>0</v>
      </c>
      <c r="BD872" s="22">
        <v>44015</v>
      </c>
      <c r="BE872" s="22"/>
      <c r="BF872" s="24"/>
      <c r="BG872" s="22"/>
      <c r="BH872" s="37"/>
    </row>
    <row r="873" spans="1:60" x14ac:dyDescent="0.25">
      <c r="A873" s="19"/>
      <c r="B873" s="17" t="s">
        <v>887</v>
      </c>
      <c r="C873" s="17" t="s">
        <v>5153</v>
      </c>
      <c r="D873" s="17" t="s">
        <v>3135</v>
      </c>
      <c r="E873" s="20" t="s">
        <v>7298</v>
      </c>
      <c r="F873" s="20" t="s">
        <v>3168</v>
      </c>
      <c r="G873" s="82" t="s">
        <v>7255</v>
      </c>
      <c r="H873" s="85" t="s">
        <v>7274</v>
      </c>
      <c r="I873" s="21" t="s">
        <v>7417</v>
      </c>
      <c r="J873" s="21" t="s">
        <v>4211</v>
      </c>
      <c r="K873" s="19"/>
      <c r="L873" s="22">
        <v>44015</v>
      </c>
      <c r="M873" s="98">
        <v>1435.9201999995901</v>
      </c>
      <c r="N873" s="94">
        <v>1435.9201999995901</v>
      </c>
      <c r="O873" s="94">
        <v>1435.9201999995901</v>
      </c>
      <c r="P873" s="62">
        <f t="shared" si="13"/>
        <v>1</v>
      </c>
      <c r="Q873" s="22">
        <v>44015</v>
      </c>
      <c r="R873" s="99">
        <v>284045.16700000002</v>
      </c>
      <c r="S873" s="99">
        <v>76768.109480957006</v>
      </c>
      <c r="T873" s="19"/>
      <c r="U873" s="23">
        <v>1.3231947377789799E-6</v>
      </c>
      <c r="V873" s="63">
        <v>-0.55788896734156901</v>
      </c>
      <c r="W873" s="23">
        <v>1.1352894398442E-4</v>
      </c>
      <c r="X873" s="63">
        <v>-9.5914170702744705</v>
      </c>
      <c r="Y873" s="23">
        <v>6.8148183054290703E-3</v>
      </c>
      <c r="Z873" s="63">
        <v>13.882085211123901</v>
      </c>
      <c r="AA873" s="23">
        <v>1.7608150616069899E-2</v>
      </c>
      <c r="AB873" s="63">
        <v>18.6674307712528</v>
      </c>
      <c r="AC873" s="23">
        <v>4.4358311612086303E-2</v>
      </c>
      <c r="AD873" s="63">
        <v>24.5031284087454</v>
      </c>
      <c r="AE873" s="23">
        <v>6.9622196042473702E-2</v>
      </c>
      <c r="AF873" s="64">
        <v>19.1555611882068</v>
      </c>
      <c r="AG873" s="23">
        <v>5.1535171223804397E-6</v>
      </c>
      <c r="AH873" s="63">
        <v>-6.0943104490434097</v>
      </c>
      <c r="AI873" s="23">
        <v>6.9546141876344302E-3</v>
      </c>
      <c r="AJ873" s="63">
        <v>10.7815743909741</v>
      </c>
      <c r="AK873" s="23">
        <v>0.34595646957343001</v>
      </c>
      <c r="AL873" s="23">
        <v>3.4410912221574101E-2</v>
      </c>
      <c r="AM873" s="63">
        <v>34.830763254838502</v>
      </c>
      <c r="AN873" s="19"/>
      <c r="AO873" s="26">
        <v>7.7998746928642504E-4</v>
      </c>
      <c r="AP873" s="26">
        <v>1.3231947377789799E-6</v>
      </c>
      <c r="AQ873" s="26">
        <v>2.0989603035559399E-3</v>
      </c>
      <c r="AR873" s="26">
        <v>5.1535171223804397E-6</v>
      </c>
      <c r="AS873" s="24">
        <v>12</v>
      </c>
      <c r="AT873" s="24">
        <v>0</v>
      </c>
      <c r="AU873" s="24">
        <v>7</v>
      </c>
      <c r="AV873" s="25">
        <v>5</v>
      </c>
      <c r="AW873" s="19"/>
      <c r="AX873" s="29">
        <v>1.1399653351327301E-3</v>
      </c>
      <c r="AY873" s="30">
        <v>-10.9147455221828</v>
      </c>
      <c r="AZ873" s="30">
        <v>0.45170759057646098</v>
      </c>
      <c r="BA873" s="30">
        <v>-11.564971867963299</v>
      </c>
      <c r="BB873" s="62">
        <v>1.17798400516023E-4</v>
      </c>
      <c r="BC873" s="108">
        <v>0</v>
      </c>
      <c r="BD873" s="22">
        <v>44015</v>
      </c>
      <c r="BE873" s="22"/>
      <c r="BF873" s="24"/>
      <c r="BG873" s="22"/>
      <c r="BH873" s="37"/>
    </row>
    <row r="874" spans="1:60" x14ac:dyDescent="0.25">
      <c r="A874" s="19"/>
      <c r="B874" s="17" t="s">
        <v>888</v>
      </c>
      <c r="C874" s="17" t="s">
        <v>5154</v>
      </c>
      <c r="D874" s="17" t="s">
        <v>3135</v>
      </c>
      <c r="E874" s="20" t="s">
        <v>7371</v>
      </c>
      <c r="F874" s="20" t="s">
        <v>3168</v>
      </c>
      <c r="G874" s="82" t="s">
        <v>7255</v>
      </c>
      <c r="H874" s="85" t="s">
        <v>7274</v>
      </c>
      <c r="I874" s="21" t="s">
        <v>7417</v>
      </c>
      <c r="J874" s="21" t="s">
        <v>4212</v>
      </c>
      <c r="K874" s="19"/>
      <c r="L874" s="22">
        <v>44015</v>
      </c>
      <c r="M874" s="98">
        <v>2771.96449999884</v>
      </c>
      <c r="N874" s="94">
        <v>2771.96449999884</v>
      </c>
      <c r="O874" s="94">
        <v>2771.96449999884</v>
      </c>
      <c r="P874" s="62">
        <f t="shared" si="13"/>
        <v>1</v>
      </c>
      <c r="Q874" s="22">
        <v>44015</v>
      </c>
      <c r="R874" s="99">
        <v>30320028.204999998</v>
      </c>
      <c r="S874" s="99">
        <v>12536481.5847656</v>
      </c>
      <c r="T874" s="19"/>
      <c r="U874" s="23">
        <v>4.5455326471710603E-6</v>
      </c>
      <c r="V874" s="63">
        <v>-0.55756673355063002</v>
      </c>
      <c r="W874" s="23">
        <v>2.11555392525042E-4</v>
      </c>
      <c r="X874" s="63">
        <v>-9.5816144254204101</v>
      </c>
      <c r="Y874" s="23">
        <v>5.81113738189742E-3</v>
      </c>
      <c r="Z874" s="63">
        <v>13.781717118777999</v>
      </c>
      <c r="AA874" s="23">
        <v>1.30666068762366E-2</v>
      </c>
      <c r="AB874" s="63">
        <v>18.213276397291299</v>
      </c>
      <c r="AC874" s="23">
        <v>3.2422581187347498E-2</v>
      </c>
      <c r="AD874" s="63">
        <v>23.309555366257001</v>
      </c>
      <c r="AE874" s="23">
        <v>4.8368095072873998E-2</v>
      </c>
      <c r="AF874" s="64">
        <v>17.030151091254101</v>
      </c>
      <c r="AG874" s="23">
        <v>1.49354800669244E-5</v>
      </c>
      <c r="AH874" s="63">
        <v>-6.09333225274895</v>
      </c>
      <c r="AI874" s="23">
        <v>5.8938441088685102E-3</v>
      </c>
      <c r="AJ874" s="63">
        <v>10.6754973830975</v>
      </c>
      <c r="AK874" s="23">
        <v>0.25923404700006403</v>
      </c>
      <c r="AL874" s="23">
        <v>2.6595555504172801E-2</v>
      </c>
      <c r="AM874" s="63">
        <v>26.158520997530999</v>
      </c>
      <c r="AN874" s="19"/>
      <c r="AO874" s="26">
        <v>7.8323261550394797E-4</v>
      </c>
      <c r="AP874" s="26">
        <v>4.5455326471710603E-6</v>
      </c>
      <c r="AQ874" s="26">
        <v>2.0756568701472099E-3</v>
      </c>
      <c r="AR874" s="26">
        <v>1.49354800669244E-5</v>
      </c>
      <c r="AS874" s="24">
        <v>12</v>
      </c>
      <c r="AT874" s="24">
        <v>0</v>
      </c>
      <c r="AU874" s="24">
        <v>7</v>
      </c>
      <c r="AV874" s="25">
        <v>5</v>
      </c>
      <c r="AW874" s="19"/>
      <c r="AX874" s="29">
        <v>1.03690532305677E-3</v>
      </c>
      <c r="AY874" s="30">
        <v>-15.8560294229683</v>
      </c>
      <c r="AZ874" s="30">
        <v>0.437133815416473</v>
      </c>
      <c r="BA874" s="30">
        <v>-13.4969707824057</v>
      </c>
      <c r="BB874" s="62">
        <v>1.07152237631851E-4</v>
      </c>
      <c r="BC874" s="108">
        <v>0</v>
      </c>
      <c r="BD874" s="22">
        <v>44015</v>
      </c>
      <c r="BE874" s="22"/>
      <c r="BF874" s="24"/>
      <c r="BG874" s="22"/>
      <c r="BH874" s="37"/>
    </row>
    <row r="875" spans="1:60" x14ac:dyDescent="0.25">
      <c r="A875" s="19"/>
      <c r="B875" s="17" t="s">
        <v>889</v>
      </c>
      <c r="C875" s="17" t="s">
        <v>5155</v>
      </c>
      <c r="D875" s="17" t="s">
        <v>3135</v>
      </c>
      <c r="E875" s="20" t="s">
        <v>7372</v>
      </c>
      <c r="F875" s="20" t="s">
        <v>3168</v>
      </c>
      <c r="G875" s="82" t="s">
        <v>7255</v>
      </c>
      <c r="H875" s="85" t="s">
        <v>7274</v>
      </c>
      <c r="I875" s="21" t="s">
        <v>7417</v>
      </c>
      <c r="J875" s="21" t="s">
        <v>4213</v>
      </c>
      <c r="K875" s="19"/>
      <c r="L875" s="22">
        <v>44015</v>
      </c>
      <c r="M875" s="98">
        <v>1711.77500000037</v>
      </c>
      <c r="N875" s="94">
        <v>1711.77500000037</v>
      </c>
      <c r="O875" s="94">
        <v>1711.77500000037</v>
      </c>
      <c r="P875" s="62">
        <f t="shared" si="13"/>
        <v>1</v>
      </c>
      <c r="Q875" s="22">
        <v>44015</v>
      </c>
      <c r="R875" s="99">
        <v>43588601.873000003</v>
      </c>
      <c r="S875" s="99">
        <v>13204033.625906199</v>
      </c>
      <c r="T875" s="19"/>
      <c r="U875" s="23">
        <v>4.5566939661512202E-6</v>
      </c>
      <c r="V875" s="63">
        <v>-0.55756561741873201</v>
      </c>
      <c r="W875" s="23">
        <v>2.11638011023751E-4</v>
      </c>
      <c r="X875" s="63">
        <v>-9.5816061635705392</v>
      </c>
      <c r="Y875" s="23">
        <v>6.18715977543616E-3</v>
      </c>
      <c r="Z875" s="63">
        <v>13.8193193581246</v>
      </c>
      <c r="AA875" s="23">
        <v>1.44166245863744E-2</v>
      </c>
      <c r="AB875" s="63">
        <v>18.348278168297799</v>
      </c>
      <c r="AC875" s="23">
        <v>3.5706061384189497E-2</v>
      </c>
      <c r="AD875" s="63">
        <v>23.6379033859412</v>
      </c>
      <c r="AE875" s="23">
        <v>5.2939622399207999E-2</v>
      </c>
      <c r="AF875" s="64">
        <v>17.487303823872899</v>
      </c>
      <c r="AG875" s="23">
        <v>1.49554616655223E-5</v>
      </c>
      <c r="AH875" s="63">
        <v>-6.0933302545890902</v>
      </c>
      <c r="AI875" s="23">
        <v>6.2855259020579996E-3</v>
      </c>
      <c r="AJ875" s="63">
        <v>10.7146655624092</v>
      </c>
      <c r="AK875" s="23">
        <v>0.27503668447025098</v>
      </c>
      <c r="AL875" s="23">
        <v>2.8054501164660899E-2</v>
      </c>
      <c r="AM875" s="63">
        <v>27.7387847445498</v>
      </c>
      <c r="AN875" s="19"/>
      <c r="AO875" s="26">
        <v>7.8325881258933805E-4</v>
      </c>
      <c r="AP875" s="26">
        <v>4.5566939661512202E-6</v>
      </c>
      <c r="AQ875" s="26">
        <v>2.0756651447300101E-3</v>
      </c>
      <c r="AR875" s="26">
        <v>1.49554616655223E-5</v>
      </c>
      <c r="AS875" s="24">
        <v>12</v>
      </c>
      <c r="AT875" s="24">
        <v>0</v>
      </c>
      <c r="AU875" s="24">
        <v>7</v>
      </c>
      <c r="AV875" s="25">
        <v>5</v>
      </c>
      <c r="AW875" s="19"/>
      <c r="AX875" s="29">
        <v>1.0576481525947699E-3</v>
      </c>
      <c r="AY875" s="30">
        <v>-14.4290578300424</v>
      </c>
      <c r="AZ875" s="30">
        <v>0.44146354454005599</v>
      </c>
      <c r="BA875" s="30">
        <v>-13.0699151655135</v>
      </c>
      <c r="BB875" s="62">
        <v>1.09294937319504E-4</v>
      </c>
      <c r="BC875" s="108">
        <v>0</v>
      </c>
      <c r="BD875" s="22">
        <v>44015</v>
      </c>
      <c r="BE875" s="22"/>
      <c r="BF875" s="24"/>
      <c r="BG875" s="22"/>
      <c r="BH875" s="37"/>
    </row>
    <row r="876" spans="1:60" x14ac:dyDescent="0.25">
      <c r="A876" s="19"/>
      <c r="B876" s="17" t="s">
        <v>890</v>
      </c>
      <c r="C876" s="17" t="s">
        <v>5156</v>
      </c>
      <c r="D876" s="17" t="s">
        <v>3135</v>
      </c>
      <c r="E876" s="20" t="s">
        <v>7373</v>
      </c>
      <c r="F876" s="20" t="s">
        <v>3168</v>
      </c>
      <c r="G876" s="82" t="s">
        <v>7255</v>
      </c>
      <c r="H876" s="85" t="s">
        <v>7274</v>
      </c>
      <c r="I876" s="21" t="s">
        <v>7417</v>
      </c>
      <c r="J876" s="21" t="s">
        <v>4214</v>
      </c>
      <c r="K876" s="19"/>
      <c r="L876" s="22">
        <v>44015</v>
      </c>
      <c r="M876" s="98">
        <v>1806.50259999931</v>
      </c>
      <c r="N876" s="94">
        <v>1806.50259999931</v>
      </c>
      <c r="O876" s="94">
        <v>1806.50259999931</v>
      </c>
      <c r="P876" s="62">
        <f t="shared" si="13"/>
        <v>1</v>
      </c>
      <c r="Q876" s="22">
        <v>44015</v>
      </c>
      <c r="R876" s="99">
        <v>25737424.294</v>
      </c>
      <c r="S876" s="99">
        <v>8081245.06480469</v>
      </c>
      <c r="T876" s="19"/>
      <c r="U876" s="23">
        <v>4.5391770981950702E-6</v>
      </c>
      <c r="V876" s="63">
        <v>-0.55756736910552696</v>
      </c>
      <c r="W876" s="23">
        <v>2.11447662877617E-4</v>
      </c>
      <c r="X876" s="63">
        <v>-9.5816251983778802</v>
      </c>
      <c r="Y876" s="23">
        <v>6.7803339443344201E-3</v>
      </c>
      <c r="Z876" s="63">
        <v>13.878636775014501</v>
      </c>
      <c r="AA876" s="23">
        <v>1.6551105070902801E-2</v>
      </c>
      <c r="AB876" s="63">
        <v>18.561726216750699</v>
      </c>
      <c r="AC876" s="23">
        <v>4.1139503500744502E-2</v>
      </c>
      <c r="AD876" s="63">
        <v>24.181247597618501</v>
      </c>
      <c r="AE876" s="23">
        <v>6.3520863022859003E-2</v>
      </c>
      <c r="AF876" s="64">
        <v>18.545427886245299</v>
      </c>
      <c r="AG876" s="23">
        <v>1.4890872989781199E-5</v>
      </c>
      <c r="AH876" s="63">
        <v>-6.0933367134566696</v>
      </c>
      <c r="AI876" s="23">
        <v>6.9035639135108804E-3</v>
      </c>
      <c r="AJ876" s="63">
        <v>10.776469363554501</v>
      </c>
      <c r="AK876" s="23">
        <v>0.32046561604540302</v>
      </c>
      <c r="AL876" s="23">
        <v>3.2161141720280298E-2</v>
      </c>
      <c r="AM876" s="63">
        <v>32.281677902035902</v>
      </c>
      <c r="AN876" s="19"/>
      <c r="AO876" s="26">
        <v>7.8320950706256597E-4</v>
      </c>
      <c r="AP876" s="26">
        <v>4.5391770981950702E-6</v>
      </c>
      <c r="AQ876" s="26">
        <v>2.0753469852934402E-3</v>
      </c>
      <c r="AR876" s="26">
        <v>1.4890872989781199E-5</v>
      </c>
      <c r="AS876" s="24">
        <v>12</v>
      </c>
      <c r="AT876" s="24">
        <v>0</v>
      </c>
      <c r="AU876" s="24">
        <v>7</v>
      </c>
      <c r="AV876" s="25">
        <v>5</v>
      </c>
      <c r="AW876" s="19"/>
      <c r="AX876" s="29">
        <v>1.10036838689439E-3</v>
      </c>
      <c r="AY876" s="30">
        <v>-12.1414381523355</v>
      </c>
      <c r="AZ876" s="30">
        <v>0.448307586028932</v>
      </c>
      <c r="BA876" s="30">
        <v>-12.195035643075199</v>
      </c>
      <c r="BB876" s="62">
        <v>1.13708095582865E-4</v>
      </c>
      <c r="BC876" s="108">
        <v>0</v>
      </c>
      <c r="BD876" s="22">
        <v>44015</v>
      </c>
      <c r="BE876" s="22"/>
      <c r="BF876" s="24"/>
      <c r="BG876" s="22"/>
      <c r="BH876" s="37"/>
    </row>
    <row r="877" spans="1:60" x14ac:dyDescent="0.25">
      <c r="A877" s="19"/>
      <c r="B877" s="17" t="s">
        <v>891</v>
      </c>
      <c r="C877" s="17" t="s">
        <v>5157</v>
      </c>
      <c r="D877" s="17" t="s">
        <v>3135</v>
      </c>
      <c r="E877" s="20" t="s">
        <v>7374</v>
      </c>
      <c r="F877" s="20" t="s">
        <v>3168</v>
      </c>
      <c r="G877" s="82" t="s">
        <v>7255</v>
      </c>
      <c r="H877" s="85" t="s">
        <v>7274</v>
      </c>
      <c r="I877" s="21" t="s">
        <v>7417</v>
      </c>
      <c r="J877" s="21" t="s">
        <v>4215</v>
      </c>
      <c r="K877" s="19"/>
      <c r="L877" s="22">
        <v>44015</v>
      </c>
      <c r="M877" s="98">
        <v>1329.3616000004099</v>
      </c>
      <c r="N877" s="94">
        <v>1329.3616000004099</v>
      </c>
      <c r="O877" s="94">
        <v>1329.3616000004099</v>
      </c>
      <c r="P877" s="62">
        <f t="shared" si="13"/>
        <v>1</v>
      </c>
      <c r="Q877" s="22">
        <v>44015</v>
      </c>
      <c r="R877" s="99">
        <v>18803068.960000001</v>
      </c>
      <c r="S877" s="99">
        <v>12121409.19325</v>
      </c>
      <c r="T877" s="19"/>
      <c r="U877" s="23">
        <v>4.5886899897595901E-6</v>
      </c>
      <c r="V877" s="63">
        <v>-0.55756241781637095</v>
      </c>
      <c r="W877" s="23">
        <v>2.1172537344682499E-4</v>
      </c>
      <c r="X877" s="63">
        <v>-9.5815974273282301</v>
      </c>
      <c r="Y877" s="23">
        <v>7.9081450276135001E-3</v>
      </c>
      <c r="Z877" s="63">
        <v>13.9914178833424</v>
      </c>
      <c r="AA877" s="23">
        <v>2.0791765364265299E-2</v>
      </c>
      <c r="AB877" s="63">
        <v>18.985792246094199</v>
      </c>
      <c r="AC877" s="23">
        <v>4.8330008741686498E-2</v>
      </c>
      <c r="AD877" s="63">
        <v>24.900298121705401</v>
      </c>
      <c r="AE877" s="23">
        <v>7.2142499226174606E-2</v>
      </c>
      <c r="AF877" s="64">
        <v>19.4075915065769</v>
      </c>
      <c r="AG877" s="23">
        <v>1.4969815310905699E-5</v>
      </c>
      <c r="AH877" s="63">
        <v>-6.0933288192245501</v>
      </c>
      <c r="AI877" s="23">
        <v>8.0824858850974107E-3</v>
      </c>
      <c r="AJ877" s="63">
        <v>10.8943615607132</v>
      </c>
      <c r="AK877" s="23">
        <v>0.32936160000099302</v>
      </c>
      <c r="AL877" s="23">
        <v>3.2950620992778602E-2</v>
      </c>
      <c r="AM877" s="63">
        <v>33.1712762975949</v>
      </c>
      <c r="AN877" s="19"/>
      <c r="AO877" s="26">
        <v>7.83249637606787E-4</v>
      </c>
      <c r="AP877" s="26">
        <v>4.5886899897595901E-6</v>
      </c>
      <c r="AQ877" s="26">
        <v>2.3930993374961002E-3</v>
      </c>
      <c r="AR877" s="26">
        <v>1.4969815310905699E-5</v>
      </c>
      <c r="AS877" s="24">
        <v>12</v>
      </c>
      <c r="AT877" s="24">
        <v>0</v>
      </c>
      <c r="AU877" s="24">
        <v>7</v>
      </c>
      <c r="AV877" s="25">
        <v>5</v>
      </c>
      <c r="AW877" s="19"/>
      <c r="AX877" s="29">
        <v>1.21346056938364E-3</v>
      </c>
      <c r="AY877" s="30">
        <v>-7.8061157590345802</v>
      </c>
      <c r="AZ877" s="30">
        <v>0.46187171685096501</v>
      </c>
      <c r="BA877" s="30">
        <v>-9.7670294943090994</v>
      </c>
      <c r="BB877" s="62">
        <v>1.2539191781286299E-4</v>
      </c>
      <c r="BC877" s="108">
        <v>0</v>
      </c>
      <c r="BD877" s="22">
        <v>44015</v>
      </c>
      <c r="BE877" s="22"/>
      <c r="BF877" s="24"/>
      <c r="BG877" s="22"/>
      <c r="BH877" s="37"/>
    </row>
    <row r="878" spans="1:60" x14ac:dyDescent="0.25">
      <c r="A878" s="19"/>
      <c r="B878" s="17" t="s">
        <v>892</v>
      </c>
      <c r="C878" s="17" t="s">
        <v>5158</v>
      </c>
      <c r="D878" s="17" t="s">
        <v>3135</v>
      </c>
      <c r="E878" s="20" t="s">
        <v>7375</v>
      </c>
      <c r="F878" s="20" t="s">
        <v>3168</v>
      </c>
      <c r="G878" s="82" t="s">
        <v>7255</v>
      </c>
      <c r="H878" s="85" t="s">
        <v>7274</v>
      </c>
      <c r="I878" s="21" t="s">
        <v>7417</v>
      </c>
      <c r="J878" s="21" t="s">
        <v>4216</v>
      </c>
      <c r="K878" s="19"/>
      <c r="L878" s="22">
        <v>44015</v>
      </c>
      <c r="M878" s="98">
        <v>1033.81350000016</v>
      </c>
      <c r="N878" s="94">
        <v>1033.81350000016</v>
      </c>
      <c r="O878" s="94">
        <v>1033.81350000016</v>
      </c>
      <c r="P878" s="62">
        <f t="shared" si="13"/>
        <v>1</v>
      </c>
      <c r="Q878" s="22">
        <v>44015</v>
      </c>
      <c r="R878" s="99">
        <v>23703033.936999999</v>
      </c>
      <c r="S878" s="99">
        <v>10378824.708828099</v>
      </c>
      <c r="T878" s="19"/>
      <c r="U878" s="23">
        <v>1.23814970720559E-5</v>
      </c>
      <c r="V878" s="63">
        <v>-0.55678313710814098</v>
      </c>
      <c r="W878" s="23">
        <v>4.1349497405462898E-4</v>
      </c>
      <c r="X878" s="63">
        <v>-9.5614204672601808</v>
      </c>
      <c r="Y878" s="23">
        <v>8.5520939919660997E-3</v>
      </c>
      <c r="Z878" s="63">
        <v>14.055812779784899</v>
      </c>
      <c r="AA878" s="23">
        <v>2.1444219084514798E-2</v>
      </c>
      <c r="AB878" s="63">
        <v>19.051037618104601</v>
      </c>
      <c r="AC878" s="23">
        <v>3.3548498164236697E-2</v>
      </c>
      <c r="AD878" s="63">
        <v>23.4221470639459</v>
      </c>
      <c r="AE878" s="23">
        <v>3.3548498164236697E-2</v>
      </c>
      <c r="AF878" s="64">
        <v>15.548191400390399</v>
      </c>
      <c r="AG878" s="23">
        <v>3.7048674130346599E-5</v>
      </c>
      <c r="AH878" s="63">
        <v>-6.0911209333426104</v>
      </c>
      <c r="AI878" s="23">
        <v>8.72647262622195E-3</v>
      </c>
      <c r="AJ878" s="63">
        <v>10.9587602348329</v>
      </c>
      <c r="AK878" s="23">
        <v>3.37217055130168E-2</v>
      </c>
      <c r="AL878" s="23">
        <v>9.4884960362833191E-3</v>
      </c>
      <c r="AM878" s="63">
        <v>5.9616539713751999</v>
      </c>
      <c r="AN878" s="19"/>
      <c r="AO878" s="26">
        <v>7.8711835521971796E-4</v>
      </c>
      <c r="AP878" s="26">
        <v>1.2284916010685301E-5</v>
      </c>
      <c r="AQ878" s="26">
        <v>2.3933223401400002E-3</v>
      </c>
      <c r="AR878" s="26">
        <v>3.7048674130346599E-5</v>
      </c>
      <c r="AS878" s="24">
        <v>12</v>
      </c>
      <c r="AT878" s="24">
        <v>0</v>
      </c>
      <c r="AU878" s="24">
        <v>7</v>
      </c>
      <c r="AV878" s="25">
        <v>5</v>
      </c>
      <c r="AW878" s="19"/>
      <c r="AX878" s="29">
        <v>1.19720325808771E-3</v>
      </c>
      <c r="AY878" s="30">
        <v>-7.3727912897884398</v>
      </c>
      <c r="AZ878" s="30">
        <v>0.46391863883081902</v>
      </c>
      <c r="BA878" s="30">
        <v>-9.5261566611443396</v>
      </c>
      <c r="BB878" s="62">
        <v>1.2371286808573201E-4</v>
      </c>
      <c r="BC878" s="108">
        <v>0</v>
      </c>
      <c r="BD878" s="22">
        <v>44015</v>
      </c>
      <c r="BE878" s="22"/>
      <c r="BF878" s="24"/>
      <c r="BG878" s="22"/>
      <c r="BH878" s="37"/>
    </row>
    <row r="879" spans="1:60" x14ac:dyDescent="0.25">
      <c r="A879" s="19"/>
      <c r="B879" s="17" t="s">
        <v>893</v>
      </c>
      <c r="C879" s="17" t="s">
        <v>5159</v>
      </c>
      <c r="D879" s="17" t="s">
        <v>3136</v>
      </c>
      <c r="E879" s="20" t="s">
        <v>7323</v>
      </c>
      <c r="F879" s="20" t="s">
        <v>3158</v>
      </c>
      <c r="G879" s="82" t="s">
        <v>7253</v>
      </c>
      <c r="H879" s="85" t="s">
        <v>7273</v>
      </c>
      <c r="I879" s="21" t="s">
        <v>7418</v>
      </c>
      <c r="J879" s="21" t="s">
        <v>4217</v>
      </c>
      <c r="K879" s="19"/>
      <c r="L879" s="22">
        <v>44015</v>
      </c>
      <c r="M879" s="98">
        <v>93330.018300056501</v>
      </c>
      <c r="N879" s="94">
        <v>93330.018300056501</v>
      </c>
      <c r="O879" s="94">
        <v>102621.038256049</v>
      </c>
      <c r="P879" s="62">
        <f t="shared" si="13"/>
        <v>0.9094628147026681</v>
      </c>
      <c r="Q879" s="22">
        <v>43885</v>
      </c>
      <c r="R879" s="99">
        <v>2014498.9349199201</v>
      </c>
      <c r="S879" s="99">
        <v>1745592.74837109</v>
      </c>
      <c r="T879" s="19"/>
      <c r="U879" s="23">
        <v>-1.26257044139493E-2</v>
      </c>
      <c r="V879" s="63">
        <v>-1.8205917282102699</v>
      </c>
      <c r="W879" s="23">
        <v>6.9970378573998501E-2</v>
      </c>
      <c r="X879" s="63">
        <v>-2.6057321072657902</v>
      </c>
      <c r="Y879" s="23">
        <v>2.17682182483259E-3</v>
      </c>
      <c r="Z879" s="63">
        <v>13.4182855630643</v>
      </c>
      <c r="AA879" s="23">
        <v>0.143132000828773</v>
      </c>
      <c r="AB879" s="63">
        <v>31.219815792544999</v>
      </c>
      <c r="AC879" s="23">
        <v>0.35378703175985698</v>
      </c>
      <c r="AD879" s="63">
        <v>55.446000423515201</v>
      </c>
      <c r="AE879" s="23">
        <v>0.29810300787008598</v>
      </c>
      <c r="AF879" s="64">
        <v>42.003642370982597</v>
      </c>
      <c r="AG879" s="23">
        <v>-1.3857497172466499E-2</v>
      </c>
      <c r="AH879" s="63">
        <v>-7.4805755180059403</v>
      </c>
      <c r="AI879" s="23">
        <v>1.5896069831796901E-2</v>
      </c>
      <c r="AJ879" s="63">
        <v>11.6757199553831</v>
      </c>
      <c r="AK879" s="23">
        <v>0.96724459972232602</v>
      </c>
      <c r="AL879" s="23">
        <v>9.0602487247524593E-2</v>
      </c>
      <c r="AM879" s="63">
        <v>98.844626954873107</v>
      </c>
      <c r="AN879" s="19"/>
      <c r="AO879" s="26">
        <v>3.5299307301102097E-2</v>
      </c>
      <c r="AP879" s="26">
        <v>-5.0881423527243903E-2</v>
      </c>
      <c r="AQ879" s="26">
        <v>0.141230668296048</v>
      </c>
      <c r="AR879" s="26">
        <v>-0.17778475434170099</v>
      </c>
      <c r="AS879" s="24">
        <v>8</v>
      </c>
      <c r="AT879" s="24">
        <v>4</v>
      </c>
      <c r="AU879" s="24">
        <v>6</v>
      </c>
      <c r="AV879" s="25">
        <v>6</v>
      </c>
      <c r="AW879" s="19"/>
      <c r="AX879" s="29">
        <v>0.157237817383138</v>
      </c>
      <c r="AY879" s="30">
        <v>0.94771687215416001</v>
      </c>
      <c r="AZ879" s="30">
        <v>0.83713366096799302</v>
      </c>
      <c r="BA879" s="30">
        <v>1.40864089597562</v>
      </c>
      <c r="BB879" s="62">
        <v>1.6225124455577299E-2</v>
      </c>
      <c r="BC879" s="108">
        <v>-23.526978197041899</v>
      </c>
      <c r="BD879" s="22">
        <v>43885</v>
      </c>
      <c r="BE879" s="22">
        <v>43915</v>
      </c>
      <c r="BF879" s="24"/>
      <c r="BG879" s="22"/>
      <c r="BH879" s="37"/>
    </row>
    <row r="880" spans="1:60" x14ac:dyDescent="0.25">
      <c r="A880" s="19"/>
      <c r="B880" s="17" t="s">
        <v>894</v>
      </c>
      <c r="C880" s="17" t="s">
        <v>5160</v>
      </c>
      <c r="D880" s="17" t="s">
        <v>3136</v>
      </c>
      <c r="E880" s="20" t="s">
        <v>7324</v>
      </c>
      <c r="F880" s="20" t="s">
        <v>3158</v>
      </c>
      <c r="G880" s="82" t="s">
        <v>7253</v>
      </c>
      <c r="H880" s="85" t="s">
        <v>7273</v>
      </c>
      <c r="I880" s="21" t="s">
        <v>7418</v>
      </c>
      <c r="J880" s="21" t="s">
        <v>4218</v>
      </c>
      <c r="K880" s="19"/>
      <c r="L880" s="22">
        <v>44015</v>
      </c>
      <c r="M880" s="98">
        <v>102333.709921956</v>
      </c>
      <c r="N880" s="94">
        <v>102333.709921956</v>
      </c>
      <c r="O880" s="94">
        <v>112126.057559967</v>
      </c>
      <c r="P880" s="62">
        <f t="shared" si="13"/>
        <v>0.91266661959666362</v>
      </c>
      <c r="Q880" s="22">
        <v>43885</v>
      </c>
      <c r="R880" s="99">
        <v>5441049.0483125001</v>
      </c>
      <c r="S880" s="99">
        <v>4853760.8089765599</v>
      </c>
      <c r="T880" s="19"/>
      <c r="U880" s="23">
        <v>-1.25988098079688E-2</v>
      </c>
      <c r="V880" s="63">
        <v>-1.8179022676122301</v>
      </c>
      <c r="W880" s="23">
        <v>7.0839167634403594E-2</v>
      </c>
      <c r="X880" s="63">
        <v>-2.51885320122528</v>
      </c>
      <c r="Y880" s="23">
        <v>7.1230464545806197E-3</v>
      </c>
      <c r="Z880" s="63">
        <v>13.9129080260464</v>
      </c>
      <c r="AA880" s="23">
        <v>0.15452063138771299</v>
      </c>
      <c r="AB880" s="63">
        <v>32.358678848424503</v>
      </c>
      <c r="AC880" s="23">
        <v>0.38087827154027798</v>
      </c>
      <c r="AD880" s="63">
        <v>58.155124401557302</v>
      </c>
      <c r="AE880" s="23">
        <v>0.33725484489521501</v>
      </c>
      <c r="AF880" s="64">
        <v>45.918826073466299</v>
      </c>
      <c r="AG880" s="23">
        <v>-1.37771732106557E-2</v>
      </c>
      <c r="AH880" s="63">
        <v>-7.4725431218248604</v>
      </c>
      <c r="AI880" s="23">
        <v>2.09923946567869E-2</v>
      </c>
      <c r="AJ880" s="63">
        <v>12.1853524378821</v>
      </c>
      <c r="AK880" s="23"/>
      <c r="AL880" s="23"/>
      <c r="AM880" s="63"/>
      <c r="AN880" s="19"/>
      <c r="AO880" s="26">
        <v>3.5327770645381E-2</v>
      </c>
      <c r="AP880" s="26">
        <v>-5.0856138802410002E-2</v>
      </c>
      <c r="AQ880" s="26">
        <v>0.14215892105858099</v>
      </c>
      <c r="AR880" s="26">
        <v>-0.17709541708260099</v>
      </c>
      <c r="AS880" s="24">
        <v>9</v>
      </c>
      <c r="AT880" s="24">
        <v>3</v>
      </c>
      <c r="AU880" s="24">
        <v>6</v>
      </c>
      <c r="AV880" s="25">
        <v>6</v>
      </c>
      <c r="AW880" s="19"/>
      <c r="AX880" s="29">
        <v>0.157221339543757</v>
      </c>
      <c r="AY880" s="30">
        <v>1.0166708601646</v>
      </c>
      <c r="AZ880" s="30">
        <v>0.87065681706735598</v>
      </c>
      <c r="BA880" s="30">
        <v>1.5151459319713501</v>
      </c>
      <c r="BB880" s="62">
        <v>1.62239833917192E-2</v>
      </c>
      <c r="BC880" s="108">
        <v>-23.464869298419199</v>
      </c>
      <c r="BD880" s="22">
        <v>43885</v>
      </c>
      <c r="BE880" s="22">
        <v>43915</v>
      </c>
      <c r="BF880" s="24"/>
      <c r="BG880" s="22"/>
      <c r="BH880" s="37"/>
    </row>
    <row r="881" spans="1:60" x14ac:dyDescent="0.25">
      <c r="A881" s="19"/>
      <c r="B881" s="17" t="s">
        <v>895</v>
      </c>
      <c r="C881" s="17" t="s">
        <v>5161</v>
      </c>
      <c r="D881" s="17" t="s">
        <v>3136</v>
      </c>
      <c r="E881" s="20" t="s">
        <v>7325</v>
      </c>
      <c r="F881" s="20" t="s">
        <v>3158</v>
      </c>
      <c r="G881" s="82" t="s">
        <v>7253</v>
      </c>
      <c r="H881" s="85" t="s">
        <v>7273</v>
      </c>
      <c r="I881" s="21" t="s">
        <v>7418</v>
      </c>
      <c r="J881" s="21" t="s">
        <v>4219</v>
      </c>
      <c r="K881" s="19"/>
      <c r="L881" s="22">
        <v>44015</v>
      </c>
      <c r="M881" s="98">
        <v>93838.214058041602</v>
      </c>
      <c r="N881" s="94">
        <v>93838.214058041602</v>
      </c>
      <c r="O881" s="94">
        <v>103128.552449942</v>
      </c>
      <c r="P881" s="62">
        <f t="shared" si="13"/>
        <v>0.90991497338809368</v>
      </c>
      <c r="Q881" s="22">
        <v>43885</v>
      </c>
      <c r="R881" s="99">
        <v>1528795.3294394501</v>
      </c>
      <c r="S881" s="99">
        <v>1432436.95756836</v>
      </c>
      <c r="T881" s="19"/>
      <c r="U881" s="23">
        <v>-1.2622070191355301E-2</v>
      </c>
      <c r="V881" s="63">
        <v>-1.8202283059508799</v>
      </c>
      <c r="W881" s="23">
        <v>7.0093616170197506E-2</v>
      </c>
      <c r="X881" s="63">
        <v>-2.59340834764589</v>
      </c>
      <c r="Y881" s="23">
        <v>2.8746578027494299E-3</v>
      </c>
      <c r="Z881" s="63">
        <v>13.488069160856</v>
      </c>
      <c r="AA881" s="23">
        <v>0.14473596136129299</v>
      </c>
      <c r="AB881" s="63">
        <v>31.380211845797</v>
      </c>
      <c r="AC881" s="23">
        <v>0.35820009192160801</v>
      </c>
      <c r="AD881" s="63">
        <v>55.887306439690299</v>
      </c>
      <c r="AE881" s="23">
        <v>0.30285412531171502</v>
      </c>
      <c r="AF881" s="64">
        <v>42.478754115116303</v>
      </c>
      <c r="AG881" s="23">
        <v>-1.38459742966006E-2</v>
      </c>
      <c r="AH881" s="63">
        <v>-7.4794232304193402</v>
      </c>
      <c r="AI881" s="23">
        <v>1.6614880261840902E-2</v>
      </c>
      <c r="AJ881" s="63">
        <v>11.7476009983948</v>
      </c>
      <c r="AK881" s="23">
        <v>0.97795653762645096</v>
      </c>
      <c r="AL881" s="23">
        <v>9.1361876817245502E-2</v>
      </c>
      <c r="AM881" s="63">
        <v>99.9158207452856</v>
      </c>
      <c r="AN881" s="19"/>
      <c r="AO881" s="26">
        <v>3.5304141292726902E-2</v>
      </c>
      <c r="AP881" s="26">
        <v>-5.0878219471996999E-2</v>
      </c>
      <c r="AQ881" s="26">
        <v>0.14136095850699301</v>
      </c>
      <c r="AR881" s="26">
        <v>-0.17768790047004601</v>
      </c>
      <c r="AS881" s="24">
        <v>8</v>
      </c>
      <c r="AT881" s="24">
        <v>4</v>
      </c>
      <c r="AU881" s="24">
        <v>6</v>
      </c>
      <c r="AV881" s="25">
        <v>6</v>
      </c>
      <c r="AW881" s="19"/>
      <c r="AX881" s="29">
        <v>0.15723558958925399</v>
      </c>
      <c r="AY881" s="30">
        <v>0.95741019091110502</v>
      </c>
      <c r="AZ881" s="30">
        <v>0.84184570999514097</v>
      </c>
      <c r="BA881" s="30">
        <v>1.4235818705146801</v>
      </c>
      <c r="BB881" s="62">
        <v>1.6224973562711999E-2</v>
      </c>
      <c r="BC881" s="108">
        <v>-23.518187599547701</v>
      </c>
      <c r="BD881" s="22">
        <v>43885</v>
      </c>
      <c r="BE881" s="22">
        <v>43915</v>
      </c>
      <c r="BF881" s="24"/>
      <c r="BG881" s="22"/>
      <c r="BH881" s="37"/>
    </row>
    <row r="882" spans="1:60" x14ac:dyDescent="0.25">
      <c r="A882" s="19"/>
      <c r="B882" s="17" t="s">
        <v>896</v>
      </c>
      <c r="C882" s="17" t="s">
        <v>5162</v>
      </c>
      <c r="D882" s="17" t="s">
        <v>3136</v>
      </c>
      <c r="E882" s="20" t="s">
        <v>7326</v>
      </c>
      <c r="F882" s="20" t="s">
        <v>3158</v>
      </c>
      <c r="G882" s="82" t="s">
        <v>7253</v>
      </c>
      <c r="H882" s="85" t="s">
        <v>7273</v>
      </c>
      <c r="I882" s="21" t="s">
        <v>7418</v>
      </c>
      <c r="J882" s="21" t="s">
        <v>4220</v>
      </c>
      <c r="K882" s="19"/>
      <c r="L882" s="22">
        <v>44015</v>
      </c>
      <c r="M882" s="98">
        <v>87932.9005600214</v>
      </c>
      <c r="N882" s="94">
        <v>87932.9005600214</v>
      </c>
      <c r="O882" s="94">
        <v>96961.773149967194</v>
      </c>
      <c r="P882" s="62">
        <f t="shared" si="13"/>
        <v>0.90688214234715814</v>
      </c>
      <c r="Q882" s="22">
        <v>43885</v>
      </c>
      <c r="R882" s="99">
        <v>6837364.8508281298</v>
      </c>
      <c r="S882" s="99">
        <v>6796350.6448359396</v>
      </c>
      <c r="T882" s="19"/>
      <c r="U882" s="23">
        <v>-1.2647521610233499E-2</v>
      </c>
      <c r="V882" s="63">
        <v>-1.8227734478387001</v>
      </c>
      <c r="W882" s="23">
        <v>6.9268933326384299E-2</v>
      </c>
      <c r="X882" s="63">
        <v>-2.6758766320272098</v>
      </c>
      <c r="Y882" s="23">
        <v>-1.80174977685965E-3</v>
      </c>
      <c r="Z882" s="63">
        <v>13.020428402902301</v>
      </c>
      <c r="AA882" s="23">
        <v>0.13401114605046999</v>
      </c>
      <c r="AB882" s="63">
        <v>30.307730314700201</v>
      </c>
      <c r="AC882" s="23">
        <v>0.33228374588012199</v>
      </c>
      <c r="AD882" s="63">
        <v>53.295671835541697</v>
      </c>
      <c r="AE882" s="23">
        <v>0.26730480667349199</v>
      </c>
      <c r="AF882" s="64">
        <v>38.923822251323102</v>
      </c>
      <c r="AG882" s="23">
        <v>-1.39224992062736E-2</v>
      </c>
      <c r="AH882" s="63">
        <v>-7.4870757213866499</v>
      </c>
      <c r="AI882" s="23">
        <v>1.1796108174166899E-2</v>
      </c>
      <c r="AJ882" s="63">
        <v>11.2657237896201</v>
      </c>
      <c r="AK882" s="23">
        <v>0.85348215842503095</v>
      </c>
      <c r="AL882" s="23">
        <v>8.2307076720171596E-2</v>
      </c>
      <c r="AM882" s="63">
        <v>87.468382825143607</v>
      </c>
      <c r="AN882" s="19"/>
      <c r="AO882" s="26">
        <v>3.5277005983516602E-2</v>
      </c>
      <c r="AP882" s="26">
        <v>-5.0902691808951198E-2</v>
      </c>
      <c r="AQ882" s="26">
        <v>0.14048064792412299</v>
      </c>
      <c r="AR882" s="26">
        <v>-0.178342434321239</v>
      </c>
      <c r="AS882" s="24">
        <v>8</v>
      </c>
      <c r="AT882" s="24">
        <v>4</v>
      </c>
      <c r="AU882" s="24">
        <v>6</v>
      </c>
      <c r="AV882" s="25">
        <v>6</v>
      </c>
      <c r="AW882" s="19"/>
      <c r="AX882" s="29">
        <v>0.15725167779004601</v>
      </c>
      <c r="AY882" s="30">
        <v>0.89244761934514805</v>
      </c>
      <c r="AZ882" s="30">
        <v>0.81025680003040201</v>
      </c>
      <c r="BA882" s="30">
        <v>1.32364899978529</v>
      </c>
      <c r="BB882" s="62">
        <v>1.6226102611599302E-2</v>
      </c>
      <c r="BC882" s="108">
        <v>-23.5770912755106</v>
      </c>
      <c r="BD882" s="22">
        <v>43885</v>
      </c>
      <c r="BE882" s="22">
        <v>43915</v>
      </c>
      <c r="BF882" s="24"/>
      <c r="BG882" s="22"/>
      <c r="BH882" s="37"/>
    </row>
    <row r="883" spans="1:60" x14ac:dyDescent="0.25">
      <c r="A883" s="19"/>
      <c r="B883" s="17" t="s">
        <v>897</v>
      </c>
      <c r="C883" s="17" t="s">
        <v>5163</v>
      </c>
      <c r="D883" s="17" t="s">
        <v>3136</v>
      </c>
      <c r="E883" s="20" t="s">
        <v>7304</v>
      </c>
      <c r="F883" s="20" t="s">
        <v>3158</v>
      </c>
      <c r="G883" s="82" t="s">
        <v>7253</v>
      </c>
      <c r="H883" s="85" t="s">
        <v>7273</v>
      </c>
      <c r="I883" s="21" t="s">
        <v>7418</v>
      </c>
      <c r="J883" s="21" t="s">
        <v>4221</v>
      </c>
      <c r="K883" s="19"/>
      <c r="L883" s="22">
        <v>44015</v>
      </c>
      <c r="M883" s="98">
        <v>94723.958824038506</v>
      </c>
      <c r="N883" s="94">
        <v>94723.958824038506</v>
      </c>
      <c r="O883" s="94">
        <v>104046.483420014</v>
      </c>
      <c r="P883" s="62">
        <f t="shared" si="13"/>
        <v>0.91040038750428109</v>
      </c>
      <c r="Q883" s="22">
        <v>43885</v>
      </c>
      <c r="R883" s="99">
        <v>87048.377843627895</v>
      </c>
      <c r="S883" s="99">
        <v>83733.379603759793</v>
      </c>
      <c r="T883" s="19"/>
      <c r="U883" s="23">
        <v>-1.26173905209725E-2</v>
      </c>
      <c r="V883" s="63">
        <v>-1.8197603389126</v>
      </c>
      <c r="W883" s="23">
        <v>7.0225283225227003E-2</v>
      </c>
      <c r="X883" s="63">
        <v>-2.5802416421429402</v>
      </c>
      <c r="Y883" s="23">
        <v>3.6232130096323098E-3</v>
      </c>
      <c r="Z883" s="63">
        <v>13.5629246815515</v>
      </c>
      <c r="AA883" s="23">
        <v>0.14645583837773299</v>
      </c>
      <c r="AB883" s="63">
        <v>31.552199547440999</v>
      </c>
      <c r="AC883" s="23">
        <v>0.363574835102772</v>
      </c>
      <c r="AD883" s="63">
        <v>56.424780757806701</v>
      </c>
      <c r="AE883" s="23">
        <v>0.30932159428455602</v>
      </c>
      <c r="AF883" s="64">
        <v>43.125501012429602</v>
      </c>
      <c r="AG883" s="23">
        <v>-1.38331795533304E-2</v>
      </c>
      <c r="AH883" s="63">
        <v>-7.4781437560886799</v>
      </c>
      <c r="AI883" s="23">
        <v>1.7386343215548501E-2</v>
      </c>
      <c r="AJ883" s="63">
        <v>11.824747293765499</v>
      </c>
      <c r="AK883" s="23">
        <v>0.99662659297813705</v>
      </c>
      <c r="AL883" s="23">
        <v>9.26769034104655E-2</v>
      </c>
      <c r="AM883" s="63">
        <v>101.782826280454</v>
      </c>
      <c r="AN883" s="19"/>
      <c r="AO883" s="26">
        <v>3.5308729318785502E-2</v>
      </c>
      <c r="AP883" s="26">
        <v>-5.0873740831812002E-2</v>
      </c>
      <c r="AQ883" s="26">
        <v>0.14150130631067401</v>
      </c>
      <c r="AR883" s="26">
        <v>-0.177583233104087</v>
      </c>
      <c r="AS883" s="24">
        <v>8</v>
      </c>
      <c r="AT883" s="24">
        <v>4</v>
      </c>
      <c r="AU883" s="24">
        <v>6</v>
      </c>
      <c r="AV883" s="25">
        <v>6</v>
      </c>
      <c r="AW883" s="19"/>
      <c r="AX883" s="29">
        <v>0.157233279570937</v>
      </c>
      <c r="AY883" s="30">
        <v>0.96783597591911497</v>
      </c>
      <c r="AZ883" s="30">
        <v>0.84691623157414098</v>
      </c>
      <c r="BA883" s="30">
        <v>1.4396655879591</v>
      </c>
      <c r="BB883" s="62">
        <v>1.62248224796167E-2</v>
      </c>
      <c r="BC883" s="108">
        <v>-23.508848053257701</v>
      </c>
      <c r="BD883" s="22">
        <v>43885</v>
      </c>
      <c r="BE883" s="22">
        <v>43915</v>
      </c>
      <c r="BF883" s="24"/>
      <c r="BG883" s="22"/>
      <c r="BH883" s="37"/>
    </row>
    <row r="884" spans="1:60" x14ac:dyDescent="0.25">
      <c r="A884" s="19"/>
      <c r="B884" s="17" t="s">
        <v>898</v>
      </c>
      <c r="C884" s="17" t="s">
        <v>5164</v>
      </c>
      <c r="D884" s="17" t="s">
        <v>3137</v>
      </c>
      <c r="E884" s="20" t="s">
        <v>7289</v>
      </c>
      <c r="F884" s="20" t="s">
        <v>3150</v>
      </c>
      <c r="G884" s="82" t="s">
        <v>7255</v>
      </c>
      <c r="H884" s="85" t="s">
        <v>7275</v>
      </c>
      <c r="I884" s="21" t="s">
        <v>7418</v>
      </c>
      <c r="J884" s="21" t="s">
        <v>4222</v>
      </c>
      <c r="K884" s="19"/>
      <c r="L884" s="22">
        <v>44015</v>
      </c>
      <c r="M884" s="98">
        <v>1019557.6696376801</v>
      </c>
      <c r="N884" s="94">
        <v>1019557.6696376801</v>
      </c>
      <c r="O884" s="94">
        <v>1097803.82182121</v>
      </c>
      <c r="P884" s="62">
        <f t="shared" si="13"/>
        <v>0.92872483167919484</v>
      </c>
      <c r="Q884" s="22">
        <v>43910</v>
      </c>
      <c r="R884" s="99">
        <v>1242393180.336</v>
      </c>
      <c r="S884" s="99">
        <v>750666037.551</v>
      </c>
      <c r="T884" s="19"/>
      <c r="U884" s="23">
        <v>-1.50798811828281E-2</v>
      </c>
      <c r="V884" s="63">
        <v>-2.0660094050981601</v>
      </c>
      <c r="W884" s="23">
        <v>2.7081024612925799E-2</v>
      </c>
      <c r="X884" s="63">
        <v>-6.8946675033730598</v>
      </c>
      <c r="Y884" s="23">
        <v>7.2123430923966197E-2</v>
      </c>
      <c r="Z884" s="63">
        <v>20.4129464729922</v>
      </c>
      <c r="AA884" s="23">
        <v>0.19718607535469301</v>
      </c>
      <c r="AB884" s="63">
        <v>36.625223245122498</v>
      </c>
      <c r="AC884" s="23"/>
      <c r="AD884" s="63"/>
      <c r="AE884" s="23"/>
      <c r="AF884" s="64"/>
      <c r="AG884" s="23">
        <v>-1.51630920590833E-2</v>
      </c>
      <c r="AH884" s="63">
        <v>-7.6111350066639698</v>
      </c>
      <c r="AI884" s="23">
        <v>8.6007336212787805E-2</v>
      </c>
      <c r="AJ884" s="63">
        <v>18.686846593482201</v>
      </c>
      <c r="AK884" s="23">
        <v>0.28739075542223902</v>
      </c>
      <c r="AL884" s="23">
        <v>0.13577952334351701</v>
      </c>
      <c r="AM884" s="63">
        <v>51.027334325422999</v>
      </c>
      <c r="AN884" s="19"/>
      <c r="AO884" s="26">
        <v>3.6604851226002197E-2</v>
      </c>
      <c r="AP884" s="26">
        <v>-2.35691372508882E-2</v>
      </c>
      <c r="AQ884" s="26">
        <v>0.141915497504669</v>
      </c>
      <c r="AR884" s="26">
        <v>-9.9734915826993495E-2</v>
      </c>
      <c r="AS884" s="24">
        <v>8</v>
      </c>
      <c r="AT884" s="24">
        <v>4</v>
      </c>
      <c r="AU884" s="24">
        <v>7</v>
      </c>
      <c r="AV884" s="25">
        <v>5</v>
      </c>
      <c r="AW884" s="19"/>
      <c r="AX884" s="29">
        <v>0.136395989459415</v>
      </c>
      <c r="AY884" s="30">
        <v>1.5490377753576501</v>
      </c>
      <c r="AZ884" s="30">
        <v>1.0658843385808701</v>
      </c>
      <c r="BA884" s="30">
        <v>2.4695050683913</v>
      </c>
      <c r="BB884" s="62">
        <v>1.4115775155041799E-2</v>
      </c>
      <c r="BC884" s="108">
        <v>-11.642460992705301</v>
      </c>
      <c r="BD884" s="22">
        <v>43910</v>
      </c>
      <c r="BE884" s="22">
        <v>43990</v>
      </c>
      <c r="BF884" s="24"/>
      <c r="BG884" s="22"/>
      <c r="BH884" s="37"/>
    </row>
    <row r="885" spans="1:60" x14ac:dyDescent="0.25">
      <c r="A885" s="19"/>
      <c r="B885" s="17" t="s">
        <v>899</v>
      </c>
      <c r="C885" s="17" t="s">
        <v>5165</v>
      </c>
      <c r="D885" s="17" t="s">
        <v>3137</v>
      </c>
      <c r="E885" s="20" t="s">
        <v>7339</v>
      </c>
      <c r="F885" s="20" t="s">
        <v>3150</v>
      </c>
      <c r="G885" s="82" t="s">
        <v>7255</v>
      </c>
      <c r="H885" s="85" t="s">
        <v>7275</v>
      </c>
      <c r="I885" s="21" t="s">
        <v>7418</v>
      </c>
      <c r="J885" s="21" t="s">
        <v>2982</v>
      </c>
      <c r="K885" s="19"/>
      <c r="L885" s="22">
        <v>44015</v>
      </c>
      <c r="M885" s="98">
        <v>1017831.12258816</v>
      </c>
      <c r="N885" s="94">
        <v>1017831.12258816</v>
      </c>
      <c r="O885" s="94"/>
      <c r="P885" s="62" t="str">
        <f t="shared" si="13"/>
        <v/>
      </c>
      <c r="Q885" s="22"/>
      <c r="R885" s="99">
        <v>403796.70385595702</v>
      </c>
      <c r="S885" s="99"/>
      <c r="T885" s="19"/>
      <c r="U885" s="23">
        <v>-1.50800358569541E-2</v>
      </c>
      <c r="V885" s="63">
        <v>-2.06602487251075</v>
      </c>
      <c r="W885" s="23">
        <v>2.72056783378503E-2</v>
      </c>
      <c r="X885" s="63">
        <v>-6.8822021308806098</v>
      </c>
      <c r="Y885" s="23"/>
      <c r="Z885" s="63"/>
      <c r="AA885" s="23"/>
      <c r="AB885" s="63"/>
      <c r="AC885" s="23"/>
      <c r="AD885" s="63"/>
      <c r="AE885" s="23"/>
      <c r="AF885" s="64"/>
      <c r="AG885" s="23">
        <v>-1.51622333160049E-2</v>
      </c>
      <c r="AH885" s="63">
        <v>-7.61104913235613</v>
      </c>
      <c r="AI885" s="23"/>
      <c r="AJ885" s="63"/>
      <c r="AK885" s="23">
        <v>1.2998142023207E-2</v>
      </c>
      <c r="AL885" s="23">
        <v>3.4481439703085898E-2</v>
      </c>
      <c r="AM885" s="63">
        <v>8.6809749998792505</v>
      </c>
      <c r="AN885" s="19"/>
      <c r="AO885" s="26">
        <v>2.4942108828326998E-2</v>
      </c>
      <c r="AP885" s="26">
        <v>-2.2296272315543299E-2</v>
      </c>
      <c r="AQ885" s="26">
        <v>3.8286211796730599E-2</v>
      </c>
      <c r="AR885" s="26">
        <v>-2.7255001725279698E-2</v>
      </c>
      <c r="AS885" s="24"/>
      <c r="AT885" s="24"/>
      <c r="AU885" s="24"/>
      <c r="AV885" s="25"/>
      <c r="AW885" s="19"/>
      <c r="AX885" s="29"/>
      <c r="AY885" s="30"/>
      <c r="AZ885" s="30"/>
      <c r="BA885" s="30"/>
      <c r="BB885" s="62"/>
      <c r="BC885" s="108">
        <v>-11.5751483631902</v>
      </c>
      <c r="BD885" s="22">
        <v>43910</v>
      </c>
      <c r="BE885" s="22">
        <v>43990</v>
      </c>
      <c r="BF885" s="24"/>
      <c r="BG885" s="22"/>
      <c r="BH885" s="37"/>
    </row>
    <row r="886" spans="1:60" x14ac:dyDescent="0.25">
      <c r="A886" s="19"/>
      <c r="B886" s="17" t="s">
        <v>900</v>
      </c>
      <c r="C886" s="17" t="s">
        <v>5166</v>
      </c>
      <c r="D886" s="17" t="s">
        <v>3138</v>
      </c>
      <c r="E886" s="20" t="s">
        <v>7298</v>
      </c>
      <c r="F886" s="20" t="s">
        <v>3152</v>
      </c>
      <c r="G886" s="82" t="s">
        <v>7255</v>
      </c>
      <c r="H886" s="85" t="s">
        <v>7274</v>
      </c>
      <c r="I886" s="21" t="s">
        <v>7417</v>
      </c>
      <c r="J886" s="21" t="s">
        <v>4223</v>
      </c>
      <c r="K886" s="19"/>
      <c r="L886" s="22">
        <v>44015</v>
      </c>
      <c r="M886" s="98">
        <v>1314.8125</v>
      </c>
      <c r="N886" s="94">
        <v>1314.8125</v>
      </c>
      <c r="O886" s="94">
        <v>1314.8125</v>
      </c>
      <c r="P886" s="62">
        <f t="shared" si="13"/>
        <v>1</v>
      </c>
      <c r="Q886" s="22">
        <v>44015</v>
      </c>
      <c r="R886" s="99">
        <v>238299.06</v>
      </c>
      <c r="S886" s="99">
        <v>349795.56708789099</v>
      </c>
      <c r="T886" s="19"/>
      <c r="U886" s="23">
        <v>4.0310096665052697E-6</v>
      </c>
      <c r="V886" s="63">
        <v>-0.55761818584869605</v>
      </c>
      <c r="W886" s="23">
        <v>1.6773265087977101E-4</v>
      </c>
      <c r="X886" s="63">
        <v>-9.5859966995776595</v>
      </c>
      <c r="Y886" s="23">
        <v>6.9553392604575501E-3</v>
      </c>
      <c r="Z886" s="63">
        <v>13.8961373066268</v>
      </c>
      <c r="AA886" s="23">
        <v>1.6244767042735499E-2</v>
      </c>
      <c r="AB886" s="63">
        <v>18.531092413933901</v>
      </c>
      <c r="AC886" s="23">
        <v>4.0417064956273001E-2</v>
      </c>
      <c r="AD886" s="63">
        <v>24.109003743156801</v>
      </c>
      <c r="AE886" s="23">
        <v>6.3339339025333202E-2</v>
      </c>
      <c r="AF886" s="64">
        <v>18.527275486499999</v>
      </c>
      <c r="AG886" s="23">
        <v>1.24734178825747E-5</v>
      </c>
      <c r="AH886" s="63">
        <v>-6.0935784589673903</v>
      </c>
      <c r="AI886" s="23">
        <v>7.08098039831384E-3</v>
      </c>
      <c r="AJ886" s="63">
        <v>10.7942110120348</v>
      </c>
      <c r="AK886" s="23">
        <v>0.31481250000069799</v>
      </c>
      <c r="AL886" s="23">
        <v>3.1426229008502601E-2</v>
      </c>
      <c r="AM886" s="63">
        <v>30.038083501684</v>
      </c>
      <c r="AN886" s="19"/>
      <c r="AO886" s="26">
        <v>9.3057336744095697E-4</v>
      </c>
      <c r="AP886" s="26">
        <v>3.121134795947E-6</v>
      </c>
      <c r="AQ886" s="26">
        <v>2.3077029291016498E-3</v>
      </c>
      <c r="AR886" s="26">
        <v>1.24734178825747E-5</v>
      </c>
      <c r="AS886" s="24">
        <v>12</v>
      </c>
      <c r="AT886" s="24">
        <v>0</v>
      </c>
      <c r="AU886" s="24">
        <v>7</v>
      </c>
      <c r="AV886" s="25">
        <v>5</v>
      </c>
      <c r="AW886" s="19"/>
      <c r="AX886" s="29">
        <v>1.24959089692766E-3</v>
      </c>
      <c r="AY886" s="30">
        <v>-10.875016696591</v>
      </c>
      <c r="AZ886" s="30">
        <v>0.44743549414670303</v>
      </c>
      <c r="BA886" s="30">
        <v>-11.9490931244218</v>
      </c>
      <c r="BB886" s="62">
        <v>1.2913572471347801E-4</v>
      </c>
      <c r="BC886" s="108">
        <v>0</v>
      </c>
      <c r="BD886" s="22">
        <v>44015</v>
      </c>
      <c r="BE886" s="22"/>
      <c r="BF886" s="24"/>
      <c r="BG886" s="22"/>
      <c r="BH886" s="37"/>
    </row>
    <row r="887" spans="1:60" x14ac:dyDescent="0.25">
      <c r="A887" s="19"/>
      <c r="B887" s="17" t="s">
        <v>901</v>
      </c>
      <c r="C887" s="17" t="s">
        <v>5167</v>
      </c>
      <c r="D887" s="17" t="s">
        <v>3138</v>
      </c>
      <c r="E887" s="20" t="s">
        <v>7299</v>
      </c>
      <c r="F887" s="20" t="s">
        <v>3152</v>
      </c>
      <c r="G887" s="82" t="s">
        <v>7255</v>
      </c>
      <c r="H887" s="85" t="s">
        <v>7274</v>
      </c>
      <c r="I887" s="21" t="s">
        <v>7417</v>
      </c>
      <c r="J887" s="21" t="s">
        <v>4224</v>
      </c>
      <c r="K887" s="19"/>
      <c r="L887" s="22">
        <v>44015</v>
      </c>
      <c r="M887" s="98">
        <v>1345.7520000003301</v>
      </c>
      <c r="N887" s="94">
        <v>1345.7520000003301</v>
      </c>
      <c r="O887" s="94">
        <v>1345.7520000003301</v>
      </c>
      <c r="P887" s="62">
        <f t="shared" si="13"/>
        <v>1</v>
      </c>
      <c r="Q887" s="22">
        <v>44015</v>
      </c>
      <c r="R887" s="99">
        <v>110922949.18799999</v>
      </c>
      <c r="S887" s="99">
        <v>91675220.309499994</v>
      </c>
      <c r="T887" s="19"/>
      <c r="U887" s="23">
        <v>4.9043446779251099E-6</v>
      </c>
      <c r="V887" s="63">
        <v>-0.55753085234755395</v>
      </c>
      <c r="W887" s="23">
        <v>1.9242016242060301E-4</v>
      </c>
      <c r="X887" s="63">
        <v>-9.5835279484308593</v>
      </c>
      <c r="Y887" s="23">
        <v>7.7460982338379801E-3</v>
      </c>
      <c r="Z887" s="63">
        <v>13.9752132039721</v>
      </c>
      <c r="AA887" s="23">
        <v>1.8582104028609998E-2</v>
      </c>
      <c r="AB887" s="63">
        <v>18.7648261125141</v>
      </c>
      <c r="AC887" s="23">
        <v>4.5702594155954998E-2</v>
      </c>
      <c r="AD887" s="63">
        <v>24.637556663132301</v>
      </c>
      <c r="AE887" s="23">
        <v>6.8741306935407906E-2</v>
      </c>
      <c r="AF887" s="64">
        <v>19.067472277500201</v>
      </c>
      <c r="AG887" s="23">
        <v>1.5010420611360999E-5</v>
      </c>
      <c r="AH887" s="63">
        <v>-6.0933247586945098</v>
      </c>
      <c r="AI887" s="23">
        <v>7.8966705041239003E-3</v>
      </c>
      <c r="AJ887" s="63">
        <v>10.8757800226158</v>
      </c>
      <c r="AK887" s="23">
        <v>0.34553671412519199</v>
      </c>
      <c r="AL887" s="23">
        <v>3.4123268316761803E-2</v>
      </c>
      <c r="AM887" s="63">
        <v>33.110504914133301</v>
      </c>
      <c r="AN887" s="19"/>
      <c r="AO887" s="26">
        <v>9.3607291455555198E-4</v>
      </c>
      <c r="AP887" s="26">
        <v>4.8300607886630999E-6</v>
      </c>
      <c r="AQ887" s="26">
        <v>2.3915485035104198E-3</v>
      </c>
      <c r="AR887" s="26">
        <v>1.5010420611360999E-5</v>
      </c>
      <c r="AS887" s="24">
        <v>12</v>
      </c>
      <c r="AT887" s="24">
        <v>0</v>
      </c>
      <c r="AU887" s="24">
        <v>7</v>
      </c>
      <c r="AV887" s="25">
        <v>5</v>
      </c>
      <c r="AW887" s="19"/>
      <c r="AX887" s="29">
        <v>1.30079364171934E-3</v>
      </c>
      <c r="AY887" s="30">
        <v>-8.8043347085476906</v>
      </c>
      <c r="AZ887" s="30">
        <v>0.45493951432854401</v>
      </c>
      <c r="BA887" s="30">
        <v>-10.7828341290297</v>
      </c>
      <c r="BB887" s="62">
        <v>1.34425674772274E-4</v>
      </c>
      <c r="BC887" s="108">
        <v>0</v>
      </c>
      <c r="BD887" s="22">
        <v>44015</v>
      </c>
      <c r="BE887" s="22"/>
      <c r="BF887" s="24"/>
      <c r="BG887" s="22"/>
      <c r="BH887" s="37"/>
    </row>
    <row r="888" spans="1:60" x14ac:dyDescent="0.25">
      <c r="A888" s="19"/>
      <c r="B888" s="17" t="s">
        <v>902</v>
      </c>
      <c r="C888" s="17" t="s">
        <v>5168</v>
      </c>
      <c r="D888" s="17" t="s">
        <v>3138</v>
      </c>
      <c r="E888" s="20" t="s">
        <v>7300</v>
      </c>
      <c r="F888" s="20" t="s">
        <v>3152</v>
      </c>
      <c r="G888" s="82" t="s">
        <v>7255</v>
      </c>
      <c r="H888" s="85" t="s">
        <v>7274</v>
      </c>
      <c r="I888" s="21" t="s">
        <v>7417</v>
      </c>
      <c r="J888" s="21" t="s">
        <v>4225</v>
      </c>
      <c r="K888" s="19"/>
      <c r="L888" s="22">
        <v>44015</v>
      </c>
      <c r="M888" s="98">
        <v>1040.5341999996499</v>
      </c>
      <c r="N888" s="94">
        <v>1040.5341999996499</v>
      </c>
      <c r="O888" s="94">
        <v>1040.5341999996499</v>
      </c>
      <c r="P888" s="62">
        <f t="shared" si="13"/>
        <v>1</v>
      </c>
      <c r="Q888" s="22">
        <v>44015</v>
      </c>
      <c r="R888" s="99">
        <v>0</v>
      </c>
      <c r="S888" s="99">
        <v>0</v>
      </c>
      <c r="T888" s="19"/>
      <c r="U888" s="23">
        <v>0</v>
      </c>
      <c r="V888" s="63">
        <v>-0.55802128681534702</v>
      </c>
      <c r="W888" s="23">
        <v>0</v>
      </c>
      <c r="X888" s="63">
        <v>-9.6027699646656401</v>
      </c>
      <c r="Y888" s="23">
        <v>0</v>
      </c>
      <c r="Z888" s="63">
        <v>13.200603380581001</v>
      </c>
      <c r="AA888" s="23">
        <v>0</v>
      </c>
      <c r="AB888" s="63">
        <v>16.906615709653099</v>
      </c>
      <c r="AC888" s="23">
        <v>1.6527182488061998E-2</v>
      </c>
      <c r="AD888" s="63">
        <v>21.720015496335701</v>
      </c>
      <c r="AE888" s="23">
        <v>3.5259243575637797E-2</v>
      </c>
      <c r="AF888" s="64">
        <v>15.7192659415305</v>
      </c>
      <c r="AG888" s="23">
        <v>0</v>
      </c>
      <c r="AH888" s="63">
        <v>-6.0948258007556397</v>
      </c>
      <c r="AI888" s="23">
        <v>0</v>
      </c>
      <c r="AJ888" s="63">
        <v>10.0861129722034</v>
      </c>
      <c r="AK888" s="23">
        <v>4.0378143277848701E-2</v>
      </c>
      <c r="AL888" s="23">
        <v>1.0691321716876701E-2</v>
      </c>
      <c r="AM888" s="63">
        <v>3.4083329706845702</v>
      </c>
      <c r="AN888" s="19"/>
      <c r="AO888" s="26">
        <v>0</v>
      </c>
      <c r="AP888" s="26">
        <v>0</v>
      </c>
      <c r="AQ888" s="26">
        <v>0</v>
      </c>
      <c r="AR888" s="26">
        <v>0</v>
      </c>
      <c r="AS888" s="24">
        <v>0</v>
      </c>
      <c r="AT888" s="24">
        <v>0</v>
      </c>
      <c r="AU888" s="24">
        <v>7</v>
      </c>
      <c r="AV888" s="25">
        <v>5</v>
      </c>
      <c r="AW888" s="19"/>
      <c r="AX888" s="29">
        <v>0</v>
      </c>
      <c r="AY888" s="30">
        <v>-117.545979959425</v>
      </c>
      <c r="AZ888" s="30">
        <v>0.39470262811346402</v>
      </c>
      <c r="BA888" s="30">
        <v>-15.971119820984301</v>
      </c>
      <c r="BB888" s="62">
        <v>0</v>
      </c>
      <c r="BC888" s="108">
        <v>0</v>
      </c>
      <c r="BD888" s="22">
        <v>43650</v>
      </c>
      <c r="BE888" s="22"/>
      <c r="BF888" s="24"/>
      <c r="BG888" s="22"/>
      <c r="BH888" s="37"/>
    </row>
    <row r="889" spans="1:60" x14ac:dyDescent="0.25">
      <c r="A889" s="19"/>
      <c r="B889" s="17" t="s">
        <v>903</v>
      </c>
      <c r="C889" s="17" t="s">
        <v>5169</v>
      </c>
      <c r="D889" s="17" t="s">
        <v>3138</v>
      </c>
      <c r="E889" s="20" t="s">
        <v>7302</v>
      </c>
      <c r="F889" s="20" t="s">
        <v>3152</v>
      </c>
      <c r="G889" s="82" t="s">
        <v>7255</v>
      </c>
      <c r="H889" s="85" t="s">
        <v>7274</v>
      </c>
      <c r="I889" s="21" t="s">
        <v>7417</v>
      </c>
      <c r="J889" s="21" t="s">
        <v>4226</v>
      </c>
      <c r="K889" s="19"/>
      <c r="L889" s="22">
        <v>44015</v>
      </c>
      <c r="M889" s="98">
        <v>1260.41119999997</v>
      </c>
      <c r="N889" s="94">
        <v>1260.41119999997</v>
      </c>
      <c r="O889" s="94">
        <v>1260.41119999997</v>
      </c>
      <c r="P889" s="62">
        <f t="shared" si="13"/>
        <v>1</v>
      </c>
      <c r="Q889" s="22">
        <v>44015</v>
      </c>
      <c r="R889" s="99">
        <v>38920552.601000004</v>
      </c>
      <c r="S889" s="99">
        <v>30823756.6255625</v>
      </c>
      <c r="T889" s="19"/>
      <c r="U889" s="23">
        <v>4.0463146433467003E-6</v>
      </c>
      <c r="V889" s="63">
        <v>-0.55761665535101201</v>
      </c>
      <c r="W889" s="23">
        <v>1.6783054343250101E-4</v>
      </c>
      <c r="X889" s="63">
        <v>-9.5859869103296695</v>
      </c>
      <c r="Y889" s="23">
        <v>5.4949122604739404E-3</v>
      </c>
      <c r="Z889" s="63">
        <v>13.7500946066284</v>
      </c>
      <c r="AA889" s="23">
        <v>1.19611719965178E-2</v>
      </c>
      <c r="AB889" s="63">
        <v>18.102732909319499</v>
      </c>
      <c r="AC889" s="23">
        <v>3.03490018723096E-2</v>
      </c>
      <c r="AD889" s="63">
        <v>23.102197434753201</v>
      </c>
      <c r="AE889" s="23">
        <v>4.7273457255869303E-2</v>
      </c>
      <c r="AF889" s="64">
        <v>16.9206873095536</v>
      </c>
      <c r="AG889" s="23">
        <v>1.2535747373476601E-5</v>
      </c>
      <c r="AH889" s="63">
        <v>-6.0935722260183001</v>
      </c>
      <c r="AI889" s="23">
        <v>5.5749717139406104E-3</v>
      </c>
      <c r="AJ889" s="63">
        <v>10.643610143597501</v>
      </c>
      <c r="AK889" s="23">
        <v>0.26024736784165697</v>
      </c>
      <c r="AL889" s="23">
        <v>2.64954971244151E-2</v>
      </c>
      <c r="AM889" s="63">
        <v>24.5815702857799</v>
      </c>
      <c r="AN889" s="19"/>
      <c r="AO889" s="26">
        <v>9.15468966923072E-4</v>
      </c>
      <c r="AP889" s="26">
        <v>1.5882087609497801E-6</v>
      </c>
      <c r="AQ889" s="26">
        <v>2.18211704850546E-3</v>
      </c>
      <c r="AR889" s="26">
        <v>1.2535747373476601E-5</v>
      </c>
      <c r="AS889" s="24">
        <v>12</v>
      </c>
      <c r="AT889" s="24">
        <v>0</v>
      </c>
      <c r="AU889" s="24">
        <v>7</v>
      </c>
      <c r="AV889" s="25">
        <v>5</v>
      </c>
      <c r="AW889" s="19"/>
      <c r="AX889" s="29">
        <v>1.16166183852101E-3</v>
      </c>
      <c r="AY889" s="30">
        <v>-14.9428172851767</v>
      </c>
      <c r="AZ889" s="30">
        <v>0.43365409786474601</v>
      </c>
      <c r="BA889" s="30">
        <v>-13.50594486724</v>
      </c>
      <c r="BB889" s="62">
        <v>1.20051425671761E-4</v>
      </c>
      <c r="BC889" s="108">
        <v>0</v>
      </c>
      <c r="BD889" s="22">
        <v>44015</v>
      </c>
      <c r="BE889" s="22"/>
      <c r="BF889" s="24"/>
      <c r="BG889" s="22"/>
      <c r="BH889" s="37"/>
    </row>
    <row r="890" spans="1:60" x14ac:dyDescent="0.25">
      <c r="A890" s="19"/>
      <c r="B890" s="17" t="s">
        <v>904</v>
      </c>
      <c r="C890" s="17" t="s">
        <v>5170</v>
      </c>
      <c r="D890" s="17" t="s">
        <v>3138</v>
      </c>
      <c r="E890" s="20" t="s">
        <v>7303</v>
      </c>
      <c r="F890" s="20" t="s">
        <v>3152</v>
      </c>
      <c r="G890" s="82" t="s">
        <v>7255</v>
      </c>
      <c r="H890" s="85" t="s">
        <v>7274</v>
      </c>
      <c r="I890" s="21" t="s">
        <v>7417</v>
      </c>
      <c r="J890" s="21" t="s">
        <v>4227</v>
      </c>
      <c r="K890" s="19"/>
      <c r="L890" s="22">
        <v>44015</v>
      </c>
      <c r="M890" s="98">
        <v>1687.8077000006999</v>
      </c>
      <c r="N890" s="94">
        <v>1687.8077000006999</v>
      </c>
      <c r="O890" s="94">
        <v>1687.8077000006999</v>
      </c>
      <c r="P890" s="62">
        <f t="shared" si="13"/>
        <v>1</v>
      </c>
      <c r="Q890" s="22">
        <v>44015</v>
      </c>
      <c r="R890" s="99">
        <v>72559144.725999996</v>
      </c>
      <c r="S890" s="99">
        <v>65488206.299812503</v>
      </c>
      <c r="T890" s="19"/>
      <c r="U890" s="23">
        <v>3.1994277378544199E-6</v>
      </c>
      <c r="V890" s="63">
        <v>-0.55770134404156102</v>
      </c>
      <c r="W890" s="23">
        <v>1.43164763358072E-4</v>
      </c>
      <c r="X890" s="63">
        <v>-9.5884534883371106</v>
      </c>
      <c r="Y890" s="23">
        <v>4.6832622192596301E-3</v>
      </c>
      <c r="Z890" s="63">
        <v>13.6689296025143</v>
      </c>
      <c r="AA890" s="23">
        <v>9.6161944620689593E-3</v>
      </c>
      <c r="AB890" s="63">
        <v>17.868235155852702</v>
      </c>
      <c r="AC890" s="23">
        <v>2.4881965748136298E-2</v>
      </c>
      <c r="AD890" s="63">
        <v>22.5554938223504</v>
      </c>
      <c r="AE890" s="23">
        <v>3.8596054437221E-2</v>
      </c>
      <c r="AF890" s="64">
        <v>16.052947027696099</v>
      </c>
      <c r="AG890" s="23">
        <v>1.00130891951267E-5</v>
      </c>
      <c r="AH890" s="63">
        <v>-6.0938244918361297</v>
      </c>
      <c r="AI890" s="23">
        <v>4.7384051867993496E-3</v>
      </c>
      <c r="AJ890" s="63">
        <v>10.5599534908833</v>
      </c>
      <c r="AK890" s="23">
        <v>0.23096110507322001</v>
      </c>
      <c r="AL890" s="23">
        <v>2.3770448193317899E-2</v>
      </c>
      <c r="AM890" s="63">
        <v>21.652944008936199</v>
      </c>
      <c r="AN890" s="19"/>
      <c r="AO890" s="26">
        <v>9.0725547124748097E-4</v>
      </c>
      <c r="AP890" s="26">
        <v>1.6010581020964299E-6</v>
      </c>
      <c r="AQ890" s="26">
        <v>2.1475119665410598E-3</v>
      </c>
      <c r="AR890" s="26">
        <v>1.00130891951267E-5</v>
      </c>
      <c r="AS890" s="24">
        <v>12</v>
      </c>
      <c r="AT890" s="24">
        <v>0</v>
      </c>
      <c r="AU890" s="24">
        <v>7</v>
      </c>
      <c r="AV890" s="25">
        <v>5</v>
      </c>
      <c r="AW890" s="19"/>
      <c r="AX890" s="29">
        <v>1.13212770423615E-3</v>
      </c>
      <c r="AY890" s="30">
        <v>-17.1074165564496</v>
      </c>
      <c r="AZ890" s="30">
        <v>0.426113837850153</v>
      </c>
      <c r="BA890" s="30">
        <v>-14.0130327006627</v>
      </c>
      <c r="BB890" s="62">
        <v>1.1700004973974401E-4</v>
      </c>
      <c r="BC890" s="108">
        <v>0</v>
      </c>
      <c r="BD890" s="22">
        <v>44015</v>
      </c>
      <c r="BE890" s="22"/>
      <c r="BF890" s="24"/>
      <c r="BG890" s="22"/>
      <c r="BH890" s="37"/>
    </row>
    <row r="891" spans="1:60" x14ac:dyDescent="0.25">
      <c r="A891" s="19"/>
      <c r="B891" s="17" t="s">
        <v>905</v>
      </c>
      <c r="C891" s="17" t="s">
        <v>5171</v>
      </c>
      <c r="D891" s="17" t="s">
        <v>3139</v>
      </c>
      <c r="E891" s="20" t="s">
        <v>7289</v>
      </c>
      <c r="F891" s="20" t="s">
        <v>3150</v>
      </c>
      <c r="G891" s="82" t="s">
        <v>7254</v>
      </c>
      <c r="H891" s="85" t="s">
        <v>7266</v>
      </c>
      <c r="I891" s="21" t="s">
        <v>7417</v>
      </c>
      <c r="J891" s="21" t="s">
        <v>4228</v>
      </c>
      <c r="K891" s="19"/>
      <c r="L891" s="22">
        <v>43879</v>
      </c>
      <c r="M891" s="98"/>
      <c r="N891" s="94"/>
      <c r="O891" s="94">
        <v>40444.4801999927</v>
      </c>
      <c r="P891" s="62">
        <f t="shared" si="13"/>
        <v>0</v>
      </c>
      <c r="Q891" s="22">
        <v>43879</v>
      </c>
      <c r="R891" s="99"/>
      <c r="S891" s="99">
        <v>64152027.288125001</v>
      </c>
      <c r="T891" s="19"/>
      <c r="U891" s="23"/>
      <c r="V891" s="63"/>
      <c r="W891" s="23"/>
      <c r="X891" s="63"/>
      <c r="Y891" s="23"/>
      <c r="Z891" s="63"/>
      <c r="AA891" s="23"/>
      <c r="AB891" s="63"/>
      <c r="AC891" s="23"/>
      <c r="AD891" s="63"/>
      <c r="AE891" s="23"/>
      <c r="AF891" s="64"/>
      <c r="AG891" s="23"/>
      <c r="AH891" s="63"/>
      <c r="AI891" s="23"/>
      <c r="AJ891" s="63"/>
      <c r="AK891" s="23"/>
      <c r="AL891" s="23"/>
      <c r="AM891" s="63"/>
      <c r="AN891" s="19"/>
      <c r="AO891" s="26">
        <v>1.53939119809365E-3</v>
      </c>
      <c r="AP891" s="26">
        <v>-1.49542317285523E-3</v>
      </c>
      <c r="AQ891" s="26">
        <v>3.8952738323132499E-3</v>
      </c>
      <c r="AR891" s="26">
        <v>-6.1208938168419999E-3</v>
      </c>
      <c r="AS891" s="24"/>
      <c r="AT891" s="24"/>
      <c r="AU891" s="24"/>
      <c r="AV891" s="25"/>
      <c r="AW891" s="19"/>
      <c r="AX891" s="29"/>
      <c r="AY891" s="30"/>
      <c r="AZ891" s="30"/>
      <c r="BA891" s="30"/>
      <c r="BB891" s="62"/>
      <c r="BC891" s="108">
        <v>-0.87136498082327296</v>
      </c>
      <c r="BD891" s="22">
        <v>43766</v>
      </c>
      <c r="BE891" s="22">
        <v>43803</v>
      </c>
      <c r="BF891" s="24">
        <v>65</v>
      </c>
      <c r="BG891" s="22">
        <v>43857</v>
      </c>
      <c r="BH891" s="37"/>
    </row>
    <row r="892" spans="1:60" x14ac:dyDescent="0.25">
      <c r="A892" s="19"/>
      <c r="B892" s="17" t="s">
        <v>906</v>
      </c>
      <c r="C892" s="17" t="s">
        <v>5172</v>
      </c>
      <c r="D892" s="17" t="s">
        <v>3139</v>
      </c>
      <c r="E892" s="20" t="s">
        <v>7290</v>
      </c>
      <c r="F892" s="20" t="s">
        <v>3150</v>
      </c>
      <c r="G892" s="82" t="s">
        <v>7254</v>
      </c>
      <c r="H892" s="85" t="s">
        <v>7266</v>
      </c>
      <c r="I892" s="21" t="s">
        <v>7417</v>
      </c>
      <c r="J892" s="21" t="s">
        <v>4229</v>
      </c>
      <c r="K892" s="19"/>
      <c r="L892" s="22">
        <v>44015</v>
      </c>
      <c r="M892" s="98">
        <v>42004.624899983399</v>
      </c>
      <c r="N892" s="94">
        <v>42004.624899983399</v>
      </c>
      <c r="O892" s="94">
        <v>42024.7411000133</v>
      </c>
      <c r="P892" s="62">
        <f t="shared" si="13"/>
        <v>0.99952132483143619</v>
      </c>
      <c r="Q892" s="22">
        <v>44007</v>
      </c>
      <c r="R892" s="99">
        <v>1529771.781</v>
      </c>
      <c r="S892" s="99">
        <v>969351.73517285194</v>
      </c>
      <c r="T892" s="19"/>
      <c r="U892" s="23">
        <v>-1.50229931023205E-4</v>
      </c>
      <c r="V892" s="63">
        <v>-0.57304427991766704</v>
      </c>
      <c r="W892" s="23">
        <v>6.5007221019186502E-4</v>
      </c>
      <c r="X892" s="63">
        <v>-9.5377627436537296</v>
      </c>
      <c r="Y892" s="23">
        <v>1.5190199050266501E-2</v>
      </c>
      <c r="Z892" s="63">
        <v>14.7196232856077</v>
      </c>
      <c r="AA892" s="23">
        <v>2.3698950790276299E-2</v>
      </c>
      <c r="AB892" s="63">
        <v>19.276510788680799</v>
      </c>
      <c r="AC892" s="23">
        <v>5.91283787034627E-2</v>
      </c>
      <c r="AD892" s="63">
        <v>25.980135117890299</v>
      </c>
      <c r="AE892" s="23">
        <v>8.5974354507925496E-2</v>
      </c>
      <c r="AF892" s="64">
        <v>20.790777034766499</v>
      </c>
      <c r="AG892" s="23">
        <v>-1.74712134139554E-4</v>
      </c>
      <c r="AH892" s="63">
        <v>-6.1122970141732402</v>
      </c>
      <c r="AI892" s="23">
        <v>1.6142124846737702E-2</v>
      </c>
      <c r="AJ892" s="63">
        <v>11.700325456884499</v>
      </c>
      <c r="AK892" s="23">
        <v>0.744679516892647</v>
      </c>
      <c r="AL892" s="23">
        <v>4.2203091017654501E-2</v>
      </c>
      <c r="AM892" s="63">
        <v>54.4345766518964</v>
      </c>
      <c r="AN892" s="19"/>
      <c r="AO892" s="26">
        <v>2.0805333297175799E-3</v>
      </c>
      <c r="AP892" s="26">
        <v>-1.64768187732989E-3</v>
      </c>
      <c r="AQ892" s="26">
        <v>5.6634950433363E-3</v>
      </c>
      <c r="AR892" s="26">
        <v>-5.9656764688042997E-3</v>
      </c>
      <c r="AS892" s="24">
        <v>9</v>
      </c>
      <c r="AT892" s="24">
        <v>3</v>
      </c>
      <c r="AU892" s="24">
        <v>7</v>
      </c>
      <c r="AV892" s="25">
        <v>5</v>
      </c>
      <c r="AW892" s="19"/>
      <c r="AX892" s="29">
        <v>7.1245893415653001E-3</v>
      </c>
      <c r="AY892" s="30">
        <v>-0.86274378453526901</v>
      </c>
      <c r="AZ892" s="30">
        <v>0.49948540779723799</v>
      </c>
      <c r="BA892" s="30">
        <v>-1.1302016886948001</v>
      </c>
      <c r="BB892" s="62">
        <v>7.3602265065801501E-4</v>
      </c>
      <c r="BC892" s="108">
        <v>-0.85227089900672603</v>
      </c>
      <c r="BD892" s="22">
        <v>43766</v>
      </c>
      <c r="BE892" s="22">
        <v>43803</v>
      </c>
      <c r="BF892" s="24">
        <v>58</v>
      </c>
      <c r="BG892" s="22">
        <v>43846</v>
      </c>
      <c r="BH892" s="37"/>
    </row>
    <row r="893" spans="1:60" x14ac:dyDescent="0.25">
      <c r="A893" s="19"/>
      <c r="B893" s="17" t="s">
        <v>907</v>
      </c>
      <c r="C893" s="17" t="s">
        <v>5173</v>
      </c>
      <c r="D893" s="17" t="s">
        <v>3139</v>
      </c>
      <c r="E893" s="20" t="s">
        <v>7313</v>
      </c>
      <c r="F893" s="20" t="s">
        <v>3150</v>
      </c>
      <c r="G893" s="82" t="s">
        <v>7254</v>
      </c>
      <c r="H893" s="85" t="s">
        <v>7266</v>
      </c>
      <c r="I893" s="21" t="s">
        <v>7417</v>
      </c>
      <c r="J893" s="21" t="s">
        <v>4230</v>
      </c>
      <c r="K893" s="19"/>
      <c r="L893" s="22">
        <v>44015</v>
      </c>
      <c r="M893" s="98">
        <v>1017.35049999971</v>
      </c>
      <c r="N893" s="94">
        <v>1017.35049999971</v>
      </c>
      <c r="O893" s="94">
        <v>1017.47410000023</v>
      </c>
      <c r="P893" s="62">
        <f t="shared" si="13"/>
        <v>0.99987852270586541</v>
      </c>
      <c r="Q893" s="22">
        <v>43992</v>
      </c>
      <c r="R893" s="99">
        <v>0</v>
      </c>
      <c r="S893" s="99">
        <v>676410.98902734404</v>
      </c>
      <c r="T893" s="19"/>
      <c r="U893" s="23">
        <v>0</v>
      </c>
      <c r="V893" s="63">
        <v>-0.55802128681534702</v>
      </c>
      <c r="W893" s="23">
        <v>-1.21477293760108E-4</v>
      </c>
      <c r="X893" s="63">
        <v>-9.6149176940380094</v>
      </c>
      <c r="Y893" s="23">
        <v>4.1587658761272897E-3</v>
      </c>
      <c r="Z893" s="63">
        <v>13.616479968201</v>
      </c>
      <c r="AA893" s="23">
        <v>4.1587658761272897E-3</v>
      </c>
      <c r="AB893" s="63">
        <v>17.322492297273101</v>
      </c>
      <c r="AC893" s="23"/>
      <c r="AD893" s="63"/>
      <c r="AE893" s="23"/>
      <c r="AF893" s="64"/>
      <c r="AG893" s="23">
        <v>0</v>
      </c>
      <c r="AH893" s="63">
        <v>-6.0948258007556397</v>
      </c>
      <c r="AI893" s="23">
        <v>4.1587658761272897E-3</v>
      </c>
      <c r="AJ893" s="63">
        <v>10.5019895598234</v>
      </c>
      <c r="AK893" s="23">
        <v>1.73505000002478E-2</v>
      </c>
      <c r="AL893" s="23">
        <v>1.07341181628726E-2</v>
      </c>
      <c r="AM893" s="63">
        <v>20.328654651151702</v>
      </c>
      <c r="AN893" s="19"/>
      <c r="AO893" s="26">
        <v>8.2851378829218404E-4</v>
      </c>
      <c r="AP893" s="26">
        <v>-1.21477293760108E-4</v>
      </c>
      <c r="AQ893" s="26">
        <v>2.8550803526741198E-3</v>
      </c>
      <c r="AR893" s="26">
        <v>-1.21477293760108E-4</v>
      </c>
      <c r="AS893" s="24">
        <v>2</v>
      </c>
      <c r="AT893" s="24">
        <v>1</v>
      </c>
      <c r="AU893" s="24">
        <v>7</v>
      </c>
      <c r="AV893" s="25">
        <v>5</v>
      </c>
      <c r="AW893" s="19"/>
      <c r="AX893" s="29">
        <v>1.4087310951526901E-3</v>
      </c>
      <c r="AY893" s="30">
        <v>-16.6323560745805</v>
      </c>
      <c r="AZ893" s="30">
        <v>0.43525358306214901</v>
      </c>
      <c r="BA893" s="30">
        <v>-13.9400322415313</v>
      </c>
      <c r="BB893" s="62">
        <v>1.45582050004265E-4</v>
      </c>
      <c r="BC893" s="108">
        <v>-1.21477294130159E-2</v>
      </c>
      <c r="BD893" s="22">
        <v>43969</v>
      </c>
      <c r="BE893" s="22">
        <v>43993</v>
      </c>
      <c r="BF893" s="24"/>
      <c r="BG893" s="22"/>
      <c r="BH893" s="37"/>
    </row>
    <row r="894" spans="1:60" x14ac:dyDescent="0.25">
      <c r="A894" s="19"/>
      <c r="B894" s="17" t="s">
        <v>908</v>
      </c>
      <c r="C894" s="17" t="s">
        <v>5174</v>
      </c>
      <c r="D894" s="17" t="s">
        <v>3139</v>
      </c>
      <c r="E894" s="20" t="s">
        <v>7339</v>
      </c>
      <c r="F894" s="20" t="s">
        <v>3150</v>
      </c>
      <c r="G894" s="82" t="s">
        <v>7254</v>
      </c>
      <c r="H894" s="85" t="s">
        <v>7266</v>
      </c>
      <c r="I894" s="21" t="s">
        <v>7417</v>
      </c>
      <c r="J894" s="21" t="s">
        <v>2982</v>
      </c>
      <c r="K894" s="19"/>
      <c r="L894" s="22">
        <v>44015</v>
      </c>
      <c r="M894" s="98">
        <v>2002.2241999991199</v>
      </c>
      <c r="N894" s="94">
        <v>2002.2241999991199</v>
      </c>
      <c r="O894" s="94"/>
      <c r="P894" s="62" t="str">
        <f t="shared" si="13"/>
        <v/>
      </c>
      <c r="Q894" s="22"/>
      <c r="R894" s="99">
        <v>252890.80799999999</v>
      </c>
      <c r="S894" s="99"/>
      <c r="T894" s="19"/>
      <c r="U894" s="23">
        <v>-1.3927569034422001E-4</v>
      </c>
      <c r="V894" s="63">
        <v>-0.57194885584976896</v>
      </c>
      <c r="W894" s="23">
        <v>9.7911992452281993E-4</v>
      </c>
      <c r="X894" s="63">
        <v>-9.5048579722206306</v>
      </c>
      <c r="Y894" s="23"/>
      <c r="Z894" s="63"/>
      <c r="AA894" s="23"/>
      <c r="AB894" s="63"/>
      <c r="AC894" s="23"/>
      <c r="AD894" s="63"/>
      <c r="AE894" s="23"/>
      <c r="AF894" s="64"/>
      <c r="AG894" s="23">
        <v>-1.41872072163096E-4</v>
      </c>
      <c r="AH894" s="63">
        <v>-6.10901300797559</v>
      </c>
      <c r="AI894" s="23"/>
      <c r="AJ894" s="63"/>
      <c r="AK894" s="23">
        <v>1.11209999886341E-3</v>
      </c>
      <c r="AL894" s="23">
        <v>1.08310620798875E-2</v>
      </c>
      <c r="AM894" s="63">
        <v>-14.7736608952982</v>
      </c>
      <c r="AN894" s="19"/>
      <c r="AO894" s="26">
        <v>7.4026655056513803E-4</v>
      </c>
      <c r="AP894" s="26">
        <v>-6.5826255013234903E-4</v>
      </c>
      <c r="AQ894" s="26">
        <v>1.00404913791863E-3</v>
      </c>
      <c r="AR894" s="26">
        <v>-1.41872072163096E-4</v>
      </c>
      <c r="AS894" s="24"/>
      <c r="AT894" s="24"/>
      <c r="AU894" s="24"/>
      <c r="AV894" s="25"/>
      <c r="AW894" s="19"/>
      <c r="AX894" s="29"/>
      <c r="AY894" s="30"/>
      <c r="AZ894" s="30"/>
      <c r="BA894" s="30"/>
      <c r="BB894" s="62"/>
      <c r="BC894" s="108">
        <v>-0.18222208209704099</v>
      </c>
      <c r="BD894" s="22">
        <v>43984</v>
      </c>
      <c r="BE894" s="22">
        <v>43990</v>
      </c>
      <c r="BF894" s="24">
        <v>13</v>
      </c>
      <c r="BG894" s="22">
        <v>44001</v>
      </c>
      <c r="BH894" s="37"/>
    </row>
    <row r="895" spans="1:60" x14ac:dyDescent="0.25">
      <c r="A895" s="19"/>
      <c r="B895" s="17" t="s">
        <v>909</v>
      </c>
      <c r="C895" s="17" t="s">
        <v>5175</v>
      </c>
      <c r="D895" s="17" t="s">
        <v>3139</v>
      </c>
      <c r="E895" s="20" t="s">
        <v>7321</v>
      </c>
      <c r="F895" s="20" t="s">
        <v>3150</v>
      </c>
      <c r="G895" s="82" t="s">
        <v>7254</v>
      </c>
      <c r="H895" s="85" t="s">
        <v>7266</v>
      </c>
      <c r="I895" s="21" t="s">
        <v>7417</v>
      </c>
      <c r="J895" s="21" t="s">
        <v>2982</v>
      </c>
      <c r="K895" s="19"/>
      <c r="L895" s="22">
        <v>44015</v>
      </c>
      <c r="M895" s="98">
        <v>40840.109399974303</v>
      </c>
      <c r="N895" s="94">
        <v>40840.109399974303</v>
      </c>
      <c r="O895" s="94"/>
      <c r="P895" s="62" t="str">
        <f t="shared" si="13"/>
        <v/>
      </c>
      <c r="Q895" s="22"/>
      <c r="R895" s="99">
        <v>183971996.882</v>
      </c>
      <c r="S895" s="99"/>
      <c r="T895" s="19"/>
      <c r="U895" s="23">
        <v>-1.5543575318588399E-4</v>
      </c>
      <c r="V895" s="63">
        <v>-0.57356486213393498</v>
      </c>
      <c r="W895" s="23">
        <v>4.9381243661628105E-4</v>
      </c>
      <c r="X895" s="63">
        <v>-9.5533887210040103</v>
      </c>
      <c r="Y895" s="23"/>
      <c r="Z895" s="63"/>
      <c r="AA895" s="23"/>
      <c r="AB895" s="63"/>
      <c r="AC895" s="23"/>
      <c r="AD895" s="63"/>
      <c r="AE895" s="23"/>
      <c r="AF895" s="64"/>
      <c r="AG895" s="23">
        <v>-1.9032565069210201E-4</v>
      </c>
      <c r="AH895" s="63">
        <v>-6.11385836582485</v>
      </c>
      <c r="AI895" s="23"/>
      <c r="AJ895" s="63"/>
      <c r="AK895" s="23">
        <v>9.8650470063148497E-3</v>
      </c>
      <c r="AL895" s="23">
        <v>2.58311813668115E-2</v>
      </c>
      <c r="AM895" s="63">
        <v>8.0193973117275199</v>
      </c>
      <c r="AN895" s="19"/>
      <c r="AO895" s="26">
        <v>2.0648818772315298E-3</v>
      </c>
      <c r="AP895" s="26">
        <v>-1.65287701565831E-3</v>
      </c>
      <c r="AQ895" s="26">
        <v>5.5064606258383702E-3</v>
      </c>
      <c r="AR895" s="26">
        <v>-1.9032565069210201E-4</v>
      </c>
      <c r="AS895" s="24"/>
      <c r="AT895" s="24"/>
      <c r="AU895" s="24"/>
      <c r="AV895" s="25"/>
      <c r="AW895" s="19"/>
      <c r="AX895" s="29"/>
      <c r="AY895" s="30"/>
      <c r="AZ895" s="30"/>
      <c r="BA895" s="30"/>
      <c r="BB895" s="62"/>
      <c r="BC895" s="108">
        <v>-0.494440207043226</v>
      </c>
      <c r="BD895" s="22">
        <v>43907</v>
      </c>
      <c r="BE895" s="22">
        <v>43916</v>
      </c>
      <c r="BF895" s="24">
        <v>20</v>
      </c>
      <c r="BG895" s="22">
        <v>43935</v>
      </c>
      <c r="BH895" s="37"/>
    </row>
    <row r="896" spans="1:60" x14ac:dyDescent="0.25">
      <c r="A896" s="19"/>
      <c r="B896" s="17" t="s">
        <v>910</v>
      </c>
      <c r="C896" s="17" t="s">
        <v>5176</v>
      </c>
      <c r="D896" s="17" t="s">
        <v>3139</v>
      </c>
      <c r="E896" s="20" t="s">
        <v>7322</v>
      </c>
      <c r="F896" s="20" t="s">
        <v>3150</v>
      </c>
      <c r="G896" s="82" t="s">
        <v>7254</v>
      </c>
      <c r="H896" s="85" t="s">
        <v>7266</v>
      </c>
      <c r="I896" s="21" t="s">
        <v>7417</v>
      </c>
      <c r="J896" s="21" t="s">
        <v>4231</v>
      </c>
      <c r="K896" s="19"/>
      <c r="L896" s="22">
        <v>44015</v>
      </c>
      <c r="M896" s="98">
        <v>1180.1976999994399</v>
      </c>
      <c r="N896" s="94">
        <v>1180.1976999994399</v>
      </c>
      <c r="O896" s="94">
        <v>1180.79649999924</v>
      </c>
      <c r="P896" s="62">
        <f t="shared" si="13"/>
        <v>0.99949288467589414</v>
      </c>
      <c r="Q896" s="22">
        <v>44007</v>
      </c>
      <c r="R896" s="99">
        <v>3465547.2579999999</v>
      </c>
      <c r="S896" s="99">
        <v>3653060.69132422</v>
      </c>
      <c r="T896" s="19"/>
      <c r="U896" s="23">
        <v>-1.53764147398761E-4</v>
      </c>
      <c r="V896" s="63">
        <v>-0.57339770155522296</v>
      </c>
      <c r="W896" s="23">
        <v>5.4325484416040105E-4</v>
      </c>
      <c r="X896" s="63">
        <v>-9.5484444802568795</v>
      </c>
      <c r="Y896" s="23">
        <v>1.45320262035966E-2</v>
      </c>
      <c r="Z896" s="63">
        <v>14.653806000948</v>
      </c>
      <c r="AA896" s="23">
        <v>2.236472677032E-2</v>
      </c>
      <c r="AB896" s="63">
        <v>19.1430883866851</v>
      </c>
      <c r="AC896" s="23">
        <v>5.6373789848294102E-2</v>
      </c>
      <c r="AD896" s="63">
        <v>25.704676232358899</v>
      </c>
      <c r="AE896" s="23">
        <v>8.1742475862556604E-2</v>
      </c>
      <c r="AF896" s="64">
        <v>20.3675891702296</v>
      </c>
      <c r="AG896" s="23">
        <v>-1.8535830440669101E-4</v>
      </c>
      <c r="AH896" s="63">
        <v>-6.1133616311999504</v>
      </c>
      <c r="AI896" s="23">
        <v>1.54725204538408E-2</v>
      </c>
      <c r="AJ896" s="63">
        <v>11.6333650175948</v>
      </c>
      <c r="AK896" s="23">
        <v>0.18019769999955301</v>
      </c>
      <c r="AL896" s="23">
        <v>2.9192525218604701E-2</v>
      </c>
      <c r="AM896" s="63">
        <v>8.2103628066688508</v>
      </c>
      <c r="AN896" s="19"/>
      <c r="AO896" s="26">
        <v>2.0698372518381798E-3</v>
      </c>
      <c r="AP896" s="26">
        <v>-1.65126976571628E-3</v>
      </c>
      <c r="AQ896" s="26">
        <v>5.5559468601131803E-3</v>
      </c>
      <c r="AR896" s="26">
        <v>-6.0718154027199498E-3</v>
      </c>
      <c r="AS896" s="24">
        <v>9</v>
      </c>
      <c r="AT896" s="24">
        <v>3</v>
      </c>
      <c r="AU896" s="24">
        <v>7</v>
      </c>
      <c r="AV896" s="25">
        <v>5</v>
      </c>
      <c r="AW896" s="19"/>
      <c r="AX896" s="29">
        <v>7.1350477523719697E-3</v>
      </c>
      <c r="AY896" s="30">
        <v>-0.94694753881322002</v>
      </c>
      <c r="AZ896" s="30">
        <v>0.49284410653535798</v>
      </c>
      <c r="BA896" s="30">
        <v>-1.2346454483613301</v>
      </c>
      <c r="BB896" s="62">
        <v>7.3709821890929601E-4</v>
      </c>
      <c r="BC896" s="108">
        <v>-0.86533040396807304</v>
      </c>
      <c r="BD896" s="22">
        <v>43766</v>
      </c>
      <c r="BE896" s="22">
        <v>43803</v>
      </c>
      <c r="BF896" s="24">
        <v>60</v>
      </c>
      <c r="BG896" s="22">
        <v>43850</v>
      </c>
      <c r="BH896" s="37"/>
    </row>
    <row r="897" spans="1:60" x14ac:dyDescent="0.25">
      <c r="A897" s="19"/>
      <c r="B897" s="17" t="s">
        <v>911</v>
      </c>
      <c r="C897" s="17" t="s">
        <v>5177</v>
      </c>
      <c r="D897" s="17" t="s">
        <v>3139</v>
      </c>
      <c r="E897" s="20" t="s">
        <v>7341</v>
      </c>
      <c r="F897" s="20" t="s">
        <v>3150</v>
      </c>
      <c r="G897" s="82" t="s">
        <v>7254</v>
      </c>
      <c r="H897" s="85" t="s">
        <v>7266</v>
      </c>
      <c r="I897" s="21" t="s">
        <v>7417</v>
      </c>
      <c r="J897" s="21" t="s">
        <v>2982</v>
      </c>
      <c r="K897" s="19"/>
      <c r="L897" s="22">
        <v>44015</v>
      </c>
      <c r="M897" s="98">
        <v>39005.825399994901</v>
      </c>
      <c r="N897" s="94">
        <v>39005.825399994901</v>
      </c>
      <c r="O897" s="94"/>
      <c r="P897" s="62" t="str">
        <f t="shared" si="13"/>
        <v/>
      </c>
      <c r="Q897" s="22"/>
      <c r="R897" s="99">
        <v>0</v>
      </c>
      <c r="S897" s="99"/>
      <c r="T897" s="19"/>
      <c r="U897" s="23">
        <v>0</v>
      </c>
      <c r="V897" s="63">
        <v>-0.55802128681534702</v>
      </c>
      <c r="W897" s="23">
        <v>0</v>
      </c>
      <c r="X897" s="63">
        <v>-9.6027699646656401</v>
      </c>
      <c r="Y897" s="23">
        <v>1.0001603332057099E-3</v>
      </c>
      <c r="Z897" s="63">
        <v>13.3006194139016</v>
      </c>
      <c r="AA897" s="23"/>
      <c r="AB897" s="63"/>
      <c r="AC897" s="23"/>
      <c r="AD897" s="63"/>
      <c r="AE897" s="23"/>
      <c r="AF897" s="64"/>
      <c r="AG897" s="23">
        <v>0</v>
      </c>
      <c r="AH897" s="63">
        <v>-6.0948258007556397</v>
      </c>
      <c r="AI897" s="23">
        <v>1.9721209446288399E-3</v>
      </c>
      <c r="AJ897" s="63">
        <v>10.2833250666736</v>
      </c>
      <c r="AK897" s="23">
        <v>1.49369230712182E-4</v>
      </c>
      <c r="AL897" s="23">
        <v>1.9916393284802301E-4</v>
      </c>
      <c r="AM897" s="63">
        <v>18.1594468213152</v>
      </c>
      <c r="AN897" s="19"/>
      <c r="AO897" s="26">
        <v>9.9716436852759194E-4</v>
      </c>
      <c r="AP897" s="26">
        <v>-1.47914442914043E-3</v>
      </c>
      <c r="AQ897" s="26">
        <v>4.3542279236135099E-3</v>
      </c>
      <c r="AR897" s="26">
        <v>-5.6347213112530898E-3</v>
      </c>
      <c r="AS897" s="24"/>
      <c r="AT897" s="24"/>
      <c r="AU897" s="24"/>
      <c r="AV897" s="25"/>
      <c r="AW897" s="19"/>
      <c r="AX897" s="29"/>
      <c r="AY897" s="30"/>
      <c r="AZ897" s="30"/>
      <c r="BA897" s="30"/>
      <c r="BB897" s="62"/>
      <c r="BC897" s="108">
        <v>-0.81155680915253503</v>
      </c>
      <c r="BD897" s="22">
        <v>43766</v>
      </c>
      <c r="BE897" s="22">
        <v>43803</v>
      </c>
      <c r="BF897" s="24"/>
      <c r="BG897" s="22"/>
      <c r="BH897" s="37"/>
    </row>
    <row r="898" spans="1:60" x14ac:dyDescent="0.25">
      <c r="A898" s="19"/>
      <c r="B898" s="17" t="s">
        <v>912</v>
      </c>
      <c r="C898" s="17" t="s">
        <v>5178</v>
      </c>
      <c r="D898" s="17" t="s">
        <v>3139</v>
      </c>
      <c r="E898" s="20" t="s">
        <v>7289</v>
      </c>
      <c r="F898" s="20" t="s">
        <v>3155</v>
      </c>
      <c r="G898" s="82" t="s">
        <v>7251</v>
      </c>
      <c r="H898" s="85" t="s">
        <v>7264</v>
      </c>
      <c r="I898" s="21" t="s">
        <v>7417</v>
      </c>
      <c r="J898" s="21" t="s">
        <v>4232</v>
      </c>
      <c r="K898" s="19"/>
      <c r="L898" s="22">
        <v>44015</v>
      </c>
      <c r="M898" s="98">
        <v>1199.27480000071</v>
      </c>
      <c r="N898" s="94">
        <v>1199.27480000071</v>
      </c>
      <c r="O898" s="94">
        <v>1320.0713999997799</v>
      </c>
      <c r="P898" s="62">
        <f t="shared" si="13"/>
        <v>0.90849237397379412</v>
      </c>
      <c r="Q898" s="22">
        <v>43881</v>
      </c>
      <c r="R898" s="99">
        <v>9144472.6520000007</v>
      </c>
      <c r="S898" s="99">
        <v>8586319.2547656205</v>
      </c>
      <c r="T898" s="19"/>
      <c r="U898" s="23">
        <v>-5.6518880228395595E-4</v>
      </c>
      <c r="V898" s="63">
        <v>-0.61454016704374204</v>
      </c>
      <c r="W898" s="23">
        <v>3.5748183798204998E-2</v>
      </c>
      <c r="X898" s="63">
        <v>-6.0279515848451402</v>
      </c>
      <c r="Y898" s="23">
        <v>-4.68346783327434E-2</v>
      </c>
      <c r="Z898" s="63">
        <v>8.5171355473139592</v>
      </c>
      <c r="AA898" s="23">
        <v>4.2782727616213399E-2</v>
      </c>
      <c r="AB898" s="63">
        <v>21.1848884712672</v>
      </c>
      <c r="AC898" s="23">
        <v>9.2500866558111697E-2</v>
      </c>
      <c r="AD898" s="63">
        <v>29.317383903340701</v>
      </c>
      <c r="AE898" s="23">
        <v>0.12899933330118099</v>
      </c>
      <c r="AF898" s="64">
        <v>25.093274914077501</v>
      </c>
      <c r="AG898" s="23">
        <v>-4.6018522934900804E-3</v>
      </c>
      <c r="AH898" s="63">
        <v>-6.5550110301046498</v>
      </c>
      <c r="AI898" s="23">
        <v>-3.8272475570920499E-2</v>
      </c>
      <c r="AJ898" s="63">
        <v>6.2588654151113596</v>
      </c>
      <c r="AK898" s="23">
        <v>0.19927480000129399</v>
      </c>
      <c r="AL898" s="23">
        <v>1.30830540674651E-2</v>
      </c>
      <c r="AM898" s="63">
        <v>-36.274457235937</v>
      </c>
      <c r="AN898" s="19"/>
      <c r="AO898" s="26">
        <v>2.6441378529853E-2</v>
      </c>
      <c r="AP898" s="26">
        <v>-5.3166223165171701E-2</v>
      </c>
      <c r="AQ898" s="26">
        <v>6.9633522327421801E-2</v>
      </c>
      <c r="AR898" s="26">
        <v>-9.9350220340129497E-2</v>
      </c>
      <c r="AS898" s="24">
        <v>7</v>
      </c>
      <c r="AT898" s="24">
        <v>5</v>
      </c>
      <c r="AU898" s="24">
        <v>7</v>
      </c>
      <c r="AV898" s="25">
        <v>5</v>
      </c>
      <c r="AW898" s="19"/>
      <c r="AX898" s="29">
        <v>0.14654848207006599</v>
      </c>
      <c r="AY898" s="30">
        <v>0.21283875077756401</v>
      </c>
      <c r="AZ898" s="30">
        <v>0.66473938974286295</v>
      </c>
      <c r="BA898" s="30">
        <v>0.27905925987852198</v>
      </c>
      <c r="BB898" s="62">
        <v>1.5032846980266201E-2</v>
      </c>
      <c r="BC898" s="108">
        <v>-21.949146084079999</v>
      </c>
      <c r="BD898" s="22">
        <v>43881</v>
      </c>
      <c r="BE898" s="22">
        <v>43913</v>
      </c>
      <c r="BF898" s="24"/>
      <c r="BG898" s="22"/>
      <c r="BH898" s="37"/>
    </row>
    <row r="899" spans="1:60" x14ac:dyDescent="0.25">
      <c r="A899" s="19"/>
      <c r="B899" s="17" t="s">
        <v>913</v>
      </c>
      <c r="C899" s="17" t="s">
        <v>5179</v>
      </c>
      <c r="D899" s="17" t="s">
        <v>3139</v>
      </c>
      <c r="E899" s="20" t="s">
        <v>7290</v>
      </c>
      <c r="F899" s="20" t="s">
        <v>3155</v>
      </c>
      <c r="G899" s="82" t="s">
        <v>7251</v>
      </c>
      <c r="H899" s="85" t="s">
        <v>7264</v>
      </c>
      <c r="I899" s="21" t="s">
        <v>7417</v>
      </c>
      <c r="J899" s="21" t="s">
        <v>4233</v>
      </c>
      <c r="K899" s="19"/>
      <c r="L899" s="22">
        <v>44015</v>
      </c>
      <c r="M899" s="98">
        <v>1774.13150000013</v>
      </c>
      <c r="N899" s="94">
        <v>1774.13150000013</v>
      </c>
      <c r="O899" s="94">
        <v>1944.2687999997299</v>
      </c>
      <c r="P899" s="62">
        <f t="shared" si="13"/>
        <v>0.91249291250282705</v>
      </c>
      <c r="Q899" s="22">
        <v>43881</v>
      </c>
      <c r="R899" s="99">
        <v>4434962.5329999998</v>
      </c>
      <c r="S899" s="99">
        <v>4816611.3128593797</v>
      </c>
      <c r="T899" s="19"/>
      <c r="U899" s="23">
        <v>-5.3242772719386299E-4</v>
      </c>
      <c r="V899" s="63">
        <v>-0.61126405953473295</v>
      </c>
      <c r="W899" s="23">
        <v>3.6767574933037402E-2</v>
      </c>
      <c r="X899" s="63">
        <v>-5.9260124713618998</v>
      </c>
      <c r="Y899" s="23">
        <v>-4.1129314611680498E-2</v>
      </c>
      <c r="Z899" s="63">
        <v>9.0876719194202504</v>
      </c>
      <c r="AA899" s="23">
        <v>5.5389945116985501E-2</v>
      </c>
      <c r="AB899" s="63">
        <v>22.445610221358901</v>
      </c>
      <c r="AC899" s="23">
        <v>0.119058846652479</v>
      </c>
      <c r="AD899" s="63">
        <v>31.973181912791901</v>
      </c>
      <c r="AE899" s="23">
        <v>0.170407393630885</v>
      </c>
      <c r="AF899" s="64">
        <v>29.234080947062498</v>
      </c>
      <c r="AG899" s="23">
        <v>-4.5039211445327999E-3</v>
      </c>
      <c r="AH899" s="63">
        <v>-6.54521791521256</v>
      </c>
      <c r="AI899" s="23">
        <v>-3.24206147406585E-2</v>
      </c>
      <c r="AJ899" s="63">
        <v>6.8440514981411997</v>
      </c>
      <c r="AK899" s="23">
        <v>0.77413150000036701</v>
      </c>
      <c r="AL899" s="23">
        <v>4.1861383739160402E-2</v>
      </c>
      <c r="AM899" s="63">
        <v>21.211212763970298</v>
      </c>
      <c r="AN899" s="19"/>
      <c r="AO899" s="26">
        <v>2.65424634908413E-2</v>
      </c>
      <c r="AP899" s="26">
        <v>-5.3135214039721199E-2</v>
      </c>
      <c r="AQ899" s="26">
        <v>7.0689328789740102E-2</v>
      </c>
      <c r="AR899" s="26">
        <v>-9.8434398331883097E-2</v>
      </c>
      <c r="AS899" s="24">
        <v>7</v>
      </c>
      <c r="AT899" s="24">
        <v>5</v>
      </c>
      <c r="AU899" s="24">
        <v>7</v>
      </c>
      <c r="AV899" s="25">
        <v>5</v>
      </c>
      <c r="AW899" s="19"/>
      <c r="AX899" s="29">
        <v>0.14653825292814901</v>
      </c>
      <c r="AY899" s="30">
        <v>0.29325308298257402</v>
      </c>
      <c r="AZ899" s="30">
        <v>0.71138536306716604</v>
      </c>
      <c r="BA899" s="30">
        <v>0.38550248849151098</v>
      </c>
      <c r="BB899" s="62">
        <v>1.50326375845725E-2</v>
      </c>
      <c r="BC899" s="108">
        <v>-21.867218154133301</v>
      </c>
      <c r="BD899" s="22">
        <v>43881</v>
      </c>
      <c r="BE899" s="22">
        <v>43913</v>
      </c>
      <c r="BF899" s="24"/>
      <c r="BG899" s="22"/>
      <c r="BH899" s="37"/>
    </row>
    <row r="900" spans="1:60" x14ac:dyDescent="0.25">
      <c r="A900" s="19"/>
      <c r="B900" s="17" t="s">
        <v>914</v>
      </c>
      <c r="C900" s="17" t="s">
        <v>5180</v>
      </c>
      <c r="D900" s="17" t="s">
        <v>3139</v>
      </c>
      <c r="E900" s="20" t="s">
        <v>7291</v>
      </c>
      <c r="F900" s="20" t="s">
        <v>3155</v>
      </c>
      <c r="G900" s="82" t="s">
        <v>7251</v>
      </c>
      <c r="H900" s="85" t="s">
        <v>7264</v>
      </c>
      <c r="I900" s="21" t="s">
        <v>7417</v>
      </c>
      <c r="J900" s="21" t="s">
        <v>4234</v>
      </c>
      <c r="K900" s="19"/>
      <c r="L900" s="22">
        <v>44015</v>
      </c>
      <c r="M900" s="98">
        <v>1373.98550000042</v>
      </c>
      <c r="N900" s="94">
        <v>1373.98550000042</v>
      </c>
      <c r="O900" s="94">
        <v>1499.69659999944</v>
      </c>
      <c r="P900" s="62">
        <f t="shared" si="13"/>
        <v>0.91617564512777649</v>
      </c>
      <c r="Q900" s="22">
        <v>43881</v>
      </c>
      <c r="R900" s="99">
        <v>5481.9759999999997</v>
      </c>
      <c r="S900" s="99">
        <v>5367.0351488571196</v>
      </c>
      <c r="T900" s="19"/>
      <c r="U900" s="23">
        <v>-5.0230017859576005E-4</v>
      </c>
      <c r="V900" s="63">
        <v>-0.60825130467492305</v>
      </c>
      <c r="W900" s="23">
        <v>3.77033162840235E-2</v>
      </c>
      <c r="X900" s="63">
        <v>-5.8324383362632899</v>
      </c>
      <c r="Y900" s="23">
        <v>-3.5870284309567103E-2</v>
      </c>
      <c r="Z900" s="63">
        <v>9.6135749496315803</v>
      </c>
      <c r="AA900" s="23">
        <v>6.7077643454467803E-2</v>
      </c>
      <c r="AB900" s="63">
        <v>23.614380055107201</v>
      </c>
      <c r="AC900" s="23">
        <v>0.13267937308963201</v>
      </c>
      <c r="AD900" s="63">
        <v>33.335234556521797</v>
      </c>
      <c r="AE900" s="23">
        <v>0.19775678882084299</v>
      </c>
      <c r="AF900" s="64">
        <v>31.9690204660583</v>
      </c>
      <c r="AG900" s="23">
        <v>-4.4138841521999001E-3</v>
      </c>
      <c r="AH900" s="63">
        <v>-6.5362142159792702</v>
      </c>
      <c r="AI900" s="23">
        <v>-2.7025880605833701E-2</v>
      </c>
      <c r="AJ900" s="63">
        <v>7.3835249116236801</v>
      </c>
      <c r="AK900" s="23">
        <v>0.37398550000041703</v>
      </c>
      <c r="AL900" s="23">
        <v>6.29745938531414E-2</v>
      </c>
      <c r="AM900" s="63">
        <v>28.584838017035501</v>
      </c>
      <c r="AN900" s="19"/>
      <c r="AO900" s="26">
        <v>2.66354191408027E-2</v>
      </c>
      <c r="AP900" s="26">
        <v>-5.3106755161061302E-2</v>
      </c>
      <c r="AQ900" s="26">
        <v>7.1657489768767804E-2</v>
      </c>
      <c r="AR900" s="26">
        <v>-9.75936028444266E-2</v>
      </c>
      <c r="AS900" s="24">
        <v>7</v>
      </c>
      <c r="AT900" s="24">
        <v>5</v>
      </c>
      <c r="AU900" s="24">
        <v>7</v>
      </c>
      <c r="AV900" s="25">
        <v>5</v>
      </c>
      <c r="AW900" s="19"/>
      <c r="AX900" s="29">
        <v>0.14652998071673201</v>
      </c>
      <c r="AY900" s="30">
        <v>0.36777933101893701</v>
      </c>
      <c r="AZ900" s="30">
        <v>0.75460000420207496</v>
      </c>
      <c r="BA900" s="30">
        <v>0.48463599334263602</v>
      </c>
      <c r="BB900" s="62">
        <v>1.50325608757703E-2</v>
      </c>
      <c r="BC900" s="108">
        <v>-21.7919477845717</v>
      </c>
      <c r="BD900" s="22">
        <v>43881</v>
      </c>
      <c r="BE900" s="22">
        <v>43913</v>
      </c>
      <c r="BF900" s="24"/>
      <c r="BG900" s="22"/>
      <c r="BH900" s="37"/>
    </row>
    <row r="901" spans="1:60" x14ac:dyDescent="0.25">
      <c r="A901" s="19"/>
      <c r="B901" s="17" t="s">
        <v>915</v>
      </c>
      <c r="C901" s="17" t="s">
        <v>5181</v>
      </c>
      <c r="D901" s="17" t="s">
        <v>3139</v>
      </c>
      <c r="E901" s="20" t="s">
        <v>7337</v>
      </c>
      <c r="F901" s="20" t="s">
        <v>3155</v>
      </c>
      <c r="G901" s="82" t="s">
        <v>7251</v>
      </c>
      <c r="H901" s="85" t="s">
        <v>7264</v>
      </c>
      <c r="I901" s="21" t="s">
        <v>7417</v>
      </c>
      <c r="J901" s="21" t="s">
        <v>4235</v>
      </c>
      <c r="K901" s="19"/>
      <c r="L901" s="22">
        <v>44015</v>
      </c>
      <c r="M901" s="98">
        <v>1109.0065999999599</v>
      </c>
      <c r="N901" s="94">
        <v>1109.0065999999599</v>
      </c>
      <c r="O901" s="94">
        <v>1215.3585000000901</v>
      </c>
      <c r="P901" s="62">
        <f t="shared" ref="P901:P964" si="14">IFERROR(N901/O901,"")</f>
        <v>0.91249339186740186</v>
      </c>
      <c r="Q901" s="22">
        <v>43881</v>
      </c>
      <c r="R901" s="99">
        <v>516503.73300000001</v>
      </c>
      <c r="S901" s="99">
        <v>833893.04677050805</v>
      </c>
      <c r="T901" s="19"/>
      <c r="U901" s="23">
        <v>-5.3244537230057198E-4</v>
      </c>
      <c r="V901" s="63">
        <v>-0.61126582404540397</v>
      </c>
      <c r="W901" s="23">
        <v>3.6767637635421103E-2</v>
      </c>
      <c r="X901" s="63">
        <v>-5.9260062011235304</v>
      </c>
      <c r="Y901" s="23">
        <v>-4.1129008969655802E-2</v>
      </c>
      <c r="Z901" s="63">
        <v>9.08770248362271</v>
      </c>
      <c r="AA901" s="23">
        <v>5.5389740549799199E-2</v>
      </c>
      <c r="AB901" s="63">
        <v>22.445589764625801</v>
      </c>
      <c r="AC901" s="23">
        <v>0.11905865628621499</v>
      </c>
      <c r="AD901" s="63">
        <v>31.973162876151001</v>
      </c>
      <c r="AE901" s="23"/>
      <c r="AF901" s="64"/>
      <c r="AG901" s="23">
        <v>-4.5039420601824497E-3</v>
      </c>
      <c r="AH901" s="63">
        <v>-6.5452200067738904</v>
      </c>
      <c r="AI901" s="23">
        <v>-3.2420355974863903E-2</v>
      </c>
      <c r="AJ901" s="63">
        <v>6.8440773747206496</v>
      </c>
      <c r="AK901" s="23">
        <v>0.109006599999702</v>
      </c>
      <c r="AL901" s="23">
        <v>3.89123715121968E-2</v>
      </c>
      <c r="AM901" s="63">
        <v>30.105567212653099</v>
      </c>
      <c r="AN901" s="19"/>
      <c r="AO901" s="26">
        <v>2.6542437357420599E-2</v>
      </c>
      <c r="AP901" s="26">
        <v>-5.3135215865040698E-2</v>
      </c>
      <c r="AQ901" s="26">
        <v>7.0688987270841594E-2</v>
      </c>
      <c r="AR901" s="26">
        <v>-9.84341787507583E-2</v>
      </c>
      <c r="AS901" s="24">
        <v>7</v>
      </c>
      <c r="AT901" s="24">
        <v>5</v>
      </c>
      <c r="AU901" s="24">
        <v>7</v>
      </c>
      <c r="AV901" s="25">
        <v>5</v>
      </c>
      <c r="AW901" s="19"/>
      <c r="AX901" s="29">
        <v>0.14653820418097899</v>
      </c>
      <c r="AY901" s="30">
        <v>0.29325278901478702</v>
      </c>
      <c r="AZ901" s="30">
        <v>0.71138489507120495</v>
      </c>
      <c r="BA901" s="30">
        <v>0.38550219019361998</v>
      </c>
      <c r="BB901" s="62">
        <v>1.50326327801668E-2</v>
      </c>
      <c r="BC901" s="108">
        <v>-21.8671939185006</v>
      </c>
      <c r="BD901" s="22">
        <v>43881</v>
      </c>
      <c r="BE901" s="22">
        <v>43913</v>
      </c>
      <c r="BF901" s="24"/>
      <c r="BG901" s="22"/>
      <c r="BH901" s="37"/>
    </row>
    <row r="902" spans="1:60" x14ac:dyDescent="0.25">
      <c r="A902" s="19"/>
      <c r="B902" s="17" t="s">
        <v>916</v>
      </c>
      <c r="C902" s="17" t="s">
        <v>5182</v>
      </c>
      <c r="D902" s="17" t="s">
        <v>3139</v>
      </c>
      <c r="E902" s="20" t="s">
        <v>7367</v>
      </c>
      <c r="F902" s="20" t="s">
        <v>3155</v>
      </c>
      <c r="G902" s="82" t="s">
        <v>7251</v>
      </c>
      <c r="H902" s="85" t="s">
        <v>7264</v>
      </c>
      <c r="I902" s="21" t="s">
        <v>7417</v>
      </c>
      <c r="J902" s="21" t="s">
        <v>4236</v>
      </c>
      <c r="K902" s="19"/>
      <c r="L902" s="22">
        <v>44015</v>
      </c>
      <c r="M902" s="98">
        <v>1852.72409999929</v>
      </c>
      <c r="N902" s="94">
        <v>1852.72409999929</v>
      </c>
      <c r="O902" s="94">
        <v>2028.54020000063</v>
      </c>
      <c r="P902" s="62">
        <f t="shared" si="14"/>
        <v>0.91332875729981322</v>
      </c>
      <c r="Q902" s="22">
        <v>43881</v>
      </c>
      <c r="R902" s="99">
        <v>15082179.437999999</v>
      </c>
      <c r="S902" s="99">
        <v>14414619.715187499</v>
      </c>
      <c r="T902" s="19"/>
      <c r="U902" s="23">
        <v>-5.2559790765371905E-4</v>
      </c>
      <c r="V902" s="63">
        <v>-0.610581077580719</v>
      </c>
      <c r="W902" s="23">
        <v>3.69801439937874E-2</v>
      </c>
      <c r="X902" s="63">
        <v>-5.9047555652869104</v>
      </c>
      <c r="Y902" s="23">
        <v>-3.9936206620041E-2</v>
      </c>
      <c r="Z902" s="63">
        <v>9.20698271857691</v>
      </c>
      <c r="AA902" s="23">
        <v>5.8036066870044999E-2</v>
      </c>
      <c r="AB902" s="63">
        <v>22.710222396650401</v>
      </c>
      <c r="AC902" s="23">
        <v>0.12467231377202601</v>
      </c>
      <c r="AD902" s="63">
        <v>32.534528624731998</v>
      </c>
      <c r="AE902" s="23">
        <v>0.17922279364022001</v>
      </c>
      <c r="AF902" s="64">
        <v>30.1156209479959</v>
      </c>
      <c r="AG902" s="23">
        <v>-4.4835003900516304E-3</v>
      </c>
      <c r="AH902" s="63">
        <v>-6.54317583976081</v>
      </c>
      <c r="AI902" s="23">
        <v>-3.1196813779388301E-2</v>
      </c>
      <c r="AJ902" s="63">
        <v>6.9664315942645798</v>
      </c>
      <c r="AK902" s="23">
        <v>0.85272409999975896</v>
      </c>
      <c r="AL902" s="23">
        <v>4.5096729236320202E-2</v>
      </c>
      <c r="AM902" s="63">
        <v>29.0704727639095</v>
      </c>
      <c r="AN902" s="19"/>
      <c r="AO902" s="26">
        <v>2.6563514020381301E-2</v>
      </c>
      <c r="AP902" s="26">
        <v>-5.3128705753843E-2</v>
      </c>
      <c r="AQ902" s="26">
        <v>7.0909099096752498E-2</v>
      </c>
      <c r="AR902" s="26">
        <v>-9.8243225777841905E-2</v>
      </c>
      <c r="AS902" s="24">
        <v>7</v>
      </c>
      <c r="AT902" s="24">
        <v>5</v>
      </c>
      <c r="AU902" s="24">
        <v>7</v>
      </c>
      <c r="AV902" s="25">
        <v>5</v>
      </c>
      <c r="AW902" s="19"/>
      <c r="AX902" s="29">
        <v>0.14653619279764801</v>
      </c>
      <c r="AY902" s="30">
        <v>0.31012980238892901</v>
      </c>
      <c r="AZ902" s="30">
        <v>0.72117233316294005</v>
      </c>
      <c r="BA902" s="30">
        <v>0.40791106518418002</v>
      </c>
      <c r="BB902" s="62">
        <v>1.5032601816928901E-2</v>
      </c>
      <c r="BC902" s="108">
        <v>-21.850116650428401</v>
      </c>
      <c r="BD902" s="22">
        <v>43881</v>
      </c>
      <c r="BE902" s="22">
        <v>43913</v>
      </c>
      <c r="BF902" s="24"/>
      <c r="BG902" s="22"/>
      <c r="BH902" s="37"/>
    </row>
    <row r="903" spans="1:60" x14ac:dyDescent="0.25">
      <c r="A903" s="19"/>
      <c r="B903" s="17" t="s">
        <v>917</v>
      </c>
      <c r="C903" s="17" t="s">
        <v>5183</v>
      </c>
      <c r="D903" s="17" t="s">
        <v>3139</v>
      </c>
      <c r="E903" s="20" t="s">
        <v>7312</v>
      </c>
      <c r="F903" s="20" t="s">
        <v>3155</v>
      </c>
      <c r="G903" s="82" t="s">
        <v>7251</v>
      </c>
      <c r="H903" s="85" t="s">
        <v>7264</v>
      </c>
      <c r="I903" s="21" t="s">
        <v>7417</v>
      </c>
      <c r="J903" s="21" t="s">
        <v>4237</v>
      </c>
      <c r="K903" s="19"/>
      <c r="L903" s="22">
        <v>44015</v>
      </c>
      <c r="M903" s="98">
        <v>1176.93600000069</v>
      </c>
      <c r="N903" s="94">
        <v>1176.93600000069</v>
      </c>
      <c r="O903" s="94">
        <v>1282.5043000001499</v>
      </c>
      <c r="P903" s="62">
        <f t="shared" si="14"/>
        <v>0.91768581204800048</v>
      </c>
      <c r="Q903" s="22">
        <v>43881</v>
      </c>
      <c r="R903" s="99">
        <v>5390345.8329999996</v>
      </c>
      <c r="S903" s="99">
        <v>5162917.0902578104</v>
      </c>
      <c r="T903" s="19"/>
      <c r="U903" s="23">
        <v>-4.9010070415533803E-4</v>
      </c>
      <c r="V903" s="63">
        <v>-0.60703135723088097</v>
      </c>
      <c r="W903" s="23">
        <v>3.8085613115981701E-2</v>
      </c>
      <c r="X903" s="63">
        <v>-5.7942086530674697</v>
      </c>
      <c r="Y903" s="23">
        <v>-3.3710239672473101E-2</v>
      </c>
      <c r="Z903" s="63">
        <v>9.8295794133300696</v>
      </c>
      <c r="AA903" s="23">
        <v>7.1898617830811404E-2</v>
      </c>
      <c r="AB903" s="63">
        <v>24.096477492741499</v>
      </c>
      <c r="AC903" s="23">
        <v>0.15431851390356299</v>
      </c>
      <c r="AD903" s="63">
        <v>35.499148637871301</v>
      </c>
      <c r="AE903" s="23"/>
      <c r="AF903" s="64"/>
      <c r="AG903" s="23">
        <v>-4.3775088061011004E-3</v>
      </c>
      <c r="AH903" s="63">
        <v>-6.53257668136939</v>
      </c>
      <c r="AI903" s="23">
        <v>-2.4810275098389001E-2</v>
      </c>
      <c r="AJ903" s="63">
        <v>7.6050854623681499</v>
      </c>
      <c r="AK903" s="23">
        <v>0.17693599999998699</v>
      </c>
      <c r="AL903" s="23">
        <v>5.9700689234887201E-2</v>
      </c>
      <c r="AM903" s="63">
        <v>41.0869288254762</v>
      </c>
      <c r="AN903" s="19"/>
      <c r="AO903" s="26">
        <v>2.66728922651964E-2</v>
      </c>
      <c r="AP903" s="26">
        <v>-5.3095099921847598E-2</v>
      </c>
      <c r="AQ903" s="26">
        <v>7.2053976071401807E-2</v>
      </c>
      <c r="AR903" s="26">
        <v>-9.7249898671143503E-2</v>
      </c>
      <c r="AS903" s="24">
        <v>7</v>
      </c>
      <c r="AT903" s="24">
        <v>5</v>
      </c>
      <c r="AU903" s="24">
        <v>7</v>
      </c>
      <c r="AV903" s="25">
        <v>5</v>
      </c>
      <c r="AW903" s="19"/>
      <c r="AX903" s="29">
        <v>0.14652668981856601</v>
      </c>
      <c r="AY903" s="30">
        <v>0.39851203477428498</v>
      </c>
      <c r="AZ903" s="30">
        <v>0.77241644326750203</v>
      </c>
      <c r="BA903" s="30">
        <v>0.52565004789903502</v>
      </c>
      <c r="BB903" s="62">
        <v>1.50325392434934E-2</v>
      </c>
      <c r="BC903" s="108">
        <v>-21.7612525743316</v>
      </c>
      <c r="BD903" s="22">
        <v>43881</v>
      </c>
      <c r="BE903" s="22">
        <v>43913</v>
      </c>
      <c r="BF903" s="24"/>
      <c r="BG903" s="22"/>
      <c r="BH903" s="37"/>
    </row>
    <row r="904" spans="1:60" x14ac:dyDescent="0.25">
      <c r="A904" s="19"/>
      <c r="B904" s="17" t="s">
        <v>918</v>
      </c>
      <c r="C904" s="17" t="s">
        <v>5184</v>
      </c>
      <c r="D904" s="17" t="s">
        <v>3139</v>
      </c>
      <c r="E904" s="20" t="s">
        <v>7376</v>
      </c>
      <c r="F904" s="20" t="s">
        <v>3155</v>
      </c>
      <c r="G904" s="82" t="s">
        <v>7251</v>
      </c>
      <c r="H904" s="85" t="s">
        <v>7264</v>
      </c>
      <c r="I904" s="21" t="s">
        <v>7417</v>
      </c>
      <c r="J904" s="21" t="s">
        <v>4238</v>
      </c>
      <c r="K904" s="19"/>
      <c r="L904" s="22">
        <v>44015</v>
      </c>
      <c r="M904" s="98">
        <v>1180.1890999991399</v>
      </c>
      <c r="N904" s="94">
        <v>1180.1890999991399</v>
      </c>
      <c r="O904" s="94">
        <v>1283.4616000000401</v>
      </c>
      <c r="P904" s="62">
        <f t="shared" si="14"/>
        <v>0.91953596430084317</v>
      </c>
      <c r="Q904" s="22">
        <v>43881</v>
      </c>
      <c r="R904" s="99">
        <v>3358333.7390000001</v>
      </c>
      <c r="S904" s="99">
        <v>2913497.9615390599</v>
      </c>
      <c r="T904" s="19"/>
      <c r="U904" s="23">
        <v>-4.7503705354756697E-4</v>
      </c>
      <c r="V904" s="63">
        <v>-0.60552499217010303</v>
      </c>
      <c r="W904" s="23">
        <v>3.8553829035663498E-2</v>
      </c>
      <c r="X904" s="63">
        <v>-5.7473870610992899</v>
      </c>
      <c r="Y904" s="23">
        <v>-3.1063637918123301E-2</v>
      </c>
      <c r="Z904" s="63">
        <v>10.0942395887687</v>
      </c>
      <c r="AA904" s="23">
        <v>7.7818246310926001E-2</v>
      </c>
      <c r="AB904" s="63">
        <v>24.6884403407457</v>
      </c>
      <c r="AC904" s="23">
        <v>0.16709372486016899</v>
      </c>
      <c r="AD904" s="63">
        <v>36.776669733575503</v>
      </c>
      <c r="AE904" s="23"/>
      <c r="AF904" s="64"/>
      <c r="AG904" s="23">
        <v>-4.3325684800947801E-3</v>
      </c>
      <c r="AH904" s="63">
        <v>-6.5280826487651202</v>
      </c>
      <c r="AI904" s="23">
        <v>-2.2095201511547199E-2</v>
      </c>
      <c r="AJ904" s="63">
        <v>7.87659282104869</v>
      </c>
      <c r="AK904" s="23">
        <v>0.18018909999955199</v>
      </c>
      <c r="AL904" s="23">
        <v>7.5994820368578103E-2</v>
      </c>
      <c r="AM904" s="63">
        <v>44.201432055735502</v>
      </c>
      <c r="AN904" s="19"/>
      <c r="AO904" s="26">
        <v>2.6719121369751499E-2</v>
      </c>
      <c r="AP904" s="26">
        <v>-5.3080857543172898E-2</v>
      </c>
      <c r="AQ904" s="26">
        <v>7.2538523112598299E-2</v>
      </c>
      <c r="AR904" s="26">
        <v>-9.6829092635744005E-2</v>
      </c>
      <c r="AS904" s="24">
        <v>7</v>
      </c>
      <c r="AT904" s="24">
        <v>5</v>
      </c>
      <c r="AU904" s="24">
        <v>7</v>
      </c>
      <c r="AV904" s="25">
        <v>5</v>
      </c>
      <c r="AW904" s="19"/>
      <c r="AX904" s="29">
        <v>0.14652305266834401</v>
      </c>
      <c r="AY904" s="30">
        <v>0.43624271618136801</v>
      </c>
      <c r="AZ904" s="30">
        <v>0.79428774626740095</v>
      </c>
      <c r="BA904" s="30">
        <v>0.57610957207089097</v>
      </c>
      <c r="BB904" s="62">
        <v>1.5032552621578399E-2</v>
      </c>
      <c r="BC904" s="108">
        <v>-21.723610585613599</v>
      </c>
      <c r="BD904" s="22">
        <v>43881</v>
      </c>
      <c r="BE904" s="22">
        <v>43913</v>
      </c>
      <c r="BF904" s="24"/>
      <c r="BG904" s="22"/>
      <c r="BH904" s="37"/>
    </row>
    <row r="905" spans="1:60" x14ac:dyDescent="0.25">
      <c r="A905" s="19"/>
      <c r="B905" s="17" t="s">
        <v>919</v>
      </c>
      <c r="C905" s="17" t="s">
        <v>5185</v>
      </c>
      <c r="D905" s="17" t="s">
        <v>3140</v>
      </c>
      <c r="E905" s="20" t="s">
        <v>7289</v>
      </c>
      <c r="F905" s="20" t="s">
        <v>3153</v>
      </c>
      <c r="G905" s="82" t="s">
        <v>7251</v>
      </c>
      <c r="H905" s="85" t="s">
        <v>2982</v>
      </c>
      <c r="I905" s="21" t="s">
        <v>7418</v>
      </c>
      <c r="J905" s="21" t="s">
        <v>2982</v>
      </c>
      <c r="K905" s="19"/>
      <c r="L905" s="22">
        <v>44015</v>
      </c>
      <c r="M905" s="98">
        <v>7579.7626440003496</v>
      </c>
      <c r="N905" s="94">
        <v>7579.7626440003496</v>
      </c>
      <c r="O905" s="94"/>
      <c r="P905" s="62" t="str">
        <f t="shared" si="14"/>
        <v/>
      </c>
      <c r="Q905" s="22"/>
      <c r="R905" s="99">
        <v>11970125.8868281</v>
      </c>
      <c r="S905" s="99"/>
      <c r="T905" s="19"/>
      <c r="U905" s="23">
        <v>-1.2566752737257001E-2</v>
      </c>
      <c r="V905" s="63">
        <v>-1.8146965605410501</v>
      </c>
      <c r="W905" s="23">
        <v>4.7816978189075598E-2</v>
      </c>
      <c r="X905" s="63">
        <v>-4.8210721457580803</v>
      </c>
      <c r="Y905" s="23">
        <v>-2.4582648491559701E-2</v>
      </c>
      <c r="Z905" s="63">
        <v>10.742338531432299</v>
      </c>
      <c r="AA905" s="23"/>
      <c r="AB905" s="63"/>
      <c r="AC905" s="23"/>
      <c r="AD905" s="63"/>
      <c r="AE905" s="23"/>
      <c r="AF905" s="64"/>
      <c r="AG905" s="23">
        <v>-2.8964796356376601E-3</v>
      </c>
      <c r="AH905" s="63">
        <v>-6.38447376432305</v>
      </c>
      <c r="AI905" s="23">
        <v>-7.5297654557289198E-3</v>
      </c>
      <c r="AJ905" s="63">
        <v>9.3331364266341605</v>
      </c>
      <c r="AK905" s="23">
        <v>2.89363673873595E-2</v>
      </c>
      <c r="AL905" s="23">
        <v>4.24271205065452E-2</v>
      </c>
      <c r="AM905" s="63">
        <v>14.0864722416154</v>
      </c>
      <c r="AN905" s="19"/>
      <c r="AO905" s="26">
        <v>3.5201156397306498E-2</v>
      </c>
      <c r="AP905" s="26">
        <v>-3.8432706516687197E-2</v>
      </c>
      <c r="AQ905" s="26">
        <v>6.8196383608665201E-2</v>
      </c>
      <c r="AR905" s="26">
        <v>-0.1198500880746</v>
      </c>
      <c r="AS905" s="24"/>
      <c r="AT905" s="24"/>
      <c r="AU905" s="24"/>
      <c r="AV905" s="25"/>
      <c r="AW905" s="19"/>
      <c r="AX905" s="29"/>
      <c r="AY905" s="30"/>
      <c r="AZ905" s="30"/>
      <c r="BA905" s="30"/>
      <c r="BB905" s="62"/>
      <c r="BC905" s="108">
        <v>-20.343442751822302</v>
      </c>
      <c r="BD905" s="22">
        <v>43882</v>
      </c>
      <c r="BE905" s="22">
        <v>43913</v>
      </c>
      <c r="BF905" s="24"/>
      <c r="BG905" s="22"/>
      <c r="BH905" s="37"/>
    </row>
    <row r="906" spans="1:60" x14ac:dyDescent="0.25">
      <c r="A906" s="19"/>
      <c r="B906" s="17" t="s">
        <v>920</v>
      </c>
      <c r="C906" s="17" t="s">
        <v>5186</v>
      </c>
      <c r="D906" s="17" t="s">
        <v>3140</v>
      </c>
      <c r="E906" s="20" t="s">
        <v>7298</v>
      </c>
      <c r="F906" s="20" t="s">
        <v>3153</v>
      </c>
      <c r="G906" s="82" t="s">
        <v>7251</v>
      </c>
      <c r="H906" s="85" t="s">
        <v>2982</v>
      </c>
      <c r="I906" s="21" t="s">
        <v>7418</v>
      </c>
      <c r="J906" s="21" t="s">
        <v>2982</v>
      </c>
      <c r="K906" s="19"/>
      <c r="L906" s="22">
        <v>44015</v>
      </c>
      <c r="M906" s="98">
        <v>7626.3130860030697</v>
      </c>
      <c r="N906" s="94">
        <v>7626.3130860030697</v>
      </c>
      <c r="O906" s="94"/>
      <c r="P906" s="62" t="str">
        <f t="shared" si="14"/>
        <v/>
      </c>
      <c r="Q906" s="22"/>
      <c r="R906" s="99">
        <v>739454.46259277302</v>
      </c>
      <c r="S906" s="99"/>
      <c r="T906" s="19"/>
      <c r="U906" s="23">
        <v>-1.25508260916831E-2</v>
      </c>
      <c r="V906" s="63">
        <v>-1.8131038959836601</v>
      </c>
      <c r="W906" s="23">
        <v>4.8329862791433698E-2</v>
      </c>
      <c r="X906" s="63">
        <v>-4.7697836855222704</v>
      </c>
      <c r="Y906" s="23">
        <v>-2.1677979100786601E-2</v>
      </c>
      <c r="Z906" s="63">
        <v>11.032805470502399</v>
      </c>
      <c r="AA906" s="23"/>
      <c r="AB906" s="63"/>
      <c r="AC906" s="23"/>
      <c r="AD906" s="63"/>
      <c r="AE906" s="23"/>
      <c r="AF906" s="64"/>
      <c r="AG906" s="23">
        <v>-2.8552276244226999E-3</v>
      </c>
      <c r="AH906" s="63">
        <v>-6.38034856320155</v>
      </c>
      <c r="AI906" s="23">
        <v>-4.5113469095667798E-3</v>
      </c>
      <c r="AJ906" s="63">
        <v>9.6349782812467293</v>
      </c>
      <c r="AK906" s="23">
        <v>2.4591600611529402E-2</v>
      </c>
      <c r="AL906" s="23">
        <v>3.6889653350954198E-2</v>
      </c>
      <c r="AM906" s="63">
        <v>11.5505216660531</v>
      </c>
      <c r="AN906" s="19"/>
      <c r="AO906" s="26">
        <v>3.5194360170862603E-2</v>
      </c>
      <c r="AP906" s="26">
        <v>-3.8390172991967099E-2</v>
      </c>
      <c r="AQ906" s="26">
        <v>6.87381932802964E-2</v>
      </c>
      <c r="AR906" s="26">
        <v>-0.119403040735924</v>
      </c>
      <c r="AS906" s="24"/>
      <c r="AT906" s="24"/>
      <c r="AU906" s="24"/>
      <c r="AV906" s="25"/>
      <c r="AW906" s="19"/>
      <c r="AX906" s="29"/>
      <c r="AY906" s="30"/>
      <c r="AZ906" s="30"/>
      <c r="BA906" s="30"/>
      <c r="BB906" s="62"/>
      <c r="BC906" s="108">
        <v>-20.303484606469301</v>
      </c>
      <c r="BD906" s="22">
        <v>43882</v>
      </c>
      <c r="BE906" s="22">
        <v>43913</v>
      </c>
      <c r="BF906" s="24"/>
      <c r="BG906" s="22"/>
      <c r="BH906" s="37"/>
    </row>
    <row r="907" spans="1:60" x14ac:dyDescent="0.25">
      <c r="A907" s="19"/>
      <c r="B907" s="17" t="s">
        <v>921</v>
      </c>
      <c r="C907" s="17" t="s">
        <v>5187</v>
      </c>
      <c r="D907" s="17" t="s">
        <v>3140</v>
      </c>
      <c r="E907" s="20" t="s">
        <v>7377</v>
      </c>
      <c r="F907" s="20" t="s">
        <v>3153</v>
      </c>
      <c r="G907" s="82" t="s">
        <v>7251</v>
      </c>
      <c r="H907" s="85" t="s">
        <v>2982</v>
      </c>
      <c r="I907" s="21" t="s">
        <v>7418</v>
      </c>
      <c r="J907" s="21" t="s">
        <v>2982</v>
      </c>
      <c r="K907" s="19"/>
      <c r="L907" s="22">
        <v>44015</v>
      </c>
      <c r="M907" s="98">
        <v>7689.023525998</v>
      </c>
      <c r="N907" s="94">
        <v>7689.023525998</v>
      </c>
      <c r="O907" s="94"/>
      <c r="P907" s="62" t="str">
        <f t="shared" si="14"/>
        <v/>
      </c>
      <c r="Q907" s="22"/>
      <c r="R907" s="99">
        <v>441681.57606298802</v>
      </c>
      <c r="S907" s="99"/>
      <c r="T907" s="19"/>
      <c r="U907" s="23">
        <v>-1.2540455507405599E-2</v>
      </c>
      <c r="V907" s="63">
        <v>-1.8120668375558999</v>
      </c>
      <c r="W907" s="23">
        <v>4.8756503856566297E-2</v>
      </c>
      <c r="X907" s="63">
        <v>-4.7271195790090097</v>
      </c>
      <c r="Y907" s="23">
        <v>-1.92409757573841E-2</v>
      </c>
      <c r="Z907" s="63">
        <v>11.276505804838999</v>
      </c>
      <c r="AA907" s="23"/>
      <c r="AB907" s="63"/>
      <c r="AC907" s="23"/>
      <c r="AD907" s="63"/>
      <c r="AE907" s="23"/>
      <c r="AF907" s="64"/>
      <c r="AG907" s="23">
        <v>-2.8090824998798802E-3</v>
      </c>
      <c r="AH907" s="63">
        <v>-6.3757340507436302</v>
      </c>
      <c r="AI907" s="23">
        <v>-2.0002364317406301E-3</v>
      </c>
      <c r="AJ907" s="63">
        <v>9.8860893290257099</v>
      </c>
      <c r="AK907" s="23">
        <v>-4.64057494446024E-2</v>
      </c>
      <c r="AL907" s="23">
        <v>-7.0000691458553796E-2</v>
      </c>
      <c r="AM907" s="63">
        <v>8.9706047198997094</v>
      </c>
      <c r="AN907" s="19"/>
      <c r="AO907" s="26">
        <v>2.5178983909427199E-2</v>
      </c>
      <c r="AP907" s="26">
        <v>-3.8343825744050299E-2</v>
      </c>
      <c r="AQ907" s="26">
        <v>6.9189565521810395E-2</v>
      </c>
      <c r="AR907" s="26">
        <v>-0.11902182626276001</v>
      </c>
      <c r="AS907" s="24"/>
      <c r="AT907" s="24"/>
      <c r="AU907" s="24"/>
      <c r="AV907" s="25"/>
      <c r="AW907" s="19"/>
      <c r="AX907" s="29"/>
      <c r="AY907" s="30"/>
      <c r="AZ907" s="30"/>
      <c r="BA907" s="30"/>
      <c r="BB907" s="62"/>
      <c r="BC907" s="108">
        <v>-20.269911006267598</v>
      </c>
      <c r="BD907" s="22">
        <v>43882</v>
      </c>
      <c r="BE907" s="22">
        <v>43913</v>
      </c>
      <c r="BF907" s="24"/>
      <c r="BG907" s="22"/>
      <c r="BH907" s="37"/>
    </row>
    <row r="908" spans="1:60" x14ac:dyDescent="0.25">
      <c r="A908" s="19"/>
      <c r="B908" s="17" t="s">
        <v>922</v>
      </c>
      <c r="C908" s="17" t="s">
        <v>5188</v>
      </c>
      <c r="D908" s="17" t="s">
        <v>3140</v>
      </c>
      <c r="E908" s="20" t="s">
        <v>7293</v>
      </c>
      <c r="F908" s="20" t="s">
        <v>3153</v>
      </c>
      <c r="G908" s="82" t="s">
        <v>7251</v>
      </c>
      <c r="H908" s="85" t="s">
        <v>2982</v>
      </c>
      <c r="I908" s="21" t="s">
        <v>7418</v>
      </c>
      <c r="J908" s="21" t="s">
        <v>2982</v>
      </c>
      <c r="K908" s="19"/>
      <c r="L908" s="22">
        <v>44015</v>
      </c>
      <c r="M908" s="98">
        <v>7597.2894079983198</v>
      </c>
      <c r="N908" s="94">
        <v>7597.2894079983198</v>
      </c>
      <c r="O908" s="94"/>
      <c r="P908" s="62" t="str">
        <f t="shared" si="14"/>
        <v/>
      </c>
      <c r="Q908" s="22"/>
      <c r="R908" s="99">
        <v>4263304.6314492198</v>
      </c>
      <c r="S908" s="99"/>
      <c r="T908" s="19"/>
      <c r="U908" s="23">
        <v>-1.2562090356368599E-2</v>
      </c>
      <c r="V908" s="63">
        <v>-1.8142303224522001</v>
      </c>
      <c r="W908" s="23">
        <v>4.8164014435314997E-2</v>
      </c>
      <c r="X908" s="63">
        <v>-4.7863685211341398</v>
      </c>
      <c r="Y908" s="23">
        <v>-2.2649679188361901E-2</v>
      </c>
      <c r="Z908" s="63">
        <v>10.9356354617485</v>
      </c>
      <c r="AA908" s="23"/>
      <c r="AB908" s="63"/>
      <c r="AC908" s="23"/>
      <c r="AD908" s="63"/>
      <c r="AE908" s="23"/>
      <c r="AF908" s="64"/>
      <c r="AG908" s="23">
        <v>-2.8717182303807901E-3</v>
      </c>
      <c r="AH908" s="63">
        <v>-6.3819976237937199</v>
      </c>
      <c r="AI908" s="23">
        <v>-5.5257445492316003E-3</v>
      </c>
      <c r="AJ908" s="63">
        <v>9.5335385172802507</v>
      </c>
      <c r="AK908" s="23">
        <v>3.1315587651988601E-2</v>
      </c>
      <c r="AL908" s="23">
        <v>4.5940098294522599E-2</v>
      </c>
      <c r="AM908" s="63">
        <v>14.3243942680856</v>
      </c>
      <c r="AN908" s="19"/>
      <c r="AO908" s="26">
        <v>3.51907407475665E-2</v>
      </c>
      <c r="AP908" s="26">
        <v>-3.8410453353208099E-2</v>
      </c>
      <c r="AQ908" s="26">
        <v>6.8552524931874401E-2</v>
      </c>
      <c r="AR908" s="26">
        <v>-0.119553655672498</v>
      </c>
      <c r="AS908" s="24"/>
      <c r="AT908" s="24"/>
      <c r="AU908" s="24"/>
      <c r="AV908" s="25"/>
      <c r="AW908" s="19"/>
      <c r="AX908" s="29"/>
      <c r="AY908" s="30"/>
      <c r="AZ908" s="30"/>
      <c r="BA908" s="30"/>
      <c r="BB908" s="62"/>
      <c r="BC908" s="108">
        <v>-20.316790509852598</v>
      </c>
      <c r="BD908" s="22">
        <v>43882</v>
      </c>
      <c r="BE908" s="22">
        <v>43913</v>
      </c>
      <c r="BF908" s="24"/>
      <c r="BG908" s="22"/>
      <c r="BH908" s="37"/>
    </row>
    <row r="909" spans="1:60" x14ac:dyDescent="0.25">
      <c r="A909" s="19"/>
      <c r="B909" s="17" t="s">
        <v>923</v>
      </c>
      <c r="C909" s="17" t="s">
        <v>5189</v>
      </c>
      <c r="D909" s="17" t="s">
        <v>3140</v>
      </c>
      <c r="E909" s="20" t="s">
        <v>7306</v>
      </c>
      <c r="F909" s="20" t="s">
        <v>3153</v>
      </c>
      <c r="G909" s="82" t="s">
        <v>7251</v>
      </c>
      <c r="H909" s="85" t="s">
        <v>2982</v>
      </c>
      <c r="I909" s="21" t="s">
        <v>7418</v>
      </c>
      <c r="J909" s="21" t="s">
        <v>2982</v>
      </c>
      <c r="K909" s="19"/>
      <c r="L909" s="22">
        <v>44015</v>
      </c>
      <c r="M909" s="98">
        <v>7468.0094240009803</v>
      </c>
      <c r="N909" s="94">
        <v>7468.0094240009803</v>
      </c>
      <c r="O909" s="94"/>
      <c r="P909" s="62" t="str">
        <f t="shared" si="14"/>
        <v/>
      </c>
      <c r="Q909" s="22"/>
      <c r="R909" s="99">
        <v>4424914.3315625004</v>
      </c>
      <c r="S909" s="99"/>
      <c r="T909" s="19"/>
      <c r="U909" s="23">
        <v>-1.25503562148879E-2</v>
      </c>
      <c r="V909" s="63">
        <v>-1.8130569083041299</v>
      </c>
      <c r="W909" s="23">
        <v>4.8411707024570198E-2</v>
      </c>
      <c r="X909" s="63">
        <v>-4.7615992622086196</v>
      </c>
      <c r="Y909" s="23">
        <v>-2.1190448253037199E-2</v>
      </c>
      <c r="Z909" s="63">
        <v>11.081558555277301</v>
      </c>
      <c r="AA909" s="23"/>
      <c r="AB909" s="63"/>
      <c r="AC909" s="23"/>
      <c r="AD909" s="63"/>
      <c r="AE909" s="23"/>
      <c r="AF909" s="64"/>
      <c r="AG909" s="23">
        <v>-2.8518896669993401E-3</v>
      </c>
      <c r="AH909" s="63">
        <v>-6.38001476745558</v>
      </c>
      <c r="AI909" s="23">
        <v>-4.0229861406260196E-3</v>
      </c>
      <c r="AJ909" s="63">
        <v>9.6838143581408094</v>
      </c>
      <c r="AK909" s="23">
        <v>-1.4708415791574199E-2</v>
      </c>
      <c r="AL909" s="23">
        <v>-2.59533914468193E-2</v>
      </c>
      <c r="AM909" s="63">
        <v>9.8958878960838792</v>
      </c>
      <c r="AN909" s="19"/>
      <c r="AO909" s="26">
        <v>2.4961338958746599E-2</v>
      </c>
      <c r="AP909" s="26">
        <v>-3.83717360846276E-2</v>
      </c>
      <c r="AQ909" s="26">
        <v>6.8824350466457004E-2</v>
      </c>
      <c r="AR909" s="26">
        <v>-0.11933438767126101</v>
      </c>
      <c r="AS909" s="24"/>
      <c r="AT909" s="24"/>
      <c r="AU909" s="24"/>
      <c r="AV909" s="25"/>
      <c r="AW909" s="19"/>
      <c r="AX909" s="29"/>
      <c r="AY909" s="30"/>
      <c r="AZ909" s="30"/>
      <c r="BA909" s="30"/>
      <c r="BB909" s="62"/>
      <c r="BC909" s="108">
        <v>-20.296751137095299</v>
      </c>
      <c r="BD909" s="22">
        <v>43882</v>
      </c>
      <c r="BE909" s="22">
        <v>43913</v>
      </c>
      <c r="BF909" s="24"/>
      <c r="BG909" s="22"/>
      <c r="BH909" s="37"/>
    </row>
    <row r="910" spans="1:60" x14ac:dyDescent="0.25">
      <c r="A910" s="19"/>
      <c r="B910" s="17" t="s">
        <v>924</v>
      </c>
      <c r="C910" s="17" t="s">
        <v>5190</v>
      </c>
      <c r="D910" s="17" t="s">
        <v>3141</v>
      </c>
      <c r="E910" s="20" t="s">
        <v>7289</v>
      </c>
      <c r="F910" s="20" t="s">
        <v>3155</v>
      </c>
      <c r="G910" s="82" t="s">
        <v>7253</v>
      </c>
      <c r="H910" s="85" t="s">
        <v>7273</v>
      </c>
      <c r="I910" s="21" t="s">
        <v>7418</v>
      </c>
      <c r="J910" s="21" t="s">
        <v>4239</v>
      </c>
      <c r="K910" s="19"/>
      <c r="L910" s="22">
        <v>44015</v>
      </c>
      <c r="M910" s="98">
        <v>911.47212599962904</v>
      </c>
      <c r="N910" s="94">
        <v>911.47212599962904</v>
      </c>
      <c r="O910" s="94">
        <v>988.26531200017803</v>
      </c>
      <c r="P910" s="62">
        <f t="shared" si="14"/>
        <v>0.9222949697130165</v>
      </c>
      <c r="Q910" s="22">
        <v>43896</v>
      </c>
      <c r="R910" s="99">
        <v>2442828.64628516</v>
      </c>
      <c r="S910" s="99">
        <v>2060387.47463672</v>
      </c>
      <c r="T910" s="19"/>
      <c r="U910" s="23">
        <v>-1.49935406243458E-2</v>
      </c>
      <c r="V910" s="63">
        <v>-2.05737534924992</v>
      </c>
      <c r="W910" s="23">
        <v>4.7866945214991602E-2</v>
      </c>
      <c r="X910" s="63">
        <v>-4.8160754431664801</v>
      </c>
      <c r="Y910" s="23">
        <v>3.5729289760638501E-2</v>
      </c>
      <c r="Z910" s="63">
        <v>16.773532356659398</v>
      </c>
      <c r="AA910" s="23">
        <v>0.192054303781479</v>
      </c>
      <c r="AB910" s="63">
        <v>36.112046087800998</v>
      </c>
      <c r="AC910" s="23">
        <v>0.39325033807486798</v>
      </c>
      <c r="AD910" s="63">
        <v>59.3923310550163</v>
      </c>
      <c r="AE910" s="23">
        <v>0.33589691803732402</v>
      </c>
      <c r="AF910" s="64">
        <v>45.7830333876773</v>
      </c>
      <c r="AG910" s="23">
        <v>-1.3773008091448E-2</v>
      </c>
      <c r="AH910" s="63">
        <v>-7.4721266099004398</v>
      </c>
      <c r="AI910" s="23">
        <v>5.09804065259232E-2</v>
      </c>
      <c r="AJ910" s="63">
        <v>15.1841536247957</v>
      </c>
      <c r="AK910" s="23"/>
      <c r="AL910" s="23"/>
      <c r="AM910" s="63"/>
      <c r="AN910" s="19"/>
      <c r="AO910" s="26">
        <v>3.54733746698912E-2</v>
      </c>
      <c r="AP910" s="26">
        <v>-4.3269831203360802E-2</v>
      </c>
      <c r="AQ910" s="26">
        <v>0.13526102778996599</v>
      </c>
      <c r="AR910" s="26">
        <v>-0.13119630966044499</v>
      </c>
      <c r="AS910" s="24">
        <v>9</v>
      </c>
      <c r="AT910" s="24">
        <v>3</v>
      </c>
      <c r="AU910" s="24">
        <v>7</v>
      </c>
      <c r="AV910" s="25">
        <v>5</v>
      </c>
      <c r="AW910" s="19"/>
      <c r="AX910" s="29">
        <v>0.15883162977887</v>
      </c>
      <c r="AY910" s="30">
        <v>1.2580837960704201</v>
      </c>
      <c r="AZ910" s="30">
        <v>1.0840891267453101</v>
      </c>
      <c r="BA910" s="30">
        <v>1.8371662795561901</v>
      </c>
      <c r="BB910" s="62">
        <v>1.63749913509855E-2</v>
      </c>
      <c r="BC910" s="108">
        <v>-18.815698754391601</v>
      </c>
      <c r="BD910" s="22">
        <v>43896</v>
      </c>
      <c r="BE910" s="22">
        <v>43915</v>
      </c>
      <c r="BF910" s="24"/>
      <c r="BG910" s="22"/>
      <c r="BH910" s="37"/>
    </row>
    <row r="911" spans="1:60" x14ac:dyDescent="0.25">
      <c r="A911" s="19"/>
      <c r="B911" s="17" t="s">
        <v>925</v>
      </c>
      <c r="C911" s="17" t="s">
        <v>5191</v>
      </c>
      <c r="D911" s="17" t="s">
        <v>3141</v>
      </c>
      <c r="E911" s="20" t="s">
        <v>7290</v>
      </c>
      <c r="F911" s="20" t="s">
        <v>3155</v>
      </c>
      <c r="G911" s="82" t="s">
        <v>7253</v>
      </c>
      <c r="H911" s="85" t="s">
        <v>7273</v>
      </c>
      <c r="I911" s="21" t="s">
        <v>7418</v>
      </c>
      <c r="J911" s="21" t="s">
        <v>4240</v>
      </c>
      <c r="K911" s="19"/>
      <c r="L911" s="22">
        <v>44015</v>
      </c>
      <c r="M911" s="98">
        <v>918.54714999999896</v>
      </c>
      <c r="N911" s="94">
        <v>918.54714999999896</v>
      </c>
      <c r="O911" s="94">
        <v>996.25112800020702</v>
      </c>
      <c r="P911" s="62">
        <f t="shared" si="14"/>
        <v>0.92200362356810106</v>
      </c>
      <c r="Q911" s="22">
        <v>43896</v>
      </c>
      <c r="R911" s="99">
        <v>682487.22960351605</v>
      </c>
      <c r="S911" s="99">
        <v>356100.641199707</v>
      </c>
      <c r="T911" s="19"/>
      <c r="U911" s="23">
        <v>-1.49942098996689E-2</v>
      </c>
      <c r="V911" s="63">
        <v>-2.0574422767822398</v>
      </c>
      <c r="W911" s="23">
        <v>4.7889943074551397E-2</v>
      </c>
      <c r="X911" s="63">
        <v>-4.8137756572104999</v>
      </c>
      <c r="Y911" s="23">
        <v>3.5251881379735998E-2</v>
      </c>
      <c r="Z911" s="63">
        <v>16.7257915185473</v>
      </c>
      <c r="AA911" s="23">
        <v>0.19175032201194001</v>
      </c>
      <c r="AB911" s="63">
        <v>36.0816479108762</v>
      </c>
      <c r="AC911" s="23">
        <v>0.39255969729332701</v>
      </c>
      <c r="AD911" s="63">
        <v>59.3232669768622</v>
      </c>
      <c r="AE911" s="23">
        <v>0.33611965365533297</v>
      </c>
      <c r="AF911" s="64">
        <v>45.805306949478101</v>
      </c>
      <c r="AG911" s="23">
        <v>-1.36972943455476E-2</v>
      </c>
      <c r="AH911" s="63">
        <v>-7.4645552353104003</v>
      </c>
      <c r="AI911" s="23">
        <v>5.0569240680488299E-2</v>
      </c>
      <c r="AJ911" s="63">
        <v>15.143037040252199</v>
      </c>
      <c r="AK911" s="23">
        <v>0.49981573705037602</v>
      </c>
      <c r="AL911" s="23">
        <v>7.2674852226555203E-2</v>
      </c>
      <c r="AM911" s="63">
        <v>43.418917696049903</v>
      </c>
      <c r="AN911" s="19"/>
      <c r="AO911" s="26">
        <v>3.5482083201713997E-2</v>
      </c>
      <c r="AP911" s="26">
        <v>-4.3338116003724302E-2</v>
      </c>
      <c r="AQ911" s="26">
        <v>0.13539953953848499</v>
      </c>
      <c r="AR911" s="26">
        <v>-0.131407403048797</v>
      </c>
      <c r="AS911" s="24">
        <v>9</v>
      </c>
      <c r="AT911" s="24">
        <v>3</v>
      </c>
      <c r="AU911" s="24">
        <v>7</v>
      </c>
      <c r="AV911" s="25">
        <v>5</v>
      </c>
      <c r="AW911" s="19"/>
      <c r="AX911" s="29">
        <v>0.158912145499053</v>
      </c>
      <c r="AY911" s="30">
        <v>1.2557814058454799</v>
      </c>
      <c r="AZ911" s="30">
        <v>1.0832030266210499</v>
      </c>
      <c r="BA911" s="30">
        <v>1.8330814842665899</v>
      </c>
      <c r="BB911" s="62">
        <v>1.6382991144819201E-2</v>
      </c>
      <c r="BC911" s="108">
        <v>-18.845795274188301</v>
      </c>
      <c r="BD911" s="22">
        <v>43896</v>
      </c>
      <c r="BE911" s="22">
        <v>43915</v>
      </c>
      <c r="BF911" s="24"/>
      <c r="BG911" s="22"/>
      <c r="BH911" s="37"/>
    </row>
    <row r="912" spans="1:60" x14ac:dyDescent="0.25">
      <c r="A912" s="19"/>
      <c r="B912" s="17" t="s">
        <v>926</v>
      </c>
      <c r="C912" s="17" t="s">
        <v>5192</v>
      </c>
      <c r="D912" s="17" t="s">
        <v>3141</v>
      </c>
      <c r="E912" s="20" t="s">
        <v>7291</v>
      </c>
      <c r="F912" s="20" t="s">
        <v>3155</v>
      </c>
      <c r="G912" s="82" t="s">
        <v>7253</v>
      </c>
      <c r="H912" s="85" t="s">
        <v>7273</v>
      </c>
      <c r="I912" s="21" t="s">
        <v>7418</v>
      </c>
      <c r="J912" s="21" t="s">
        <v>4241</v>
      </c>
      <c r="K912" s="19"/>
      <c r="L912" s="22">
        <v>44015</v>
      </c>
      <c r="M912" s="98">
        <v>1003463.19600773</v>
      </c>
      <c r="N912" s="94">
        <v>1003463.19600773</v>
      </c>
      <c r="O912" s="94">
        <v>1083464.9654884301</v>
      </c>
      <c r="P912" s="62">
        <f t="shared" si="14"/>
        <v>0.92616118469078967</v>
      </c>
      <c r="Q912" s="22">
        <v>43896</v>
      </c>
      <c r="R912" s="99">
        <v>31877588.5023438</v>
      </c>
      <c r="S912" s="99">
        <v>32767308.629843701</v>
      </c>
      <c r="T912" s="19"/>
      <c r="U912" s="23">
        <v>-1.4951702106373E-2</v>
      </c>
      <c r="V912" s="63">
        <v>-2.05319149745264</v>
      </c>
      <c r="W912" s="23">
        <v>4.9170198211868403E-2</v>
      </c>
      <c r="X912" s="63">
        <v>-4.6857501434788</v>
      </c>
      <c r="Y912" s="23">
        <v>4.2190531195956303E-2</v>
      </c>
      <c r="Z912" s="63">
        <v>17.419656500191198</v>
      </c>
      <c r="AA912" s="23">
        <v>0.207548019394453</v>
      </c>
      <c r="AB912" s="63">
        <v>37.6614176491275</v>
      </c>
      <c r="AC912" s="23">
        <v>0.42976417566184</v>
      </c>
      <c r="AD912" s="63">
        <v>63.0437148137135</v>
      </c>
      <c r="AE912" s="23">
        <v>0.38989744080405198</v>
      </c>
      <c r="AF912" s="64">
        <v>51.183085664350102</v>
      </c>
      <c r="AG912" s="23">
        <v>-1.36015707385013E-2</v>
      </c>
      <c r="AH912" s="63">
        <v>-7.45498287460941</v>
      </c>
      <c r="AI912" s="23">
        <v>5.7670319658427602E-2</v>
      </c>
      <c r="AJ912" s="63">
        <v>15.853144938053401</v>
      </c>
      <c r="AK912" s="23">
        <v>0.63034849633171697</v>
      </c>
      <c r="AL912" s="23">
        <v>8.8597799014678499E-2</v>
      </c>
      <c r="AM912" s="63">
        <v>53.225442439899801</v>
      </c>
      <c r="AN912" s="19"/>
      <c r="AO912" s="26">
        <v>3.5484528709275799E-2</v>
      </c>
      <c r="AP912" s="26">
        <v>-4.3205341917200699E-2</v>
      </c>
      <c r="AQ912" s="26">
        <v>0.13644624838169001</v>
      </c>
      <c r="AR912" s="26">
        <v>-0.130321112017555</v>
      </c>
      <c r="AS912" s="24">
        <v>9</v>
      </c>
      <c r="AT912" s="24">
        <v>3</v>
      </c>
      <c r="AU912" s="24">
        <v>7</v>
      </c>
      <c r="AV912" s="25">
        <v>5</v>
      </c>
      <c r="AW912" s="19"/>
      <c r="AX912" s="29">
        <v>0.15877431447414</v>
      </c>
      <c r="AY912" s="30">
        <v>1.3515405718917499</v>
      </c>
      <c r="AZ912" s="30">
        <v>1.1342617540322</v>
      </c>
      <c r="BA912" s="30">
        <v>1.9794615518785601</v>
      </c>
      <c r="BB912" s="62">
        <v>1.6369725333115599E-2</v>
      </c>
      <c r="BC912" s="108">
        <v>-18.771545681898701</v>
      </c>
      <c r="BD912" s="22">
        <v>43896</v>
      </c>
      <c r="BE912" s="22">
        <v>43915</v>
      </c>
      <c r="BF912" s="24"/>
      <c r="BG912" s="22"/>
      <c r="BH912" s="37"/>
    </row>
    <row r="913" spans="1:60" x14ac:dyDescent="0.25">
      <c r="A913" s="19"/>
      <c r="B913" s="17" t="s">
        <v>927</v>
      </c>
      <c r="C913" s="17" t="s">
        <v>5193</v>
      </c>
      <c r="D913" s="17" t="s">
        <v>3141</v>
      </c>
      <c r="E913" s="20" t="s">
        <v>7300</v>
      </c>
      <c r="F913" s="20" t="s">
        <v>3155</v>
      </c>
      <c r="G913" s="82" t="s">
        <v>7253</v>
      </c>
      <c r="H913" s="85" t="s">
        <v>7273</v>
      </c>
      <c r="I913" s="21" t="s">
        <v>7418</v>
      </c>
      <c r="J913" s="21" t="s">
        <v>4242</v>
      </c>
      <c r="K913" s="19"/>
      <c r="L913" s="22">
        <v>44015</v>
      </c>
      <c r="M913" s="98">
        <v>1035213.08979034</v>
      </c>
      <c r="N913" s="94">
        <v>1035213.08979034</v>
      </c>
      <c r="O913" s="94">
        <v>1117427.0202140801</v>
      </c>
      <c r="P913" s="62">
        <f t="shared" si="14"/>
        <v>0.92642568245039458</v>
      </c>
      <c r="Q913" s="22">
        <v>43910</v>
      </c>
      <c r="R913" s="99">
        <v>0</v>
      </c>
      <c r="S913" s="99">
        <v>6948.5094723052998</v>
      </c>
      <c r="T913" s="19"/>
      <c r="U913" s="23">
        <v>-1.50804248487475E-2</v>
      </c>
      <c r="V913" s="63">
        <v>-2.0660637716901</v>
      </c>
      <c r="W913" s="23">
        <v>2.69780037306191E-2</v>
      </c>
      <c r="X913" s="63">
        <v>-6.9049695916037299</v>
      </c>
      <c r="Y913" s="23">
        <v>6.6060252467650599E-2</v>
      </c>
      <c r="Z913" s="63">
        <v>19.806628627353302</v>
      </c>
      <c r="AA913" s="23">
        <v>0.21005041695403601</v>
      </c>
      <c r="AB913" s="63">
        <v>37.911657405085897</v>
      </c>
      <c r="AC913" s="23">
        <v>0.42416253094794198</v>
      </c>
      <c r="AD913" s="63">
        <v>62.483550342323703</v>
      </c>
      <c r="AE913" s="23">
        <v>0.37617078143172</v>
      </c>
      <c r="AF913" s="64">
        <v>49.810419727116802</v>
      </c>
      <c r="AG913" s="23">
        <v>-1.51648782402845E-2</v>
      </c>
      <c r="AH913" s="63">
        <v>-7.61131362478773</v>
      </c>
      <c r="AI913" s="23">
        <v>7.9718514141859501E-2</v>
      </c>
      <c r="AJ913" s="63">
        <v>18.057964386389401</v>
      </c>
      <c r="AK913" s="23"/>
      <c r="AL913" s="23"/>
      <c r="AM913" s="63"/>
      <c r="AN913" s="19"/>
      <c r="AO913" s="26">
        <v>3.5467528523440699E-2</v>
      </c>
      <c r="AP913" s="26">
        <v>-2.4172643770725699E-2</v>
      </c>
      <c r="AQ913" s="26">
        <v>0.13567629446333701</v>
      </c>
      <c r="AR913" s="26">
        <v>-0.100971928765794</v>
      </c>
      <c r="AS913" s="24">
        <v>8</v>
      </c>
      <c r="AT913" s="24">
        <v>4</v>
      </c>
      <c r="AU913" s="24">
        <v>7</v>
      </c>
      <c r="AV913" s="25">
        <v>5</v>
      </c>
      <c r="AW913" s="19"/>
      <c r="AX913" s="29">
        <v>0.136401141360984</v>
      </c>
      <c r="AY913" s="30">
        <v>1.58506844625663</v>
      </c>
      <c r="AZ913" s="30">
        <v>1.0543800399627801</v>
      </c>
      <c r="BA913" s="30">
        <v>2.52525579216308</v>
      </c>
      <c r="BB913" s="62">
        <v>1.4114595417722701E-2</v>
      </c>
      <c r="BC913" s="108">
        <v>-11.8525517669477</v>
      </c>
      <c r="BD913" s="22">
        <v>43910</v>
      </c>
      <c r="BE913" s="22">
        <v>43990</v>
      </c>
      <c r="BF913" s="24"/>
      <c r="BG913" s="22"/>
      <c r="BH913" s="37"/>
    </row>
    <row r="914" spans="1:60" x14ac:dyDescent="0.25">
      <c r="A914" s="19"/>
      <c r="B914" s="17" t="s">
        <v>928</v>
      </c>
      <c r="C914" s="17" t="s">
        <v>5194</v>
      </c>
      <c r="D914" s="17" t="s">
        <v>3141</v>
      </c>
      <c r="E914" s="20" t="s">
        <v>7337</v>
      </c>
      <c r="F914" s="20" t="s">
        <v>3155</v>
      </c>
      <c r="G914" s="82" t="s">
        <v>7253</v>
      </c>
      <c r="H914" s="85" t="s">
        <v>7273</v>
      </c>
      <c r="I914" s="21" t="s">
        <v>7418</v>
      </c>
      <c r="J914" s="21" t="s">
        <v>4243</v>
      </c>
      <c r="K914" s="19"/>
      <c r="L914" s="22">
        <v>44015</v>
      </c>
      <c r="M914" s="98">
        <v>997133.62226390804</v>
      </c>
      <c r="N914" s="94">
        <v>997133.62226390804</v>
      </c>
      <c r="O914" s="94">
        <v>1076703.9431438399</v>
      </c>
      <c r="P914" s="62">
        <f t="shared" si="14"/>
        <v>0.92609823583668083</v>
      </c>
      <c r="Q914" s="22">
        <v>43896</v>
      </c>
      <c r="R914" s="99">
        <v>1056167.6627187501</v>
      </c>
      <c r="S914" s="99">
        <v>1763416.4816757799</v>
      </c>
      <c r="T914" s="19"/>
      <c r="U914" s="23">
        <v>-1.49544594178224E-2</v>
      </c>
      <c r="V914" s="63">
        <v>-2.0534672285975799</v>
      </c>
      <c r="W914" s="23">
        <v>4.9098496087026398E-2</v>
      </c>
      <c r="X914" s="63">
        <v>-4.6929203559630004</v>
      </c>
      <c r="Y914" s="23">
        <v>4.2119629591979901E-2</v>
      </c>
      <c r="Z914" s="63">
        <v>17.412566339771701</v>
      </c>
      <c r="AA914" s="23">
        <v>0.207465295057918</v>
      </c>
      <c r="AB914" s="63">
        <v>37.653145215474098</v>
      </c>
      <c r="AC914" s="23">
        <v>0.41815522023185597</v>
      </c>
      <c r="AD914" s="63">
        <v>61.882819270715103</v>
      </c>
      <c r="AE914" s="23">
        <v>0.36487335451995001</v>
      </c>
      <c r="AF914" s="64">
        <v>48.680677035939901</v>
      </c>
      <c r="AG914" s="23">
        <v>-1.36097139247795E-2</v>
      </c>
      <c r="AH914" s="63">
        <v>-7.4557971932372302</v>
      </c>
      <c r="AI914" s="23">
        <v>5.7598384997618303E-2</v>
      </c>
      <c r="AJ914" s="63">
        <v>15.8459514719725</v>
      </c>
      <c r="AK914" s="23">
        <v>0.62460469274083197</v>
      </c>
      <c r="AL914" s="23">
        <v>8.7867613410780906E-2</v>
      </c>
      <c r="AM914" s="63">
        <v>53.625195096712602</v>
      </c>
      <c r="AN914" s="19"/>
      <c r="AO914" s="26">
        <v>3.5484534402712598E-2</v>
      </c>
      <c r="AP914" s="26">
        <v>-4.3205328855037799E-2</v>
      </c>
      <c r="AQ914" s="26">
        <v>0.13644599542938499</v>
      </c>
      <c r="AR914" s="26">
        <v>-0.13032126427337101</v>
      </c>
      <c r="AS914" s="24">
        <v>9</v>
      </c>
      <c r="AT914" s="24">
        <v>3</v>
      </c>
      <c r="AU914" s="24">
        <v>7</v>
      </c>
      <c r="AV914" s="25">
        <v>5</v>
      </c>
      <c r="AW914" s="19"/>
      <c r="AX914" s="29">
        <v>0.158773385760724</v>
      </c>
      <c r="AY914" s="30">
        <v>1.3511277073193899</v>
      </c>
      <c r="AZ914" s="30">
        <v>1.13401601757141</v>
      </c>
      <c r="BA914" s="30">
        <v>1.97882248789392</v>
      </c>
      <c r="BB914" s="62">
        <v>1.6369624275594099E-2</v>
      </c>
      <c r="BC914" s="108">
        <v>-18.771553047088702</v>
      </c>
      <c r="BD914" s="22">
        <v>43896</v>
      </c>
      <c r="BE914" s="22">
        <v>43915</v>
      </c>
      <c r="BF914" s="24"/>
      <c r="BG914" s="22"/>
      <c r="BH914" s="37"/>
    </row>
    <row r="915" spans="1:60" x14ac:dyDescent="0.25">
      <c r="A915" s="19"/>
      <c r="B915" s="17" t="s">
        <v>929</v>
      </c>
      <c r="C915" s="17" t="s">
        <v>5195</v>
      </c>
      <c r="D915" s="17" t="s">
        <v>3141</v>
      </c>
      <c r="E915" s="20" t="s">
        <v>7367</v>
      </c>
      <c r="F915" s="20" t="s">
        <v>3155</v>
      </c>
      <c r="G915" s="82" t="s">
        <v>7253</v>
      </c>
      <c r="H915" s="85" t="s">
        <v>7273</v>
      </c>
      <c r="I915" s="21" t="s">
        <v>7418</v>
      </c>
      <c r="J915" s="21" t="s">
        <v>2982</v>
      </c>
      <c r="K915" s="19"/>
      <c r="L915" s="22">
        <v>44015</v>
      </c>
      <c r="M915" s="98">
        <v>143684.73286390299</v>
      </c>
      <c r="N915" s="94">
        <v>143684.73286390299</v>
      </c>
      <c r="O915" s="94">
        <v>155377.30508804301</v>
      </c>
      <c r="P915" s="62">
        <f t="shared" si="14"/>
        <v>0.92474723243838897</v>
      </c>
      <c r="Q915" s="22">
        <v>43896</v>
      </c>
      <c r="R915" s="99">
        <v>473097.27947802702</v>
      </c>
      <c r="S915" s="99">
        <v>507773.21214599599</v>
      </c>
      <c r="T915" s="19"/>
      <c r="U915" s="23">
        <v>-1.4966332626499899E-2</v>
      </c>
      <c r="V915" s="63">
        <v>-2.0546545494653401</v>
      </c>
      <c r="W915" s="23">
        <v>4.8710740087699399E-2</v>
      </c>
      <c r="X915" s="63">
        <v>-4.7316959558956997</v>
      </c>
      <c r="Y915" s="23">
        <v>3.9795520126062897E-2</v>
      </c>
      <c r="Z915" s="63">
        <v>17.1801553932019</v>
      </c>
      <c r="AA915" s="23">
        <v>0.20205423146777299</v>
      </c>
      <c r="AB915" s="63">
        <v>37.112038856430402</v>
      </c>
      <c r="AC915" s="23">
        <v>0.41686397015291698</v>
      </c>
      <c r="AD915" s="63">
        <v>61.753694262821199</v>
      </c>
      <c r="AE915" s="23">
        <v>0.37116722856066198</v>
      </c>
      <c r="AF915" s="64">
        <v>49.310064440010997</v>
      </c>
      <c r="AG915" s="23">
        <v>-1.36460248695585E-2</v>
      </c>
      <c r="AH915" s="63">
        <v>-7.4594282877151299</v>
      </c>
      <c r="AI915" s="23">
        <v>5.5200833316121099E-2</v>
      </c>
      <c r="AJ915" s="63">
        <v>15.6061963038228</v>
      </c>
      <c r="AK915" s="23">
        <v>0.56406867463374499</v>
      </c>
      <c r="AL915" s="23">
        <v>8.0491113230964403E-2</v>
      </c>
      <c r="AM915" s="63">
        <v>49.844211454386802</v>
      </c>
      <c r="AN915" s="19"/>
      <c r="AO915" s="26">
        <v>3.5471647453959997E-2</v>
      </c>
      <c r="AP915" s="26">
        <v>-4.3240369484046803E-2</v>
      </c>
      <c r="AQ915" s="26">
        <v>0.13602648119747801</v>
      </c>
      <c r="AR915" s="26">
        <v>-0.13065151238159201</v>
      </c>
      <c r="AS915" s="24">
        <v>9</v>
      </c>
      <c r="AT915" s="24">
        <v>3</v>
      </c>
      <c r="AU915" s="24">
        <v>7</v>
      </c>
      <c r="AV915" s="25">
        <v>5</v>
      </c>
      <c r="AW915" s="19"/>
      <c r="AX915" s="29">
        <v>0.158795842681866</v>
      </c>
      <c r="AY915" s="30">
        <v>1.3184363151249301</v>
      </c>
      <c r="AZ915" s="30">
        <v>1.1165215124474299</v>
      </c>
      <c r="BA915" s="30">
        <v>1.9288024876641401</v>
      </c>
      <c r="BB915" s="62">
        <v>1.6371640245761199E-2</v>
      </c>
      <c r="BC915" s="108">
        <v>-18.790416836971399</v>
      </c>
      <c r="BD915" s="22">
        <v>43896</v>
      </c>
      <c r="BE915" s="22">
        <v>43915</v>
      </c>
      <c r="BF915" s="24"/>
      <c r="BG915" s="22"/>
      <c r="BH915" s="37"/>
    </row>
    <row r="916" spans="1:60" x14ac:dyDescent="0.25">
      <c r="A916" s="19"/>
      <c r="B916" s="17" t="s">
        <v>930</v>
      </c>
      <c r="C916" s="17" t="s">
        <v>5196</v>
      </c>
      <c r="D916" s="17" t="s">
        <v>3141</v>
      </c>
      <c r="E916" s="20" t="s">
        <v>7376</v>
      </c>
      <c r="F916" s="20" t="s">
        <v>3155</v>
      </c>
      <c r="G916" s="82" t="s">
        <v>7253</v>
      </c>
      <c r="H916" s="85" t="s">
        <v>7273</v>
      </c>
      <c r="I916" s="21" t="s">
        <v>7418</v>
      </c>
      <c r="J916" s="21" t="s">
        <v>4244</v>
      </c>
      <c r="K916" s="19"/>
      <c r="L916" s="22">
        <v>44015</v>
      </c>
      <c r="M916" s="98">
        <v>1023385.6596117</v>
      </c>
      <c r="N916" s="94">
        <v>1023385.6596117</v>
      </c>
      <c r="O916" s="94">
        <v>1103614.9904727901</v>
      </c>
      <c r="P916" s="62">
        <f t="shared" si="14"/>
        <v>0.92730315231879934</v>
      </c>
      <c r="Q916" s="22">
        <v>43896</v>
      </c>
      <c r="R916" s="99">
        <v>10102984.530718699</v>
      </c>
      <c r="S916" s="99">
        <v>5884531.4215468699</v>
      </c>
      <c r="T916" s="19"/>
      <c r="U916" s="23">
        <v>-1.49436823458018E-2</v>
      </c>
      <c r="V916" s="63">
        <v>-2.0523895213955301</v>
      </c>
      <c r="W916" s="23">
        <v>4.9442211551650003E-2</v>
      </c>
      <c r="X916" s="63">
        <v>-4.6585488095006404</v>
      </c>
      <c r="Y916" s="23">
        <v>4.4194020374561702E-2</v>
      </c>
      <c r="Z916" s="63">
        <v>17.620005418051701</v>
      </c>
      <c r="AA916" s="23">
        <v>0.212311651610362</v>
      </c>
      <c r="AB916" s="63">
        <v>38.137780870718402</v>
      </c>
      <c r="AC916" s="23">
        <v>0.41618209234904502</v>
      </c>
      <c r="AD916" s="63">
        <v>61.685506482434</v>
      </c>
      <c r="AE916" s="23">
        <v>0.388297190020094</v>
      </c>
      <c r="AF916" s="64">
        <v>51.023060585954198</v>
      </c>
      <c r="AG916" s="23">
        <v>-1.3577410546531599E-2</v>
      </c>
      <c r="AH916" s="63">
        <v>-7.4525668554124396</v>
      </c>
      <c r="AI916" s="23">
        <v>5.9738328649473302E-2</v>
      </c>
      <c r="AJ916" s="63">
        <v>16.059945837158001</v>
      </c>
      <c r="AK916" s="23"/>
      <c r="AL916" s="23"/>
      <c r="AM916" s="63"/>
      <c r="AN916" s="19"/>
      <c r="AO916" s="26">
        <v>3.5495875719789197E-2</v>
      </c>
      <c r="AP916" s="26">
        <v>-4.3173900832698599E-2</v>
      </c>
      <c r="AQ916" s="26">
        <v>0.13681998391985001</v>
      </c>
      <c r="AR916" s="26">
        <v>-0.130026619041892</v>
      </c>
      <c r="AS916" s="24">
        <v>9</v>
      </c>
      <c r="AT916" s="24">
        <v>3</v>
      </c>
      <c r="AU916" s="24">
        <v>7</v>
      </c>
      <c r="AV916" s="25">
        <v>5</v>
      </c>
      <c r="AW916" s="19"/>
      <c r="AX916" s="29">
        <v>0.15875303159773499</v>
      </c>
      <c r="AY916" s="30">
        <v>1.38040736141375</v>
      </c>
      <c r="AZ916" s="30">
        <v>1.1496780516263201</v>
      </c>
      <c r="BA916" s="30">
        <v>2.0237074393880898</v>
      </c>
      <c r="BB916" s="62">
        <v>1.63677932319297E-2</v>
      </c>
      <c r="BC916" s="108">
        <v>-18.754678488010502</v>
      </c>
      <c r="BD916" s="22">
        <v>43896</v>
      </c>
      <c r="BE916" s="22">
        <v>43915</v>
      </c>
      <c r="BF916" s="24"/>
      <c r="BG916" s="22"/>
      <c r="BH916" s="37"/>
    </row>
    <row r="917" spans="1:60" x14ac:dyDescent="0.25">
      <c r="A917" s="19"/>
      <c r="B917" s="17" t="s">
        <v>931</v>
      </c>
      <c r="C917" s="17" t="s">
        <v>5197</v>
      </c>
      <c r="D917" s="17" t="s">
        <v>3141</v>
      </c>
      <c r="E917" s="20" t="s">
        <v>7338</v>
      </c>
      <c r="F917" s="20" t="s">
        <v>3155</v>
      </c>
      <c r="G917" s="82" t="s">
        <v>7253</v>
      </c>
      <c r="H917" s="85" t="s">
        <v>7273</v>
      </c>
      <c r="I917" s="21" t="s">
        <v>7418</v>
      </c>
      <c r="J917" s="21" t="s">
        <v>4245</v>
      </c>
      <c r="K917" s="19"/>
      <c r="L917" s="22">
        <v>44015</v>
      </c>
      <c r="M917" s="98">
        <v>1030662.56299019</v>
      </c>
      <c r="N917" s="94">
        <v>1030662.56299019</v>
      </c>
      <c r="O917" s="94">
        <v>1112515.1024150799</v>
      </c>
      <c r="P917" s="62">
        <f t="shared" si="14"/>
        <v>0.9264256824494318</v>
      </c>
      <c r="Q917" s="22">
        <v>43910</v>
      </c>
      <c r="R917" s="99">
        <v>0</v>
      </c>
      <c r="S917" s="99">
        <v>5691.8543669891396</v>
      </c>
      <c r="T917" s="19"/>
      <c r="U917" s="23">
        <v>-1.50804248487475E-2</v>
      </c>
      <c r="V917" s="63">
        <v>-2.0660637716901</v>
      </c>
      <c r="W917" s="23">
        <v>2.69780037306191E-2</v>
      </c>
      <c r="X917" s="63">
        <v>-6.9049695916037299</v>
      </c>
      <c r="Y917" s="23">
        <v>6.6060252467650599E-2</v>
      </c>
      <c r="Z917" s="63">
        <v>19.806628627353302</v>
      </c>
      <c r="AA917" s="23">
        <v>0.21131963747931901</v>
      </c>
      <c r="AB917" s="63">
        <v>38.038579457614098</v>
      </c>
      <c r="AC917" s="23">
        <v>0.42421724786807302</v>
      </c>
      <c r="AD917" s="63">
        <v>62.489022034336799</v>
      </c>
      <c r="AE917" s="23">
        <v>0.37484762496373197</v>
      </c>
      <c r="AF917" s="64">
        <v>49.678104080318001</v>
      </c>
      <c r="AG917" s="23">
        <v>-1.5164878239375E-2</v>
      </c>
      <c r="AH917" s="63">
        <v>-7.6113136246931399</v>
      </c>
      <c r="AI917" s="23">
        <v>7.9718514141859501E-2</v>
      </c>
      <c r="AJ917" s="63">
        <v>18.057964386389401</v>
      </c>
      <c r="AK917" s="23">
        <v>0.47981008668488401</v>
      </c>
      <c r="AL917" s="23">
        <v>8.2974338778585705E-2</v>
      </c>
      <c r="AM917" s="63">
        <v>35.840543282974998</v>
      </c>
      <c r="AN917" s="19"/>
      <c r="AO917" s="26">
        <v>3.5464980801407399E-2</v>
      </c>
      <c r="AP917" s="26">
        <v>-2.4179247574466E-2</v>
      </c>
      <c r="AQ917" s="26">
        <v>0.13578614021214899</v>
      </c>
      <c r="AR917" s="26">
        <v>-9.9818289421818904E-2</v>
      </c>
      <c r="AS917" s="24">
        <v>8</v>
      </c>
      <c r="AT917" s="24">
        <v>4</v>
      </c>
      <c r="AU917" s="24">
        <v>7</v>
      </c>
      <c r="AV917" s="25">
        <v>5</v>
      </c>
      <c r="AW917" s="19"/>
      <c r="AX917" s="29">
        <v>0.13634838439640601</v>
      </c>
      <c r="AY917" s="30">
        <v>1.5952407789482099</v>
      </c>
      <c r="AZ917" s="30">
        <v>1.0584870578823</v>
      </c>
      <c r="BA917" s="30">
        <v>2.54260128583701</v>
      </c>
      <c r="BB917" s="62">
        <v>1.41091008220974E-2</v>
      </c>
      <c r="BC917" s="108">
        <v>-11.8525517670932</v>
      </c>
      <c r="BD917" s="22">
        <v>43910</v>
      </c>
      <c r="BE917" s="22">
        <v>43990</v>
      </c>
      <c r="BF917" s="24"/>
      <c r="BG917" s="22"/>
      <c r="BH917" s="37"/>
    </row>
    <row r="918" spans="1:60" x14ac:dyDescent="0.25">
      <c r="A918" s="19"/>
      <c r="B918" s="17" t="s">
        <v>932</v>
      </c>
      <c r="C918" s="17" t="s">
        <v>5198</v>
      </c>
      <c r="D918" s="17" t="s">
        <v>3142</v>
      </c>
      <c r="E918" s="20" t="s">
        <v>7323</v>
      </c>
      <c r="F918" s="20" t="s">
        <v>3158</v>
      </c>
      <c r="G918" s="82" t="s">
        <v>7253</v>
      </c>
      <c r="H918" s="85" t="s">
        <v>7261</v>
      </c>
      <c r="I918" s="21" t="s">
        <v>7417</v>
      </c>
      <c r="J918" s="21" t="s">
        <v>2982</v>
      </c>
      <c r="K918" s="19"/>
      <c r="L918" s="22">
        <v>44015</v>
      </c>
      <c r="M918" s="98">
        <v>1026.4283000007299</v>
      </c>
      <c r="N918" s="94">
        <v>1026.4283000007299</v>
      </c>
      <c r="O918" s="94"/>
      <c r="P918" s="62" t="str">
        <f t="shared" si="14"/>
        <v/>
      </c>
      <c r="Q918" s="22"/>
      <c r="R918" s="99">
        <v>3722292.02</v>
      </c>
      <c r="S918" s="99"/>
      <c r="T918" s="19"/>
      <c r="U918" s="23">
        <v>-6.1379159706120802E-4</v>
      </c>
      <c r="V918" s="63">
        <v>-0.61940044652146797</v>
      </c>
      <c r="W918" s="23">
        <v>1.33572786216973E-3</v>
      </c>
      <c r="X918" s="63">
        <v>-9.4691971784486704</v>
      </c>
      <c r="Y918" s="23"/>
      <c r="Z918" s="63"/>
      <c r="AA918" s="23"/>
      <c r="AB918" s="63"/>
      <c r="AC918" s="23"/>
      <c r="AD918" s="63"/>
      <c r="AE918" s="23"/>
      <c r="AF918" s="64"/>
      <c r="AG918" s="23">
        <v>-1.34888127104205E-3</v>
      </c>
      <c r="AH918" s="63">
        <v>-6.2297139278598497</v>
      </c>
      <c r="AI918" s="23"/>
      <c r="AJ918" s="63"/>
      <c r="AK918" s="23">
        <v>2.64283000014984E-2</v>
      </c>
      <c r="AL918" s="23">
        <v>5.5828752521847498E-2</v>
      </c>
      <c r="AM918" s="63">
        <v>16.7888314839802</v>
      </c>
      <c r="AN918" s="19"/>
      <c r="AO918" s="26">
        <v>6.02096115289896E-3</v>
      </c>
      <c r="AP918" s="26">
        <v>-4.6013051432964901E-3</v>
      </c>
      <c r="AQ918" s="26">
        <v>1.7870965573820299E-2</v>
      </c>
      <c r="AR918" s="26">
        <v>-3.4989000068890198E-3</v>
      </c>
      <c r="AS918" s="24"/>
      <c r="AT918" s="24"/>
      <c r="AU918" s="24"/>
      <c r="AV918" s="25"/>
      <c r="AW918" s="19"/>
      <c r="AX918" s="29"/>
      <c r="AY918" s="30"/>
      <c r="AZ918" s="30"/>
      <c r="BA918" s="30"/>
      <c r="BB918" s="62"/>
      <c r="BC918" s="108">
        <v>-1.08813923862908</v>
      </c>
      <c r="BD918" s="22">
        <v>43907</v>
      </c>
      <c r="BE918" s="22">
        <v>43913</v>
      </c>
      <c r="BF918" s="24">
        <v>13</v>
      </c>
      <c r="BG918" s="22">
        <v>43924</v>
      </c>
      <c r="BH918" s="37"/>
    </row>
    <row r="919" spans="1:60" x14ac:dyDescent="0.25">
      <c r="A919" s="19"/>
      <c r="B919" s="17" t="s">
        <v>933</v>
      </c>
      <c r="C919" s="17" t="s">
        <v>5199</v>
      </c>
      <c r="D919" s="17" t="s">
        <v>3142</v>
      </c>
      <c r="E919" s="20" t="s">
        <v>7298</v>
      </c>
      <c r="F919" s="20" t="s">
        <v>3158</v>
      </c>
      <c r="G919" s="82" t="s">
        <v>7253</v>
      </c>
      <c r="H919" s="85" t="s">
        <v>7261</v>
      </c>
      <c r="I919" s="21" t="s">
        <v>7417</v>
      </c>
      <c r="J919" s="21" t="s">
        <v>4246</v>
      </c>
      <c r="K919" s="19"/>
      <c r="L919" s="22">
        <v>44015</v>
      </c>
      <c r="M919" s="98">
        <v>2579.1810000017299</v>
      </c>
      <c r="N919" s="94">
        <v>2579.1810000017299</v>
      </c>
      <c r="O919" s="94">
        <v>2584.19330000132</v>
      </c>
      <c r="P919" s="62">
        <f t="shared" si="14"/>
        <v>0.99806040051276834</v>
      </c>
      <c r="Q919" s="22">
        <v>44004</v>
      </c>
      <c r="R919" s="99">
        <v>658323.72400000005</v>
      </c>
      <c r="S919" s="99">
        <v>665519.95736230502</v>
      </c>
      <c r="T919" s="19"/>
      <c r="U919" s="23">
        <v>-6.0831132486782703E-4</v>
      </c>
      <c r="V919" s="63">
        <v>-0.61885241930212898</v>
      </c>
      <c r="W919" s="23">
        <v>1.4998922652012E-3</v>
      </c>
      <c r="X919" s="63">
        <v>-9.4527807381528</v>
      </c>
      <c r="Y919" s="23">
        <v>2.8464946939493498E-2</v>
      </c>
      <c r="Z919" s="63">
        <v>16.047098074544898</v>
      </c>
      <c r="AA919" s="23">
        <v>4.16332470867928E-2</v>
      </c>
      <c r="AB919" s="63">
        <v>21.0699404183251</v>
      </c>
      <c r="AC919" s="23">
        <v>8.7840567422972499E-2</v>
      </c>
      <c r="AD919" s="63">
        <v>28.851353989826698</v>
      </c>
      <c r="AE919" s="23">
        <v>0.118578184365178</v>
      </c>
      <c r="AF919" s="64">
        <v>24.0511600204918</v>
      </c>
      <c r="AG919" s="23">
        <v>-1.33252154864749E-3</v>
      </c>
      <c r="AH919" s="63">
        <v>-6.2280779556240304</v>
      </c>
      <c r="AI919" s="23">
        <v>2.97423333504412E-2</v>
      </c>
      <c r="AJ919" s="63">
        <v>13.060346307247499</v>
      </c>
      <c r="AK919" s="23">
        <v>0.48664533978968399</v>
      </c>
      <c r="AL919" s="23">
        <v>4.6102682697892299E-2</v>
      </c>
      <c r="AM919" s="63">
        <v>48.606160222494502</v>
      </c>
      <c r="AN919" s="19"/>
      <c r="AO919" s="26">
        <v>6.0264870753599098E-3</v>
      </c>
      <c r="AP919" s="26">
        <v>-4.5959265271449104E-3</v>
      </c>
      <c r="AQ919" s="26">
        <v>1.8037848441963399E-2</v>
      </c>
      <c r="AR919" s="26">
        <v>-3.34103658587992E-3</v>
      </c>
      <c r="AS919" s="24">
        <v>8</v>
      </c>
      <c r="AT919" s="24">
        <v>4</v>
      </c>
      <c r="AU919" s="24">
        <v>7</v>
      </c>
      <c r="AV919" s="25">
        <v>5</v>
      </c>
      <c r="AW919" s="19"/>
      <c r="AX919" s="29">
        <v>1.3823343713938801E-2</v>
      </c>
      <c r="AY919" s="30">
        <v>0.90521834577884897</v>
      </c>
      <c r="AZ919" s="30">
        <v>0.53563796771868499</v>
      </c>
      <c r="BA919" s="30">
        <v>1.3658634573966999</v>
      </c>
      <c r="BB919" s="62">
        <v>1.42849872004263E-3</v>
      </c>
      <c r="BC919" s="108">
        <v>-1.08489289570207</v>
      </c>
      <c r="BD919" s="22">
        <v>43907</v>
      </c>
      <c r="BE919" s="22">
        <v>43913</v>
      </c>
      <c r="BF919" s="24">
        <v>13</v>
      </c>
      <c r="BG919" s="22">
        <v>43924</v>
      </c>
      <c r="BH919" s="37"/>
    </row>
    <row r="920" spans="1:60" x14ac:dyDescent="0.25">
      <c r="A920" s="19"/>
      <c r="B920" s="17" t="s">
        <v>934</v>
      </c>
      <c r="C920" s="17" t="s">
        <v>5200</v>
      </c>
      <c r="D920" s="17" t="s">
        <v>3142</v>
      </c>
      <c r="E920" s="20" t="s">
        <v>7357</v>
      </c>
      <c r="F920" s="20" t="s">
        <v>3158</v>
      </c>
      <c r="G920" s="82" t="s">
        <v>7253</v>
      </c>
      <c r="H920" s="85" t="s">
        <v>7261</v>
      </c>
      <c r="I920" s="21" t="s">
        <v>7417</v>
      </c>
      <c r="J920" s="21" t="s">
        <v>4247</v>
      </c>
      <c r="K920" s="19"/>
      <c r="L920" s="22">
        <v>44015</v>
      </c>
      <c r="M920" s="98">
        <v>1000</v>
      </c>
      <c r="N920" s="94">
        <v>1000</v>
      </c>
      <c r="O920" s="94">
        <v>1000</v>
      </c>
      <c r="P920" s="62">
        <f t="shared" si="14"/>
        <v>1</v>
      </c>
      <c r="Q920" s="22">
        <v>44015</v>
      </c>
      <c r="R920" s="99">
        <v>0</v>
      </c>
      <c r="S920" s="99">
        <v>0</v>
      </c>
      <c r="T920" s="19"/>
      <c r="U920" s="23">
        <v>0</v>
      </c>
      <c r="V920" s="63">
        <v>-0.55802128681534702</v>
      </c>
      <c r="W920" s="23">
        <v>0</v>
      </c>
      <c r="X920" s="63">
        <v>-9.6027699646656401</v>
      </c>
      <c r="Y920" s="23">
        <v>0</v>
      </c>
      <c r="Z920" s="63">
        <v>13.200603380581001</v>
      </c>
      <c r="AA920" s="23">
        <v>0</v>
      </c>
      <c r="AB920" s="63">
        <v>16.906615709653099</v>
      </c>
      <c r="AC920" s="23">
        <v>0</v>
      </c>
      <c r="AD920" s="63">
        <v>20.067297247529499</v>
      </c>
      <c r="AE920" s="23">
        <v>0</v>
      </c>
      <c r="AF920" s="64">
        <v>12.1933415839594</v>
      </c>
      <c r="AG920" s="23">
        <v>0</v>
      </c>
      <c r="AH920" s="63">
        <v>-6.0948258007556397</v>
      </c>
      <c r="AI920" s="23">
        <v>0</v>
      </c>
      <c r="AJ920" s="63">
        <v>10.0861129722034</v>
      </c>
      <c r="AK920" s="23">
        <v>0</v>
      </c>
      <c r="AL920" s="23">
        <v>0</v>
      </c>
      <c r="AM920" s="63">
        <v>-5.8373756473884E-2</v>
      </c>
      <c r="AN920" s="19"/>
      <c r="AO920" s="26">
        <v>0</v>
      </c>
      <c r="AP920" s="26">
        <v>0</v>
      </c>
      <c r="AQ920" s="26">
        <v>0</v>
      </c>
      <c r="AR920" s="26">
        <v>0</v>
      </c>
      <c r="AS920" s="24">
        <v>0</v>
      </c>
      <c r="AT920" s="24">
        <v>0</v>
      </c>
      <c r="AU920" s="24">
        <v>7</v>
      </c>
      <c r="AV920" s="25">
        <v>5</v>
      </c>
      <c r="AW920" s="19"/>
      <c r="AX920" s="29">
        <v>0</v>
      </c>
      <c r="AY920" s="30">
        <v>-117.545979959425</v>
      </c>
      <c r="AZ920" s="30">
        <v>0.39470262811346402</v>
      </c>
      <c r="BA920" s="30">
        <v>-15.971119820984301</v>
      </c>
      <c r="BB920" s="62">
        <v>0</v>
      </c>
      <c r="BC920" s="108">
        <v>0</v>
      </c>
      <c r="BD920" s="22">
        <v>43650</v>
      </c>
      <c r="BE920" s="22"/>
      <c r="BF920" s="24"/>
      <c r="BG920" s="22"/>
      <c r="BH920" s="37"/>
    </row>
    <row r="921" spans="1:60" x14ac:dyDescent="0.25">
      <c r="A921" s="19"/>
      <c r="B921" s="17" t="s">
        <v>935</v>
      </c>
      <c r="C921" s="17" t="s">
        <v>5201</v>
      </c>
      <c r="D921" s="17" t="s">
        <v>3142</v>
      </c>
      <c r="E921" s="20" t="s">
        <v>7324</v>
      </c>
      <c r="F921" s="20" t="s">
        <v>3158</v>
      </c>
      <c r="G921" s="82" t="s">
        <v>7253</v>
      </c>
      <c r="H921" s="85" t="s">
        <v>7261</v>
      </c>
      <c r="I921" s="21" t="s">
        <v>7417</v>
      </c>
      <c r="J921" s="21" t="s">
        <v>2982</v>
      </c>
      <c r="K921" s="19"/>
      <c r="L921" s="22">
        <v>44015</v>
      </c>
      <c r="M921" s="98">
        <v>1040.89900000021</v>
      </c>
      <c r="N921" s="94">
        <v>1040.89900000021</v>
      </c>
      <c r="O921" s="94"/>
      <c r="P921" s="62" t="str">
        <f t="shared" si="14"/>
        <v/>
      </c>
      <c r="Q921" s="22"/>
      <c r="R921" s="99">
        <v>2079782.9310000001</v>
      </c>
      <c r="S921" s="99"/>
      <c r="T921" s="19"/>
      <c r="U921" s="23">
        <v>-5.8645631543185995E-4</v>
      </c>
      <c r="V921" s="63">
        <v>-0.61666691835853304</v>
      </c>
      <c r="W921" s="23">
        <v>2.1568199299508701E-3</v>
      </c>
      <c r="X921" s="63">
        <v>-9.3870879716705495</v>
      </c>
      <c r="Y921" s="23">
        <v>3.2564551962423097E-2</v>
      </c>
      <c r="Z921" s="63">
        <v>16.457058576837898</v>
      </c>
      <c r="AA921" s="23"/>
      <c r="AB921" s="63"/>
      <c r="AC921" s="23"/>
      <c r="AD921" s="63"/>
      <c r="AE921" s="23"/>
      <c r="AF921" s="64"/>
      <c r="AG921" s="23">
        <v>-1.2670075730056901E-3</v>
      </c>
      <c r="AH921" s="63">
        <v>-6.2215265580598498</v>
      </c>
      <c r="AI921" s="23">
        <v>3.3914802121216801E-2</v>
      </c>
      <c r="AJ921" s="63">
        <v>13.477593184332401</v>
      </c>
      <c r="AK921" s="23">
        <v>4.0898999999626498E-2</v>
      </c>
      <c r="AL921" s="23">
        <v>4.4113506368376E-2</v>
      </c>
      <c r="AM921" s="63">
        <v>17.061395816854201</v>
      </c>
      <c r="AN921" s="19"/>
      <c r="AO921" s="26">
        <v>6.0485328140202901E-3</v>
      </c>
      <c r="AP921" s="26">
        <v>-4.5741270077996896E-3</v>
      </c>
      <c r="AQ921" s="26">
        <v>1.87056129889243E-2</v>
      </c>
      <c r="AR921" s="26">
        <v>-2.7090525491075801E-3</v>
      </c>
      <c r="AS921" s="24"/>
      <c r="AT921" s="24"/>
      <c r="AU921" s="24"/>
      <c r="AV921" s="25"/>
      <c r="AW921" s="19"/>
      <c r="AX921" s="29"/>
      <c r="AY921" s="30"/>
      <c r="AZ921" s="30"/>
      <c r="BA921" s="30"/>
      <c r="BB921" s="62"/>
      <c r="BC921" s="108">
        <v>-1.07191980724201</v>
      </c>
      <c r="BD921" s="22">
        <v>43907</v>
      </c>
      <c r="BE921" s="22">
        <v>43913</v>
      </c>
      <c r="BF921" s="24">
        <v>12</v>
      </c>
      <c r="BG921" s="22">
        <v>43923</v>
      </c>
      <c r="BH921" s="37"/>
    </row>
    <row r="922" spans="1:60" x14ac:dyDescent="0.25">
      <c r="A922" s="19"/>
      <c r="B922" s="17" t="s">
        <v>936</v>
      </c>
      <c r="C922" s="17" t="s">
        <v>5202</v>
      </c>
      <c r="D922" s="17" t="s">
        <v>3142</v>
      </c>
      <c r="E922" s="20" t="s">
        <v>7325</v>
      </c>
      <c r="F922" s="20" t="s">
        <v>3158</v>
      </c>
      <c r="G922" s="82" t="s">
        <v>7253</v>
      </c>
      <c r="H922" s="85" t="s">
        <v>7261</v>
      </c>
      <c r="I922" s="21" t="s">
        <v>7417</v>
      </c>
      <c r="J922" s="21" t="s">
        <v>2982</v>
      </c>
      <c r="K922" s="19"/>
      <c r="L922" s="22">
        <v>44015</v>
      </c>
      <c r="M922" s="98">
        <v>1056.2000999990901</v>
      </c>
      <c r="N922" s="94">
        <v>1056.2000999990901</v>
      </c>
      <c r="O922" s="94">
        <v>1058.2686000000699</v>
      </c>
      <c r="P922" s="62">
        <f t="shared" si="14"/>
        <v>0.99804539225582267</v>
      </c>
      <c r="Q922" s="22">
        <v>44004</v>
      </c>
      <c r="R922" s="99">
        <v>7627706.3969999999</v>
      </c>
      <c r="S922" s="99">
        <v>4884921.6388750002</v>
      </c>
      <c r="T922" s="19"/>
      <c r="U922" s="23">
        <v>-6.0964509157201995E-4</v>
      </c>
      <c r="V922" s="63">
        <v>-0.61898579597254899</v>
      </c>
      <c r="W922" s="23">
        <v>1.45885670463031E-3</v>
      </c>
      <c r="X922" s="63">
        <v>-9.4568842942098907</v>
      </c>
      <c r="Y922" s="23">
        <v>2.8209262078235001E-2</v>
      </c>
      <c r="Z922" s="63">
        <v>16.021529588411799</v>
      </c>
      <c r="AA922" s="23">
        <v>4.1111787420959403E-2</v>
      </c>
      <c r="AB922" s="63">
        <v>21.017794451763599</v>
      </c>
      <c r="AC922" s="23">
        <v>5.3336289296567002E-2</v>
      </c>
      <c r="AD922" s="63">
        <v>25.4009261771862</v>
      </c>
      <c r="AE922" s="23"/>
      <c r="AF922" s="64"/>
      <c r="AG922" s="23">
        <v>-1.33668830858369E-3</v>
      </c>
      <c r="AH922" s="63">
        <v>-6.2284946316140104</v>
      </c>
      <c r="AI922" s="23">
        <v>2.94820551698649E-2</v>
      </c>
      <c r="AJ922" s="63">
        <v>13.034318489197201</v>
      </c>
      <c r="AK922" s="23">
        <v>5.6200099999841803E-2</v>
      </c>
      <c r="AL922" s="23">
        <v>2.0591942578903399E-2</v>
      </c>
      <c r="AM922" s="63">
        <v>21.665720744756999</v>
      </c>
      <c r="AN922" s="19"/>
      <c r="AO922" s="26">
        <v>6.0251079048612198E-3</v>
      </c>
      <c r="AP922" s="26">
        <v>-4.5972889065524197E-3</v>
      </c>
      <c r="AQ922" s="26">
        <v>1.7996180309637601E-2</v>
      </c>
      <c r="AR922" s="26">
        <v>-3.38054532858223E-3</v>
      </c>
      <c r="AS922" s="24">
        <v>8</v>
      </c>
      <c r="AT922" s="24">
        <v>4</v>
      </c>
      <c r="AU922" s="24">
        <v>7</v>
      </c>
      <c r="AV922" s="25">
        <v>5</v>
      </c>
      <c r="AW922" s="19"/>
      <c r="AX922" s="29">
        <v>1.3822083061986601E-2</v>
      </c>
      <c r="AY922" s="30">
        <v>0.87089376283165598</v>
      </c>
      <c r="AZ922" s="30">
        <v>0.53396099545534503</v>
      </c>
      <c r="BA922" s="30">
        <v>1.3125435865495101</v>
      </c>
      <c r="BB922" s="62">
        <v>1.4283659955958701E-3</v>
      </c>
      <c r="BC922" s="108">
        <v>-1.08570838670857</v>
      </c>
      <c r="BD922" s="22">
        <v>43907</v>
      </c>
      <c r="BE922" s="22">
        <v>43913</v>
      </c>
      <c r="BF922" s="24">
        <v>13</v>
      </c>
      <c r="BG922" s="22">
        <v>43924</v>
      </c>
      <c r="BH922" s="37"/>
    </row>
    <row r="923" spans="1:60" x14ac:dyDescent="0.25">
      <c r="A923" s="19"/>
      <c r="B923" s="17" t="s">
        <v>937</v>
      </c>
      <c r="C923" s="17" t="s">
        <v>5203</v>
      </c>
      <c r="D923" s="17" t="s">
        <v>3142</v>
      </c>
      <c r="E923" s="20" t="s">
        <v>7326</v>
      </c>
      <c r="F923" s="20" t="s">
        <v>3158</v>
      </c>
      <c r="G923" s="82" t="s">
        <v>7253</v>
      </c>
      <c r="H923" s="85" t="s">
        <v>7261</v>
      </c>
      <c r="I923" s="21" t="s">
        <v>7417</v>
      </c>
      <c r="J923" s="21" t="s">
        <v>4248</v>
      </c>
      <c r="K923" s="19"/>
      <c r="L923" s="22">
        <v>44015</v>
      </c>
      <c r="M923" s="98">
        <v>2169.8412999995098</v>
      </c>
      <c r="N923" s="94">
        <v>2169.8412999995098</v>
      </c>
      <c r="O923" s="94">
        <v>2174.6396999992398</v>
      </c>
      <c r="P923" s="62">
        <f t="shared" si="14"/>
        <v>0.99779347355806491</v>
      </c>
      <c r="Q923" s="22">
        <v>44004</v>
      </c>
      <c r="R923" s="99">
        <v>66615259.327</v>
      </c>
      <c r="S923" s="99">
        <v>46351315.027312502</v>
      </c>
      <c r="T923" s="19"/>
      <c r="U923" s="23">
        <v>-6.3259517264668797E-4</v>
      </c>
      <c r="V923" s="63">
        <v>-0.62128080408001596</v>
      </c>
      <c r="W923" s="23">
        <v>7.69541984482203E-4</v>
      </c>
      <c r="X923" s="63">
        <v>-9.5258157662174199</v>
      </c>
      <c r="Y923" s="23">
        <v>2.3923190517962201E-2</v>
      </c>
      <c r="Z923" s="63">
        <v>15.5929224323772</v>
      </c>
      <c r="AA923" s="23">
        <v>3.2391094162449001E-2</v>
      </c>
      <c r="AB923" s="63">
        <v>20.145725125912598</v>
      </c>
      <c r="AC923" s="23">
        <v>6.8634763074442204E-2</v>
      </c>
      <c r="AD923" s="63">
        <v>26.930773554980998</v>
      </c>
      <c r="AE923" s="23">
        <v>8.9093183805816795E-2</v>
      </c>
      <c r="AF923" s="64">
        <v>21.102659964555599</v>
      </c>
      <c r="AG923" s="23">
        <v>-1.40540608754236E-3</v>
      </c>
      <c r="AH923" s="63">
        <v>-6.2353664095135199</v>
      </c>
      <c r="AI923" s="23">
        <v>2.51201627906994E-2</v>
      </c>
      <c r="AJ923" s="63">
        <v>12.598129251273299</v>
      </c>
      <c r="AK923" s="23">
        <v>0.36120428340102101</v>
      </c>
      <c r="AL923" s="23">
        <v>3.56730524017621E-2</v>
      </c>
      <c r="AM923" s="63">
        <v>36.062054583628203</v>
      </c>
      <c r="AN923" s="19"/>
      <c r="AO923" s="26">
        <v>6.00200904409576E-3</v>
      </c>
      <c r="AP923" s="26">
        <v>-4.6201326158552504E-3</v>
      </c>
      <c r="AQ923" s="26">
        <v>1.7295385936449699E-2</v>
      </c>
      <c r="AR923" s="26">
        <v>-4.0436298140775796E-3</v>
      </c>
      <c r="AS923" s="24">
        <v>8</v>
      </c>
      <c r="AT923" s="24">
        <v>4</v>
      </c>
      <c r="AU923" s="24">
        <v>7</v>
      </c>
      <c r="AV923" s="25">
        <v>5</v>
      </c>
      <c r="AW923" s="19"/>
      <c r="AX923" s="29">
        <v>1.3804204503831E-2</v>
      </c>
      <c r="AY923" s="30">
        <v>0.296046341990859</v>
      </c>
      <c r="AZ923" s="30">
        <v>0.50592007372779302</v>
      </c>
      <c r="BA923" s="30">
        <v>0.43745118084189</v>
      </c>
      <c r="BB923" s="62">
        <v>1.4264773728109501E-3</v>
      </c>
      <c r="BC923" s="108">
        <v>-1.1238421716170699</v>
      </c>
      <c r="BD923" s="22">
        <v>43747</v>
      </c>
      <c r="BE923" s="22">
        <v>43783</v>
      </c>
      <c r="BF923" s="24">
        <v>108</v>
      </c>
      <c r="BG923" s="22">
        <v>43899</v>
      </c>
      <c r="BH923" s="37"/>
    </row>
    <row r="924" spans="1:60" x14ac:dyDescent="0.25">
      <c r="A924" s="19"/>
      <c r="B924" s="17" t="s">
        <v>938</v>
      </c>
      <c r="C924" s="17" t="s">
        <v>5204</v>
      </c>
      <c r="D924" s="17" t="s">
        <v>3142</v>
      </c>
      <c r="E924" s="20" t="s">
        <v>7327</v>
      </c>
      <c r="F924" s="20" t="s">
        <v>3158</v>
      </c>
      <c r="G924" s="82" t="s">
        <v>7253</v>
      </c>
      <c r="H924" s="85" t="s">
        <v>7261</v>
      </c>
      <c r="I924" s="21" t="s">
        <v>7417</v>
      </c>
      <c r="J924" s="21" t="s">
        <v>4249</v>
      </c>
      <c r="K924" s="19"/>
      <c r="L924" s="22">
        <v>44015</v>
      </c>
      <c r="M924" s="98">
        <v>1187.3000000007501</v>
      </c>
      <c r="N924" s="94">
        <v>1187.3000000007501</v>
      </c>
      <c r="O924" s="94">
        <v>1187.3000000007501</v>
      </c>
      <c r="P924" s="62">
        <f t="shared" si="14"/>
        <v>1</v>
      </c>
      <c r="Q924" s="22">
        <v>44015</v>
      </c>
      <c r="R924" s="99">
        <v>0</v>
      </c>
      <c r="S924" s="99">
        <v>0</v>
      </c>
      <c r="T924" s="19"/>
      <c r="U924" s="23">
        <v>0</v>
      </c>
      <c r="V924" s="63">
        <v>-0.55802128681534702</v>
      </c>
      <c r="W924" s="23">
        <v>0</v>
      </c>
      <c r="X924" s="63">
        <v>-9.6027699646656401</v>
      </c>
      <c r="Y924" s="23">
        <v>0</v>
      </c>
      <c r="Z924" s="63">
        <v>13.200603380581001</v>
      </c>
      <c r="AA924" s="23">
        <v>0</v>
      </c>
      <c r="AB924" s="63">
        <v>16.906615709653099</v>
      </c>
      <c r="AC924" s="23">
        <v>0</v>
      </c>
      <c r="AD924" s="63">
        <v>20.067297247529499</v>
      </c>
      <c r="AE924" s="23">
        <v>0</v>
      </c>
      <c r="AF924" s="64">
        <v>12.1933415839594</v>
      </c>
      <c r="AG924" s="23">
        <v>0</v>
      </c>
      <c r="AH924" s="63">
        <v>-6.0948258007556397</v>
      </c>
      <c r="AI924" s="23">
        <v>0</v>
      </c>
      <c r="AJ924" s="63">
        <v>10.0861129722034</v>
      </c>
      <c r="AK924" s="23">
        <v>0.18730000000156</v>
      </c>
      <c r="AL924" s="23">
        <v>1.9706231863892799E-2</v>
      </c>
      <c r="AM924" s="63">
        <v>18.671626243682098</v>
      </c>
      <c r="AN924" s="19"/>
      <c r="AO924" s="26">
        <v>0</v>
      </c>
      <c r="AP924" s="26">
        <v>0</v>
      </c>
      <c r="AQ924" s="26">
        <v>0</v>
      </c>
      <c r="AR924" s="26">
        <v>0</v>
      </c>
      <c r="AS924" s="24">
        <v>0</v>
      </c>
      <c r="AT924" s="24">
        <v>0</v>
      </c>
      <c r="AU924" s="24">
        <v>7</v>
      </c>
      <c r="AV924" s="25">
        <v>5</v>
      </c>
      <c r="AW924" s="19"/>
      <c r="AX924" s="29">
        <v>0</v>
      </c>
      <c r="AY924" s="30">
        <v>-117.545979959425</v>
      </c>
      <c r="AZ924" s="30">
        <v>0.39470262811346402</v>
      </c>
      <c r="BA924" s="30">
        <v>-15.971119820984301</v>
      </c>
      <c r="BB924" s="62">
        <v>0</v>
      </c>
      <c r="BC924" s="108">
        <v>0</v>
      </c>
      <c r="BD924" s="22">
        <v>43650</v>
      </c>
      <c r="BE924" s="22"/>
      <c r="BF924" s="24"/>
      <c r="BG924" s="22"/>
      <c r="BH924" s="37"/>
    </row>
    <row r="925" spans="1:60" x14ac:dyDescent="0.25">
      <c r="A925" s="19"/>
      <c r="B925" s="17" t="s">
        <v>939</v>
      </c>
      <c r="C925" s="17" t="s">
        <v>5205</v>
      </c>
      <c r="D925" s="17" t="s">
        <v>3142</v>
      </c>
      <c r="E925" s="20" t="s">
        <v>7294</v>
      </c>
      <c r="F925" s="20" t="s">
        <v>3158</v>
      </c>
      <c r="G925" s="82" t="s">
        <v>7253</v>
      </c>
      <c r="H925" s="85" t="s">
        <v>7261</v>
      </c>
      <c r="I925" s="21" t="s">
        <v>7417</v>
      </c>
      <c r="J925" s="21" t="s">
        <v>2982</v>
      </c>
      <c r="K925" s="19"/>
      <c r="L925" s="22">
        <v>44015</v>
      </c>
      <c r="M925" s="98">
        <v>998.76480000000402</v>
      </c>
      <c r="N925" s="94">
        <v>998.76480000000402</v>
      </c>
      <c r="O925" s="94"/>
      <c r="P925" s="62" t="str">
        <f t="shared" si="14"/>
        <v/>
      </c>
      <c r="Q925" s="22"/>
      <c r="R925" s="99">
        <v>799382.41700000002</v>
      </c>
      <c r="S925" s="99"/>
      <c r="T925" s="19"/>
      <c r="U925" s="23">
        <v>-6.05581516538223E-4</v>
      </c>
      <c r="V925" s="63">
        <v>-0.61857943846916896</v>
      </c>
      <c r="W925" s="23"/>
      <c r="X925" s="63"/>
      <c r="Y925" s="23"/>
      <c r="Z925" s="63"/>
      <c r="AA925" s="23"/>
      <c r="AB925" s="63"/>
      <c r="AC925" s="23"/>
      <c r="AD925" s="63"/>
      <c r="AE925" s="23"/>
      <c r="AF925" s="64"/>
      <c r="AG925" s="23">
        <v>-1.3243817329566801E-3</v>
      </c>
      <c r="AH925" s="63">
        <v>-6.2272639740549502</v>
      </c>
      <c r="AI925" s="23"/>
      <c r="AJ925" s="63"/>
      <c r="AK925" s="23">
        <v>-1.2352000003375001E-3</v>
      </c>
      <c r="AL925" s="23">
        <v>-2.56212916101504E-2</v>
      </c>
      <c r="AM925" s="63">
        <v>-5.2565703469590499</v>
      </c>
      <c r="AN925" s="19"/>
      <c r="AO925" s="26">
        <v>5.8389330479258195E-4</v>
      </c>
      <c r="AP925" s="26">
        <v>-6.3219616640708398E-4</v>
      </c>
      <c r="AQ925" s="26">
        <v>-1.3243817329566801E-3</v>
      </c>
      <c r="AR925" s="26">
        <v>-1.3243817329566801E-3</v>
      </c>
      <c r="AS925" s="24"/>
      <c r="AT925" s="24"/>
      <c r="AU925" s="24"/>
      <c r="AV925" s="25"/>
      <c r="AW925" s="19"/>
      <c r="AX925" s="29"/>
      <c r="AY925" s="30"/>
      <c r="AZ925" s="30"/>
      <c r="BA925" s="30"/>
      <c r="BB925" s="62"/>
      <c r="BC925" s="108">
        <v>-0.19096096762950801</v>
      </c>
      <c r="BD925" s="22">
        <v>44004</v>
      </c>
      <c r="BE925" s="22">
        <v>44015</v>
      </c>
      <c r="BF925" s="24"/>
      <c r="BG925" s="22"/>
      <c r="BH925" s="37"/>
    </row>
    <row r="926" spans="1:60" x14ac:dyDescent="0.25">
      <c r="A926" s="19"/>
      <c r="B926" s="17" t="s">
        <v>940</v>
      </c>
      <c r="C926" s="17" t="s">
        <v>5206</v>
      </c>
      <c r="D926" s="17" t="s">
        <v>3143</v>
      </c>
      <c r="E926" s="20" t="s">
        <v>7289</v>
      </c>
      <c r="F926" s="20" t="s">
        <v>3159</v>
      </c>
      <c r="G926" s="82" t="s">
        <v>7253</v>
      </c>
      <c r="H926" s="85" t="s">
        <v>7261</v>
      </c>
      <c r="I926" s="21" t="s">
        <v>7417</v>
      </c>
      <c r="J926" s="21" t="s">
        <v>4250</v>
      </c>
      <c r="K926" s="19"/>
      <c r="L926" s="22">
        <v>44015</v>
      </c>
      <c r="M926" s="98">
        <v>2252.5625</v>
      </c>
      <c r="N926" s="94">
        <v>2252.5625</v>
      </c>
      <c r="O926" s="94">
        <v>2314.6634000018198</v>
      </c>
      <c r="P926" s="62">
        <f t="shared" si="14"/>
        <v>0.9731706562596657</v>
      </c>
      <c r="Q926" s="22">
        <v>43747</v>
      </c>
      <c r="R926" s="99">
        <v>1682433.32</v>
      </c>
      <c r="S926" s="99">
        <v>1737467.06761914</v>
      </c>
      <c r="T926" s="19"/>
      <c r="U926" s="23">
        <v>-3.4448466976755299E-5</v>
      </c>
      <c r="V926" s="63">
        <v>-0.56146613351302199</v>
      </c>
      <c r="W926" s="23">
        <v>8.9344093921681599E-3</v>
      </c>
      <c r="X926" s="63">
        <v>-8.7093290254560998</v>
      </c>
      <c r="Y926" s="23">
        <v>-3.2672099860064902E-4</v>
      </c>
      <c r="Z926" s="63">
        <v>13.1679312807246</v>
      </c>
      <c r="AA926" s="23">
        <v>-4.4538680485857202E-3</v>
      </c>
      <c r="AB926" s="63">
        <v>16.461228904809101</v>
      </c>
      <c r="AC926" s="23">
        <v>4.72528286900342E-2</v>
      </c>
      <c r="AD926" s="63">
        <v>24.792580116540201</v>
      </c>
      <c r="AE926" s="23">
        <v>7.4442002060095505E-2</v>
      </c>
      <c r="AF926" s="64">
        <v>19.637541789968999</v>
      </c>
      <c r="AG926" s="23">
        <v>-2.8102308260713498E-4</v>
      </c>
      <c r="AH926" s="63">
        <v>-6.1229281090199903</v>
      </c>
      <c r="AI926" s="23">
        <v>1.1570432034204701E-3</v>
      </c>
      <c r="AJ926" s="63">
        <v>10.201817292545501</v>
      </c>
      <c r="AK926" s="23">
        <v>0.74228273312095505</v>
      </c>
      <c r="AL926" s="23">
        <v>3.8389362149246202E-2</v>
      </c>
      <c r="AM926" s="63">
        <v>-20.597711556241801</v>
      </c>
      <c r="AN926" s="19"/>
      <c r="AO926" s="26">
        <v>1.17773923066125E-2</v>
      </c>
      <c r="AP926" s="26">
        <v>-1.74230691927733E-2</v>
      </c>
      <c r="AQ926" s="26">
        <v>1.14971094026259E-2</v>
      </c>
      <c r="AR926" s="26">
        <v>-2.29954682126845E-2</v>
      </c>
      <c r="AS926" s="24">
        <v>7</v>
      </c>
      <c r="AT926" s="24">
        <v>5</v>
      </c>
      <c r="AU926" s="24">
        <v>7</v>
      </c>
      <c r="AV926" s="25">
        <v>5</v>
      </c>
      <c r="AW926" s="19"/>
      <c r="AX926" s="29">
        <v>3.6347843992843999E-2</v>
      </c>
      <c r="AY926" s="30">
        <v>-0.88806974087401602</v>
      </c>
      <c r="AZ926" s="30">
        <v>0.37991720959735198</v>
      </c>
      <c r="BA926" s="30">
        <v>-1.1034716405902101</v>
      </c>
      <c r="BB926" s="62">
        <v>3.7451209757182399E-3</v>
      </c>
      <c r="BC926" s="108">
        <v>-4.7628566641942598</v>
      </c>
      <c r="BD926" s="22">
        <v>43747</v>
      </c>
      <c r="BE926" s="22">
        <v>43917</v>
      </c>
      <c r="BF926" s="24"/>
      <c r="BG926" s="22"/>
      <c r="BH926" s="37"/>
    </row>
    <row r="927" spans="1:60" x14ac:dyDescent="0.25">
      <c r="A927" s="19"/>
      <c r="B927" s="17" t="s">
        <v>941</v>
      </c>
      <c r="C927" s="17" t="s">
        <v>5207</v>
      </c>
      <c r="D927" s="17" t="s">
        <v>3143</v>
      </c>
      <c r="E927" s="20" t="s">
        <v>7290</v>
      </c>
      <c r="F927" s="20" t="s">
        <v>3159</v>
      </c>
      <c r="G927" s="82" t="s">
        <v>7253</v>
      </c>
      <c r="H927" s="85" t="s">
        <v>7261</v>
      </c>
      <c r="I927" s="21" t="s">
        <v>7417</v>
      </c>
      <c r="J927" s="21" t="s">
        <v>4251</v>
      </c>
      <c r="K927" s="19"/>
      <c r="L927" s="22">
        <v>44015</v>
      </c>
      <c r="M927" s="98">
        <v>2374.3121999986502</v>
      </c>
      <c r="N927" s="94">
        <v>2374.3121999986502</v>
      </c>
      <c r="O927" s="94">
        <v>2432.8376999981701</v>
      </c>
      <c r="P927" s="62">
        <f t="shared" si="14"/>
        <v>0.97594352471619294</v>
      </c>
      <c r="Q927" s="22">
        <v>43747</v>
      </c>
      <c r="R927" s="99">
        <v>3903438.736</v>
      </c>
      <c r="S927" s="99">
        <v>4402014.0321953101</v>
      </c>
      <c r="T927" s="19"/>
      <c r="U927" s="23">
        <v>-2.38379143411294E-5</v>
      </c>
      <c r="V927" s="63">
        <v>-0.56040507824945995</v>
      </c>
      <c r="W927" s="23">
        <v>9.2558354535867693E-3</v>
      </c>
      <c r="X927" s="63">
        <v>-8.6771864193142392</v>
      </c>
      <c r="Y927" s="23">
        <v>1.60674732433108E-3</v>
      </c>
      <c r="Z927" s="63">
        <v>13.361278113021401</v>
      </c>
      <c r="AA927" s="23">
        <v>-5.7747576738620399E-4</v>
      </c>
      <c r="AB927" s="63">
        <v>16.848868132918099</v>
      </c>
      <c r="AC927" s="23">
        <v>5.5412212517694598E-2</v>
      </c>
      <c r="AD927" s="63">
        <v>25.608518499298999</v>
      </c>
      <c r="AE927" s="23">
        <v>8.7017593496129794E-2</v>
      </c>
      <c r="AF927" s="64">
        <v>20.8951009335869</v>
      </c>
      <c r="AG927" s="23">
        <v>-2.4918901999626498E-4</v>
      </c>
      <c r="AH927" s="63">
        <v>-6.1197447027589096</v>
      </c>
      <c r="AI927" s="23">
        <v>3.1253342949639799E-3</v>
      </c>
      <c r="AJ927" s="63">
        <v>10.398646401707101</v>
      </c>
      <c r="AK927" s="23">
        <v>0.83643790268106399</v>
      </c>
      <c r="AL927" s="23">
        <v>4.2104211164769402E-2</v>
      </c>
      <c r="AM927" s="63">
        <v>-11.182194600231</v>
      </c>
      <c r="AN927" s="19"/>
      <c r="AO927" s="26">
        <v>1.1788128776970601E-2</v>
      </c>
      <c r="AP927" s="26">
        <v>-1.7412661673915902E-2</v>
      </c>
      <c r="AQ927" s="26">
        <v>1.18302042483265E-2</v>
      </c>
      <c r="AR927" s="26">
        <v>-2.2684501303956502E-2</v>
      </c>
      <c r="AS927" s="24">
        <v>7</v>
      </c>
      <c r="AT927" s="24">
        <v>5</v>
      </c>
      <c r="AU927" s="24">
        <v>7</v>
      </c>
      <c r="AV927" s="25">
        <v>5</v>
      </c>
      <c r="AW927" s="19"/>
      <c r="AX927" s="29">
        <v>3.6360193731379699E-2</v>
      </c>
      <c r="AY927" s="30">
        <v>-0.79056952947848902</v>
      </c>
      <c r="AZ927" s="30">
        <v>0.392308285189301</v>
      </c>
      <c r="BA927" s="30">
        <v>-0.98491615990406001</v>
      </c>
      <c r="BB927" s="62">
        <v>3.74644188902039E-3</v>
      </c>
      <c r="BC927" s="108">
        <v>-4.6153017111064401</v>
      </c>
      <c r="BD927" s="22">
        <v>43747</v>
      </c>
      <c r="BE927" s="22">
        <v>43783</v>
      </c>
      <c r="BF927" s="24"/>
      <c r="BG927" s="22"/>
      <c r="BH927" s="37"/>
    </row>
    <row r="928" spans="1:60" x14ac:dyDescent="0.25">
      <c r="A928" s="19"/>
      <c r="B928" s="17" t="s">
        <v>942</v>
      </c>
      <c r="C928" s="17" t="s">
        <v>5208</v>
      </c>
      <c r="D928" s="17" t="s">
        <v>3143</v>
      </c>
      <c r="E928" s="20" t="s">
        <v>7315</v>
      </c>
      <c r="F928" s="20" t="s">
        <v>3159</v>
      </c>
      <c r="G928" s="82" t="s">
        <v>7253</v>
      </c>
      <c r="H928" s="85" t="s">
        <v>7261</v>
      </c>
      <c r="I928" s="21" t="s">
        <v>7417</v>
      </c>
      <c r="J928" s="21" t="s">
        <v>4252</v>
      </c>
      <c r="K928" s="19"/>
      <c r="L928" s="22">
        <v>44015</v>
      </c>
      <c r="M928" s="98">
        <v>2155.5973000004901</v>
      </c>
      <c r="N928" s="94">
        <v>2155.5973000004901</v>
      </c>
      <c r="O928" s="94">
        <v>2204.6799000017299</v>
      </c>
      <c r="P928" s="62">
        <f t="shared" si="14"/>
        <v>0.97773708555096761</v>
      </c>
      <c r="Q928" s="22">
        <v>43747</v>
      </c>
      <c r="R928" s="99">
        <v>19667673.217999998</v>
      </c>
      <c r="S928" s="99">
        <v>19498720.5674375</v>
      </c>
      <c r="T928" s="19"/>
      <c r="U928" s="23">
        <v>-1.6978764506347899E-5</v>
      </c>
      <c r="V928" s="63">
        <v>-0.55971916326598103</v>
      </c>
      <c r="W928" s="23">
        <v>9.4631434494658606E-3</v>
      </c>
      <c r="X928" s="63">
        <v>-8.65645561972633</v>
      </c>
      <c r="Y928" s="23">
        <v>2.8562084025907102E-3</v>
      </c>
      <c r="Z928" s="63">
        <v>13.486224220847401</v>
      </c>
      <c r="AA928" s="23">
        <v>1.93121600568702E-3</v>
      </c>
      <c r="AB928" s="63">
        <v>17.099737310229099</v>
      </c>
      <c r="AC928" s="23">
        <v>6.0710080251737998E-2</v>
      </c>
      <c r="AD928" s="63">
        <v>26.138305272703299</v>
      </c>
      <c r="AE928" s="23">
        <v>9.5209524372039597E-2</v>
      </c>
      <c r="AF928" s="64">
        <v>21.714294021163401</v>
      </c>
      <c r="AG928" s="23">
        <v>-2.2865461687615599E-4</v>
      </c>
      <c r="AH928" s="63">
        <v>-6.1176912624432598</v>
      </c>
      <c r="AI928" s="23">
        <v>4.3973424362775404E-3</v>
      </c>
      <c r="AJ928" s="63">
        <v>10.525847215831201</v>
      </c>
      <c r="AK928" s="23">
        <v>0.90410333192092396</v>
      </c>
      <c r="AL928" s="23">
        <v>4.4665819857982597E-2</v>
      </c>
      <c r="AM928" s="63">
        <v>-4.4156516762450302</v>
      </c>
      <c r="AN928" s="19"/>
      <c r="AO928" s="26">
        <v>1.17950734183978E-2</v>
      </c>
      <c r="AP928" s="26">
        <v>-1.74059317787396E-2</v>
      </c>
      <c r="AQ928" s="26">
        <v>1.2045270796079401E-2</v>
      </c>
      <c r="AR928" s="26">
        <v>-2.2483488461148199E-2</v>
      </c>
      <c r="AS928" s="24">
        <v>7</v>
      </c>
      <c r="AT928" s="24">
        <v>5</v>
      </c>
      <c r="AU928" s="24">
        <v>7</v>
      </c>
      <c r="AV928" s="25">
        <v>5</v>
      </c>
      <c r="AW928" s="19"/>
      <c r="AX928" s="29">
        <v>3.6368384315428597E-2</v>
      </c>
      <c r="AY928" s="30">
        <v>-0.72750699212701897</v>
      </c>
      <c r="AZ928" s="30">
        <v>0.40032636665364402</v>
      </c>
      <c r="BA928" s="30">
        <v>-0.90788950971000304</v>
      </c>
      <c r="BB928" s="62">
        <v>3.7473172918726099E-3</v>
      </c>
      <c r="BC928" s="108">
        <v>-4.5917731641238797</v>
      </c>
      <c r="BD928" s="22">
        <v>43747</v>
      </c>
      <c r="BE928" s="22">
        <v>43783</v>
      </c>
      <c r="BF928" s="24"/>
      <c r="BG928" s="22"/>
      <c r="BH928" s="37"/>
    </row>
    <row r="929" spans="1:60" x14ac:dyDescent="0.25">
      <c r="A929" s="19"/>
      <c r="B929" s="17" t="s">
        <v>943</v>
      </c>
      <c r="C929" s="17" t="s">
        <v>5209</v>
      </c>
      <c r="D929" s="17" t="s">
        <v>3143</v>
      </c>
      <c r="E929" s="20" t="s">
        <v>7300</v>
      </c>
      <c r="F929" s="20" t="s">
        <v>3159</v>
      </c>
      <c r="G929" s="82" t="s">
        <v>7253</v>
      </c>
      <c r="H929" s="85" t="s">
        <v>7261</v>
      </c>
      <c r="I929" s="21" t="s">
        <v>7417</v>
      </c>
      <c r="J929" s="21" t="s">
        <v>4253</v>
      </c>
      <c r="K929" s="19"/>
      <c r="L929" s="22">
        <v>44015</v>
      </c>
      <c r="M929" s="98">
        <v>1343.01239999942</v>
      </c>
      <c r="N929" s="94">
        <v>1343.01239999942</v>
      </c>
      <c r="O929" s="94">
        <v>1380.16410000063</v>
      </c>
      <c r="P929" s="62">
        <f t="shared" si="14"/>
        <v>0.97308167919945676</v>
      </c>
      <c r="Q929" s="22">
        <v>43747</v>
      </c>
      <c r="R929" s="99">
        <v>189458.80499999999</v>
      </c>
      <c r="S929" s="99">
        <v>227310.75273291001</v>
      </c>
      <c r="T929" s="19"/>
      <c r="U929" s="23">
        <v>-3.4771366699715097E-5</v>
      </c>
      <c r="V929" s="63">
        <v>-0.56149842348531798</v>
      </c>
      <c r="W929" s="23">
        <v>8.9239741100755107E-3</v>
      </c>
      <c r="X929" s="63">
        <v>-8.7103725536580896</v>
      </c>
      <c r="Y929" s="23">
        <v>-3.8867625880811802E-4</v>
      </c>
      <c r="Z929" s="63">
        <v>13.1617357547075</v>
      </c>
      <c r="AA929" s="23">
        <v>-4.5783783525621402E-3</v>
      </c>
      <c r="AB929" s="63">
        <v>16.448777874407799</v>
      </c>
      <c r="AC929" s="23">
        <v>4.69901688284153E-2</v>
      </c>
      <c r="AD929" s="63">
        <v>24.766314130363799</v>
      </c>
      <c r="AE929" s="23">
        <v>7.5907238586296402E-2</v>
      </c>
      <c r="AF929" s="64">
        <v>19.784065442596301</v>
      </c>
      <c r="AG929" s="23">
        <v>-2.8197296614962403E-4</v>
      </c>
      <c r="AH929" s="63">
        <v>-6.1230230973742401</v>
      </c>
      <c r="AI929" s="23">
        <v>1.0940373431367299E-3</v>
      </c>
      <c r="AJ929" s="63">
        <v>10.1955167065171</v>
      </c>
      <c r="AK929" s="23">
        <v>0.34301239999884298</v>
      </c>
      <c r="AL929" s="23">
        <v>3.0671797589093299E-2</v>
      </c>
      <c r="AM929" s="63">
        <v>44.398200754250901</v>
      </c>
      <c r="AN929" s="19"/>
      <c r="AO929" s="26">
        <v>1.17770789984206E-2</v>
      </c>
      <c r="AP929" s="26">
        <v>-1.7423381264961801E-2</v>
      </c>
      <c r="AQ929" s="26">
        <v>1.1486454035548399E-2</v>
      </c>
      <c r="AR929" s="26">
        <v>-2.30058528595691E-2</v>
      </c>
      <c r="AS929" s="24">
        <v>7</v>
      </c>
      <c r="AT929" s="24">
        <v>5</v>
      </c>
      <c r="AU929" s="24">
        <v>7</v>
      </c>
      <c r="AV929" s="25">
        <v>5</v>
      </c>
      <c r="AW929" s="19"/>
      <c r="AX929" s="29">
        <v>3.63474820881311E-2</v>
      </c>
      <c r="AY929" s="30">
        <v>-0.89120342961541599</v>
      </c>
      <c r="AZ929" s="30">
        <v>0.37951912627477202</v>
      </c>
      <c r="BA929" s="30">
        <v>-1.1072716040489501</v>
      </c>
      <c r="BB929" s="62">
        <v>3.74508215470996E-3</v>
      </c>
      <c r="BC929" s="108">
        <v>-4.7683750069991202</v>
      </c>
      <c r="BD929" s="22">
        <v>43747</v>
      </c>
      <c r="BE929" s="22">
        <v>43917</v>
      </c>
      <c r="BF929" s="24"/>
      <c r="BG929" s="22"/>
      <c r="BH929" s="37"/>
    </row>
    <row r="930" spans="1:60" x14ac:dyDescent="0.25">
      <c r="A930" s="19"/>
      <c r="B930" s="17" t="s">
        <v>944</v>
      </c>
      <c r="C930" s="17" t="s">
        <v>5210</v>
      </c>
      <c r="D930" s="17" t="s">
        <v>3143</v>
      </c>
      <c r="E930" s="20" t="s">
        <v>7328</v>
      </c>
      <c r="F930" s="20" t="s">
        <v>3159</v>
      </c>
      <c r="G930" s="82" t="s">
        <v>7253</v>
      </c>
      <c r="H930" s="85" t="s">
        <v>7261</v>
      </c>
      <c r="I930" s="21" t="s">
        <v>7417</v>
      </c>
      <c r="J930" s="21" t="s">
        <v>4254</v>
      </c>
      <c r="K930" s="19"/>
      <c r="L930" s="22">
        <v>44015</v>
      </c>
      <c r="M930" s="98">
        <v>1816.2951999995901</v>
      </c>
      <c r="N930" s="94">
        <v>1816.2951999995901</v>
      </c>
      <c r="O930" s="94">
        <v>1862.2960000000901</v>
      </c>
      <c r="P930" s="62">
        <f t="shared" si="14"/>
        <v>0.97529887837352502</v>
      </c>
      <c r="Q930" s="22">
        <v>43747</v>
      </c>
      <c r="R930" s="99">
        <v>35007617.358999997</v>
      </c>
      <c r="S930" s="99">
        <v>39193242.6924375</v>
      </c>
      <c r="T930" s="19"/>
      <c r="U930" s="23">
        <v>-2.6316615731047902E-5</v>
      </c>
      <c r="V930" s="63">
        <v>-0.56065294838845103</v>
      </c>
      <c r="W930" s="23">
        <v>9.1809988098248106E-3</v>
      </c>
      <c r="X930" s="63">
        <v>-8.6846700836904294</v>
      </c>
      <c r="Y930" s="23">
        <v>1.1574828786251601E-3</v>
      </c>
      <c r="Z930" s="63">
        <v>13.316351668443501</v>
      </c>
      <c r="AA930" s="23">
        <v>-1.47923081749468E-3</v>
      </c>
      <c r="AB930" s="63">
        <v>16.758692627918201</v>
      </c>
      <c r="AC930" s="23">
        <v>5.3511116535446497E-2</v>
      </c>
      <c r="AD930" s="63">
        <v>25.418408901081399</v>
      </c>
      <c r="AE930" s="23">
        <v>8.4083836913196097E-2</v>
      </c>
      <c r="AF930" s="64">
        <v>20.601725275279001</v>
      </c>
      <c r="AG930" s="23">
        <v>-2.5661047129688102E-4</v>
      </c>
      <c r="AH930" s="63">
        <v>-6.1204868478889702</v>
      </c>
      <c r="AI930" s="23">
        <v>2.66795505376649E-3</v>
      </c>
      <c r="AJ930" s="63">
        <v>10.352908477580099</v>
      </c>
      <c r="AK930" s="23">
        <v>0.81629520000074995</v>
      </c>
      <c r="AL930" s="23">
        <v>4.1324665602587601E-2</v>
      </c>
      <c r="AM930" s="63">
        <v>-13.1964648682624</v>
      </c>
      <c r="AN930" s="19"/>
      <c r="AO930" s="26">
        <v>1.1785635706473801E-2</v>
      </c>
      <c r="AP930" s="26">
        <v>-1.7415086605978999E-2</v>
      </c>
      <c r="AQ930" s="26">
        <v>1.1752830258046699E-2</v>
      </c>
      <c r="AR930" s="26">
        <v>-2.2756733251299E-2</v>
      </c>
      <c r="AS930" s="24">
        <v>7</v>
      </c>
      <c r="AT930" s="24">
        <v>5</v>
      </c>
      <c r="AU930" s="24">
        <v>7</v>
      </c>
      <c r="AV930" s="25">
        <v>5</v>
      </c>
      <c r="AW930" s="19"/>
      <c r="AX930" s="29">
        <v>3.63572850669516E-2</v>
      </c>
      <c r="AY930" s="30">
        <v>-0.81324155443871904</v>
      </c>
      <c r="AZ930" s="30">
        <v>0.38942641238963899</v>
      </c>
      <c r="BA930" s="30">
        <v>-1.0125422927885701</v>
      </c>
      <c r="BB930" s="62">
        <v>3.7461309022455702E-3</v>
      </c>
      <c r="BC930" s="108">
        <v>-4.6307837207495997</v>
      </c>
      <c r="BD930" s="22">
        <v>43747</v>
      </c>
      <c r="BE930" s="22">
        <v>43917</v>
      </c>
      <c r="BF930" s="24"/>
      <c r="BG930" s="22"/>
      <c r="BH930" s="37"/>
    </row>
    <row r="931" spans="1:60" x14ac:dyDescent="0.25">
      <c r="A931" s="19"/>
      <c r="B931" s="17" t="s">
        <v>945</v>
      </c>
      <c r="C931" s="17" t="s">
        <v>5211</v>
      </c>
      <c r="D931" s="17" t="s">
        <v>3143</v>
      </c>
      <c r="E931" s="20" t="s">
        <v>7329</v>
      </c>
      <c r="F931" s="20" t="s">
        <v>3159</v>
      </c>
      <c r="G931" s="82" t="s">
        <v>7253</v>
      </c>
      <c r="H931" s="85" t="s">
        <v>7261</v>
      </c>
      <c r="I931" s="21" t="s">
        <v>7417</v>
      </c>
      <c r="J931" s="21" t="s">
        <v>4255</v>
      </c>
      <c r="K931" s="19"/>
      <c r="L931" s="22">
        <v>44015</v>
      </c>
      <c r="M931" s="98">
        <v>1912.4089999999901</v>
      </c>
      <c r="N931" s="94">
        <v>1912.4089999999901</v>
      </c>
      <c r="O931" s="94">
        <v>1955.7114000003801</v>
      </c>
      <c r="P931" s="62">
        <f t="shared" si="14"/>
        <v>0.97785849179977091</v>
      </c>
      <c r="Q931" s="22">
        <v>43747</v>
      </c>
      <c r="R931" s="99">
        <v>2838199.5460000001</v>
      </c>
      <c r="S931" s="99">
        <v>2647588.5745156198</v>
      </c>
      <c r="T931" s="19"/>
      <c r="U931" s="23">
        <v>-1.65233896041173E-5</v>
      </c>
      <c r="V931" s="63">
        <v>-0.55967362577575797</v>
      </c>
      <c r="W931" s="23">
        <v>9.4773450891807408E-3</v>
      </c>
      <c r="X931" s="63">
        <v>-8.6550354557548399</v>
      </c>
      <c r="Y931" s="23">
        <v>2.9408411392068999E-3</v>
      </c>
      <c r="Z931" s="63">
        <v>13.494687494501701</v>
      </c>
      <c r="AA931" s="23">
        <v>2.10108020837652E-3</v>
      </c>
      <c r="AB931" s="63">
        <v>17.116723730490801</v>
      </c>
      <c r="AC931" s="23">
        <v>6.1070759837093598E-2</v>
      </c>
      <c r="AD931" s="63">
        <v>26.174373231246101</v>
      </c>
      <c r="AE931" s="23">
        <v>9.5767095237533795E-2</v>
      </c>
      <c r="AF931" s="64">
        <v>21.770051107712799</v>
      </c>
      <c r="AG931" s="23">
        <v>-2.2725327653461101E-4</v>
      </c>
      <c r="AH931" s="63">
        <v>-6.1175511284091</v>
      </c>
      <c r="AI931" s="23">
        <v>4.4834923337475604E-3</v>
      </c>
      <c r="AJ931" s="63">
        <v>10.534462205585401</v>
      </c>
      <c r="AK931" s="23">
        <v>0.91240900000091596</v>
      </c>
      <c r="AL931" s="23">
        <v>4.49743792269146E-2</v>
      </c>
      <c r="AM931" s="63">
        <v>-3.5850848682457599</v>
      </c>
      <c r="AN931" s="19"/>
      <c r="AO931" s="26">
        <v>1.17955498062656E-2</v>
      </c>
      <c r="AP931" s="26">
        <v>-1.7405479817170999E-2</v>
      </c>
      <c r="AQ931" s="26">
        <v>1.20595685693843E-2</v>
      </c>
      <c r="AR931" s="26">
        <v>-2.2469943674877899E-2</v>
      </c>
      <c r="AS931" s="24">
        <v>7</v>
      </c>
      <c r="AT931" s="24">
        <v>5</v>
      </c>
      <c r="AU931" s="24">
        <v>7</v>
      </c>
      <c r="AV931" s="25">
        <v>5</v>
      </c>
      <c r="AW931" s="19"/>
      <c r="AX931" s="29">
        <v>3.6368930173521198E-2</v>
      </c>
      <c r="AY931" s="30">
        <v>-0.72323400376990299</v>
      </c>
      <c r="AZ931" s="30">
        <v>0.40086960584085302</v>
      </c>
      <c r="BA931" s="30">
        <v>-0.90266061779584605</v>
      </c>
      <c r="BB931" s="62">
        <v>3.7473756840609002E-3</v>
      </c>
      <c r="BC931" s="108">
        <v>-4.5901660132803999</v>
      </c>
      <c r="BD931" s="22">
        <v>43747</v>
      </c>
      <c r="BE931" s="22">
        <v>43783</v>
      </c>
      <c r="BF931" s="24"/>
      <c r="BG931" s="22"/>
      <c r="BH931" s="37"/>
    </row>
    <row r="932" spans="1:60" x14ac:dyDescent="0.25">
      <c r="A932" s="19"/>
      <c r="B932" s="17" t="s">
        <v>946</v>
      </c>
      <c r="C932" s="17" t="s">
        <v>5212</v>
      </c>
      <c r="D932" s="17" t="s">
        <v>3143</v>
      </c>
      <c r="E932" s="20" t="s">
        <v>7330</v>
      </c>
      <c r="F932" s="20" t="s">
        <v>3159</v>
      </c>
      <c r="G932" s="82" t="s">
        <v>7253</v>
      </c>
      <c r="H932" s="85" t="s">
        <v>7261</v>
      </c>
      <c r="I932" s="21" t="s">
        <v>7417</v>
      </c>
      <c r="J932" s="21" t="s">
        <v>4256</v>
      </c>
      <c r="K932" s="19"/>
      <c r="L932" s="22">
        <v>44015</v>
      </c>
      <c r="M932" s="98">
        <v>1300.0861000008899</v>
      </c>
      <c r="N932" s="94">
        <v>1300.0861000008899</v>
      </c>
      <c r="O932" s="94">
        <v>1328.7128999996901</v>
      </c>
      <c r="P932" s="62">
        <f t="shared" si="14"/>
        <v>0.97845524040685772</v>
      </c>
      <c r="Q932" s="22">
        <v>43747</v>
      </c>
      <c r="R932" s="99">
        <v>5459198.8229999999</v>
      </c>
      <c r="S932" s="99">
        <v>4791530.34925</v>
      </c>
      <c r="T932" s="19"/>
      <c r="U932" s="23">
        <v>-1.42296230478678E-5</v>
      </c>
      <c r="V932" s="63">
        <v>-0.55944424912013302</v>
      </c>
      <c r="W932" s="23">
        <v>9.5463368161290401E-3</v>
      </c>
      <c r="X932" s="63">
        <v>-8.6481362830527395</v>
      </c>
      <c r="Y932" s="23">
        <v>3.3564681725692901E-3</v>
      </c>
      <c r="Z932" s="63">
        <v>13.5362501978379</v>
      </c>
      <c r="AA932" s="23">
        <v>2.9364033089223098E-3</v>
      </c>
      <c r="AB932" s="63">
        <v>17.200256040552599</v>
      </c>
      <c r="AC932" s="23">
        <v>6.2836452321789693E-2</v>
      </c>
      <c r="AD932" s="63">
        <v>26.3509424797085</v>
      </c>
      <c r="AE932" s="23">
        <v>9.8501979116990698E-2</v>
      </c>
      <c r="AF932" s="64">
        <v>22.043539495672999</v>
      </c>
      <c r="AG932" s="23">
        <v>-2.2039835130272E-4</v>
      </c>
      <c r="AH932" s="63">
        <v>-6.1168656358859197</v>
      </c>
      <c r="AI932" s="23">
        <v>4.90671179977653E-3</v>
      </c>
      <c r="AJ932" s="63">
        <v>10.576784152188299</v>
      </c>
      <c r="AK932" s="23">
        <v>0.30008610000018998</v>
      </c>
      <c r="AL932" s="23">
        <v>2.7247734809861899E-2</v>
      </c>
      <c r="AM932" s="63">
        <v>40.105570754385603</v>
      </c>
      <c r="AN932" s="19"/>
      <c r="AO932" s="26">
        <v>1.1797827872214801E-2</v>
      </c>
      <c r="AP932" s="26">
        <v>-1.7403253878910601E-2</v>
      </c>
      <c r="AQ932" s="26">
        <v>1.21309756086703E-2</v>
      </c>
      <c r="AR932" s="26">
        <v>-2.2403247909096501E-2</v>
      </c>
      <c r="AS932" s="24">
        <v>7</v>
      </c>
      <c r="AT932" s="24">
        <v>5</v>
      </c>
      <c r="AU932" s="24">
        <v>7</v>
      </c>
      <c r="AV932" s="25">
        <v>5</v>
      </c>
      <c r="AW932" s="19"/>
      <c r="AX932" s="29">
        <v>3.63717438359163E-2</v>
      </c>
      <c r="AY932" s="30">
        <v>-0.70224785800110101</v>
      </c>
      <c r="AZ932" s="30">
        <v>0.40353866983423398</v>
      </c>
      <c r="BA932" s="30">
        <v>-0.87696110685737905</v>
      </c>
      <c r="BB932" s="62">
        <v>3.7476760396157301E-3</v>
      </c>
      <c r="BC932" s="108">
        <v>-4.5823518383403998</v>
      </c>
      <c r="BD932" s="22">
        <v>43747</v>
      </c>
      <c r="BE932" s="22">
        <v>43783</v>
      </c>
      <c r="BF932" s="24"/>
      <c r="BG932" s="22"/>
      <c r="BH932" s="37"/>
    </row>
    <row r="933" spans="1:60" x14ac:dyDescent="0.25">
      <c r="A933" s="19"/>
      <c r="B933" s="17" t="s">
        <v>947</v>
      </c>
      <c r="C933" s="17" t="s">
        <v>5213</v>
      </c>
      <c r="D933" s="17" t="s">
        <v>3143</v>
      </c>
      <c r="E933" s="20" t="s">
        <v>7306</v>
      </c>
      <c r="F933" s="20" t="s">
        <v>3159</v>
      </c>
      <c r="G933" s="82" t="s">
        <v>7253</v>
      </c>
      <c r="H933" s="85" t="s">
        <v>7261</v>
      </c>
      <c r="I933" s="21" t="s">
        <v>7417</v>
      </c>
      <c r="J933" s="21" t="s">
        <v>4257</v>
      </c>
      <c r="K933" s="19"/>
      <c r="L933" s="22">
        <v>44015</v>
      </c>
      <c r="M933" s="98">
        <v>1088.9990999996701</v>
      </c>
      <c r="N933" s="94">
        <v>1088.9990999996701</v>
      </c>
      <c r="O933" s="94">
        <v>1106.8658000007299</v>
      </c>
      <c r="P933" s="62">
        <f t="shared" si="14"/>
        <v>0.98385829609962827</v>
      </c>
      <c r="Q933" s="22">
        <v>43747</v>
      </c>
      <c r="R933" s="99">
        <v>10799003.622</v>
      </c>
      <c r="S933" s="99">
        <v>14328742.4907656</v>
      </c>
      <c r="T933" s="19"/>
      <c r="U933" s="23">
        <v>6.3361330830957698E-6</v>
      </c>
      <c r="V933" s="63">
        <v>-0.557387673507037</v>
      </c>
      <c r="W933" s="23">
        <v>1.01688560334878E-2</v>
      </c>
      <c r="X933" s="63">
        <v>-8.5858843613241298</v>
      </c>
      <c r="Y933" s="23">
        <v>7.1159412436827604E-3</v>
      </c>
      <c r="Z933" s="63">
        <v>13.912197504949299</v>
      </c>
      <c r="AA933" s="23">
        <v>1.05077114130836E-2</v>
      </c>
      <c r="AB933" s="63">
        <v>17.957386850961498</v>
      </c>
      <c r="AC933" s="23">
        <v>7.8921220554548199E-2</v>
      </c>
      <c r="AD933" s="63">
        <v>27.959419302991598</v>
      </c>
      <c r="AE933" s="23"/>
      <c r="AF933" s="64"/>
      <c r="AG933" s="23">
        <v>-1.5874444125074701E-4</v>
      </c>
      <c r="AH933" s="63">
        <v>-6.1107002448843604</v>
      </c>
      <c r="AI933" s="23">
        <v>8.7340321842930297E-3</v>
      </c>
      <c r="AJ933" s="63">
        <v>10.9595161906327</v>
      </c>
      <c r="AK933" s="23">
        <v>8.8492297985794693E-2</v>
      </c>
      <c r="AL933" s="23">
        <v>3.73970326290873E-2</v>
      </c>
      <c r="AM933" s="63">
        <v>34.023584629816497</v>
      </c>
      <c r="AN933" s="19"/>
      <c r="AO933" s="26">
        <v>1.18186057752609E-2</v>
      </c>
      <c r="AP933" s="26">
        <v>-1.7383021190653401E-2</v>
      </c>
      <c r="AQ933" s="26">
        <v>1.2776098421454701E-2</v>
      </c>
      <c r="AR933" s="26">
        <v>-2.18005270389767E-2</v>
      </c>
      <c r="AS933" s="24">
        <v>7</v>
      </c>
      <c r="AT933" s="24">
        <v>5</v>
      </c>
      <c r="AU933" s="24">
        <v>7</v>
      </c>
      <c r="AV933" s="25">
        <v>5</v>
      </c>
      <c r="AW933" s="19"/>
      <c r="AX933" s="29">
        <v>3.6397810215676098E-2</v>
      </c>
      <c r="AY933" s="30">
        <v>-0.51214820886707502</v>
      </c>
      <c r="AZ933" s="30">
        <v>0.42772893845176402</v>
      </c>
      <c r="BA933" s="30">
        <v>-0.64281254602337901</v>
      </c>
      <c r="BB933" s="62">
        <v>3.7504574123568102E-3</v>
      </c>
      <c r="BC933" s="108">
        <v>-4.5117574326504801</v>
      </c>
      <c r="BD933" s="22">
        <v>43747</v>
      </c>
      <c r="BE933" s="22">
        <v>43783</v>
      </c>
      <c r="BF933" s="24"/>
      <c r="BG933" s="22"/>
      <c r="BH933" s="37"/>
    </row>
    <row r="934" spans="1:60" x14ac:dyDescent="0.25">
      <c r="A934" s="19"/>
      <c r="B934" s="17" t="s">
        <v>948</v>
      </c>
      <c r="C934" s="17" t="s">
        <v>5214</v>
      </c>
      <c r="D934" s="17" t="s">
        <v>3143</v>
      </c>
      <c r="E934" s="20" t="s">
        <v>7331</v>
      </c>
      <c r="F934" s="20" t="s">
        <v>3159</v>
      </c>
      <c r="G934" s="82" t="s">
        <v>7253</v>
      </c>
      <c r="H934" s="85" t="s">
        <v>7261</v>
      </c>
      <c r="I934" s="21" t="s">
        <v>7417</v>
      </c>
      <c r="J934" s="21" t="s">
        <v>4258</v>
      </c>
      <c r="K934" s="19"/>
      <c r="L934" s="22">
        <v>44015</v>
      </c>
      <c r="M934" s="98">
        <v>1552.5699000004699</v>
      </c>
      <c r="N934" s="94">
        <v>1552.5699000004699</v>
      </c>
      <c r="O934" s="94">
        <v>1587.9224999994001</v>
      </c>
      <c r="P934" s="62">
        <f t="shared" si="14"/>
        <v>0.97773657089754473</v>
      </c>
      <c r="Q934" s="22">
        <v>43747</v>
      </c>
      <c r="R934" s="99">
        <v>152485.96799999999</v>
      </c>
      <c r="S934" s="99">
        <v>154343.97838549799</v>
      </c>
      <c r="T934" s="19"/>
      <c r="U934" s="23">
        <v>-1.70037765201414E-5</v>
      </c>
      <c r="V934" s="63">
        <v>-0.55972166446736105</v>
      </c>
      <c r="W934" s="23">
        <v>9.4630379571754002E-3</v>
      </c>
      <c r="X934" s="63">
        <v>-8.6564661689480999</v>
      </c>
      <c r="Y934" s="23">
        <v>2.8559923594002599E-3</v>
      </c>
      <c r="Z934" s="63">
        <v>13.486202616521</v>
      </c>
      <c r="AA934" s="23">
        <v>1.9307190777908499E-3</v>
      </c>
      <c r="AB934" s="63">
        <v>17.099687617446801</v>
      </c>
      <c r="AC934" s="23">
        <v>6.0709330835379702E-2</v>
      </c>
      <c r="AD934" s="63">
        <v>26.138230331067501</v>
      </c>
      <c r="AE934" s="23">
        <v>9.5208289716538302E-2</v>
      </c>
      <c r="AF934" s="64">
        <v>21.714170555613201</v>
      </c>
      <c r="AG934" s="23">
        <v>-2.28665260692651E-4</v>
      </c>
      <c r="AH934" s="63">
        <v>-6.1176923268285499</v>
      </c>
      <c r="AI934" s="23">
        <v>4.3970880597043998E-3</v>
      </c>
      <c r="AJ934" s="63">
        <v>10.525821778181101</v>
      </c>
      <c r="AK934" s="23">
        <v>0.42968819927424201</v>
      </c>
      <c r="AL934" s="23">
        <v>4.1448692509220599E-2</v>
      </c>
      <c r="AM934" s="63">
        <v>42.070124300895301</v>
      </c>
      <c r="AN934" s="19"/>
      <c r="AO934" s="26">
        <v>1.17950469993957E-2</v>
      </c>
      <c r="AP934" s="26">
        <v>-1.7405888786015601E-2</v>
      </c>
      <c r="AQ934" s="26">
        <v>1.20449065616413E-2</v>
      </c>
      <c r="AR934" s="26">
        <v>-2.2483427907900502E-2</v>
      </c>
      <c r="AS934" s="24">
        <v>7</v>
      </c>
      <c r="AT934" s="24">
        <v>5</v>
      </c>
      <c r="AU934" s="24">
        <v>7</v>
      </c>
      <c r="AV934" s="25">
        <v>5</v>
      </c>
      <c r="AW934" s="19"/>
      <c r="AX934" s="29">
        <v>3.6368341249071803E-2</v>
      </c>
      <c r="AY934" s="30">
        <v>-0.72752030290666903</v>
      </c>
      <c r="AZ934" s="30">
        <v>0.40032471131644298</v>
      </c>
      <c r="BA934" s="30">
        <v>-0.907905699752519</v>
      </c>
      <c r="BB934" s="62">
        <v>3.74731286574843E-3</v>
      </c>
      <c r="BC934" s="108">
        <v>-4.5917669155460299</v>
      </c>
      <c r="BD934" s="22">
        <v>43747</v>
      </c>
      <c r="BE934" s="22">
        <v>43783</v>
      </c>
      <c r="BF934" s="24"/>
      <c r="BG934" s="22"/>
      <c r="BH934" s="37"/>
    </row>
    <row r="935" spans="1:60" x14ac:dyDescent="0.25">
      <c r="A935" s="19"/>
      <c r="B935" s="17" t="s">
        <v>949</v>
      </c>
      <c r="C935" s="17" t="s">
        <v>5215</v>
      </c>
      <c r="D935" s="17" t="s">
        <v>3143</v>
      </c>
      <c r="E935" s="20" t="s">
        <v>7332</v>
      </c>
      <c r="F935" s="20" t="s">
        <v>3159</v>
      </c>
      <c r="G935" s="82" t="s">
        <v>7253</v>
      </c>
      <c r="H935" s="85" t="s">
        <v>7261</v>
      </c>
      <c r="I935" s="21" t="s">
        <v>7417</v>
      </c>
      <c r="J935" s="21" t="s">
        <v>4259</v>
      </c>
      <c r="K935" s="19"/>
      <c r="L935" s="22">
        <v>44015</v>
      </c>
      <c r="M935" s="98">
        <v>1660.09820000082</v>
      </c>
      <c r="N935" s="94">
        <v>1660.09820000082</v>
      </c>
      <c r="O935" s="94">
        <v>1696.65279999934</v>
      </c>
      <c r="P935" s="62">
        <f t="shared" si="14"/>
        <v>0.97845487303086753</v>
      </c>
      <c r="Q935" s="22">
        <v>43747</v>
      </c>
      <c r="R935" s="99">
        <v>239424.69</v>
      </c>
      <c r="S935" s="99">
        <v>285849.83125195297</v>
      </c>
      <c r="T935" s="19"/>
      <c r="U935" s="23">
        <v>-1.4215824194252499E-5</v>
      </c>
      <c r="V935" s="63">
        <v>-0.55944286923477204</v>
      </c>
      <c r="W935" s="23">
        <v>9.5462765366391995E-3</v>
      </c>
      <c r="X935" s="63">
        <v>-8.6481423110089999</v>
      </c>
      <c r="Y935" s="23">
        <v>3.3563305933057598E-3</v>
      </c>
      <c r="Z935" s="63">
        <v>13.5362364399189</v>
      </c>
      <c r="AA935" s="23">
        <v>2.93637566755933E-3</v>
      </c>
      <c r="AB935" s="63">
        <v>17.200253276416301</v>
      </c>
      <c r="AC935" s="23">
        <v>6.2836286158926696E-2</v>
      </c>
      <c r="AD935" s="63">
        <v>26.350925863429399</v>
      </c>
      <c r="AE935" s="23">
        <v>9.8502736698719701E-2</v>
      </c>
      <c r="AF935" s="64">
        <v>22.0436152538459</v>
      </c>
      <c r="AG935" s="23">
        <v>-2.20420289224421E-4</v>
      </c>
      <c r="AH935" s="63">
        <v>-6.1168678296817198</v>
      </c>
      <c r="AI935" s="23">
        <v>4.9064378490584204E-3</v>
      </c>
      <c r="AJ935" s="63">
        <v>10.576756757116501</v>
      </c>
      <c r="AK935" s="23">
        <v>0.441896068027127</v>
      </c>
      <c r="AL935" s="23">
        <v>4.2455247632460703E-2</v>
      </c>
      <c r="AM935" s="63">
        <v>43.290911176183698</v>
      </c>
      <c r="AN935" s="19"/>
      <c r="AO935" s="26">
        <v>1.17978459147707E-2</v>
      </c>
      <c r="AP935" s="26">
        <v>-1.7403233314325899E-2</v>
      </c>
      <c r="AQ935" s="26">
        <v>1.2131167870393301E-2</v>
      </c>
      <c r="AR935" s="26">
        <v>-2.24032532887577E-2</v>
      </c>
      <c r="AS935" s="24">
        <v>7</v>
      </c>
      <c r="AT935" s="24">
        <v>5</v>
      </c>
      <c r="AU935" s="24">
        <v>7</v>
      </c>
      <c r="AV935" s="25">
        <v>5</v>
      </c>
      <c r="AW935" s="19"/>
      <c r="AX935" s="29">
        <v>3.6371709334016497E-2</v>
      </c>
      <c r="AY935" s="30">
        <v>-0.70225109193506796</v>
      </c>
      <c r="AZ935" s="30">
        <v>0.40353820467134899</v>
      </c>
      <c r="BA935" s="30">
        <v>-0.87696524549028299</v>
      </c>
      <c r="BB935" s="62">
        <v>3.7476725210990498E-3</v>
      </c>
      <c r="BC935" s="108">
        <v>-4.5823812626476901</v>
      </c>
      <c r="BD935" s="22">
        <v>43747</v>
      </c>
      <c r="BE935" s="22">
        <v>43783</v>
      </c>
      <c r="BF935" s="24"/>
      <c r="BG935" s="22"/>
      <c r="BH935" s="37"/>
    </row>
    <row r="936" spans="1:60" x14ac:dyDescent="0.25">
      <c r="A936" s="19"/>
      <c r="B936" s="17" t="s">
        <v>950</v>
      </c>
      <c r="C936" s="17" t="s">
        <v>5216</v>
      </c>
      <c r="D936" s="17" t="s">
        <v>3143</v>
      </c>
      <c r="E936" s="20" t="s">
        <v>7333</v>
      </c>
      <c r="F936" s="20" t="s">
        <v>3159</v>
      </c>
      <c r="G936" s="82" t="s">
        <v>7253</v>
      </c>
      <c r="H936" s="85" t="s">
        <v>7261</v>
      </c>
      <c r="I936" s="21" t="s">
        <v>7417</v>
      </c>
      <c r="J936" s="21" t="s">
        <v>4260</v>
      </c>
      <c r="K936" s="19"/>
      <c r="L936" s="22">
        <v>44015</v>
      </c>
      <c r="M936" s="98">
        <v>1572.1992000006101</v>
      </c>
      <c r="N936" s="94">
        <v>1572.1992000006101</v>
      </c>
      <c r="O936" s="94">
        <v>1606.2288000006199</v>
      </c>
      <c r="P936" s="62">
        <f t="shared" si="14"/>
        <v>0.97881397718681373</v>
      </c>
      <c r="Q936" s="22">
        <v>43747</v>
      </c>
      <c r="R936" s="99">
        <v>402264.57699999999</v>
      </c>
      <c r="S936" s="99">
        <v>426270.19826709002</v>
      </c>
      <c r="T936" s="19"/>
      <c r="U936" s="23">
        <v>-1.28480787680019E-5</v>
      </c>
      <c r="V936" s="63">
        <v>-0.55930609469214698</v>
      </c>
      <c r="W936" s="23">
        <v>9.5876844879967393E-3</v>
      </c>
      <c r="X936" s="63">
        <v>-8.6440015158732404</v>
      </c>
      <c r="Y936" s="23">
        <v>3.60626901237993E-3</v>
      </c>
      <c r="Z936" s="63">
        <v>13.561230281819</v>
      </c>
      <c r="AA936" s="23">
        <v>3.4390238160995098E-3</v>
      </c>
      <c r="AB936" s="63">
        <v>17.250518091255799</v>
      </c>
      <c r="AC936" s="23">
        <v>6.3900226923578898E-2</v>
      </c>
      <c r="AD936" s="63">
        <v>26.457319939887402</v>
      </c>
      <c r="AE936" s="23">
        <v>0.10015194448176799</v>
      </c>
      <c r="AF936" s="64">
        <v>22.2085360321507</v>
      </c>
      <c r="AG936" s="23">
        <v>-2.1627440401061901E-4</v>
      </c>
      <c r="AH936" s="63">
        <v>-6.1164532411567096</v>
      </c>
      <c r="AI936" s="23">
        <v>5.1609626534627803E-3</v>
      </c>
      <c r="AJ936" s="63">
        <v>10.602209237549699</v>
      </c>
      <c r="AK936" s="23">
        <v>0.44804391474986899</v>
      </c>
      <c r="AL936" s="23">
        <v>4.29592890795902E-2</v>
      </c>
      <c r="AM936" s="63">
        <v>43.905695848458002</v>
      </c>
      <c r="AN936" s="19"/>
      <c r="AO936" s="26">
        <v>1.1799235468060901E-2</v>
      </c>
      <c r="AP936" s="26">
        <v>-1.7401855005118701E-2</v>
      </c>
      <c r="AQ936" s="26">
        <v>1.2173964361863901E-2</v>
      </c>
      <c r="AR936" s="26">
        <v>-2.2362964895364702E-2</v>
      </c>
      <c r="AS936" s="24">
        <v>7</v>
      </c>
      <c r="AT936" s="24">
        <v>5</v>
      </c>
      <c r="AU936" s="24">
        <v>7</v>
      </c>
      <c r="AV936" s="25">
        <v>5</v>
      </c>
      <c r="AW936" s="19"/>
      <c r="AX936" s="29">
        <v>3.6373393171270398E-2</v>
      </c>
      <c r="AY936" s="30">
        <v>-0.68961734020103904</v>
      </c>
      <c r="AZ936" s="30">
        <v>0.40514487640257402</v>
      </c>
      <c r="BA936" s="30">
        <v>-0.86147961555707298</v>
      </c>
      <c r="BB936" s="62">
        <v>3.7478523695926901E-3</v>
      </c>
      <c r="BC936" s="108">
        <v>-4.5776666438323401</v>
      </c>
      <c r="BD936" s="22">
        <v>43747</v>
      </c>
      <c r="BE936" s="22">
        <v>43783</v>
      </c>
      <c r="BF936" s="24"/>
      <c r="BG936" s="22"/>
      <c r="BH936" s="37"/>
    </row>
    <row r="937" spans="1:60" x14ac:dyDescent="0.25">
      <c r="A937" s="19"/>
      <c r="B937" s="17" t="s">
        <v>951</v>
      </c>
      <c r="C937" s="17" t="s">
        <v>5217</v>
      </c>
      <c r="D937" s="17" t="s">
        <v>3143</v>
      </c>
      <c r="E937" s="20" t="s">
        <v>7334</v>
      </c>
      <c r="F937" s="20" t="s">
        <v>3159</v>
      </c>
      <c r="G937" s="82" t="s">
        <v>7253</v>
      </c>
      <c r="H937" s="85" t="s">
        <v>7261</v>
      </c>
      <c r="I937" s="21" t="s">
        <v>7417</v>
      </c>
      <c r="J937" s="21" t="s">
        <v>4261</v>
      </c>
      <c r="K937" s="19"/>
      <c r="L937" s="22">
        <v>44015</v>
      </c>
      <c r="M937" s="98">
        <v>1585.1907999999801</v>
      </c>
      <c r="N937" s="94">
        <v>1585.1907999999801</v>
      </c>
      <c r="O937" s="94">
        <v>1618.9070999994899</v>
      </c>
      <c r="P937" s="62">
        <f t="shared" si="14"/>
        <v>0.9791734189074095</v>
      </c>
      <c r="Q937" s="22">
        <v>43747</v>
      </c>
      <c r="R937" s="99">
        <v>2127023.9929999998</v>
      </c>
      <c r="S937" s="99">
        <v>2239768.4078867198</v>
      </c>
      <c r="T937" s="19"/>
      <c r="U937" s="23">
        <v>-1.14811364255729E-5</v>
      </c>
      <c r="V937" s="63">
        <v>-0.55916940045790398</v>
      </c>
      <c r="W937" s="23">
        <v>9.6291100962844194E-3</v>
      </c>
      <c r="X937" s="63">
        <v>-8.6398589550371998</v>
      </c>
      <c r="Y937" s="23">
        <v>3.8566888106288401E-3</v>
      </c>
      <c r="Z937" s="63">
        <v>13.5862722616439</v>
      </c>
      <c r="AA937" s="23">
        <v>3.9421360670530703E-3</v>
      </c>
      <c r="AB937" s="63">
        <v>17.300829316373001</v>
      </c>
      <c r="AC937" s="23">
        <v>6.4967062888172195E-2</v>
      </c>
      <c r="AD937" s="63">
        <v>26.564003536361302</v>
      </c>
      <c r="AE937" s="23">
        <v>0.102178567452938</v>
      </c>
      <c r="AF937" s="64">
        <v>22.411198329267801</v>
      </c>
      <c r="AG937" s="23">
        <v>-2.1216917684796499E-4</v>
      </c>
      <c r="AH937" s="63">
        <v>-6.1160427184440804</v>
      </c>
      <c r="AI937" s="23">
        <v>5.4159073042683303E-3</v>
      </c>
      <c r="AJ937" s="63">
        <v>10.6277037026302</v>
      </c>
      <c r="AK937" s="23">
        <v>0.45470386344997699</v>
      </c>
      <c r="AL937" s="23">
        <v>4.3503180128027501E-2</v>
      </c>
      <c r="AM937" s="63">
        <v>44.571690718468702</v>
      </c>
      <c r="AN937" s="19"/>
      <c r="AO937" s="26">
        <v>1.18006311186036E-2</v>
      </c>
      <c r="AP937" s="26">
        <v>-1.7400541280949301E-2</v>
      </c>
      <c r="AQ937" s="26">
        <v>1.22170182075934E-2</v>
      </c>
      <c r="AR937" s="26">
        <v>-2.2322991588225701E-2</v>
      </c>
      <c r="AS937" s="24">
        <v>7</v>
      </c>
      <c r="AT937" s="24">
        <v>5</v>
      </c>
      <c r="AU937" s="24">
        <v>7</v>
      </c>
      <c r="AV937" s="25">
        <v>5</v>
      </c>
      <c r="AW937" s="19"/>
      <c r="AX937" s="29">
        <v>3.6375118825672001E-2</v>
      </c>
      <c r="AY937" s="30">
        <v>-0.67697898966525805</v>
      </c>
      <c r="AZ937" s="30">
        <v>0.40675258099145101</v>
      </c>
      <c r="BA937" s="30">
        <v>-0.84597810821105701</v>
      </c>
      <c r="BB937" s="62">
        <v>3.7480365024703099E-3</v>
      </c>
      <c r="BC937" s="108">
        <v>-4.5729677755734901</v>
      </c>
      <c r="BD937" s="22">
        <v>43747</v>
      </c>
      <c r="BE937" s="22">
        <v>43783</v>
      </c>
      <c r="BF937" s="24"/>
      <c r="BG937" s="22"/>
      <c r="BH937" s="37"/>
    </row>
    <row r="938" spans="1:60" x14ac:dyDescent="0.25">
      <c r="A938" s="19"/>
      <c r="B938" s="17" t="s">
        <v>952</v>
      </c>
      <c r="C938" s="17" t="s">
        <v>5218</v>
      </c>
      <c r="D938" s="17" t="s">
        <v>3144</v>
      </c>
      <c r="E938" s="20" t="s">
        <v>7290</v>
      </c>
      <c r="F938" s="20" t="s">
        <v>3150</v>
      </c>
      <c r="G938" s="82" t="s">
        <v>7253</v>
      </c>
      <c r="H938" s="85" t="s">
        <v>7265</v>
      </c>
      <c r="I938" s="21" t="s">
        <v>7417</v>
      </c>
      <c r="J938" s="21" t="s">
        <v>4262</v>
      </c>
      <c r="K938" s="19"/>
      <c r="L938" s="22">
        <v>44015</v>
      </c>
      <c r="M938" s="98">
        <v>2732.6768999993801</v>
      </c>
      <c r="N938" s="94">
        <v>2732.6768999993801</v>
      </c>
      <c r="O938" s="94">
        <v>2740.0854999981798</v>
      </c>
      <c r="P938" s="62">
        <f t="shared" si="14"/>
        <v>0.99729621575720739</v>
      </c>
      <c r="Q938" s="22">
        <v>43984</v>
      </c>
      <c r="R938" s="99">
        <v>5327109.7479999997</v>
      </c>
      <c r="S938" s="99">
        <v>4797984.79571875</v>
      </c>
      <c r="T938" s="19"/>
      <c r="U938" s="23">
        <v>-2.6937017719319599E-4</v>
      </c>
      <c r="V938" s="63">
        <v>-0.58495830453466602</v>
      </c>
      <c r="W938" s="23">
        <v>-9.5193155084416503E-4</v>
      </c>
      <c r="X938" s="63">
        <v>-9.6979631197464204</v>
      </c>
      <c r="Y938" s="23">
        <v>1.9837303841995901E-2</v>
      </c>
      <c r="Z938" s="63">
        <v>15.184333764787899</v>
      </c>
      <c r="AA938" s="23">
        <v>3.7291843333150602E-2</v>
      </c>
      <c r="AB938" s="63">
        <v>20.6358000429755</v>
      </c>
      <c r="AC938" s="23">
        <v>8.9357488914247399E-2</v>
      </c>
      <c r="AD938" s="63">
        <v>29.003046138968799</v>
      </c>
      <c r="AE938" s="23">
        <v>0.11718269057382701</v>
      </c>
      <c r="AF938" s="64">
        <v>23.911610641342101</v>
      </c>
      <c r="AG938" s="23">
        <v>4.1573597991373401E-4</v>
      </c>
      <c r="AH938" s="63">
        <v>-6.0532522027642699</v>
      </c>
      <c r="AI938" s="23">
        <v>2.2747118164261299E-2</v>
      </c>
      <c r="AJ938" s="63">
        <v>12.3608247886295</v>
      </c>
      <c r="AK938" s="23">
        <v>0.92619733697967599</v>
      </c>
      <c r="AL938" s="23">
        <v>4.9892625866050401E-2</v>
      </c>
      <c r="AM938" s="63">
        <v>72.586358660599203</v>
      </c>
      <c r="AN938" s="19"/>
      <c r="AO938" s="26">
        <v>1.36364177942596E-2</v>
      </c>
      <c r="AP938" s="26">
        <v>-1.6648480489493502E-2</v>
      </c>
      <c r="AQ938" s="26">
        <v>1.7226610229045002E-2</v>
      </c>
      <c r="AR938" s="26">
        <v>-1.4207066941708001E-2</v>
      </c>
      <c r="AS938" s="24">
        <v>7</v>
      </c>
      <c r="AT938" s="24">
        <v>5</v>
      </c>
      <c r="AU938" s="24">
        <v>7</v>
      </c>
      <c r="AV938" s="25">
        <v>5</v>
      </c>
      <c r="AW938" s="19"/>
      <c r="AX938" s="29">
        <v>3.3758183631798597E-2</v>
      </c>
      <c r="AY938" s="30">
        <v>0.16796672896271</v>
      </c>
      <c r="AZ938" s="30">
        <v>0.54476502413672301</v>
      </c>
      <c r="BA938" s="30">
        <v>0.22368701592722601</v>
      </c>
      <c r="BB938" s="62">
        <v>3.4827088141355499E-3</v>
      </c>
      <c r="BC938" s="108">
        <v>-4.66254875316372</v>
      </c>
      <c r="BD938" s="22">
        <v>43748</v>
      </c>
      <c r="BE938" s="22">
        <v>43783</v>
      </c>
      <c r="BF938" s="24">
        <v>107</v>
      </c>
      <c r="BG938" s="22">
        <v>43899</v>
      </c>
      <c r="BH938" s="37"/>
    </row>
    <row r="939" spans="1:60" x14ac:dyDescent="0.25">
      <c r="A939" s="19"/>
      <c r="B939" s="17" t="s">
        <v>953</v>
      </c>
      <c r="C939" s="17" t="s">
        <v>5219</v>
      </c>
      <c r="D939" s="17" t="s">
        <v>3144</v>
      </c>
      <c r="E939" s="20" t="s">
        <v>7313</v>
      </c>
      <c r="F939" s="20" t="s">
        <v>3150</v>
      </c>
      <c r="G939" s="82" t="s">
        <v>7253</v>
      </c>
      <c r="H939" s="85" t="s">
        <v>7265</v>
      </c>
      <c r="I939" s="21" t="s">
        <v>7417</v>
      </c>
      <c r="J939" s="21" t="s">
        <v>4263</v>
      </c>
      <c r="K939" s="19"/>
      <c r="L939" s="22">
        <v>44015</v>
      </c>
      <c r="M939" s="98">
        <v>1090.29949999973</v>
      </c>
      <c r="N939" s="94">
        <v>1090.29949999973</v>
      </c>
      <c r="O939" s="94">
        <v>1092.3275000005999</v>
      </c>
      <c r="P939" s="62">
        <f t="shared" si="14"/>
        <v>0.9981434139478601</v>
      </c>
      <c r="Q939" s="22">
        <v>43984</v>
      </c>
      <c r="R939" s="99">
        <v>158184054.01300001</v>
      </c>
      <c r="S939" s="99">
        <v>98380107.312250003</v>
      </c>
      <c r="T939" s="19"/>
      <c r="U939" s="23">
        <v>-2.41985015236423E-4</v>
      </c>
      <c r="V939" s="63">
        <v>-0.58221978833898902</v>
      </c>
      <c r="W939" s="23">
        <v>-1.3058925924269699E-4</v>
      </c>
      <c r="X939" s="63">
        <v>-9.6158288905862701</v>
      </c>
      <c r="Y939" s="23">
        <v>2.49347958615544E-2</v>
      </c>
      <c r="Z939" s="63">
        <v>15.6940829667437</v>
      </c>
      <c r="AA939" s="23">
        <v>2.4521048171663999E-2</v>
      </c>
      <c r="AB939" s="63">
        <v>19.358720526826801</v>
      </c>
      <c r="AC939" s="23">
        <v>5.4367805008951102E-2</v>
      </c>
      <c r="AD939" s="63">
        <v>25.504077748424599</v>
      </c>
      <c r="AE939" s="23"/>
      <c r="AF939" s="64"/>
      <c r="AG939" s="23">
        <v>4.9790921366366103E-4</v>
      </c>
      <c r="AH939" s="63">
        <v>-6.0450348793892799</v>
      </c>
      <c r="AI939" s="23">
        <v>2.7943617789787802E-2</v>
      </c>
      <c r="AJ939" s="63">
        <v>12.880474751189499</v>
      </c>
      <c r="AK939" s="23">
        <v>9.0299499999673599E-2</v>
      </c>
      <c r="AL939" s="23">
        <v>3.0463067378150299E-2</v>
      </c>
      <c r="AM939" s="63">
        <v>29.594109989644501</v>
      </c>
      <c r="AN939" s="19"/>
      <c r="AO939" s="26">
        <v>1.3664191332281901E-2</v>
      </c>
      <c r="AP939" s="26">
        <v>-1.66214772516469E-2</v>
      </c>
      <c r="AQ939" s="26">
        <v>1.8091035934048701E-2</v>
      </c>
      <c r="AR939" s="26">
        <v>-1.33693149537066E-2</v>
      </c>
      <c r="AS939" s="24">
        <v>6</v>
      </c>
      <c r="AT939" s="24">
        <v>5</v>
      </c>
      <c r="AU939" s="24">
        <v>7</v>
      </c>
      <c r="AV939" s="25">
        <v>5</v>
      </c>
      <c r="AW939" s="19"/>
      <c r="AX939" s="29">
        <v>3.3435984151583401E-2</v>
      </c>
      <c r="AY939" s="30">
        <v>-0.22133851995567999</v>
      </c>
      <c r="AZ939" s="30">
        <v>0.49997728617427101</v>
      </c>
      <c r="BA939" s="30">
        <v>-0.29416767298789598</v>
      </c>
      <c r="BB939" s="62">
        <v>3.4495774274409998E-3</v>
      </c>
      <c r="BC939" s="108">
        <v>-4.5710688389954202</v>
      </c>
      <c r="BD939" s="22">
        <v>43748</v>
      </c>
      <c r="BE939" s="22">
        <v>43783</v>
      </c>
      <c r="BF939" s="24">
        <v>74</v>
      </c>
      <c r="BG939" s="22">
        <v>43852</v>
      </c>
      <c r="BH939" s="37"/>
    </row>
    <row r="940" spans="1:60" x14ac:dyDescent="0.25">
      <c r="A940" s="19"/>
      <c r="B940" s="17" t="s">
        <v>954</v>
      </c>
      <c r="C940" s="17" t="s">
        <v>5220</v>
      </c>
      <c r="D940" s="17" t="s">
        <v>3144</v>
      </c>
      <c r="E940" s="20" t="s">
        <v>7291</v>
      </c>
      <c r="F940" s="20" t="s">
        <v>3150</v>
      </c>
      <c r="G940" s="82" t="s">
        <v>7253</v>
      </c>
      <c r="H940" s="85" t="s">
        <v>7265</v>
      </c>
      <c r="I940" s="21" t="s">
        <v>7417</v>
      </c>
      <c r="J940" s="21" t="s">
        <v>4264</v>
      </c>
      <c r="K940" s="19"/>
      <c r="L940" s="22">
        <v>43866</v>
      </c>
      <c r="M940" s="98"/>
      <c r="N940" s="94"/>
      <c r="O940" s="94">
        <v>1488.47470000014</v>
      </c>
      <c r="P940" s="62">
        <f t="shared" si="14"/>
        <v>0</v>
      </c>
      <c r="Q940" s="22">
        <v>43748</v>
      </c>
      <c r="R940" s="99"/>
      <c r="S940" s="99">
        <v>70154943.5845</v>
      </c>
      <c r="T940" s="19"/>
      <c r="U940" s="23"/>
      <c r="V940" s="63"/>
      <c r="W940" s="23"/>
      <c r="X940" s="63"/>
      <c r="Y940" s="23"/>
      <c r="Z940" s="63"/>
      <c r="AA940" s="23"/>
      <c r="AB940" s="63"/>
      <c r="AC940" s="23"/>
      <c r="AD940" s="63"/>
      <c r="AE940" s="23"/>
      <c r="AF940" s="64"/>
      <c r="AG940" s="23"/>
      <c r="AH940" s="63"/>
      <c r="AI940" s="23"/>
      <c r="AJ940" s="63"/>
      <c r="AK940" s="23"/>
      <c r="AL940" s="23"/>
      <c r="AM940" s="63"/>
      <c r="AN940" s="19"/>
      <c r="AO940" s="26">
        <v>1.36113882326754E-2</v>
      </c>
      <c r="AP940" s="26">
        <v>-1.66727038822501E-2</v>
      </c>
      <c r="AQ940" s="26">
        <v>1.2992147927434399E-2</v>
      </c>
      <c r="AR940" s="26">
        <v>-1.4960556407459099E-2</v>
      </c>
      <c r="AS940" s="24"/>
      <c r="AT940" s="24"/>
      <c r="AU940" s="24"/>
      <c r="AV940" s="25"/>
      <c r="AW940" s="19"/>
      <c r="AX940" s="29"/>
      <c r="AY940" s="30"/>
      <c r="AZ940" s="30"/>
      <c r="BA940" s="30"/>
      <c r="BB940" s="62"/>
      <c r="BC940" s="108">
        <v>-4.7448035226698302</v>
      </c>
      <c r="BD940" s="22">
        <v>43748</v>
      </c>
      <c r="BE940" s="22">
        <v>43783</v>
      </c>
      <c r="BF940" s="24"/>
      <c r="BG940" s="22"/>
      <c r="BH940" s="37"/>
    </row>
    <row r="941" spans="1:60" x14ac:dyDescent="0.25">
      <c r="A941" s="19"/>
      <c r="B941" s="17" t="s">
        <v>955</v>
      </c>
      <c r="C941" s="17" t="s">
        <v>5221</v>
      </c>
      <c r="D941" s="17" t="s">
        <v>3144</v>
      </c>
      <c r="E941" s="20" t="s">
        <v>7292</v>
      </c>
      <c r="F941" s="20" t="s">
        <v>3150</v>
      </c>
      <c r="G941" s="82" t="s">
        <v>7253</v>
      </c>
      <c r="H941" s="85" t="s">
        <v>7265</v>
      </c>
      <c r="I941" s="21" t="s">
        <v>7417</v>
      </c>
      <c r="J941" s="21" t="s">
        <v>4265</v>
      </c>
      <c r="K941" s="19"/>
      <c r="L941" s="22">
        <v>43866</v>
      </c>
      <c r="M941" s="98"/>
      <c r="N941" s="94"/>
      <c r="O941" s="94">
        <v>1090.41919999942</v>
      </c>
      <c r="P941" s="62">
        <f t="shared" si="14"/>
        <v>0</v>
      </c>
      <c r="Q941" s="22">
        <v>43748</v>
      </c>
      <c r="R941" s="99"/>
      <c r="S941" s="99">
        <v>386.46903896093397</v>
      </c>
      <c r="T941" s="19"/>
      <c r="U941" s="23"/>
      <c r="V941" s="63"/>
      <c r="W941" s="23"/>
      <c r="X941" s="63"/>
      <c r="Y941" s="23"/>
      <c r="Z941" s="63"/>
      <c r="AA941" s="23"/>
      <c r="AB941" s="63"/>
      <c r="AC941" s="23"/>
      <c r="AD941" s="63"/>
      <c r="AE941" s="23"/>
      <c r="AF941" s="64"/>
      <c r="AG941" s="23"/>
      <c r="AH941" s="63"/>
      <c r="AI941" s="23"/>
      <c r="AJ941" s="63"/>
      <c r="AK941" s="23"/>
      <c r="AL941" s="23"/>
      <c r="AM941" s="63"/>
      <c r="AN941" s="19"/>
      <c r="AO941" s="26">
        <v>1.36202692901861E-2</v>
      </c>
      <c r="AP941" s="26">
        <v>-1.6664830530317001E-2</v>
      </c>
      <c r="AQ941" s="26">
        <v>7.6025894504709902E-3</v>
      </c>
      <c r="AR941" s="26">
        <v>-1.47170430736878E-2</v>
      </c>
      <c r="AS941" s="24"/>
      <c r="AT941" s="24"/>
      <c r="AU941" s="24"/>
      <c r="AV941" s="25"/>
      <c r="AW941" s="19"/>
      <c r="AX941" s="29"/>
      <c r="AY941" s="30"/>
      <c r="AZ941" s="30"/>
      <c r="BA941" s="30"/>
      <c r="BB941" s="62"/>
      <c r="BC941" s="108">
        <v>-4.7193134528933998</v>
      </c>
      <c r="BD941" s="22">
        <v>43748</v>
      </c>
      <c r="BE941" s="22">
        <v>43783</v>
      </c>
      <c r="BF941" s="24"/>
      <c r="BG941" s="22"/>
      <c r="BH941" s="37"/>
    </row>
    <row r="942" spans="1:60" x14ac:dyDescent="0.25">
      <c r="A942" s="19"/>
      <c r="B942" s="17" t="s">
        <v>956</v>
      </c>
      <c r="C942" s="17" t="s">
        <v>5222</v>
      </c>
      <c r="D942" s="17" t="s">
        <v>3144</v>
      </c>
      <c r="E942" s="20" t="s">
        <v>7321</v>
      </c>
      <c r="F942" s="20" t="s">
        <v>3150</v>
      </c>
      <c r="G942" s="82" t="s">
        <v>7253</v>
      </c>
      <c r="H942" s="85" t="s">
        <v>7265</v>
      </c>
      <c r="I942" s="21" t="s">
        <v>7417</v>
      </c>
      <c r="J942" s="21" t="s">
        <v>2982</v>
      </c>
      <c r="K942" s="19"/>
      <c r="L942" s="22">
        <v>44015</v>
      </c>
      <c r="M942" s="98">
        <v>1495.1096999999099</v>
      </c>
      <c r="N942" s="94">
        <v>1495.1096999999099</v>
      </c>
      <c r="O942" s="94"/>
      <c r="P942" s="62" t="str">
        <f t="shared" si="14"/>
        <v/>
      </c>
      <c r="Q942" s="22"/>
      <c r="R942" s="99">
        <v>73897813.261000007</v>
      </c>
      <c r="S942" s="99"/>
      <c r="T942" s="19"/>
      <c r="U942" s="23">
        <v>-2.9400566745607599E-4</v>
      </c>
      <c r="V942" s="63">
        <v>-0.587421853560954</v>
      </c>
      <c r="W942" s="23">
        <v>-1.6906580522118E-3</v>
      </c>
      <c r="X942" s="63">
        <v>-9.7718357698904601</v>
      </c>
      <c r="Y942" s="23"/>
      <c r="Z942" s="63"/>
      <c r="AA942" s="23"/>
      <c r="AB942" s="63"/>
      <c r="AC942" s="23"/>
      <c r="AD942" s="63"/>
      <c r="AE942" s="23"/>
      <c r="AF942" s="64"/>
      <c r="AG942" s="23">
        <v>3.4176393455709298E-4</v>
      </c>
      <c r="AH942" s="63">
        <v>-6.0606494072999304</v>
      </c>
      <c r="AI942" s="23"/>
      <c r="AJ942" s="63"/>
      <c r="AK942" s="23">
        <v>9.6757659139257192E-3</v>
      </c>
      <c r="AL942" s="23">
        <v>2.31562294211471E-2</v>
      </c>
      <c r="AM942" s="63">
        <v>11.579863180682899</v>
      </c>
      <c r="AN942" s="19"/>
      <c r="AO942" s="26">
        <v>5.1333339106349697E-3</v>
      </c>
      <c r="AP942" s="26">
        <v>-8.2131505032521108E-3</v>
      </c>
      <c r="AQ942" s="26">
        <v>1.6449238180939602E-2</v>
      </c>
      <c r="AR942" s="26">
        <v>-5.6067204732244101E-3</v>
      </c>
      <c r="AS942" s="24"/>
      <c r="AT942" s="24"/>
      <c r="AU942" s="24"/>
      <c r="AV942" s="25"/>
      <c r="AW942" s="19"/>
      <c r="AX942" s="29"/>
      <c r="AY942" s="30"/>
      <c r="AZ942" s="30"/>
      <c r="BA942" s="30"/>
      <c r="BB942" s="62"/>
      <c r="BC942" s="108">
        <v>-2.0740696611646898</v>
      </c>
      <c r="BD942" s="22">
        <v>43901</v>
      </c>
      <c r="BE942" s="22">
        <v>43914</v>
      </c>
      <c r="BF942" s="24">
        <v>43</v>
      </c>
      <c r="BG942" s="22">
        <v>43962</v>
      </c>
      <c r="BH942" s="37"/>
    </row>
    <row r="943" spans="1:60" x14ac:dyDescent="0.25">
      <c r="A943" s="19"/>
      <c r="B943" s="17" t="s">
        <v>957</v>
      </c>
      <c r="C943" s="17" t="s">
        <v>5223</v>
      </c>
      <c r="D943" s="17" t="s">
        <v>3144</v>
      </c>
      <c r="E943" s="20" t="s">
        <v>7322</v>
      </c>
      <c r="F943" s="20" t="s">
        <v>3150</v>
      </c>
      <c r="G943" s="82" t="s">
        <v>7253</v>
      </c>
      <c r="H943" s="85" t="s">
        <v>7265</v>
      </c>
      <c r="I943" s="21" t="s">
        <v>7417</v>
      </c>
      <c r="J943" s="21" t="s">
        <v>4266</v>
      </c>
      <c r="K943" s="19"/>
      <c r="L943" s="22">
        <v>44015</v>
      </c>
      <c r="M943" s="98">
        <v>2550.22720000148</v>
      </c>
      <c r="N943" s="94">
        <v>2550.22720000148</v>
      </c>
      <c r="O943" s="94">
        <v>2558.5879000015598</v>
      </c>
      <c r="P943" s="62">
        <f t="shared" si="14"/>
        <v>0.9967322990935451</v>
      </c>
      <c r="Q943" s="22">
        <v>43984</v>
      </c>
      <c r="R943" s="99">
        <v>117440787.67200001</v>
      </c>
      <c r="S943" s="99">
        <v>114155421.9895</v>
      </c>
      <c r="T943" s="19"/>
      <c r="U943" s="23">
        <v>-2.87617109279381E-4</v>
      </c>
      <c r="V943" s="63">
        <v>-0.58678299774328502</v>
      </c>
      <c r="W943" s="23">
        <v>-1.4985975030867801E-3</v>
      </c>
      <c r="X943" s="63">
        <v>-9.7526297149743204</v>
      </c>
      <c r="Y943" s="23">
        <v>1.6455871171274301E-2</v>
      </c>
      <c r="Z943" s="63">
        <v>14.8461904977157</v>
      </c>
      <c r="AA943" s="23">
        <v>3.0387292925297502E-2</v>
      </c>
      <c r="AB943" s="63">
        <v>19.945345002197399</v>
      </c>
      <c r="AC943" s="23">
        <v>7.4922776841049199E-2</v>
      </c>
      <c r="AD943" s="63">
        <v>27.5595749316271</v>
      </c>
      <c r="AE943" s="23">
        <v>9.5061788617458703E-2</v>
      </c>
      <c r="AF943" s="64">
        <v>21.699520445719799</v>
      </c>
      <c r="AG943" s="23">
        <v>3.6096084295422803E-4</v>
      </c>
      <c r="AH943" s="63">
        <v>-6.0587297164602196</v>
      </c>
      <c r="AI943" s="23">
        <v>1.9300310679682301E-2</v>
      </c>
      <c r="AJ943" s="63">
        <v>12.0161440401716</v>
      </c>
      <c r="AK943" s="23">
        <v>0.79761833266471505</v>
      </c>
      <c r="AL943" s="23">
        <v>4.4519433055029402E-2</v>
      </c>
      <c r="AM943" s="63">
        <v>59.728458229103097</v>
      </c>
      <c r="AN943" s="19"/>
      <c r="AO943" s="26">
        <v>1.36179137698491E-2</v>
      </c>
      <c r="AP943" s="26">
        <v>-1.6666411486767198E-2</v>
      </c>
      <c r="AQ943" s="26">
        <v>1.6651259767968399E-2</v>
      </c>
      <c r="AR943" s="26">
        <v>-1.47645971537713E-2</v>
      </c>
      <c r="AS943" s="24">
        <v>7</v>
      </c>
      <c r="AT943" s="24">
        <v>5</v>
      </c>
      <c r="AU943" s="24">
        <v>7</v>
      </c>
      <c r="AV943" s="25">
        <v>5</v>
      </c>
      <c r="AW943" s="19"/>
      <c r="AX943" s="29">
        <v>3.3739503933502397E-2</v>
      </c>
      <c r="AY943" s="30">
        <v>-1.8085587893949699E-2</v>
      </c>
      <c r="AZ943" s="30">
        <v>0.52249370925073901</v>
      </c>
      <c r="BA943" s="30">
        <v>-2.3963826145944701E-2</v>
      </c>
      <c r="BB943" s="62">
        <v>3.4807015234764602E-3</v>
      </c>
      <c r="BC943" s="108">
        <v>-4.7234186133209697</v>
      </c>
      <c r="BD943" s="22">
        <v>43748</v>
      </c>
      <c r="BE943" s="22">
        <v>43783</v>
      </c>
      <c r="BF943" s="24">
        <v>154</v>
      </c>
      <c r="BG943" s="22">
        <v>43964</v>
      </c>
      <c r="BH943" s="37"/>
    </row>
    <row r="944" spans="1:60" x14ac:dyDescent="0.25">
      <c r="A944" s="19"/>
      <c r="B944" s="17" t="s">
        <v>958</v>
      </c>
      <c r="C944" s="17" t="s">
        <v>5224</v>
      </c>
      <c r="D944" s="17" t="s">
        <v>3144</v>
      </c>
      <c r="E944" s="20" t="s">
        <v>7338</v>
      </c>
      <c r="F944" s="20" t="s">
        <v>3150</v>
      </c>
      <c r="G944" s="82" t="s">
        <v>7253</v>
      </c>
      <c r="H944" s="85" t="s">
        <v>7265</v>
      </c>
      <c r="I944" s="21" t="s">
        <v>7417</v>
      </c>
      <c r="J944" s="21" t="s">
        <v>4267</v>
      </c>
      <c r="K944" s="19"/>
      <c r="L944" s="22">
        <v>44015</v>
      </c>
      <c r="M944" s="98">
        <v>1221.5764000006</v>
      </c>
      <c r="N944" s="94">
        <v>1221.5764000006</v>
      </c>
      <c r="O944" s="94">
        <v>1224.63829999976</v>
      </c>
      <c r="P944" s="62">
        <f t="shared" si="14"/>
        <v>0.99749975155998261</v>
      </c>
      <c r="Q944" s="22">
        <v>43984</v>
      </c>
      <c r="R944" s="99">
        <v>1028343.747</v>
      </c>
      <c r="S944" s="99">
        <v>1023421.82853125</v>
      </c>
      <c r="T944" s="19"/>
      <c r="U944" s="23">
        <v>-2.6278800032741899E-4</v>
      </c>
      <c r="V944" s="63">
        <v>-0.58430008684808898</v>
      </c>
      <c r="W944" s="23">
        <v>-7.5460190510057102E-4</v>
      </c>
      <c r="X944" s="63">
        <v>-9.6782301551720593</v>
      </c>
      <c r="Y944" s="23">
        <v>2.10589963844541E-2</v>
      </c>
      <c r="Z944" s="63">
        <v>15.3065030190337</v>
      </c>
      <c r="AA944" s="23">
        <v>3.9791785673514803E-2</v>
      </c>
      <c r="AB944" s="63">
        <v>20.8857942770119</v>
      </c>
      <c r="AC944" s="23">
        <v>9.4605941863847007E-2</v>
      </c>
      <c r="AD944" s="63">
        <v>29.527891433914199</v>
      </c>
      <c r="AE944" s="23">
        <v>0.125263519959844</v>
      </c>
      <c r="AF944" s="64">
        <v>24.7196935799439</v>
      </c>
      <c r="AG944" s="23">
        <v>4.3552872739382998E-4</v>
      </c>
      <c r="AH944" s="63">
        <v>-6.0512729280162603</v>
      </c>
      <c r="AI944" s="23">
        <v>2.39925348378165E-2</v>
      </c>
      <c r="AJ944" s="63">
        <v>12.485366455992301</v>
      </c>
      <c r="AK944" s="23">
        <v>0.22141492894675999</v>
      </c>
      <c r="AL944" s="23">
        <v>4.3752992367444697E-2</v>
      </c>
      <c r="AM944" s="63">
        <v>8.0019490098638908</v>
      </c>
      <c r="AN944" s="19"/>
      <c r="AO944" s="26">
        <v>1.36430655038566E-2</v>
      </c>
      <c r="AP944" s="26">
        <v>-1.6641960575725499E-2</v>
      </c>
      <c r="AQ944" s="26">
        <v>1.7433980185160201E-2</v>
      </c>
      <c r="AR944" s="26">
        <v>-1.40060811681906E-2</v>
      </c>
      <c r="AS944" s="24">
        <v>7</v>
      </c>
      <c r="AT944" s="24">
        <v>5</v>
      </c>
      <c r="AU944" s="24">
        <v>7</v>
      </c>
      <c r="AV944" s="25">
        <v>5</v>
      </c>
      <c r="AW944" s="19"/>
      <c r="AX944" s="29">
        <v>3.3765271868178397E-2</v>
      </c>
      <c r="AY944" s="30">
        <v>0.23526549963799001</v>
      </c>
      <c r="AZ944" s="30">
        <v>0.55282648357388098</v>
      </c>
      <c r="BA944" s="30">
        <v>0.31387964572059002</v>
      </c>
      <c r="BB944" s="62">
        <v>3.4834691875858001E-3</v>
      </c>
      <c r="BC944" s="108">
        <v>-4.6406194744631604</v>
      </c>
      <c r="BD944" s="22">
        <v>43748</v>
      </c>
      <c r="BE944" s="22">
        <v>43783</v>
      </c>
      <c r="BF944" s="24">
        <v>86</v>
      </c>
      <c r="BG944" s="22">
        <v>43868</v>
      </c>
      <c r="BH944" s="37"/>
    </row>
    <row r="945" spans="1:60" x14ac:dyDescent="0.25">
      <c r="A945" s="19"/>
      <c r="B945" s="17" t="s">
        <v>959</v>
      </c>
      <c r="C945" s="17" t="s">
        <v>5225</v>
      </c>
      <c r="D945" s="17" t="s">
        <v>3145</v>
      </c>
      <c r="E945" s="20" t="s">
        <v>7289</v>
      </c>
      <c r="F945" s="20" t="s">
        <v>3151</v>
      </c>
      <c r="G945" s="82" t="s">
        <v>7254</v>
      </c>
      <c r="H945" s="85" t="s">
        <v>7266</v>
      </c>
      <c r="I945" s="21" t="s">
        <v>7417</v>
      </c>
      <c r="J945" s="21" t="s">
        <v>4268</v>
      </c>
      <c r="K945" s="19"/>
      <c r="L945" s="22">
        <v>44015</v>
      </c>
      <c r="M945" s="98">
        <v>1165.3928999994</v>
      </c>
      <c r="N945" s="94">
        <v>1165.3928999994</v>
      </c>
      <c r="O945" s="94">
        <v>1166.55639999919</v>
      </c>
      <c r="P945" s="62">
        <f t="shared" si="14"/>
        <v>0.99900262001923712</v>
      </c>
      <c r="Q945" s="22">
        <v>43984</v>
      </c>
      <c r="R945" s="99">
        <v>35442.982000000004</v>
      </c>
      <c r="S945" s="99">
        <v>43479.486374511704</v>
      </c>
      <c r="T945" s="19"/>
      <c r="U945" s="23">
        <v>-6.1263137467904003E-5</v>
      </c>
      <c r="V945" s="63">
        <v>-0.56414760056213697</v>
      </c>
      <c r="W945" s="23">
        <v>-7.1041399223759104E-4</v>
      </c>
      <c r="X945" s="63">
        <v>-9.6738113638857595</v>
      </c>
      <c r="Y945" s="23">
        <v>1.2860820828791499E-2</v>
      </c>
      <c r="Z945" s="63">
        <v>14.4866854634602</v>
      </c>
      <c r="AA945" s="23">
        <v>2.41613562229759E-2</v>
      </c>
      <c r="AB945" s="63">
        <v>19.322751331957999</v>
      </c>
      <c r="AC945" s="23">
        <v>5.6219611637061503E-2</v>
      </c>
      <c r="AD945" s="63">
        <v>25.689258411235599</v>
      </c>
      <c r="AE945" s="23">
        <v>7.2506836651882595E-2</v>
      </c>
      <c r="AF945" s="64">
        <v>19.444025249162198</v>
      </c>
      <c r="AG945" s="23">
        <v>2.31735210036277E-4</v>
      </c>
      <c r="AH945" s="63">
        <v>-6.07165227975202</v>
      </c>
      <c r="AI945" s="23">
        <v>1.4086613826293601E-2</v>
      </c>
      <c r="AJ945" s="63">
        <v>11.494774354840001</v>
      </c>
      <c r="AK945" s="23">
        <v>0.165392899998697</v>
      </c>
      <c r="AL945" s="23">
        <v>2.36805789463688E-2</v>
      </c>
      <c r="AM945" s="63">
        <v>1.74775102151034</v>
      </c>
      <c r="AN945" s="19"/>
      <c r="AO945" s="26">
        <v>4.1866650426527503E-3</v>
      </c>
      <c r="AP945" s="26">
        <v>-5.4665321567881602E-3</v>
      </c>
      <c r="AQ945" s="26">
        <v>7.96351207463886E-3</v>
      </c>
      <c r="AR945" s="26">
        <v>-4.2119831505260698E-3</v>
      </c>
      <c r="AS945" s="24">
        <v>8</v>
      </c>
      <c r="AT945" s="24">
        <v>4</v>
      </c>
      <c r="AU945" s="24">
        <v>7</v>
      </c>
      <c r="AV945" s="25">
        <v>5</v>
      </c>
      <c r="AW945" s="19"/>
      <c r="AX945" s="29">
        <v>1.08454709922626E-2</v>
      </c>
      <c r="AY945" s="30">
        <v>-0.50473646561749796</v>
      </c>
      <c r="AZ945" s="30">
        <v>0.43747295825687599</v>
      </c>
      <c r="BA945" s="30">
        <v>-0.67924380889871805</v>
      </c>
      <c r="BB945" s="62">
        <v>1.12015078541162E-3</v>
      </c>
      <c r="BC945" s="108">
        <v>-1.3880490307128599</v>
      </c>
      <c r="BD945" s="22">
        <v>43745</v>
      </c>
      <c r="BE945" s="22">
        <v>43783</v>
      </c>
      <c r="BF945" s="24">
        <v>64</v>
      </c>
      <c r="BG945" s="22">
        <v>43833</v>
      </c>
      <c r="BH945" s="37"/>
    </row>
    <row r="946" spans="1:60" x14ac:dyDescent="0.25">
      <c r="A946" s="19"/>
      <c r="B946" s="17" t="s">
        <v>960</v>
      </c>
      <c r="C946" s="17" t="s">
        <v>5226</v>
      </c>
      <c r="D946" s="17" t="s">
        <v>3145</v>
      </c>
      <c r="E946" s="20" t="s">
        <v>7290</v>
      </c>
      <c r="F946" s="20" t="s">
        <v>3151</v>
      </c>
      <c r="G946" s="82" t="s">
        <v>7254</v>
      </c>
      <c r="H946" s="85" t="s">
        <v>7266</v>
      </c>
      <c r="I946" s="21" t="s">
        <v>7417</v>
      </c>
      <c r="J946" s="21" t="s">
        <v>4269</v>
      </c>
      <c r="K946" s="19"/>
      <c r="L946" s="22">
        <v>44015</v>
      </c>
      <c r="M946" s="98">
        <v>1196.45260000043</v>
      </c>
      <c r="N946" s="94">
        <v>1196.45260000043</v>
      </c>
      <c r="O946" s="94">
        <v>1198.1557</v>
      </c>
      <c r="P946" s="62">
        <f t="shared" si="14"/>
        <v>0.99857856537379075</v>
      </c>
      <c r="Q946" s="22">
        <v>43984</v>
      </c>
      <c r="R946" s="99">
        <v>7862591.4139999999</v>
      </c>
      <c r="S946" s="99">
        <v>6167059.2461953098</v>
      </c>
      <c r="T946" s="19"/>
      <c r="U946" s="23">
        <v>-7.4966008469346006E-5</v>
      </c>
      <c r="V946" s="63">
        <v>-0.56551788766228095</v>
      </c>
      <c r="W946" s="23">
        <v>-1.1209761796635599E-3</v>
      </c>
      <c r="X946" s="63">
        <v>-9.7148675826319995</v>
      </c>
      <c r="Y946" s="23">
        <v>1.0338456104363999E-2</v>
      </c>
      <c r="Z946" s="63">
        <v>14.2344489910174</v>
      </c>
      <c r="AA946" s="23">
        <v>1.9039373613850299E-2</v>
      </c>
      <c r="AB946" s="63">
        <v>18.810553071030899</v>
      </c>
      <c r="AC946" s="23">
        <v>4.5693503614529597E-2</v>
      </c>
      <c r="AD946" s="63">
        <v>24.636647608975199</v>
      </c>
      <c r="AE946" s="23">
        <v>6.6948617410162101E-2</v>
      </c>
      <c r="AF946" s="64">
        <v>18.8882033249829</v>
      </c>
      <c r="AG946" s="23">
        <v>1.9068327128479701E-4</v>
      </c>
      <c r="AH946" s="63">
        <v>-6.07575747362716</v>
      </c>
      <c r="AI946" s="23">
        <v>1.1519691641297E-2</v>
      </c>
      <c r="AJ946" s="63">
        <v>11.2380821363331</v>
      </c>
      <c r="AK946" s="23">
        <v>0.19645260000106601</v>
      </c>
      <c r="AL946" s="23">
        <v>2.7806132844489202E-2</v>
      </c>
      <c r="AM946" s="63">
        <v>4.8537210217473303</v>
      </c>
      <c r="AN946" s="19"/>
      <c r="AO946" s="26">
        <v>4.1729038348421498E-3</v>
      </c>
      <c r="AP946" s="26">
        <v>-5.4801415526526398E-3</v>
      </c>
      <c r="AQ946" s="26">
        <v>7.5355615026637696E-3</v>
      </c>
      <c r="AR946" s="26">
        <v>-4.6212973766159796E-3</v>
      </c>
      <c r="AS946" s="24">
        <v>7</v>
      </c>
      <c r="AT946" s="24">
        <v>5</v>
      </c>
      <c r="AU946" s="24">
        <v>7</v>
      </c>
      <c r="AV946" s="25">
        <v>5</v>
      </c>
      <c r="AW946" s="19"/>
      <c r="AX946" s="29">
        <v>1.0828121331233001E-2</v>
      </c>
      <c r="AY946" s="30">
        <v>-0.93609099476816504</v>
      </c>
      <c r="AZ946" s="30">
        <v>0.42123132354117798</v>
      </c>
      <c r="BA946" s="30">
        <v>-1.24469077807953</v>
      </c>
      <c r="BB946" s="62">
        <v>1.11834233809645E-3</v>
      </c>
      <c r="BC946" s="108">
        <v>-1.4393551079065201</v>
      </c>
      <c r="BD946" s="22">
        <v>43745</v>
      </c>
      <c r="BE946" s="22">
        <v>43783</v>
      </c>
      <c r="BF946" s="24">
        <v>73</v>
      </c>
      <c r="BG946" s="22">
        <v>43846</v>
      </c>
      <c r="BH946" s="37"/>
    </row>
    <row r="947" spans="1:60" x14ac:dyDescent="0.25">
      <c r="A947" s="19"/>
      <c r="B947" s="17" t="s">
        <v>961</v>
      </c>
      <c r="C947" s="17" t="s">
        <v>5227</v>
      </c>
      <c r="D947" s="17" t="s">
        <v>3145</v>
      </c>
      <c r="E947" s="20" t="s">
        <v>7291</v>
      </c>
      <c r="F947" s="20" t="s">
        <v>3151</v>
      </c>
      <c r="G947" s="82" t="s">
        <v>7254</v>
      </c>
      <c r="H947" s="85" t="s">
        <v>7266</v>
      </c>
      <c r="I947" s="21" t="s">
        <v>7417</v>
      </c>
      <c r="J947" s="21" t="s">
        <v>4270</v>
      </c>
      <c r="K947" s="19"/>
      <c r="L947" s="22">
        <v>44015</v>
      </c>
      <c r="M947" s="98">
        <v>1211.5687000006401</v>
      </c>
      <c r="N947" s="94">
        <v>1211.5687000006401</v>
      </c>
      <c r="O947" s="94">
        <v>1213.08730000071</v>
      </c>
      <c r="P947" s="62">
        <f t="shared" si="14"/>
        <v>0.99874815275036755</v>
      </c>
      <c r="Q947" s="22">
        <v>43984</v>
      </c>
      <c r="R947" s="99">
        <v>5050033.4239999996</v>
      </c>
      <c r="S947" s="99">
        <v>4018750.0545625002</v>
      </c>
      <c r="T947" s="19"/>
      <c r="U947" s="23">
        <v>-6.9491847170866095E-5</v>
      </c>
      <c r="V947" s="63">
        <v>-0.56497047153243296</v>
      </c>
      <c r="W947" s="23">
        <v>-9.5676775254105505E-4</v>
      </c>
      <c r="X947" s="63">
        <v>-9.6984467399161094</v>
      </c>
      <c r="Y947" s="23">
        <v>1.13465564172657E-2</v>
      </c>
      <c r="Z947" s="63">
        <v>14.3352590223076</v>
      </c>
      <c r="AA947" s="23">
        <v>2.10850750354439E-2</v>
      </c>
      <c r="AB947" s="63">
        <v>19.015123213204799</v>
      </c>
      <c r="AC947" s="23">
        <v>4.9891407608811299E-2</v>
      </c>
      <c r="AD947" s="63">
        <v>25.056438008410598</v>
      </c>
      <c r="AE947" s="23">
        <v>7.3377659293328207E-2</v>
      </c>
      <c r="AF947" s="64">
        <v>19.531107513292199</v>
      </c>
      <c r="AG947" s="23">
        <v>2.0712978948722599E-4</v>
      </c>
      <c r="AH947" s="63">
        <v>-6.0741128218069198</v>
      </c>
      <c r="AI947" s="23">
        <v>1.2545661214971899E-2</v>
      </c>
      <c r="AJ947" s="63">
        <v>11.340679093700601</v>
      </c>
      <c r="AK947" s="23">
        <v>0.211652667530871</v>
      </c>
      <c r="AL947" s="23">
        <v>2.97921344790666E-2</v>
      </c>
      <c r="AM947" s="63">
        <v>6.3737277747277403</v>
      </c>
      <c r="AN947" s="19"/>
      <c r="AO947" s="26">
        <v>4.1783940559980701E-3</v>
      </c>
      <c r="AP947" s="26">
        <v>-5.4746642408645104E-3</v>
      </c>
      <c r="AQ947" s="26">
        <v>7.70662979630288E-3</v>
      </c>
      <c r="AR947" s="26">
        <v>-4.4576154277819998E-3</v>
      </c>
      <c r="AS947" s="24">
        <v>7</v>
      </c>
      <c r="AT947" s="24">
        <v>5</v>
      </c>
      <c r="AU947" s="24">
        <v>7</v>
      </c>
      <c r="AV947" s="25">
        <v>5</v>
      </c>
      <c r="AW947" s="19"/>
      <c r="AX947" s="29">
        <v>1.0834671295469901E-2</v>
      </c>
      <c r="AY947" s="30">
        <v>-0.76366848138059096</v>
      </c>
      <c r="AZ947" s="30">
        <v>0.42771854566490197</v>
      </c>
      <c r="BA947" s="30">
        <v>-1.02034146001279</v>
      </c>
      <c r="BB947" s="62">
        <v>1.1190254076666401E-3</v>
      </c>
      <c r="BC947" s="108">
        <v>-1.4188203689373</v>
      </c>
      <c r="BD947" s="22">
        <v>43745</v>
      </c>
      <c r="BE947" s="22">
        <v>43783</v>
      </c>
      <c r="BF947" s="24">
        <v>65</v>
      </c>
      <c r="BG947" s="22">
        <v>43836</v>
      </c>
      <c r="BH947" s="37"/>
    </row>
    <row r="948" spans="1:60" x14ac:dyDescent="0.25">
      <c r="A948" s="19"/>
      <c r="B948" s="17" t="s">
        <v>962</v>
      </c>
      <c r="C948" s="17" t="s">
        <v>5228</v>
      </c>
      <c r="D948" s="17" t="s">
        <v>3145</v>
      </c>
      <c r="E948" s="20" t="s">
        <v>7292</v>
      </c>
      <c r="F948" s="20" t="s">
        <v>3151</v>
      </c>
      <c r="G948" s="82" t="s">
        <v>7254</v>
      </c>
      <c r="H948" s="85" t="s">
        <v>7266</v>
      </c>
      <c r="I948" s="21" t="s">
        <v>7417</v>
      </c>
      <c r="J948" s="21" t="s">
        <v>4271</v>
      </c>
      <c r="K948" s="19"/>
      <c r="L948" s="22">
        <v>44015</v>
      </c>
      <c r="M948" s="98">
        <v>1229.06609999947</v>
      </c>
      <c r="N948" s="94">
        <v>1229.06609999947</v>
      </c>
      <c r="O948" s="94">
        <v>1230.39750000089</v>
      </c>
      <c r="P948" s="62">
        <f t="shared" si="14"/>
        <v>0.99891791067405533</v>
      </c>
      <c r="Q948" s="22">
        <v>43984</v>
      </c>
      <c r="R948" s="99">
        <v>10924071.006999999</v>
      </c>
      <c r="S948" s="99">
        <v>6782170.2407890595</v>
      </c>
      <c r="T948" s="19"/>
      <c r="U948" s="23">
        <v>-6.3946906266210094E-5</v>
      </c>
      <c r="V948" s="63">
        <v>-0.56441597744196803</v>
      </c>
      <c r="W948" s="23">
        <v>-7.9249397276726097E-4</v>
      </c>
      <c r="X948" s="63">
        <v>-9.6820193619496404</v>
      </c>
      <c r="Y948" s="23">
        <v>1.23557594160957E-2</v>
      </c>
      <c r="Z948" s="63">
        <v>14.436179322190601</v>
      </c>
      <c r="AA948" s="23">
        <v>2.3135265608289001E-2</v>
      </c>
      <c r="AB948" s="63">
        <v>19.220142270496599</v>
      </c>
      <c r="AC948" s="23">
        <v>5.4105193010400399E-2</v>
      </c>
      <c r="AD948" s="63">
        <v>25.477816548576801</v>
      </c>
      <c r="AE948" s="23">
        <v>7.9842170531264897E-2</v>
      </c>
      <c r="AF948" s="64">
        <v>20.177558637078601</v>
      </c>
      <c r="AG948" s="23">
        <v>2.2355299552145899E-4</v>
      </c>
      <c r="AH948" s="63">
        <v>-6.0724705012035001</v>
      </c>
      <c r="AI948" s="23">
        <v>1.3572648964327499E-2</v>
      </c>
      <c r="AJ948" s="63">
        <v>11.443377868636199</v>
      </c>
      <c r="AK948" s="23">
        <v>0.229151280182123</v>
      </c>
      <c r="AL948" s="23">
        <v>3.2052492619186503E-2</v>
      </c>
      <c r="AM948" s="63">
        <v>8.1235890398529609</v>
      </c>
      <c r="AN948" s="19"/>
      <c r="AO948" s="26">
        <v>4.1838850829662997E-3</v>
      </c>
      <c r="AP948" s="26">
        <v>-5.4691784353053698E-3</v>
      </c>
      <c r="AQ948" s="26">
        <v>7.8778705246804696E-3</v>
      </c>
      <c r="AR948" s="26">
        <v>-4.29398481264798E-3</v>
      </c>
      <c r="AS948" s="24">
        <v>8</v>
      </c>
      <c r="AT948" s="24">
        <v>4</v>
      </c>
      <c r="AU948" s="24">
        <v>7</v>
      </c>
      <c r="AV948" s="25">
        <v>5</v>
      </c>
      <c r="AW948" s="19"/>
      <c r="AX948" s="29">
        <v>1.0841738523886301E-2</v>
      </c>
      <c r="AY948" s="30">
        <v>-0.59105071286649002</v>
      </c>
      <c r="AZ948" s="30">
        <v>0.43421979099503</v>
      </c>
      <c r="BA948" s="30">
        <v>-0.79350389305000102</v>
      </c>
      <c r="BB948" s="62">
        <v>1.1197619706865699E-3</v>
      </c>
      <c r="BC948" s="108">
        <v>-1.39829509814444</v>
      </c>
      <c r="BD948" s="22">
        <v>43745</v>
      </c>
      <c r="BE948" s="22">
        <v>43783</v>
      </c>
      <c r="BF948" s="24">
        <v>64</v>
      </c>
      <c r="BG948" s="22">
        <v>43833</v>
      </c>
      <c r="BH948" s="37"/>
    </row>
    <row r="949" spans="1:60" x14ac:dyDescent="0.25">
      <c r="A949" s="19"/>
      <c r="B949" s="17" t="s">
        <v>963</v>
      </c>
      <c r="C949" s="17" t="s">
        <v>5229</v>
      </c>
      <c r="D949" s="17" t="s">
        <v>3145</v>
      </c>
      <c r="E949" s="20" t="s">
        <v>7293</v>
      </c>
      <c r="F949" s="20" t="s">
        <v>3151</v>
      </c>
      <c r="G949" s="82" t="s">
        <v>7254</v>
      </c>
      <c r="H949" s="85" t="s">
        <v>7266</v>
      </c>
      <c r="I949" s="21" t="s">
        <v>7417</v>
      </c>
      <c r="J949" s="21" t="s">
        <v>4272</v>
      </c>
      <c r="K949" s="19"/>
      <c r="L949" s="22">
        <v>44015</v>
      </c>
      <c r="M949" s="98">
        <v>1184.57110000029</v>
      </c>
      <c r="N949" s="94">
        <v>1184.57110000029</v>
      </c>
      <c r="O949" s="94">
        <v>1185.6530000008599</v>
      </c>
      <c r="P949" s="62">
        <f t="shared" si="14"/>
        <v>0.99908750705259541</v>
      </c>
      <c r="Q949" s="22">
        <v>43984</v>
      </c>
      <c r="R949" s="99">
        <v>15775823.25</v>
      </c>
      <c r="S949" s="99">
        <v>10991206.2670469</v>
      </c>
      <c r="T949" s="19"/>
      <c r="U949" s="23">
        <v>-5.8498764701653299E-5</v>
      </c>
      <c r="V949" s="63">
        <v>-0.56387116328551201</v>
      </c>
      <c r="W949" s="23">
        <v>-6.2827138572174601E-4</v>
      </c>
      <c r="X949" s="63">
        <v>-9.6655971032450907</v>
      </c>
      <c r="Y949" s="23">
        <v>1.3365787608563599E-2</v>
      </c>
      <c r="Z949" s="63">
        <v>14.5371821414446</v>
      </c>
      <c r="AA949" s="23">
        <v>2.51886142959847E-2</v>
      </c>
      <c r="AB949" s="63">
        <v>19.4254771392443</v>
      </c>
      <c r="AC949" s="23">
        <v>5.8335772408099701E-2</v>
      </c>
      <c r="AD949" s="63">
        <v>25.900874488346702</v>
      </c>
      <c r="AE949" s="23">
        <v>8.6345778743707302E-2</v>
      </c>
      <c r="AF949" s="64">
        <v>20.827919458330101</v>
      </c>
      <c r="AG949" s="23">
        <v>2.39975634030998E-4</v>
      </c>
      <c r="AH949" s="63">
        <v>-6.07082823735254</v>
      </c>
      <c r="AI949" s="23">
        <v>1.46005488895753E-2</v>
      </c>
      <c r="AJ949" s="63">
        <v>11.5461678611609</v>
      </c>
      <c r="AK949" s="23">
        <v>0.184571100000467</v>
      </c>
      <c r="AL949" s="23">
        <v>3.04284498706693E-2</v>
      </c>
      <c r="AM949" s="63">
        <v>5.9457709987182197</v>
      </c>
      <c r="AN949" s="19"/>
      <c r="AO949" s="26">
        <v>4.1894621517712897E-3</v>
      </c>
      <c r="AP949" s="26">
        <v>-5.4638129440718296E-3</v>
      </c>
      <c r="AQ949" s="26">
        <v>8.0491133630857803E-3</v>
      </c>
      <c r="AR949" s="26">
        <v>-4.1302466643173804E-3</v>
      </c>
      <c r="AS949" s="24">
        <v>8</v>
      </c>
      <c r="AT949" s="24">
        <v>4</v>
      </c>
      <c r="AU949" s="24">
        <v>7</v>
      </c>
      <c r="AV949" s="25">
        <v>5</v>
      </c>
      <c r="AW949" s="19"/>
      <c r="AX949" s="29">
        <v>1.0849242803578799E-2</v>
      </c>
      <c r="AY949" s="30">
        <v>-0.41839018338623601</v>
      </c>
      <c r="AZ949" s="30">
        <v>0.440729745141198</v>
      </c>
      <c r="BA949" s="30">
        <v>-0.56438675522622395</v>
      </c>
      <c r="BB949" s="62">
        <v>1.1205437150692899E-3</v>
      </c>
      <c r="BC949" s="108">
        <v>-1.37775791478452</v>
      </c>
      <c r="BD949" s="22">
        <v>43745</v>
      </c>
      <c r="BE949" s="22">
        <v>43783</v>
      </c>
      <c r="BF949" s="24">
        <v>63</v>
      </c>
      <c r="BG949" s="22">
        <v>43832</v>
      </c>
      <c r="BH949" s="37"/>
    </row>
    <row r="950" spans="1:60" x14ac:dyDescent="0.25">
      <c r="A950" s="19"/>
      <c r="B950" s="17" t="s">
        <v>964</v>
      </c>
      <c r="C950" s="17" t="s">
        <v>5230</v>
      </c>
      <c r="D950" s="17" t="s">
        <v>3145</v>
      </c>
      <c r="E950" s="20" t="s">
        <v>7294</v>
      </c>
      <c r="F950" s="20" t="s">
        <v>3151</v>
      </c>
      <c r="G950" s="82" t="s">
        <v>7254</v>
      </c>
      <c r="H950" s="85" t="s">
        <v>7266</v>
      </c>
      <c r="I950" s="21" t="s">
        <v>7417</v>
      </c>
      <c r="J950" s="21" t="s">
        <v>4273</v>
      </c>
      <c r="K950" s="19"/>
      <c r="L950" s="22">
        <v>44015</v>
      </c>
      <c r="M950" s="98">
        <v>1196.09139999934</v>
      </c>
      <c r="N950" s="94">
        <v>1196.09139999934</v>
      </c>
      <c r="O950" s="94">
        <v>1196.98039999977</v>
      </c>
      <c r="P950" s="62">
        <f t="shared" si="14"/>
        <v>0.99925729777995509</v>
      </c>
      <c r="Q950" s="22">
        <v>43984</v>
      </c>
      <c r="R950" s="99">
        <v>33791570.571999997</v>
      </c>
      <c r="S950" s="99">
        <v>31517701.774999999</v>
      </c>
      <c r="T950" s="19"/>
      <c r="U950" s="23">
        <v>-5.30031738890102E-5</v>
      </c>
      <c r="V950" s="63">
        <v>-0.56332160420424804</v>
      </c>
      <c r="W950" s="23">
        <v>-4.6387968450289902E-4</v>
      </c>
      <c r="X950" s="63">
        <v>-9.6491579331195698</v>
      </c>
      <c r="Y950" s="23">
        <v>1.4882849382047401E-2</v>
      </c>
      <c r="Z950" s="63">
        <v>14.688888318792999</v>
      </c>
      <c r="AA950" s="23">
        <v>2.8796090047762801E-2</v>
      </c>
      <c r="AB950" s="63">
        <v>19.786224714422101</v>
      </c>
      <c r="AC950" s="23">
        <v>6.6316996095338296E-2</v>
      </c>
      <c r="AD950" s="63">
        <v>26.6989968570706</v>
      </c>
      <c r="AE950" s="23">
        <v>9.8925606675038594E-2</v>
      </c>
      <c r="AF950" s="64">
        <v>22.085902251477801</v>
      </c>
      <c r="AG950" s="23">
        <v>2.5648429800639898E-4</v>
      </c>
      <c r="AH950" s="63">
        <v>-6.0691773709549999</v>
      </c>
      <c r="AI950" s="23">
        <v>1.6152963851709501E-2</v>
      </c>
      <c r="AJ950" s="63">
        <v>11.7014093573816</v>
      </c>
      <c r="AK950" s="23">
        <v>0.19609139999927699</v>
      </c>
      <c r="AL950" s="23">
        <v>2.7758679991166001E-2</v>
      </c>
      <c r="AM950" s="63">
        <v>4.81760102156841</v>
      </c>
      <c r="AN950" s="19"/>
      <c r="AO950" s="26">
        <v>4.2004092647403004E-3</v>
      </c>
      <c r="AP950" s="26">
        <v>-5.4529009776160802E-3</v>
      </c>
      <c r="AQ950" s="26">
        <v>8.3915397353848693E-3</v>
      </c>
      <c r="AR950" s="26">
        <v>-3.8028103026590499E-3</v>
      </c>
      <c r="AS950" s="24">
        <v>8</v>
      </c>
      <c r="AT950" s="24">
        <v>4</v>
      </c>
      <c r="AU950" s="24">
        <v>7</v>
      </c>
      <c r="AV950" s="25">
        <v>5</v>
      </c>
      <c r="AW950" s="19"/>
      <c r="AX950" s="29">
        <v>1.08655655377515E-2</v>
      </c>
      <c r="AY950" s="30">
        <v>-0.11382560993945399</v>
      </c>
      <c r="AZ950" s="30">
        <v>0.45220754977845001</v>
      </c>
      <c r="BA950" s="30">
        <v>-0.15487511414494301</v>
      </c>
      <c r="BB950" s="62">
        <v>1.1222435368142701E-3</v>
      </c>
      <c r="BC950" s="108">
        <v>-1.34169910992387</v>
      </c>
      <c r="BD950" s="22">
        <v>43752</v>
      </c>
      <c r="BE950" s="22">
        <v>43783</v>
      </c>
      <c r="BF950" s="24">
        <v>55</v>
      </c>
      <c r="BG950" s="22">
        <v>43829</v>
      </c>
      <c r="BH950" s="37"/>
    </row>
    <row r="951" spans="1:60" x14ac:dyDescent="0.25">
      <c r="A951" s="19"/>
      <c r="B951" s="17" t="s">
        <v>965</v>
      </c>
      <c r="C951" s="17" t="s">
        <v>5231</v>
      </c>
      <c r="D951" s="17" t="s">
        <v>3145</v>
      </c>
      <c r="E951" s="20" t="s">
        <v>7295</v>
      </c>
      <c r="F951" s="20" t="s">
        <v>3151</v>
      </c>
      <c r="G951" s="82" t="s">
        <v>7254</v>
      </c>
      <c r="H951" s="85" t="s">
        <v>7266</v>
      </c>
      <c r="I951" s="21" t="s">
        <v>7417</v>
      </c>
      <c r="J951" s="21" t="s">
        <v>2982</v>
      </c>
      <c r="K951" s="19"/>
      <c r="L951" s="22">
        <v>44015</v>
      </c>
      <c r="M951" s="98">
        <v>1042.2015000004301</v>
      </c>
      <c r="N951" s="94">
        <v>1042.2015000004301</v>
      </c>
      <c r="O951" s="94">
        <v>1042.2015000004301</v>
      </c>
      <c r="P951" s="62">
        <f t="shared" si="14"/>
        <v>1</v>
      </c>
      <c r="Q951" s="22">
        <v>44015</v>
      </c>
      <c r="R951" s="99">
        <v>0</v>
      </c>
      <c r="S951" s="99">
        <v>0</v>
      </c>
      <c r="T951" s="19"/>
      <c r="U951" s="23">
        <v>0</v>
      </c>
      <c r="V951" s="63">
        <v>-0.55802128681534702</v>
      </c>
      <c r="W951" s="23">
        <v>0</v>
      </c>
      <c r="X951" s="63">
        <v>-9.6027699646656401</v>
      </c>
      <c r="Y951" s="23">
        <v>0</v>
      </c>
      <c r="Z951" s="63">
        <v>13.200603380581001</v>
      </c>
      <c r="AA951" s="23">
        <v>0</v>
      </c>
      <c r="AB951" s="63">
        <v>16.906615709653099</v>
      </c>
      <c r="AC951" s="23">
        <v>0</v>
      </c>
      <c r="AD951" s="63">
        <v>20.067297247529499</v>
      </c>
      <c r="AE951" s="23">
        <v>1.6794847155324501E-2</v>
      </c>
      <c r="AF951" s="64">
        <v>13.872826299499099</v>
      </c>
      <c r="AG951" s="23">
        <v>0</v>
      </c>
      <c r="AH951" s="63">
        <v>-6.0948258007556397</v>
      </c>
      <c r="AI951" s="23">
        <v>0</v>
      </c>
      <c r="AJ951" s="63">
        <v>10.0861129722034</v>
      </c>
      <c r="AK951" s="23">
        <v>4.2201500000373898E-2</v>
      </c>
      <c r="AL951" s="23">
        <v>1.14115666292491E-2</v>
      </c>
      <c r="AM951" s="63">
        <v>0.279729274552665</v>
      </c>
      <c r="AN951" s="19"/>
      <c r="AO951" s="26">
        <v>0</v>
      </c>
      <c r="AP951" s="26">
        <v>0</v>
      </c>
      <c r="AQ951" s="26">
        <v>0</v>
      </c>
      <c r="AR951" s="26">
        <v>0</v>
      </c>
      <c r="AS951" s="24">
        <v>0</v>
      </c>
      <c r="AT951" s="24">
        <v>0</v>
      </c>
      <c r="AU951" s="24">
        <v>7</v>
      </c>
      <c r="AV951" s="25">
        <v>5</v>
      </c>
      <c r="AW951" s="19"/>
      <c r="AX951" s="29">
        <v>0</v>
      </c>
      <c r="AY951" s="30">
        <v>-118.040004869341</v>
      </c>
      <c r="AZ951" s="30">
        <v>0.35707116487947099</v>
      </c>
      <c r="BA951" s="30">
        <v>-15.9724934014084</v>
      </c>
      <c r="BB951" s="62">
        <v>0</v>
      </c>
      <c r="BC951" s="108">
        <v>0</v>
      </c>
      <c r="BD951" s="22">
        <v>43650</v>
      </c>
      <c r="BE951" s="22"/>
      <c r="BF951" s="24"/>
      <c r="BG951" s="22"/>
      <c r="BH951" s="37"/>
    </row>
    <row r="952" spans="1:60" x14ac:dyDescent="0.25">
      <c r="A952" s="19"/>
      <c r="B952" s="17" t="s">
        <v>966</v>
      </c>
      <c r="C952" s="17" t="s">
        <v>5232</v>
      </c>
      <c r="D952" s="17" t="s">
        <v>3146</v>
      </c>
      <c r="E952" s="20" t="s">
        <v>7289</v>
      </c>
      <c r="F952" s="20" t="s">
        <v>3167</v>
      </c>
      <c r="G952" s="82" t="s">
        <v>7249</v>
      </c>
      <c r="H952" s="85" t="s">
        <v>7268</v>
      </c>
      <c r="I952" s="21" t="s">
        <v>7417</v>
      </c>
      <c r="J952" s="21" t="s">
        <v>4274</v>
      </c>
      <c r="K952" s="19"/>
      <c r="L952" s="22">
        <v>44015</v>
      </c>
      <c r="M952" s="98">
        <v>1532.6817000005401</v>
      </c>
      <c r="N952" s="94">
        <v>1532.6817000005401</v>
      </c>
      <c r="O952" s="94">
        <v>1639.9765000007999</v>
      </c>
      <c r="P952" s="62">
        <f t="shared" si="14"/>
        <v>0.9345754039766988</v>
      </c>
      <c r="Q952" s="22">
        <v>43747</v>
      </c>
      <c r="R952" s="99">
        <v>7589873.3389999997</v>
      </c>
      <c r="S952" s="99">
        <v>14150212.699375</v>
      </c>
      <c r="T952" s="19"/>
      <c r="U952" s="23">
        <v>8.5471838247031007E-6</v>
      </c>
      <c r="V952" s="63">
        <v>-0.55716656843287604</v>
      </c>
      <c r="W952" s="23">
        <v>1.18971128613339E-2</v>
      </c>
      <c r="X952" s="63">
        <v>-8.4130586785322503</v>
      </c>
      <c r="Y952" s="23">
        <v>-1.6872004340257301E-2</v>
      </c>
      <c r="Z952" s="63">
        <v>11.513402946555299</v>
      </c>
      <c r="AA952" s="23">
        <v>-2.2793905557591601E-2</v>
      </c>
      <c r="AB952" s="63">
        <v>14.627225153890301</v>
      </c>
      <c r="AC952" s="23">
        <v>5.4081266118373598E-2</v>
      </c>
      <c r="AD952" s="63">
        <v>25.4754238593741</v>
      </c>
      <c r="AE952" s="23">
        <v>9.5780056079092901E-2</v>
      </c>
      <c r="AF952" s="64">
        <v>21.771347191883301</v>
      </c>
      <c r="AG952" s="23">
        <v>1.75123919871112E-3</v>
      </c>
      <c r="AH952" s="63">
        <v>-5.9197018808845296</v>
      </c>
      <c r="AI952" s="23">
        <v>-1.3652519797688001E-2</v>
      </c>
      <c r="AJ952" s="63">
        <v>8.7208609924418905</v>
      </c>
      <c r="AK952" s="23"/>
      <c r="AL952" s="23"/>
      <c r="AM952" s="63"/>
      <c r="AN952" s="19"/>
      <c r="AO952" s="26">
        <v>0.28186160971759799</v>
      </c>
      <c r="AP952" s="26">
        <v>-4.8733549448152197E-2</v>
      </c>
      <c r="AQ952" s="26">
        <v>4.1268096403655398E-2</v>
      </c>
      <c r="AR952" s="26">
        <v>-5.0781679959982298E-2</v>
      </c>
      <c r="AS952" s="24">
        <v>8</v>
      </c>
      <c r="AT952" s="24">
        <v>4</v>
      </c>
      <c r="AU952" s="24">
        <v>7</v>
      </c>
      <c r="AV952" s="25">
        <v>5</v>
      </c>
      <c r="AW952" s="19"/>
      <c r="AX952" s="29">
        <v>0.25539062122057699</v>
      </c>
      <c r="AY952" s="30">
        <v>0.92860101260976102</v>
      </c>
      <c r="AZ952" s="30">
        <v>1.17650367896204</v>
      </c>
      <c r="BA952" s="30">
        <v>4.34100495173334</v>
      </c>
      <c r="BB952" s="62">
        <v>2.9645493473799401E-2</v>
      </c>
      <c r="BC952" s="108">
        <v>-22.141944352275502</v>
      </c>
      <c r="BD952" s="22">
        <v>43712</v>
      </c>
      <c r="BE952" s="22">
        <v>43717</v>
      </c>
      <c r="BF952" s="24">
        <v>22</v>
      </c>
      <c r="BG952" s="22">
        <v>43742</v>
      </c>
      <c r="BH952" s="37"/>
    </row>
    <row r="953" spans="1:60" x14ac:dyDescent="0.25">
      <c r="A953" s="19"/>
      <c r="B953" s="17" t="s">
        <v>967</v>
      </c>
      <c r="C953" s="17" t="s">
        <v>5233</v>
      </c>
      <c r="D953" s="17" t="s">
        <v>3146</v>
      </c>
      <c r="E953" s="20" t="s">
        <v>7290</v>
      </c>
      <c r="F953" s="20" t="s">
        <v>3167</v>
      </c>
      <c r="G953" s="82" t="s">
        <v>7249</v>
      </c>
      <c r="H953" s="85" t="s">
        <v>7268</v>
      </c>
      <c r="I953" s="21" t="s">
        <v>7417</v>
      </c>
      <c r="J953" s="21" t="s">
        <v>4275</v>
      </c>
      <c r="K953" s="19"/>
      <c r="L953" s="22">
        <v>44015</v>
      </c>
      <c r="M953" s="98">
        <v>1200.68490000069</v>
      </c>
      <c r="N953" s="94">
        <v>1200.68490000069</v>
      </c>
      <c r="O953" s="94">
        <v>1632.2473000008599</v>
      </c>
      <c r="P953" s="62">
        <f t="shared" si="14"/>
        <v>0.73560231957501632</v>
      </c>
      <c r="Q953" s="22">
        <v>43717</v>
      </c>
      <c r="R953" s="99">
        <v>39572015.732000001</v>
      </c>
      <c r="S953" s="99">
        <v>36854431.6079375</v>
      </c>
      <c r="T953" s="19"/>
      <c r="U953" s="23">
        <v>2.5152943635475801E-5</v>
      </c>
      <c r="V953" s="63">
        <v>-0.55550599245179899</v>
      </c>
      <c r="W953" s="23">
        <v>1.24007369795436E-2</v>
      </c>
      <c r="X953" s="63">
        <v>-8.3626962667185598</v>
      </c>
      <c r="Y953" s="23">
        <v>-1.38999396849613E-2</v>
      </c>
      <c r="Z953" s="63">
        <v>11.8106094120885</v>
      </c>
      <c r="AA953" s="23">
        <v>-1.8877549769058501E-2</v>
      </c>
      <c r="AB953" s="63">
        <v>15.018860732743599</v>
      </c>
      <c r="AC953" s="23">
        <v>5.1901067667131401E-2</v>
      </c>
      <c r="AD953" s="63">
        <v>25.257404014235401</v>
      </c>
      <c r="AE953" s="23">
        <v>8.6895918562804597E-2</v>
      </c>
      <c r="AF953" s="64">
        <v>20.882933440239899</v>
      </c>
      <c r="AG953" s="23">
        <v>1.8010451676673299E-3</v>
      </c>
      <c r="AH953" s="63">
        <v>-5.9147212839889098</v>
      </c>
      <c r="AI953" s="23">
        <v>-1.06215116993553E-2</v>
      </c>
      <c r="AJ953" s="63">
        <v>9.0239618022751493</v>
      </c>
      <c r="AK953" s="23">
        <v>0.201687227316143</v>
      </c>
      <c r="AL953" s="23">
        <v>3.98785948327713E-2</v>
      </c>
      <c r="AM953" s="63">
        <v>3.5148580149398199</v>
      </c>
      <c r="AN953" s="19"/>
      <c r="AO953" s="26">
        <v>2.4071777543213099E-2</v>
      </c>
      <c r="AP953" s="26">
        <v>-0.22120048843149601</v>
      </c>
      <c r="AQ953" s="26">
        <v>4.1786329720707699E-2</v>
      </c>
      <c r="AR953" s="26">
        <v>-5.0293570134308498E-2</v>
      </c>
      <c r="AS953" s="24">
        <v>8</v>
      </c>
      <c r="AT953" s="24">
        <v>4</v>
      </c>
      <c r="AU953" s="24">
        <v>7</v>
      </c>
      <c r="AV953" s="25">
        <v>5</v>
      </c>
      <c r="AW953" s="19"/>
      <c r="AX953" s="29">
        <v>0.25683677917666498</v>
      </c>
      <c r="AY953" s="30">
        <v>-1.0178271374643399</v>
      </c>
      <c r="AZ953" s="30">
        <v>-0.213618612795244</v>
      </c>
      <c r="BA953" s="30">
        <v>-1.0590702905592499</v>
      </c>
      <c r="BB953" s="62">
        <v>2.3716679974204499E-2</v>
      </c>
      <c r="BC953" s="108">
        <v>-30.459943171619699</v>
      </c>
      <c r="BD953" s="22">
        <v>43717</v>
      </c>
      <c r="BE953" s="22">
        <v>43920</v>
      </c>
      <c r="BF953" s="24"/>
      <c r="BG953" s="22"/>
      <c r="BH953" s="37"/>
    </row>
    <row r="954" spans="1:60" x14ac:dyDescent="0.25">
      <c r="A954" s="19"/>
      <c r="B954" s="17" t="s">
        <v>968</v>
      </c>
      <c r="C954" s="17" t="s">
        <v>5234</v>
      </c>
      <c r="D954" s="17" t="s">
        <v>3146</v>
      </c>
      <c r="E954" s="20" t="s">
        <v>7378</v>
      </c>
      <c r="F954" s="20" t="s">
        <v>3167</v>
      </c>
      <c r="G954" s="82" t="s">
        <v>7249</v>
      </c>
      <c r="H954" s="85" t="s">
        <v>7268</v>
      </c>
      <c r="I954" s="21" t="s">
        <v>7417</v>
      </c>
      <c r="J954" s="21" t="s">
        <v>2982</v>
      </c>
      <c r="K954" s="19"/>
      <c r="L954" s="22">
        <v>44015</v>
      </c>
      <c r="M954" s="98">
        <v>950.20000000018604</v>
      </c>
      <c r="N954" s="94">
        <v>950.20000000018604</v>
      </c>
      <c r="O954" s="94"/>
      <c r="P954" s="62" t="str">
        <f t="shared" si="14"/>
        <v/>
      </c>
      <c r="Q954" s="22"/>
      <c r="R954" s="99">
        <v>8055562.0800000001</v>
      </c>
      <c r="S954" s="99"/>
      <c r="T954" s="19"/>
      <c r="U954" s="23">
        <v>5.0833987188525498E-5</v>
      </c>
      <c r="V954" s="63">
        <v>-0.55293788809649402</v>
      </c>
      <c r="W954" s="23">
        <v>1.3183541685066301E-2</v>
      </c>
      <c r="X954" s="63">
        <v>-8.2844157961662894</v>
      </c>
      <c r="Y954" s="23">
        <v>-9.2650711194437498E-3</v>
      </c>
      <c r="Z954" s="63">
        <v>12.274096268636599</v>
      </c>
      <c r="AA954" s="23"/>
      <c r="AB954" s="63"/>
      <c r="AC954" s="23"/>
      <c r="AD954" s="63"/>
      <c r="AE954" s="23"/>
      <c r="AF954" s="64"/>
      <c r="AG954" s="23">
        <v>1.8784958210744699E-3</v>
      </c>
      <c r="AH954" s="63">
        <v>-5.9069762186482002</v>
      </c>
      <c r="AI954" s="23">
        <v>-5.8943289313901897E-3</v>
      </c>
      <c r="AJ954" s="63">
        <v>9.4966800790716697</v>
      </c>
      <c r="AK954" s="23">
        <v>-4.8954520568295301E-2</v>
      </c>
      <c r="AL954" s="23">
        <v>-5.73933792984462E-2</v>
      </c>
      <c r="AM954" s="63">
        <v>8.6107767087087304</v>
      </c>
      <c r="AN954" s="19"/>
      <c r="AO954" s="26">
        <v>2.4098188529023901E-2</v>
      </c>
      <c r="AP954" s="26">
        <v>-4.86930928236688E-2</v>
      </c>
      <c r="AQ954" s="26">
        <v>4.2591822530084797E-2</v>
      </c>
      <c r="AR954" s="26">
        <v>-4.9534616010569202E-2</v>
      </c>
      <c r="AS954" s="24"/>
      <c r="AT954" s="24"/>
      <c r="AU954" s="24"/>
      <c r="AV954" s="25"/>
      <c r="AW954" s="19"/>
      <c r="AX954" s="29"/>
      <c r="AY954" s="30"/>
      <c r="AZ954" s="30"/>
      <c r="BA954" s="30"/>
      <c r="BB954" s="62"/>
      <c r="BC954" s="108">
        <v>-10.8591698472737</v>
      </c>
      <c r="BD954" s="22">
        <v>43747</v>
      </c>
      <c r="BE954" s="22">
        <v>43920</v>
      </c>
      <c r="BF954" s="24"/>
      <c r="BG954" s="22"/>
      <c r="BH954" s="37"/>
    </row>
    <row r="955" spans="1:60" x14ac:dyDescent="0.25">
      <c r="A955" s="19"/>
      <c r="B955" s="17" t="s">
        <v>969</v>
      </c>
      <c r="C955" s="17" t="s">
        <v>5235</v>
      </c>
      <c r="D955" s="17" t="s">
        <v>3147</v>
      </c>
      <c r="E955" s="20" t="s">
        <v>7289</v>
      </c>
      <c r="F955" s="20" t="s">
        <v>3155</v>
      </c>
      <c r="G955" s="82" t="s">
        <v>7253</v>
      </c>
      <c r="H955" s="85" t="s">
        <v>7273</v>
      </c>
      <c r="I955" s="21" t="s">
        <v>7418</v>
      </c>
      <c r="J955" s="21" t="s">
        <v>4276</v>
      </c>
      <c r="K955" s="19"/>
      <c r="L955" s="22">
        <v>44015</v>
      </c>
      <c r="M955" s="98">
        <v>196370.185447931</v>
      </c>
      <c r="N955" s="94">
        <v>196370.185447931</v>
      </c>
      <c r="O955" s="94">
        <v>223411.35999607999</v>
      </c>
      <c r="P955" s="62">
        <f t="shared" si="14"/>
        <v>0.87896240124663549</v>
      </c>
      <c r="Q955" s="22">
        <v>43885</v>
      </c>
      <c r="R955" s="99">
        <v>5428853.4917734396</v>
      </c>
      <c r="S955" s="99">
        <v>5740303.47860156</v>
      </c>
      <c r="T955" s="19"/>
      <c r="U955" s="23">
        <v>-1.3577251237620699E-2</v>
      </c>
      <c r="V955" s="63">
        <v>-1.91574641057741</v>
      </c>
      <c r="W955" s="23">
        <v>5.0360527429802501E-2</v>
      </c>
      <c r="X955" s="63">
        <v>-4.5667172216853897</v>
      </c>
      <c r="Y955" s="23">
        <v>-2.6451117710166699E-2</v>
      </c>
      <c r="Z955" s="63">
        <v>10.5554916095716</v>
      </c>
      <c r="AA955" s="23">
        <v>0.115721394306165</v>
      </c>
      <c r="AB955" s="63">
        <v>28.478755140269602</v>
      </c>
      <c r="AC955" s="23">
        <v>0.30033103485417101</v>
      </c>
      <c r="AD955" s="63">
        <v>50.100400732946603</v>
      </c>
      <c r="AE955" s="23">
        <v>0.252185749419441</v>
      </c>
      <c r="AF955" s="64">
        <v>37.411916525918102</v>
      </c>
      <c r="AG955" s="23">
        <v>-1.24624151585522E-2</v>
      </c>
      <c r="AH955" s="63">
        <v>-7.3410673166144997</v>
      </c>
      <c r="AI955" s="23">
        <v>-1.21705473302427E-2</v>
      </c>
      <c r="AJ955" s="63">
        <v>8.8690582391864208</v>
      </c>
      <c r="AK955" s="23">
        <v>0.84789240478887196</v>
      </c>
      <c r="AL955" s="23">
        <v>7.71541750236793E-2</v>
      </c>
      <c r="AM955" s="63">
        <v>88.568017772980994</v>
      </c>
      <c r="AN955" s="19"/>
      <c r="AO955" s="26">
        <v>3.5834642863847001E-2</v>
      </c>
      <c r="AP955" s="26">
        <v>-3.8877107998814601E-2</v>
      </c>
      <c r="AQ955" s="26">
        <v>0.13746007834750301</v>
      </c>
      <c r="AR955" s="26">
        <v>-0.17440965809510101</v>
      </c>
      <c r="AS955" s="24">
        <v>9</v>
      </c>
      <c r="AT955" s="24">
        <v>3</v>
      </c>
      <c r="AU955" s="24">
        <v>6</v>
      </c>
      <c r="AV955" s="25">
        <v>6</v>
      </c>
      <c r="AW955" s="19"/>
      <c r="AX955" s="29">
        <v>0.15469803459695</v>
      </c>
      <c r="AY955" s="30">
        <v>0.78476769595454199</v>
      </c>
      <c r="AZ955" s="30">
        <v>0.76062191394703405</v>
      </c>
      <c r="BA955" s="30">
        <v>1.1500049231945</v>
      </c>
      <c r="BB955" s="62">
        <v>1.59662329963976E-2</v>
      </c>
      <c r="BC955" s="108">
        <v>-23.9184439094388</v>
      </c>
      <c r="BD955" s="22">
        <v>43885</v>
      </c>
      <c r="BE955" s="22">
        <v>43915</v>
      </c>
      <c r="BF955" s="24"/>
      <c r="BG955" s="22"/>
      <c r="BH955" s="37"/>
    </row>
    <row r="956" spans="1:60" x14ac:dyDescent="0.25">
      <c r="A956" s="19"/>
      <c r="B956" s="17" t="s">
        <v>970</v>
      </c>
      <c r="C956" s="17" t="s">
        <v>5236</v>
      </c>
      <c r="D956" s="17" t="s">
        <v>3147</v>
      </c>
      <c r="E956" s="20" t="s">
        <v>7290</v>
      </c>
      <c r="F956" s="20" t="s">
        <v>3155</v>
      </c>
      <c r="G956" s="82" t="s">
        <v>7253</v>
      </c>
      <c r="H956" s="85" t="s">
        <v>7273</v>
      </c>
      <c r="I956" s="21" t="s">
        <v>7418</v>
      </c>
      <c r="J956" s="21" t="s">
        <v>4277</v>
      </c>
      <c r="K956" s="19"/>
      <c r="L956" s="22">
        <v>44015</v>
      </c>
      <c r="M956" s="98">
        <v>210172.43169999099</v>
      </c>
      <c r="N956" s="94">
        <v>210172.43169999099</v>
      </c>
      <c r="O956" s="94">
        <v>238615.001657963</v>
      </c>
      <c r="P956" s="62">
        <f t="shared" si="14"/>
        <v>0.88080141751212138</v>
      </c>
      <c r="Q956" s="22">
        <v>43885</v>
      </c>
      <c r="R956" s="99">
        <v>2612692.3347148402</v>
      </c>
      <c r="S956" s="99">
        <v>2428469.7552499999</v>
      </c>
      <c r="T956" s="19"/>
      <c r="U956" s="23">
        <v>-1.35612302783557E-2</v>
      </c>
      <c r="V956" s="63">
        <v>-1.9141443146509101</v>
      </c>
      <c r="W956" s="23">
        <v>5.0866766214312499E-2</v>
      </c>
      <c r="X956" s="63">
        <v>-4.5160933432343899</v>
      </c>
      <c r="Y956" s="23">
        <v>-2.3594683250848899E-2</v>
      </c>
      <c r="Z956" s="63">
        <v>10.8411350554961</v>
      </c>
      <c r="AA956" s="23">
        <v>0.122324366178946</v>
      </c>
      <c r="AB956" s="63">
        <v>29.139052327547699</v>
      </c>
      <c r="AC956" s="23">
        <v>0.309000513771025</v>
      </c>
      <c r="AD956" s="63">
        <v>50.967348624661099</v>
      </c>
      <c r="AE956" s="23">
        <v>0.26389662475063203</v>
      </c>
      <c r="AF956" s="64">
        <v>38.583004059037201</v>
      </c>
      <c r="AG956" s="23">
        <v>-1.2414606962011E-2</v>
      </c>
      <c r="AH956" s="63">
        <v>-7.3362864969603798</v>
      </c>
      <c r="AI956" s="23">
        <v>-9.2241030888544594E-3</v>
      </c>
      <c r="AJ956" s="63">
        <v>9.1637026633252407</v>
      </c>
      <c r="AK956" s="23">
        <v>0.96637388646020606</v>
      </c>
      <c r="AL956" s="23">
        <v>8.5286997213261204E-2</v>
      </c>
      <c r="AM956" s="63">
        <v>100.416165940114</v>
      </c>
      <c r="AN956" s="19"/>
      <c r="AO956" s="26">
        <v>3.5851411432304303E-2</v>
      </c>
      <c r="AP956" s="26">
        <v>-3.88617786884424E-2</v>
      </c>
      <c r="AQ956" s="26">
        <v>0.13801178624271401</v>
      </c>
      <c r="AR956" s="26">
        <v>-0.17399659721559099</v>
      </c>
      <c r="AS956" s="24">
        <v>9</v>
      </c>
      <c r="AT956" s="24">
        <v>3</v>
      </c>
      <c r="AU956" s="24">
        <v>6</v>
      </c>
      <c r="AV956" s="25">
        <v>6</v>
      </c>
      <c r="AW956" s="19"/>
      <c r="AX956" s="29">
        <v>0.15468728836916901</v>
      </c>
      <c r="AY956" s="30">
        <v>0.82538684849532695</v>
      </c>
      <c r="AZ956" s="30">
        <v>0.78018623611660598</v>
      </c>
      <c r="BA956" s="30">
        <v>1.2114208399125299</v>
      </c>
      <c r="BB956" s="62">
        <v>1.5965449049526799E-2</v>
      </c>
      <c r="BC956" s="108">
        <v>-23.881556649023</v>
      </c>
      <c r="BD956" s="22">
        <v>43885</v>
      </c>
      <c r="BE956" s="22">
        <v>43915</v>
      </c>
      <c r="BF956" s="24"/>
      <c r="BG956" s="22"/>
      <c r="BH956" s="37"/>
    </row>
    <row r="957" spans="1:60" x14ac:dyDescent="0.25">
      <c r="A957" s="19"/>
      <c r="B957" s="17" t="s">
        <v>971</v>
      </c>
      <c r="C957" s="17" t="s">
        <v>5237</v>
      </c>
      <c r="D957" s="17" t="s">
        <v>3147</v>
      </c>
      <c r="E957" s="20" t="s">
        <v>7291</v>
      </c>
      <c r="F957" s="20" t="s">
        <v>3155</v>
      </c>
      <c r="G957" s="82" t="s">
        <v>7253</v>
      </c>
      <c r="H957" s="85" t="s">
        <v>7273</v>
      </c>
      <c r="I957" s="21" t="s">
        <v>7418</v>
      </c>
      <c r="J957" s="21" t="s">
        <v>4278</v>
      </c>
      <c r="K957" s="19"/>
      <c r="L957" s="22">
        <v>44015</v>
      </c>
      <c r="M957" s="98">
        <v>1079403.2073059101</v>
      </c>
      <c r="N957" s="94">
        <v>1079403.2073059101</v>
      </c>
      <c r="O957" s="94">
        <v>1219396.10185814</v>
      </c>
      <c r="P957" s="62">
        <f t="shared" si="14"/>
        <v>0.88519489742594226</v>
      </c>
      <c r="Q957" s="22">
        <v>43885</v>
      </c>
      <c r="R957" s="99">
        <v>3494033.9997304701</v>
      </c>
      <c r="S957" s="99">
        <v>5453774.2111874996</v>
      </c>
      <c r="T957" s="19"/>
      <c r="U957" s="23">
        <v>-1.3523458378585901E-2</v>
      </c>
      <c r="V957" s="63">
        <v>-1.91036712467394</v>
      </c>
      <c r="W957" s="23">
        <v>5.2073958966502701E-2</v>
      </c>
      <c r="X957" s="63">
        <v>-4.3953740680153697</v>
      </c>
      <c r="Y957" s="23">
        <v>-1.6770924819866199E-2</v>
      </c>
      <c r="Z957" s="63">
        <v>11.523510898594401</v>
      </c>
      <c r="AA957" s="23">
        <v>0.138174023546599</v>
      </c>
      <c r="AB957" s="63">
        <v>30.724018064327499</v>
      </c>
      <c r="AC957" s="23">
        <v>0.35315719792211903</v>
      </c>
      <c r="AD957" s="63">
        <v>55.383017039741397</v>
      </c>
      <c r="AE957" s="23">
        <v>0.332501666593016</v>
      </c>
      <c r="AF957" s="64">
        <v>45.443508243246498</v>
      </c>
      <c r="AG957" s="23">
        <v>-1.2301263028348299E-2</v>
      </c>
      <c r="AH957" s="63">
        <v>-7.3249521035904799</v>
      </c>
      <c r="AI957" s="23">
        <v>-2.1852897589269599E-3</v>
      </c>
      <c r="AJ957" s="63">
        <v>9.8675839963107101</v>
      </c>
      <c r="AK957" s="23">
        <v>1.1879499073769</v>
      </c>
      <c r="AL957" s="23">
        <v>9.9403870261157906E-2</v>
      </c>
      <c r="AM957" s="63">
        <v>122.573768031783</v>
      </c>
      <c r="AN957" s="19"/>
      <c r="AO957" s="26">
        <v>3.5891144436391201E-2</v>
      </c>
      <c r="AP957" s="26">
        <v>-3.88249472553071E-2</v>
      </c>
      <c r="AQ957" s="26">
        <v>0.139322557424748</v>
      </c>
      <c r="AR957" s="26">
        <v>-0.17301621291146099</v>
      </c>
      <c r="AS957" s="24">
        <v>9</v>
      </c>
      <c r="AT957" s="24">
        <v>3</v>
      </c>
      <c r="AU957" s="24">
        <v>6</v>
      </c>
      <c r="AV957" s="25">
        <v>6</v>
      </c>
      <c r="AW957" s="19"/>
      <c r="AX957" s="29">
        <v>0.154663178362971</v>
      </c>
      <c r="AY957" s="30">
        <v>0.92285788094613996</v>
      </c>
      <c r="AZ957" s="30">
        <v>0.82712117710252597</v>
      </c>
      <c r="BA957" s="30">
        <v>1.35951904176727</v>
      </c>
      <c r="BB957" s="62">
        <v>1.5963732266300198E-2</v>
      </c>
      <c r="BC957" s="108">
        <v>-23.794143300270701</v>
      </c>
      <c r="BD957" s="22">
        <v>43885</v>
      </c>
      <c r="BE957" s="22">
        <v>43915</v>
      </c>
      <c r="BF957" s="24"/>
      <c r="BG957" s="22"/>
      <c r="BH957" s="37"/>
    </row>
    <row r="958" spans="1:60" x14ac:dyDescent="0.25">
      <c r="A958" s="19"/>
      <c r="B958" s="17" t="s">
        <v>972</v>
      </c>
      <c r="C958" s="17" t="s">
        <v>5238</v>
      </c>
      <c r="D958" s="17" t="s">
        <v>3147</v>
      </c>
      <c r="E958" s="20" t="s">
        <v>7379</v>
      </c>
      <c r="F958" s="20" t="s">
        <v>3155</v>
      </c>
      <c r="G958" s="82" t="s">
        <v>7253</v>
      </c>
      <c r="H958" s="85" t="s">
        <v>7273</v>
      </c>
      <c r="I958" s="21" t="s">
        <v>7418</v>
      </c>
      <c r="J958" s="21" t="s">
        <v>4279</v>
      </c>
      <c r="K958" s="19"/>
      <c r="L958" s="22">
        <v>44015</v>
      </c>
      <c r="M958" s="98">
        <v>1031644.62456036</v>
      </c>
      <c r="N958" s="94">
        <v>1031644.62456036</v>
      </c>
      <c r="O958" s="94">
        <v>1166644.8319683101</v>
      </c>
      <c r="P958" s="62">
        <f t="shared" si="14"/>
        <v>0.88428337081802022</v>
      </c>
      <c r="Q958" s="22">
        <v>43885</v>
      </c>
      <c r="R958" s="99">
        <v>2199396.8563945298</v>
      </c>
      <c r="S958" s="99">
        <v>2662028.1633203099</v>
      </c>
      <c r="T958" s="19"/>
      <c r="U958" s="23">
        <v>-1.35312692100342E-2</v>
      </c>
      <c r="V958" s="63">
        <v>-1.91114820781877</v>
      </c>
      <c r="W958" s="23">
        <v>5.1824036201651297E-2</v>
      </c>
      <c r="X958" s="63">
        <v>-4.4203663445005104</v>
      </c>
      <c r="Y958" s="23">
        <v>-1.8187903951002199E-2</v>
      </c>
      <c r="Z958" s="63">
        <v>11.3818129854772</v>
      </c>
      <c r="AA958" s="23">
        <v>0.134872821843601</v>
      </c>
      <c r="AB958" s="63">
        <v>30.3938978940132</v>
      </c>
      <c r="AC958" s="23">
        <v>0.34532539882464303</v>
      </c>
      <c r="AD958" s="63">
        <v>54.599837129993801</v>
      </c>
      <c r="AE958" s="23">
        <v>0.32127130178559998</v>
      </c>
      <c r="AF958" s="64">
        <v>44.320471762504901</v>
      </c>
      <c r="AG958" s="23">
        <v>-1.23247110223019E-2</v>
      </c>
      <c r="AH958" s="63">
        <v>-7.3272969029858404</v>
      </c>
      <c r="AI958" s="23">
        <v>-3.6470362047111801E-3</v>
      </c>
      <c r="AJ958" s="63">
        <v>9.7214093517395703</v>
      </c>
      <c r="AK958" s="23">
        <v>1.0911432775796901</v>
      </c>
      <c r="AL958" s="23">
        <v>9.3398418668657501E-2</v>
      </c>
      <c r="AM958" s="63">
        <v>112.893105052062</v>
      </c>
      <c r="AN958" s="19"/>
      <c r="AO958" s="26">
        <v>3.5882867721738897E-2</v>
      </c>
      <c r="AP958" s="26">
        <v>-3.8832541546980799E-2</v>
      </c>
      <c r="AQ958" s="26">
        <v>0.13905073114991001</v>
      </c>
      <c r="AR958" s="26">
        <v>-0.17321933146391499</v>
      </c>
      <c r="AS958" s="24">
        <v>9</v>
      </c>
      <c r="AT958" s="24">
        <v>3</v>
      </c>
      <c r="AU958" s="24">
        <v>6</v>
      </c>
      <c r="AV958" s="25">
        <v>6</v>
      </c>
      <c r="AW958" s="19"/>
      <c r="AX958" s="29">
        <v>0.154668008967565</v>
      </c>
      <c r="AY958" s="30">
        <v>0.90255891275228395</v>
      </c>
      <c r="AZ958" s="30">
        <v>0.81734811695605503</v>
      </c>
      <c r="BA958" s="30">
        <v>1.32859216940778</v>
      </c>
      <c r="BB958" s="62">
        <v>1.5964070811005499E-2</v>
      </c>
      <c r="BC958" s="108">
        <v>-23.812260724749599</v>
      </c>
      <c r="BD958" s="22">
        <v>43885</v>
      </c>
      <c r="BE958" s="22">
        <v>43915</v>
      </c>
      <c r="BF958" s="24"/>
      <c r="BG958" s="22"/>
      <c r="BH958" s="37"/>
    </row>
    <row r="959" spans="1:60" x14ac:dyDescent="0.25">
      <c r="A959" s="19"/>
      <c r="B959" s="17" t="s">
        <v>973</v>
      </c>
      <c r="C959" s="17" t="s">
        <v>5239</v>
      </c>
      <c r="D959" s="17" t="s">
        <v>3147</v>
      </c>
      <c r="E959" s="20" t="s">
        <v>7380</v>
      </c>
      <c r="F959" s="20" t="s">
        <v>3155</v>
      </c>
      <c r="G959" s="82" t="s">
        <v>7253</v>
      </c>
      <c r="H959" s="85" t="s">
        <v>7273</v>
      </c>
      <c r="I959" s="21" t="s">
        <v>7418</v>
      </c>
      <c r="J959" s="21" t="s">
        <v>4280</v>
      </c>
      <c r="K959" s="19"/>
      <c r="L959" s="22">
        <v>44015</v>
      </c>
      <c r="M959" s="98">
        <v>1017782.88378811</v>
      </c>
      <c r="N959" s="94">
        <v>1017782.88378811</v>
      </c>
      <c r="O959" s="94">
        <v>1153833.9654598201</v>
      </c>
      <c r="P959" s="62">
        <f t="shared" si="14"/>
        <v>0.88208781701317684</v>
      </c>
      <c r="Q959" s="22">
        <v>43885</v>
      </c>
      <c r="R959" s="99">
        <v>189420.493890137</v>
      </c>
      <c r="S959" s="99">
        <v>492761.73163330101</v>
      </c>
      <c r="T959" s="19"/>
      <c r="U959" s="23">
        <v>-1.3550174955526E-2</v>
      </c>
      <c r="V959" s="63">
        <v>-1.91303878236795</v>
      </c>
      <c r="W959" s="23">
        <v>5.1220765857579002E-2</v>
      </c>
      <c r="X959" s="63">
        <v>-4.4806933789077403</v>
      </c>
      <c r="Y959" s="23">
        <v>-2.1598861666461699E-2</v>
      </c>
      <c r="Z959" s="63">
        <v>11.0407172139385</v>
      </c>
      <c r="AA959" s="23">
        <v>0.12694626950004001</v>
      </c>
      <c r="AB959" s="63">
        <v>29.601242659671701</v>
      </c>
      <c r="AC959" s="23">
        <v>0.324204415830318</v>
      </c>
      <c r="AD959" s="63">
        <v>52.487738830561298</v>
      </c>
      <c r="AE959" s="23">
        <v>0.28858353703428302</v>
      </c>
      <c r="AF959" s="64">
        <v>41.051695287402303</v>
      </c>
      <c r="AG959" s="23">
        <v>-1.23813729669564E-2</v>
      </c>
      <c r="AH959" s="63">
        <v>-7.33296309745492</v>
      </c>
      <c r="AI959" s="23">
        <v>-7.1654658440820597E-3</v>
      </c>
      <c r="AJ959" s="63">
        <v>9.3695663878024806</v>
      </c>
      <c r="AK959" s="23">
        <v>0.45322222262795497</v>
      </c>
      <c r="AL959" s="23">
        <v>7.8988172599565601E-2</v>
      </c>
      <c r="AM959" s="63">
        <v>33.181756877282197</v>
      </c>
      <c r="AN959" s="19"/>
      <c r="AO959" s="26">
        <v>3.5863026983861297E-2</v>
      </c>
      <c r="AP959" s="26">
        <v>-3.8850951930726303E-2</v>
      </c>
      <c r="AQ959" s="26">
        <v>0.138395423324255</v>
      </c>
      <c r="AR959" s="26">
        <v>-0.17370940383174499</v>
      </c>
      <c r="AS959" s="24">
        <v>9</v>
      </c>
      <c r="AT959" s="24">
        <v>3</v>
      </c>
      <c r="AU959" s="24">
        <v>6</v>
      </c>
      <c r="AV959" s="25">
        <v>6</v>
      </c>
      <c r="AW959" s="19"/>
      <c r="AX959" s="29">
        <v>0.15468009251024301</v>
      </c>
      <c r="AY959" s="30">
        <v>0.85380924559649396</v>
      </c>
      <c r="AZ959" s="30">
        <v>0.79387494932871105</v>
      </c>
      <c r="BA959" s="30">
        <v>1.2545001752951099</v>
      </c>
      <c r="BB959" s="62">
        <v>1.5964932340812098E-2</v>
      </c>
      <c r="BC959" s="108">
        <v>-23.8559663677297</v>
      </c>
      <c r="BD959" s="22">
        <v>43885</v>
      </c>
      <c r="BE959" s="22">
        <v>43915</v>
      </c>
      <c r="BF959" s="24"/>
      <c r="BG959" s="22"/>
      <c r="BH959" s="37"/>
    </row>
    <row r="960" spans="1:60" x14ac:dyDescent="0.25">
      <c r="A960" s="19"/>
      <c r="B960" s="17" t="s">
        <v>974</v>
      </c>
      <c r="C960" s="17" t="s">
        <v>5240</v>
      </c>
      <c r="D960" s="17" t="s">
        <v>3147</v>
      </c>
      <c r="E960" s="20" t="s">
        <v>7337</v>
      </c>
      <c r="F960" s="20" t="s">
        <v>3155</v>
      </c>
      <c r="G960" s="82" t="s">
        <v>7253</v>
      </c>
      <c r="H960" s="85" t="s">
        <v>7273</v>
      </c>
      <c r="I960" s="21" t="s">
        <v>7418</v>
      </c>
      <c r="J960" s="21" t="s">
        <v>4281</v>
      </c>
      <c r="K960" s="19"/>
      <c r="L960" s="22">
        <v>44015</v>
      </c>
      <c r="M960" s="98">
        <v>1035566.43900013</v>
      </c>
      <c r="N960" s="94">
        <v>1035566.43900013</v>
      </c>
      <c r="O960" s="94">
        <v>1170871.68745804</v>
      </c>
      <c r="P960" s="62">
        <f t="shared" si="14"/>
        <v>0.8844405839621442</v>
      </c>
      <c r="Q960" s="22">
        <v>43885</v>
      </c>
      <c r="R960" s="99">
        <v>10354114.292437499</v>
      </c>
      <c r="S960" s="99">
        <v>9917304.6271093693</v>
      </c>
      <c r="T960" s="19"/>
      <c r="U960" s="23">
        <v>-1.3529934847610999E-2</v>
      </c>
      <c r="V960" s="63">
        <v>-1.9110147715764501</v>
      </c>
      <c r="W960" s="23">
        <v>5.1867171139747398E-2</v>
      </c>
      <c r="X960" s="63">
        <v>-4.4160528506908996</v>
      </c>
      <c r="Y960" s="23">
        <v>-1.7943772139915399E-2</v>
      </c>
      <c r="Z960" s="63">
        <v>11.406226166596801</v>
      </c>
      <c r="AA960" s="23">
        <v>0.13544129448026099</v>
      </c>
      <c r="AB960" s="63">
        <v>30.450745157693699</v>
      </c>
      <c r="AC960" s="23">
        <v>0.34667283226037399</v>
      </c>
      <c r="AD960" s="63">
        <v>54.734580473566901</v>
      </c>
      <c r="AE960" s="23">
        <v>0.32396449876774602</v>
      </c>
      <c r="AF960" s="64">
        <v>44.589791460719397</v>
      </c>
      <c r="AG960" s="23">
        <v>-1.23206561820552E-2</v>
      </c>
      <c r="AH960" s="63">
        <v>-7.3268914189611696</v>
      </c>
      <c r="AI960" s="23">
        <v>-3.3951788554986702E-3</v>
      </c>
      <c r="AJ960" s="63">
        <v>9.74659508666082</v>
      </c>
      <c r="AK960" s="23">
        <v>1.0990927940188</v>
      </c>
      <c r="AL960" s="23">
        <v>9.3900681133236505E-2</v>
      </c>
      <c r="AM960" s="63">
        <v>113.688056695974</v>
      </c>
      <c r="AN960" s="19"/>
      <c r="AO960" s="26">
        <v>3.5884298005839803E-2</v>
      </c>
      <c r="AP960" s="26">
        <v>-3.8831242293781501E-2</v>
      </c>
      <c r="AQ960" s="26">
        <v>0.13909769152087401</v>
      </c>
      <c r="AR960" s="26">
        <v>-0.17318438517482701</v>
      </c>
      <c r="AS960" s="24">
        <v>9</v>
      </c>
      <c r="AT960" s="24">
        <v>3</v>
      </c>
      <c r="AU960" s="24">
        <v>6</v>
      </c>
      <c r="AV960" s="25">
        <v>6</v>
      </c>
      <c r="AW960" s="19"/>
      <c r="AX960" s="29">
        <v>0.15466721322052801</v>
      </c>
      <c r="AY960" s="30">
        <v>0.90605406667782495</v>
      </c>
      <c r="AZ960" s="30">
        <v>0.81903126669021697</v>
      </c>
      <c r="BA960" s="30">
        <v>1.3339143648718199</v>
      </c>
      <c r="BB960" s="62">
        <v>1.5964016311645499E-2</v>
      </c>
      <c r="BC960" s="108">
        <v>-23.809155879716901</v>
      </c>
      <c r="BD960" s="22">
        <v>43885</v>
      </c>
      <c r="BE960" s="22">
        <v>43915</v>
      </c>
      <c r="BF960" s="24"/>
      <c r="BG960" s="22"/>
      <c r="BH960" s="37"/>
    </row>
    <row r="961" spans="1:60" x14ac:dyDescent="0.25">
      <c r="A961" s="19"/>
      <c r="B961" s="17" t="s">
        <v>975</v>
      </c>
      <c r="C961" s="17" t="s">
        <v>5241</v>
      </c>
      <c r="D961" s="17" t="s">
        <v>3147</v>
      </c>
      <c r="E961" s="20" t="s">
        <v>7367</v>
      </c>
      <c r="F961" s="20" t="s">
        <v>3155</v>
      </c>
      <c r="G961" s="82" t="s">
        <v>7253</v>
      </c>
      <c r="H961" s="85" t="s">
        <v>7273</v>
      </c>
      <c r="I961" s="21" t="s">
        <v>7418</v>
      </c>
      <c r="J961" s="21" t="s">
        <v>2982</v>
      </c>
      <c r="K961" s="19"/>
      <c r="L961" s="22">
        <v>44015</v>
      </c>
      <c r="M961" s="98">
        <v>242455.042629957</v>
      </c>
      <c r="N961" s="94">
        <v>242455.042629957</v>
      </c>
      <c r="O961" s="94">
        <v>274718.39689779299</v>
      </c>
      <c r="P961" s="62">
        <f t="shared" si="14"/>
        <v>0.88255845028158286</v>
      </c>
      <c r="Q961" s="22">
        <v>43885</v>
      </c>
      <c r="R961" s="99">
        <v>774770.90009277302</v>
      </c>
      <c r="S961" s="99">
        <v>900738.91881445295</v>
      </c>
      <c r="T961" s="19"/>
      <c r="U961" s="23">
        <v>-1.3545962234275099E-2</v>
      </c>
      <c r="V961" s="63">
        <v>-1.91261751024285</v>
      </c>
      <c r="W961" s="23">
        <v>5.1349834417123902E-2</v>
      </c>
      <c r="X961" s="63">
        <v>-4.4677865229532499</v>
      </c>
      <c r="Y961" s="23">
        <v>-2.0868796844297301E-2</v>
      </c>
      <c r="Z961" s="63">
        <v>11.1137236961513</v>
      </c>
      <c r="AA961" s="23">
        <v>0.12863908945480901</v>
      </c>
      <c r="AB961" s="63">
        <v>29.770524655148598</v>
      </c>
      <c r="AC961" s="23">
        <v>0.330595337689156</v>
      </c>
      <c r="AD961" s="63">
        <v>53.126831016445102</v>
      </c>
      <c r="AE961" s="23">
        <v>0.29934521098941302</v>
      </c>
      <c r="AF961" s="64">
        <v>42.1278626829153</v>
      </c>
      <c r="AG961" s="23">
        <v>-1.2369027342174399E-2</v>
      </c>
      <c r="AH961" s="63">
        <v>-7.3317285349767198</v>
      </c>
      <c r="AI961" s="23">
        <v>-6.41238919160969E-3</v>
      </c>
      <c r="AJ961" s="63">
        <v>9.4448740530497197</v>
      </c>
      <c r="AK961" s="23">
        <v>1.15751808117377</v>
      </c>
      <c r="AL961" s="23">
        <v>9.7541622102726294E-2</v>
      </c>
      <c r="AM961" s="63">
        <v>119.53058541147</v>
      </c>
      <c r="AN961" s="19"/>
      <c r="AO961" s="26">
        <v>3.5867196933395497E-2</v>
      </c>
      <c r="AP961" s="26">
        <v>-3.8846864602419401E-2</v>
      </c>
      <c r="AQ961" s="26">
        <v>0.138535994699923</v>
      </c>
      <c r="AR961" s="26">
        <v>-0.17360356085293499</v>
      </c>
      <c r="AS961" s="24">
        <v>9</v>
      </c>
      <c r="AT961" s="24">
        <v>3</v>
      </c>
      <c r="AU961" s="24">
        <v>6</v>
      </c>
      <c r="AV961" s="25">
        <v>6</v>
      </c>
      <c r="AW961" s="19"/>
      <c r="AX961" s="29">
        <v>0.154677360743808</v>
      </c>
      <c r="AY961" s="30">
        <v>0.86422024089733895</v>
      </c>
      <c r="AZ961" s="30">
        <v>0.79888919689255999</v>
      </c>
      <c r="BA961" s="30">
        <v>1.2703020293392899</v>
      </c>
      <c r="BB961" s="62">
        <v>1.5964733279179199E-2</v>
      </c>
      <c r="BC961" s="108">
        <v>-23.846521845494902</v>
      </c>
      <c r="BD961" s="22">
        <v>43885</v>
      </c>
      <c r="BE961" s="22">
        <v>43915</v>
      </c>
      <c r="BF961" s="24"/>
      <c r="BG961" s="22"/>
      <c r="BH961" s="37"/>
    </row>
    <row r="962" spans="1:60" x14ac:dyDescent="0.25">
      <c r="A962" s="19"/>
      <c r="B962" s="17" t="s">
        <v>976</v>
      </c>
      <c r="C962" s="17" t="s">
        <v>5242</v>
      </c>
      <c r="D962" s="17" t="s">
        <v>3147</v>
      </c>
      <c r="E962" s="20" t="s">
        <v>7312</v>
      </c>
      <c r="F962" s="20" t="s">
        <v>3155</v>
      </c>
      <c r="G962" s="82" t="s">
        <v>7253</v>
      </c>
      <c r="H962" s="85" t="s">
        <v>7273</v>
      </c>
      <c r="I962" s="21" t="s">
        <v>7418</v>
      </c>
      <c r="J962" s="21" t="s">
        <v>4282</v>
      </c>
      <c r="K962" s="19"/>
      <c r="L962" s="22">
        <v>44015</v>
      </c>
      <c r="M962" s="98">
        <v>772698.26377201104</v>
      </c>
      <c r="N962" s="94">
        <v>772698.26377201104</v>
      </c>
      <c r="O962" s="94">
        <v>875987.88175773597</v>
      </c>
      <c r="P962" s="62">
        <f t="shared" si="14"/>
        <v>0.88208784603450618</v>
      </c>
      <c r="Q962" s="22">
        <v>43885</v>
      </c>
      <c r="R962" s="99">
        <v>540438.59603906202</v>
      </c>
      <c r="S962" s="99">
        <v>233913.43246289101</v>
      </c>
      <c r="T962" s="19"/>
      <c r="U962" s="23">
        <v>-1.3550084629969201E-2</v>
      </c>
      <c r="V962" s="63">
        <v>-1.9130297498122699</v>
      </c>
      <c r="W962" s="23">
        <v>5.1220944093074601E-2</v>
      </c>
      <c r="X962" s="63">
        <v>-4.4806755553581796</v>
      </c>
      <c r="Y962" s="23">
        <v>-2.1598804538371E-2</v>
      </c>
      <c r="Z962" s="63">
        <v>11.0407229267439</v>
      </c>
      <c r="AA962" s="23">
        <v>0.12694670761818999</v>
      </c>
      <c r="AB962" s="63">
        <v>29.6012864714721</v>
      </c>
      <c r="AC962" s="23"/>
      <c r="AD962" s="63"/>
      <c r="AE962" s="23"/>
      <c r="AF962" s="64"/>
      <c r="AG962" s="23">
        <v>-1.2381312075376599E-2</v>
      </c>
      <c r="AH962" s="63">
        <v>-7.3329570082933104</v>
      </c>
      <c r="AI962" s="23">
        <v>-7.1652707465545999E-3</v>
      </c>
      <c r="AJ962" s="63">
        <v>9.3695858975552309</v>
      </c>
      <c r="AK962" s="23">
        <v>0.13247389569558399</v>
      </c>
      <c r="AL962" s="23">
        <v>0.124094015833252</v>
      </c>
      <c r="AM962" s="63">
        <v>30.8580704836641</v>
      </c>
      <c r="AN962" s="19"/>
      <c r="AO962" s="26">
        <v>3.5862983386323301E-2</v>
      </c>
      <c r="AP962" s="26">
        <v>-3.8850970699058997E-2</v>
      </c>
      <c r="AQ962" s="26">
        <v>0.13839555263984901</v>
      </c>
      <c r="AR962" s="26">
        <v>-0.173709572052758</v>
      </c>
      <c r="AS962" s="24">
        <v>9</v>
      </c>
      <c r="AT962" s="24">
        <v>3</v>
      </c>
      <c r="AU962" s="24">
        <v>6</v>
      </c>
      <c r="AV962" s="25">
        <v>6</v>
      </c>
      <c r="AW962" s="19"/>
      <c r="AX962" s="29">
        <v>0.154680033718614</v>
      </c>
      <c r="AY962" s="30">
        <v>0.85381262563441895</v>
      </c>
      <c r="AZ962" s="30">
        <v>0.79387652780951601</v>
      </c>
      <c r="BA962" s="30">
        <v>1.2545053155772601</v>
      </c>
      <c r="BB962" s="62">
        <v>1.5964926287997502E-2</v>
      </c>
      <c r="BC962" s="108">
        <v>-23.855977999424798</v>
      </c>
      <c r="BD962" s="22">
        <v>43885</v>
      </c>
      <c r="BE962" s="22">
        <v>43915</v>
      </c>
      <c r="BF962" s="24"/>
      <c r="BG962" s="22"/>
      <c r="BH962" s="37"/>
    </row>
    <row r="963" spans="1:60" x14ac:dyDescent="0.25">
      <c r="A963" s="19"/>
      <c r="B963" s="17" t="s">
        <v>977</v>
      </c>
      <c r="C963" s="17" t="s">
        <v>5243</v>
      </c>
      <c r="D963" s="17" t="s">
        <v>3147</v>
      </c>
      <c r="E963" s="20" t="s">
        <v>7376</v>
      </c>
      <c r="F963" s="20" t="s">
        <v>3155</v>
      </c>
      <c r="G963" s="82" t="s">
        <v>7253</v>
      </c>
      <c r="H963" s="85" t="s">
        <v>7273</v>
      </c>
      <c r="I963" s="21" t="s">
        <v>7418</v>
      </c>
      <c r="J963" s="21" t="s">
        <v>4283</v>
      </c>
      <c r="K963" s="19"/>
      <c r="L963" s="22">
        <v>44015</v>
      </c>
      <c r="M963" s="98">
        <v>995022.20998764003</v>
      </c>
      <c r="N963" s="94">
        <v>995022.20998764003</v>
      </c>
      <c r="O963" s="94">
        <v>1124031.4557113601</v>
      </c>
      <c r="P963" s="62">
        <f t="shared" si="14"/>
        <v>0.88522630299338501</v>
      </c>
      <c r="Q963" s="22">
        <v>43885</v>
      </c>
      <c r="R963" s="99">
        <v>23783826.425999999</v>
      </c>
      <c r="S963" s="99">
        <v>25308002.9485313</v>
      </c>
      <c r="T963" s="19"/>
      <c r="U963" s="23">
        <v>-1.3523178819923499E-2</v>
      </c>
      <c r="V963" s="63">
        <v>-1.9103391688077</v>
      </c>
      <c r="W963" s="23">
        <v>5.2082627014897298E-2</v>
      </c>
      <c r="X963" s="63">
        <v>-4.3945072631759103</v>
      </c>
      <c r="Y963" s="23">
        <v>-1.6721797715035801E-2</v>
      </c>
      <c r="Z963" s="63">
        <v>11.5284236090811</v>
      </c>
      <c r="AA963" s="23">
        <v>0.13828755983748101</v>
      </c>
      <c r="AB963" s="63">
        <v>30.7353716934158</v>
      </c>
      <c r="AC963" s="23">
        <v>0.35342764778761199</v>
      </c>
      <c r="AD963" s="63">
        <v>55.410062026290703</v>
      </c>
      <c r="AE963" s="23">
        <v>0.33492233405937399</v>
      </c>
      <c r="AF963" s="64">
        <v>45.685574989882298</v>
      </c>
      <c r="AG963" s="23">
        <v>-1.2300389549636701E-2</v>
      </c>
      <c r="AH963" s="63">
        <v>-7.3248647557193198</v>
      </c>
      <c r="AI963" s="23">
        <v>-2.1345967143133701E-3</v>
      </c>
      <c r="AJ963" s="63">
        <v>9.87265330077207</v>
      </c>
      <c r="AK963" s="23">
        <v>0.61419520779221803</v>
      </c>
      <c r="AL963" s="23">
        <v>9.2995114471705206E-2</v>
      </c>
      <c r="AM963" s="63">
        <v>57.350686704157901</v>
      </c>
      <c r="AN963" s="19"/>
      <c r="AO963" s="26">
        <v>3.5891411442207803E-2</v>
      </c>
      <c r="AP963" s="26">
        <v>-3.8824736262540703E-2</v>
      </c>
      <c r="AQ963" s="26">
        <v>0.13933167130016999</v>
      </c>
      <c r="AR963" s="26">
        <v>-0.17300937469932301</v>
      </c>
      <c r="AS963" s="24">
        <v>9</v>
      </c>
      <c r="AT963" s="24">
        <v>3</v>
      </c>
      <c r="AU963" s="24">
        <v>6</v>
      </c>
      <c r="AV963" s="25">
        <v>6</v>
      </c>
      <c r="AW963" s="19"/>
      <c r="AX963" s="29">
        <v>0.154663001557346</v>
      </c>
      <c r="AY963" s="30">
        <v>0.92355661063538697</v>
      </c>
      <c r="AZ963" s="30">
        <v>0.82745754326424503</v>
      </c>
      <c r="BA963" s="30">
        <v>1.3605841341723099</v>
      </c>
      <c r="BB963" s="62">
        <v>1.5963719321280202E-2</v>
      </c>
      <c r="BC963" s="108">
        <v>-23.793536935671</v>
      </c>
      <c r="BD963" s="22">
        <v>43885</v>
      </c>
      <c r="BE963" s="22">
        <v>43915</v>
      </c>
      <c r="BF963" s="24"/>
      <c r="BG963" s="22"/>
      <c r="BH963" s="37"/>
    </row>
    <row r="964" spans="1:60" x14ac:dyDescent="0.25">
      <c r="A964" s="19"/>
      <c r="B964" s="17" t="s">
        <v>978</v>
      </c>
      <c r="C964" s="17" t="s">
        <v>5244</v>
      </c>
      <c r="D964" s="17" t="s">
        <v>3148</v>
      </c>
      <c r="E964" s="20" t="s">
        <v>7289</v>
      </c>
      <c r="F964" s="20" t="s">
        <v>3150</v>
      </c>
      <c r="G964" s="82" t="s">
        <v>7254</v>
      </c>
      <c r="H964" s="85" t="s">
        <v>7287</v>
      </c>
      <c r="I964" s="21" t="s">
        <v>7418</v>
      </c>
      <c r="J964" s="21" t="s">
        <v>2982</v>
      </c>
      <c r="K964" s="19"/>
      <c r="L964" s="22">
        <v>44015</v>
      </c>
      <c r="M964" s="98">
        <v>88243.236840009704</v>
      </c>
      <c r="N964" s="94">
        <v>88243.236840009704</v>
      </c>
      <c r="O964" s="94"/>
      <c r="P964" s="62" t="str">
        <f t="shared" si="14"/>
        <v/>
      </c>
      <c r="Q964" s="22"/>
      <c r="R964" s="99">
        <v>146949381.14300001</v>
      </c>
      <c r="S964" s="99"/>
      <c r="T964" s="19"/>
      <c r="U964" s="23">
        <v>-1.51037555415314E-2</v>
      </c>
      <c r="V964" s="63">
        <v>-2.0683968409684899</v>
      </c>
      <c r="W964" s="23">
        <v>3.2032006201916402E-2</v>
      </c>
      <c r="X964" s="63">
        <v>-6.3995693444740001</v>
      </c>
      <c r="Y964" s="23"/>
      <c r="Z964" s="63"/>
      <c r="AA964" s="23"/>
      <c r="AB964" s="63"/>
      <c r="AC964" s="23"/>
      <c r="AD964" s="63"/>
      <c r="AE964" s="23"/>
      <c r="AF964" s="64"/>
      <c r="AG964" s="23">
        <v>-1.4815713087955399E-2</v>
      </c>
      <c r="AH964" s="63">
        <v>-7.5763971095511797</v>
      </c>
      <c r="AI964" s="23"/>
      <c r="AJ964" s="63"/>
      <c r="AK964" s="23">
        <v>1.6363763621484399E-2</v>
      </c>
      <c r="AL964" s="23">
        <v>4.3069663983260398E-2</v>
      </c>
      <c r="AM964" s="63">
        <v>8.6692689732444705</v>
      </c>
      <c r="AN964" s="19"/>
      <c r="AO964" s="26">
        <v>2.4568097609517298E-2</v>
      </c>
      <c r="AP964" s="26">
        <v>-2.36444564206977E-2</v>
      </c>
      <c r="AQ964" s="26">
        <v>1.01132166691968E-2</v>
      </c>
      <c r="AR964" s="26">
        <v>-1.82685027621119E-2</v>
      </c>
      <c r="AS964" s="24"/>
      <c r="AT964" s="24"/>
      <c r="AU964" s="24"/>
      <c r="AV964" s="25"/>
      <c r="AW964" s="19"/>
      <c r="AX964" s="29"/>
      <c r="AY964" s="30"/>
      <c r="AZ964" s="30"/>
      <c r="BA964" s="30"/>
      <c r="BB964" s="62"/>
      <c r="BC964" s="108">
        <v>-9.31304244785861</v>
      </c>
      <c r="BD964" s="22">
        <v>43943</v>
      </c>
      <c r="BE964" s="22">
        <v>43990</v>
      </c>
      <c r="BF964" s="24"/>
      <c r="BG964" s="22"/>
      <c r="BH964" s="37"/>
    </row>
    <row r="965" spans="1:60" x14ac:dyDescent="0.25">
      <c r="A965" s="19"/>
      <c r="B965" s="17" t="s">
        <v>979</v>
      </c>
      <c r="C965" s="17" t="s">
        <v>5245</v>
      </c>
      <c r="D965" s="17" t="s">
        <v>3148</v>
      </c>
      <c r="E965" s="20" t="s">
        <v>7313</v>
      </c>
      <c r="F965" s="20" t="s">
        <v>3150</v>
      </c>
      <c r="G965" s="82" t="s">
        <v>7254</v>
      </c>
      <c r="H965" s="85" t="s">
        <v>7287</v>
      </c>
      <c r="I965" s="21" t="s">
        <v>7418</v>
      </c>
      <c r="J965" s="21" t="s">
        <v>2982</v>
      </c>
      <c r="K965" s="19"/>
      <c r="L965" s="22">
        <v>44015</v>
      </c>
      <c r="M965" s="98">
        <v>80968.182615995407</v>
      </c>
      <c r="N965" s="94">
        <v>80968.182615995407</v>
      </c>
      <c r="O965" s="94"/>
      <c r="P965" s="62" t="str">
        <f t="shared" ref="P965:P1028" si="15">IFERROR(N965/O965,"")</f>
        <v/>
      </c>
      <c r="Q965" s="22"/>
      <c r="R965" s="99">
        <v>1784007.6533554699</v>
      </c>
      <c r="S965" s="99"/>
      <c r="T965" s="19"/>
      <c r="U965" s="23">
        <v>-1.50716229172758E-2</v>
      </c>
      <c r="V965" s="63">
        <v>-2.0651835785429302</v>
      </c>
      <c r="W965" s="23">
        <v>3.30485327558563E-2</v>
      </c>
      <c r="X965" s="63">
        <v>-6.2979166890800098</v>
      </c>
      <c r="Y965" s="23"/>
      <c r="Z965" s="63"/>
      <c r="AA965" s="23"/>
      <c r="AB965" s="63"/>
      <c r="AC965" s="23"/>
      <c r="AD965" s="63"/>
      <c r="AE965" s="23"/>
      <c r="AF965" s="64"/>
      <c r="AG965" s="23">
        <v>-1.47187539050719E-2</v>
      </c>
      <c r="AH965" s="63">
        <v>-7.5667011912664703</v>
      </c>
      <c r="AI965" s="23"/>
      <c r="AJ965" s="63"/>
      <c r="AK965" s="23">
        <v>-3.7627947931469E-3</v>
      </c>
      <c r="AL965" s="23">
        <v>-3.7287550570908899E-2</v>
      </c>
      <c r="AM965" s="63">
        <v>-15.5361106011696</v>
      </c>
      <c r="AN965" s="19"/>
      <c r="AO965" s="26">
        <v>2.46017994431895E-2</v>
      </c>
      <c r="AP965" s="26">
        <v>-2.1915707175139701E-2</v>
      </c>
      <c r="AQ965" s="26">
        <v>1.11095150587062E-2</v>
      </c>
      <c r="AR965" s="26">
        <v>-1.47187539050719E-2</v>
      </c>
      <c r="AS965" s="24"/>
      <c r="AT965" s="24"/>
      <c r="AU965" s="24"/>
      <c r="AV965" s="25"/>
      <c r="AW965" s="19"/>
      <c r="AX965" s="29"/>
      <c r="AY965" s="30"/>
      <c r="AZ965" s="30"/>
      <c r="BA965" s="30"/>
      <c r="BB965" s="62"/>
      <c r="BC965" s="108">
        <v>-5.36769354769058</v>
      </c>
      <c r="BD965" s="22">
        <v>43980</v>
      </c>
      <c r="BE965" s="22">
        <v>43990</v>
      </c>
      <c r="BF965" s="24">
        <v>15</v>
      </c>
      <c r="BG965" s="22">
        <v>44001</v>
      </c>
      <c r="BH965" s="37"/>
    </row>
    <row r="966" spans="1:60" x14ac:dyDescent="0.25">
      <c r="A966" s="19"/>
      <c r="B966" s="17" t="s">
        <v>980</v>
      </c>
      <c r="C966" s="17" t="s">
        <v>5246</v>
      </c>
      <c r="D966" s="17" t="s">
        <v>3148</v>
      </c>
      <c r="E966" s="20" t="s">
        <v>7288</v>
      </c>
      <c r="F966" s="20" t="s">
        <v>3150</v>
      </c>
      <c r="G966" s="82" t="s">
        <v>7254</v>
      </c>
      <c r="H966" s="85" t="s">
        <v>7287</v>
      </c>
      <c r="I966" s="21" t="s">
        <v>7418</v>
      </c>
      <c r="J966" s="21" t="s">
        <v>4284</v>
      </c>
      <c r="K966" s="19"/>
      <c r="L966" s="22">
        <v>43879</v>
      </c>
      <c r="M966" s="98"/>
      <c r="N966" s="94"/>
      <c r="O966" s="94">
        <v>89661.458325028405</v>
      </c>
      <c r="P966" s="62">
        <f t="shared" si="15"/>
        <v>0</v>
      </c>
      <c r="Q966" s="22">
        <v>43798</v>
      </c>
      <c r="R966" s="99"/>
      <c r="S966" s="99">
        <v>35754998.002374999</v>
      </c>
      <c r="T966" s="19"/>
      <c r="U966" s="23"/>
      <c r="V966" s="63"/>
      <c r="W966" s="23"/>
      <c r="X966" s="63"/>
      <c r="Y966" s="23"/>
      <c r="Z966" s="63"/>
      <c r="AA966" s="23"/>
      <c r="AB966" s="63"/>
      <c r="AC966" s="23"/>
      <c r="AD966" s="63"/>
      <c r="AE966" s="23"/>
      <c r="AF966" s="64"/>
      <c r="AG966" s="23"/>
      <c r="AH966" s="63"/>
      <c r="AI966" s="23"/>
      <c r="AJ966" s="63"/>
      <c r="AK966" s="23"/>
      <c r="AL966" s="23"/>
      <c r="AM966" s="63"/>
      <c r="AN966" s="19"/>
      <c r="AO966" s="26">
        <v>3.6029489621796501E-2</v>
      </c>
      <c r="AP966" s="26">
        <v>-2.3864330401920601E-2</v>
      </c>
      <c r="AQ966" s="26">
        <v>0.140760372838558</v>
      </c>
      <c r="AR966" s="26">
        <v>-9.80586014175788E-2</v>
      </c>
      <c r="AS966" s="24"/>
      <c r="AT966" s="24"/>
      <c r="AU966" s="24"/>
      <c r="AV966" s="25"/>
      <c r="AW966" s="19"/>
      <c r="AX966" s="29"/>
      <c r="AY966" s="30"/>
      <c r="AZ966" s="30"/>
      <c r="BA966" s="30"/>
      <c r="BB966" s="62"/>
      <c r="BC966" s="108">
        <v>-9.8065250635554495</v>
      </c>
      <c r="BD966" s="22">
        <v>43798</v>
      </c>
      <c r="BE966" s="22">
        <v>43831</v>
      </c>
      <c r="BF966" s="24"/>
      <c r="BG966" s="22"/>
      <c r="BH966" s="37"/>
    </row>
    <row r="967" spans="1:60" x14ac:dyDescent="0.25">
      <c r="A967" s="19"/>
      <c r="B967" s="17" t="s">
        <v>981</v>
      </c>
      <c r="C967" s="17" t="s">
        <v>5247</v>
      </c>
      <c r="D967" s="17" t="s">
        <v>3149</v>
      </c>
      <c r="E967" s="20" t="s">
        <v>7289</v>
      </c>
      <c r="F967" s="20" t="s">
        <v>3155</v>
      </c>
      <c r="G967" s="82" t="s">
        <v>2982</v>
      </c>
      <c r="H967" s="85" t="s">
        <v>7285</v>
      </c>
      <c r="I967" s="21" t="s">
        <v>7418</v>
      </c>
      <c r="J967" s="21" t="s">
        <v>4285</v>
      </c>
      <c r="K967" s="19"/>
      <c r="L967" s="22">
        <v>44015</v>
      </c>
      <c r="M967" s="98">
        <v>81624.310693979307</v>
      </c>
      <c r="N967" s="94">
        <v>81624.310693979307</v>
      </c>
      <c r="O967" s="94">
        <v>87080.795439958601</v>
      </c>
      <c r="P967" s="62">
        <f t="shared" si="15"/>
        <v>0.93733997584184348</v>
      </c>
      <c r="Q967" s="22">
        <v>43896</v>
      </c>
      <c r="R967" s="99">
        <v>8340488.5441171899</v>
      </c>
      <c r="S967" s="99">
        <v>4652687.0170703102</v>
      </c>
      <c r="T967" s="19"/>
      <c r="U967" s="23">
        <v>-1.3080831910883699E-2</v>
      </c>
      <c r="V967" s="63">
        <v>-1.8661044779037199</v>
      </c>
      <c r="W967" s="23">
        <v>4.3408360956164002E-2</v>
      </c>
      <c r="X967" s="63">
        <v>-5.2619338690492397</v>
      </c>
      <c r="Y967" s="23">
        <v>3.2830719892444897E-2</v>
      </c>
      <c r="Z967" s="63">
        <v>16.483675369818201</v>
      </c>
      <c r="AA967" s="23">
        <v>0.15293099240996499</v>
      </c>
      <c r="AB967" s="63">
        <v>32.199714950635098</v>
      </c>
      <c r="AC967" s="23"/>
      <c r="AD967" s="63"/>
      <c r="AE967" s="23"/>
      <c r="AF967" s="64"/>
      <c r="AG967" s="23">
        <v>-1.1365181947439899E-2</v>
      </c>
      <c r="AH967" s="63">
        <v>-7.2313439955032699</v>
      </c>
      <c r="AI967" s="23">
        <v>4.8504616204809302E-2</v>
      </c>
      <c r="AJ967" s="63">
        <v>14.936574592691599</v>
      </c>
      <c r="AK967" s="23">
        <v>0.24379902009793999</v>
      </c>
      <c r="AL967" s="23">
        <v>0.12754349425274999</v>
      </c>
      <c r="AM967" s="63">
        <v>45.473583034938201</v>
      </c>
      <c r="AN967" s="19"/>
      <c r="AO967" s="26">
        <v>3.6334758264274597E-2</v>
      </c>
      <c r="AP967" s="26">
        <v>-3.1218098511999401E-2</v>
      </c>
      <c r="AQ967" s="26">
        <v>0.13650791916006699</v>
      </c>
      <c r="AR967" s="26">
        <v>-9.0022363478055895E-2</v>
      </c>
      <c r="AS967" s="24">
        <v>9</v>
      </c>
      <c r="AT967" s="24">
        <v>3</v>
      </c>
      <c r="AU967" s="24">
        <v>7</v>
      </c>
      <c r="AV967" s="25">
        <v>5</v>
      </c>
      <c r="AW967" s="19"/>
      <c r="AX967" s="29">
        <v>0.139692927635479</v>
      </c>
      <c r="AY967" s="30">
        <v>1.1144150271757101</v>
      </c>
      <c r="AZ967" s="30">
        <v>0.94081137939974702</v>
      </c>
      <c r="BA967" s="30">
        <v>1.7255557515436499</v>
      </c>
      <c r="BB967" s="62">
        <v>1.4445358191042E-2</v>
      </c>
      <c r="BC967" s="108">
        <v>-13.1492337318632</v>
      </c>
      <c r="BD967" s="22">
        <v>43896</v>
      </c>
      <c r="BE967" s="22">
        <v>43915</v>
      </c>
      <c r="BF967" s="24"/>
      <c r="BG967" s="22"/>
      <c r="BH967" s="37"/>
    </row>
    <row r="968" spans="1:60" x14ac:dyDescent="0.25">
      <c r="A968" s="19"/>
      <c r="B968" s="17" t="s">
        <v>982</v>
      </c>
      <c r="C968" s="17" t="s">
        <v>5248</v>
      </c>
      <c r="D968" s="17" t="s">
        <v>3149</v>
      </c>
      <c r="E968" s="20" t="s">
        <v>7298</v>
      </c>
      <c r="F968" s="20" t="s">
        <v>3155</v>
      </c>
      <c r="G968" s="82" t="s">
        <v>2982</v>
      </c>
      <c r="H968" s="85" t="s">
        <v>7285</v>
      </c>
      <c r="I968" s="21" t="s">
        <v>7418</v>
      </c>
      <c r="J968" s="21" t="s">
        <v>4286</v>
      </c>
      <c r="K968" s="19"/>
      <c r="L968" s="22">
        <v>44015</v>
      </c>
      <c r="M968" s="98">
        <v>83191.267714023605</v>
      </c>
      <c r="N968" s="94">
        <v>83191.267714023605</v>
      </c>
      <c r="O968" s="94">
        <v>88372.768743991895</v>
      </c>
      <c r="P968" s="62">
        <f t="shared" si="15"/>
        <v>0.94136767350835593</v>
      </c>
      <c r="Q968" s="22">
        <v>43896</v>
      </c>
      <c r="R968" s="99">
        <v>645691.35634667997</v>
      </c>
      <c r="S968" s="99">
        <v>604666.41365332005</v>
      </c>
      <c r="T968" s="19"/>
      <c r="U968" s="23">
        <v>-1.3044980286394999E-2</v>
      </c>
      <c r="V968" s="63">
        <v>-1.8625193154548501</v>
      </c>
      <c r="W968" s="23">
        <v>4.4535607719808502E-2</v>
      </c>
      <c r="X968" s="63">
        <v>-5.1492091926847898</v>
      </c>
      <c r="Y968" s="23">
        <v>3.96221728133241E-2</v>
      </c>
      <c r="Z968" s="63">
        <v>17.162820661906199</v>
      </c>
      <c r="AA968" s="23">
        <v>0.16826566859905101</v>
      </c>
      <c r="AB968" s="63">
        <v>33.733182569558302</v>
      </c>
      <c r="AC968" s="23"/>
      <c r="AD968" s="63"/>
      <c r="AE968" s="23"/>
      <c r="AF968" s="64"/>
      <c r="AG968" s="23">
        <v>-1.12576593155609E-2</v>
      </c>
      <c r="AH968" s="63">
        <v>-7.2205917323153699</v>
      </c>
      <c r="AI968" s="23">
        <v>5.5513206280011197E-2</v>
      </c>
      <c r="AJ968" s="63">
        <v>15.637433600204499</v>
      </c>
      <c r="AK968" s="23">
        <v>0.25967214369680702</v>
      </c>
      <c r="AL968" s="23">
        <v>0.13512410781186199</v>
      </c>
      <c r="AM968" s="63">
        <v>46.686943796463297</v>
      </c>
      <c r="AN968" s="19"/>
      <c r="AO968" s="26">
        <v>3.6372914262756198E-2</v>
      </c>
      <c r="AP968" s="26">
        <v>-3.1113273968003299E-2</v>
      </c>
      <c r="AQ968" s="26">
        <v>0.13774329076477401</v>
      </c>
      <c r="AR968" s="26">
        <v>-8.89999438849918E-2</v>
      </c>
      <c r="AS968" s="24">
        <v>9</v>
      </c>
      <c r="AT968" s="24">
        <v>3</v>
      </c>
      <c r="AU968" s="24">
        <v>7</v>
      </c>
      <c r="AV968" s="25">
        <v>5</v>
      </c>
      <c r="AW968" s="19"/>
      <c r="AX968" s="29">
        <v>0.13963813873037001</v>
      </c>
      <c r="AY968" s="30">
        <v>1.2188244242806801</v>
      </c>
      <c r="AZ968" s="30">
        <v>0.98991646136710199</v>
      </c>
      <c r="BA968" s="30">
        <v>1.89542335764236</v>
      </c>
      <c r="BB968" s="62">
        <v>1.44404508243133E-2</v>
      </c>
      <c r="BC968" s="108">
        <v>-13.0898244203127</v>
      </c>
      <c r="BD968" s="22">
        <v>43896</v>
      </c>
      <c r="BE968" s="22">
        <v>43915</v>
      </c>
      <c r="BF968" s="24"/>
      <c r="BG968" s="22"/>
      <c r="BH968" s="37"/>
    </row>
    <row r="969" spans="1:60" x14ac:dyDescent="0.25">
      <c r="A969" s="19"/>
      <c r="B969" s="17" t="s">
        <v>983</v>
      </c>
      <c r="C969" s="17" t="s">
        <v>5249</v>
      </c>
      <c r="D969" s="17" t="s">
        <v>3149</v>
      </c>
      <c r="E969" s="20" t="s">
        <v>7290</v>
      </c>
      <c r="F969" s="20" t="s">
        <v>3155</v>
      </c>
      <c r="G969" s="82" t="s">
        <v>2982</v>
      </c>
      <c r="H969" s="85" t="s">
        <v>7285</v>
      </c>
      <c r="I969" s="21" t="s">
        <v>7418</v>
      </c>
      <c r="J969" s="21" t="s">
        <v>7419</v>
      </c>
      <c r="K969" s="19"/>
      <c r="L969" s="22">
        <v>44015</v>
      </c>
      <c r="M969" s="98">
        <v>84692.459169983893</v>
      </c>
      <c r="N969" s="94">
        <v>84692.459169983893</v>
      </c>
      <c r="O969" s="94">
        <v>90075.723423957796</v>
      </c>
      <c r="P969" s="62">
        <f t="shared" si="15"/>
        <v>0.94023623625383956</v>
      </c>
      <c r="Q969" s="22">
        <v>43896</v>
      </c>
      <c r="R969" s="99">
        <v>7205641.3725703098</v>
      </c>
      <c r="S969" s="99">
        <v>4476481.1430859398</v>
      </c>
      <c r="T969" s="19"/>
      <c r="U969" s="23">
        <v>-1.3055784560492599E-2</v>
      </c>
      <c r="V969" s="63">
        <v>-1.8635997428646101</v>
      </c>
      <c r="W969" s="23">
        <v>4.4220178740943097E-2</v>
      </c>
      <c r="X969" s="63">
        <v>-5.18075209057133</v>
      </c>
      <c r="Y969" s="23">
        <v>3.7714136011345503E-2</v>
      </c>
      <c r="Z969" s="63">
        <v>16.972016981715601</v>
      </c>
      <c r="AA969" s="23">
        <v>0.16394336414319699</v>
      </c>
      <c r="AB969" s="63">
        <v>33.300952124001903</v>
      </c>
      <c r="AC969" s="23"/>
      <c r="AD969" s="63"/>
      <c r="AE969" s="23"/>
      <c r="AF969" s="64"/>
      <c r="AG969" s="23">
        <v>-1.1287611562693201E-2</v>
      </c>
      <c r="AH969" s="63">
        <v>-7.2235869570286004</v>
      </c>
      <c r="AI969" s="23">
        <v>5.3544301772490102E-2</v>
      </c>
      <c r="AJ969" s="63">
        <v>15.440543149452401</v>
      </c>
      <c r="AK969" s="23">
        <v>0.24225358050724</v>
      </c>
      <c r="AL969" s="23">
        <v>0.14451032667057001</v>
      </c>
      <c r="AM969" s="63">
        <v>42.885957363294402</v>
      </c>
      <c r="AN969" s="19"/>
      <c r="AO969" s="26">
        <v>3.6361980050060097E-2</v>
      </c>
      <c r="AP969" s="26">
        <v>-3.1143027915277299E-2</v>
      </c>
      <c r="AQ969" s="26">
        <v>0.13739477080889601</v>
      </c>
      <c r="AR969" s="26">
        <v>-8.9290126361447605E-2</v>
      </c>
      <c r="AS969" s="24">
        <v>9</v>
      </c>
      <c r="AT969" s="24">
        <v>3</v>
      </c>
      <c r="AU969" s="24">
        <v>7</v>
      </c>
      <c r="AV969" s="25">
        <v>5</v>
      </c>
      <c r="AW969" s="19"/>
      <c r="AX969" s="29">
        <v>0.13965328720485601</v>
      </c>
      <c r="AY969" s="30">
        <v>1.1893914857610099</v>
      </c>
      <c r="AZ969" s="30">
        <v>0.97607966335453999</v>
      </c>
      <c r="BA969" s="30">
        <v>1.8473963314572801</v>
      </c>
      <c r="BB969" s="62">
        <v>1.44418033237889E-2</v>
      </c>
      <c r="BC969" s="108">
        <v>-13.1062895785435</v>
      </c>
      <c r="BD969" s="22">
        <v>43896</v>
      </c>
      <c r="BE969" s="22">
        <v>43915</v>
      </c>
      <c r="BF969" s="24"/>
      <c r="BG969" s="22"/>
      <c r="BH969" s="37"/>
    </row>
    <row r="970" spans="1:60" x14ac:dyDescent="0.25">
      <c r="A970" s="19"/>
      <c r="B970" s="17" t="s">
        <v>984</v>
      </c>
      <c r="C970" s="17" t="s">
        <v>5250</v>
      </c>
      <c r="D970" s="17" t="s">
        <v>3149</v>
      </c>
      <c r="E970" s="20" t="s">
        <v>7379</v>
      </c>
      <c r="F970" s="20" t="s">
        <v>3155</v>
      </c>
      <c r="G970" s="82" t="s">
        <v>2982</v>
      </c>
      <c r="H970" s="85" t="s">
        <v>7285</v>
      </c>
      <c r="I970" s="21" t="s">
        <v>7418</v>
      </c>
      <c r="J970" s="21" t="s">
        <v>7420</v>
      </c>
      <c r="K970" s="19"/>
      <c r="L970" s="22">
        <v>44015</v>
      </c>
      <c r="M970" s="98">
        <v>84417.096019983306</v>
      </c>
      <c r="N970" s="94">
        <v>84417.096019983306</v>
      </c>
      <c r="O970" s="94">
        <v>89499.839064001993</v>
      </c>
      <c r="P970" s="62">
        <f t="shared" si="15"/>
        <v>0.94320947280828094</v>
      </c>
      <c r="Q970" s="22">
        <v>43896</v>
      </c>
      <c r="R970" s="99">
        <v>14109562.7187969</v>
      </c>
      <c r="S970" s="99">
        <v>12599020.275234399</v>
      </c>
      <c r="T970" s="19"/>
      <c r="U970" s="23">
        <v>-1.30293863840052E-2</v>
      </c>
      <c r="V970" s="63">
        <v>-1.8609599252158699</v>
      </c>
      <c r="W970" s="23">
        <v>4.5048558331472997E-2</v>
      </c>
      <c r="X970" s="63">
        <v>-5.0979141315183396</v>
      </c>
      <c r="Y970" s="23">
        <v>4.27384403228643E-2</v>
      </c>
      <c r="Z970" s="63">
        <v>17.474447412882</v>
      </c>
      <c r="AA970" s="23">
        <v>0.175313608991855</v>
      </c>
      <c r="AB970" s="63">
        <v>34.4379766088678</v>
      </c>
      <c r="AC970" s="23"/>
      <c r="AD970" s="63"/>
      <c r="AE970" s="23"/>
      <c r="AF970" s="64"/>
      <c r="AG970" s="23">
        <v>-1.1209679289095199E-2</v>
      </c>
      <c r="AH970" s="63">
        <v>-7.2157937296651697</v>
      </c>
      <c r="AI970" s="23">
        <v>5.8729258766106802E-2</v>
      </c>
      <c r="AJ970" s="63">
        <v>15.9590388488141</v>
      </c>
      <c r="AK970" s="23">
        <v>0.286355748876231</v>
      </c>
      <c r="AL970" s="23">
        <v>0.14860969700021101</v>
      </c>
      <c r="AM970" s="63">
        <v>49.7292559127673</v>
      </c>
      <c r="AN970" s="19"/>
      <c r="AO970" s="26">
        <v>3.6389652261277702E-2</v>
      </c>
      <c r="AP970" s="26">
        <v>-3.1066198269399999E-2</v>
      </c>
      <c r="AQ970" s="26">
        <v>0.13830375339603099</v>
      </c>
      <c r="AR970" s="26">
        <v>-8.8535979262815104E-2</v>
      </c>
      <c r="AS970" s="24">
        <v>9</v>
      </c>
      <c r="AT970" s="24">
        <v>3</v>
      </c>
      <c r="AU970" s="24">
        <v>7</v>
      </c>
      <c r="AV970" s="25">
        <v>5</v>
      </c>
      <c r="AW970" s="19"/>
      <c r="AX970" s="29">
        <v>0.13961392145283799</v>
      </c>
      <c r="AY970" s="30">
        <v>1.2668490392698</v>
      </c>
      <c r="AZ970" s="30">
        <v>1.01249463326167</v>
      </c>
      <c r="BA970" s="30">
        <v>1.97401460016954</v>
      </c>
      <c r="BB970" s="62">
        <v>1.44382922237673E-2</v>
      </c>
      <c r="BC970" s="108">
        <v>-13.062591953494101</v>
      </c>
      <c r="BD970" s="22">
        <v>43896</v>
      </c>
      <c r="BE970" s="22">
        <v>43915</v>
      </c>
      <c r="BF970" s="24"/>
      <c r="BG970" s="22"/>
      <c r="BH970" s="37"/>
    </row>
    <row r="971" spans="1:60" x14ac:dyDescent="0.25">
      <c r="A971" s="19"/>
      <c r="B971" s="17" t="s">
        <v>985</v>
      </c>
      <c r="C971" s="17" t="s">
        <v>5251</v>
      </c>
      <c r="D971" s="17" t="s">
        <v>3149</v>
      </c>
      <c r="E971" s="20" t="s">
        <v>7380</v>
      </c>
      <c r="F971" s="20" t="s">
        <v>3155</v>
      </c>
      <c r="G971" s="82" t="s">
        <v>2982</v>
      </c>
      <c r="H971" s="85" t="s">
        <v>7285</v>
      </c>
      <c r="I971" s="21" t="s">
        <v>7418</v>
      </c>
      <c r="J971" s="21" t="s">
        <v>7421</v>
      </c>
      <c r="K971" s="19"/>
      <c r="L971" s="22">
        <v>44015</v>
      </c>
      <c r="M971" s="98">
        <v>85315.061282038703</v>
      </c>
      <c r="N971" s="94">
        <v>85315.061282038703</v>
      </c>
      <c r="O971" s="94">
        <v>90599.411831974998</v>
      </c>
      <c r="P971" s="62">
        <f t="shared" si="15"/>
        <v>0.9416734563383633</v>
      </c>
      <c r="Q971" s="22">
        <v>43896</v>
      </c>
      <c r="R971" s="99">
        <v>44374436.2503125</v>
      </c>
      <c r="S971" s="99">
        <v>22216507.0804375</v>
      </c>
      <c r="T971" s="19"/>
      <c r="U971" s="23">
        <v>-1.30426307050584E-2</v>
      </c>
      <c r="V971" s="63">
        <v>-1.86228435732119</v>
      </c>
      <c r="W971" s="23">
        <v>4.4622689481911899E-2</v>
      </c>
      <c r="X971" s="63">
        <v>-5.1405010164744498</v>
      </c>
      <c r="Y971" s="23">
        <v>4.0140043240171501E-2</v>
      </c>
      <c r="Z971" s="63">
        <v>17.214607704605399</v>
      </c>
      <c r="AA971" s="23">
        <v>0.16943944620288701</v>
      </c>
      <c r="AB971" s="63">
        <v>33.850560329970897</v>
      </c>
      <c r="AC971" s="23"/>
      <c r="AD971" s="63"/>
      <c r="AE971" s="23"/>
      <c r="AF971" s="64"/>
      <c r="AG971" s="23">
        <v>-1.1249603368923999E-2</v>
      </c>
      <c r="AH971" s="63">
        <v>-7.2197861376480397</v>
      </c>
      <c r="AI971" s="23">
        <v>5.6048071372060797E-2</v>
      </c>
      <c r="AJ971" s="63">
        <v>15.6909201094095</v>
      </c>
      <c r="AK971" s="23">
        <v>0.25137079164589499</v>
      </c>
      <c r="AL971" s="23">
        <v>0.14972967798530601</v>
      </c>
      <c r="AM971" s="63">
        <v>43.797678477130802</v>
      </c>
      <c r="AN971" s="19"/>
      <c r="AO971" s="26">
        <v>3.6375439885887297E-2</v>
      </c>
      <c r="AP971" s="26">
        <v>-3.11057249691657E-2</v>
      </c>
      <c r="AQ971" s="26">
        <v>0.137837291233154</v>
      </c>
      <c r="AR971" s="26">
        <v>-8.8923261699237602E-2</v>
      </c>
      <c r="AS971" s="24">
        <v>9</v>
      </c>
      <c r="AT971" s="24">
        <v>3</v>
      </c>
      <c r="AU971" s="24">
        <v>7</v>
      </c>
      <c r="AV971" s="25">
        <v>5</v>
      </c>
      <c r="AW971" s="19"/>
      <c r="AX971" s="29">
        <v>0.139633719999401</v>
      </c>
      <c r="AY971" s="30">
        <v>1.22681642267889</v>
      </c>
      <c r="AZ971" s="30">
        <v>0.99367489420819799</v>
      </c>
      <c r="BA971" s="30">
        <v>1.90848158798872</v>
      </c>
      <c r="BB971" s="62">
        <v>1.4440051418732801E-2</v>
      </c>
      <c r="BC971" s="108">
        <v>-13.085184912590201</v>
      </c>
      <c r="BD971" s="22">
        <v>43896</v>
      </c>
      <c r="BE971" s="22">
        <v>43915</v>
      </c>
      <c r="BF971" s="24"/>
      <c r="BG971" s="22"/>
      <c r="BH971" s="37"/>
    </row>
    <row r="972" spans="1:60" x14ac:dyDescent="0.25">
      <c r="A972" s="19"/>
      <c r="B972" s="17" t="s">
        <v>986</v>
      </c>
      <c r="C972" s="17" t="s">
        <v>5252</v>
      </c>
      <c r="D972" s="17" t="s">
        <v>3169</v>
      </c>
      <c r="E972" s="20" t="s">
        <v>7381</v>
      </c>
      <c r="F972" s="20" t="s">
        <v>3152</v>
      </c>
      <c r="G972" s="82" t="s">
        <v>7251</v>
      </c>
      <c r="H972" s="85" t="s">
        <v>7273</v>
      </c>
      <c r="I972" s="21" t="s">
        <v>7418</v>
      </c>
      <c r="J972" s="21" t="s">
        <v>2982</v>
      </c>
      <c r="K972" s="19"/>
      <c r="L972" s="22">
        <v>44015</v>
      </c>
      <c r="M972" s="98">
        <v>87045.628232002302</v>
      </c>
      <c r="N972" s="94">
        <v>87045.628232002302</v>
      </c>
      <c r="O972" s="94">
        <v>96846.454782009096</v>
      </c>
      <c r="P972" s="62">
        <f t="shared" si="15"/>
        <v>0.89880035802996205</v>
      </c>
      <c r="Q972" s="22">
        <v>43885</v>
      </c>
      <c r="R972" s="99">
        <v>6808299.5025390601</v>
      </c>
      <c r="S972" s="99">
        <v>8292374.0858124997</v>
      </c>
      <c r="T972" s="19"/>
      <c r="U972" s="23">
        <v>-1.29827428763747E-2</v>
      </c>
      <c r="V972" s="63">
        <v>-1.85629557445282</v>
      </c>
      <c r="W972" s="23">
        <v>5.5885327561554697E-2</v>
      </c>
      <c r="X972" s="63">
        <v>-4.0142372085101696</v>
      </c>
      <c r="Y972" s="23">
        <v>-2.64469791181909E-3</v>
      </c>
      <c r="Z972" s="63">
        <v>12.936133589406399</v>
      </c>
      <c r="AA972" s="23">
        <v>0.11986373839681599</v>
      </c>
      <c r="AB972" s="63">
        <v>28.892989549349299</v>
      </c>
      <c r="AC972" s="23">
        <v>0.29841232605773299</v>
      </c>
      <c r="AD972" s="63">
        <v>49.908529853331899</v>
      </c>
      <c r="AE972" s="23">
        <v>0.25016180147766098</v>
      </c>
      <c r="AF972" s="64">
        <v>37.209521731711</v>
      </c>
      <c r="AG972" s="23">
        <v>-1.2350670047453599E-2</v>
      </c>
      <c r="AH972" s="63">
        <v>-7.3298928055010002</v>
      </c>
      <c r="AI972" s="23">
        <v>1.27683631399123E-2</v>
      </c>
      <c r="AJ972" s="63">
        <v>11.362949286194601</v>
      </c>
      <c r="AK972" s="23">
        <v>0.34120627158321398</v>
      </c>
      <c r="AL972" s="23">
        <v>7.5840551664441605E-2</v>
      </c>
      <c r="AM972" s="63">
        <v>32.473440225468899</v>
      </c>
      <c r="AN972" s="19"/>
      <c r="AO972" s="26">
        <v>3.6794158260818201E-2</v>
      </c>
      <c r="AP972" s="26">
        <v>-2.7550090489967299E-2</v>
      </c>
      <c r="AQ972" s="26">
        <v>0.13708249043891599</v>
      </c>
      <c r="AR972" s="26">
        <v>-0.17312426515389201</v>
      </c>
      <c r="AS972" s="24">
        <v>8</v>
      </c>
      <c r="AT972" s="24">
        <v>4</v>
      </c>
      <c r="AU972" s="24">
        <v>6</v>
      </c>
      <c r="AV972" s="25">
        <v>6</v>
      </c>
      <c r="AW972" s="19"/>
      <c r="AX972" s="29">
        <v>0.14498902315171999</v>
      </c>
      <c r="AY972" s="30">
        <v>0.85045795528185397</v>
      </c>
      <c r="AZ972" s="30">
        <v>0.78669526031899295</v>
      </c>
      <c r="BA972" s="30">
        <v>1.28078088602706</v>
      </c>
      <c r="BB972" s="62">
        <v>1.49871112439178E-2</v>
      </c>
      <c r="BC972" s="108">
        <v>-20.140926733874899</v>
      </c>
      <c r="BD972" s="22">
        <v>43885</v>
      </c>
      <c r="BE972" s="22">
        <v>43915</v>
      </c>
      <c r="BF972" s="24"/>
      <c r="BG972" s="22"/>
      <c r="BH972" s="37"/>
    </row>
    <row r="973" spans="1:60" x14ac:dyDescent="0.25">
      <c r="A973" s="19"/>
      <c r="B973" s="17" t="s">
        <v>987</v>
      </c>
      <c r="C973" s="17" t="s">
        <v>5253</v>
      </c>
      <c r="D973" s="17" t="s">
        <v>3169</v>
      </c>
      <c r="E973" s="20" t="s">
        <v>7299</v>
      </c>
      <c r="F973" s="20" t="s">
        <v>3152</v>
      </c>
      <c r="G973" s="82" t="s">
        <v>7251</v>
      </c>
      <c r="H973" s="85" t="s">
        <v>7273</v>
      </c>
      <c r="I973" s="21" t="s">
        <v>7418</v>
      </c>
      <c r="J973" s="21" t="s">
        <v>2982</v>
      </c>
      <c r="K973" s="19"/>
      <c r="L973" s="22">
        <v>44015</v>
      </c>
      <c r="M973" s="98">
        <v>86202.172814011603</v>
      </c>
      <c r="N973" s="94">
        <v>86202.172814011603</v>
      </c>
      <c r="O973" s="94">
        <v>95993.552358031302</v>
      </c>
      <c r="P973" s="62">
        <f t="shared" si="15"/>
        <v>0.89799961243750659</v>
      </c>
      <c r="Q973" s="22">
        <v>43885</v>
      </c>
      <c r="R973" s="99">
        <v>8844428.1767187491</v>
      </c>
      <c r="S973" s="99">
        <v>9803104.5262187496</v>
      </c>
      <c r="T973" s="19"/>
      <c r="U973" s="23">
        <v>-1.2989849689802199E-2</v>
      </c>
      <c r="V973" s="63">
        <v>-1.85700625579557</v>
      </c>
      <c r="W973" s="23">
        <v>5.5667900945991299E-2</v>
      </c>
      <c r="X973" s="63">
        <v>-4.0359798700665097</v>
      </c>
      <c r="Y973" s="23">
        <v>-3.88734275475144E-3</v>
      </c>
      <c r="Z973" s="63">
        <v>12.811869105105901</v>
      </c>
      <c r="AA973" s="23">
        <v>0.117058821411774</v>
      </c>
      <c r="AB973" s="63">
        <v>28.612497850845099</v>
      </c>
      <c r="AC973" s="23">
        <v>0.291926224341441</v>
      </c>
      <c r="AD973" s="63">
        <v>49.259919681702698</v>
      </c>
      <c r="AE973" s="23">
        <v>0.24081099012430099</v>
      </c>
      <c r="AF973" s="64">
        <v>36.274440596403998</v>
      </c>
      <c r="AG973" s="23">
        <v>-1.2372015341497899E-2</v>
      </c>
      <c r="AH973" s="63">
        <v>-7.3320273349090703</v>
      </c>
      <c r="AI973" s="23">
        <v>1.14857069747814E-2</v>
      </c>
      <c r="AJ973" s="63">
        <v>11.2346836696815</v>
      </c>
      <c r="AK973" s="23">
        <v>0.329644349371083</v>
      </c>
      <c r="AL973" s="23">
        <v>7.3448438544801306E-2</v>
      </c>
      <c r="AM973" s="63">
        <v>32.238657919922801</v>
      </c>
      <c r="AN973" s="19"/>
      <c r="AO973" s="26">
        <v>3.6787786324566703E-2</v>
      </c>
      <c r="AP973" s="26">
        <v>-2.75699920312036E-2</v>
      </c>
      <c r="AQ973" s="26">
        <v>0.136847489044158</v>
      </c>
      <c r="AR973" s="26">
        <v>-0.17329982056981</v>
      </c>
      <c r="AS973" s="24">
        <v>8</v>
      </c>
      <c r="AT973" s="24">
        <v>4</v>
      </c>
      <c r="AU973" s="24">
        <v>6</v>
      </c>
      <c r="AV973" s="25">
        <v>6</v>
      </c>
      <c r="AW973" s="19"/>
      <c r="AX973" s="29">
        <v>0.144993151421804</v>
      </c>
      <c r="AY973" s="30">
        <v>0.83210985051027797</v>
      </c>
      <c r="AZ973" s="30">
        <v>0.77818251751614298</v>
      </c>
      <c r="BA973" s="30">
        <v>1.2521942161347399</v>
      </c>
      <c r="BB973" s="62">
        <v>1.49873980087068E-2</v>
      </c>
      <c r="BC973" s="108">
        <v>-20.1573234979587</v>
      </c>
      <c r="BD973" s="22">
        <v>43885</v>
      </c>
      <c r="BE973" s="22">
        <v>43915</v>
      </c>
      <c r="BF973" s="24"/>
      <c r="BG973" s="22"/>
      <c r="BH973" s="37"/>
    </row>
    <row r="974" spans="1:60" x14ac:dyDescent="0.25">
      <c r="A974" s="19"/>
      <c r="B974" s="17" t="s">
        <v>988</v>
      </c>
      <c r="C974" s="17" t="s">
        <v>5254</v>
      </c>
      <c r="D974" s="17" t="s">
        <v>3169</v>
      </c>
      <c r="E974" s="20" t="s">
        <v>7302</v>
      </c>
      <c r="F974" s="20" t="s">
        <v>3152</v>
      </c>
      <c r="G974" s="82" t="s">
        <v>7251</v>
      </c>
      <c r="H974" s="85" t="s">
        <v>7273</v>
      </c>
      <c r="I974" s="21" t="s">
        <v>7418</v>
      </c>
      <c r="J974" s="21" t="s">
        <v>2982</v>
      </c>
      <c r="K974" s="19"/>
      <c r="L974" s="22">
        <v>44015</v>
      </c>
      <c r="M974" s="98">
        <v>85369.571125984206</v>
      </c>
      <c r="N974" s="94">
        <v>85369.571125984206</v>
      </c>
      <c r="O974" s="94">
        <v>95151.015630006805</v>
      </c>
      <c r="P974" s="62">
        <f t="shared" si="15"/>
        <v>0.89720083974660247</v>
      </c>
      <c r="Q974" s="22">
        <v>43885</v>
      </c>
      <c r="R974" s="99">
        <v>6175709.9731093701</v>
      </c>
      <c r="S974" s="99">
        <v>6540516.3978906199</v>
      </c>
      <c r="T974" s="19"/>
      <c r="U974" s="23">
        <v>-1.29964307880073E-2</v>
      </c>
      <c r="V974" s="63">
        <v>-1.8576643656160701</v>
      </c>
      <c r="W974" s="23">
        <v>5.545072217501E-2</v>
      </c>
      <c r="X974" s="63">
        <v>-4.0576977471646396</v>
      </c>
      <c r="Y974" s="23">
        <v>-5.1289219391037503E-3</v>
      </c>
      <c r="Z974" s="63">
        <v>12.6877111866779</v>
      </c>
      <c r="AA974" s="23">
        <v>0.11426242509333</v>
      </c>
      <c r="AB974" s="63">
        <v>28.3328582189861</v>
      </c>
      <c r="AC974" s="23">
        <v>0.28547370777785502</v>
      </c>
      <c r="AD974" s="63">
        <v>48.614668025344102</v>
      </c>
      <c r="AE974" s="23">
        <v>0.231531260265911</v>
      </c>
      <c r="AF974" s="64">
        <v>35.346467610565</v>
      </c>
      <c r="AG974" s="23">
        <v>-1.2392269408337601E-2</v>
      </c>
      <c r="AH974" s="63">
        <v>-7.3340527415930401</v>
      </c>
      <c r="AI974" s="23">
        <v>1.02053372847877E-2</v>
      </c>
      <c r="AJ974" s="63">
        <v>11.106646700689501</v>
      </c>
      <c r="AK974" s="23">
        <v>0.31680170174688099</v>
      </c>
      <c r="AL974" s="23">
        <v>7.0859790381291504E-2</v>
      </c>
      <c r="AM974" s="63">
        <v>30.954393157473501</v>
      </c>
      <c r="AN974" s="19"/>
      <c r="AO974" s="26">
        <v>3.6779425803615602E-2</v>
      </c>
      <c r="AP974" s="26">
        <v>-2.75910728587405E-2</v>
      </c>
      <c r="AQ974" s="26">
        <v>0.13661514350314999</v>
      </c>
      <c r="AR974" s="26">
        <v>-0.173475872606214</v>
      </c>
      <c r="AS974" s="24">
        <v>8</v>
      </c>
      <c r="AT974" s="24">
        <v>4</v>
      </c>
      <c r="AU974" s="24">
        <v>6</v>
      </c>
      <c r="AV974" s="25">
        <v>6</v>
      </c>
      <c r="AW974" s="19"/>
      <c r="AX974" s="29">
        <v>0.14499815381845099</v>
      </c>
      <c r="AY974" s="30">
        <v>0.813814275489676</v>
      </c>
      <c r="AZ974" s="30">
        <v>0.76969838944205504</v>
      </c>
      <c r="BA974" s="30">
        <v>1.2237249851241401</v>
      </c>
      <c r="BB974" s="62">
        <v>1.49877722357814E-2</v>
      </c>
      <c r="BC974" s="108">
        <v>-20.1737193606677</v>
      </c>
      <c r="BD974" s="22">
        <v>43885</v>
      </c>
      <c r="BE974" s="22">
        <v>43915</v>
      </c>
      <c r="BF974" s="24"/>
      <c r="BG974" s="22"/>
      <c r="BH974" s="37"/>
    </row>
    <row r="975" spans="1:60" x14ac:dyDescent="0.25">
      <c r="A975" s="19"/>
      <c r="B975" s="17" t="s">
        <v>989</v>
      </c>
      <c r="C975" s="17" t="s">
        <v>5255</v>
      </c>
      <c r="D975" s="17" t="s">
        <v>3169</v>
      </c>
      <c r="E975" s="20" t="s">
        <v>7303</v>
      </c>
      <c r="F975" s="20" t="s">
        <v>3152</v>
      </c>
      <c r="G975" s="82" t="s">
        <v>7251</v>
      </c>
      <c r="H975" s="85" t="s">
        <v>7273</v>
      </c>
      <c r="I975" s="21" t="s">
        <v>7418</v>
      </c>
      <c r="J975" s="21" t="s">
        <v>2982</v>
      </c>
      <c r="K975" s="19"/>
      <c r="L975" s="22">
        <v>44015</v>
      </c>
      <c r="M975" s="98">
        <v>83728.326354026794</v>
      </c>
      <c r="N975" s="94">
        <v>83728.326354026794</v>
      </c>
      <c r="O975" s="94">
        <v>93488.131242036805</v>
      </c>
      <c r="P975" s="62">
        <f t="shared" si="15"/>
        <v>0.89560380811610951</v>
      </c>
      <c r="Q975" s="22">
        <v>43885</v>
      </c>
      <c r="R975" s="99">
        <v>13889647.3439062</v>
      </c>
      <c r="S975" s="99">
        <v>13426758.4777344</v>
      </c>
      <c r="T975" s="19"/>
      <c r="U975" s="23">
        <v>-1.30105791713504E-2</v>
      </c>
      <c r="V975" s="63">
        <v>-1.8590792039503901</v>
      </c>
      <c r="W975" s="23">
        <v>5.5017300779582001E-2</v>
      </c>
      <c r="X975" s="63">
        <v>-4.10103988670744</v>
      </c>
      <c r="Y975" s="23">
        <v>-7.60625110797264E-3</v>
      </c>
      <c r="Z975" s="63">
        <v>12.4399782697874</v>
      </c>
      <c r="AA975" s="23">
        <v>0.108688864911528</v>
      </c>
      <c r="AB975" s="63">
        <v>27.775502200820501</v>
      </c>
      <c r="AC975" s="23">
        <v>0.27266438996040998</v>
      </c>
      <c r="AD975" s="63">
        <v>47.333736243599603</v>
      </c>
      <c r="AE975" s="23">
        <v>0.21317833530338201</v>
      </c>
      <c r="AF975" s="64">
        <v>33.511175114312202</v>
      </c>
      <c r="AG975" s="23">
        <v>-1.24328654883357E-2</v>
      </c>
      <c r="AH975" s="63">
        <v>-7.3381123495928504</v>
      </c>
      <c r="AI975" s="23">
        <v>7.64819904907199E-3</v>
      </c>
      <c r="AJ975" s="63">
        <v>10.8509328771179</v>
      </c>
      <c r="AK975" s="23">
        <v>0.291485961253929</v>
      </c>
      <c r="AL975" s="23">
        <v>6.5700924040356795E-2</v>
      </c>
      <c r="AM975" s="63">
        <v>28.422819108178398</v>
      </c>
      <c r="AN975" s="19"/>
      <c r="AO975" s="26">
        <v>3.6766033259482397E-2</v>
      </c>
      <c r="AP975" s="26">
        <v>-2.76301585572583E-2</v>
      </c>
      <c r="AQ975" s="26">
        <v>0.136148173211113</v>
      </c>
      <c r="AR975" s="26">
        <v>-0.173827052332927</v>
      </c>
      <c r="AS975" s="24">
        <v>8</v>
      </c>
      <c r="AT975" s="24">
        <v>4</v>
      </c>
      <c r="AU975" s="24">
        <v>6</v>
      </c>
      <c r="AV975" s="25">
        <v>6</v>
      </c>
      <c r="AW975" s="19"/>
      <c r="AX975" s="29">
        <v>0.14500849245872799</v>
      </c>
      <c r="AY975" s="30">
        <v>0.77733836156676295</v>
      </c>
      <c r="AZ975" s="30">
        <v>0.75277903413280001</v>
      </c>
      <c r="BA975" s="30">
        <v>1.16709436115525</v>
      </c>
      <c r="BB975" s="62">
        <v>1.4988559629655399E-2</v>
      </c>
      <c r="BC975" s="108">
        <v>-20.206584685278401</v>
      </c>
      <c r="BD975" s="22">
        <v>43885</v>
      </c>
      <c r="BE975" s="22">
        <v>43915</v>
      </c>
      <c r="BF975" s="24"/>
      <c r="BG975" s="22"/>
      <c r="BH975" s="37"/>
    </row>
    <row r="976" spans="1:60" x14ac:dyDescent="0.25">
      <c r="A976" s="19"/>
      <c r="B976" s="17" t="s">
        <v>990</v>
      </c>
      <c r="C976" s="17" t="s">
        <v>5256</v>
      </c>
      <c r="D976" s="17" t="s">
        <v>3170</v>
      </c>
      <c r="E976" s="20" t="s">
        <v>7382</v>
      </c>
      <c r="F976" s="20" t="s">
        <v>3157</v>
      </c>
      <c r="G976" s="82" t="s">
        <v>7251</v>
      </c>
      <c r="H976" s="85" t="s">
        <v>7273</v>
      </c>
      <c r="I976" s="21" t="s">
        <v>7417</v>
      </c>
      <c r="J976" s="21" t="s">
        <v>2982</v>
      </c>
      <c r="K976" s="19"/>
      <c r="L976" s="22">
        <v>44015</v>
      </c>
      <c r="M976" s="98">
        <v>1038.37209999934</v>
      </c>
      <c r="N976" s="94">
        <v>1038.37209999934</v>
      </c>
      <c r="O976" s="94"/>
      <c r="P976" s="62" t="str">
        <f t="shared" si="15"/>
        <v/>
      </c>
      <c r="Q976" s="22"/>
      <c r="R976" s="99">
        <v>429301.71</v>
      </c>
      <c r="S976" s="99"/>
      <c r="T976" s="19"/>
      <c r="U976" s="23">
        <v>5.6842370213416903E-4</v>
      </c>
      <c r="V976" s="63">
        <v>-0.50117891660193004</v>
      </c>
      <c r="W976" s="23">
        <v>2.8292660681472598E-4</v>
      </c>
      <c r="X976" s="63">
        <v>-9.5744773039914399</v>
      </c>
      <c r="Y976" s="23"/>
      <c r="Z976" s="63"/>
      <c r="AA976" s="23"/>
      <c r="AB976" s="63"/>
      <c r="AC976" s="23"/>
      <c r="AD976" s="63"/>
      <c r="AE976" s="23"/>
      <c r="AF976" s="64"/>
      <c r="AG976" s="23">
        <v>2.1517308523471002E-3</v>
      </c>
      <c r="AH976" s="63">
        <v>-5.8796527155209297</v>
      </c>
      <c r="AI976" s="23"/>
      <c r="AJ976" s="63"/>
      <c r="AK976" s="23">
        <v>3.8372099999833202E-2</v>
      </c>
      <c r="AL976" s="23">
        <v>9.0955309320706904E-2</v>
      </c>
      <c r="AM976" s="63">
        <v>12.1136970294174</v>
      </c>
      <c r="AN976" s="19"/>
      <c r="AO976" s="26">
        <v>9.4147249583329505E-3</v>
      </c>
      <c r="AP976" s="26">
        <v>-1.8847534283850099E-2</v>
      </c>
      <c r="AQ976" s="26">
        <v>4.7127375632044298E-2</v>
      </c>
      <c r="AR976" s="26">
        <v>-2.6827912728549601E-2</v>
      </c>
      <c r="AS976" s="24"/>
      <c r="AT976" s="24"/>
      <c r="AU976" s="24"/>
      <c r="AV976" s="25"/>
      <c r="AW976" s="19"/>
      <c r="AX976" s="29"/>
      <c r="AY976" s="30"/>
      <c r="AZ976" s="30"/>
      <c r="BA976" s="30"/>
      <c r="BB976" s="62"/>
      <c r="BC976" s="108">
        <v>-6.4553551175558797</v>
      </c>
      <c r="BD976" s="22">
        <v>43874</v>
      </c>
      <c r="BE976" s="22">
        <v>43913</v>
      </c>
      <c r="BF976" s="24">
        <v>61</v>
      </c>
      <c r="BG976" s="22">
        <v>43959</v>
      </c>
      <c r="BH976" s="37"/>
    </row>
    <row r="977" spans="1:60" x14ac:dyDescent="0.25">
      <c r="A977" s="19"/>
      <c r="B977" s="17" t="s">
        <v>991</v>
      </c>
      <c r="C977" s="17" t="s">
        <v>5257</v>
      </c>
      <c r="D977" s="17" t="s">
        <v>3170</v>
      </c>
      <c r="E977" s="20" t="s">
        <v>7383</v>
      </c>
      <c r="F977" s="20" t="s">
        <v>3157</v>
      </c>
      <c r="G977" s="82" t="s">
        <v>7251</v>
      </c>
      <c r="H977" s="85" t="s">
        <v>7273</v>
      </c>
      <c r="I977" s="21" t="s">
        <v>7417</v>
      </c>
      <c r="J977" s="21" t="s">
        <v>2982</v>
      </c>
      <c r="K977" s="19"/>
      <c r="L977" s="22">
        <v>44015</v>
      </c>
      <c r="M977" s="98">
        <v>1097.3080000001901</v>
      </c>
      <c r="N977" s="94">
        <v>1097.3080000001901</v>
      </c>
      <c r="O977" s="94"/>
      <c r="P977" s="62" t="str">
        <f t="shared" si="15"/>
        <v/>
      </c>
      <c r="Q977" s="22"/>
      <c r="R977" s="99">
        <v>195421.84400000001</v>
      </c>
      <c r="S977" s="99"/>
      <c r="T977" s="19"/>
      <c r="U977" s="23">
        <v>5.8212610201735504E-4</v>
      </c>
      <c r="V977" s="63">
        <v>-0.499808676613611</v>
      </c>
      <c r="W977" s="23">
        <v>6.93357889758772E-4</v>
      </c>
      <c r="X977" s="63">
        <v>-9.5334341756970407</v>
      </c>
      <c r="Y977" s="23">
        <v>4.7717138104417203E-2</v>
      </c>
      <c r="Z977" s="63">
        <v>17.972317191015499</v>
      </c>
      <c r="AA977" s="23"/>
      <c r="AB977" s="63"/>
      <c r="AC977" s="23"/>
      <c r="AD977" s="63"/>
      <c r="AE977" s="23"/>
      <c r="AF977" s="64"/>
      <c r="AG977" s="23">
        <v>2.1928803089394898E-3</v>
      </c>
      <c r="AH977" s="63">
        <v>-5.8755377698616904</v>
      </c>
      <c r="AI977" s="23">
        <v>5.0907391054351998E-2</v>
      </c>
      <c r="AJ977" s="63">
        <v>15.1768520776386</v>
      </c>
      <c r="AK977" s="23">
        <v>9.7308000000339206E-2</v>
      </c>
      <c r="AL977" s="23">
        <v>0.108587596696452</v>
      </c>
      <c r="AM977" s="63">
        <v>21.931565421807999</v>
      </c>
      <c r="AN977" s="19"/>
      <c r="AO977" s="26">
        <v>1.11557087057008E-2</v>
      </c>
      <c r="AP977" s="26">
        <v>-1.88339619453473E-2</v>
      </c>
      <c r="AQ977" s="26">
        <v>4.7571041106493801E-2</v>
      </c>
      <c r="AR977" s="26">
        <v>-2.64156250887027E-2</v>
      </c>
      <c r="AS977" s="24"/>
      <c r="AT977" s="24"/>
      <c r="AU977" s="24"/>
      <c r="AV977" s="25"/>
      <c r="AW977" s="19"/>
      <c r="AX977" s="29"/>
      <c r="AY977" s="30"/>
      <c r="AZ977" s="30"/>
      <c r="BA977" s="30"/>
      <c r="BB977" s="62"/>
      <c r="BC977" s="108">
        <v>-6.4043926034064498</v>
      </c>
      <c r="BD977" s="22">
        <v>43894</v>
      </c>
      <c r="BE977" s="22">
        <v>43913</v>
      </c>
      <c r="BF977" s="24">
        <v>47</v>
      </c>
      <c r="BG977" s="22">
        <v>43959</v>
      </c>
      <c r="BH977" s="37"/>
    </row>
    <row r="978" spans="1:60" x14ac:dyDescent="0.25">
      <c r="A978" s="19"/>
      <c r="B978" s="17" t="s">
        <v>992</v>
      </c>
      <c r="C978" s="17" t="s">
        <v>5258</v>
      </c>
      <c r="D978" s="17" t="s">
        <v>3170</v>
      </c>
      <c r="E978" s="20" t="s">
        <v>7384</v>
      </c>
      <c r="F978" s="20" t="s">
        <v>3157</v>
      </c>
      <c r="G978" s="82" t="s">
        <v>7251</v>
      </c>
      <c r="H978" s="85" t="s">
        <v>7273</v>
      </c>
      <c r="I978" s="21" t="s">
        <v>7417</v>
      </c>
      <c r="J978" s="21" t="s">
        <v>2982</v>
      </c>
      <c r="K978" s="19"/>
      <c r="L978" s="22">
        <v>44015</v>
      </c>
      <c r="M978" s="98">
        <v>1045.2958000004301</v>
      </c>
      <c r="N978" s="94">
        <v>1045.2958000004301</v>
      </c>
      <c r="O978" s="94"/>
      <c r="P978" s="62" t="str">
        <f t="shared" si="15"/>
        <v/>
      </c>
      <c r="Q978" s="22"/>
      <c r="R978" s="99">
        <v>101202.754</v>
      </c>
      <c r="S978" s="99"/>
      <c r="T978" s="19"/>
      <c r="U978" s="23">
        <v>5.8208783411828303E-4</v>
      </c>
      <c r="V978" s="63">
        <v>-0.49981250340351802</v>
      </c>
      <c r="W978" s="23">
        <v>6.9329857433331199E-4</v>
      </c>
      <c r="X978" s="63">
        <v>-9.5334401072323107</v>
      </c>
      <c r="Y978" s="23"/>
      <c r="Z978" s="63"/>
      <c r="AA978" s="23"/>
      <c r="AB978" s="63"/>
      <c r="AC978" s="23"/>
      <c r="AD978" s="63"/>
      <c r="AE978" s="23"/>
      <c r="AF978" s="64"/>
      <c r="AG978" s="23">
        <v>2.1928870010015102E-3</v>
      </c>
      <c r="AH978" s="63">
        <v>-5.8755371006554897</v>
      </c>
      <c r="AI978" s="23"/>
      <c r="AJ978" s="63"/>
      <c r="AK978" s="23">
        <v>4.5295800000531003E-2</v>
      </c>
      <c r="AL978" s="23">
        <v>0.274668889191235</v>
      </c>
      <c r="AM978" s="63">
        <v>-1.0787166687805401</v>
      </c>
      <c r="AN978" s="19"/>
      <c r="AO978" s="26">
        <v>7.92101358092623E-3</v>
      </c>
      <c r="AP978" s="26">
        <v>-5.9866460142075101E-3</v>
      </c>
      <c r="AQ978" s="26">
        <v>4.7571200000675197E-2</v>
      </c>
      <c r="AR978" s="26">
        <v>-4.3554080139074402E-3</v>
      </c>
      <c r="AS978" s="24"/>
      <c r="AT978" s="24"/>
      <c r="AU978" s="24"/>
      <c r="AV978" s="25"/>
      <c r="AW978" s="19"/>
      <c r="AX978" s="29"/>
      <c r="AY978" s="30"/>
      <c r="AZ978" s="30"/>
      <c r="BA978" s="30"/>
      <c r="BB978" s="62"/>
      <c r="BC978" s="108">
        <v>-1.6713384496670201</v>
      </c>
      <c r="BD978" s="22">
        <v>43976</v>
      </c>
      <c r="BE978" s="22">
        <v>43990</v>
      </c>
      <c r="BF978" s="24"/>
      <c r="BG978" s="22"/>
      <c r="BH978" s="37"/>
    </row>
    <row r="979" spans="1:60" x14ac:dyDescent="0.25">
      <c r="A979" s="19"/>
      <c r="B979" s="17" t="s">
        <v>993</v>
      </c>
      <c r="C979" s="17" t="s">
        <v>5259</v>
      </c>
      <c r="D979" s="17" t="s">
        <v>3170</v>
      </c>
      <c r="E979" s="20" t="s">
        <v>7320</v>
      </c>
      <c r="F979" s="20" t="s">
        <v>3157</v>
      </c>
      <c r="G979" s="82" t="s">
        <v>7251</v>
      </c>
      <c r="H979" s="85" t="s">
        <v>7273</v>
      </c>
      <c r="I979" s="21" t="s">
        <v>7417</v>
      </c>
      <c r="J979" s="21" t="s">
        <v>7422</v>
      </c>
      <c r="K979" s="19"/>
      <c r="L979" s="22">
        <v>44015</v>
      </c>
      <c r="M979" s="98">
        <v>1112.0253999996901</v>
      </c>
      <c r="N979" s="94">
        <v>1112.0253999996901</v>
      </c>
      <c r="O979" s="94"/>
      <c r="P979" s="62" t="str">
        <f t="shared" si="15"/>
        <v/>
      </c>
      <c r="Q979" s="22"/>
      <c r="R979" s="99">
        <v>17469704.296</v>
      </c>
      <c r="S979" s="99"/>
      <c r="T979" s="19"/>
      <c r="U979" s="23">
        <v>6.2582676764577595E-4</v>
      </c>
      <c r="V979" s="63">
        <v>-0.495438610050769</v>
      </c>
      <c r="W979" s="23">
        <v>2.00676104759623E-3</v>
      </c>
      <c r="X979" s="63">
        <v>-9.4020938599132897</v>
      </c>
      <c r="Y979" s="23">
        <v>5.60865044244565E-2</v>
      </c>
      <c r="Z979" s="63">
        <v>18.8092538230412</v>
      </c>
      <c r="AA979" s="23"/>
      <c r="AB979" s="63"/>
      <c r="AC979" s="23"/>
      <c r="AD979" s="63"/>
      <c r="AE979" s="23"/>
      <c r="AF979" s="64"/>
      <c r="AG979" s="23">
        <v>2.32431175027159E-3</v>
      </c>
      <c r="AH979" s="63">
        <v>-5.8623946257284798</v>
      </c>
      <c r="AI979" s="23">
        <v>5.9441201356094098E-2</v>
      </c>
      <c r="AJ979" s="63">
        <v>16.030233107827399</v>
      </c>
      <c r="AK979" s="23">
        <v>0.111960906266177</v>
      </c>
      <c r="AL979" s="23">
        <v>0.118398253214837</v>
      </c>
      <c r="AM979" s="63">
        <v>23.3507694282744</v>
      </c>
      <c r="AN979" s="19"/>
      <c r="AO979" s="26">
        <v>1.11999625478347E-2</v>
      </c>
      <c r="AP979" s="26">
        <v>-1.8791182697896099E-2</v>
      </c>
      <c r="AQ979" s="26">
        <v>4.8991587813361499E-2</v>
      </c>
      <c r="AR979" s="26">
        <v>-2.5095053106269902E-2</v>
      </c>
      <c r="AS979" s="24"/>
      <c r="AT979" s="24"/>
      <c r="AU979" s="24"/>
      <c r="AV979" s="25"/>
      <c r="AW979" s="19"/>
      <c r="AX979" s="29">
        <v>5.14304560208984E-2</v>
      </c>
      <c r="AY979" s="30">
        <v>1.7753066785389799</v>
      </c>
      <c r="AZ979" s="30">
        <v>0.62993491491033604</v>
      </c>
      <c r="BA979" s="30">
        <v>2.5468555095649199</v>
      </c>
      <c r="BB979" s="62">
        <v>5.3059729099913999E-3</v>
      </c>
      <c r="BC979" s="108">
        <v>-6.3266026875062398</v>
      </c>
      <c r="BD979" s="22">
        <v>43894</v>
      </c>
      <c r="BE979" s="22">
        <v>43913</v>
      </c>
      <c r="BF979" s="24">
        <v>45</v>
      </c>
      <c r="BG979" s="22">
        <v>43957</v>
      </c>
      <c r="BH979" s="37"/>
    </row>
    <row r="980" spans="1:60" x14ac:dyDescent="0.25">
      <c r="A980" s="19"/>
      <c r="B980" s="17" t="s">
        <v>994</v>
      </c>
      <c r="C980" s="17" t="s">
        <v>5260</v>
      </c>
      <c r="D980" s="17" t="s">
        <v>3171</v>
      </c>
      <c r="E980" s="20" t="s">
        <v>7289</v>
      </c>
      <c r="F980" s="20" t="s">
        <v>3150</v>
      </c>
      <c r="G980" s="82" t="s">
        <v>7255</v>
      </c>
      <c r="H980" s="85" t="s">
        <v>7274</v>
      </c>
      <c r="I980" s="21" t="s">
        <v>7417</v>
      </c>
      <c r="J980" s="21" t="s">
        <v>7423</v>
      </c>
      <c r="K980" s="19"/>
      <c r="L980" s="22">
        <v>44015</v>
      </c>
      <c r="M980" s="98">
        <v>40124.681200027502</v>
      </c>
      <c r="N980" s="94">
        <v>40124.681200027502</v>
      </c>
      <c r="O980" s="94">
        <v>40124.681200027502</v>
      </c>
      <c r="P980" s="62">
        <f t="shared" si="15"/>
        <v>1</v>
      </c>
      <c r="Q980" s="22">
        <v>44015</v>
      </c>
      <c r="R980" s="99">
        <v>131500020.20299999</v>
      </c>
      <c r="S980" s="99">
        <v>88622447.8495</v>
      </c>
      <c r="T980" s="19"/>
      <c r="U980" s="23">
        <v>3.0106257327133798E-6</v>
      </c>
      <c r="V980" s="63">
        <v>-0.55772022424207501</v>
      </c>
      <c r="W980" s="23">
        <v>1.10086511995178E-4</v>
      </c>
      <c r="X980" s="63">
        <v>-9.5917613134661206</v>
      </c>
      <c r="Y980" s="23">
        <v>2.4608692383481E-3</v>
      </c>
      <c r="Z980" s="63">
        <v>13.4466903044231</v>
      </c>
      <c r="AA980" s="23">
        <v>7.8614116137032397E-3</v>
      </c>
      <c r="AB980" s="63">
        <v>17.692756871023398</v>
      </c>
      <c r="AC980" s="23">
        <v>2.0768085383679101E-2</v>
      </c>
      <c r="AD980" s="63">
        <v>22.144105785904699</v>
      </c>
      <c r="AE980" s="23">
        <v>3.0731001545063901E-2</v>
      </c>
      <c r="AF980" s="64">
        <v>15.266441738465801</v>
      </c>
      <c r="AG980" s="23">
        <v>9.0718058345373703E-6</v>
      </c>
      <c r="AH980" s="63">
        <v>-6.0939186201721904</v>
      </c>
      <c r="AI980" s="23">
        <v>2.50551166209334E-3</v>
      </c>
      <c r="AJ980" s="63">
        <v>10.33666413842</v>
      </c>
      <c r="AK980" s="23">
        <v>0.34516443320200801</v>
      </c>
      <c r="AL980" s="23">
        <v>2.2266711461270499E-2</v>
      </c>
      <c r="AM980" s="63">
        <v>14.4830682828033</v>
      </c>
      <c r="AN980" s="19"/>
      <c r="AO980" s="26">
        <v>9.1430949396453798E-4</v>
      </c>
      <c r="AP980" s="26">
        <v>-4.8388180402980699E-5</v>
      </c>
      <c r="AQ980" s="26">
        <v>1.40064787410665E-3</v>
      </c>
      <c r="AR980" s="26">
        <v>9.0718058345373703E-6</v>
      </c>
      <c r="AS980" s="24">
        <v>12</v>
      </c>
      <c r="AT980" s="24">
        <v>0</v>
      </c>
      <c r="AU980" s="24">
        <v>7</v>
      </c>
      <c r="AV980" s="25">
        <v>5</v>
      </c>
      <c r="AW980" s="19"/>
      <c r="AX980" s="29">
        <v>1.1078994681622599E-3</v>
      </c>
      <c r="AY980" s="30">
        <v>-19.044132628245301</v>
      </c>
      <c r="AZ980" s="30">
        <v>0.44716743573053502</v>
      </c>
      <c r="BA980" s="30">
        <v>-14.381707479740699</v>
      </c>
      <c r="BB980" s="62">
        <v>1.1449742185348601E-4</v>
      </c>
      <c r="BC980" s="108">
        <v>-4.8388180427636502E-3</v>
      </c>
      <c r="BD980" s="22">
        <v>43917</v>
      </c>
      <c r="BE980" s="22">
        <v>43920</v>
      </c>
      <c r="BF980" s="24">
        <v>11</v>
      </c>
      <c r="BG980" s="22">
        <v>43934</v>
      </c>
      <c r="BH980" s="37"/>
    </row>
    <row r="981" spans="1:60" x14ac:dyDescent="0.25">
      <c r="A981" s="19"/>
      <c r="B981" s="17" t="s">
        <v>995</v>
      </c>
      <c r="C981" s="17" t="s">
        <v>5261</v>
      </c>
      <c r="D981" s="17" t="s">
        <v>3171</v>
      </c>
      <c r="E981" s="20" t="s">
        <v>7290</v>
      </c>
      <c r="F981" s="20" t="s">
        <v>3150</v>
      </c>
      <c r="G981" s="82" t="s">
        <v>7255</v>
      </c>
      <c r="H981" s="85" t="s">
        <v>7274</v>
      </c>
      <c r="I981" s="21" t="s">
        <v>7417</v>
      </c>
      <c r="J981" s="21" t="s">
        <v>7424</v>
      </c>
      <c r="K981" s="19"/>
      <c r="L981" s="22">
        <v>44015</v>
      </c>
      <c r="M981" s="98">
        <v>44142.445100009398</v>
      </c>
      <c r="N981" s="94">
        <v>44142.445100009398</v>
      </c>
      <c r="O981" s="94">
        <v>44142.445100009398</v>
      </c>
      <c r="P981" s="62">
        <f t="shared" si="15"/>
        <v>1</v>
      </c>
      <c r="Q981" s="22">
        <v>44015</v>
      </c>
      <c r="R981" s="99">
        <v>594443.23</v>
      </c>
      <c r="S981" s="99">
        <v>400643.25535400398</v>
      </c>
      <c r="T981" s="19"/>
      <c r="U981" s="23">
        <v>2.3265638446901002E-6</v>
      </c>
      <c r="V981" s="63">
        <v>-0.55778863043087801</v>
      </c>
      <c r="W981" s="23">
        <v>1.12235649794457E-4</v>
      </c>
      <c r="X981" s="63">
        <v>-9.5915463996934704</v>
      </c>
      <c r="Y981" s="23">
        <v>4.3044872618338602E-3</v>
      </c>
      <c r="Z981" s="63">
        <v>13.6310521067644</v>
      </c>
      <c r="AA981" s="23">
        <v>1.30809459005832E-2</v>
      </c>
      <c r="AB981" s="63">
        <v>18.214710299711399</v>
      </c>
      <c r="AC981" s="23">
        <v>3.7766083272799698E-2</v>
      </c>
      <c r="AD981" s="63">
        <v>23.843905574816699</v>
      </c>
      <c r="AE981" s="23">
        <v>6.0688335672239198E-2</v>
      </c>
      <c r="AF981" s="64">
        <v>18.262175151176098</v>
      </c>
      <c r="AG981" s="23">
        <v>6.9366833486128598E-6</v>
      </c>
      <c r="AH981" s="63">
        <v>-6.0941321324207802</v>
      </c>
      <c r="AI981" s="23">
        <v>4.38443218081375E-3</v>
      </c>
      <c r="AJ981" s="63">
        <v>10.5245561902848</v>
      </c>
      <c r="AK981" s="23">
        <v>0.47983509837649801</v>
      </c>
      <c r="AL981" s="23">
        <v>2.95367137205176E-2</v>
      </c>
      <c r="AM981" s="63">
        <v>27.9501348002523</v>
      </c>
      <c r="AN981" s="19"/>
      <c r="AO981" s="26">
        <v>9.3899095372762499E-4</v>
      </c>
      <c r="AP981" s="26">
        <v>-5.3795120038557798E-6</v>
      </c>
      <c r="AQ981" s="26">
        <v>1.9917977297154699E-3</v>
      </c>
      <c r="AR981" s="26">
        <v>6.9366833486128598E-6</v>
      </c>
      <c r="AS981" s="24">
        <v>12</v>
      </c>
      <c r="AT981" s="24">
        <v>0</v>
      </c>
      <c r="AU981" s="24">
        <v>7</v>
      </c>
      <c r="AV981" s="25">
        <v>5</v>
      </c>
      <c r="AW981" s="19"/>
      <c r="AX981" s="29">
        <v>1.2169774381732201E-3</v>
      </c>
      <c r="AY981" s="30">
        <v>-13.557639894934301</v>
      </c>
      <c r="AZ981" s="30">
        <v>0.46403481219795101</v>
      </c>
      <c r="BA981" s="30">
        <v>-13.115511227501001</v>
      </c>
      <c r="BB981" s="62">
        <v>1.25767988226642E-4</v>
      </c>
      <c r="BC981" s="108">
        <v>-1.5818729950325401E-3</v>
      </c>
      <c r="BD981" s="22">
        <v>43920</v>
      </c>
      <c r="BE981" s="22">
        <v>43923</v>
      </c>
      <c r="BF981" s="24">
        <v>4</v>
      </c>
      <c r="BG981" s="22">
        <v>43924</v>
      </c>
      <c r="BH981" s="37"/>
    </row>
    <row r="982" spans="1:60" x14ac:dyDescent="0.25">
      <c r="A982" s="19"/>
      <c r="B982" s="17" t="s">
        <v>996</v>
      </c>
      <c r="C982" s="17" t="s">
        <v>5262</v>
      </c>
      <c r="D982" s="17" t="s">
        <v>3171</v>
      </c>
      <c r="E982" s="20" t="s">
        <v>7339</v>
      </c>
      <c r="F982" s="20" t="s">
        <v>3150</v>
      </c>
      <c r="G982" s="82" t="s">
        <v>7255</v>
      </c>
      <c r="H982" s="85" t="s">
        <v>7274</v>
      </c>
      <c r="I982" s="21" t="s">
        <v>7417</v>
      </c>
      <c r="J982" s="21" t="s">
        <v>7425</v>
      </c>
      <c r="K982" s="19"/>
      <c r="L982" s="22">
        <v>44015</v>
      </c>
      <c r="M982" s="98">
        <v>2001.1640000007999</v>
      </c>
      <c r="N982" s="94">
        <v>2001.1640000007999</v>
      </c>
      <c r="O982" s="94"/>
      <c r="P982" s="62" t="str">
        <f t="shared" si="15"/>
        <v/>
      </c>
      <c r="Q982" s="22"/>
      <c r="R982" s="99">
        <v>174460.943</v>
      </c>
      <c r="S982" s="99"/>
      <c r="T982" s="19"/>
      <c r="U982" s="23">
        <v>2.3486391000915302E-6</v>
      </c>
      <c r="V982" s="63">
        <v>-0.55778642290533798</v>
      </c>
      <c r="W982" s="23">
        <v>1.1204734983039099E-4</v>
      </c>
      <c r="X982" s="63">
        <v>-9.5915652296825993</v>
      </c>
      <c r="Y982" s="23"/>
      <c r="Z982" s="63"/>
      <c r="AA982" s="23"/>
      <c r="AB982" s="63"/>
      <c r="AC982" s="23"/>
      <c r="AD982" s="63"/>
      <c r="AE982" s="23"/>
      <c r="AF982" s="64"/>
      <c r="AG982" s="23">
        <v>6.9460056693060298E-6</v>
      </c>
      <c r="AH982" s="63">
        <v>-6.09413120018871</v>
      </c>
      <c r="AI982" s="23"/>
      <c r="AJ982" s="63"/>
      <c r="AK982" s="23">
        <v>5.8720305423776197E-4</v>
      </c>
      <c r="AL982" s="23">
        <v>2.69328841932293E-3</v>
      </c>
      <c r="AM982" s="63">
        <v>-9.9199676697171508</v>
      </c>
      <c r="AN982" s="19"/>
      <c r="AO982" s="26">
        <v>8.7223945229197907E-5</v>
      </c>
      <c r="AP982" s="26">
        <v>-1.7850093172455699E-5</v>
      </c>
      <c r="AQ982" s="26">
        <v>3.2820925298437898E-4</v>
      </c>
      <c r="AR982" s="26">
        <v>6.9460056693060298E-6</v>
      </c>
      <c r="AS982" s="24"/>
      <c r="AT982" s="24"/>
      <c r="AU982" s="24"/>
      <c r="AV982" s="25"/>
      <c r="AW982" s="19"/>
      <c r="AX982" s="29"/>
      <c r="AY982" s="30"/>
      <c r="AZ982" s="30"/>
      <c r="BA982" s="30"/>
      <c r="BB982" s="62"/>
      <c r="BC982" s="108">
        <v>-1.78500932317505E-3</v>
      </c>
      <c r="BD982" s="22">
        <v>43938</v>
      </c>
      <c r="BE982" s="22">
        <v>43941</v>
      </c>
      <c r="BF982" s="24">
        <v>2</v>
      </c>
      <c r="BG982" s="22">
        <v>43942</v>
      </c>
      <c r="BH982" s="37"/>
    </row>
    <row r="983" spans="1:60" x14ac:dyDescent="0.25">
      <c r="A983" s="19"/>
      <c r="B983" s="17" t="s">
        <v>997</v>
      </c>
      <c r="C983" s="17" t="s">
        <v>5263</v>
      </c>
      <c r="D983" s="17" t="s">
        <v>3171</v>
      </c>
      <c r="E983" s="20" t="s">
        <v>7292</v>
      </c>
      <c r="F983" s="20" t="s">
        <v>3150</v>
      </c>
      <c r="G983" s="82" t="s">
        <v>7255</v>
      </c>
      <c r="H983" s="85" t="s">
        <v>7274</v>
      </c>
      <c r="I983" s="21" t="s">
        <v>7417</v>
      </c>
      <c r="J983" s="21" t="s">
        <v>2982</v>
      </c>
      <c r="K983" s="19"/>
      <c r="L983" s="22">
        <v>43879</v>
      </c>
      <c r="M983" s="98"/>
      <c r="N983" s="94"/>
      <c r="O983" s="94">
        <v>1000</v>
      </c>
      <c r="P983" s="62">
        <f t="shared" si="15"/>
        <v>0</v>
      </c>
      <c r="Q983" s="22">
        <v>43879</v>
      </c>
      <c r="R983" s="99"/>
      <c r="S983" s="99">
        <v>0</v>
      </c>
      <c r="T983" s="19"/>
      <c r="U983" s="23"/>
      <c r="V983" s="63"/>
      <c r="W983" s="23"/>
      <c r="X983" s="63"/>
      <c r="Y983" s="23"/>
      <c r="Z983" s="63"/>
      <c r="AA983" s="23"/>
      <c r="AB983" s="63"/>
      <c r="AC983" s="23"/>
      <c r="AD983" s="63"/>
      <c r="AE983" s="23"/>
      <c r="AF983" s="64"/>
      <c r="AG983" s="23"/>
      <c r="AH983" s="63"/>
      <c r="AI983" s="23"/>
      <c r="AJ983" s="63"/>
      <c r="AK983" s="23"/>
      <c r="AL983" s="23"/>
      <c r="AM983" s="63"/>
      <c r="AN983" s="19"/>
      <c r="AO983" s="26">
        <v>0</v>
      </c>
      <c r="AP983" s="26">
        <v>0</v>
      </c>
      <c r="AQ983" s="26">
        <v>0</v>
      </c>
      <c r="AR983" s="26">
        <v>0</v>
      </c>
      <c r="AS983" s="24"/>
      <c r="AT983" s="24"/>
      <c r="AU983" s="24"/>
      <c r="AV983" s="25"/>
      <c r="AW983" s="19"/>
      <c r="AX983" s="29"/>
      <c r="AY983" s="30"/>
      <c r="AZ983" s="30"/>
      <c r="BA983" s="30"/>
      <c r="BB983" s="62"/>
      <c r="BC983" s="108">
        <v>0</v>
      </c>
      <c r="BD983" s="22">
        <v>43650</v>
      </c>
      <c r="BE983" s="22"/>
      <c r="BF983" s="24"/>
      <c r="BG983" s="22"/>
      <c r="BH983" s="37"/>
    </row>
    <row r="984" spans="1:60" x14ac:dyDescent="0.25">
      <c r="A984" s="19"/>
      <c r="B984" s="17" t="s">
        <v>998</v>
      </c>
      <c r="C984" s="17" t="s">
        <v>5264</v>
      </c>
      <c r="D984" s="17" t="s">
        <v>3172</v>
      </c>
      <c r="E984" s="20" t="s">
        <v>7289</v>
      </c>
      <c r="F984" s="20" t="s">
        <v>7248</v>
      </c>
      <c r="G984" s="82" t="s">
        <v>7250</v>
      </c>
      <c r="H984" s="85" t="s">
        <v>7258</v>
      </c>
      <c r="I984" s="21" t="s">
        <v>7417</v>
      </c>
      <c r="J984" s="21" t="s">
        <v>7426</v>
      </c>
      <c r="K984" s="19"/>
      <c r="L984" s="22">
        <v>44015</v>
      </c>
      <c r="M984" s="98">
        <v>819.50040000025206</v>
      </c>
      <c r="N984" s="94">
        <v>819.50040000025206</v>
      </c>
      <c r="O984" s="94">
        <v>1041.8682000003801</v>
      </c>
      <c r="P984" s="62">
        <f t="shared" si="15"/>
        <v>0.78656820507618253</v>
      </c>
      <c r="Q984" s="22">
        <v>43756</v>
      </c>
      <c r="R984" s="99">
        <v>1727566.32</v>
      </c>
      <c r="S984" s="99">
        <v>1874077.5329960899</v>
      </c>
      <c r="T984" s="19"/>
      <c r="U984" s="23">
        <v>6.5193435857509004E-3</v>
      </c>
      <c r="V984" s="63">
        <v>9.3913071759743602E-2</v>
      </c>
      <c r="W984" s="23">
        <v>9.3015361826546697E-2</v>
      </c>
      <c r="X984" s="63">
        <v>-0.30123378201096801</v>
      </c>
      <c r="Y984" s="23">
        <v>-0.15533926845906501</v>
      </c>
      <c r="Z984" s="63">
        <v>-2.3333234653255199</v>
      </c>
      <c r="AA984" s="23">
        <v>-0.185780141470023</v>
      </c>
      <c r="AB984" s="63">
        <v>-1.67139843734913</v>
      </c>
      <c r="AC984" s="23">
        <v>-0.17270089957048201</v>
      </c>
      <c r="AD984" s="63">
        <v>2.7972072904813099</v>
      </c>
      <c r="AE984" s="23">
        <v>-0.16940745181462299</v>
      </c>
      <c r="AF984" s="64">
        <v>-4.7474035975028501</v>
      </c>
      <c r="AG984" s="23">
        <v>5.9361304336562198E-2</v>
      </c>
      <c r="AH984" s="63">
        <v>-0.158695367099426</v>
      </c>
      <c r="AI984" s="23">
        <v>-0.125356007680239</v>
      </c>
      <c r="AJ984" s="63">
        <v>-2.4494877958204602</v>
      </c>
      <c r="AK984" s="23">
        <v>-0.18049960000003901</v>
      </c>
      <c r="AL984" s="23">
        <v>-2.2987675613876501E-2</v>
      </c>
      <c r="AM984" s="63">
        <v>-8.0320302922627906</v>
      </c>
      <c r="AN984" s="19"/>
      <c r="AO984" s="26">
        <v>6.9044623085574103E-2</v>
      </c>
      <c r="AP984" s="26">
        <v>-0.140892014102137</v>
      </c>
      <c r="AQ984" s="26">
        <v>0.133085837073013</v>
      </c>
      <c r="AR984" s="26">
        <v>-0.155163117709017</v>
      </c>
      <c r="AS984" s="24">
        <v>5</v>
      </c>
      <c r="AT984" s="24">
        <v>7</v>
      </c>
      <c r="AU984" s="24">
        <v>4</v>
      </c>
      <c r="AV984" s="25">
        <v>8</v>
      </c>
      <c r="AW984" s="19"/>
      <c r="AX984" s="29">
        <v>0.32319898367510203</v>
      </c>
      <c r="AY984" s="30">
        <v>-0.64898616413302102</v>
      </c>
      <c r="AZ984" s="30">
        <v>-0.531044870662299</v>
      </c>
      <c r="BA984" s="30">
        <v>-0.83915825050098602</v>
      </c>
      <c r="BB984" s="62">
        <v>3.2686267969002099E-2</v>
      </c>
      <c r="BC984" s="108">
        <v>-45.002726832462898</v>
      </c>
      <c r="BD984" s="22">
        <v>43756</v>
      </c>
      <c r="BE984" s="22">
        <v>43908</v>
      </c>
      <c r="BF984" s="24"/>
      <c r="BG984" s="22"/>
      <c r="BH984" s="37"/>
    </row>
    <row r="985" spans="1:60" x14ac:dyDescent="0.25">
      <c r="A985" s="19"/>
      <c r="B985" s="17" t="s">
        <v>999</v>
      </c>
      <c r="C985" s="17" t="s">
        <v>5265</v>
      </c>
      <c r="D985" s="17" t="s">
        <v>3172</v>
      </c>
      <c r="E985" s="20" t="s">
        <v>7385</v>
      </c>
      <c r="F985" s="20" t="s">
        <v>7248</v>
      </c>
      <c r="G985" s="82" t="s">
        <v>7250</v>
      </c>
      <c r="H985" s="85" t="s">
        <v>7258</v>
      </c>
      <c r="I985" s="21" t="s">
        <v>7417</v>
      </c>
      <c r="J985" s="21" t="s">
        <v>2982</v>
      </c>
      <c r="K985" s="19"/>
      <c r="L985" s="22">
        <v>44015</v>
      </c>
      <c r="M985" s="98">
        <v>881.50439999997604</v>
      </c>
      <c r="N985" s="94">
        <v>881.50439999997604</v>
      </c>
      <c r="O985" s="94">
        <v>1116.1815000008801</v>
      </c>
      <c r="P985" s="62">
        <f t="shared" si="15"/>
        <v>0.78975005409002119</v>
      </c>
      <c r="Q985" s="22">
        <v>43756</v>
      </c>
      <c r="R985" s="99">
        <v>497662.08899999998</v>
      </c>
      <c r="S985" s="99">
        <v>514110.04540527298</v>
      </c>
      <c r="T985" s="19"/>
      <c r="U985" s="23">
        <v>6.53485065231507E-3</v>
      </c>
      <c r="V985" s="63">
        <v>9.5463778416160494E-2</v>
      </c>
      <c r="W985" s="23">
        <v>9.3526097307476394E-2</v>
      </c>
      <c r="X985" s="63">
        <v>-0.25016023391799502</v>
      </c>
      <c r="Y985" s="23">
        <v>-0.15294156988427901</v>
      </c>
      <c r="Z985" s="63">
        <v>-2.09355360784684</v>
      </c>
      <c r="AA985" s="23">
        <v>-0.18111910686275201</v>
      </c>
      <c r="AB985" s="63">
        <v>-1.2052949766220999</v>
      </c>
      <c r="AC985" s="23">
        <v>-0.163290277405467</v>
      </c>
      <c r="AD985" s="63">
        <v>3.7382695069827601</v>
      </c>
      <c r="AE985" s="23">
        <v>-0.15515697181850599</v>
      </c>
      <c r="AF985" s="64">
        <v>-3.3223555978911499</v>
      </c>
      <c r="AG985" s="23">
        <v>5.9410710990050603E-2</v>
      </c>
      <c r="AH985" s="63">
        <v>-0.153754701750586</v>
      </c>
      <c r="AI985" s="23">
        <v>-0.12283222973928801</v>
      </c>
      <c r="AJ985" s="63">
        <v>-2.1971100017253802</v>
      </c>
      <c r="AK985" s="23">
        <v>-0.118495599999733</v>
      </c>
      <c r="AL985" s="23">
        <v>-1.4627051992647499E-2</v>
      </c>
      <c r="AM985" s="63">
        <v>-1.8316302922321499</v>
      </c>
      <c r="AN985" s="19"/>
      <c r="AO985" s="26">
        <v>6.9061198706549504E-2</v>
      </c>
      <c r="AP985" s="26">
        <v>-0.14085204599366999</v>
      </c>
      <c r="AQ985" s="26">
        <v>0.13361534531577501</v>
      </c>
      <c r="AR985" s="26">
        <v>-0.15475516624705099</v>
      </c>
      <c r="AS985" s="24">
        <v>5</v>
      </c>
      <c r="AT985" s="24">
        <v>7</v>
      </c>
      <c r="AU985" s="24">
        <v>4</v>
      </c>
      <c r="AV985" s="25">
        <v>8</v>
      </c>
      <c r="AW985" s="19"/>
      <c r="AX985" s="29">
        <v>0.323172915737377</v>
      </c>
      <c r="AY985" s="30">
        <v>-0.63550621187005196</v>
      </c>
      <c r="AZ985" s="30">
        <v>-0.43086679930365801</v>
      </c>
      <c r="BA985" s="30">
        <v>-0.82219861510657199</v>
      </c>
      <c r="BB985" s="62">
        <v>3.2684481435244397E-2</v>
      </c>
      <c r="BC985" s="108">
        <v>-44.872191485075703</v>
      </c>
      <c r="BD985" s="22">
        <v>43756</v>
      </c>
      <c r="BE985" s="22">
        <v>43908</v>
      </c>
      <c r="BF985" s="24"/>
      <c r="BG985" s="22"/>
      <c r="BH985" s="37"/>
    </row>
    <row r="986" spans="1:60" x14ac:dyDescent="0.25">
      <c r="A986" s="19"/>
      <c r="B986" s="17" t="s">
        <v>1000</v>
      </c>
      <c r="C986" s="17" t="s">
        <v>5266</v>
      </c>
      <c r="D986" s="17" t="s">
        <v>3172</v>
      </c>
      <c r="E986" s="20" t="s">
        <v>7386</v>
      </c>
      <c r="F986" s="20" t="s">
        <v>7248</v>
      </c>
      <c r="G986" s="82" t="s">
        <v>7250</v>
      </c>
      <c r="H986" s="85" t="s">
        <v>7258</v>
      </c>
      <c r="I986" s="21" t="s">
        <v>7417</v>
      </c>
      <c r="J986" s="21" t="s">
        <v>7427</v>
      </c>
      <c r="K986" s="19"/>
      <c r="L986" s="22">
        <v>44015</v>
      </c>
      <c r="M986" s="98">
        <v>833.95189999975298</v>
      </c>
      <c r="N986" s="94">
        <v>833.95189999975298</v>
      </c>
      <c r="O986" s="94">
        <v>1060.24120000005</v>
      </c>
      <c r="P986" s="62">
        <f t="shared" si="15"/>
        <v>0.78656809412774531</v>
      </c>
      <c r="Q986" s="22">
        <v>43756</v>
      </c>
      <c r="R986" s="99">
        <v>453688.89399999997</v>
      </c>
      <c r="S986" s="99">
        <v>521777.05438232399</v>
      </c>
      <c r="T986" s="19"/>
      <c r="U986" s="23">
        <v>6.5192171769012904E-3</v>
      </c>
      <c r="V986" s="63">
        <v>9.3900430874782601E-2</v>
      </c>
      <c r="W986" s="23">
        <v>9.3015190772421194E-2</v>
      </c>
      <c r="X986" s="63">
        <v>-0.30125088742352102</v>
      </c>
      <c r="Y986" s="23">
        <v>-0.155339323005173</v>
      </c>
      <c r="Z986" s="63">
        <v>-2.3333289199363199</v>
      </c>
      <c r="AA986" s="23">
        <v>-0.18578022765170299</v>
      </c>
      <c r="AB986" s="63">
        <v>-1.67140705551719</v>
      </c>
      <c r="AC986" s="23"/>
      <c r="AD986" s="63"/>
      <c r="AE986" s="23"/>
      <c r="AF986" s="64"/>
      <c r="AG986" s="23">
        <v>5.9361183604778503E-2</v>
      </c>
      <c r="AH986" s="63">
        <v>-0.15870744027779399</v>
      </c>
      <c r="AI986" s="23">
        <v>-0.12535607874364399</v>
      </c>
      <c r="AJ986" s="63">
        <v>-2.44949490216095</v>
      </c>
      <c r="AK986" s="23">
        <v>-0.16280446963733999</v>
      </c>
      <c r="AL986" s="23">
        <v>-9.6974155185307595E-2</v>
      </c>
      <c r="AM986" s="63">
        <v>0.76384734691237099</v>
      </c>
      <c r="AN986" s="19"/>
      <c r="AO986" s="26">
        <v>6.9044749958265997E-2</v>
      </c>
      <c r="AP986" s="26">
        <v>-0.14089197793335201</v>
      </c>
      <c r="AQ986" s="26">
        <v>0.13308583105579599</v>
      </c>
      <c r="AR986" s="26">
        <v>-0.15516317590751</v>
      </c>
      <c r="AS986" s="24">
        <v>5</v>
      </c>
      <c r="AT986" s="24">
        <v>7</v>
      </c>
      <c r="AU986" s="24">
        <v>4</v>
      </c>
      <c r="AV986" s="25">
        <v>8</v>
      </c>
      <c r="AW986" s="19"/>
      <c r="AX986" s="29">
        <v>0.32319899082940501</v>
      </c>
      <c r="AY986" s="30">
        <v>-0.64898604714562702</v>
      </c>
      <c r="AZ986" s="30">
        <v>-0.53104871408959298</v>
      </c>
      <c r="BA986" s="30">
        <v>-0.83915813808289397</v>
      </c>
      <c r="BB986" s="62">
        <v>3.2686268462493902E-2</v>
      </c>
      <c r="BC986" s="108">
        <v>-45.002731453976601</v>
      </c>
      <c r="BD986" s="22">
        <v>43756</v>
      </c>
      <c r="BE986" s="22">
        <v>43908</v>
      </c>
      <c r="BF986" s="24"/>
      <c r="BG986" s="22"/>
      <c r="BH986" s="37"/>
    </row>
    <row r="987" spans="1:60" x14ac:dyDescent="0.25">
      <c r="A987" s="19"/>
      <c r="B987" s="17" t="s">
        <v>1001</v>
      </c>
      <c r="C987" s="17" t="s">
        <v>5267</v>
      </c>
      <c r="D987" s="17" t="s">
        <v>3172</v>
      </c>
      <c r="E987" s="20" t="s">
        <v>7291</v>
      </c>
      <c r="F987" s="20" t="s">
        <v>7248</v>
      </c>
      <c r="G987" s="82" t="s">
        <v>7250</v>
      </c>
      <c r="H987" s="85" t="s">
        <v>7258</v>
      </c>
      <c r="I987" s="21" t="s">
        <v>7417</v>
      </c>
      <c r="J987" s="21" t="s">
        <v>7428</v>
      </c>
      <c r="K987" s="19"/>
      <c r="L987" s="22">
        <v>44015</v>
      </c>
      <c r="M987" s="98">
        <v>977.78560000006098</v>
      </c>
      <c r="N987" s="94">
        <v>977.78560000006098</v>
      </c>
      <c r="O987" s="94">
        <v>1227.5898000001901</v>
      </c>
      <c r="P987" s="62">
        <f t="shared" si="15"/>
        <v>0.79650841021969199</v>
      </c>
      <c r="Q987" s="22">
        <v>43756</v>
      </c>
      <c r="R987" s="99">
        <v>604325.39199999999</v>
      </c>
      <c r="S987" s="99">
        <v>717213.40354785195</v>
      </c>
      <c r="T987" s="19"/>
      <c r="U987" s="23">
        <v>6.5680096085998204E-3</v>
      </c>
      <c r="V987" s="63">
        <v>9.8779674044635599E-2</v>
      </c>
      <c r="W987" s="23">
        <v>9.4605144877277794E-2</v>
      </c>
      <c r="X987" s="63">
        <v>-0.142255476937862</v>
      </c>
      <c r="Y987" s="23">
        <v>-0.14785826734354501</v>
      </c>
      <c r="Z987" s="63">
        <v>-1.5852233537734699</v>
      </c>
      <c r="AA987" s="23">
        <v>-0.17119324331986699</v>
      </c>
      <c r="AB987" s="63">
        <v>-0.212708622333594</v>
      </c>
      <c r="AC987" s="23">
        <v>-0.14285536457464301</v>
      </c>
      <c r="AD987" s="63">
        <v>5.7817607900651602</v>
      </c>
      <c r="AE987" s="23">
        <v>-0.124047315759526</v>
      </c>
      <c r="AF987" s="64">
        <v>-0.21138999199320099</v>
      </c>
      <c r="AG987" s="23">
        <v>5.9515227261726998E-2</v>
      </c>
      <c r="AH987" s="63">
        <v>-0.143303074582946</v>
      </c>
      <c r="AI987" s="23">
        <v>-0.117481161356409</v>
      </c>
      <c r="AJ987" s="63">
        <v>-1.6620031634374799</v>
      </c>
      <c r="AK987" s="23">
        <v>-2.2214399999938898E-2</v>
      </c>
      <c r="AL987" s="23">
        <v>-2.6211039476038401E-3</v>
      </c>
      <c r="AM987" s="63">
        <v>7.7964897077472397</v>
      </c>
      <c r="AN987" s="19"/>
      <c r="AO987" s="26">
        <v>6.9096414519663099E-2</v>
      </c>
      <c r="AP987" s="26">
        <v>-0.14076717558607901</v>
      </c>
      <c r="AQ987" s="26">
        <v>0.134733966286149</v>
      </c>
      <c r="AR987" s="26">
        <v>-0.153893282132194</v>
      </c>
      <c r="AS987" s="24">
        <v>5</v>
      </c>
      <c r="AT987" s="24">
        <v>7</v>
      </c>
      <c r="AU987" s="24">
        <v>5</v>
      </c>
      <c r="AV987" s="25">
        <v>7</v>
      </c>
      <c r="AW987" s="19"/>
      <c r="AX987" s="29">
        <v>0.32311810622224602</v>
      </c>
      <c r="AY987" s="30">
        <v>-0.60680365151529303</v>
      </c>
      <c r="AZ987" s="30">
        <v>-0.217817152150246</v>
      </c>
      <c r="BA987" s="30">
        <v>-0.78601291030918197</v>
      </c>
      <c r="BB987" s="62">
        <v>3.2680737396985897E-2</v>
      </c>
      <c r="BC987" s="108">
        <v>-44.595670312643101</v>
      </c>
      <c r="BD987" s="22">
        <v>43756</v>
      </c>
      <c r="BE987" s="22">
        <v>43908</v>
      </c>
      <c r="BF987" s="24"/>
      <c r="BG987" s="22"/>
      <c r="BH987" s="37"/>
    </row>
    <row r="988" spans="1:60" x14ac:dyDescent="0.25">
      <c r="A988" s="19"/>
      <c r="B988" s="17" t="s">
        <v>1002</v>
      </c>
      <c r="C988" s="17" t="s">
        <v>5268</v>
      </c>
      <c r="D988" s="17" t="s">
        <v>3172</v>
      </c>
      <c r="E988" s="20" t="s">
        <v>7387</v>
      </c>
      <c r="F988" s="20" t="s">
        <v>7248</v>
      </c>
      <c r="G988" s="82" t="s">
        <v>7250</v>
      </c>
      <c r="H988" s="85" t="s">
        <v>7258</v>
      </c>
      <c r="I988" s="21" t="s">
        <v>7417</v>
      </c>
      <c r="J988" s="21" t="s">
        <v>2982</v>
      </c>
      <c r="K988" s="19"/>
      <c r="L988" s="22">
        <v>44015</v>
      </c>
      <c r="M988" s="98">
        <v>794.20330000016804</v>
      </c>
      <c r="N988" s="94">
        <v>794.20330000016804</v>
      </c>
      <c r="O988" s="94">
        <v>1049.6653000004601</v>
      </c>
      <c r="P988" s="62">
        <f t="shared" si="15"/>
        <v>0.75662527855290629</v>
      </c>
      <c r="Q988" s="22">
        <v>43756</v>
      </c>
      <c r="R988" s="99">
        <v>213194.712</v>
      </c>
      <c r="S988" s="99">
        <v>428679.69277441403</v>
      </c>
      <c r="T988" s="19"/>
      <c r="U988" s="23">
        <v>6.6347372212476304E-3</v>
      </c>
      <c r="V988" s="63">
        <v>0.105452435309417</v>
      </c>
      <c r="W988" s="23">
        <v>9.6784853882127195E-2</v>
      </c>
      <c r="X988" s="63">
        <v>7.5715423547080704E-2</v>
      </c>
      <c r="Y988" s="23">
        <v>-0.137511689208623</v>
      </c>
      <c r="Z988" s="63">
        <v>-0.55056554028124105</v>
      </c>
      <c r="AA988" s="23">
        <v>-0.20707220365322401</v>
      </c>
      <c r="AB988" s="63">
        <v>-3.8006046556693001</v>
      </c>
      <c r="AC988" s="23"/>
      <c r="AD988" s="63"/>
      <c r="AE988" s="23"/>
      <c r="AF988" s="64"/>
      <c r="AG988" s="23">
        <v>5.9726028202930999E-2</v>
      </c>
      <c r="AH988" s="63">
        <v>-0.122222980462539</v>
      </c>
      <c r="AI988" s="23">
        <v>-0.106588137043291</v>
      </c>
      <c r="AJ988" s="63">
        <v>-0.57270073212566797</v>
      </c>
      <c r="AK988" s="23">
        <v>-0.205796700000064</v>
      </c>
      <c r="AL988" s="23">
        <v>-0.16134334507020001</v>
      </c>
      <c r="AM988" s="63">
        <v>-0.45117039181059199</v>
      </c>
      <c r="AN988" s="19"/>
      <c r="AO988" s="26">
        <v>6.9167332068900605E-2</v>
      </c>
      <c r="AP988" s="26">
        <v>-0.140596356818569</v>
      </c>
      <c r="AQ988" s="26">
        <v>0.13699368222660299</v>
      </c>
      <c r="AR988" s="26">
        <v>-0.15215230436573601</v>
      </c>
      <c r="AS988" s="24">
        <v>4</v>
      </c>
      <c r="AT988" s="24">
        <v>8</v>
      </c>
      <c r="AU988" s="24">
        <v>4</v>
      </c>
      <c r="AV988" s="25">
        <v>8</v>
      </c>
      <c r="AW988" s="19"/>
      <c r="AX988" s="29">
        <v>0.31240219632891197</v>
      </c>
      <c r="AY988" s="30">
        <v>-0.71014157314402804</v>
      </c>
      <c r="AZ988" s="30">
        <v>-0.54546905036113502</v>
      </c>
      <c r="BA988" s="30">
        <v>-0.89500166578000095</v>
      </c>
      <c r="BB988" s="62">
        <v>3.14946897842674E-2</v>
      </c>
      <c r="BC988" s="108">
        <v>-47.742008809873397</v>
      </c>
      <c r="BD988" s="22">
        <v>43756</v>
      </c>
      <c r="BE988" s="22">
        <v>43908</v>
      </c>
      <c r="BF988" s="24"/>
      <c r="BG988" s="22"/>
      <c r="BH988" s="37"/>
    </row>
    <row r="989" spans="1:60" x14ac:dyDescent="0.25">
      <c r="A989" s="19"/>
      <c r="B989" s="17" t="s">
        <v>1003</v>
      </c>
      <c r="C989" s="17" t="s">
        <v>5269</v>
      </c>
      <c r="D989" s="17" t="s">
        <v>3173</v>
      </c>
      <c r="E989" s="20" t="s">
        <v>7323</v>
      </c>
      <c r="F989" s="20" t="s">
        <v>3158</v>
      </c>
      <c r="G989" s="82" t="s">
        <v>7255</v>
      </c>
      <c r="H989" s="85" t="s">
        <v>7275</v>
      </c>
      <c r="I989" s="21" t="s">
        <v>7418</v>
      </c>
      <c r="J989" s="21" t="s">
        <v>7429</v>
      </c>
      <c r="K989" s="19"/>
      <c r="L989" s="22">
        <v>44015</v>
      </c>
      <c r="M989" s="98">
        <v>85211.749851942106</v>
      </c>
      <c r="N989" s="94">
        <v>85211.749851942106</v>
      </c>
      <c r="O989" s="94">
        <v>91757.141211032897</v>
      </c>
      <c r="P989" s="62">
        <f t="shared" si="15"/>
        <v>0.92866613679651377</v>
      </c>
      <c r="Q989" s="22">
        <v>43910</v>
      </c>
      <c r="R989" s="99">
        <v>109616149.70725</v>
      </c>
      <c r="S989" s="99">
        <v>42011187.2300625</v>
      </c>
      <c r="T989" s="19"/>
      <c r="U989" s="23">
        <v>-1.5075778429491E-2</v>
      </c>
      <c r="V989" s="63">
        <v>-2.06559912976445</v>
      </c>
      <c r="W989" s="23">
        <v>2.71931584375125E-2</v>
      </c>
      <c r="X989" s="63">
        <v>-6.88345412091439</v>
      </c>
      <c r="Y989" s="23">
        <v>7.2066561937390403E-2</v>
      </c>
      <c r="Z989" s="63">
        <v>20.407259574334599</v>
      </c>
      <c r="AA989" s="23">
        <v>0.197897975622327</v>
      </c>
      <c r="AB989" s="63">
        <v>36.696413271885802</v>
      </c>
      <c r="AC989" s="23">
        <v>0.27755764891655399</v>
      </c>
      <c r="AD989" s="63">
        <v>47.823062139214002</v>
      </c>
      <c r="AE989" s="23">
        <v>0.26448378064029399</v>
      </c>
      <c r="AF989" s="64">
        <v>38.641719647974199</v>
      </c>
      <c r="AG989" s="23">
        <v>-1.51509400411669E-2</v>
      </c>
      <c r="AH989" s="63">
        <v>-7.60991980487597</v>
      </c>
      <c r="AI989" s="23">
        <v>8.5965607957477902E-2</v>
      </c>
      <c r="AJ989" s="63">
        <v>18.682673767965799</v>
      </c>
      <c r="AK989" s="23">
        <v>0.63409944869985302</v>
      </c>
      <c r="AL989" s="23">
        <v>5.7328625047375702E-2</v>
      </c>
      <c r="AM989" s="63">
        <v>62.858451681851903</v>
      </c>
      <c r="AN989" s="19"/>
      <c r="AO989" s="26">
        <v>3.6608259209970101E-2</v>
      </c>
      <c r="AP989" s="26">
        <v>-2.35587464194396E-2</v>
      </c>
      <c r="AQ989" s="26">
        <v>0.142039768128598</v>
      </c>
      <c r="AR989" s="26">
        <v>-9.9510673920158305E-2</v>
      </c>
      <c r="AS989" s="24">
        <v>8</v>
      </c>
      <c r="AT989" s="24">
        <v>4</v>
      </c>
      <c r="AU989" s="24">
        <v>7</v>
      </c>
      <c r="AV989" s="25">
        <v>5</v>
      </c>
      <c r="AW989" s="19"/>
      <c r="AX989" s="29">
        <v>0.13540927015943499</v>
      </c>
      <c r="AY989" s="30">
        <v>1.5034764631000099</v>
      </c>
      <c r="AZ989" s="30">
        <v>1.0168164856586399</v>
      </c>
      <c r="BA989" s="30">
        <v>2.3970349387309402</v>
      </c>
      <c r="BB989" s="62">
        <v>1.4013878327878E-2</v>
      </c>
      <c r="BC989" s="108">
        <v>-11.6536333617987</v>
      </c>
      <c r="BD989" s="22">
        <v>43910</v>
      </c>
      <c r="BE989" s="22">
        <v>43990</v>
      </c>
      <c r="BF989" s="24"/>
      <c r="BG989" s="22"/>
      <c r="BH989" s="37"/>
    </row>
    <row r="990" spans="1:60" x14ac:dyDescent="0.25">
      <c r="A990" s="19"/>
      <c r="B990" s="17" t="s">
        <v>1004</v>
      </c>
      <c r="C990" s="17" t="s">
        <v>5270</v>
      </c>
      <c r="D990" s="17" t="s">
        <v>3173</v>
      </c>
      <c r="E990" s="20" t="s">
        <v>7324</v>
      </c>
      <c r="F990" s="20" t="s">
        <v>3158</v>
      </c>
      <c r="G990" s="82" t="s">
        <v>7255</v>
      </c>
      <c r="H990" s="85" t="s">
        <v>7275</v>
      </c>
      <c r="I990" s="21" t="s">
        <v>7418</v>
      </c>
      <c r="J990" s="21" t="s">
        <v>2982</v>
      </c>
      <c r="K990" s="19"/>
      <c r="L990" s="22">
        <v>44015</v>
      </c>
      <c r="M990" s="98">
        <v>84443.7077579498</v>
      </c>
      <c r="N990" s="94">
        <v>84443.7077579498</v>
      </c>
      <c r="O990" s="94">
        <v>90745.945695042596</v>
      </c>
      <c r="P990" s="62">
        <f t="shared" si="15"/>
        <v>0.93055074925030967</v>
      </c>
      <c r="Q990" s="22">
        <v>43910</v>
      </c>
      <c r="R990" s="99">
        <v>10259408.5517969</v>
      </c>
      <c r="S990" s="99">
        <v>7966516.9518593801</v>
      </c>
      <c r="T990" s="19"/>
      <c r="U990" s="23">
        <v>-1.5065420910104901E-2</v>
      </c>
      <c r="V990" s="63">
        <v>-2.0645633778258299</v>
      </c>
      <c r="W990" s="23">
        <v>2.7605140476225601E-2</v>
      </c>
      <c r="X990" s="63">
        <v>-6.8422559170430803</v>
      </c>
      <c r="Y990" s="23">
        <v>7.5764782139231102E-2</v>
      </c>
      <c r="Z990" s="63">
        <v>20.777081594511401</v>
      </c>
      <c r="AA990" s="23">
        <v>0.206834980210406</v>
      </c>
      <c r="AB990" s="63">
        <v>37.590113730693702</v>
      </c>
      <c r="AC990" s="23"/>
      <c r="AD990" s="63"/>
      <c r="AE990" s="23"/>
      <c r="AF990" s="64"/>
      <c r="AG990" s="23">
        <v>-1.51170556891884E-2</v>
      </c>
      <c r="AH990" s="63">
        <v>-7.6065313696744896</v>
      </c>
      <c r="AI990" s="23">
        <v>8.9782956034468994E-2</v>
      </c>
      <c r="AJ990" s="63">
        <v>19.064408575650301</v>
      </c>
      <c r="AK990" s="23">
        <v>0.29432761176227401</v>
      </c>
      <c r="AL990" s="23">
        <v>0.13427737195350301</v>
      </c>
      <c r="AM990" s="63">
        <v>49.934010755387099</v>
      </c>
      <c r="AN990" s="19"/>
      <c r="AO990" s="26">
        <v>3.6628957543143797E-2</v>
      </c>
      <c r="AP990" s="26">
        <v>-2.3494571462833801E-2</v>
      </c>
      <c r="AQ990" s="26">
        <v>0.14278498759274999</v>
      </c>
      <c r="AR990" s="26">
        <v>-9.8898901189386407E-2</v>
      </c>
      <c r="AS990" s="24">
        <v>8</v>
      </c>
      <c r="AT990" s="24">
        <v>4</v>
      </c>
      <c r="AU990" s="24">
        <v>7</v>
      </c>
      <c r="AV990" s="25">
        <v>5</v>
      </c>
      <c r="AW990" s="19"/>
      <c r="AX990" s="29">
        <v>0.13537580650459899</v>
      </c>
      <c r="AY990" s="30">
        <v>1.5668866003434201</v>
      </c>
      <c r="AZ990" s="30">
        <v>1.04366727782144</v>
      </c>
      <c r="BA990" s="30">
        <v>2.50477841476095</v>
      </c>
      <c r="BB990" s="62">
        <v>1.40108044980479E-2</v>
      </c>
      <c r="BC990" s="108">
        <v>-11.5033052321232</v>
      </c>
      <c r="BD990" s="22">
        <v>43910</v>
      </c>
      <c r="BE990" s="22">
        <v>43990</v>
      </c>
      <c r="BF990" s="24"/>
      <c r="BG990" s="22"/>
      <c r="BH990" s="37"/>
    </row>
    <row r="991" spans="1:60" x14ac:dyDescent="0.25">
      <c r="A991" s="19"/>
      <c r="B991" s="17" t="s">
        <v>1005</v>
      </c>
      <c r="C991" s="17" t="s">
        <v>5271</v>
      </c>
      <c r="D991" s="17" t="s">
        <v>3173</v>
      </c>
      <c r="E991" s="20" t="s">
        <v>7326</v>
      </c>
      <c r="F991" s="20" t="s">
        <v>3158</v>
      </c>
      <c r="G991" s="82" t="s">
        <v>7255</v>
      </c>
      <c r="H991" s="85" t="s">
        <v>7275</v>
      </c>
      <c r="I991" s="21" t="s">
        <v>7418</v>
      </c>
      <c r="J991" s="21" t="s">
        <v>7430</v>
      </c>
      <c r="K991" s="19"/>
      <c r="L991" s="22">
        <v>44015</v>
      </c>
      <c r="M991" s="98">
        <v>101516.946640015</v>
      </c>
      <c r="N991" s="94">
        <v>101516.946640015</v>
      </c>
      <c r="O991" s="94">
        <v>109373.04881501201</v>
      </c>
      <c r="P991" s="62">
        <f t="shared" si="15"/>
        <v>0.92817149873654503</v>
      </c>
      <c r="Q991" s="22">
        <v>43910</v>
      </c>
      <c r="R991" s="99">
        <v>351774131.83350003</v>
      </c>
      <c r="S991" s="99">
        <v>238144585.28150001</v>
      </c>
      <c r="T991" s="19"/>
      <c r="U991" s="23">
        <v>-1.5079644826073499E-2</v>
      </c>
      <c r="V991" s="63">
        <v>-2.0659857694227002</v>
      </c>
      <c r="W991" s="23">
        <v>2.70479550435994E-2</v>
      </c>
      <c r="X991" s="63">
        <v>-6.8979744603056998</v>
      </c>
      <c r="Y991" s="23">
        <v>7.10205974901328E-2</v>
      </c>
      <c r="Z991" s="63">
        <v>20.302663129608799</v>
      </c>
      <c r="AA991" s="23">
        <v>0.19557511229504601</v>
      </c>
      <c r="AB991" s="63">
        <v>36.464126939186798</v>
      </c>
      <c r="AC991" s="23">
        <v>0.27266578762646498</v>
      </c>
      <c r="AD991" s="63">
        <v>47.333876010205103</v>
      </c>
      <c r="AE991" s="23">
        <v>0.25722499423136502</v>
      </c>
      <c r="AF991" s="64">
        <v>37.915841007081298</v>
      </c>
      <c r="AG991" s="23">
        <v>-1.5162538365984799E-2</v>
      </c>
      <c r="AH991" s="63">
        <v>-7.6110796373541199</v>
      </c>
      <c r="AI991" s="23">
        <v>8.4888290206436096E-2</v>
      </c>
      <c r="AJ991" s="63">
        <v>18.574941992846998</v>
      </c>
      <c r="AK991" s="23">
        <v>0.61043276193435303</v>
      </c>
      <c r="AL991" s="23">
        <v>5.5579096340807203E-2</v>
      </c>
      <c r="AM991" s="63">
        <v>60.491783005301798</v>
      </c>
      <c r="AN991" s="19"/>
      <c r="AO991" s="26">
        <v>3.6602449245037902E-2</v>
      </c>
      <c r="AP991" s="26">
        <v>-2.3574351911520401E-2</v>
      </c>
      <c r="AQ991" s="26">
        <v>0.14186043018344199</v>
      </c>
      <c r="AR991" s="26">
        <v>-9.9655798427265796E-2</v>
      </c>
      <c r="AS991" s="24">
        <v>8</v>
      </c>
      <c r="AT991" s="24">
        <v>4</v>
      </c>
      <c r="AU991" s="24">
        <v>7</v>
      </c>
      <c r="AV991" s="25">
        <v>5</v>
      </c>
      <c r="AW991" s="19"/>
      <c r="AX991" s="29">
        <v>0.13541638430862801</v>
      </c>
      <c r="AY991" s="30">
        <v>1.48697604658992</v>
      </c>
      <c r="AZ991" s="30">
        <v>1.0098201616092399</v>
      </c>
      <c r="BA991" s="30">
        <v>2.3690735180716702</v>
      </c>
      <c r="BB991" s="62">
        <v>1.40145106161071E-2</v>
      </c>
      <c r="BC991" s="108">
        <v>-11.690567572688501</v>
      </c>
      <c r="BD991" s="22">
        <v>43910</v>
      </c>
      <c r="BE991" s="22">
        <v>43990</v>
      </c>
      <c r="BF991" s="24"/>
      <c r="BG991" s="22"/>
      <c r="BH991" s="37"/>
    </row>
    <row r="992" spans="1:60" x14ac:dyDescent="0.25">
      <c r="A992" s="19"/>
      <c r="B992" s="17" t="s">
        <v>1006</v>
      </c>
      <c r="C992" s="17" t="s">
        <v>5272</v>
      </c>
      <c r="D992" s="17" t="s">
        <v>3173</v>
      </c>
      <c r="E992" s="20" t="s">
        <v>7355</v>
      </c>
      <c r="F992" s="20" t="s">
        <v>3158</v>
      </c>
      <c r="G992" s="82" t="s">
        <v>7255</v>
      </c>
      <c r="H992" s="85" t="s">
        <v>7275</v>
      </c>
      <c r="I992" s="21" t="s">
        <v>7418</v>
      </c>
      <c r="J992" s="21" t="s">
        <v>7431</v>
      </c>
      <c r="K992" s="19"/>
      <c r="L992" s="22">
        <v>44015</v>
      </c>
      <c r="M992" s="98">
        <v>106943.409649968</v>
      </c>
      <c r="N992" s="94">
        <v>106943.409649968</v>
      </c>
      <c r="O992" s="94">
        <v>115007.435089946</v>
      </c>
      <c r="P992" s="62">
        <f t="shared" si="15"/>
        <v>0.92988257295129473</v>
      </c>
      <c r="Q992" s="22">
        <v>43910</v>
      </c>
      <c r="R992" s="99">
        <v>123818.483541626</v>
      </c>
      <c r="S992" s="99">
        <v>154898.602031738</v>
      </c>
      <c r="T992" s="19"/>
      <c r="U992" s="23">
        <v>-1.5071539445671101E-2</v>
      </c>
      <c r="V992" s="63">
        <v>-2.0651752313824501</v>
      </c>
      <c r="W992" s="23">
        <v>2.7394314016419199E-2</v>
      </c>
      <c r="X992" s="63">
        <v>-6.8633385630237198</v>
      </c>
      <c r="Y992" s="23">
        <v>7.4426754863452502E-2</v>
      </c>
      <c r="Z992" s="63">
        <v>20.643278866919001</v>
      </c>
      <c r="AA992" s="23">
        <v>0.20381484562502</v>
      </c>
      <c r="AB992" s="63">
        <v>37.288100272184202</v>
      </c>
      <c r="AC992" s="23">
        <v>0.290919262804964</v>
      </c>
      <c r="AD992" s="63">
        <v>49.159223528055001</v>
      </c>
      <c r="AE992" s="23">
        <v>0.28438898736203599</v>
      </c>
      <c r="AF992" s="64">
        <v>40.632240320148398</v>
      </c>
      <c r="AG992" s="23">
        <v>-1.51367429916718E-2</v>
      </c>
      <c r="AH992" s="63">
        <v>-7.6085000999228196</v>
      </c>
      <c r="AI992" s="23">
        <v>8.8404970561969096E-2</v>
      </c>
      <c r="AJ992" s="63">
        <v>18.926610028400301</v>
      </c>
      <c r="AK992" s="23">
        <v>0.870246878182516</v>
      </c>
      <c r="AL992" s="23">
        <v>3.9784304031854803E-2</v>
      </c>
      <c r="AM992" s="63">
        <v>-46.874902690062299</v>
      </c>
      <c r="AN992" s="19"/>
      <c r="AO992" s="26">
        <v>3.6622392273784499E-2</v>
      </c>
      <c r="AP992" s="26">
        <v>-2.3515305974797202E-2</v>
      </c>
      <c r="AQ992" s="26">
        <v>0.142548249339598</v>
      </c>
      <c r="AR992" s="26">
        <v>-9.9089625738124604E-2</v>
      </c>
      <c r="AS992" s="24">
        <v>8</v>
      </c>
      <c r="AT992" s="24">
        <v>4</v>
      </c>
      <c r="AU992" s="24">
        <v>7</v>
      </c>
      <c r="AV992" s="25">
        <v>5</v>
      </c>
      <c r="AW992" s="19"/>
      <c r="AX992" s="29">
        <v>0.13538540201407201</v>
      </c>
      <c r="AY992" s="30">
        <v>1.54551908462417</v>
      </c>
      <c r="AZ992" s="30">
        <v>1.0345915613124801</v>
      </c>
      <c r="BA992" s="30">
        <v>2.46839471713611</v>
      </c>
      <c r="BB992" s="62">
        <v>1.40116630495686E-2</v>
      </c>
      <c r="BC992" s="108">
        <v>-11.5517717055336</v>
      </c>
      <c r="BD992" s="22">
        <v>43910</v>
      </c>
      <c r="BE992" s="22">
        <v>43990</v>
      </c>
      <c r="BF992" s="24"/>
      <c r="BG992" s="22"/>
      <c r="BH992" s="37"/>
    </row>
    <row r="993" spans="1:60" x14ac:dyDescent="0.25">
      <c r="A993" s="19"/>
      <c r="B993" s="17" t="s">
        <v>1007</v>
      </c>
      <c r="C993" s="17" t="s">
        <v>5273</v>
      </c>
      <c r="D993" s="17" t="s">
        <v>3174</v>
      </c>
      <c r="E993" s="20" t="s">
        <v>7289</v>
      </c>
      <c r="F993" s="20" t="s">
        <v>3156</v>
      </c>
      <c r="G993" s="82" t="s">
        <v>7255</v>
      </c>
      <c r="H993" s="85" t="s">
        <v>7275</v>
      </c>
      <c r="I993" s="21" t="s">
        <v>7418</v>
      </c>
      <c r="J993" s="21" t="s">
        <v>7432</v>
      </c>
      <c r="K993" s="19"/>
      <c r="L993" s="22">
        <v>44015</v>
      </c>
      <c r="M993" s="98">
        <v>82077.433822035804</v>
      </c>
      <c r="N993" s="94">
        <v>82077.433822035804</v>
      </c>
      <c r="O993" s="94">
        <v>88478.219122052207</v>
      </c>
      <c r="P993" s="62">
        <f t="shared" si="15"/>
        <v>0.92765693790483317</v>
      </c>
      <c r="Q993" s="22">
        <v>43910</v>
      </c>
      <c r="R993" s="99">
        <v>3115147.3780429699</v>
      </c>
      <c r="S993" s="99">
        <v>3461821.7568007801</v>
      </c>
      <c r="T993" s="19"/>
      <c r="U993" s="23">
        <v>-1.50765657681404E-2</v>
      </c>
      <c r="V993" s="63">
        <v>-2.0656778636293902</v>
      </c>
      <c r="W993" s="23">
        <v>2.7107789539513798E-2</v>
      </c>
      <c r="X993" s="63">
        <v>-6.8919910107142597</v>
      </c>
      <c r="Y993" s="23">
        <v>6.8730799675904605E-2</v>
      </c>
      <c r="Z993" s="63">
        <v>20.073683348164199</v>
      </c>
      <c r="AA993" s="23">
        <v>0.186906049280951</v>
      </c>
      <c r="AB993" s="63">
        <v>35.597220637777397</v>
      </c>
      <c r="AC993" s="23">
        <v>0.25046357123937901</v>
      </c>
      <c r="AD993" s="63">
        <v>45.113654371467398</v>
      </c>
      <c r="AE993" s="23">
        <v>0.231486386794131</v>
      </c>
      <c r="AF993" s="64">
        <v>35.341980263358003</v>
      </c>
      <c r="AG993" s="23">
        <v>-1.51523371905569E-2</v>
      </c>
      <c r="AH993" s="63">
        <v>-7.6100595198149703</v>
      </c>
      <c r="AI993" s="23">
        <v>8.2482803569291704E-2</v>
      </c>
      <c r="AJ993" s="63">
        <v>18.334393329132599</v>
      </c>
      <c r="AK993" s="23">
        <v>0.32929020061448699</v>
      </c>
      <c r="AL993" s="23">
        <v>5.07492681899748E-2</v>
      </c>
      <c r="AM993" s="63">
        <v>21.0001903160883</v>
      </c>
      <c r="AN993" s="19"/>
      <c r="AO993" s="26">
        <v>3.6623204478018999E-2</v>
      </c>
      <c r="AP993" s="26">
        <v>-2.3654533146327601E-2</v>
      </c>
      <c r="AQ993" s="26">
        <v>0.14089584871908301</v>
      </c>
      <c r="AR993" s="26">
        <v>-0.10048519458272499</v>
      </c>
      <c r="AS993" s="24">
        <v>8</v>
      </c>
      <c r="AT993" s="24">
        <v>4</v>
      </c>
      <c r="AU993" s="24">
        <v>7</v>
      </c>
      <c r="AV993" s="25">
        <v>5</v>
      </c>
      <c r="AW993" s="19"/>
      <c r="AX993" s="29">
        <v>0.135439777543652</v>
      </c>
      <c r="AY993" s="30">
        <v>1.42553399402641</v>
      </c>
      <c r="AZ993" s="30">
        <v>0.98391779743360497</v>
      </c>
      <c r="BA993" s="30">
        <v>2.26566846081914</v>
      </c>
      <c r="BB993" s="62">
        <v>1.4016653116559599E-2</v>
      </c>
      <c r="BC993" s="108">
        <v>-11.744737934539399</v>
      </c>
      <c r="BD993" s="22">
        <v>43910</v>
      </c>
      <c r="BE993" s="22">
        <v>43990</v>
      </c>
      <c r="BF993" s="24"/>
      <c r="BG993" s="22"/>
      <c r="BH993" s="37"/>
    </row>
    <row r="994" spans="1:60" x14ac:dyDescent="0.25">
      <c r="A994" s="19"/>
      <c r="B994" s="17" t="s">
        <v>1008</v>
      </c>
      <c r="C994" s="17" t="s">
        <v>5274</v>
      </c>
      <c r="D994" s="17" t="s">
        <v>3174</v>
      </c>
      <c r="E994" s="20" t="s">
        <v>7290</v>
      </c>
      <c r="F994" s="20" t="s">
        <v>3156</v>
      </c>
      <c r="G994" s="82" t="s">
        <v>7255</v>
      </c>
      <c r="H994" s="85" t="s">
        <v>7275</v>
      </c>
      <c r="I994" s="21" t="s">
        <v>7418</v>
      </c>
      <c r="J994" s="21" t="s">
        <v>7433</v>
      </c>
      <c r="K994" s="19"/>
      <c r="L994" s="22">
        <v>44015</v>
      </c>
      <c r="M994" s="98">
        <v>81994.623882055297</v>
      </c>
      <c r="N994" s="94">
        <v>81994.623882055297</v>
      </c>
      <c r="O994" s="94">
        <v>88389.006198048606</v>
      </c>
      <c r="P994" s="62">
        <f t="shared" si="15"/>
        <v>0.92765636145217256</v>
      </c>
      <c r="Q994" s="22">
        <v>43910</v>
      </c>
      <c r="R994" s="99">
        <v>709043.00255566405</v>
      </c>
      <c r="S994" s="99">
        <v>646240.76031347702</v>
      </c>
      <c r="T994" s="19"/>
      <c r="U994" s="23">
        <v>-1.50765618700461E-2</v>
      </c>
      <c r="V994" s="63">
        <v>-2.0656774738199601</v>
      </c>
      <c r="W994" s="23">
        <v>2.7107920632261098E-2</v>
      </c>
      <c r="X994" s="63">
        <v>-6.8919779014395299</v>
      </c>
      <c r="Y994" s="23">
        <v>6.8731402443518205E-2</v>
      </c>
      <c r="Z994" s="63">
        <v>20.073743624932799</v>
      </c>
      <c r="AA994" s="23">
        <v>0.18690597260516401</v>
      </c>
      <c r="AB994" s="63">
        <v>35.597212970198598</v>
      </c>
      <c r="AC994" s="23">
        <v>0.25046241831674698</v>
      </c>
      <c r="AD994" s="63">
        <v>45.113539079204202</v>
      </c>
      <c r="AE994" s="23">
        <v>0.23148482991033201</v>
      </c>
      <c r="AF994" s="64">
        <v>35.341824574978098</v>
      </c>
      <c r="AG994" s="23">
        <v>-1.5152324524024201E-2</v>
      </c>
      <c r="AH994" s="63">
        <v>-7.6100582531580603</v>
      </c>
      <c r="AI994" s="23">
        <v>8.24834742488747E-2</v>
      </c>
      <c r="AJ994" s="63">
        <v>18.334460397105399</v>
      </c>
      <c r="AK994" s="23">
        <v>0.31475122092699198</v>
      </c>
      <c r="AL994" s="23">
        <v>5.1354438264752403E-2</v>
      </c>
      <c r="AM994" s="63">
        <v>23.693484231625899</v>
      </c>
      <c r="AN994" s="19"/>
      <c r="AO994" s="26">
        <v>3.6624291296902797E-2</v>
      </c>
      <c r="AP994" s="26">
        <v>-2.3654478853131902E-2</v>
      </c>
      <c r="AQ994" s="26">
        <v>0.140897566805506</v>
      </c>
      <c r="AR994" s="26">
        <v>-0.100486471909826</v>
      </c>
      <c r="AS994" s="24">
        <v>8</v>
      </c>
      <c r="AT994" s="24">
        <v>4</v>
      </c>
      <c r="AU994" s="24">
        <v>7</v>
      </c>
      <c r="AV994" s="25">
        <v>5</v>
      </c>
      <c r="AW994" s="19"/>
      <c r="AX994" s="29">
        <v>0.135440414116893</v>
      </c>
      <c r="AY994" s="30">
        <v>1.42550775486234</v>
      </c>
      <c r="AZ994" s="30">
        <v>0.98391283376713501</v>
      </c>
      <c r="BA994" s="30">
        <v>2.26561992038478</v>
      </c>
      <c r="BB994" s="62">
        <v>1.40167185534483E-2</v>
      </c>
      <c r="BC994" s="108">
        <v>-11.7448022074386</v>
      </c>
      <c r="BD994" s="22">
        <v>43910</v>
      </c>
      <c r="BE994" s="22">
        <v>43990</v>
      </c>
      <c r="BF994" s="24"/>
      <c r="BG994" s="22"/>
      <c r="BH994" s="37"/>
    </row>
    <row r="995" spans="1:60" x14ac:dyDescent="0.25">
      <c r="A995" s="19"/>
      <c r="B995" s="17" t="s">
        <v>1009</v>
      </c>
      <c r="C995" s="17" t="s">
        <v>5275</v>
      </c>
      <c r="D995" s="17" t="s">
        <v>3174</v>
      </c>
      <c r="E995" s="20" t="s">
        <v>7315</v>
      </c>
      <c r="F995" s="20" t="s">
        <v>3156</v>
      </c>
      <c r="G995" s="82" t="s">
        <v>7255</v>
      </c>
      <c r="H995" s="85" t="s">
        <v>7275</v>
      </c>
      <c r="I995" s="21" t="s">
        <v>7418</v>
      </c>
      <c r="J995" s="21" t="s">
        <v>7434</v>
      </c>
      <c r="K995" s="19"/>
      <c r="L995" s="22">
        <v>44015</v>
      </c>
      <c r="M995" s="98">
        <v>81997.116219997406</v>
      </c>
      <c r="N995" s="94">
        <v>81997.116219997406</v>
      </c>
      <c r="O995" s="94">
        <v>88391.696470975905</v>
      </c>
      <c r="P995" s="62">
        <f t="shared" si="15"/>
        <v>0.92765632399556663</v>
      </c>
      <c r="Q995" s="22">
        <v>43910</v>
      </c>
      <c r="R995" s="99">
        <v>1384964.3767324199</v>
      </c>
      <c r="S995" s="99">
        <v>1320520.58886914</v>
      </c>
      <c r="T995" s="19"/>
      <c r="U995" s="23">
        <v>-1.5076561988280401E-2</v>
      </c>
      <c r="V995" s="63">
        <v>-2.0656774856433899</v>
      </c>
      <c r="W995" s="23">
        <v>2.71079166814161E-2</v>
      </c>
      <c r="X995" s="63">
        <v>-6.8919782965240302</v>
      </c>
      <c r="Y995" s="23">
        <v>6.8731321049199295E-2</v>
      </c>
      <c r="Z995" s="63">
        <v>20.0737354854937</v>
      </c>
      <c r="AA995" s="23">
        <v>0.186906934046419</v>
      </c>
      <c r="AB995" s="63">
        <v>35.597309114295101</v>
      </c>
      <c r="AC995" s="23">
        <v>0.250463171625743</v>
      </c>
      <c r="AD995" s="63">
        <v>45.1136144101038</v>
      </c>
      <c r="AE995" s="23">
        <v>0.23147188817907599</v>
      </c>
      <c r="AF995" s="64">
        <v>35.340530401852398</v>
      </c>
      <c r="AG995" s="23">
        <v>-1.5152324906011899E-2</v>
      </c>
      <c r="AH995" s="63">
        <v>-7.6100582913568404</v>
      </c>
      <c r="AI995" s="23">
        <v>8.2483389991539299E-2</v>
      </c>
      <c r="AJ995" s="63">
        <v>18.334451971371902</v>
      </c>
      <c r="AK995" s="23">
        <v>0.321681434880011</v>
      </c>
      <c r="AL995" s="23">
        <v>5.1446693987600198E-2</v>
      </c>
      <c r="AM995" s="63">
        <v>27.052091219258699</v>
      </c>
      <c r="AN995" s="19"/>
      <c r="AO995" s="26">
        <v>3.6624289245082799E-2</v>
      </c>
      <c r="AP995" s="26">
        <v>-2.36544804947698E-2</v>
      </c>
      <c r="AQ995" s="26">
        <v>0.14089642664665</v>
      </c>
      <c r="AR995" s="26">
        <v>-0.100485602004483</v>
      </c>
      <c r="AS995" s="24">
        <v>8</v>
      </c>
      <c r="AT995" s="24">
        <v>4</v>
      </c>
      <c r="AU995" s="24">
        <v>7</v>
      </c>
      <c r="AV995" s="25">
        <v>5</v>
      </c>
      <c r="AW995" s="19"/>
      <c r="AX995" s="29">
        <v>0.13544108323214499</v>
      </c>
      <c r="AY995" s="30">
        <v>1.4254910249856001</v>
      </c>
      <c r="AZ995" s="30">
        <v>0.98390801078221601</v>
      </c>
      <c r="BA995" s="30">
        <v>2.26559949701186</v>
      </c>
      <c r="BB995" s="62">
        <v>1.40167885385017E-2</v>
      </c>
      <c r="BC995" s="108">
        <v>-11.7448054867855</v>
      </c>
      <c r="BD995" s="22">
        <v>43910</v>
      </c>
      <c r="BE995" s="22">
        <v>43990</v>
      </c>
      <c r="BF995" s="24"/>
      <c r="BG995" s="22"/>
      <c r="BH995" s="37"/>
    </row>
    <row r="996" spans="1:60" x14ac:dyDescent="0.25">
      <c r="A996" s="19"/>
      <c r="B996" s="17" t="s">
        <v>1010</v>
      </c>
      <c r="C996" s="17" t="s">
        <v>5276</v>
      </c>
      <c r="D996" s="17" t="s">
        <v>3174</v>
      </c>
      <c r="E996" s="20" t="s">
        <v>7294</v>
      </c>
      <c r="F996" s="20" t="s">
        <v>3156</v>
      </c>
      <c r="G996" s="82" t="s">
        <v>7255</v>
      </c>
      <c r="H996" s="85" t="s">
        <v>7275</v>
      </c>
      <c r="I996" s="21" t="s">
        <v>7418</v>
      </c>
      <c r="J996" s="21" t="s">
        <v>7435</v>
      </c>
      <c r="K996" s="19"/>
      <c r="L996" s="22">
        <v>44015</v>
      </c>
      <c r="M996" s="98">
        <v>82680.0168319941</v>
      </c>
      <c r="N996" s="94">
        <v>82680.0168319941</v>
      </c>
      <c r="O996" s="94">
        <v>89110.520059943199</v>
      </c>
      <c r="P996" s="62">
        <f t="shared" si="15"/>
        <v>0.92783676693140826</v>
      </c>
      <c r="Q996" s="22">
        <v>43910</v>
      </c>
      <c r="R996" s="99">
        <v>3843887.6092070299</v>
      </c>
      <c r="S996" s="99">
        <v>1560153.8180644501</v>
      </c>
      <c r="T996" s="19"/>
      <c r="U996" s="23">
        <v>-1.5074678403834699E-2</v>
      </c>
      <c r="V996" s="63">
        <v>-2.0654891271988198</v>
      </c>
      <c r="W996" s="23">
        <v>2.7150796275236599E-2</v>
      </c>
      <c r="X996" s="63">
        <v>-6.8876903371419802</v>
      </c>
      <c r="Y996" s="23">
        <v>6.9407662836965797E-2</v>
      </c>
      <c r="Z996" s="63">
        <v>20.141369664284898</v>
      </c>
      <c r="AA996" s="23">
        <v>0.18991769979940701</v>
      </c>
      <c r="AB996" s="63">
        <v>35.898385689593901</v>
      </c>
      <c r="AC996" s="23">
        <v>0.257381087789254</v>
      </c>
      <c r="AD996" s="63">
        <v>45.805406026484</v>
      </c>
      <c r="AE996" s="23">
        <v>0.23971571337460801</v>
      </c>
      <c r="AF996" s="64">
        <v>36.164912921434698</v>
      </c>
      <c r="AG996" s="23">
        <v>-1.51476401833861E-2</v>
      </c>
      <c r="AH996" s="63">
        <v>-7.6095898190978897</v>
      </c>
      <c r="AI996" s="23">
        <v>8.3192282838426806E-2</v>
      </c>
      <c r="AJ996" s="63">
        <v>18.405341256060598</v>
      </c>
      <c r="AK996" s="23">
        <v>0.33904803230892899</v>
      </c>
      <c r="AL996" s="23">
        <v>5.2086639065237299E-2</v>
      </c>
      <c r="AM996" s="63">
        <v>21.9759734855324</v>
      </c>
      <c r="AN996" s="19"/>
      <c r="AO996" s="26">
        <v>3.6633923737099401E-2</v>
      </c>
      <c r="AP996" s="26">
        <v>-2.36396181389864E-2</v>
      </c>
      <c r="AQ996" s="26">
        <v>0.14112722286518001</v>
      </c>
      <c r="AR996" s="26">
        <v>-0.10031367692863601</v>
      </c>
      <c r="AS996" s="24">
        <v>8</v>
      </c>
      <c r="AT996" s="24">
        <v>4</v>
      </c>
      <c r="AU996" s="24">
        <v>7</v>
      </c>
      <c r="AV996" s="25">
        <v>5</v>
      </c>
      <c r="AW996" s="19"/>
      <c r="AX996" s="29">
        <v>0.135438536306319</v>
      </c>
      <c r="AY996" s="30">
        <v>1.44729505667783</v>
      </c>
      <c r="AZ996" s="30">
        <v>0.99311785562076704</v>
      </c>
      <c r="BA996" s="30">
        <v>2.3019409889202498</v>
      </c>
      <c r="BB996" s="62">
        <v>1.40166082220094E-2</v>
      </c>
      <c r="BC996" s="108">
        <v>-11.7306517489924</v>
      </c>
      <c r="BD996" s="22">
        <v>43910</v>
      </c>
      <c r="BE996" s="22">
        <v>43990</v>
      </c>
      <c r="BF996" s="24"/>
      <c r="BG996" s="22"/>
      <c r="BH996" s="37"/>
    </row>
    <row r="997" spans="1:60" x14ac:dyDescent="0.25">
      <c r="A997" s="19"/>
      <c r="B997" s="17" t="s">
        <v>1011</v>
      </c>
      <c r="C997" s="17" t="s">
        <v>5277</v>
      </c>
      <c r="D997" s="17" t="s">
        <v>3175</v>
      </c>
      <c r="E997" s="20" t="s">
        <v>7313</v>
      </c>
      <c r="F997" s="20" t="s">
        <v>3150</v>
      </c>
      <c r="G997" s="82" t="s">
        <v>7253</v>
      </c>
      <c r="H997" s="85" t="s">
        <v>7273</v>
      </c>
      <c r="I997" s="21" t="s">
        <v>7418</v>
      </c>
      <c r="J997" s="21" t="s">
        <v>7436</v>
      </c>
      <c r="K997" s="19"/>
      <c r="L997" s="22">
        <v>44015</v>
      </c>
      <c r="M997" s="98">
        <v>112494.00717198801</v>
      </c>
      <c r="N997" s="94">
        <v>112494.00717198801</v>
      </c>
      <c r="O997" s="94">
        <v>121427.98856198799</v>
      </c>
      <c r="P997" s="62">
        <f t="shared" si="15"/>
        <v>0.92642568244932044</v>
      </c>
      <c r="Q997" s="22">
        <v>43910</v>
      </c>
      <c r="R997" s="99">
        <v>0</v>
      </c>
      <c r="S997" s="99">
        <v>0</v>
      </c>
      <c r="T997" s="19"/>
      <c r="U997" s="23">
        <v>-1.50804248487475E-2</v>
      </c>
      <c r="V997" s="63">
        <v>-2.0660637716901</v>
      </c>
      <c r="W997" s="23">
        <v>2.69780037306191E-2</v>
      </c>
      <c r="X997" s="63">
        <v>-6.9049695916037299</v>
      </c>
      <c r="Y997" s="23">
        <v>6.6060252465831595E-2</v>
      </c>
      <c r="Z997" s="63">
        <v>19.8066286271787</v>
      </c>
      <c r="AA997" s="23">
        <v>0.18006751798035101</v>
      </c>
      <c r="AB997" s="63">
        <v>34.9133675076882</v>
      </c>
      <c r="AC997" s="23">
        <v>0.27241980096732699</v>
      </c>
      <c r="AD997" s="63">
        <v>47.309277344262199</v>
      </c>
      <c r="AE997" s="23"/>
      <c r="AF997" s="64"/>
      <c r="AG997" s="23">
        <v>-1.51648782402845E-2</v>
      </c>
      <c r="AH997" s="63">
        <v>-7.61131362478773</v>
      </c>
      <c r="AI997" s="23">
        <v>7.9718514140040497E-2</v>
      </c>
      <c r="AJ997" s="63">
        <v>18.057964386214699</v>
      </c>
      <c r="AK997" s="23">
        <v>0.34594892266788502</v>
      </c>
      <c r="AL997" s="23">
        <v>0.13481306625733899</v>
      </c>
      <c r="AM997" s="63">
        <v>57.7545074556256</v>
      </c>
      <c r="AN997" s="19"/>
      <c r="AO997" s="26">
        <v>3.6556978096996297E-2</v>
      </c>
      <c r="AP997" s="26">
        <v>-2.3708267339316101E-2</v>
      </c>
      <c r="AQ997" s="26">
        <v>0.140306192692224</v>
      </c>
      <c r="AR997" s="26">
        <v>-0.10097192876492</v>
      </c>
      <c r="AS997" s="24">
        <v>8</v>
      </c>
      <c r="AT997" s="24">
        <v>4</v>
      </c>
      <c r="AU997" s="24">
        <v>7</v>
      </c>
      <c r="AV997" s="25">
        <v>5</v>
      </c>
      <c r="AW997" s="19"/>
      <c r="AX997" s="29">
        <v>0.13643254517563</v>
      </c>
      <c r="AY997" s="30">
        <v>1.42662113180631</v>
      </c>
      <c r="AZ997" s="30">
        <v>1.0137881991522599</v>
      </c>
      <c r="BA997" s="30">
        <v>2.2634546902045298</v>
      </c>
      <c r="BB997" s="62">
        <v>1.41189144154669E-2</v>
      </c>
      <c r="BC997" s="108">
        <v>-11.852551767078699</v>
      </c>
      <c r="BD997" s="22">
        <v>43910</v>
      </c>
      <c r="BE997" s="22">
        <v>43990</v>
      </c>
      <c r="BF997" s="24"/>
      <c r="BG997" s="22"/>
      <c r="BH997" s="37"/>
    </row>
    <row r="998" spans="1:60" x14ac:dyDescent="0.25">
      <c r="A998" s="19"/>
      <c r="B998" s="17" t="s">
        <v>1012</v>
      </c>
      <c r="C998" s="17" t="s">
        <v>5278</v>
      </c>
      <c r="D998" s="17" t="s">
        <v>3175</v>
      </c>
      <c r="E998" s="20" t="s">
        <v>7321</v>
      </c>
      <c r="F998" s="20" t="s">
        <v>3150</v>
      </c>
      <c r="G998" s="82" t="s">
        <v>7253</v>
      </c>
      <c r="H998" s="85" t="s">
        <v>7273</v>
      </c>
      <c r="I998" s="21" t="s">
        <v>7418</v>
      </c>
      <c r="J998" s="21" t="s">
        <v>2982</v>
      </c>
      <c r="K998" s="19"/>
      <c r="L998" s="22">
        <v>44015</v>
      </c>
      <c r="M998" s="98">
        <v>128538.875236034</v>
      </c>
      <c r="N998" s="94">
        <v>128538.875236034</v>
      </c>
      <c r="O998" s="94">
        <v>133904.351471901</v>
      </c>
      <c r="P998" s="62">
        <f t="shared" si="15"/>
        <v>0.95993053118223037</v>
      </c>
      <c r="Q998" s="22">
        <v>43896</v>
      </c>
      <c r="R998" s="99">
        <v>24441714.303656299</v>
      </c>
      <c r="S998" s="99">
        <v>24958530.532187499</v>
      </c>
      <c r="T998" s="19"/>
      <c r="U998" s="23">
        <v>-1.5128473913137E-2</v>
      </c>
      <c r="V998" s="63">
        <v>-2.0708686781290502</v>
      </c>
      <c r="W998" s="23">
        <v>4.9395062189432799E-2</v>
      </c>
      <c r="X998" s="63">
        <v>-4.66326374572236</v>
      </c>
      <c r="Y998" s="23">
        <v>7.6356035664502997E-2</v>
      </c>
      <c r="Z998" s="63">
        <v>20.836206947045898</v>
      </c>
      <c r="AA998" s="23">
        <v>0.22273921071988301</v>
      </c>
      <c r="AB998" s="63">
        <v>39.180536781670497</v>
      </c>
      <c r="AC998" s="23">
        <v>0.40382801544561497</v>
      </c>
      <c r="AD998" s="63">
        <v>60.450098792090998</v>
      </c>
      <c r="AE998" s="23">
        <v>0.353580578348483</v>
      </c>
      <c r="AF998" s="64">
        <v>47.551399418793203</v>
      </c>
      <c r="AG998" s="23">
        <v>-1.34036963836479E-2</v>
      </c>
      <c r="AH998" s="63">
        <v>-7.4351954391240698</v>
      </c>
      <c r="AI998" s="23">
        <v>9.3942388548457503E-2</v>
      </c>
      <c r="AJ998" s="63">
        <v>19.480351827049201</v>
      </c>
      <c r="AK998" s="23">
        <v>1.2747183606447701</v>
      </c>
      <c r="AL998" s="23">
        <v>5.2547687188052798E-2</v>
      </c>
      <c r="AM998" s="63">
        <v>-6.4277544438373297</v>
      </c>
      <c r="AN998" s="19"/>
      <c r="AO998" s="26">
        <v>3.5203437071686501E-2</v>
      </c>
      <c r="AP998" s="26">
        <v>-3.83710088717635E-2</v>
      </c>
      <c r="AQ998" s="26">
        <v>0.13402048994612401</v>
      </c>
      <c r="AR998" s="26">
        <v>-9.1773946669563899E-2</v>
      </c>
      <c r="AS998" s="24">
        <v>9</v>
      </c>
      <c r="AT998" s="24">
        <v>3</v>
      </c>
      <c r="AU998" s="24">
        <v>7</v>
      </c>
      <c r="AV998" s="25">
        <v>5</v>
      </c>
      <c r="AW998" s="19"/>
      <c r="AX998" s="29">
        <v>0.150181240439415</v>
      </c>
      <c r="AY998" s="30">
        <v>1.54902115021105</v>
      </c>
      <c r="AZ998" s="30">
        <v>1.21820271719116</v>
      </c>
      <c r="BA998" s="30">
        <v>2.3631120238096601</v>
      </c>
      <c r="BB998" s="62">
        <v>1.55100715540357E-2</v>
      </c>
      <c r="BC998" s="108">
        <v>-13.512929281205301</v>
      </c>
      <c r="BD998" s="22">
        <v>43896</v>
      </c>
      <c r="BE998" s="22">
        <v>43913</v>
      </c>
      <c r="BF998" s="24"/>
      <c r="BG998" s="22"/>
      <c r="BH998" s="37"/>
    </row>
    <row r="999" spans="1:60" x14ac:dyDescent="0.25">
      <c r="A999" s="19"/>
      <c r="B999" s="17" t="s">
        <v>1013</v>
      </c>
      <c r="C999" s="17" t="s">
        <v>5279</v>
      </c>
      <c r="D999" s="17" t="s">
        <v>3175</v>
      </c>
      <c r="E999" s="20" t="s">
        <v>7322</v>
      </c>
      <c r="F999" s="20" t="s">
        <v>3150</v>
      </c>
      <c r="G999" s="82" t="s">
        <v>7253</v>
      </c>
      <c r="H999" s="85" t="s">
        <v>7273</v>
      </c>
      <c r="I999" s="21" t="s">
        <v>7418</v>
      </c>
      <c r="J999" s="21" t="s">
        <v>2982</v>
      </c>
      <c r="K999" s="19"/>
      <c r="L999" s="22">
        <v>44015</v>
      </c>
      <c r="M999" s="98">
        <v>91607.410752058</v>
      </c>
      <c r="N999" s="94">
        <v>91607.410752058</v>
      </c>
      <c r="O999" s="94">
        <v>95283.216408014297</v>
      </c>
      <c r="P999" s="62">
        <f t="shared" si="15"/>
        <v>0.96142231764914343</v>
      </c>
      <c r="Q999" s="22">
        <v>43896</v>
      </c>
      <c r="R999" s="99">
        <v>14066650.4390625</v>
      </c>
      <c r="S999" s="99">
        <v>13670912.5176406</v>
      </c>
      <c r="T999" s="19"/>
      <c r="U999" s="23">
        <v>-1.51158640255744E-2</v>
      </c>
      <c r="V999" s="63">
        <v>-2.0696076893727899</v>
      </c>
      <c r="W999" s="23">
        <v>4.9806248007371302E-2</v>
      </c>
      <c r="X999" s="63">
        <v>-4.6221451639285096</v>
      </c>
      <c r="Y999" s="23">
        <v>7.8914345624070806E-2</v>
      </c>
      <c r="Z999" s="63">
        <v>21.0920379429881</v>
      </c>
      <c r="AA999" s="23">
        <v>0.228594579963246</v>
      </c>
      <c r="AB999" s="63">
        <v>39.766073705977803</v>
      </c>
      <c r="AC999" s="23"/>
      <c r="AD999" s="63"/>
      <c r="AE999" s="23"/>
      <c r="AF999" s="64"/>
      <c r="AG999" s="23">
        <v>-1.33655248482683E-2</v>
      </c>
      <c r="AH999" s="63">
        <v>-7.4313782855824702</v>
      </c>
      <c r="AI999" s="23">
        <v>9.6584619701461594E-2</v>
      </c>
      <c r="AJ999" s="63">
        <v>19.7445749423641</v>
      </c>
      <c r="AK999" s="23">
        <v>0.32899762761720902</v>
      </c>
      <c r="AL999" s="23">
        <v>0.19517935895593799</v>
      </c>
      <c r="AM999" s="63">
        <v>50.6955403864849</v>
      </c>
      <c r="AN999" s="19"/>
      <c r="AO999" s="26">
        <v>3.5216919877711902E-2</v>
      </c>
      <c r="AP999" s="26">
        <v>-3.8331977826601402E-2</v>
      </c>
      <c r="AQ999" s="26">
        <v>0.13446670197299701</v>
      </c>
      <c r="AR999" s="26">
        <v>-9.1405723975185496E-2</v>
      </c>
      <c r="AS999" s="24">
        <v>9</v>
      </c>
      <c r="AT999" s="24">
        <v>3</v>
      </c>
      <c r="AU999" s="24">
        <v>7</v>
      </c>
      <c r="AV999" s="25">
        <v>5</v>
      </c>
      <c r="AW999" s="19"/>
      <c r="AX999" s="29">
        <v>0.15015451498329599</v>
      </c>
      <c r="AY999" s="30">
        <v>1.58652408793387</v>
      </c>
      <c r="AZ999" s="30">
        <v>1.23714423056117</v>
      </c>
      <c r="BA999" s="30">
        <v>2.42372154454279</v>
      </c>
      <c r="BB999" s="62">
        <v>1.5507622119457699E-2</v>
      </c>
      <c r="BC999" s="108">
        <v>-13.4935737107589</v>
      </c>
      <c r="BD999" s="22">
        <v>43896</v>
      </c>
      <c r="BE999" s="22">
        <v>43913</v>
      </c>
      <c r="BF999" s="24"/>
      <c r="BG999" s="22"/>
      <c r="BH999" s="37"/>
    </row>
    <row r="1000" spans="1:60" x14ac:dyDescent="0.25">
      <c r="A1000" s="19"/>
      <c r="B1000" s="17" t="s">
        <v>1014</v>
      </c>
      <c r="C1000" s="17" t="s">
        <v>5280</v>
      </c>
      <c r="D1000" s="17" t="s">
        <v>3175</v>
      </c>
      <c r="E1000" s="20" t="s">
        <v>7307</v>
      </c>
      <c r="F1000" s="20" t="s">
        <v>3150</v>
      </c>
      <c r="G1000" s="82" t="s">
        <v>7253</v>
      </c>
      <c r="H1000" s="85" t="s">
        <v>7273</v>
      </c>
      <c r="I1000" s="21" t="s">
        <v>7418</v>
      </c>
      <c r="J1000" s="21" t="s">
        <v>7452</v>
      </c>
      <c r="K1000" s="19"/>
      <c r="L1000" s="22">
        <v>44015</v>
      </c>
      <c r="M1000" s="98">
        <v>112772.264649987</v>
      </c>
      <c r="N1000" s="94">
        <v>112772.264649987</v>
      </c>
      <c r="O1000" s="94">
        <v>121728.34452498</v>
      </c>
      <c r="P1000" s="62">
        <f t="shared" si="15"/>
        <v>0.92642568244937307</v>
      </c>
      <c r="Q1000" s="22">
        <v>43910</v>
      </c>
      <c r="R1000" s="99">
        <v>0</v>
      </c>
      <c r="S1000" s="99">
        <v>0</v>
      </c>
      <c r="T1000" s="19"/>
      <c r="U1000" s="23">
        <v>-1.50804248487475E-2</v>
      </c>
      <c r="V1000" s="63">
        <v>-2.0660637716901</v>
      </c>
      <c r="W1000" s="23">
        <v>2.69780037306191E-2</v>
      </c>
      <c r="X1000" s="63">
        <v>-6.9049695916037299</v>
      </c>
      <c r="Y1000" s="23">
        <v>6.6060252465831595E-2</v>
      </c>
      <c r="Z1000" s="63">
        <v>19.8066286271787</v>
      </c>
      <c r="AA1000" s="23">
        <v>0.18006751798035101</v>
      </c>
      <c r="AB1000" s="63">
        <v>34.9133675076882</v>
      </c>
      <c r="AC1000" s="23">
        <v>0.234594063358672</v>
      </c>
      <c r="AD1000" s="63">
        <v>43.5267035834258</v>
      </c>
      <c r="AE1000" s="23">
        <v>0.23057499472081</v>
      </c>
      <c r="AF1000" s="64">
        <v>35.250841056054902</v>
      </c>
      <c r="AG1000" s="23">
        <v>-1.5164878239375E-2</v>
      </c>
      <c r="AH1000" s="63">
        <v>-7.6113136246931399</v>
      </c>
      <c r="AI1000" s="23">
        <v>7.9718514141859501E-2</v>
      </c>
      <c r="AJ1000" s="63">
        <v>18.057964386389401</v>
      </c>
      <c r="AK1000" s="23">
        <v>0.23217430911783599</v>
      </c>
      <c r="AL1000" s="23">
        <v>6.9319514605012997E-2</v>
      </c>
      <c r="AM1000" s="63">
        <v>34.733021929219802</v>
      </c>
      <c r="AN1000" s="19"/>
      <c r="AO1000" s="26">
        <v>3.6556978096996297E-2</v>
      </c>
      <c r="AP1000" s="26">
        <v>-2.37082673384066E-2</v>
      </c>
      <c r="AQ1000" s="26">
        <v>0.140306192692224</v>
      </c>
      <c r="AR1000" s="26">
        <v>-0.100971928765794</v>
      </c>
      <c r="AS1000" s="24">
        <v>8</v>
      </c>
      <c r="AT1000" s="24">
        <v>4</v>
      </c>
      <c r="AU1000" s="24">
        <v>7</v>
      </c>
      <c r="AV1000" s="25">
        <v>5</v>
      </c>
      <c r="AW1000" s="19"/>
      <c r="AX1000" s="29">
        <v>0.13643254517621201</v>
      </c>
      <c r="AY1000" s="30">
        <v>1.4266211318044999</v>
      </c>
      <c r="AZ1000" s="30">
        <v>1.01378819915408</v>
      </c>
      <c r="BA1000" s="30">
        <v>2.2634546902045298</v>
      </c>
      <c r="BB1000" s="62">
        <v>1.41189144155214E-2</v>
      </c>
      <c r="BC1000" s="108">
        <v>-11.852551767078699</v>
      </c>
      <c r="BD1000" s="22">
        <v>43910</v>
      </c>
      <c r="BE1000" s="22">
        <v>43990</v>
      </c>
      <c r="BF1000" s="24"/>
      <c r="BG1000" s="22"/>
      <c r="BH1000" s="37"/>
    </row>
    <row r="1001" spans="1:60" x14ac:dyDescent="0.25">
      <c r="A1001" s="19"/>
      <c r="B1001" s="17" t="s">
        <v>1015</v>
      </c>
      <c r="C1001" s="17" t="s">
        <v>5281</v>
      </c>
      <c r="D1001" s="17" t="s">
        <v>3176</v>
      </c>
      <c r="E1001" s="20" t="s">
        <v>7358</v>
      </c>
      <c r="F1001" s="20" t="s">
        <v>3158</v>
      </c>
      <c r="G1001" s="82" t="s">
        <v>7251</v>
      </c>
      <c r="H1001" s="85" t="s">
        <v>7264</v>
      </c>
      <c r="I1001" s="21" t="s">
        <v>7417</v>
      </c>
      <c r="J1001" s="21" t="s">
        <v>7453</v>
      </c>
      <c r="K1001" s="19"/>
      <c r="L1001" s="22">
        <v>44015</v>
      </c>
      <c r="M1001" s="98">
        <v>1128.79289999977</v>
      </c>
      <c r="N1001" s="94">
        <v>1128.79289999977</v>
      </c>
      <c r="O1001" s="94">
        <v>1217.9080999996499</v>
      </c>
      <c r="P1001" s="62">
        <f t="shared" si="15"/>
        <v>0.92682929032173644</v>
      </c>
      <c r="Q1001" s="22">
        <v>43873</v>
      </c>
      <c r="R1001" s="99">
        <v>327714.93900000001</v>
      </c>
      <c r="S1001" s="99">
        <v>391941.497576172</v>
      </c>
      <c r="T1001" s="19"/>
      <c r="U1001" s="23">
        <v>-2.8801238840969702E-4</v>
      </c>
      <c r="V1001" s="63">
        <v>-0.58682252565631599</v>
      </c>
      <c r="W1001" s="23">
        <v>3.2848720329639002E-3</v>
      </c>
      <c r="X1001" s="63">
        <v>-9.2742827613692498</v>
      </c>
      <c r="Y1001" s="23">
        <v>-5.6126540713230498E-2</v>
      </c>
      <c r="Z1001" s="63">
        <v>7.5879493092579704</v>
      </c>
      <c r="AA1001" s="23">
        <v>-4.63569898220157E-2</v>
      </c>
      <c r="AB1001" s="63">
        <v>12.2709167274588</v>
      </c>
      <c r="AC1001" s="23">
        <v>-5.0012830125560903E-2</v>
      </c>
      <c r="AD1001" s="63">
        <v>15.066014234980701</v>
      </c>
      <c r="AE1001" s="23">
        <v>1.0631212458974901E-2</v>
      </c>
      <c r="AF1001" s="64">
        <v>13.2564628298569</v>
      </c>
      <c r="AG1001" s="23">
        <v>6.8925475297874099E-3</v>
      </c>
      <c r="AH1001" s="63">
        <v>-5.4055710477768999</v>
      </c>
      <c r="AI1001" s="23">
        <v>-5.3350905604020199E-2</v>
      </c>
      <c r="AJ1001" s="63">
        <v>4.7510224118013902</v>
      </c>
      <c r="AK1001" s="23">
        <v>8.0701675442542198E-2</v>
      </c>
      <c r="AL1001" s="23">
        <v>7.92061587344506E-3</v>
      </c>
      <c r="AM1001" s="63">
        <v>23.509272243274602</v>
      </c>
      <c r="AN1001" s="19"/>
      <c r="AO1001" s="26">
        <v>5.40277324034832E-2</v>
      </c>
      <c r="AP1001" s="26">
        <v>-7.4706490830067196E-2</v>
      </c>
      <c r="AQ1001" s="26">
        <v>5.6425166949338697E-2</v>
      </c>
      <c r="AR1001" s="26">
        <v>-9.7101075542013901E-2</v>
      </c>
      <c r="AS1001" s="24">
        <v>8</v>
      </c>
      <c r="AT1001" s="24">
        <v>4</v>
      </c>
      <c r="AU1001" s="24">
        <v>7</v>
      </c>
      <c r="AV1001" s="25">
        <v>5</v>
      </c>
      <c r="AW1001" s="19"/>
      <c r="AX1001" s="29">
        <v>0.20012081707798601</v>
      </c>
      <c r="AY1001" s="30">
        <v>-0.28914069683332899</v>
      </c>
      <c r="AZ1001" s="30">
        <v>0.37749308752745497</v>
      </c>
      <c r="BA1001" s="30">
        <v>-0.37952071295103501</v>
      </c>
      <c r="BB1001" s="62">
        <v>2.04888264516194E-2</v>
      </c>
      <c r="BC1001" s="108">
        <v>-23.169794174085801</v>
      </c>
      <c r="BD1001" s="22">
        <v>43873</v>
      </c>
      <c r="BE1001" s="22">
        <v>43913</v>
      </c>
      <c r="BF1001" s="24"/>
      <c r="BG1001" s="22"/>
      <c r="BH1001" s="37"/>
    </row>
    <row r="1002" spans="1:60" x14ac:dyDescent="0.25">
      <c r="A1002" s="19"/>
      <c r="B1002" s="17" t="s">
        <v>1016</v>
      </c>
      <c r="C1002" s="17" t="s">
        <v>5282</v>
      </c>
      <c r="D1002" s="17" t="s">
        <v>3176</v>
      </c>
      <c r="E1002" s="20" t="s">
        <v>7298</v>
      </c>
      <c r="F1002" s="20" t="s">
        <v>3158</v>
      </c>
      <c r="G1002" s="82" t="s">
        <v>7251</v>
      </c>
      <c r="H1002" s="85" t="s">
        <v>7264</v>
      </c>
      <c r="I1002" s="21" t="s">
        <v>7417</v>
      </c>
      <c r="J1002" s="21" t="s">
        <v>7454</v>
      </c>
      <c r="K1002" s="19"/>
      <c r="L1002" s="22">
        <v>44015</v>
      </c>
      <c r="M1002" s="98">
        <v>1213.2656999994099</v>
      </c>
      <c r="N1002" s="94">
        <v>1213.2656999994099</v>
      </c>
      <c r="O1002" s="94">
        <v>1305.29670000076</v>
      </c>
      <c r="P1002" s="62">
        <f t="shared" si="15"/>
        <v>0.92949419085998108</v>
      </c>
      <c r="Q1002" s="22">
        <v>43873</v>
      </c>
      <c r="R1002" s="99">
        <v>734572.66299999994</v>
      </c>
      <c r="S1002" s="99">
        <v>796109.19659960899</v>
      </c>
      <c r="T1002" s="19"/>
      <c r="U1002" s="23">
        <v>-2.67800339315727E-4</v>
      </c>
      <c r="V1002" s="63">
        <v>-0.58480132074691904</v>
      </c>
      <c r="W1002" s="23">
        <v>3.89364201873832E-3</v>
      </c>
      <c r="X1002" s="63">
        <v>-9.2134057627990806</v>
      </c>
      <c r="Y1002" s="23">
        <v>-5.2646780458453599E-2</v>
      </c>
      <c r="Z1002" s="63">
        <v>7.9359253347356598</v>
      </c>
      <c r="AA1002" s="23">
        <v>-3.92639602068812E-2</v>
      </c>
      <c r="AB1002" s="63">
        <v>12.980219688965001</v>
      </c>
      <c r="AC1002" s="23">
        <v>-3.5838222223901497E-2</v>
      </c>
      <c r="AD1002" s="63">
        <v>16.483475025132101</v>
      </c>
      <c r="AE1002" s="23">
        <v>3.33294581305381E-2</v>
      </c>
      <c r="AF1002" s="64">
        <v>15.5262873970205</v>
      </c>
      <c r="AG1002" s="23">
        <v>6.9535122584056799E-3</v>
      </c>
      <c r="AH1002" s="63">
        <v>-5.3994745749150796</v>
      </c>
      <c r="AI1002" s="23">
        <v>-4.9803216068539803E-2</v>
      </c>
      <c r="AJ1002" s="63">
        <v>5.1057913653494298</v>
      </c>
      <c r="AK1002" s="23">
        <v>0.159411056429235</v>
      </c>
      <c r="AL1002" s="23">
        <v>1.51494545061723E-2</v>
      </c>
      <c r="AM1002" s="63">
        <v>31.380210341943901</v>
      </c>
      <c r="AN1002" s="19"/>
      <c r="AO1002" s="26">
        <v>5.4048945792601402E-2</v>
      </c>
      <c r="AP1002" s="26">
        <v>-7.4650371272582602E-2</v>
      </c>
      <c r="AQ1002" s="26">
        <v>5.7066252809818301E-2</v>
      </c>
      <c r="AR1002" s="26">
        <v>-9.6535078904707902E-2</v>
      </c>
      <c r="AS1002" s="24">
        <v>8</v>
      </c>
      <c r="AT1002" s="24">
        <v>4</v>
      </c>
      <c r="AU1002" s="24">
        <v>7</v>
      </c>
      <c r="AV1002" s="25">
        <v>5</v>
      </c>
      <c r="AW1002" s="19"/>
      <c r="AX1002" s="29">
        <v>0.20010380032268599</v>
      </c>
      <c r="AY1002" s="30">
        <v>-0.25607912218038098</v>
      </c>
      <c r="AZ1002" s="30">
        <v>0.405795815519014</v>
      </c>
      <c r="BA1002" s="30">
        <v>-0.33649882303870998</v>
      </c>
      <c r="BB1002" s="62">
        <v>2.04878029227984E-2</v>
      </c>
      <c r="BC1002" s="108">
        <v>-23.107627560850201</v>
      </c>
      <c r="BD1002" s="22">
        <v>43873</v>
      </c>
      <c r="BE1002" s="22">
        <v>43913</v>
      </c>
      <c r="BF1002" s="24"/>
      <c r="BG1002" s="22"/>
      <c r="BH1002" s="37"/>
    </row>
    <row r="1003" spans="1:60" x14ac:dyDescent="0.25">
      <c r="A1003" s="19"/>
      <c r="B1003" s="17" t="s">
        <v>1017</v>
      </c>
      <c r="C1003" s="17" t="s">
        <v>5283</v>
      </c>
      <c r="D1003" s="17" t="s">
        <v>3176</v>
      </c>
      <c r="E1003" s="20" t="s">
        <v>7357</v>
      </c>
      <c r="F1003" s="20" t="s">
        <v>3158</v>
      </c>
      <c r="G1003" s="82" t="s">
        <v>7251</v>
      </c>
      <c r="H1003" s="85" t="s">
        <v>7264</v>
      </c>
      <c r="I1003" s="21" t="s">
        <v>7417</v>
      </c>
      <c r="J1003" s="21" t="s">
        <v>7455</v>
      </c>
      <c r="K1003" s="19"/>
      <c r="L1003" s="22">
        <v>44015</v>
      </c>
      <c r="M1003" s="98">
        <v>1000</v>
      </c>
      <c r="N1003" s="94">
        <v>1000</v>
      </c>
      <c r="O1003" s="94">
        <v>1000</v>
      </c>
      <c r="P1003" s="62">
        <f t="shared" si="15"/>
        <v>1</v>
      </c>
      <c r="Q1003" s="22">
        <v>44015</v>
      </c>
      <c r="R1003" s="99">
        <v>0</v>
      </c>
      <c r="S1003" s="99">
        <v>0</v>
      </c>
      <c r="T1003" s="19"/>
      <c r="U1003" s="23">
        <v>0</v>
      </c>
      <c r="V1003" s="63">
        <v>-0.55802128681534702</v>
      </c>
      <c r="W1003" s="23">
        <v>0</v>
      </c>
      <c r="X1003" s="63">
        <v>-9.6027699646656401</v>
      </c>
      <c r="Y1003" s="23">
        <v>0</v>
      </c>
      <c r="Z1003" s="63">
        <v>13.200603380581001</v>
      </c>
      <c r="AA1003" s="23">
        <v>0</v>
      </c>
      <c r="AB1003" s="63">
        <v>16.906615709653099</v>
      </c>
      <c r="AC1003" s="23">
        <v>0</v>
      </c>
      <c r="AD1003" s="63">
        <v>20.067297247529499</v>
      </c>
      <c r="AE1003" s="23">
        <v>0</v>
      </c>
      <c r="AF1003" s="64">
        <v>12.1933415839594</v>
      </c>
      <c r="AG1003" s="23">
        <v>0</v>
      </c>
      <c r="AH1003" s="63">
        <v>-6.0948258007556397</v>
      </c>
      <c r="AI1003" s="23">
        <v>0</v>
      </c>
      <c r="AJ1003" s="63">
        <v>10.0861129722034</v>
      </c>
      <c r="AK1003" s="23">
        <v>0</v>
      </c>
      <c r="AL1003" s="23">
        <v>0</v>
      </c>
      <c r="AM1003" s="63">
        <v>15.439104699005799</v>
      </c>
      <c r="AN1003" s="19"/>
      <c r="AO1003" s="26">
        <v>0</v>
      </c>
      <c r="AP1003" s="26">
        <v>0</v>
      </c>
      <c r="AQ1003" s="26">
        <v>0</v>
      </c>
      <c r="AR1003" s="26">
        <v>0</v>
      </c>
      <c r="AS1003" s="24">
        <v>0</v>
      </c>
      <c r="AT1003" s="24">
        <v>0</v>
      </c>
      <c r="AU1003" s="24">
        <v>7</v>
      </c>
      <c r="AV1003" s="25">
        <v>5</v>
      </c>
      <c r="AW1003" s="19"/>
      <c r="AX1003" s="29">
        <v>0</v>
      </c>
      <c r="AY1003" s="30">
        <v>-117.545979959425</v>
      </c>
      <c r="AZ1003" s="30">
        <v>0.39470262811346402</v>
      </c>
      <c r="BA1003" s="30">
        <v>-15.971119820984301</v>
      </c>
      <c r="BB1003" s="62">
        <v>0</v>
      </c>
      <c r="BC1003" s="108">
        <v>0</v>
      </c>
      <c r="BD1003" s="22">
        <v>43650</v>
      </c>
      <c r="BE1003" s="22"/>
      <c r="BF1003" s="24"/>
      <c r="BG1003" s="22"/>
      <c r="BH1003" s="37"/>
    </row>
    <row r="1004" spans="1:60" x14ac:dyDescent="0.25">
      <c r="A1004" s="19"/>
      <c r="B1004" s="17" t="s">
        <v>1018</v>
      </c>
      <c r="C1004" s="17" t="s">
        <v>5284</v>
      </c>
      <c r="D1004" s="17" t="s">
        <v>3176</v>
      </c>
      <c r="E1004" s="20" t="s">
        <v>7325</v>
      </c>
      <c r="F1004" s="20" t="s">
        <v>3158</v>
      </c>
      <c r="G1004" s="82" t="s">
        <v>7251</v>
      </c>
      <c r="H1004" s="85" t="s">
        <v>7264</v>
      </c>
      <c r="I1004" s="21" t="s">
        <v>7417</v>
      </c>
      <c r="J1004" s="21" t="s">
        <v>7456</v>
      </c>
      <c r="K1004" s="19"/>
      <c r="L1004" s="22">
        <v>44015</v>
      </c>
      <c r="M1004" s="98">
        <v>957.26800000015601</v>
      </c>
      <c r="N1004" s="94">
        <v>957.26800000015601</v>
      </c>
      <c r="O1004" s="94">
        <v>957.26800000015601</v>
      </c>
      <c r="P1004" s="62">
        <f t="shared" si="15"/>
        <v>1</v>
      </c>
      <c r="Q1004" s="22">
        <v>44015</v>
      </c>
      <c r="R1004" s="99">
        <v>0</v>
      </c>
      <c r="S1004" s="99">
        <v>0</v>
      </c>
      <c r="T1004" s="19"/>
      <c r="U1004" s="23">
        <v>0</v>
      </c>
      <c r="V1004" s="63">
        <v>-0.55802128681534702</v>
      </c>
      <c r="W1004" s="23">
        <v>0</v>
      </c>
      <c r="X1004" s="63">
        <v>-9.6027699646656401</v>
      </c>
      <c r="Y1004" s="23">
        <v>0</v>
      </c>
      <c r="Z1004" s="63">
        <v>13.200603380581001</v>
      </c>
      <c r="AA1004" s="23">
        <v>0</v>
      </c>
      <c r="AB1004" s="63">
        <v>16.906615709653099</v>
      </c>
      <c r="AC1004" s="23">
        <v>0</v>
      </c>
      <c r="AD1004" s="63">
        <v>20.067297247529499</v>
      </c>
      <c r="AE1004" s="23">
        <v>0</v>
      </c>
      <c r="AF1004" s="64">
        <v>12.1933415839594</v>
      </c>
      <c r="AG1004" s="23">
        <v>0</v>
      </c>
      <c r="AH1004" s="63">
        <v>-6.0948258007556397</v>
      </c>
      <c r="AI1004" s="23">
        <v>0</v>
      </c>
      <c r="AJ1004" s="63">
        <v>10.0861129722034</v>
      </c>
      <c r="AK1004" s="23">
        <v>-4.27319999998872E-2</v>
      </c>
      <c r="AL1004" s="23">
        <v>-4.96068478514644E-3</v>
      </c>
      <c r="AM1004" s="63">
        <v>-4.0380837024713401</v>
      </c>
      <c r="AN1004" s="19"/>
      <c r="AO1004" s="26">
        <v>0</v>
      </c>
      <c r="AP1004" s="26">
        <v>0</v>
      </c>
      <c r="AQ1004" s="26">
        <v>0</v>
      </c>
      <c r="AR1004" s="26">
        <v>0</v>
      </c>
      <c r="AS1004" s="24">
        <v>0</v>
      </c>
      <c r="AT1004" s="24">
        <v>0</v>
      </c>
      <c r="AU1004" s="24">
        <v>7</v>
      </c>
      <c r="AV1004" s="25">
        <v>5</v>
      </c>
      <c r="AW1004" s="19"/>
      <c r="AX1004" s="29">
        <v>0</v>
      </c>
      <c r="AY1004" s="30">
        <v>-117.545979959425</v>
      </c>
      <c r="AZ1004" s="30">
        <v>0.39470262811346402</v>
      </c>
      <c r="BA1004" s="30">
        <v>-15.971119820984301</v>
      </c>
      <c r="BB1004" s="62">
        <v>0</v>
      </c>
      <c r="BC1004" s="108">
        <v>0</v>
      </c>
      <c r="BD1004" s="22">
        <v>43650</v>
      </c>
      <c r="BE1004" s="22"/>
      <c r="BF1004" s="24"/>
      <c r="BG1004" s="22"/>
      <c r="BH1004" s="37"/>
    </row>
    <row r="1005" spans="1:60" x14ac:dyDescent="0.25">
      <c r="A1005" s="19"/>
      <c r="B1005" s="17" t="s">
        <v>1019</v>
      </c>
      <c r="C1005" s="17" t="s">
        <v>5285</v>
      </c>
      <c r="D1005" s="17" t="s">
        <v>3176</v>
      </c>
      <c r="E1005" s="20" t="s">
        <v>7326</v>
      </c>
      <c r="F1005" s="20" t="s">
        <v>3158</v>
      </c>
      <c r="G1005" s="82" t="s">
        <v>7251</v>
      </c>
      <c r="H1005" s="85" t="s">
        <v>7264</v>
      </c>
      <c r="I1005" s="21" t="s">
        <v>7417</v>
      </c>
      <c r="J1005" s="21" t="s">
        <v>7457</v>
      </c>
      <c r="K1005" s="19"/>
      <c r="L1005" s="22">
        <v>44015</v>
      </c>
      <c r="M1005" s="98">
        <v>994.694000000134</v>
      </c>
      <c r="N1005" s="94">
        <v>994.694000000134</v>
      </c>
      <c r="O1005" s="94">
        <v>1076.3917999994001</v>
      </c>
      <c r="P1005" s="62">
        <f t="shared" si="15"/>
        <v>0.92410031365966216</v>
      </c>
      <c r="Q1005" s="22">
        <v>43873</v>
      </c>
      <c r="R1005" s="99">
        <v>1697359.7990000001</v>
      </c>
      <c r="S1005" s="99">
        <v>1966864.3736406299</v>
      </c>
      <c r="T1005" s="19"/>
      <c r="U1005" s="23">
        <v>-3.0874334606778602E-4</v>
      </c>
      <c r="V1005" s="63">
        <v>-0.58889562142212504</v>
      </c>
      <c r="W1005" s="23">
        <v>2.6600337005220401E-3</v>
      </c>
      <c r="X1005" s="63">
        <v>-9.3367665946134402</v>
      </c>
      <c r="Y1005" s="23">
        <v>-5.9687203965077103E-2</v>
      </c>
      <c r="Z1005" s="63">
        <v>7.2318829840733097</v>
      </c>
      <c r="AA1005" s="23">
        <v>-5.35874267089093E-2</v>
      </c>
      <c r="AB1005" s="63">
        <v>11.547873038769501</v>
      </c>
      <c r="AC1005" s="23">
        <v>-6.4353966238777496E-2</v>
      </c>
      <c r="AD1005" s="63">
        <v>13.631900623659</v>
      </c>
      <c r="AE1005" s="23">
        <v>-1.2162089020421299E-2</v>
      </c>
      <c r="AF1005" s="64">
        <v>10.977132681917301</v>
      </c>
      <c r="AG1005" s="23">
        <v>6.8298232745291898E-3</v>
      </c>
      <c r="AH1005" s="63">
        <v>-5.4118434733027199</v>
      </c>
      <c r="AI1005" s="23">
        <v>-5.69807216952904E-2</v>
      </c>
      <c r="AJ1005" s="63">
        <v>4.3880408026743698</v>
      </c>
      <c r="AK1005" s="23">
        <v>-4.3057386116779499E-2</v>
      </c>
      <c r="AL1005" s="23">
        <v>-4.4639829529842202E-3</v>
      </c>
      <c r="AM1005" s="63">
        <v>11.133366087335199</v>
      </c>
      <c r="AN1005" s="19"/>
      <c r="AO1005" s="26">
        <v>5.4005809459340498E-2</v>
      </c>
      <c r="AP1005" s="26">
        <v>-7.4764049804798602E-2</v>
      </c>
      <c r="AQ1005" s="26">
        <v>5.5767235966413899E-2</v>
      </c>
      <c r="AR1005" s="26">
        <v>-9.7682171552151004E-2</v>
      </c>
      <c r="AS1005" s="24">
        <v>8</v>
      </c>
      <c r="AT1005" s="24">
        <v>4</v>
      </c>
      <c r="AU1005" s="24">
        <v>7</v>
      </c>
      <c r="AV1005" s="25">
        <v>5</v>
      </c>
      <c r="AW1005" s="19"/>
      <c r="AX1005" s="29">
        <v>0.20013870216702301</v>
      </c>
      <c r="AY1005" s="30">
        <v>-0.32284394363477997</v>
      </c>
      <c r="AZ1005" s="30">
        <v>0.348631789672254</v>
      </c>
      <c r="BA1005" s="30">
        <v>-0.42327486774183898</v>
      </c>
      <c r="BB1005" s="62">
        <v>2.0489919861684001E-2</v>
      </c>
      <c r="BC1005" s="108">
        <v>-23.233584648201902</v>
      </c>
      <c r="BD1005" s="22">
        <v>43873</v>
      </c>
      <c r="BE1005" s="22">
        <v>43913</v>
      </c>
      <c r="BF1005" s="24"/>
      <c r="BG1005" s="22"/>
      <c r="BH1005" s="37"/>
    </row>
    <row r="1006" spans="1:60" x14ac:dyDescent="0.25">
      <c r="A1006" s="19"/>
      <c r="B1006" s="17" t="s">
        <v>1020</v>
      </c>
      <c r="C1006" s="17" t="s">
        <v>5286</v>
      </c>
      <c r="D1006" s="17" t="s">
        <v>3176</v>
      </c>
      <c r="E1006" s="20" t="s">
        <v>7327</v>
      </c>
      <c r="F1006" s="20" t="s">
        <v>3158</v>
      </c>
      <c r="G1006" s="82" t="s">
        <v>7251</v>
      </c>
      <c r="H1006" s="85" t="s">
        <v>7264</v>
      </c>
      <c r="I1006" s="21" t="s">
        <v>7417</v>
      </c>
      <c r="J1006" s="21" t="s">
        <v>7458</v>
      </c>
      <c r="K1006" s="19"/>
      <c r="L1006" s="22">
        <v>44015</v>
      </c>
      <c r="M1006" s="98">
        <v>1112.90000000037</v>
      </c>
      <c r="N1006" s="94">
        <v>1112.90000000037</v>
      </c>
      <c r="O1006" s="94">
        <v>1112.90000000037</v>
      </c>
      <c r="P1006" s="62">
        <f t="shared" si="15"/>
        <v>1</v>
      </c>
      <c r="Q1006" s="22">
        <v>44015</v>
      </c>
      <c r="R1006" s="99">
        <v>0</v>
      </c>
      <c r="S1006" s="99">
        <v>0</v>
      </c>
      <c r="T1006" s="19"/>
      <c r="U1006" s="23">
        <v>0</v>
      </c>
      <c r="V1006" s="63">
        <v>-0.55802128681534702</v>
      </c>
      <c r="W1006" s="23">
        <v>0</v>
      </c>
      <c r="X1006" s="63">
        <v>-9.6027699646656401</v>
      </c>
      <c r="Y1006" s="23">
        <v>0</v>
      </c>
      <c r="Z1006" s="63">
        <v>13.200603380581001</v>
      </c>
      <c r="AA1006" s="23">
        <v>0</v>
      </c>
      <c r="AB1006" s="63">
        <v>16.906615709653099</v>
      </c>
      <c r="AC1006" s="23">
        <v>0</v>
      </c>
      <c r="AD1006" s="63">
        <v>20.067297247529499</v>
      </c>
      <c r="AE1006" s="23">
        <v>0</v>
      </c>
      <c r="AF1006" s="64">
        <v>12.1933415839594</v>
      </c>
      <c r="AG1006" s="23">
        <v>0</v>
      </c>
      <c r="AH1006" s="63">
        <v>-6.0948258007556397</v>
      </c>
      <c r="AI1006" s="23">
        <v>0</v>
      </c>
      <c r="AJ1006" s="63">
        <v>10.0861129722034</v>
      </c>
      <c r="AK1006" s="23">
        <v>0.11290000000008101</v>
      </c>
      <c r="AL1006" s="23">
        <v>1.22553490473365E-2</v>
      </c>
      <c r="AM1006" s="63">
        <v>11.525116297532801</v>
      </c>
      <c r="AN1006" s="19"/>
      <c r="AO1006" s="26">
        <v>0</v>
      </c>
      <c r="AP1006" s="26">
        <v>0</v>
      </c>
      <c r="AQ1006" s="26">
        <v>0</v>
      </c>
      <c r="AR1006" s="26">
        <v>0</v>
      </c>
      <c r="AS1006" s="24">
        <v>0</v>
      </c>
      <c r="AT1006" s="24">
        <v>0</v>
      </c>
      <c r="AU1006" s="24">
        <v>7</v>
      </c>
      <c r="AV1006" s="25">
        <v>5</v>
      </c>
      <c r="AW1006" s="19"/>
      <c r="AX1006" s="29">
        <v>0</v>
      </c>
      <c r="AY1006" s="30">
        <v>-117.545979959425</v>
      </c>
      <c r="AZ1006" s="30">
        <v>0.39470262811346402</v>
      </c>
      <c r="BA1006" s="30">
        <v>-15.971119820984301</v>
      </c>
      <c r="BB1006" s="62">
        <v>0</v>
      </c>
      <c r="BC1006" s="108">
        <v>0</v>
      </c>
      <c r="BD1006" s="22">
        <v>43650</v>
      </c>
      <c r="BE1006" s="22"/>
      <c r="BF1006" s="24"/>
      <c r="BG1006" s="22"/>
      <c r="BH1006" s="37"/>
    </row>
    <row r="1007" spans="1:60" x14ac:dyDescent="0.25">
      <c r="A1007" s="19"/>
      <c r="B1007" s="17" t="s">
        <v>1021</v>
      </c>
      <c r="C1007" s="17" t="s">
        <v>5287</v>
      </c>
      <c r="D1007" s="17" t="s">
        <v>3177</v>
      </c>
      <c r="E1007" s="20" t="s">
        <v>7289</v>
      </c>
      <c r="F1007" s="20" t="s">
        <v>7248</v>
      </c>
      <c r="G1007" s="82" t="s">
        <v>7250</v>
      </c>
      <c r="H1007" s="85" t="s">
        <v>7264</v>
      </c>
      <c r="I1007" s="21" t="s">
        <v>7417</v>
      </c>
      <c r="J1007" s="21" t="s">
        <v>7459</v>
      </c>
      <c r="K1007" s="19"/>
      <c r="L1007" s="22">
        <v>44015</v>
      </c>
      <c r="M1007" s="98">
        <v>1096.2726000007201</v>
      </c>
      <c r="N1007" s="94">
        <v>1096.2726000007201</v>
      </c>
      <c r="O1007" s="94">
        <v>1183.38199999928</v>
      </c>
      <c r="P1007" s="62">
        <f t="shared" si="15"/>
        <v>0.92638944989985239</v>
      </c>
      <c r="Q1007" s="22">
        <v>43882</v>
      </c>
      <c r="R1007" s="99">
        <v>451369.08799999999</v>
      </c>
      <c r="S1007" s="99">
        <v>364793.58623144502</v>
      </c>
      <c r="T1007" s="19"/>
      <c r="U1007" s="23">
        <v>4.0023723740887397E-3</v>
      </c>
      <c r="V1007" s="63">
        <v>-0.157784049406473</v>
      </c>
      <c r="W1007" s="23">
        <v>6.5486227835208397E-2</v>
      </c>
      <c r="X1007" s="63">
        <v>-3.0541471811448</v>
      </c>
      <c r="Y1007" s="23">
        <v>-4.0755060049414198E-2</v>
      </c>
      <c r="Z1007" s="63">
        <v>9.1250973756395997</v>
      </c>
      <c r="AA1007" s="23">
        <v>6.5564107972022598E-2</v>
      </c>
      <c r="AB1007" s="63">
        <v>23.4630265068554</v>
      </c>
      <c r="AC1007" s="23">
        <v>0.11628490934162999</v>
      </c>
      <c r="AD1007" s="63">
        <v>31.695788181707002</v>
      </c>
      <c r="AE1007" s="23"/>
      <c r="AF1007" s="64"/>
      <c r="AG1007" s="23">
        <v>9.2371024456952E-3</v>
      </c>
      <c r="AH1007" s="63">
        <v>-5.1711155561861197</v>
      </c>
      <c r="AI1007" s="23">
        <v>-2.2894937946148299E-2</v>
      </c>
      <c r="AJ1007" s="63">
        <v>7.7966191775922198</v>
      </c>
      <c r="AK1007" s="23">
        <v>9.6272600001684597E-2</v>
      </c>
      <c r="AL1007" s="23">
        <v>3.8962319402344299E-2</v>
      </c>
      <c r="AM1007" s="63">
        <v>34.299253738310703</v>
      </c>
      <c r="AN1007" s="19"/>
      <c r="AO1007" s="26">
        <v>2.9329806135137901E-2</v>
      </c>
      <c r="AP1007" s="26">
        <v>-4.8838125403562999E-2</v>
      </c>
      <c r="AQ1007" s="26">
        <v>8.3415704562939896E-2</v>
      </c>
      <c r="AR1007" s="26">
        <v>-0.13896389517962199</v>
      </c>
      <c r="AS1007" s="24">
        <v>7</v>
      </c>
      <c r="AT1007" s="24">
        <v>5</v>
      </c>
      <c r="AU1007" s="24">
        <v>7</v>
      </c>
      <c r="AV1007" s="25">
        <v>5</v>
      </c>
      <c r="AW1007" s="19"/>
      <c r="AX1007" s="29">
        <v>0.13873558621620799</v>
      </c>
      <c r="AY1007" s="30">
        <v>0.264437052302128</v>
      </c>
      <c r="AZ1007" s="30">
        <v>0.631825301691606</v>
      </c>
      <c r="BA1007" s="30">
        <v>0.35441054655257198</v>
      </c>
      <c r="BB1007" s="62">
        <v>1.4258261150989699E-2</v>
      </c>
      <c r="BC1007" s="108">
        <v>-24.753689003177001</v>
      </c>
      <c r="BD1007" s="22">
        <v>43882</v>
      </c>
      <c r="BE1007" s="22">
        <v>43914</v>
      </c>
      <c r="BF1007" s="24"/>
      <c r="BG1007" s="22"/>
      <c r="BH1007" s="37"/>
    </row>
    <row r="1008" spans="1:60" x14ac:dyDescent="0.25">
      <c r="A1008" s="19"/>
      <c r="B1008" s="17" t="s">
        <v>1022</v>
      </c>
      <c r="C1008" s="17" t="s">
        <v>5288</v>
      </c>
      <c r="D1008" s="17" t="s">
        <v>3177</v>
      </c>
      <c r="E1008" s="20" t="s">
        <v>7385</v>
      </c>
      <c r="F1008" s="20" t="s">
        <v>7248</v>
      </c>
      <c r="G1008" s="82" t="s">
        <v>7250</v>
      </c>
      <c r="H1008" s="85" t="s">
        <v>7264</v>
      </c>
      <c r="I1008" s="21" t="s">
        <v>7417</v>
      </c>
      <c r="J1008" s="21" t="s">
        <v>7460</v>
      </c>
      <c r="K1008" s="19"/>
      <c r="L1008" s="22">
        <v>44015</v>
      </c>
      <c r="M1008" s="98">
        <v>1101.01349999942</v>
      </c>
      <c r="N1008" s="94">
        <v>1101.01349999942</v>
      </c>
      <c r="O1008" s="94">
        <v>1187.4719999991401</v>
      </c>
      <c r="P1008" s="62">
        <f t="shared" si="15"/>
        <v>0.92719112534882286</v>
      </c>
      <c r="Q1008" s="22">
        <v>43882</v>
      </c>
      <c r="R1008" s="99">
        <v>298598.81300000002</v>
      </c>
      <c r="S1008" s="99">
        <v>251637.81677221699</v>
      </c>
      <c r="T1008" s="19"/>
      <c r="U1008" s="23">
        <v>4.0088734695018502E-3</v>
      </c>
      <c r="V1008" s="63">
        <v>-0.157133939865162</v>
      </c>
      <c r="W1008" s="23">
        <v>6.5694054505002E-2</v>
      </c>
      <c r="X1008" s="63">
        <v>-3.0333645141654402</v>
      </c>
      <c r="Y1008" s="23">
        <v>-3.9619023894374501E-2</v>
      </c>
      <c r="Z1008" s="63">
        <v>9.2387009911471996</v>
      </c>
      <c r="AA1008" s="23">
        <v>6.8106940931102103E-2</v>
      </c>
      <c r="AB1008" s="63">
        <v>23.7173098027706</v>
      </c>
      <c r="AC1008" s="23">
        <v>0.11938723399725901</v>
      </c>
      <c r="AD1008" s="63">
        <v>32.006020647240803</v>
      </c>
      <c r="AE1008" s="23"/>
      <c r="AF1008" s="64"/>
      <c r="AG1008" s="23">
        <v>9.2568156760535203E-3</v>
      </c>
      <c r="AH1008" s="63">
        <v>-5.1691442331502904</v>
      </c>
      <c r="AI1008" s="23">
        <v>-2.17185590790905E-2</v>
      </c>
      <c r="AJ1008" s="63">
        <v>7.9142570642943602</v>
      </c>
      <c r="AK1008" s="23">
        <v>0.101013499999681</v>
      </c>
      <c r="AL1008" s="23">
        <v>4.3934640971201602E-2</v>
      </c>
      <c r="AM1008" s="63">
        <v>35.700205908156903</v>
      </c>
      <c r="AN1008" s="19"/>
      <c r="AO1008" s="26">
        <v>2.93364124827349E-2</v>
      </c>
      <c r="AP1008" s="26">
        <v>-4.8831922200406601E-2</v>
      </c>
      <c r="AQ1008" s="26">
        <v>8.3627104213519501E-2</v>
      </c>
      <c r="AR1008" s="26">
        <v>-0.13879031149743201</v>
      </c>
      <c r="AS1008" s="24">
        <v>7</v>
      </c>
      <c r="AT1008" s="24">
        <v>5</v>
      </c>
      <c r="AU1008" s="24">
        <v>7</v>
      </c>
      <c r="AV1008" s="25">
        <v>5</v>
      </c>
      <c r="AW1008" s="19"/>
      <c r="AX1008" s="29">
        <v>0.13873151020903601</v>
      </c>
      <c r="AY1008" s="30">
        <v>0.28131903431994898</v>
      </c>
      <c r="AZ1008" s="30">
        <v>0.63962846899175896</v>
      </c>
      <c r="BA1008" s="30">
        <v>0.37722875456120197</v>
      </c>
      <c r="BB1008" s="62">
        <v>1.42579446358832E-2</v>
      </c>
      <c r="BC1008" s="108">
        <v>-24.738023296493299</v>
      </c>
      <c r="BD1008" s="22">
        <v>43882</v>
      </c>
      <c r="BE1008" s="22">
        <v>43914</v>
      </c>
      <c r="BF1008" s="24"/>
      <c r="BG1008" s="22"/>
      <c r="BH1008" s="37"/>
    </row>
    <row r="1009" spans="1:60" x14ac:dyDescent="0.25">
      <c r="A1009" s="19"/>
      <c r="B1009" s="17" t="s">
        <v>1023</v>
      </c>
      <c r="C1009" s="17" t="s">
        <v>5289</v>
      </c>
      <c r="D1009" s="17" t="s">
        <v>3177</v>
      </c>
      <c r="E1009" s="20" t="s">
        <v>7386</v>
      </c>
      <c r="F1009" s="20" t="s">
        <v>7248</v>
      </c>
      <c r="G1009" s="82" t="s">
        <v>7250</v>
      </c>
      <c r="H1009" s="85" t="s">
        <v>7264</v>
      </c>
      <c r="I1009" s="21" t="s">
        <v>7417</v>
      </c>
      <c r="J1009" s="21" t="s">
        <v>7461</v>
      </c>
      <c r="K1009" s="19"/>
      <c r="L1009" s="22">
        <v>44015</v>
      </c>
      <c r="M1009" s="98">
        <v>1122.73509999923</v>
      </c>
      <c r="N1009" s="94">
        <v>1122.73509999923</v>
      </c>
      <c r="O1009" s="94">
        <v>1210.89939999953</v>
      </c>
      <c r="P1009" s="62">
        <f t="shared" si="15"/>
        <v>0.92719106145371422</v>
      </c>
      <c r="Q1009" s="22">
        <v>43882</v>
      </c>
      <c r="R1009" s="99">
        <v>4794301.1349999998</v>
      </c>
      <c r="S1009" s="99">
        <v>4591118.8360781297</v>
      </c>
      <c r="T1009" s="19"/>
      <c r="U1009" s="23">
        <v>4.00893501500832E-3</v>
      </c>
      <c r="V1009" s="63">
        <v>-0.15712778531451499</v>
      </c>
      <c r="W1009" s="23">
        <v>6.5694039663867401E-2</v>
      </c>
      <c r="X1009" s="63">
        <v>-3.0333659982788999</v>
      </c>
      <c r="Y1009" s="23">
        <v>-3.96190314240812E-2</v>
      </c>
      <c r="Z1009" s="63">
        <v>9.2387002381728998</v>
      </c>
      <c r="AA1009" s="23">
        <v>6.8106880411505699E-2</v>
      </c>
      <c r="AB1009" s="63">
        <v>23.717303750803701</v>
      </c>
      <c r="AC1009" s="23"/>
      <c r="AD1009" s="63"/>
      <c r="AE1009" s="23"/>
      <c r="AF1009" s="64"/>
      <c r="AG1009" s="23">
        <v>9.2567897063418093E-3</v>
      </c>
      <c r="AH1009" s="63">
        <v>-5.16914683012146</v>
      </c>
      <c r="AI1009" s="23">
        <v>-2.1718614222663701E-2</v>
      </c>
      <c r="AJ1009" s="63">
        <v>7.91425154994067</v>
      </c>
      <c r="AK1009" s="23">
        <v>0.126786008377239</v>
      </c>
      <c r="AL1009" s="23">
        <v>7.0923979212238905E-2</v>
      </c>
      <c r="AM1009" s="63">
        <v>29.7228951483849</v>
      </c>
      <c r="AN1009" s="19"/>
      <c r="AO1009" s="26">
        <v>2.9336488858462E-2</v>
      </c>
      <c r="AP1009" s="26">
        <v>-4.8831976280780502E-2</v>
      </c>
      <c r="AQ1009" s="26">
        <v>8.3627155829162803E-2</v>
      </c>
      <c r="AR1009" s="26">
        <v>-0.13879029342206201</v>
      </c>
      <c r="AS1009" s="24">
        <v>7</v>
      </c>
      <c r="AT1009" s="24">
        <v>5</v>
      </c>
      <c r="AU1009" s="24">
        <v>7</v>
      </c>
      <c r="AV1009" s="25">
        <v>5</v>
      </c>
      <c r="AW1009" s="19"/>
      <c r="AX1009" s="29">
        <v>0.13873156486486601</v>
      </c>
      <c r="AY1009" s="30">
        <v>0.28132110824344603</v>
      </c>
      <c r="AZ1009" s="30">
        <v>0.63962869789065702</v>
      </c>
      <c r="BA1009" s="30">
        <v>0.37723152766829998</v>
      </c>
      <c r="BB1009" s="62">
        <v>1.42579500397005E-2</v>
      </c>
      <c r="BC1009" s="108">
        <v>-24.7380253057636</v>
      </c>
      <c r="BD1009" s="22">
        <v>43882</v>
      </c>
      <c r="BE1009" s="22">
        <v>43914</v>
      </c>
      <c r="BF1009" s="24"/>
      <c r="BG1009" s="22"/>
      <c r="BH1009" s="37"/>
    </row>
    <row r="1010" spans="1:60" x14ac:dyDescent="0.25">
      <c r="A1010" s="19"/>
      <c r="B1010" s="17" t="s">
        <v>1024</v>
      </c>
      <c r="C1010" s="17" t="s">
        <v>5290</v>
      </c>
      <c r="D1010" s="17" t="s">
        <v>3177</v>
      </c>
      <c r="E1010" s="20" t="s">
        <v>7291</v>
      </c>
      <c r="F1010" s="20" t="s">
        <v>7248</v>
      </c>
      <c r="G1010" s="82" t="s">
        <v>7250</v>
      </c>
      <c r="H1010" s="85" t="s">
        <v>7264</v>
      </c>
      <c r="I1010" s="21" t="s">
        <v>7417</v>
      </c>
      <c r="J1010" s="21" t="s">
        <v>7462</v>
      </c>
      <c r="K1010" s="19"/>
      <c r="L1010" s="22">
        <v>44015</v>
      </c>
      <c r="M1010" s="98">
        <v>1138.77759999968</v>
      </c>
      <c r="N1010" s="94">
        <v>1138.77759999968</v>
      </c>
      <c r="O1010" s="94">
        <v>1223.1660999991</v>
      </c>
      <c r="P1010" s="62">
        <f t="shared" si="15"/>
        <v>0.93100814353873762</v>
      </c>
      <c r="Q1010" s="22">
        <v>43882</v>
      </c>
      <c r="R1010" s="99">
        <v>836090.70900000003</v>
      </c>
      <c r="S1010" s="99">
        <v>1056829.92403906</v>
      </c>
      <c r="T1010" s="19"/>
      <c r="U1010" s="23">
        <v>4.0399560748483098E-3</v>
      </c>
      <c r="V1010" s="63">
        <v>-0.154025679330516</v>
      </c>
      <c r="W1010" s="23">
        <v>6.6682153281362802E-2</v>
      </c>
      <c r="X1010" s="63">
        <v>-2.9345546365293602</v>
      </c>
      <c r="Y1010" s="23">
        <v>-3.4204570656584103E-2</v>
      </c>
      <c r="Z1010" s="63">
        <v>9.7801463149226002</v>
      </c>
      <c r="AA1010" s="23">
        <v>8.0267810753866797E-2</v>
      </c>
      <c r="AB1010" s="63">
        <v>24.933396785054398</v>
      </c>
      <c r="AC1010" s="23">
        <v>0.14505801419552899</v>
      </c>
      <c r="AD1010" s="63">
        <v>34.573098667082398</v>
      </c>
      <c r="AE1010" s="23"/>
      <c r="AF1010" s="64"/>
      <c r="AG1010" s="23">
        <v>9.3504133292299195E-3</v>
      </c>
      <c r="AH1010" s="63">
        <v>-5.1597844678326501</v>
      </c>
      <c r="AI1010" s="23">
        <v>-1.6112043785142301E-2</v>
      </c>
      <c r="AJ1010" s="63">
        <v>8.4749085936928203</v>
      </c>
      <c r="AK1010" s="23">
        <v>0.138777599999303</v>
      </c>
      <c r="AL1010" s="23">
        <v>5.6680717714698403E-2</v>
      </c>
      <c r="AM1010" s="63">
        <v>36.757367811515003</v>
      </c>
      <c r="AN1010" s="19"/>
      <c r="AO1010" s="26">
        <v>2.9368262019488601E-2</v>
      </c>
      <c r="AP1010" s="26">
        <v>-4.8802541899058298E-2</v>
      </c>
      <c r="AQ1010" s="26">
        <v>8.4631812474981402E-2</v>
      </c>
      <c r="AR1010" s="26">
        <v>-0.13796517818264001</v>
      </c>
      <c r="AS1010" s="24">
        <v>7</v>
      </c>
      <c r="AT1010" s="24">
        <v>5</v>
      </c>
      <c r="AU1010" s="24">
        <v>7</v>
      </c>
      <c r="AV1010" s="25">
        <v>5</v>
      </c>
      <c r="AW1010" s="19"/>
      <c r="AX1010" s="29">
        <v>0.13871318191682799</v>
      </c>
      <c r="AY1010" s="30">
        <v>0.36204880547575202</v>
      </c>
      <c r="AZ1010" s="30">
        <v>0.67693205489285901</v>
      </c>
      <c r="BA1010" s="30">
        <v>0.486657341711634</v>
      </c>
      <c r="BB1010" s="62">
        <v>1.42565475385891E-2</v>
      </c>
      <c r="BC1010" s="108">
        <v>-24.663592295342799</v>
      </c>
      <c r="BD1010" s="22">
        <v>43882</v>
      </c>
      <c r="BE1010" s="22">
        <v>43914</v>
      </c>
      <c r="BF1010" s="24"/>
      <c r="BG1010" s="22"/>
      <c r="BH1010" s="37"/>
    </row>
    <row r="1011" spans="1:60" x14ac:dyDescent="0.25">
      <c r="A1011" s="19"/>
      <c r="B1011" s="17" t="s">
        <v>1025</v>
      </c>
      <c r="C1011" s="17" t="s">
        <v>5291</v>
      </c>
      <c r="D1011" s="17" t="s">
        <v>3178</v>
      </c>
      <c r="E1011" s="20" t="s">
        <v>7289</v>
      </c>
      <c r="F1011" s="20" t="s">
        <v>7248</v>
      </c>
      <c r="G1011" s="82" t="s">
        <v>7250</v>
      </c>
      <c r="H1011" s="85" t="s">
        <v>7262</v>
      </c>
      <c r="I1011" s="21" t="s">
        <v>7417</v>
      </c>
      <c r="J1011" s="21" t="s">
        <v>7463</v>
      </c>
      <c r="K1011" s="19"/>
      <c r="L1011" s="22">
        <v>44015</v>
      </c>
      <c r="M1011" s="98">
        <v>1107.71700000018</v>
      </c>
      <c r="N1011" s="94">
        <v>1107.71700000018</v>
      </c>
      <c r="O1011" s="94">
        <v>1138.1945999991101</v>
      </c>
      <c r="P1011" s="62">
        <f t="shared" si="15"/>
        <v>0.97322285661963781</v>
      </c>
      <c r="Q1011" s="22">
        <v>43882</v>
      </c>
      <c r="R1011" s="99">
        <v>4753802.3509999998</v>
      </c>
      <c r="S1011" s="99">
        <v>2428806.9187617199</v>
      </c>
      <c r="T1011" s="19"/>
      <c r="U1011" s="23">
        <v>6.3603594753658399E-4</v>
      </c>
      <c r="V1011" s="63">
        <v>-0.49441769206168801</v>
      </c>
      <c r="W1011" s="23">
        <v>2.6633201736331099E-2</v>
      </c>
      <c r="X1011" s="63">
        <v>-6.9394497910325299</v>
      </c>
      <c r="Y1011" s="23">
        <v>-7.5364075419201999E-3</v>
      </c>
      <c r="Z1011" s="63">
        <v>12.446962626389</v>
      </c>
      <c r="AA1011" s="23">
        <v>3.43909881903528E-2</v>
      </c>
      <c r="AB1011" s="63">
        <v>20.345714528695702</v>
      </c>
      <c r="AC1011" s="23">
        <v>9.4896311638876796E-2</v>
      </c>
      <c r="AD1011" s="63">
        <v>29.5569284114172</v>
      </c>
      <c r="AE1011" s="23"/>
      <c r="AF1011" s="64"/>
      <c r="AG1011" s="23">
        <v>-4.4134389827377201E-4</v>
      </c>
      <c r="AH1011" s="63">
        <v>-6.1389601905830196</v>
      </c>
      <c r="AI1011" s="23">
        <v>-2.1905128778598699E-4</v>
      </c>
      <c r="AJ1011" s="63">
        <v>10.064207843432101</v>
      </c>
      <c r="AK1011" s="23">
        <v>0.107717000000848</v>
      </c>
      <c r="AL1011" s="23">
        <v>4.3167868190721499E-2</v>
      </c>
      <c r="AM1011" s="63">
        <v>35.024002620484701</v>
      </c>
      <c r="AN1011" s="19"/>
      <c r="AO1011" s="26">
        <v>1.11573655740358E-2</v>
      </c>
      <c r="AP1011" s="26">
        <v>-1.8675207313208399E-2</v>
      </c>
      <c r="AQ1011" s="26">
        <v>2.9248714514324099E-2</v>
      </c>
      <c r="AR1011" s="26">
        <v>-6.9570344048770494E-2</v>
      </c>
      <c r="AS1011" s="24">
        <v>7</v>
      </c>
      <c r="AT1011" s="24">
        <v>5</v>
      </c>
      <c r="AU1011" s="24">
        <v>7</v>
      </c>
      <c r="AV1011" s="25">
        <v>5</v>
      </c>
      <c r="AW1011" s="19"/>
      <c r="AX1011" s="29">
        <v>5.3837252675512003E-2</v>
      </c>
      <c r="AY1011" s="30">
        <v>0.12002511633863799</v>
      </c>
      <c r="AZ1011" s="30">
        <v>0.53722150095472898</v>
      </c>
      <c r="BA1011" s="30">
        <v>0.15677239974616</v>
      </c>
      <c r="BB1011" s="62">
        <v>5.5491779676413002E-3</v>
      </c>
      <c r="BC1011" s="108">
        <v>-11.0204441313836</v>
      </c>
      <c r="BD1011" s="22">
        <v>43882</v>
      </c>
      <c r="BE1011" s="22">
        <v>43915</v>
      </c>
      <c r="BF1011" s="24"/>
      <c r="BG1011" s="22"/>
      <c r="BH1011" s="37"/>
    </row>
    <row r="1012" spans="1:60" x14ac:dyDescent="0.25">
      <c r="A1012" s="19"/>
      <c r="B1012" s="17" t="s">
        <v>1026</v>
      </c>
      <c r="C1012" s="17" t="s">
        <v>5292</v>
      </c>
      <c r="D1012" s="17" t="s">
        <v>3178</v>
      </c>
      <c r="E1012" s="20" t="s">
        <v>7385</v>
      </c>
      <c r="F1012" s="20" t="s">
        <v>7248</v>
      </c>
      <c r="G1012" s="82" t="s">
        <v>7250</v>
      </c>
      <c r="H1012" s="85" t="s">
        <v>7262</v>
      </c>
      <c r="I1012" s="21" t="s">
        <v>7417</v>
      </c>
      <c r="J1012" s="21" t="s">
        <v>7464</v>
      </c>
      <c r="K1012" s="19"/>
      <c r="L1012" s="22">
        <v>44015</v>
      </c>
      <c r="M1012" s="98">
        <v>1095.0764000006</v>
      </c>
      <c r="N1012" s="94">
        <v>1095.0764000006</v>
      </c>
      <c r="O1012" s="94">
        <v>1124.23340000026</v>
      </c>
      <c r="P1012" s="62">
        <f t="shared" si="15"/>
        <v>0.97406499397753765</v>
      </c>
      <c r="Q1012" s="22">
        <v>43882</v>
      </c>
      <c r="R1012" s="99">
        <v>342570.56599999999</v>
      </c>
      <c r="S1012" s="99">
        <v>249595.21405395499</v>
      </c>
      <c r="T1012" s="19"/>
      <c r="U1012" s="23">
        <v>6.4246816145896403E-4</v>
      </c>
      <c r="V1012" s="63">
        <v>-0.49377447066945002</v>
      </c>
      <c r="W1012" s="23">
        <v>2.6833555330085801E-2</v>
      </c>
      <c r="X1012" s="63">
        <v>-6.91941443165706</v>
      </c>
      <c r="Y1012" s="23">
        <v>-6.3610234683437704E-3</v>
      </c>
      <c r="Z1012" s="63">
        <v>12.5645010337466</v>
      </c>
      <c r="AA1012" s="23">
        <v>3.6859143849142101E-2</v>
      </c>
      <c r="AB1012" s="63">
        <v>20.5925300945819</v>
      </c>
      <c r="AC1012" s="23">
        <v>9.7961733639822302E-2</v>
      </c>
      <c r="AD1012" s="63">
        <v>29.863470611511701</v>
      </c>
      <c r="AE1012" s="23"/>
      <c r="AF1012" s="64"/>
      <c r="AG1012" s="23">
        <v>-4.2180169748462498E-4</v>
      </c>
      <c r="AH1012" s="63">
        <v>-6.1370059705077402</v>
      </c>
      <c r="AI1012" s="23">
        <v>9.8446123593021206E-4</v>
      </c>
      <c r="AJ1012" s="63">
        <v>10.1845590957964</v>
      </c>
      <c r="AK1012" s="23">
        <v>9.5076400000834796E-2</v>
      </c>
      <c r="AL1012" s="23">
        <v>3.8949200972638202E-2</v>
      </c>
      <c r="AM1012" s="63">
        <v>34.181970623321803</v>
      </c>
      <c r="AN1012" s="19"/>
      <c r="AO1012" s="26">
        <v>1.11639014085085E-2</v>
      </c>
      <c r="AP1012" s="26">
        <v>-1.8668800068553499E-2</v>
      </c>
      <c r="AQ1012" s="26">
        <v>2.94494800400571E-2</v>
      </c>
      <c r="AR1012" s="26">
        <v>-6.9382744064569096E-2</v>
      </c>
      <c r="AS1012" s="24">
        <v>7</v>
      </c>
      <c r="AT1012" s="24">
        <v>5</v>
      </c>
      <c r="AU1012" s="24">
        <v>7</v>
      </c>
      <c r="AV1012" s="25">
        <v>5</v>
      </c>
      <c r="AW1012" s="19"/>
      <c r="AX1012" s="29">
        <v>5.3840198611433202E-2</v>
      </c>
      <c r="AY1012" s="30">
        <v>0.16208186945254999</v>
      </c>
      <c r="AZ1012" s="30">
        <v>0.54501300798438002</v>
      </c>
      <c r="BA1012" s="30">
        <v>0.21198662154165501</v>
      </c>
      <c r="BB1012" s="62">
        <v>5.5495267023343304E-3</v>
      </c>
      <c r="BC1012" s="108">
        <v>-11.001345450175</v>
      </c>
      <c r="BD1012" s="22">
        <v>43882</v>
      </c>
      <c r="BE1012" s="22">
        <v>43915</v>
      </c>
      <c r="BF1012" s="24"/>
      <c r="BG1012" s="22"/>
      <c r="BH1012" s="37"/>
    </row>
    <row r="1013" spans="1:60" x14ac:dyDescent="0.25">
      <c r="A1013" s="19"/>
      <c r="B1013" s="17" t="s">
        <v>1027</v>
      </c>
      <c r="C1013" s="17" t="s">
        <v>5293</v>
      </c>
      <c r="D1013" s="17" t="s">
        <v>3178</v>
      </c>
      <c r="E1013" s="20" t="s">
        <v>7386</v>
      </c>
      <c r="F1013" s="20" t="s">
        <v>7248</v>
      </c>
      <c r="G1013" s="82" t="s">
        <v>7250</v>
      </c>
      <c r="H1013" s="85" t="s">
        <v>7262</v>
      </c>
      <c r="I1013" s="21" t="s">
        <v>7417</v>
      </c>
      <c r="J1013" s="21" t="s">
        <v>7465</v>
      </c>
      <c r="K1013" s="19"/>
      <c r="L1013" s="22">
        <v>44015</v>
      </c>
      <c r="M1013" s="98">
        <v>1076.8937999997299</v>
      </c>
      <c r="N1013" s="94">
        <v>1076.8937999997299</v>
      </c>
      <c r="O1013" s="94">
        <v>1105.5668000001499</v>
      </c>
      <c r="P1013" s="62">
        <f t="shared" si="15"/>
        <v>0.9740648868974574</v>
      </c>
      <c r="Q1013" s="22">
        <v>43882</v>
      </c>
      <c r="R1013" s="99">
        <v>13009024.798</v>
      </c>
      <c r="S1013" s="99">
        <v>12811415.2167344</v>
      </c>
      <c r="T1013" s="19"/>
      <c r="U1013" s="23">
        <v>6.42444209006499E-4</v>
      </c>
      <c r="V1013" s="63">
        <v>-0.49377686591469699</v>
      </c>
      <c r="W1013" s="23">
        <v>2.6833412124688E-2</v>
      </c>
      <c r="X1013" s="63">
        <v>-6.9194287521968398</v>
      </c>
      <c r="Y1013" s="23">
        <v>-6.3611154919271896E-3</v>
      </c>
      <c r="Z1013" s="63">
        <v>12.5644918313919</v>
      </c>
      <c r="AA1013" s="23">
        <v>3.6859214138530702E-2</v>
      </c>
      <c r="AB1013" s="63">
        <v>20.592537123506201</v>
      </c>
      <c r="AC1013" s="23"/>
      <c r="AD1013" s="63"/>
      <c r="AE1013" s="23"/>
      <c r="AF1013" s="64"/>
      <c r="AG1013" s="23">
        <v>-4.2186914015473998E-4</v>
      </c>
      <c r="AH1013" s="63">
        <v>-6.1370127147747597</v>
      </c>
      <c r="AI1013" s="23">
        <v>9.8444491595728301E-4</v>
      </c>
      <c r="AJ1013" s="63">
        <v>10.1845574637991</v>
      </c>
      <c r="AK1013" s="23">
        <v>7.9030388071259894E-2</v>
      </c>
      <c r="AL1013" s="23">
        <v>4.4629733953115598E-2</v>
      </c>
      <c r="AM1013" s="63">
        <v>24.947333117772398</v>
      </c>
      <c r="AN1013" s="19"/>
      <c r="AO1013" s="26">
        <v>1.1163921853949399E-2</v>
      </c>
      <c r="AP1013" s="26">
        <v>-1.8668854528186798E-2</v>
      </c>
      <c r="AQ1013" s="26">
        <v>2.9449524119627299E-2</v>
      </c>
      <c r="AR1013" s="26">
        <v>-6.9382735252511304E-2</v>
      </c>
      <c r="AS1013" s="24">
        <v>7</v>
      </c>
      <c r="AT1013" s="24">
        <v>5</v>
      </c>
      <c r="AU1013" s="24">
        <v>7</v>
      </c>
      <c r="AV1013" s="25">
        <v>5</v>
      </c>
      <c r="AW1013" s="19"/>
      <c r="AX1013" s="29">
        <v>5.3840200001723099E-2</v>
      </c>
      <c r="AY1013" s="30">
        <v>0.162089109848921</v>
      </c>
      <c r="AZ1013" s="30">
        <v>0.54501422706107405</v>
      </c>
      <c r="BA1013" s="30">
        <v>0.21199621328059901</v>
      </c>
      <c r="BB1013" s="62">
        <v>5.5495268436334304E-3</v>
      </c>
      <c r="BC1013" s="108">
        <v>-11.0013524284441</v>
      </c>
      <c r="BD1013" s="22">
        <v>43882</v>
      </c>
      <c r="BE1013" s="22">
        <v>43915</v>
      </c>
      <c r="BF1013" s="24"/>
      <c r="BG1013" s="22"/>
      <c r="BH1013" s="37"/>
    </row>
    <row r="1014" spans="1:60" x14ac:dyDescent="0.25">
      <c r="A1014" s="19"/>
      <c r="B1014" s="17" t="s">
        <v>1028</v>
      </c>
      <c r="C1014" s="17" t="s">
        <v>5294</v>
      </c>
      <c r="D1014" s="17" t="s">
        <v>3178</v>
      </c>
      <c r="E1014" s="20" t="s">
        <v>7291</v>
      </c>
      <c r="F1014" s="20" t="s">
        <v>7248</v>
      </c>
      <c r="G1014" s="82" t="s">
        <v>7250</v>
      </c>
      <c r="H1014" s="85" t="s">
        <v>7262</v>
      </c>
      <c r="I1014" s="21" t="s">
        <v>7417</v>
      </c>
      <c r="J1014" s="21" t="s">
        <v>7466</v>
      </c>
      <c r="K1014" s="19"/>
      <c r="L1014" s="22">
        <v>44015</v>
      </c>
      <c r="M1014" s="98">
        <v>1103.0482999999099</v>
      </c>
      <c r="N1014" s="94">
        <v>1103.0482999999099</v>
      </c>
      <c r="O1014" s="94">
        <v>1128.50669999979</v>
      </c>
      <c r="P1014" s="62">
        <f t="shared" si="15"/>
        <v>0.97744063017092864</v>
      </c>
      <c r="Q1014" s="22">
        <v>43882</v>
      </c>
      <c r="R1014" s="99">
        <v>134008.269</v>
      </c>
      <c r="S1014" s="99">
        <v>312103.68972949201</v>
      </c>
      <c r="T1014" s="19"/>
      <c r="U1014" s="23">
        <v>6.6850438088295104E-4</v>
      </c>
      <c r="V1014" s="63">
        <v>-0.49117084872705202</v>
      </c>
      <c r="W1014" s="23">
        <v>2.76350931617344E-2</v>
      </c>
      <c r="X1014" s="63">
        <v>-6.8392606484921998</v>
      </c>
      <c r="Y1014" s="23">
        <v>-1.64589975975105E-3</v>
      </c>
      <c r="Z1014" s="63">
        <v>13.0360134046059</v>
      </c>
      <c r="AA1014" s="23">
        <v>4.6791227154244601E-2</v>
      </c>
      <c r="AB1014" s="63">
        <v>21.585738425084902</v>
      </c>
      <c r="AC1014" s="23"/>
      <c r="AD1014" s="63"/>
      <c r="AE1014" s="23"/>
      <c r="AF1014" s="64"/>
      <c r="AG1014" s="23">
        <v>-3.4383766160317502E-4</v>
      </c>
      <c r="AH1014" s="63">
        <v>-6.1292095669195996</v>
      </c>
      <c r="AI1014" s="23">
        <v>5.8130347479163902E-3</v>
      </c>
      <c r="AJ1014" s="63">
        <v>10.667416447002299</v>
      </c>
      <c r="AK1014" s="23">
        <v>0.10304829999950001</v>
      </c>
      <c r="AL1014" s="23">
        <v>5.2280665177022498E-2</v>
      </c>
      <c r="AM1014" s="63">
        <v>30.442440841492498</v>
      </c>
      <c r="AN1014" s="19"/>
      <c r="AO1014" s="26">
        <v>1.1190195558810999E-2</v>
      </c>
      <c r="AP1014" s="26">
        <v>-1.86432380514816E-2</v>
      </c>
      <c r="AQ1014" s="26">
        <v>3.0253263757913401E-2</v>
      </c>
      <c r="AR1014" s="26">
        <v>-6.8632092673433398E-2</v>
      </c>
      <c r="AS1014" s="24">
        <v>7</v>
      </c>
      <c r="AT1014" s="24">
        <v>5</v>
      </c>
      <c r="AU1014" s="24">
        <v>7</v>
      </c>
      <c r="AV1014" s="25">
        <v>5</v>
      </c>
      <c r="AW1014" s="19"/>
      <c r="AX1014" s="29">
        <v>5.3853447430592498E-2</v>
      </c>
      <c r="AY1014" s="30">
        <v>0.33124992700140898</v>
      </c>
      <c r="AZ1014" s="30">
        <v>0.57636152177747102</v>
      </c>
      <c r="BA1014" s="30">
        <v>0.43554810834302798</v>
      </c>
      <c r="BB1014" s="62">
        <v>5.5510736130872798E-3</v>
      </c>
      <c r="BC1014" s="108">
        <v>-10.924924061138899</v>
      </c>
      <c r="BD1014" s="22">
        <v>43882</v>
      </c>
      <c r="BE1014" s="22">
        <v>43915</v>
      </c>
      <c r="BF1014" s="24"/>
      <c r="BG1014" s="22"/>
      <c r="BH1014" s="37"/>
    </row>
    <row r="1015" spans="1:60" x14ac:dyDescent="0.25">
      <c r="A1015" s="19"/>
      <c r="B1015" s="17" t="s">
        <v>1029</v>
      </c>
      <c r="C1015" s="17" t="s">
        <v>5295</v>
      </c>
      <c r="D1015" s="17" t="s">
        <v>3179</v>
      </c>
      <c r="E1015" s="20" t="s">
        <v>7289</v>
      </c>
      <c r="F1015" s="20" t="s">
        <v>7248</v>
      </c>
      <c r="G1015" s="82" t="s">
        <v>7250</v>
      </c>
      <c r="H1015" s="85" t="s">
        <v>7263</v>
      </c>
      <c r="I1015" s="21" t="s">
        <v>7417</v>
      </c>
      <c r="J1015" s="21" t="s">
        <v>7467</v>
      </c>
      <c r="K1015" s="19"/>
      <c r="L1015" s="22">
        <v>44015</v>
      </c>
      <c r="M1015" s="98">
        <v>1132.4929000008899</v>
      </c>
      <c r="N1015" s="94">
        <v>1132.4929000008899</v>
      </c>
      <c r="O1015" s="94">
        <v>1189.10270000063</v>
      </c>
      <c r="P1015" s="62">
        <f t="shared" si="15"/>
        <v>0.95239284209874375</v>
      </c>
      <c r="Q1015" s="22">
        <v>43882</v>
      </c>
      <c r="R1015" s="99">
        <v>2201933.554</v>
      </c>
      <c r="S1015" s="99">
        <v>2400211.3999218699</v>
      </c>
      <c r="T1015" s="19"/>
      <c r="U1015" s="23">
        <v>2.3380954953609E-3</v>
      </c>
      <c r="V1015" s="63">
        <v>-0.32421173727925601</v>
      </c>
      <c r="W1015" s="23">
        <v>5.0560232730276801E-2</v>
      </c>
      <c r="X1015" s="63">
        <v>-4.54674669163796</v>
      </c>
      <c r="Y1015" s="23">
        <v>-1.0421614589176899E-2</v>
      </c>
      <c r="Z1015" s="63">
        <v>12.158441921667</v>
      </c>
      <c r="AA1015" s="23">
        <v>7.4653847792433198E-2</v>
      </c>
      <c r="AB1015" s="63">
        <v>24.372000488889199</v>
      </c>
      <c r="AC1015" s="23">
        <v>0.14329093994092501</v>
      </c>
      <c r="AD1015" s="63">
        <v>34.3963912416366</v>
      </c>
      <c r="AE1015" s="23"/>
      <c r="AF1015" s="64"/>
      <c r="AG1015" s="23">
        <v>2.7486754152050702E-4</v>
      </c>
      <c r="AH1015" s="63">
        <v>-6.0673390466035899</v>
      </c>
      <c r="AI1015" s="23">
        <v>2.8749261455232001E-3</v>
      </c>
      <c r="AJ1015" s="63">
        <v>10.373605586763</v>
      </c>
      <c r="AK1015" s="23">
        <v>0.13020558992866399</v>
      </c>
      <c r="AL1015" s="23">
        <v>5.2752131494344198E-2</v>
      </c>
      <c r="AM1015" s="63">
        <v>37.965944068680997</v>
      </c>
      <c r="AN1015" s="19"/>
      <c r="AO1015" s="26">
        <v>2.019330991061E-2</v>
      </c>
      <c r="AP1015" s="26">
        <v>-3.27052238426404E-2</v>
      </c>
      <c r="AQ1015" s="26">
        <v>5.7653036063129499E-2</v>
      </c>
      <c r="AR1015" s="26">
        <v>-0.105450326640566</v>
      </c>
      <c r="AS1015" s="24">
        <v>8</v>
      </c>
      <c r="AT1015" s="24">
        <v>4</v>
      </c>
      <c r="AU1015" s="24">
        <v>7</v>
      </c>
      <c r="AV1015" s="25">
        <v>5</v>
      </c>
      <c r="AW1015" s="19"/>
      <c r="AX1015" s="29">
        <v>9.3327472425153296E-2</v>
      </c>
      <c r="AY1015" s="30">
        <v>0.469995900871709</v>
      </c>
      <c r="AZ1015" s="30">
        <v>0.64389854543151204</v>
      </c>
      <c r="BA1015" s="30">
        <v>0.63495454256553796</v>
      </c>
      <c r="BB1015" s="62">
        <v>9.6098386664470997E-3</v>
      </c>
      <c r="BC1015" s="108">
        <v>-17.310052361339299</v>
      </c>
      <c r="BD1015" s="22">
        <v>43882</v>
      </c>
      <c r="BE1015" s="22">
        <v>43914</v>
      </c>
      <c r="BF1015" s="24"/>
      <c r="BG1015" s="22"/>
      <c r="BH1015" s="37"/>
    </row>
    <row r="1016" spans="1:60" x14ac:dyDescent="0.25">
      <c r="A1016" s="19"/>
      <c r="B1016" s="17" t="s">
        <v>1030</v>
      </c>
      <c r="C1016" s="17" t="s">
        <v>5296</v>
      </c>
      <c r="D1016" s="17" t="s">
        <v>3179</v>
      </c>
      <c r="E1016" s="20" t="s">
        <v>7385</v>
      </c>
      <c r="F1016" s="20" t="s">
        <v>7248</v>
      </c>
      <c r="G1016" s="82" t="s">
        <v>7250</v>
      </c>
      <c r="H1016" s="85" t="s">
        <v>7263</v>
      </c>
      <c r="I1016" s="21" t="s">
        <v>7417</v>
      </c>
      <c r="J1016" s="21" t="s">
        <v>7468</v>
      </c>
      <c r="K1016" s="19"/>
      <c r="L1016" s="22">
        <v>44015</v>
      </c>
      <c r="M1016" s="98">
        <v>1156.04590000026</v>
      </c>
      <c r="N1016" s="94">
        <v>1156.04590000026</v>
      </c>
      <c r="O1016" s="94">
        <v>1212.78360000066</v>
      </c>
      <c r="P1016" s="62">
        <f t="shared" si="15"/>
        <v>0.95321696302591064</v>
      </c>
      <c r="Q1016" s="22">
        <v>43882</v>
      </c>
      <c r="R1016" s="99">
        <v>702369.79200000002</v>
      </c>
      <c r="S1016" s="99">
        <v>672126.04593066406</v>
      </c>
      <c r="T1016" s="19"/>
      <c r="U1016" s="23">
        <v>2.3446650720870799E-3</v>
      </c>
      <c r="V1016" s="63">
        <v>-0.32355477960663798</v>
      </c>
      <c r="W1016" s="23">
        <v>5.0765214835337198E-2</v>
      </c>
      <c r="X1016" s="63">
        <v>-4.5262484811319199</v>
      </c>
      <c r="Y1016" s="23">
        <v>-9.24960750762693E-3</v>
      </c>
      <c r="Z1016" s="63">
        <v>12.275642629814699</v>
      </c>
      <c r="AA1016" s="23">
        <v>7.7218196325702607E-2</v>
      </c>
      <c r="AB1016" s="63">
        <v>24.628435342223401</v>
      </c>
      <c r="AC1016" s="23">
        <v>0.146482629792445</v>
      </c>
      <c r="AD1016" s="63">
        <v>34.715560226759401</v>
      </c>
      <c r="AE1016" s="23"/>
      <c r="AF1016" s="64"/>
      <c r="AG1016" s="23">
        <v>2.9445215113810302E-4</v>
      </c>
      <c r="AH1016" s="63">
        <v>-6.0653805856418304</v>
      </c>
      <c r="AI1016" s="23">
        <v>4.0823533727234497E-3</v>
      </c>
      <c r="AJ1016" s="63">
        <v>10.494348309483</v>
      </c>
      <c r="AK1016" s="23">
        <v>0.15604590000119101</v>
      </c>
      <c r="AL1016" s="23">
        <v>6.4116847233890398E-2</v>
      </c>
      <c r="AM1016" s="63">
        <v>39.705356266989803</v>
      </c>
      <c r="AN1016" s="19"/>
      <c r="AO1016" s="26">
        <v>2.0199875465550601E-2</v>
      </c>
      <c r="AP1016" s="26">
        <v>-3.2698897448426599E-2</v>
      </c>
      <c r="AQ1016" s="26">
        <v>5.7859999338688801E-2</v>
      </c>
      <c r="AR1016" s="26">
        <v>-0.10526990642028999</v>
      </c>
      <c r="AS1016" s="24">
        <v>8</v>
      </c>
      <c r="AT1016" s="24">
        <v>4</v>
      </c>
      <c r="AU1016" s="24">
        <v>7</v>
      </c>
      <c r="AV1016" s="25">
        <v>5</v>
      </c>
      <c r="AW1016" s="19"/>
      <c r="AX1016" s="29">
        <v>9.3329596994590203E-2</v>
      </c>
      <c r="AY1016" s="30">
        <v>0.49522016209220998</v>
      </c>
      <c r="AZ1016" s="30">
        <v>0.65174482416023205</v>
      </c>
      <c r="BA1016" s="30">
        <v>0.66956509494320904</v>
      </c>
      <c r="BB1016" s="62">
        <v>9.61012959665823E-3</v>
      </c>
      <c r="BC1016" s="108">
        <v>-17.292845978517999</v>
      </c>
      <c r="BD1016" s="22">
        <v>43882</v>
      </c>
      <c r="BE1016" s="22">
        <v>43914</v>
      </c>
      <c r="BF1016" s="24"/>
      <c r="BG1016" s="22"/>
      <c r="BH1016" s="37"/>
    </row>
    <row r="1017" spans="1:60" x14ac:dyDescent="0.25">
      <c r="A1017" s="19"/>
      <c r="B1017" s="17" t="s">
        <v>1031</v>
      </c>
      <c r="C1017" s="17" t="s">
        <v>5297</v>
      </c>
      <c r="D1017" s="17" t="s">
        <v>3179</v>
      </c>
      <c r="E1017" s="20" t="s">
        <v>7386</v>
      </c>
      <c r="F1017" s="20" t="s">
        <v>7248</v>
      </c>
      <c r="G1017" s="82" t="s">
        <v>7250</v>
      </c>
      <c r="H1017" s="85" t="s">
        <v>7263</v>
      </c>
      <c r="I1017" s="21" t="s">
        <v>7417</v>
      </c>
      <c r="J1017" s="21" t="s">
        <v>7469</v>
      </c>
      <c r="K1017" s="19"/>
      <c r="L1017" s="22">
        <v>44015</v>
      </c>
      <c r="M1017" s="98">
        <v>1131.5530999992</v>
      </c>
      <c r="N1017" s="94">
        <v>1131.5530999992</v>
      </c>
      <c r="O1017" s="94">
        <v>1187.0887000002001</v>
      </c>
      <c r="P1017" s="62">
        <f t="shared" si="15"/>
        <v>0.95321697527658145</v>
      </c>
      <c r="Q1017" s="22">
        <v>43882</v>
      </c>
      <c r="R1017" s="99">
        <v>12104173.016000001</v>
      </c>
      <c r="S1017" s="99">
        <v>10714051.793718699</v>
      </c>
      <c r="T1017" s="19"/>
      <c r="U1017" s="23">
        <v>2.3447477160516402E-3</v>
      </c>
      <c r="V1017" s="63">
        <v>-0.32354651521018202</v>
      </c>
      <c r="W1017" s="23">
        <v>5.07652257692826E-2</v>
      </c>
      <c r="X1017" s="63">
        <v>-4.5262473877373903</v>
      </c>
      <c r="Y1017" s="23">
        <v>-9.2495761391546694E-3</v>
      </c>
      <c r="Z1017" s="63">
        <v>12.2756457666692</v>
      </c>
      <c r="AA1017" s="23">
        <v>7.7218213320520604E-2</v>
      </c>
      <c r="AB1017" s="63">
        <v>24.628437041712498</v>
      </c>
      <c r="AC1017" s="23"/>
      <c r="AD1017" s="63"/>
      <c r="AE1017" s="23"/>
      <c r="AF1017" s="64"/>
      <c r="AG1017" s="23">
        <v>2.9446084590745202E-4</v>
      </c>
      <c r="AH1017" s="63">
        <v>-6.0653797161648999</v>
      </c>
      <c r="AI1017" s="23">
        <v>4.0823370982252501E-3</v>
      </c>
      <c r="AJ1017" s="63">
        <v>10.494346682025901</v>
      </c>
      <c r="AK1017" s="23">
        <v>0.134373833974678</v>
      </c>
      <c r="AL1017" s="23">
        <v>7.5057776875837603E-2</v>
      </c>
      <c r="AM1017" s="63">
        <v>30.4816777081287</v>
      </c>
      <c r="AN1017" s="19"/>
      <c r="AO1017" s="26">
        <v>2.0199953529299802E-2</v>
      </c>
      <c r="AP1017" s="26">
        <v>-3.2698869166779297E-2</v>
      </c>
      <c r="AQ1017" s="26">
        <v>5.7859922584611902E-2</v>
      </c>
      <c r="AR1017" s="26">
        <v>-0.10526999321344201</v>
      </c>
      <c r="AS1017" s="24">
        <v>8</v>
      </c>
      <c r="AT1017" s="24">
        <v>4</v>
      </c>
      <c r="AU1017" s="24">
        <v>7</v>
      </c>
      <c r="AV1017" s="25">
        <v>5</v>
      </c>
      <c r="AW1017" s="19"/>
      <c r="AX1017" s="29">
        <v>9.3329608625790594E-2</v>
      </c>
      <c r="AY1017" s="30">
        <v>0.49521895502357399</v>
      </c>
      <c r="AZ1017" s="30">
        <v>0.651744524631795</v>
      </c>
      <c r="BA1017" s="30">
        <v>0.669563378995917</v>
      </c>
      <c r="BB1017" s="62">
        <v>9.6101308322795401E-3</v>
      </c>
      <c r="BC1017" s="108">
        <v>-17.2928442499542</v>
      </c>
      <c r="BD1017" s="22">
        <v>43882</v>
      </c>
      <c r="BE1017" s="22">
        <v>43914</v>
      </c>
      <c r="BF1017" s="24"/>
      <c r="BG1017" s="22"/>
      <c r="BH1017" s="37"/>
    </row>
    <row r="1018" spans="1:60" x14ac:dyDescent="0.25">
      <c r="A1018" s="19"/>
      <c r="B1018" s="17" t="s">
        <v>1032</v>
      </c>
      <c r="C1018" s="17" t="s">
        <v>5298</v>
      </c>
      <c r="D1018" s="17" t="s">
        <v>3179</v>
      </c>
      <c r="E1018" s="20" t="s">
        <v>7291</v>
      </c>
      <c r="F1018" s="20" t="s">
        <v>7248</v>
      </c>
      <c r="G1018" s="82" t="s">
        <v>7250</v>
      </c>
      <c r="H1018" s="85" t="s">
        <v>7263</v>
      </c>
      <c r="I1018" s="21" t="s">
        <v>7417</v>
      </c>
      <c r="J1018" s="21" t="s">
        <v>7470</v>
      </c>
      <c r="K1018" s="19"/>
      <c r="L1018" s="22">
        <v>44015</v>
      </c>
      <c r="M1018" s="98">
        <v>1158.0825999993799</v>
      </c>
      <c r="N1018" s="94">
        <v>1158.0825999993799</v>
      </c>
      <c r="O1018" s="94">
        <v>1210.9860999994</v>
      </c>
      <c r="P1018" s="62">
        <f t="shared" si="15"/>
        <v>0.95631370170140984</v>
      </c>
      <c r="Q1018" s="22">
        <v>43882</v>
      </c>
      <c r="R1018" s="99">
        <v>1102127.6669999999</v>
      </c>
      <c r="S1018" s="99">
        <v>1111949.78466406</v>
      </c>
      <c r="T1018" s="19"/>
      <c r="U1018" s="23">
        <v>2.3691616370342698E-3</v>
      </c>
      <c r="V1018" s="63">
        <v>-0.32110512311192002</v>
      </c>
      <c r="W1018" s="23">
        <v>5.1534308853661101E-2</v>
      </c>
      <c r="X1018" s="63">
        <v>-4.4493390792995298</v>
      </c>
      <c r="Y1018" s="23">
        <v>-4.8424966234961201E-3</v>
      </c>
      <c r="Z1018" s="63">
        <v>12.716353718235</v>
      </c>
      <c r="AA1018" s="23">
        <v>8.6889082620473304E-2</v>
      </c>
      <c r="AB1018" s="63">
        <v>25.595523971715</v>
      </c>
      <c r="AC1018" s="23">
        <v>0.16719383176852701</v>
      </c>
      <c r="AD1018" s="63">
        <v>36.786680424411301</v>
      </c>
      <c r="AE1018" s="23"/>
      <c r="AF1018" s="64"/>
      <c r="AG1018" s="23">
        <v>3.67639118849183E-4</v>
      </c>
      <c r="AH1018" s="63">
        <v>-6.0580618888707196</v>
      </c>
      <c r="AI1018" s="23">
        <v>8.6224976093944895E-3</v>
      </c>
      <c r="AJ1018" s="63">
        <v>10.9483627331501</v>
      </c>
      <c r="AK1018" s="23">
        <v>0.15808259999903401</v>
      </c>
      <c r="AL1018" s="23">
        <v>6.8148570069752196E-2</v>
      </c>
      <c r="AM1018" s="63">
        <v>42.248963675636297</v>
      </c>
      <c r="AN1018" s="19"/>
      <c r="AO1018" s="26">
        <v>2.02248684017832E-2</v>
      </c>
      <c r="AP1018" s="26">
        <v>-3.2675306666533302E-2</v>
      </c>
      <c r="AQ1018" s="26">
        <v>5.8636257994294297E-2</v>
      </c>
      <c r="AR1018" s="26">
        <v>-0.104593231938488</v>
      </c>
      <c r="AS1018" s="24">
        <v>8</v>
      </c>
      <c r="AT1018" s="24">
        <v>4</v>
      </c>
      <c r="AU1018" s="24">
        <v>7</v>
      </c>
      <c r="AV1018" s="25">
        <v>5</v>
      </c>
      <c r="AW1018" s="19"/>
      <c r="AX1018" s="29">
        <v>9.33382929662184E-2</v>
      </c>
      <c r="AY1018" s="30">
        <v>0.59031338788645404</v>
      </c>
      <c r="AZ1018" s="30">
        <v>0.68132634997164099</v>
      </c>
      <c r="BA1018" s="30">
        <v>0.80052214485658602</v>
      </c>
      <c r="BB1018" s="62">
        <v>9.6112958706999103E-3</v>
      </c>
      <c r="BC1018" s="108">
        <v>-17.228273718355901</v>
      </c>
      <c r="BD1018" s="22">
        <v>43882</v>
      </c>
      <c r="BE1018" s="22">
        <v>43914</v>
      </c>
      <c r="BF1018" s="24"/>
      <c r="BG1018" s="22"/>
      <c r="BH1018" s="37"/>
    </row>
    <row r="1019" spans="1:60" x14ac:dyDescent="0.25">
      <c r="A1019" s="19"/>
      <c r="B1019" s="17" t="s">
        <v>1033</v>
      </c>
      <c r="C1019" s="17" t="s">
        <v>5299</v>
      </c>
      <c r="D1019" s="17" t="s">
        <v>3180</v>
      </c>
      <c r="E1019" s="20" t="s">
        <v>7289</v>
      </c>
      <c r="F1019" s="20" t="s">
        <v>7248</v>
      </c>
      <c r="G1019" s="82" t="s">
        <v>7251</v>
      </c>
      <c r="H1019" s="85" t="s">
        <v>7264</v>
      </c>
      <c r="I1019" s="21" t="s">
        <v>7418</v>
      </c>
      <c r="J1019" s="21" t="s">
        <v>7471</v>
      </c>
      <c r="K1019" s="19"/>
      <c r="L1019" s="22">
        <v>44015</v>
      </c>
      <c r="M1019" s="98">
        <v>819598.51747036004</v>
      </c>
      <c r="N1019" s="94">
        <v>819598.51747036004</v>
      </c>
      <c r="O1019" s="94">
        <v>891144.262840271</v>
      </c>
      <c r="P1019" s="62">
        <f t="shared" si="15"/>
        <v>0.91971474389356545</v>
      </c>
      <c r="Q1019" s="22">
        <v>43880</v>
      </c>
      <c r="R1019" s="99">
        <v>1137492.75617578</v>
      </c>
      <c r="S1019" s="99">
        <v>956232.359989258</v>
      </c>
      <c r="T1019" s="19"/>
      <c r="U1019" s="23">
        <v>-1.2757356286783801E-2</v>
      </c>
      <c r="V1019" s="63">
        <v>-1.8337569154937201</v>
      </c>
      <c r="W1019" s="23">
        <v>5.1657052359587403E-2</v>
      </c>
      <c r="X1019" s="63">
        <v>-4.4370647287068996</v>
      </c>
      <c r="Y1019" s="23">
        <v>-2.8275240336370199E-2</v>
      </c>
      <c r="Z1019" s="63">
        <v>10.373079346943999</v>
      </c>
      <c r="AA1019" s="23">
        <v>0.112921369895048</v>
      </c>
      <c r="AB1019" s="63">
        <v>28.1987526991579</v>
      </c>
      <c r="AC1019" s="23">
        <v>0.16680571818142201</v>
      </c>
      <c r="AD1019" s="63">
        <v>36.747869065671701</v>
      </c>
      <c r="AE1019" s="23">
        <v>0.15295400726608899</v>
      </c>
      <c r="AF1019" s="64">
        <v>27.4887423105829</v>
      </c>
      <c r="AG1019" s="23">
        <v>6.5080514796136404E-3</v>
      </c>
      <c r="AH1019" s="63">
        <v>-5.44402065279428</v>
      </c>
      <c r="AI1019" s="23">
        <v>-1.12370667266077E-2</v>
      </c>
      <c r="AJ1019" s="63">
        <v>8.9624062995426392</v>
      </c>
      <c r="AK1019" s="23">
        <v>0.64763291546842106</v>
      </c>
      <c r="AL1019" s="23">
        <v>7.4376971249876106E-2</v>
      </c>
      <c r="AM1019" s="63">
        <v>55.509954719862399</v>
      </c>
      <c r="AN1019" s="19"/>
      <c r="AO1019" s="26">
        <v>3.7870247120736202E-2</v>
      </c>
      <c r="AP1019" s="26">
        <v>-6.71454173853272E-2</v>
      </c>
      <c r="AQ1019" s="26">
        <v>0.14570066849046301</v>
      </c>
      <c r="AR1019" s="26">
        <v>-0.13593841038527901</v>
      </c>
      <c r="AS1019" s="24">
        <v>8</v>
      </c>
      <c r="AT1019" s="24">
        <v>4</v>
      </c>
      <c r="AU1019" s="24">
        <v>7</v>
      </c>
      <c r="AV1019" s="25">
        <v>5</v>
      </c>
      <c r="AW1019" s="19"/>
      <c r="AX1019" s="29">
        <v>0.20383610803546601</v>
      </c>
      <c r="AY1019" s="30">
        <v>0.35929865773459801</v>
      </c>
      <c r="AZ1019" s="30">
        <v>0.86523879757442002</v>
      </c>
      <c r="BA1019" s="30">
        <v>0.49151493089357201</v>
      </c>
      <c r="BB1019" s="62">
        <v>2.0912556563744099E-2</v>
      </c>
      <c r="BC1019" s="108">
        <v>-24.317856046458498</v>
      </c>
      <c r="BD1019" s="22">
        <v>43880</v>
      </c>
      <c r="BE1019" s="22">
        <v>43913</v>
      </c>
      <c r="BF1019" s="24"/>
      <c r="BG1019" s="22"/>
      <c r="BH1019" s="37"/>
    </row>
    <row r="1020" spans="1:60" x14ac:dyDescent="0.25">
      <c r="A1020" s="19"/>
      <c r="B1020" s="17" t="s">
        <v>1034</v>
      </c>
      <c r="C1020" s="17" t="s">
        <v>5300</v>
      </c>
      <c r="D1020" s="17" t="s">
        <v>3180</v>
      </c>
      <c r="E1020" s="20" t="s">
        <v>7385</v>
      </c>
      <c r="F1020" s="20" t="s">
        <v>7248</v>
      </c>
      <c r="G1020" s="82" t="s">
        <v>7251</v>
      </c>
      <c r="H1020" s="85" t="s">
        <v>7264</v>
      </c>
      <c r="I1020" s="21" t="s">
        <v>7418</v>
      </c>
      <c r="J1020" s="21" t="s">
        <v>2982</v>
      </c>
      <c r="K1020" s="19"/>
      <c r="L1020" s="22">
        <v>44015</v>
      </c>
      <c r="M1020" s="98">
        <v>824961.06406974804</v>
      </c>
      <c r="N1020" s="94">
        <v>824961.06406974804</v>
      </c>
      <c r="O1020" s="94">
        <v>892765.63558006298</v>
      </c>
      <c r="P1020" s="62">
        <f t="shared" si="15"/>
        <v>0.92405109604576141</v>
      </c>
      <c r="Q1020" s="22">
        <v>43880</v>
      </c>
      <c r="R1020" s="99">
        <v>60106.662332214401</v>
      </c>
      <c r="S1020" s="99">
        <v>42256.783729492199</v>
      </c>
      <c r="T1020" s="19"/>
      <c r="U1020" s="23">
        <v>-1.27228246992672E-2</v>
      </c>
      <c r="V1020" s="63">
        <v>-1.8303037567420699</v>
      </c>
      <c r="W1020" s="23">
        <v>5.2757676085093401E-2</v>
      </c>
      <c r="X1020" s="63">
        <v>-4.3270023561563002</v>
      </c>
      <c r="Y1020" s="23">
        <v>-2.20947603729655E-2</v>
      </c>
      <c r="Z1020" s="63">
        <v>10.9911273432808</v>
      </c>
      <c r="AA1020" s="23">
        <v>0.127225078167685</v>
      </c>
      <c r="AB1020" s="63">
        <v>29.629123526421601</v>
      </c>
      <c r="AC1020" s="23">
        <v>0.191265339417441</v>
      </c>
      <c r="AD1020" s="63">
        <v>39.193831189302699</v>
      </c>
      <c r="AE1020" s="23">
        <v>0.185154928689299</v>
      </c>
      <c r="AF1020" s="64">
        <v>30.708834452903801</v>
      </c>
      <c r="AG1020" s="23">
        <v>6.6134010739915504E-3</v>
      </c>
      <c r="AH1020" s="63">
        <v>-5.4334856933564897</v>
      </c>
      <c r="AI1020" s="23">
        <v>-4.8442179531775799E-3</v>
      </c>
      <c r="AJ1020" s="63">
        <v>9.6016911768820101</v>
      </c>
      <c r="AK1020" s="23">
        <v>0.65841320374282097</v>
      </c>
      <c r="AL1020" s="23">
        <v>7.5384097974165301E-2</v>
      </c>
      <c r="AM1020" s="63">
        <v>56.5879835473024</v>
      </c>
      <c r="AN1020" s="19"/>
      <c r="AO1020" s="26">
        <v>3.7906486149950097E-2</v>
      </c>
      <c r="AP1020" s="26">
        <v>-6.7047838178987199E-2</v>
      </c>
      <c r="AQ1020" s="26">
        <v>0.14690382306987901</v>
      </c>
      <c r="AR1020" s="26">
        <v>-0.13500425267018701</v>
      </c>
      <c r="AS1020" s="24">
        <v>8</v>
      </c>
      <c r="AT1020" s="24">
        <v>4</v>
      </c>
      <c r="AU1020" s="24">
        <v>7</v>
      </c>
      <c r="AV1020" s="25">
        <v>5</v>
      </c>
      <c r="AW1020" s="19"/>
      <c r="AX1020" s="29">
        <v>0.203774956210691</v>
      </c>
      <c r="AY1020" s="30">
        <v>0.423666803028937</v>
      </c>
      <c r="AZ1020" s="30">
        <v>0.91746881704421002</v>
      </c>
      <c r="BA1020" s="30">
        <v>0.58089872468281101</v>
      </c>
      <c r="BB1020" s="62">
        <v>2.09074156633869E-2</v>
      </c>
      <c r="BC1020" s="108">
        <v>-24.230809237109501</v>
      </c>
      <c r="BD1020" s="22">
        <v>43880</v>
      </c>
      <c r="BE1020" s="22">
        <v>43913</v>
      </c>
      <c r="BF1020" s="24"/>
      <c r="BG1020" s="22"/>
      <c r="BH1020" s="37"/>
    </row>
    <row r="1021" spans="1:60" x14ac:dyDescent="0.25">
      <c r="A1021" s="19"/>
      <c r="B1021" s="17" t="s">
        <v>1035</v>
      </c>
      <c r="C1021" s="17" t="s">
        <v>5301</v>
      </c>
      <c r="D1021" s="17" t="s">
        <v>3180</v>
      </c>
      <c r="E1021" s="20" t="s">
        <v>7291</v>
      </c>
      <c r="F1021" s="20" t="s">
        <v>7248</v>
      </c>
      <c r="G1021" s="82" t="s">
        <v>7251</v>
      </c>
      <c r="H1021" s="85" t="s">
        <v>7264</v>
      </c>
      <c r="I1021" s="21" t="s">
        <v>7418</v>
      </c>
      <c r="J1021" s="21" t="s">
        <v>7472</v>
      </c>
      <c r="K1021" s="19"/>
      <c r="L1021" s="22">
        <v>44015</v>
      </c>
      <c r="M1021" s="98">
        <v>874402.13576221501</v>
      </c>
      <c r="N1021" s="94">
        <v>874402.13576221501</v>
      </c>
      <c r="O1021" s="94">
        <v>946983.763050079</v>
      </c>
      <c r="P1021" s="62">
        <f t="shared" si="15"/>
        <v>0.92335494005294183</v>
      </c>
      <c r="Q1021" s="22">
        <v>43880</v>
      </c>
      <c r="R1021" s="99">
        <v>273991.64855761698</v>
      </c>
      <c r="S1021" s="99">
        <v>277322.238735352</v>
      </c>
      <c r="T1021" s="19"/>
      <c r="U1021" s="23">
        <v>-1.2728511692330399E-2</v>
      </c>
      <c r="V1021" s="63">
        <v>-1.83087245604838</v>
      </c>
      <c r="W1021" s="23">
        <v>5.2580700499674997E-2</v>
      </c>
      <c r="X1021" s="63">
        <v>-4.3446999146981398</v>
      </c>
      <c r="Y1021" s="23">
        <v>-2.3086301489456701E-2</v>
      </c>
      <c r="Z1021" s="63">
        <v>10.8919732316426</v>
      </c>
      <c r="AA1021" s="23">
        <v>0.124922330669506</v>
      </c>
      <c r="AB1021" s="63">
        <v>29.398848776618301</v>
      </c>
      <c r="AC1021" s="23">
        <v>0.18646884426212601</v>
      </c>
      <c r="AD1021" s="63">
        <v>38.714181673771201</v>
      </c>
      <c r="AE1021" s="23">
        <v>0.17797734492895001</v>
      </c>
      <c r="AF1021" s="64">
        <v>29.9910760768689</v>
      </c>
      <c r="AG1021" s="23">
        <v>6.5964061923296001E-3</v>
      </c>
      <c r="AH1021" s="63">
        <v>-5.4351851815226802</v>
      </c>
      <c r="AI1021" s="23">
        <v>-5.869821381566E-3</v>
      </c>
      <c r="AJ1021" s="63">
        <v>9.4991308340540908</v>
      </c>
      <c r="AK1021" s="23">
        <v>0.75780422917683599</v>
      </c>
      <c r="AL1021" s="23">
        <v>8.4414475761150201E-2</v>
      </c>
      <c r="AM1021" s="63">
        <v>66.527086090645795</v>
      </c>
      <c r="AN1021" s="19"/>
      <c r="AO1021" s="26">
        <v>3.7900484707279199E-2</v>
      </c>
      <c r="AP1021" s="26">
        <v>-6.7063612547863194E-2</v>
      </c>
      <c r="AQ1021" s="26">
        <v>0.14670982342067901</v>
      </c>
      <c r="AR1021" s="26">
        <v>-0.135154305284232</v>
      </c>
      <c r="AS1021" s="24">
        <v>8</v>
      </c>
      <c r="AT1021" s="24">
        <v>4</v>
      </c>
      <c r="AU1021" s="24">
        <v>7</v>
      </c>
      <c r="AV1021" s="25">
        <v>5</v>
      </c>
      <c r="AW1021" s="19"/>
      <c r="AX1021" s="29">
        <v>0.203784932906274</v>
      </c>
      <c r="AY1021" s="30">
        <v>0.413310621676374</v>
      </c>
      <c r="AZ1021" s="30">
        <v>0.9090680000254</v>
      </c>
      <c r="BA1021" s="30">
        <v>0.566491214921371</v>
      </c>
      <c r="BB1021" s="62">
        <v>2.0908257056325999E-2</v>
      </c>
      <c r="BC1021" s="108">
        <v>-24.244738457200601</v>
      </c>
      <c r="BD1021" s="22">
        <v>43880</v>
      </c>
      <c r="BE1021" s="22">
        <v>43913</v>
      </c>
      <c r="BF1021" s="24"/>
      <c r="BG1021" s="22"/>
      <c r="BH1021" s="37"/>
    </row>
    <row r="1022" spans="1:60" x14ac:dyDescent="0.25">
      <c r="A1022" s="19"/>
      <c r="B1022" s="17" t="s">
        <v>1036</v>
      </c>
      <c r="C1022" s="17" t="s">
        <v>5302</v>
      </c>
      <c r="D1022" s="17" t="s">
        <v>3180</v>
      </c>
      <c r="E1022" s="20" t="s">
        <v>7387</v>
      </c>
      <c r="F1022" s="20" t="s">
        <v>7248</v>
      </c>
      <c r="G1022" s="82" t="s">
        <v>7251</v>
      </c>
      <c r="H1022" s="85" t="s">
        <v>7264</v>
      </c>
      <c r="I1022" s="21" t="s">
        <v>7418</v>
      </c>
      <c r="J1022" s="21" t="s">
        <v>2982</v>
      </c>
      <c r="K1022" s="19"/>
      <c r="L1022" s="22">
        <v>44015</v>
      </c>
      <c r="M1022" s="98">
        <v>1004814.28439808</v>
      </c>
      <c r="N1022" s="94">
        <v>1004814.28439808</v>
      </c>
      <c r="O1022" s="94">
        <v>1017716.25107765</v>
      </c>
      <c r="P1022" s="62">
        <f t="shared" si="15"/>
        <v>0.98732262881141153</v>
      </c>
      <c r="Q1022" s="22">
        <v>44014</v>
      </c>
      <c r="R1022" s="99">
        <v>38760.309949218703</v>
      </c>
      <c r="S1022" s="99">
        <v>8405.8376566314691</v>
      </c>
      <c r="T1022" s="19"/>
      <c r="U1022" s="23">
        <v>-1.2677371188146901E-2</v>
      </c>
      <c r="V1022" s="63">
        <v>-1.82575840563004</v>
      </c>
      <c r="W1022" s="23">
        <v>5.4218300638240201E-2</v>
      </c>
      <c r="X1022" s="63">
        <v>-4.1809399008416204</v>
      </c>
      <c r="Y1022" s="23">
        <v>0.36851368885079899</v>
      </c>
      <c r="Z1022" s="63">
        <v>50.051972265646299</v>
      </c>
      <c r="AA1022" s="23">
        <v>0.514866114168544</v>
      </c>
      <c r="AB1022" s="63">
        <v>68.393227126565804</v>
      </c>
      <c r="AC1022" s="23">
        <v>0.58888615259260402</v>
      </c>
      <c r="AD1022" s="63">
        <v>78.9559125067899</v>
      </c>
      <c r="AE1022" s="23"/>
      <c r="AF1022" s="64"/>
      <c r="AG1022" s="23">
        <v>6.7526520597311901E-3</v>
      </c>
      <c r="AH1022" s="63">
        <v>-5.4195605947825198</v>
      </c>
      <c r="AI1022" s="23">
        <v>0.38604695493646402</v>
      </c>
      <c r="AJ1022" s="63">
        <v>48.690808465878902</v>
      </c>
      <c r="AK1022" s="23">
        <v>0.73415102643077301</v>
      </c>
      <c r="AL1022" s="23">
        <v>0.25031884802970999</v>
      </c>
      <c r="AM1022" s="63">
        <v>98.805475182947703</v>
      </c>
      <c r="AN1022" s="19"/>
      <c r="AO1022" s="26">
        <v>3.7954269038891701E-2</v>
      </c>
      <c r="AP1022" s="26">
        <v>-3.0743765933039E-2</v>
      </c>
      <c r="AQ1022" s="26">
        <v>0.140306192692224</v>
      </c>
      <c r="AR1022" s="26">
        <v>-0.100971928765794</v>
      </c>
      <c r="AS1022" s="24">
        <v>11</v>
      </c>
      <c r="AT1022" s="24">
        <v>1</v>
      </c>
      <c r="AU1022" s="24">
        <v>7</v>
      </c>
      <c r="AV1022" s="25">
        <v>5</v>
      </c>
      <c r="AW1022" s="19"/>
      <c r="AX1022" s="29">
        <v>0.16524243518273601</v>
      </c>
      <c r="AY1022" s="30">
        <v>2.9702370492013901</v>
      </c>
      <c r="AZ1022" s="30">
        <v>2.08163182960925</v>
      </c>
      <c r="BA1022" s="30">
        <v>5.0184287943266099</v>
      </c>
      <c r="BB1022" s="62">
        <v>1.7117339508677099E-2</v>
      </c>
      <c r="BC1022" s="108">
        <v>-10.097192876579401</v>
      </c>
      <c r="BD1022" s="22">
        <v>43798</v>
      </c>
      <c r="BE1022" s="22">
        <v>43829</v>
      </c>
      <c r="BF1022" s="24">
        <v>71</v>
      </c>
      <c r="BG1022" s="22">
        <v>43899</v>
      </c>
      <c r="BH1022" s="37"/>
    </row>
    <row r="1023" spans="1:60" x14ac:dyDescent="0.25">
      <c r="A1023" s="19"/>
      <c r="B1023" s="17" t="s">
        <v>1037</v>
      </c>
      <c r="C1023" s="17" t="s">
        <v>5303</v>
      </c>
      <c r="D1023" s="17" t="s">
        <v>3181</v>
      </c>
      <c r="E1023" s="20" t="s">
        <v>7289</v>
      </c>
      <c r="F1023" s="20" t="s">
        <v>7248</v>
      </c>
      <c r="G1023" s="82" t="s">
        <v>7253</v>
      </c>
      <c r="H1023" s="85" t="s">
        <v>7277</v>
      </c>
      <c r="I1023" s="21" t="s">
        <v>7417</v>
      </c>
      <c r="J1023" s="21" t="s">
        <v>7473</v>
      </c>
      <c r="K1023" s="19"/>
      <c r="L1023" s="22">
        <v>44015</v>
      </c>
      <c r="M1023" s="98">
        <v>1487.4802999999399</v>
      </c>
      <c r="N1023" s="94">
        <v>1487.4802999999399</v>
      </c>
      <c r="O1023" s="94">
        <v>1532.9661999996799</v>
      </c>
      <c r="P1023" s="62">
        <f t="shared" si="15"/>
        <v>0.97032817814264305</v>
      </c>
      <c r="Q1023" s="22">
        <v>43747</v>
      </c>
      <c r="R1023" s="99">
        <v>4561685.21</v>
      </c>
      <c r="S1023" s="99">
        <v>5146178.8618750004</v>
      </c>
      <c r="T1023" s="19"/>
      <c r="U1023" s="23">
        <v>3.44661128110602E-4</v>
      </c>
      <c r="V1023" s="63">
        <v>-0.52355517400428697</v>
      </c>
      <c r="W1023" s="23">
        <v>7.2257128940691499E-3</v>
      </c>
      <c r="X1023" s="63">
        <v>-8.8801986752659996</v>
      </c>
      <c r="Y1023" s="23">
        <v>3.0989208258688401E-2</v>
      </c>
      <c r="Z1023" s="63">
        <v>16.299524206464401</v>
      </c>
      <c r="AA1023" s="23">
        <v>3.5220368452428402E-2</v>
      </c>
      <c r="AB1023" s="63">
        <v>20.428652554896001</v>
      </c>
      <c r="AC1023" s="23">
        <v>0.144659126770421</v>
      </c>
      <c r="AD1023" s="63">
        <v>34.533209924586103</v>
      </c>
      <c r="AE1023" s="23">
        <v>0.16820671728957701</v>
      </c>
      <c r="AF1023" s="64">
        <v>29.014013312931599</v>
      </c>
      <c r="AG1023" s="23">
        <v>-1.3013604711886701E-4</v>
      </c>
      <c r="AH1023" s="63">
        <v>-6.1078394054711698</v>
      </c>
      <c r="AI1023" s="23">
        <v>3.5799443730866201E-2</v>
      </c>
      <c r="AJ1023" s="63">
        <v>13.6660573452973</v>
      </c>
      <c r="AK1023" s="23">
        <v>0.48748030000017001</v>
      </c>
      <c r="AL1023" s="23">
        <v>6.3273093663156005E-2</v>
      </c>
      <c r="AM1023" s="63">
        <v>38.021325654874097</v>
      </c>
      <c r="AN1023" s="19"/>
      <c r="AO1023" s="26">
        <v>2.8695622131635901E-2</v>
      </c>
      <c r="AP1023" s="26">
        <v>-4.7330470167289598E-2</v>
      </c>
      <c r="AQ1023" s="26">
        <v>4.2906502301775597E-2</v>
      </c>
      <c r="AR1023" s="26">
        <v>-4.8466948478599101E-2</v>
      </c>
      <c r="AS1023" s="24">
        <v>6</v>
      </c>
      <c r="AT1023" s="24">
        <v>6</v>
      </c>
      <c r="AU1023" s="24">
        <v>7</v>
      </c>
      <c r="AV1023" s="25">
        <v>5</v>
      </c>
      <c r="AW1023" s="19"/>
      <c r="AX1023" s="29">
        <v>7.6201592937432006E-2</v>
      </c>
      <c r="AY1023" s="30">
        <v>0.20312423118775799</v>
      </c>
      <c r="AZ1023" s="30">
        <v>0.57662652342878595</v>
      </c>
      <c r="BA1023" s="30">
        <v>0.26059841301366798</v>
      </c>
      <c r="BB1023" s="62">
        <v>7.8106192194900403E-3</v>
      </c>
      <c r="BC1023" s="108">
        <v>-11.254794789303601</v>
      </c>
      <c r="BD1023" s="22">
        <v>43747</v>
      </c>
      <c r="BE1023" s="22">
        <v>43783</v>
      </c>
      <c r="BF1023" s="24"/>
      <c r="BG1023" s="22"/>
      <c r="BH1023" s="37"/>
    </row>
    <row r="1024" spans="1:60" x14ac:dyDescent="0.25">
      <c r="A1024" s="19"/>
      <c r="B1024" s="17" t="s">
        <v>1038</v>
      </c>
      <c r="C1024" s="17" t="s">
        <v>5304</v>
      </c>
      <c r="D1024" s="17" t="s">
        <v>3181</v>
      </c>
      <c r="E1024" s="20" t="s">
        <v>7385</v>
      </c>
      <c r="F1024" s="20" t="s">
        <v>7248</v>
      </c>
      <c r="G1024" s="82" t="s">
        <v>7253</v>
      </c>
      <c r="H1024" s="85" t="s">
        <v>7277</v>
      </c>
      <c r="I1024" s="21" t="s">
        <v>7417</v>
      </c>
      <c r="J1024" s="21" t="s">
        <v>2982</v>
      </c>
      <c r="K1024" s="19"/>
      <c r="L1024" s="22">
        <v>44015</v>
      </c>
      <c r="M1024" s="98">
        <v>1380.48509999923</v>
      </c>
      <c r="N1024" s="94">
        <v>1380.48509999923</v>
      </c>
      <c r="O1024" s="94">
        <v>1416.26329999976</v>
      </c>
      <c r="P1024" s="62">
        <f t="shared" si="15"/>
        <v>0.97473760705333812</v>
      </c>
      <c r="Q1024" s="22">
        <v>43747</v>
      </c>
      <c r="R1024" s="99">
        <v>495472.05599999998</v>
      </c>
      <c r="S1024" s="99">
        <v>742634.133798828</v>
      </c>
      <c r="T1024" s="19"/>
      <c r="U1024" s="23">
        <v>3.61090409569442E-4</v>
      </c>
      <c r="V1024" s="63">
        <v>-0.52191224585840201</v>
      </c>
      <c r="W1024" s="23">
        <v>7.7204409517435098E-3</v>
      </c>
      <c r="X1024" s="63">
        <v>-8.8307258694985595</v>
      </c>
      <c r="Y1024" s="23">
        <v>3.4064961853800903E-2</v>
      </c>
      <c r="Z1024" s="63">
        <v>16.607099565968401</v>
      </c>
      <c r="AA1024" s="23">
        <v>4.1892296078003703E-2</v>
      </c>
      <c r="AB1024" s="63">
        <v>21.095845317468001</v>
      </c>
      <c r="AC1024" s="23">
        <v>0.156182948725473</v>
      </c>
      <c r="AD1024" s="63">
        <v>35.685592120105902</v>
      </c>
      <c r="AE1024" s="23">
        <v>0.182998216871056</v>
      </c>
      <c r="AF1024" s="64">
        <v>30.493163271079499</v>
      </c>
      <c r="AG1024" s="23">
        <v>-8.0979466474673204E-5</v>
      </c>
      <c r="AH1024" s="63">
        <v>-6.1029237474067504</v>
      </c>
      <c r="AI1024" s="23">
        <v>3.8940559690672699E-2</v>
      </c>
      <c r="AJ1024" s="63">
        <v>13.9801689412707</v>
      </c>
      <c r="AK1024" s="23">
        <v>0.38048509999876801</v>
      </c>
      <c r="AL1024" s="23">
        <v>5.1080073541015701E-2</v>
      </c>
      <c r="AM1024" s="63">
        <v>27.3218056547339</v>
      </c>
      <c r="AN1024" s="19"/>
      <c r="AO1024" s="26">
        <v>2.8715501182887199E-2</v>
      </c>
      <c r="AP1024" s="26">
        <v>-4.73120667611511E-2</v>
      </c>
      <c r="AQ1024" s="26">
        <v>4.34358193160733E-2</v>
      </c>
      <c r="AR1024" s="26">
        <v>-4.7921643407826203E-2</v>
      </c>
      <c r="AS1024" s="24">
        <v>6</v>
      </c>
      <c r="AT1024" s="24">
        <v>6</v>
      </c>
      <c r="AU1024" s="24">
        <v>7</v>
      </c>
      <c r="AV1024" s="25">
        <v>5</v>
      </c>
      <c r="AW1024" s="19"/>
      <c r="AX1024" s="29">
        <v>7.6213100625464006E-2</v>
      </c>
      <c r="AY1024" s="30">
        <v>0.28443859694971302</v>
      </c>
      <c r="AZ1024" s="30">
        <v>0.59801500958474196</v>
      </c>
      <c r="BA1024" s="30">
        <v>0.365646756722526</v>
      </c>
      <c r="BB1024" s="62">
        <v>7.81197148053252E-3</v>
      </c>
      <c r="BC1024" s="108">
        <v>-11.1931517253397</v>
      </c>
      <c r="BD1024" s="22">
        <v>43747</v>
      </c>
      <c r="BE1024" s="22">
        <v>43783</v>
      </c>
      <c r="BF1024" s="24"/>
      <c r="BG1024" s="22"/>
      <c r="BH1024" s="37"/>
    </row>
    <row r="1025" spans="1:60" x14ac:dyDescent="0.25">
      <c r="A1025" s="19"/>
      <c r="B1025" s="17" t="s">
        <v>1039</v>
      </c>
      <c r="C1025" s="17" t="s">
        <v>5305</v>
      </c>
      <c r="D1025" s="17" t="s">
        <v>3181</v>
      </c>
      <c r="E1025" s="20" t="s">
        <v>7386</v>
      </c>
      <c r="F1025" s="20" t="s">
        <v>7248</v>
      </c>
      <c r="G1025" s="82" t="s">
        <v>7253</v>
      </c>
      <c r="H1025" s="85" t="s">
        <v>7277</v>
      </c>
      <c r="I1025" s="21" t="s">
        <v>7417</v>
      </c>
      <c r="J1025" s="21" t="s">
        <v>7474</v>
      </c>
      <c r="K1025" s="19"/>
      <c r="L1025" s="22">
        <v>44015</v>
      </c>
      <c r="M1025" s="98">
        <v>1139.3463000003201</v>
      </c>
      <c r="N1025" s="94">
        <v>1139.3463000003201</v>
      </c>
      <c r="O1025" s="94">
        <v>1173.1629000008099</v>
      </c>
      <c r="P1025" s="62">
        <f t="shared" si="15"/>
        <v>0.97117484707326962</v>
      </c>
      <c r="Q1025" s="22">
        <v>43747</v>
      </c>
      <c r="R1025" s="99">
        <v>4250673.4560000002</v>
      </c>
      <c r="S1025" s="99">
        <v>4791603.0197812496</v>
      </c>
      <c r="T1025" s="19"/>
      <c r="U1025" s="23">
        <v>3.4795206192939098E-4</v>
      </c>
      <c r="V1025" s="63">
        <v>-0.52322608062240805</v>
      </c>
      <c r="W1025" s="23">
        <v>7.3239990997535599E-3</v>
      </c>
      <c r="X1025" s="63">
        <v>-8.8703700546902802</v>
      </c>
      <c r="Y1025" s="23">
        <v>3.1599544496202697E-2</v>
      </c>
      <c r="Z1025" s="63">
        <v>16.360557830194001</v>
      </c>
      <c r="AA1025" s="23">
        <v>3.6454837176279398E-2</v>
      </c>
      <c r="AB1025" s="63">
        <v>20.552099427295602</v>
      </c>
      <c r="AC1025" s="23"/>
      <c r="AD1025" s="63"/>
      <c r="AE1025" s="23"/>
      <c r="AF1025" s="64"/>
      <c r="AG1025" s="23">
        <v>-1.2031768073938999E-4</v>
      </c>
      <c r="AH1025" s="63">
        <v>-6.1068575688332203</v>
      </c>
      <c r="AI1025" s="23">
        <v>3.6422686809601097E-2</v>
      </c>
      <c r="AJ1025" s="63">
        <v>13.7283816531708</v>
      </c>
      <c r="AK1025" s="23">
        <v>0.13897169221134401</v>
      </c>
      <c r="AL1025" s="23">
        <v>7.7556929896672996E-2</v>
      </c>
      <c r="AM1025" s="63">
        <v>30.941463531780801</v>
      </c>
      <c r="AN1025" s="19"/>
      <c r="AO1025" s="26">
        <v>2.8699022710497998E-2</v>
      </c>
      <c r="AP1025" s="26">
        <v>-4.7327401698567001E-2</v>
      </c>
      <c r="AQ1025" s="26">
        <v>4.3011650464905002E-2</v>
      </c>
      <c r="AR1025" s="26">
        <v>-4.83738706461736E-2</v>
      </c>
      <c r="AS1025" s="24">
        <v>6</v>
      </c>
      <c r="AT1025" s="24">
        <v>6</v>
      </c>
      <c r="AU1025" s="24">
        <v>7</v>
      </c>
      <c r="AV1025" s="25">
        <v>5</v>
      </c>
      <c r="AW1025" s="19"/>
      <c r="AX1025" s="29">
        <v>7.6203921062333396E-2</v>
      </c>
      <c r="AY1025" s="30">
        <v>0.21817336781646199</v>
      </c>
      <c r="AZ1025" s="30">
        <v>0.58058896918828395</v>
      </c>
      <c r="BA1025" s="30">
        <v>0.28000884842686002</v>
      </c>
      <c r="BB1025" s="62">
        <v>7.8108881224579797E-3</v>
      </c>
      <c r="BC1025" s="108">
        <v>-11.2443804693321</v>
      </c>
      <c r="BD1025" s="22">
        <v>43747</v>
      </c>
      <c r="BE1025" s="22">
        <v>43783</v>
      </c>
      <c r="BF1025" s="24"/>
      <c r="BG1025" s="22"/>
      <c r="BH1025" s="37"/>
    </row>
    <row r="1026" spans="1:60" x14ac:dyDescent="0.25">
      <c r="A1026" s="19"/>
      <c r="B1026" s="17" t="s">
        <v>1040</v>
      </c>
      <c r="C1026" s="17" t="s">
        <v>5306</v>
      </c>
      <c r="D1026" s="17" t="s">
        <v>3181</v>
      </c>
      <c r="E1026" s="20" t="s">
        <v>7291</v>
      </c>
      <c r="F1026" s="20" t="s">
        <v>7248</v>
      </c>
      <c r="G1026" s="82" t="s">
        <v>7253</v>
      </c>
      <c r="H1026" s="85" t="s">
        <v>7277</v>
      </c>
      <c r="I1026" s="21" t="s">
        <v>7417</v>
      </c>
      <c r="J1026" s="21" t="s">
        <v>7475</v>
      </c>
      <c r="K1026" s="19"/>
      <c r="L1026" s="22">
        <v>44015</v>
      </c>
      <c r="M1026" s="98">
        <v>1407.42679999955</v>
      </c>
      <c r="N1026" s="94">
        <v>1407.42679999955</v>
      </c>
      <c r="O1026" s="94">
        <v>1508.4455999992799</v>
      </c>
      <c r="P1026" s="62">
        <f t="shared" si="15"/>
        <v>0.93303119449599103</v>
      </c>
      <c r="Q1026" s="22">
        <v>43747</v>
      </c>
      <c r="R1026" s="99">
        <v>0</v>
      </c>
      <c r="S1026" s="99">
        <v>426584.50145556597</v>
      </c>
      <c r="T1026" s="19"/>
      <c r="U1026" s="23">
        <v>0</v>
      </c>
      <c r="V1026" s="63">
        <v>-0.55802128681534702</v>
      </c>
      <c r="W1026" s="23">
        <v>0</v>
      </c>
      <c r="X1026" s="63">
        <v>-9.6027699646656401</v>
      </c>
      <c r="Y1026" s="23">
        <v>5.7417801072006096E-3</v>
      </c>
      <c r="Z1026" s="63">
        <v>13.774781391301101</v>
      </c>
      <c r="AA1026" s="23">
        <v>-2.9156051514291899E-3</v>
      </c>
      <c r="AB1026" s="63">
        <v>16.615055194502901</v>
      </c>
      <c r="AC1026" s="23">
        <v>0.1067539565466</v>
      </c>
      <c r="AD1026" s="63">
        <v>30.7426929021894</v>
      </c>
      <c r="AE1026" s="23">
        <v>0.13315711253380899</v>
      </c>
      <c r="AF1026" s="64">
        <v>25.509052837354801</v>
      </c>
      <c r="AG1026" s="23">
        <v>0</v>
      </c>
      <c r="AH1026" s="63">
        <v>-6.0948258007556397</v>
      </c>
      <c r="AI1026" s="23">
        <v>1.04835129695857E-2</v>
      </c>
      <c r="AJ1026" s="63">
        <v>11.1344642691693</v>
      </c>
      <c r="AK1026" s="23">
        <v>0.407426800000249</v>
      </c>
      <c r="AL1026" s="23">
        <v>5.42236243236403E-2</v>
      </c>
      <c r="AM1026" s="63">
        <v>30.015975654881899</v>
      </c>
      <c r="AN1026" s="19"/>
      <c r="AO1026" s="26">
        <v>2.8713083722323101E-2</v>
      </c>
      <c r="AP1026" s="26">
        <v>-4.7314288965935702E-2</v>
      </c>
      <c r="AQ1026" s="26">
        <v>2.73033281191601E-2</v>
      </c>
      <c r="AR1026" s="26">
        <v>-3.4994809158888501E-2</v>
      </c>
      <c r="AS1026" s="24">
        <v>3</v>
      </c>
      <c r="AT1026" s="24">
        <v>4</v>
      </c>
      <c r="AU1026" s="24">
        <v>7</v>
      </c>
      <c r="AV1026" s="25">
        <v>5</v>
      </c>
      <c r="AW1026" s="19"/>
      <c r="AX1026" s="29">
        <v>6.4064699407172201E-2</v>
      </c>
      <c r="AY1026" s="30">
        <v>-0.38041165010918099</v>
      </c>
      <c r="AZ1026" s="30">
        <v>0.44838756393664903</v>
      </c>
      <c r="BA1026" s="30">
        <v>-0.46593519040061399</v>
      </c>
      <c r="BB1026" s="62">
        <v>6.5454750939261397E-3</v>
      </c>
      <c r="BC1026" s="108">
        <v>-11.200616051370201</v>
      </c>
      <c r="BD1026" s="22">
        <v>43747</v>
      </c>
      <c r="BE1026" s="22">
        <v>43783</v>
      </c>
      <c r="BF1026" s="24"/>
      <c r="BG1026" s="22"/>
      <c r="BH1026" s="37"/>
    </row>
    <row r="1027" spans="1:60" x14ac:dyDescent="0.25">
      <c r="A1027" s="19"/>
      <c r="B1027" s="17" t="s">
        <v>1041</v>
      </c>
      <c r="C1027" s="17" t="s">
        <v>5307</v>
      </c>
      <c r="D1027" s="17" t="s">
        <v>3181</v>
      </c>
      <c r="E1027" s="20" t="s">
        <v>7387</v>
      </c>
      <c r="F1027" s="20" t="s">
        <v>7248</v>
      </c>
      <c r="G1027" s="82" t="s">
        <v>7253</v>
      </c>
      <c r="H1027" s="85" t="s">
        <v>7277</v>
      </c>
      <c r="I1027" s="21" t="s">
        <v>7417</v>
      </c>
      <c r="J1027" s="21" t="s">
        <v>2982</v>
      </c>
      <c r="K1027" s="19"/>
      <c r="L1027" s="22">
        <v>44015</v>
      </c>
      <c r="M1027" s="98">
        <v>1219.4693999998301</v>
      </c>
      <c r="N1027" s="94">
        <v>1219.4693999998301</v>
      </c>
      <c r="O1027" s="94">
        <v>1235.04499999993</v>
      </c>
      <c r="P1027" s="62">
        <f t="shared" si="15"/>
        <v>0.98738863766089424</v>
      </c>
      <c r="Q1027" s="22">
        <v>43747</v>
      </c>
      <c r="R1027" s="99">
        <v>7439202.3459999999</v>
      </c>
      <c r="S1027" s="99">
        <v>8057840.3774453104</v>
      </c>
      <c r="T1027" s="19"/>
      <c r="U1027" s="23">
        <v>4.1264468018198402E-4</v>
      </c>
      <c r="V1027" s="63">
        <v>-0.51675681879714797</v>
      </c>
      <c r="W1027" s="23">
        <v>9.2831551010021905E-3</v>
      </c>
      <c r="X1027" s="63">
        <v>-8.6744544545654207</v>
      </c>
      <c r="Y1027" s="23">
        <v>4.3832030500198002E-2</v>
      </c>
      <c r="Z1027" s="63">
        <v>17.583806430600799</v>
      </c>
      <c r="AA1027" s="23">
        <v>5.8792548554265502E-2</v>
      </c>
      <c r="AB1027" s="63">
        <v>22.7858705650724</v>
      </c>
      <c r="AC1027" s="23">
        <v>0.19033244247286299</v>
      </c>
      <c r="AD1027" s="63">
        <v>39.100541494844897</v>
      </c>
      <c r="AE1027" s="23"/>
      <c r="AF1027" s="64"/>
      <c r="AG1027" s="23">
        <v>7.38900525902864E-5</v>
      </c>
      <c r="AH1027" s="63">
        <v>-6.0874367954966102</v>
      </c>
      <c r="AI1027" s="23">
        <v>4.8916247504166697E-2</v>
      </c>
      <c r="AJ1027" s="63">
        <v>14.977737722627401</v>
      </c>
      <c r="AK1027" s="23">
        <v>0.21876251773937799</v>
      </c>
      <c r="AL1027" s="23">
        <v>8.3591818756831304E-2</v>
      </c>
      <c r="AM1027" s="63">
        <v>47.266624313779197</v>
      </c>
      <c r="AN1027" s="19"/>
      <c r="AO1027" s="26">
        <v>2.8748938953867799E-2</v>
      </c>
      <c r="AP1027" s="26">
        <v>-4.7280980317736997E-2</v>
      </c>
      <c r="AQ1027" s="26">
        <v>4.5107949130397201E-2</v>
      </c>
      <c r="AR1027" s="26">
        <v>-4.6953441780715401E-2</v>
      </c>
      <c r="AS1027" s="24">
        <v>7</v>
      </c>
      <c r="AT1027" s="24">
        <v>5</v>
      </c>
      <c r="AU1027" s="24">
        <v>7</v>
      </c>
      <c r="AV1027" s="25">
        <v>5</v>
      </c>
      <c r="AW1027" s="19"/>
      <c r="AX1027" s="29">
        <v>7.6326812425468196E-2</v>
      </c>
      <c r="AY1027" s="30">
        <v>0.53862669938007501</v>
      </c>
      <c r="AZ1027" s="30">
        <v>0.61519998098356199</v>
      </c>
      <c r="BA1027" s="30">
        <v>0.69614639179599203</v>
      </c>
      <c r="BB1027" s="62">
        <v>7.8238323432014995E-3</v>
      </c>
      <c r="BC1027" s="108">
        <v>-11.0888510134537</v>
      </c>
      <c r="BD1027" s="22">
        <v>43747</v>
      </c>
      <c r="BE1027" s="22">
        <v>43783</v>
      </c>
      <c r="BF1027" s="24"/>
      <c r="BG1027" s="22"/>
      <c r="BH1027" s="37"/>
    </row>
    <row r="1028" spans="1:60" x14ac:dyDescent="0.25">
      <c r="A1028" s="19"/>
      <c r="B1028" s="17" t="s">
        <v>1042</v>
      </c>
      <c r="C1028" s="17" t="s">
        <v>5308</v>
      </c>
      <c r="D1028" s="17" t="s">
        <v>3182</v>
      </c>
      <c r="E1028" s="20" t="s">
        <v>7289</v>
      </c>
      <c r="F1028" s="20" t="s">
        <v>7248</v>
      </c>
      <c r="G1028" s="82" t="s">
        <v>7251</v>
      </c>
      <c r="H1028" s="85" t="s">
        <v>7268</v>
      </c>
      <c r="I1028" s="21" t="s">
        <v>7417</v>
      </c>
      <c r="J1028" s="21" t="s">
        <v>7476</v>
      </c>
      <c r="K1028" s="19"/>
      <c r="L1028" s="22">
        <v>44015</v>
      </c>
      <c r="M1028" s="98">
        <v>1325.5328999999899</v>
      </c>
      <c r="N1028" s="94">
        <v>1325.5328999999899</v>
      </c>
      <c r="O1028" s="94">
        <v>1368.1823999993501</v>
      </c>
      <c r="P1028" s="62">
        <f t="shared" si="15"/>
        <v>0.96882762122990296</v>
      </c>
      <c r="Q1028" s="22">
        <v>43747</v>
      </c>
      <c r="R1028" s="99">
        <v>13991094.937000001</v>
      </c>
      <c r="S1028" s="99">
        <v>17588335.720843799</v>
      </c>
      <c r="T1028" s="19"/>
      <c r="U1028" s="23">
        <v>5.0155924873251901E-4</v>
      </c>
      <c r="V1028" s="63">
        <v>-0.50786536194209497</v>
      </c>
      <c r="W1028" s="23">
        <v>1.8292471850145399E-3</v>
      </c>
      <c r="X1028" s="63">
        <v>-9.4198452461714606</v>
      </c>
      <c r="Y1028" s="23">
        <v>1.33595778406743E-2</v>
      </c>
      <c r="Z1028" s="63">
        <v>14.5365611646557</v>
      </c>
      <c r="AA1028" s="23">
        <v>1.4100970734944001E-2</v>
      </c>
      <c r="AB1028" s="63">
        <v>18.316712783154799</v>
      </c>
      <c r="AC1028" s="23">
        <v>8.8734997720166603E-2</v>
      </c>
      <c r="AD1028" s="63">
        <v>28.940797019546199</v>
      </c>
      <c r="AE1028" s="23">
        <v>0.113517404546728</v>
      </c>
      <c r="AF1028" s="64">
        <v>23.5450820386468</v>
      </c>
      <c r="AG1028" s="23">
        <v>6.8917878343199802E-4</v>
      </c>
      <c r="AH1028" s="63">
        <v>-6.0259079224124399</v>
      </c>
      <c r="AI1028" s="23">
        <v>1.71481316901918E-2</v>
      </c>
      <c r="AJ1028" s="63">
        <v>11.8009261412226</v>
      </c>
      <c r="AK1028" s="23">
        <v>0.32553290000010698</v>
      </c>
      <c r="AL1028" s="23">
        <v>4.1732315004992401E-2</v>
      </c>
      <c r="AM1028" s="63">
        <v>24.964725378755201</v>
      </c>
      <c r="AN1028" s="19"/>
      <c r="AO1028" s="26">
        <v>2.1322585549569301E-2</v>
      </c>
      <c r="AP1028" s="26">
        <v>-3.2616736545605797E-2</v>
      </c>
      <c r="AQ1028" s="26">
        <v>2.26291990402387E-2</v>
      </c>
      <c r="AR1028" s="26">
        <v>-2.82164672926228E-2</v>
      </c>
      <c r="AS1028" s="24">
        <v>7</v>
      </c>
      <c r="AT1028" s="24">
        <v>5</v>
      </c>
      <c r="AU1028" s="24">
        <v>7</v>
      </c>
      <c r="AV1028" s="25">
        <v>5</v>
      </c>
      <c r="AW1028" s="19"/>
      <c r="AX1028" s="29">
        <v>5.32295076399169E-2</v>
      </c>
      <c r="AY1028" s="30">
        <v>-0.216693741321933</v>
      </c>
      <c r="AZ1028" s="30">
        <v>0.491241318922221</v>
      </c>
      <c r="BA1028" s="30">
        <v>-0.27684162896366599</v>
      </c>
      <c r="BB1028" s="62">
        <v>5.4721013728339998E-3</v>
      </c>
      <c r="BC1028" s="108">
        <v>-7.8331734131425002</v>
      </c>
      <c r="BD1028" s="22">
        <v>43747</v>
      </c>
      <c r="BE1028" s="22">
        <v>43783</v>
      </c>
      <c r="BF1028" s="24"/>
      <c r="BG1028" s="22"/>
      <c r="BH1028" s="37"/>
    </row>
    <row r="1029" spans="1:60" x14ac:dyDescent="0.25">
      <c r="A1029" s="19"/>
      <c r="B1029" s="17" t="s">
        <v>1043</v>
      </c>
      <c r="C1029" s="17" t="s">
        <v>5309</v>
      </c>
      <c r="D1029" s="17" t="s">
        <v>3182</v>
      </c>
      <c r="E1029" s="20" t="s">
        <v>7385</v>
      </c>
      <c r="F1029" s="20" t="s">
        <v>7248</v>
      </c>
      <c r="G1029" s="82" t="s">
        <v>7251</v>
      </c>
      <c r="H1029" s="85" t="s">
        <v>7268</v>
      </c>
      <c r="I1029" s="21" t="s">
        <v>7417</v>
      </c>
      <c r="J1029" s="21" t="s">
        <v>2982</v>
      </c>
      <c r="K1029" s="19"/>
      <c r="L1029" s="22">
        <v>44015</v>
      </c>
      <c r="M1029" s="98">
        <v>1310.1866999995</v>
      </c>
      <c r="N1029" s="94">
        <v>1310.1866999995</v>
      </c>
      <c r="O1029" s="94">
        <v>1348.5318999998301</v>
      </c>
      <c r="P1029" s="62">
        <f t="shared" ref="P1029:P1092" si="16">IFERROR(N1029/O1029,"")</f>
        <v>0.97156522585759009</v>
      </c>
      <c r="Q1029" s="22">
        <v>43747</v>
      </c>
      <c r="R1029" s="99">
        <v>807685.13300000003</v>
      </c>
      <c r="S1029" s="99">
        <v>798473.22892675805</v>
      </c>
      <c r="T1029" s="19"/>
      <c r="U1029" s="23">
        <v>5.1209756020398301E-4</v>
      </c>
      <c r="V1029" s="63">
        <v>-0.50681153079494801</v>
      </c>
      <c r="W1029" s="23">
        <v>2.14550960845372E-3</v>
      </c>
      <c r="X1029" s="63">
        <v>-9.3882190038275404</v>
      </c>
      <c r="Y1029" s="23">
        <v>1.5301591882234801E-2</v>
      </c>
      <c r="Z1029" s="63">
        <v>14.7307625688118</v>
      </c>
      <c r="AA1029" s="23">
        <v>1.8018377819316801E-2</v>
      </c>
      <c r="AB1029" s="63">
        <v>18.708453491592099</v>
      </c>
      <c r="AC1029" s="23">
        <v>9.5301292003569002E-2</v>
      </c>
      <c r="AD1029" s="63">
        <v>29.597426447900901</v>
      </c>
      <c r="AE1029" s="23">
        <v>0.122150422441337</v>
      </c>
      <c r="AF1029" s="64">
        <v>24.4083838280931</v>
      </c>
      <c r="AG1029" s="23">
        <v>7.2079820165527097E-4</v>
      </c>
      <c r="AH1029" s="63">
        <v>-6.0227459805901198</v>
      </c>
      <c r="AI1029" s="23">
        <v>1.91296830416832E-2</v>
      </c>
      <c r="AJ1029" s="63">
        <v>11.999081276371699</v>
      </c>
      <c r="AK1029" s="23">
        <v>0.31018669999873999</v>
      </c>
      <c r="AL1029" s="23">
        <v>3.9973878832825001E-2</v>
      </c>
      <c r="AM1029" s="63">
        <v>23.430105378618499</v>
      </c>
      <c r="AN1029" s="19"/>
      <c r="AO1029" s="26">
        <v>2.1333373440938899E-2</v>
      </c>
      <c r="AP1029" s="26">
        <v>-3.2606523904178203E-2</v>
      </c>
      <c r="AQ1029" s="26">
        <v>2.29627380304009E-2</v>
      </c>
      <c r="AR1029" s="26">
        <v>-2.7908879762435401E-2</v>
      </c>
      <c r="AS1029" s="24">
        <v>7</v>
      </c>
      <c r="AT1029" s="24">
        <v>5</v>
      </c>
      <c r="AU1029" s="24">
        <v>7</v>
      </c>
      <c r="AV1029" s="25">
        <v>5</v>
      </c>
      <c r="AW1029" s="19"/>
      <c r="AX1029" s="29">
        <v>5.3239972328083203E-2</v>
      </c>
      <c r="AY1029" s="30">
        <v>-0.148945964913764</v>
      </c>
      <c r="AZ1029" s="30">
        <v>0.50382745078331903</v>
      </c>
      <c r="BA1029" s="30">
        <v>-0.19061743952966001</v>
      </c>
      <c r="BB1029" s="62">
        <v>5.4732482915278496E-3</v>
      </c>
      <c r="BC1029" s="108">
        <v>-7.7981692535904603</v>
      </c>
      <c r="BD1029" s="22">
        <v>43747</v>
      </c>
      <c r="BE1029" s="22">
        <v>43783</v>
      </c>
      <c r="BF1029" s="24"/>
      <c r="BG1029" s="22"/>
      <c r="BH1029" s="37"/>
    </row>
    <row r="1030" spans="1:60" x14ac:dyDescent="0.25">
      <c r="A1030" s="19"/>
      <c r="B1030" s="17" t="s">
        <v>1044</v>
      </c>
      <c r="C1030" s="17" t="s">
        <v>5310</v>
      </c>
      <c r="D1030" s="17" t="s">
        <v>3182</v>
      </c>
      <c r="E1030" s="20" t="s">
        <v>7386</v>
      </c>
      <c r="F1030" s="20" t="s">
        <v>7248</v>
      </c>
      <c r="G1030" s="82" t="s">
        <v>7251</v>
      </c>
      <c r="H1030" s="85" t="s">
        <v>7268</v>
      </c>
      <c r="I1030" s="21" t="s">
        <v>7417</v>
      </c>
      <c r="J1030" s="21" t="s">
        <v>7477</v>
      </c>
      <c r="K1030" s="19"/>
      <c r="L1030" s="22">
        <v>44015</v>
      </c>
      <c r="M1030" s="98">
        <v>1079.1231999993299</v>
      </c>
      <c r="N1030" s="94">
        <v>1079.1231999993299</v>
      </c>
      <c r="O1030" s="94">
        <v>1112.8734000008601</v>
      </c>
      <c r="P1030" s="62">
        <f t="shared" si="16"/>
        <v>0.96967292056625298</v>
      </c>
      <c r="Q1030" s="22">
        <v>43747</v>
      </c>
      <c r="R1030" s="99">
        <v>4256606.375</v>
      </c>
      <c r="S1030" s="99">
        <v>4948102.5627499996</v>
      </c>
      <c r="T1030" s="19"/>
      <c r="U1030" s="23">
        <v>5.04738271047245E-4</v>
      </c>
      <c r="V1030" s="63">
        <v>-0.50754745971062198</v>
      </c>
      <c r="W1030" s="23">
        <v>1.92693397548283E-3</v>
      </c>
      <c r="X1030" s="63">
        <v>-9.4100765671173594</v>
      </c>
      <c r="Y1030" s="23">
        <v>1.39593769108615E-2</v>
      </c>
      <c r="Z1030" s="63">
        <v>14.5965410716744</v>
      </c>
      <c r="AA1030" s="23">
        <v>1.5310145130570199E-2</v>
      </c>
      <c r="AB1030" s="63">
        <v>18.4376302227029</v>
      </c>
      <c r="AC1030" s="23"/>
      <c r="AD1030" s="63"/>
      <c r="AE1030" s="23"/>
      <c r="AF1030" s="64"/>
      <c r="AG1030" s="23">
        <v>6.98925552569563E-4</v>
      </c>
      <c r="AH1030" s="63">
        <v>-6.0249332454986897</v>
      </c>
      <c r="AI1030" s="23">
        <v>1.77601985560614E-2</v>
      </c>
      <c r="AJ1030" s="63">
        <v>11.8621328278095</v>
      </c>
      <c r="AK1030" s="23">
        <v>7.8372760395723204E-2</v>
      </c>
      <c r="AL1030" s="23">
        <v>4.4264222326091798E-2</v>
      </c>
      <c r="AM1030" s="63">
        <v>24.881570350233201</v>
      </c>
      <c r="AN1030" s="19"/>
      <c r="AO1030" s="26">
        <v>2.1325855743270901E-2</v>
      </c>
      <c r="AP1030" s="26">
        <v>-3.2613513340038501E-2</v>
      </c>
      <c r="AQ1030" s="26">
        <v>2.2732263007128502E-2</v>
      </c>
      <c r="AR1030" s="26">
        <v>-2.81214328733768E-2</v>
      </c>
      <c r="AS1030" s="24">
        <v>7</v>
      </c>
      <c r="AT1030" s="24">
        <v>5</v>
      </c>
      <c r="AU1030" s="24">
        <v>7</v>
      </c>
      <c r="AV1030" s="25">
        <v>5</v>
      </c>
      <c r="AW1030" s="19"/>
      <c r="AX1030" s="29">
        <v>5.3232611226630998E-2</v>
      </c>
      <c r="AY1030" s="30">
        <v>-0.195781785761483</v>
      </c>
      <c r="AZ1030" s="30">
        <v>0.495126304682799</v>
      </c>
      <c r="BA1030" s="30">
        <v>-0.25025846271910301</v>
      </c>
      <c r="BB1030" s="62">
        <v>5.4724423927200398E-3</v>
      </c>
      <c r="BC1030" s="108">
        <v>-7.8223542768973902</v>
      </c>
      <c r="BD1030" s="22">
        <v>43747</v>
      </c>
      <c r="BE1030" s="22">
        <v>43783</v>
      </c>
      <c r="BF1030" s="24"/>
      <c r="BG1030" s="22"/>
      <c r="BH1030" s="37"/>
    </row>
    <row r="1031" spans="1:60" x14ac:dyDescent="0.25">
      <c r="A1031" s="19"/>
      <c r="B1031" s="17" t="s">
        <v>1045</v>
      </c>
      <c r="C1031" s="17" t="s">
        <v>5311</v>
      </c>
      <c r="D1031" s="17" t="s">
        <v>3182</v>
      </c>
      <c r="E1031" s="20" t="s">
        <v>7291</v>
      </c>
      <c r="F1031" s="20" t="s">
        <v>7248</v>
      </c>
      <c r="G1031" s="82" t="s">
        <v>7251</v>
      </c>
      <c r="H1031" s="85" t="s">
        <v>7268</v>
      </c>
      <c r="I1031" s="21" t="s">
        <v>7417</v>
      </c>
      <c r="J1031" s="21" t="s">
        <v>7478</v>
      </c>
      <c r="K1031" s="19"/>
      <c r="L1031" s="22">
        <v>44015</v>
      </c>
      <c r="M1031" s="98">
        <v>1354.39220000058</v>
      </c>
      <c r="N1031" s="94">
        <v>1354.39220000058</v>
      </c>
      <c r="O1031" s="94">
        <v>1393.1018000003</v>
      </c>
      <c r="P1031" s="62">
        <f t="shared" si="16"/>
        <v>0.97221337306454436</v>
      </c>
      <c r="Q1031" s="22">
        <v>43747</v>
      </c>
      <c r="R1031" s="99">
        <v>1117642.081</v>
      </c>
      <c r="S1031" s="99">
        <v>1832636.00893359</v>
      </c>
      <c r="T1031" s="19"/>
      <c r="U1031" s="23">
        <v>5.1459131645970003E-4</v>
      </c>
      <c r="V1031" s="63">
        <v>-0.50656215516937697</v>
      </c>
      <c r="W1031" s="23">
        <v>2.2202295458555502E-3</v>
      </c>
      <c r="X1031" s="63">
        <v>-9.3807470100873598</v>
      </c>
      <c r="Y1031" s="23">
        <v>1.57611123704555E-2</v>
      </c>
      <c r="Z1031" s="63">
        <v>14.7767146176338</v>
      </c>
      <c r="AA1031" s="23">
        <v>1.8946464679174799E-2</v>
      </c>
      <c r="AB1031" s="63">
        <v>18.801262177585201</v>
      </c>
      <c r="AC1031" s="23">
        <v>9.6932935495715397E-2</v>
      </c>
      <c r="AD1031" s="63">
        <v>29.760590797115601</v>
      </c>
      <c r="AE1031" s="23">
        <v>0.12430759718889001</v>
      </c>
      <c r="AF1031" s="64">
        <v>24.624101302848398</v>
      </c>
      <c r="AG1031" s="23">
        <v>7.2823643677111195E-4</v>
      </c>
      <c r="AH1031" s="63">
        <v>-6.0220021570785303</v>
      </c>
      <c r="AI1031" s="23">
        <v>1.95984758338454E-2</v>
      </c>
      <c r="AJ1031" s="63">
        <v>12.045960555595199</v>
      </c>
      <c r="AK1031" s="23">
        <v>0.35439220000058402</v>
      </c>
      <c r="AL1031" s="23">
        <v>4.4992524288318202E-2</v>
      </c>
      <c r="AM1031" s="63">
        <v>27.850655378802902</v>
      </c>
      <c r="AN1031" s="19"/>
      <c r="AO1031" s="26">
        <v>2.1335911398637102E-2</v>
      </c>
      <c r="AP1031" s="26">
        <v>-3.2604125583929999E-2</v>
      </c>
      <c r="AQ1031" s="26">
        <v>2.3041564636514501E-2</v>
      </c>
      <c r="AR1031" s="26">
        <v>-2.7836123563247401E-2</v>
      </c>
      <c r="AS1031" s="24">
        <v>7</v>
      </c>
      <c r="AT1031" s="24">
        <v>5</v>
      </c>
      <c r="AU1031" s="24">
        <v>7</v>
      </c>
      <c r="AV1031" s="25">
        <v>5</v>
      </c>
      <c r="AW1031" s="19"/>
      <c r="AX1031" s="29">
        <v>5.3242510407872E-2</v>
      </c>
      <c r="AY1031" s="30">
        <v>-0.13289852650905201</v>
      </c>
      <c r="AZ1031" s="30">
        <v>0.50680914465374405</v>
      </c>
      <c r="BA1031" s="30">
        <v>-0.170149500977232</v>
      </c>
      <c r="BB1031" s="62">
        <v>5.4735260215784398E-3</v>
      </c>
      <c r="BC1031" s="108">
        <v>-7.78989015731349</v>
      </c>
      <c r="BD1031" s="22">
        <v>43747</v>
      </c>
      <c r="BE1031" s="22">
        <v>43783</v>
      </c>
      <c r="BF1031" s="24"/>
      <c r="BG1031" s="22"/>
      <c r="BH1031" s="37"/>
    </row>
    <row r="1032" spans="1:60" x14ac:dyDescent="0.25">
      <c r="A1032" s="19"/>
      <c r="B1032" s="17" t="s">
        <v>1046</v>
      </c>
      <c r="C1032" s="17" t="s">
        <v>5312</v>
      </c>
      <c r="D1032" s="17" t="s">
        <v>3182</v>
      </c>
      <c r="E1032" s="20" t="s">
        <v>7292</v>
      </c>
      <c r="F1032" s="20" t="s">
        <v>7248</v>
      </c>
      <c r="G1032" s="82" t="s">
        <v>7251</v>
      </c>
      <c r="H1032" s="85" t="s">
        <v>7268</v>
      </c>
      <c r="I1032" s="21" t="s">
        <v>7417</v>
      </c>
      <c r="J1032" s="21" t="s">
        <v>2982</v>
      </c>
      <c r="K1032" s="19"/>
      <c r="L1032" s="22">
        <v>44015</v>
      </c>
      <c r="M1032" s="98">
        <v>1006.26829999965</v>
      </c>
      <c r="N1032" s="94">
        <v>1006.26829999965</v>
      </c>
      <c r="O1032" s="94"/>
      <c r="P1032" s="62" t="str">
        <f t="shared" si="16"/>
        <v/>
      </c>
      <c r="Q1032" s="22"/>
      <c r="R1032" s="99">
        <v>0</v>
      </c>
      <c r="S1032" s="99"/>
      <c r="T1032" s="19"/>
      <c r="U1032" s="23">
        <v>0</v>
      </c>
      <c r="V1032" s="63">
        <v>-0.55802128681534702</v>
      </c>
      <c r="W1032" s="23">
        <v>-9.3506735411210701E-3</v>
      </c>
      <c r="X1032" s="63">
        <v>-10.537837318785</v>
      </c>
      <c r="Y1032" s="23"/>
      <c r="Z1032" s="63"/>
      <c r="AA1032" s="23"/>
      <c r="AB1032" s="63"/>
      <c r="AC1032" s="23"/>
      <c r="AD1032" s="63"/>
      <c r="AE1032" s="23"/>
      <c r="AF1032" s="64"/>
      <c r="AG1032" s="23">
        <v>0</v>
      </c>
      <c r="AH1032" s="63">
        <v>-6.0948258007556397</v>
      </c>
      <c r="AI1032" s="23"/>
      <c r="AJ1032" s="63"/>
      <c r="AK1032" s="23">
        <v>4.75654330512043E-3</v>
      </c>
      <c r="AL1032" s="23">
        <v>3.11366353580524E-2</v>
      </c>
      <c r="AM1032" s="63">
        <v>-9.7249097149033297</v>
      </c>
      <c r="AN1032" s="19"/>
      <c r="AO1032" s="26">
        <v>4.8435814660479099E-3</v>
      </c>
      <c r="AP1032" s="26">
        <v>-4.8642901228959099E-3</v>
      </c>
      <c r="AQ1032" s="26">
        <v>0</v>
      </c>
      <c r="AR1032" s="26">
        <v>-1.338768124333E-2</v>
      </c>
      <c r="AS1032" s="24"/>
      <c r="AT1032" s="24"/>
      <c r="AU1032" s="24"/>
      <c r="AV1032" s="25"/>
      <c r="AW1032" s="19"/>
      <c r="AX1032" s="29"/>
      <c r="AY1032" s="30"/>
      <c r="AZ1032" s="30"/>
      <c r="BA1032" s="30"/>
      <c r="BB1032" s="62"/>
      <c r="BC1032" s="108">
        <v>-1.8052244331865901</v>
      </c>
      <c r="BD1032" s="22">
        <v>43976</v>
      </c>
      <c r="BE1032" s="22">
        <v>43990</v>
      </c>
      <c r="BF1032" s="24"/>
      <c r="BG1032" s="22"/>
      <c r="BH1032" s="37"/>
    </row>
    <row r="1033" spans="1:60" x14ac:dyDescent="0.25">
      <c r="A1033" s="19"/>
      <c r="B1033" s="17" t="s">
        <v>1047</v>
      </c>
      <c r="C1033" s="17" t="s">
        <v>5313</v>
      </c>
      <c r="D1033" s="17" t="s">
        <v>3182</v>
      </c>
      <c r="E1033" s="20" t="s">
        <v>7387</v>
      </c>
      <c r="F1033" s="20" t="s">
        <v>7248</v>
      </c>
      <c r="G1033" s="82" t="s">
        <v>7251</v>
      </c>
      <c r="H1033" s="85" t="s">
        <v>7268</v>
      </c>
      <c r="I1033" s="21" t="s">
        <v>7417</v>
      </c>
      <c r="J1033" s="21" t="s">
        <v>2982</v>
      </c>
      <c r="K1033" s="19"/>
      <c r="L1033" s="22">
        <v>44015</v>
      </c>
      <c r="M1033" s="98">
        <v>1030.7893000003</v>
      </c>
      <c r="N1033" s="94">
        <v>1030.7893000003</v>
      </c>
      <c r="O1033" s="94">
        <v>1031.7299000006201</v>
      </c>
      <c r="P1033" s="62">
        <f t="shared" si="16"/>
        <v>0.99908832728379837</v>
      </c>
      <c r="Q1033" s="22">
        <v>43976</v>
      </c>
      <c r="R1033" s="99">
        <v>3417550.5019999999</v>
      </c>
      <c r="S1033" s="99">
        <v>933335.34795703099</v>
      </c>
      <c r="T1033" s="19"/>
      <c r="U1033" s="23">
        <v>5.5007529408612798E-4</v>
      </c>
      <c r="V1033" s="63">
        <v>-0.50301375740673404</v>
      </c>
      <c r="W1033" s="23">
        <v>3.2883633302844802E-3</v>
      </c>
      <c r="X1033" s="63">
        <v>-9.2739336316444696</v>
      </c>
      <c r="Y1033" s="23">
        <v>2.18076110995753E-2</v>
      </c>
      <c r="Z1033" s="63">
        <v>15.381364490545799</v>
      </c>
      <c r="AA1033" s="23">
        <v>2.18076110995753E-2</v>
      </c>
      <c r="AB1033" s="63">
        <v>19.087376819603399</v>
      </c>
      <c r="AC1033" s="23">
        <v>2.1883888477532299E-2</v>
      </c>
      <c r="AD1033" s="63">
        <v>22.2556860952755</v>
      </c>
      <c r="AE1033" s="23"/>
      <c r="AF1033" s="64"/>
      <c r="AG1033" s="23">
        <v>8.3481442197808097E-4</v>
      </c>
      <c r="AH1033" s="63">
        <v>-6.0113443585578397</v>
      </c>
      <c r="AI1033" s="23">
        <v>2.18076110995753E-2</v>
      </c>
      <c r="AJ1033" s="63">
        <v>12.266874082168201</v>
      </c>
      <c r="AK1033" s="23">
        <v>3.0775693761825099E-2</v>
      </c>
      <c r="AL1033" s="23">
        <v>1.26217291781359E-2</v>
      </c>
      <c r="AM1033" s="63">
        <v>27.234764110471598</v>
      </c>
      <c r="AN1033" s="19"/>
      <c r="AO1033" s="26">
        <v>6.8891284881829103E-3</v>
      </c>
      <c r="AP1033" s="26">
        <v>-8.3842420690416492E-3</v>
      </c>
      <c r="AQ1033" s="26">
        <v>2.4168244852262401E-2</v>
      </c>
      <c r="AR1033" s="26">
        <v>-1.9384597524549501E-2</v>
      </c>
      <c r="AS1033" s="24">
        <v>4</v>
      </c>
      <c r="AT1033" s="24">
        <v>3</v>
      </c>
      <c r="AU1033" s="24">
        <v>7</v>
      </c>
      <c r="AV1033" s="25">
        <v>5</v>
      </c>
      <c r="AW1033" s="19"/>
      <c r="AX1033" s="29">
        <v>2.64189024939697E-2</v>
      </c>
      <c r="AY1033" s="30">
        <v>-0.28996045800431602</v>
      </c>
      <c r="AZ1033" s="30">
        <v>0.45800203370981801</v>
      </c>
      <c r="BA1033" s="30">
        <v>-0.39375594426883298</v>
      </c>
      <c r="BB1033" s="62">
        <v>2.72763433104501E-3</v>
      </c>
      <c r="BC1033" s="108">
        <v>-3.42657008719834</v>
      </c>
      <c r="BD1033" s="22">
        <v>43901</v>
      </c>
      <c r="BE1033" s="22">
        <v>43921</v>
      </c>
      <c r="BF1033" s="24">
        <v>49</v>
      </c>
      <c r="BG1033" s="22">
        <v>43970</v>
      </c>
      <c r="BH1033" s="37"/>
    </row>
    <row r="1034" spans="1:60" x14ac:dyDescent="0.25">
      <c r="A1034" s="19"/>
      <c r="B1034" s="17" t="s">
        <v>1048</v>
      </c>
      <c r="C1034" s="17" t="s">
        <v>5314</v>
      </c>
      <c r="D1034" s="17" t="s">
        <v>3183</v>
      </c>
      <c r="E1034" s="20" t="s">
        <v>7358</v>
      </c>
      <c r="F1034" s="20" t="s">
        <v>3158</v>
      </c>
      <c r="G1034" s="82" t="s">
        <v>7252</v>
      </c>
      <c r="H1034" s="85" t="s">
        <v>7280</v>
      </c>
      <c r="I1034" s="21" t="s">
        <v>7417</v>
      </c>
      <c r="J1034" s="21" t="s">
        <v>7479</v>
      </c>
      <c r="K1034" s="19"/>
      <c r="L1034" s="22">
        <v>44015</v>
      </c>
      <c r="M1034" s="98">
        <v>1257.34640000015</v>
      </c>
      <c r="N1034" s="94">
        <v>1257.34640000015</v>
      </c>
      <c r="O1034" s="94">
        <v>1327.9306000005499</v>
      </c>
      <c r="P1034" s="62">
        <f t="shared" si="16"/>
        <v>0.94684646923538718</v>
      </c>
      <c r="Q1034" s="22">
        <v>43843</v>
      </c>
      <c r="R1034" s="99">
        <v>1070358.7990000001</v>
      </c>
      <c r="S1034" s="99">
        <v>1016371.39232422</v>
      </c>
      <c r="T1034" s="19"/>
      <c r="U1034" s="23">
        <v>3.3465996075392498E-3</v>
      </c>
      <c r="V1034" s="63">
        <v>-0.22336132606142201</v>
      </c>
      <c r="W1034" s="23">
        <v>9.7302522724930895E-2</v>
      </c>
      <c r="X1034" s="63">
        <v>0.12748230782744899</v>
      </c>
      <c r="Y1034" s="23">
        <v>-1.0355270370382599E-2</v>
      </c>
      <c r="Z1034" s="63">
        <v>12.165076343546399</v>
      </c>
      <c r="AA1034" s="23">
        <v>0.158389793499809</v>
      </c>
      <c r="AB1034" s="63">
        <v>32.745595059648601</v>
      </c>
      <c r="AC1034" s="23">
        <v>0.21722166170016899</v>
      </c>
      <c r="AD1034" s="63">
        <v>41.789463417546401</v>
      </c>
      <c r="AE1034" s="23">
        <v>0.213843581275723</v>
      </c>
      <c r="AF1034" s="64">
        <v>33.577699711546302</v>
      </c>
      <c r="AG1034" s="23">
        <v>9.7269260459143005E-3</v>
      </c>
      <c r="AH1034" s="63">
        <v>-5.12213319616421</v>
      </c>
      <c r="AI1034" s="23">
        <v>7.5428704767546203E-3</v>
      </c>
      <c r="AJ1034" s="63">
        <v>10.840400019878899</v>
      </c>
      <c r="AK1034" s="23">
        <v>0.271331041456433</v>
      </c>
      <c r="AL1034" s="23">
        <v>1.9440607098658799E-2</v>
      </c>
      <c r="AM1034" s="63">
        <v>-10.549148080288401</v>
      </c>
      <c r="AN1034" s="19"/>
      <c r="AO1034" s="26">
        <v>4.5523126860643998E-2</v>
      </c>
      <c r="AP1034" s="26">
        <v>-3.76098284023101E-2</v>
      </c>
      <c r="AQ1034" s="26">
        <v>0.10206592761460299</v>
      </c>
      <c r="AR1034" s="26">
        <v>-0.123623093713832</v>
      </c>
      <c r="AS1034" s="24">
        <v>7</v>
      </c>
      <c r="AT1034" s="24">
        <v>5</v>
      </c>
      <c r="AU1034" s="24">
        <v>8</v>
      </c>
      <c r="AV1034" s="25">
        <v>4</v>
      </c>
      <c r="AW1034" s="19"/>
      <c r="AX1034" s="29">
        <v>0.170451214475906</v>
      </c>
      <c r="AY1034" s="30">
        <v>0.78590215704934996</v>
      </c>
      <c r="AZ1034" s="30">
        <v>1.03499947520504</v>
      </c>
      <c r="BA1034" s="30">
        <v>1.1653205419461301</v>
      </c>
      <c r="BB1034" s="62">
        <v>1.7611074747674101E-2</v>
      </c>
      <c r="BC1034" s="108">
        <v>-25.705590337340301</v>
      </c>
      <c r="BD1034" s="22">
        <v>43843</v>
      </c>
      <c r="BE1034" s="22">
        <v>43910</v>
      </c>
      <c r="BF1034" s="24"/>
      <c r="BG1034" s="22"/>
      <c r="BH1034" s="37"/>
    </row>
    <row r="1035" spans="1:60" x14ac:dyDescent="0.25">
      <c r="A1035" s="19"/>
      <c r="B1035" s="17" t="s">
        <v>1049</v>
      </c>
      <c r="C1035" s="17" t="s">
        <v>5315</v>
      </c>
      <c r="D1035" s="17" t="s">
        <v>3183</v>
      </c>
      <c r="E1035" s="20" t="s">
        <v>7298</v>
      </c>
      <c r="F1035" s="20" t="s">
        <v>3158</v>
      </c>
      <c r="G1035" s="82" t="s">
        <v>7252</v>
      </c>
      <c r="H1035" s="85" t="s">
        <v>7280</v>
      </c>
      <c r="I1035" s="21" t="s">
        <v>7417</v>
      </c>
      <c r="J1035" s="21" t="s">
        <v>7480</v>
      </c>
      <c r="K1035" s="19"/>
      <c r="L1035" s="22">
        <v>44015</v>
      </c>
      <c r="M1035" s="98">
        <v>1415.82159999944</v>
      </c>
      <c r="N1035" s="94">
        <v>1415.82159999944</v>
      </c>
      <c r="O1035" s="94">
        <v>1488.2910999991</v>
      </c>
      <c r="P1035" s="62">
        <f t="shared" si="16"/>
        <v>0.95130690494641545</v>
      </c>
      <c r="Q1035" s="22">
        <v>43843</v>
      </c>
      <c r="R1035" s="99">
        <v>565485.50699999998</v>
      </c>
      <c r="S1035" s="99">
        <v>617564.17156445305</v>
      </c>
      <c r="T1035" s="19"/>
      <c r="U1035" s="23">
        <v>3.3740577837306799E-3</v>
      </c>
      <c r="V1035" s="63">
        <v>-0.22061550844227901</v>
      </c>
      <c r="W1035" s="23">
        <v>9.8202366800251198E-2</v>
      </c>
      <c r="X1035" s="63">
        <v>0.21746671535947801</v>
      </c>
      <c r="Y1035" s="23">
        <v>-5.42148713520874E-3</v>
      </c>
      <c r="Z1035" s="63">
        <v>12.658454667063801</v>
      </c>
      <c r="AA1035" s="23">
        <v>0.17004847222415301</v>
      </c>
      <c r="AB1035" s="63">
        <v>33.911462932068403</v>
      </c>
      <c r="AC1035" s="23">
        <v>0.24182959985948399</v>
      </c>
      <c r="AD1035" s="63">
        <v>44.250257233507</v>
      </c>
      <c r="AE1035" s="23">
        <v>0.25082999405276502</v>
      </c>
      <c r="AF1035" s="64">
        <v>37.276340989221403</v>
      </c>
      <c r="AG1035" s="23">
        <v>9.8097260197391699E-3</v>
      </c>
      <c r="AH1035" s="63">
        <v>-5.1138531987817304</v>
      </c>
      <c r="AI1035" s="23">
        <v>1.2648906218601E-2</v>
      </c>
      <c r="AJ1035" s="63">
        <v>11.3510035940708</v>
      </c>
      <c r="AK1035" s="23">
        <v>0.43153990819177102</v>
      </c>
      <c r="AL1035" s="23">
        <v>2.9191078003350399E-2</v>
      </c>
      <c r="AM1035" s="63">
        <v>5.4717385932453899</v>
      </c>
      <c r="AN1035" s="19"/>
      <c r="AO1035" s="26">
        <v>4.555172459186E-2</v>
      </c>
      <c r="AP1035" s="26">
        <v>-3.75834872947962E-2</v>
      </c>
      <c r="AQ1035" s="26">
        <v>0.102969677193032</v>
      </c>
      <c r="AR1035" s="26">
        <v>-0.122880457518477</v>
      </c>
      <c r="AS1035" s="24">
        <v>7</v>
      </c>
      <c r="AT1035" s="24">
        <v>5</v>
      </c>
      <c r="AU1035" s="24">
        <v>8</v>
      </c>
      <c r="AV1035" s="25">
        <v>4</v>
      </c>
      <c r="AW1035" s="19"/>
      <c r="AX1035" s="29">
        <v>0.170451214854838</v>
      </c>
      <c r="AY1035" s="30">
        <v>0.848917837338377</v>
      </c>
      <c r="AZ1035" s="30">
        <v>1.07462926019616</v>
      </c>
      <c r="BA1035" s="30">
        <v>1.261897577524</v>
      </c>
      <c r="BB1035" s="62">
        <v>1.7611799599126201E-2</v>
      </c>
      <c r="BC1035" s="108">
        <v>-25.569460168015201</v>
      </c>
      <c r="BD1035" s="22">
        <v>43843</v>
      </c>
      <c r="BE1035" s="22">
        <v>43910</v>
      </c>
      <c r="BF1035" s="24"/>
      <c r="BG1035" s="22"/>
      <c r="BH1035" s="37"/>
    </row>
    <row r="1036" spans="1:60" x14ac:dyDescent="0.25">
      <c r="A1036" s="19"/>
      <c r="B1036" s="17" t="s">
        <v>1050</v>
      </c>
      <c r="C1036" s="17" t="s">
        <v>5316</v>
      </c>
      <c r="D1036" s="17" t="s">
        <v>3183</v>
      </c>
      <c r="E1036" s="20" t="s">
        <v>7325</v>
      </c>
      <c r="F1036" s="20" t="s">
        <v>3158</v>
      </c>
      <c r="G1036" s="82" t="s">
        <v>7252</v>
      </c>
      <c r="H1036" s="85" t="s">
        <v>7280</v>
      </c>
      <c r="I1036" s="21" t="s">
        <v>7417</v>
      </c>
      <c r="J1036" s="21" t="s">
        <v>7481</v>
      </c>
      <c r="K1036" s="19"/>
      <c r="L1036" s="22">
        <v>44015</v>
      </c>
      <c r="M1036" s="98">
        <v>1023.5064000003</v>
      </c>
      <c r="N1036" s="94">
        <v>1023.5064000003</v>
      </c>
      <c r="O1036" s="94">
        <v>1023.5064000003</v>
      </c>
      <c r="P1036" s="62">
        <f t="shared" si="16"/>
        <v>1</v>
      </c>
      <c r="Q1036" s="22">
        <v>44015</v>
      </c>
      <c r="R1036" s="99">
        <v>0</v>
      </c>
      <c r="S1036" s="99">
        <v>0</v>
      </c>
      <c r="T1036" s="19"/>
      <c r="U1036" s="23">
        <v>0</v>
      </c>
      <c r="V1036" s="63">
        <v>-0.55802128681534702</v>
      </c>
      <c r="W1036" s="23">
        <v>0</v>
      </c>
      <c r="X1036" s="63">
        <v>-9.6027699646656401</v>
      </c>
      <c r="Y1036" s="23">
        <v>0</v>
      </c>
      <c r="Z1036" s="63">
        <v>13.200603380581001</v>
      </c>
      <c r="AA1036" s="23">
        <v>0</v>
      </c>
      <c r="AB1036" s="63">
        <v>16.906615709653099</v>
      </c>
      <c r="AC1036" s="23">
        <v>2.35064000007696E-2</v>
      </c>
      <c r="AD1036" s="63">
        <v>22.417937247606499</v>
      </c>
      <c r="AE1036" s="23">
        <v>2.35064000007696E-2</v>
      </c>
      <c r="AF1036" s="64">
        <v>14.5439815840364</v>
      </c>
      <c r="AG1036" s="23">
        <v>0</v>
      </c>
      <c r="AH1036" s="63">
        <v>-6.0948258007556397</v>
      </c>
      <c r="AI1036" s="23">
        <v>0</v>
      </c>
      <c r="AJ1036" s="63">
        <v>10.0861129722034</v>
      </c>
      <c r="AK1036" s="23">
        <v>2.35064000007696E-2</v>
      </c>
      <c r="AL1036" s="23">
        <v>2.6480634242034302E-3</v>
      </c>
      <c r="AM1036" s="63">
        <v>2.4604496050415001</v>
      </c>
      <c r="AN1036" s="19"/>
      <c r="AO1036" s="26">
        <v>0</v>
      </c>
      <c r="AP1036" s="26">
        <v>0</v>
      </c>
      <c r="AQ1036" s="26">
        <v>0</v>
      </c>
      <c r="AR1036" s="26">
        <v>0</v>
      </c>
      <c r="AS1036" s="24">
        <v>0</v>
      </c>
      <c r="AT1036" s="24">
        <v>0</v>
      </c>
      <c r="AU1036" s="24">
        <v>7</v>
      </c>
      <c r="AV1036" s="25">
        <v>5</v>
      </c>
      <c r="AW1036" s="19"/>
      <c r="AX1036" s="29">
        <v>0</v>
      </c>
      <c r="AY1036" s="30">
        <v>-117.545979959425</v>
      </c>
      <c r="AZ1036" s="30">
        <v>0.39470262811346402</v>
      </c>
      <c r="BA1036" s="30">
        <v>-15.971119820984301</v>
      </c>
      <c r="BB1036" s="62">
        <v>0</v>
      </c>
      <c r="BC1036" s="108">
        <v>0</v>
      </c>
      <c r="BD1036" s="22">
        <v>43650</v>
      </c>
      <c r="BE1036" s="22"/>
      <c r="BF1036" s="24"/>
      <c r="BG1036" s="22"/>
      <c r="BH1036" s="37"/>
    </row>
    <row r="1037" spans="1:60" x14ac:dyDescent="0.25">
      <c r="A1037" s="19"/>
      <c r="B1037" s="17" t="s">
        <v>1051</v>
      </c>
      <c r="C1037" s="17" t="s">
        <v>5317</v>
      </c>
      <c r="D1037" s="17" t="s">
        <v>3183</v>
      </c>
      <c r="E1037" s="20" t="s">
        <v>7326</v>
      </c>
      <c r="F1037" s="20" t="s">
        <v>3158</v>
      </c>
      <c r="G1037" s="82" t="s">
        <v>7252</v>
      </c>
      <c r="H1037" s="85" t="s">
        <v>7280</v>
      </c>
      <c r="I1037" s="21" t="s">
        <v>7417</v>
      </c>
      <c r="J1037" s="21" t="s">
        <v>7482</v>
      </c>
      <c r="K1037" s="19"/>
      <c r="L1037" s="22">
        <v>44015</v>
      </c>
      <c r="M1037" s="98">
        <v>1026.7918999996</v>
      </c>
      <c r="N1037" s="94">
        <v>1026.7918999996</v>
      </c>
      <c r="O1037" s="94">
        <v>1092.10539999977</v>
      </c>
      <c r="P1037" s="62">
        <f t="shared" si="16"/>
        <v>0.9401948749633654</v>
      </c>
      <c r="Q1037" s="22">
        <v>43843</v>
      </c>
      <c r="R1037" s="99">
        <v>2052299.584</v>
      </c>
      <c r="S1037" s="99">
        <v>2418912.3253906202</v>
      </c>
      <c r="T1037" s="19"/>
      <c r="U1037" s="23">
        <v>3.3054230225388901E-3</v>
      </c>
      <c r="V1037" s="63">
        <v>-0.22747898456145799</v>
      </c>
      <c r="W1037" s="23">
        <v>9.5954053247696694E-2</v>
      </c>
      <c r="X1037" s="63">
        <v>-7.36463989596814E-3</v>
      </c>
      <c r="Y1037" s="23">
        <v>-1.7710246153910699E-2</v>
      </c>
      <c r="Z1037" s="63">
        <v>11.4295787651936</v>
      </c>
      <c r="AA1037" s="23">
        <v>0.14111888990009899</v>
      </c>
      <c r="AB1037" s="63">
        <v>31.018504699663001</v>
      </c>
      <c r="AC1037" s="23">
        <v>0.181219995447609</v>
      </c>
      <c r="AD1037" s="63">
        <v>38.189296792319503</v>
      </c>
      <c r="AE1037" s="23">
        <v>0.160403025118285</v>
      </c>
      <c r="AF1037" s="64">
        <v>28.233644095802401</v>
      </c>
      <c r="AG1037" s="23">
        <v>9.6028064581332694E-3</v>
      </c>
      <c r="AH1037" s="63">
        <v>-5.1345451549423204</v>
      </c>
      <c r="AI1037" s="23">
        <v>-6.8071478381170905E-5</v>
      </c>
      <c r="AJ1037" s="63">
        <v>10.0793058243726</v>
      </c>
      <c r="AK1037" s="23">
        <v>2.6791899999807401E-2</v>
      </c>
      <c r="AL1037" s="23">
        <v>2.1227778888715E-3</v>
      </c>
      <c r="AM1037" s="63">
        <v>-35.003062225936397</v>
      </c>
      <c r="AN1037" s="19"/>
      <c r="AO1037" s="26">
        <v>4.5480249093088801E-2</v>
      </c>
      <c r="AP1037" s="26">
        <v>-3.7649193031029399E-2</v>
      </c>
      <c r="AQ1037" s="26">
        <v>0.100711602421216</v>
      </c>
      <c r="AR1037" s="26">
        <v>-0.124735937421938</v>
      </c>
      <c r="AS1037" s="24">
        <v>7</v>
      </c>
      <c r="AT1037" s="24">
        <v>5</v>
      </c>
      <c r="AU1037" s="24">
        <v>8</v>
      </c>
      <c r="AV1037" s="25">
        <v>4</v>
      </c>
      <c r="AW1037" s="19"/>
      <c r="AX1037" s="29">
        <v>0.170452728072996</v>
      </c>
      <c r="AY1037" s="30">
        <v>0.692505799459468</v>
      </c>
      <c r="AZ1037" s="30">
        <v>0.97625294885438096</v>
      </c>
      <c r="BA1037" s="30">
        <v>1.02301012558746</v>
      </c>
      <c r="BB1037" s="62">
        <v>1.7610144300488201E-2</v>
      </c>
      <c r="BC1037" s="108">
        <v>-25.909330729453401</v>
      </c>
      <c r="BD1037" s="22">
        <v>43843</v>
      </c>
      <c r="BE1037" s="22">
        <v>43910</v>
      </c>
      <c r="BF1037" s="24"/>
      <c r="BG1037" s="22"/>
      <c r="BH1037" s="37"/>
    </row>
    <row r="1038" spans="1:60" x14ac:dyDescent="0.25">
      <c r="A1038" s="19"/>
      <c r="B1038" s="17" t="s">
        <v>1052</v>
      </c>
      <c r="C1038" s="17" t="s">
        <v>5318</v>
      </c>
      <c r="D1038" s="17" t="s">
        <v>3183</v>
      </c>
      <c r="E1038" s="20" t="s">
        <v>7327</v>
      </c>
      <c r="F1038" s="20" t="s">
        <v>3158</v>
      </c>
      <c r="G1038" s="82" t="s">
        <v>7252</v>
      </c>
      <c r="H1038" s="85" t="s">
        <v>7280</v>
      </c>
      <c r="I1038" s="21" t="s">
        <v>7417</v>
      </c>
      <c r="J1038" s="21" t="s">
        <v>7483</v>
      </c>
      <c r="K1038" s="19"/>
      <c r="L1038" s="22">
        <v>44015</v>
      </c>
      <c r="M1038" s="98">
        <v>1513.59970000014</v>
      </c>
      <c r="N1038" s="94">
        <v>1513.59970000014</v>
      </c>
      <c r="O1038" s="94">
        <v>1607.98819999956</v>
      </c>
      <c r="P1038" s="62">
        <f t="shared" si="16"/>
        <v>0.94130025332309908</v>
      </c>
      <c r="Q1038" s="22">
        <v>43843</v>
      </c>
      <c r="R1038" s="99">
        <v>1418335.024</v>
      </c>
      <c r="S1038" s="99">
        <v>1421753.9365234401</v>
      </c>
      <c r="T1038" s="19"/>
      <c r="U1038" s="23">
        <v>3.3123366411018699E-3</v>
      </c>
      <c r="V1038" s="63">
        <v>-0.22678762270516001</v>
      </c>
      <c r="W1038" s="23">
        <v>9.61786910684896E-2</v>
      </c>
      <c r="X1038" s="63">
        <v>1.5099142183316899E-2</v>
      </c>
      <c r="Y1038" s="23">
        <v>-1.6488250261318199E-2</v>
      </c>
      <c r="Z1038" s="63">
        <v>11.551778354449199</v>
      </c>
      <c r="AA1038" s="23">
        <v>0.143979474271036</v>
      </c>
      <c r="AB1038" s="63">
        <v>31.3045631367713</v>
      </c>
      <c r="AC1038" s="23">
        <v>0.18714558567822701</v>
      </c>
      <c r="AD1038" s="63">
        <v>38.781855815381299</v>
      </c>
      <c r="AE1038" s="23">
        <v>0.16914366929267999</v>
      </c>
      <c r="AF1038" s="64">
        <v>29.107708513241999</v>
      </c>
      <c r="AG1038" s="23">
        <v>9.6234422653651598E-3</v>
      </c>
      <c r="AH1038" s="63">
        <v>-5.1324815742191303</v>
      </c>
      <c r="AI1038" s="23">
        <v>1.1964617606281501E-3</v>
      </c>
      <c r="AJ1038" s="63">
        <v>10.205759148273501</v>
      </c>
      <c r="AK1038" s="23">
        <v>0.51359969999990396</v>
      </c>
      <c r="AL1038" s="23">
        <v>4.8308387669749202E-2</v>
      </c>
      <c r="AM1038" s="63">
        <v>51.469779604929499</v>
      </c>
      <c r="AN1038" s="19"/>
      <c r="AO1038" s="26">
        <v>4.5487463830795598E-2</v>
      </c>
      <c r="AP1038" s="26">
        <v>-3.7642642735590898E-2</v>
      </c>
      <c r="AQ1038" s="26">
        <v>0.10093728258289</v>
      </c>
      <c r="AR1038" s="26">
        <v>-0.124550575990725</v>
      </c>
      <c r="AS1038" s="24">
        <v>7</v>
      </c>
      <c r="AT1038" s="24">
        <v>5</v>
      </c>
      <c r="AU1038" s="24">
        <v>8</v>
      </c>
      <c r="AV1038" s="25">
        <v>4</v>
      </c>
      <c r="AW1038" s="19"/>
      <c r="AX1038" s="29">
        <v>0.170452337736788</v>
      </c>
      <c r="AY1038" s="30">
        <v>0.70797899680383103</v>
      </c>
      <c r="AZ1038" s="30">
        <v>0.98598699452941196</v>
      </c>
      <c r="BA1038" s="30">
        <v>1.04651841916348</v>
      </c>
      <c r="BB1038" s="62">
        <v>1.76102852127769E-2</v>
      </c>
      <c r="BC1038" s="108">
        <v>-25.8754137623473</v>
      </c>
      <c r="BD1038" s="22">
        <v>43843</v>
      </c>
      <c r="BE1038" s="22">
        <v>43910</v>
      </c>
      <c r="BF1038" s="24"/>
      <c r="BG1038" s="22"/>
      <c r="BH1038" s="37"/>
    </row>
    <row r="1039" spans="1:60" x14ac:dyDescent="0.25">
      <c r="A1039" s="19"/>
      <c r="B1039" s="17" t="s">
        <v>1053</v>
      </c>
      <c r="C1039" s="17" t="s">
        <v>5319</v>
      </c>
      <c r="D1039" s="17" t="s">
        <v>3184</v>
      </c>
      <c r="E1039" s="20" t="s">
        <v>7289</v>
      </c>
      <c r="F1039" s="20" t="s">
        <v>3150</v>
      </c>
      <c r="G1039" s="82" t="s">
        <v>7252</v>
      </c>
      <c r="H1039" s="85" t="s">
        <v>7280</v>
      </c>
      <c r="I1039" s="21" t="s">
        <v>7417</v>
      </c>
      <c r="J1039" s="21" t="s">
        <v>7484</v>
      </c>
      <c r="K1039" s="19"/>
      <c r="L1039" s="22">
        <v>43872</v>
      </c>
      <c r="M1039" s="98"/>
      <c r="N1039" s="94"/>
      <c r="O1039" s="94">
        <v>1953.6764000002299</v>
      </c>
      <c r="P1039" s="62">
        <f t="shared" si="16"/>
        <v>0</v>
      </c>
      <c r="Q1039" s="22">
        <v>43843</v>
      </c>
      <c r="R1039" s="99"/>
      <c r="S1039" s="99">
        <v>5342485.3317812504</v>
      </c>
      <c r="T1039" s="19"/>
      <c r="U1039" s="23"/>
      <c r="V1039" s="63"/>
      <c r="W1039" s="23"/>
      <c r="X1039" s="63"/>
      <c r="Y1039" s="23"/>
      <c r="Z1039" s="63"/>
      <c r="AA1039" s="23"/>
      <c r="AB1039" s="63"/>
      <c r="AC1039" s="23"/>
      <c r="AD1039" s="63"/>
      <c r="AE1039" s="23"/>
      <c r="AF1039" s="64"/>
      <c r="AG1039" s="23"/>
      <c r="AH1039" s="63"/>
      <c r="AI1039" s="23"/>
      <c r="AJ1039" s="63"/>
      <c r="AK1039" s="23"/>
      <c r="AL1039" s="23"/>
      <c r="AM1039" s="63"/>
      <c r="AN1039" s="19"/>
      <c r="AO1039" s="26">
        <v>3.22772611634718E-2</v>
      </c>
      <c r="AP1039" s="26">
        <v>-3.27866836269095E-2</v>
      </c>
      <c r="AQ1039" s="26">
        <v>9.3215175325895003E-2</v>
      </c>
      <c r="AR1039" s="26">
        <v>-1.6336736882294599E-2</v>
      </c>
      <c r="AS1039" s="24"/>
      <c r="AT1039" s="24"/>
      <c r="AU1039" s="24"/>
      <c r="AV1039" s="25"/>
      <c r="AW1039" s="19"/>
      <c r="AX1039" s="29"/>
      <c r="AY1039" s="30"/>
      <c r="AZ1039" s="30"/>
      <c r="BA1039" s="30"/>
      <c r="BB1039" s="62"/>
      <c r="BC1039" s="108">
        <v>-7.44802929700381</v>
      </c>
      <c r="BD1039" s="22">
        <v>43797</v>
      </c>
      <c r="BE1039" s="22">
        <v>43808</v>
      </c>
      <c r="BF1039" s="24">
        <v>32</v>
      </c>
      <c r="BG1039" s="22">
        <v>43843</v>
      </c>
      <c r="BH1039" s="37"/>
    </row>
    <row r="1040" spans="1:60" x14ac:dyDescent="0.25">
      <c r="A1040" s="19"/>
      <c r="B1040" s="17" t="s">
        <v>1054</v>
      </c>
      <c r="C1040" s="17" t="s">
        <v>5320</v>
      </c>
      <c r="D1040" s="17" t="s">
        <v>3184</v>
      </c>
      <c r="E1040" s="20" t="s">
        <v>7290</v>
      </c>
      <c r="F1040" s="20" t="s">
        <v>3150</v>
      </c>
      <c r="G1040" s="82" t="s">
        <v>7252</v>
      </c>
      <c r="H1040" s="85" t="s">
        <v>7280</v>
      </c>
      <c r="I1040" s="21" t="s">
        <v>7417</v>
      </c>
      <c r="J1040" s="21" t="s">
        <v>7485</v>
      </c>
      <c r="K1040" s="19"/>
      <c r="L1040" s="22">
        <v>44015</v>
      </c>
      <c r="M1040" s="98">
        <v>7473.9085000008299</v>
      </c>
      <c r="N1040" s="94">
        <v>7473.9085000008299</v>
      </c>
      <c r="O1040" s="94">
        <v>7757.4693000018597</v>
      </c>
      <c r="P1040" s="62">
        <f t="shared" si="16"/>
        <v>0.9634467390027619</v>
      </c>
      <c r="Q1040" s="22">
        <v>43843</v>
      </c>
      <c r="R1040" s="99">
        <v>1533300.98</v>
      </c>
      <c r="S1040" s="99">
        <v>1442455.33866211</v>
      </c>
      <c r="T1040" s="19"/>
      <c r="U1040" s="23">
        <v>5.9946520377707202E-3</v>
      </c>
      <c r="V1040" s="63">
        <v>4.1443916961725301E-2</v>
      </c>
      <c r="W1040" s="23">
        <v>0.10275578858272599</v>
      </c>
      <c r="X1040" s="63">
        <v>0.67280889360699803</v>
      </c>
      <c r="Y1040" s="23">
        <v>1.4132407990473401E-2</v>
      </c>
      <c r="Z1040" s="63">
        <v>14.613844179635599</v>
      </c>
      <c r="AA1040" s="23">
        <v>0.19440195774397601</v>
      </c>
      <c r="AB1040" s="63">
        <v>36.346811484079801</v>
      </c>
      <c r="AC1040" s="23">
        <v>0.29164745618443699</v>
      </c>
      <c r="AD1040" s="63">
        <v>49.232042866002303</v>
      </c>
      <c r="AE1040" s="23">
        <v>0.32226794054964603</v>
      </c>
      <c r="AF1040" s="64">
        <v>44.4201356389094</v>
      </c>
      <c r="AG1040" s="23">
        <v>1.21614159106684E-2</v>
      </c>
      <c r="AH1040" s="63">
        <v>-4.8786842096888003</v>
      </c>
      <c r="AI1040" s="23">
        <v>3.1039852703543098E-2</v>
      </c>
      <c r="AJ1040" s="63">
        <v>13.190098242557699</v>
      </c>
      <c r="AK1040" s="23">
        <v>2.3418774927989601</v>
      </c>
      <c r="AL1040" s="23">
        <v>7.8083076368784504E-2</v>
      </c>
      <c r="AM1040" s="63">
        <v>100.288158771582</v>
      </c>
      <c r="AN1040" s="19"/>
      <c r="AO1040" s="26">
        <v>3.9547684798890301E-2</v>
      </c>
      <c r="AP1040" s="26">
        <v>-3.4424460443005997E-2</v>
      </c>
      <c r="AQ1040" s="26">
        <v>0.104407399439951</v>
      </c>
      <c r="AR1040" s="26">
        <v>-0.11641708797469601</v>
      </c>
      <c r="AS1040" s="24">
        <v>7</v>
      </c>
      <c r="AT1040" s="24">
        <v>5</v>
      </c>
      <c r="AU1040" s="24">
        <v>8</v>
      </c>
      <c r="AV1040" s="25">
        <v>4</v>
      </c>
      <c r="AW1040" s="19"/>
      <c r="AX1040" s="29">
        <v>0.16854305038053999</v>
      </c>
      <c r="AY1040" s="30">
        <v>1.0113741780332901</v>
      </c>
      <c r="AZ1040" s="30">
        <v>1.2185184616846501</v>
      </c>
      <c r="BA1040" s="30">
        <v>1.50462314858851</v>
      </c>
      <c r="BB1040" s="62">
        <v>1.7408389823376599E-2</v>
      </c>
      <c r="BC1040" s="108">
        <v>-23.910506484418899</v>
      </c>
      <c r="BD1040" s="22">
        <v>43843</v>
      </c>
      <c r="BE1040" s="22">
        <v>43910</v>
      </c>
      <c r="BF1040" s="24"/>
      <c r="BG1040" s="22"/>
      <c r="BH1040" s="37"/>
    </row>
    <row r="1041" spans="1:60" x14ac:dyDescent="0.25">
      <c r="A1041" s="19"/>
      <c r="B1041" s="17" t="s">
        <v>1055</v>
      </c>
      <c r="C1041" s="17" t="s">
        <v>5321</v>
      </c>
      <c r="D1041" s="17" t="s">
        <v>3184</v>
      </c>
      <c r="E1041" s="20" t="s">
        <v>7313</v>
      </c>
      <c r="F1041" s="20" t="s">
        <v>3150</v>
      </c>
      <c r="G1041" s="82" t="s">
        <v>7252</v>
      </c>
      <c r="H1041" s="85" t="s">
        <v>7280</v>
      </c>
      <c r="I1041" s="21" t="s">
        <v>7417</v>
      </c>
      <c r="J1041" s="21" t="s">
        <v>7486</v>
      </c>
      <c r="K1041" s="19"/>
      <c r="L1041" s="22">
        <v>44015</v>
      </c>
      <c r="M1041" s="98">
        <v>1351.99300000072</v>
      </c>
      <c r="N1041" s="94">
        <v>1351.99300000072</v>
      </c>
      <c r="O1041" s="94">
        <v>1393.40359999985</v>
      </c>
      <c r="P1041" s="62">
        <f t="shared" si="16"/>
        <v>0.97028097243387745</v>
      </c>
      <c r="Q1041" s="22">
        <v>43843</v>
      </c>
      <c r="R1041" s="99">
        <v>40936261.074000001</v>
      </c>
      <c r="S1041" s="99">
        <v>34005467.365531303</v>
      </c>
      <c r="T1041" s="19"/>
      <c r="U1041" s="23">
        <v>6.0360241641319598E-3</v>
      </c>
      <c r="V1041" s="63">
        <v>4.5581129597849199E-2</v>
      </c>
      <c r="W1041" s="23">
        <v>0.104116341799527</v>
      </c>
      <c r="X1041" s="63">
        <v>0.80886421528703101</v>
      </c>
      <c r="Y1041" s="23">
        <v>2.1745996107711101E-2</v>
      </c>
      <c r="Z1041" s="63">
        <v>15.3752029913594</v>
      </c>
      <c r="AA1041" s="23">
        <v>0.21250268935924399</v>
      </c>
      <c r="AB1041" s="63">
        <v>38.156884645577499</v>
      </c>
      <c r="AC1041" s="23">
        <v>0.33106663588492702</v>
      </c>
      <c r="AD1041" s="63">
        <v>53.173960836022196</v>
      </c>
      <c r="AE1041" s="23"/>
      <c r="AF1041" s="64"/>
      <c r="AG1041" s="23">
        <v>1.2286238594242599E-2</v>
      </c>
      <c r="AH1041" s="63">
        <v>-4.8662019413313802</v>
      </c>
      <c r="AI1041" s="23">
        <v>3.8908476532014902E-2</v>
      </c>
      <c r="AJ1041" s="63">
        <v>13.9769606254122</v>
      </c>
      <c r="AK1041" s="23">
        <v>0.35199300000036599</v>
      </c>
      <c r="AL1041" s="23">
        <v>0.111162241635611</v>
      </c>
      <c r="AM1041" s="63">
        <v>56.084567148005597</v>
      </c>
      <c r="AN1041" s="19"/>
      <c r="AO1041" s="26">
        <v>3.9590415175553097E-2</v>
      </c>
      <c r="AP1041" s="26">
        <v>-3.4384742756628797E-2</v>
      </c>
      <c r="AQ1041" s="26">
        <v>0.105769977499294</v>
      </c>
      <c r="AR1041" s="26">
        <v>-0.11529078262989099</v>
      </c>
      <c r="AS1041" s="24">
        <v>7</v>
      </c>
      <c r="AT1041" s="24">
        <v>5</v>
      </c>
      <c r="AU1041" s="24">
        <v>8</v>
      </c>
      <c r="AV1041" s="25">
        <v>4</v>
      </c>
      <c r="AW1041" s="19"/>
      <c r="AX1041" s="29">
        <v>0.1685324451013</v>
      </c>
      <c r="AY1041" s="30">
        <v>1.1105701644064501</v>
      </c>
      <c r="AZ1041" s="30">
        <v>1.2806805504733301</v>
      </c>
      <c r="BA1041" s="30">
        <v>1.6586055749467099</v>
      </c>
      <c r="BB1041" s="62">
        <v>1.74083948808402E-2</v>
      </c>
      <c r="BC1041" s="108">
        <v>-23.700728202500599</v>
      </c>
      <c r="BD1041" s="22">
        <v>43843</v>
      </c>
      <c r="BE1041" s="22">
        <v>43910</v>
      </c>
      <c r="BF1041" s="24"/>
      <c r="BG1041" s="22"/>
      <c r="BH1041" s="37"/>
    </row>
    <row r="1042" spans="1:60" x14ac:dyDescent="0.25">
      <c r="A1042" s="19"/>
      <c r="B1042" s="17" t="s">
        <v>1056</v>
      </c>
      <c r="C1042" s="17" t="s">
        <v>5322</v>
      </c>
      <c r="D1042" s="17" t="s">
        <v>3184</v>
      </c>
      <c r="E1042" s="20" t="s">
        <v>7339</v>
      </c>
      <c r="F1042" s="20" t="s">
        <v>3150</v>
      </c>
      <c r="G1042" s="82" t="s">
        <v>7252</v>
      </c>
      <c r="H1042" s="85" t="s">
        <v>7280</v>
      </c>
      <c r="I1042" s="21" t="s">
        <v>7417</v>
      </c>
      <c r="J1042" s="21" t="s">
        <v>7487</v>
      </c>
      <c r="K1042" s="19"/>
      <c r="L1042" s="22">
        <v>44015</v>
      </c>
      <c r="M1042" s="98">
        <v>2535.4057999998299</v>
      </c>
      <c r="N1042" s="94">
        <v>2535.4057999998299</v>
      </c>
      <c r="O1042" s="94">
        <v>2610.6752999983701</v>
      </c>
      <c r="P1042" s="62">
        <f t="shared" si="16"/>
        <v>0.97116857082970554</v>
      </c>
      <c r="Q1042" s="22">
        <v>43843</v>
      </c>
      <c r="R1042" s="99">
        <v>0</v>
      </c>
      <c r="S1042" s="99">
        <v>142526.23610766599</v>
      </c>
      <c r="T1042" s="19"/>
      <c r="U1042" s="23">
        <v>0</v>
      </c>
      <c r="V1042" s="63">
        <v>-0.55802128681534702</v>
      </c>
      <c r="W1042" s="23">
        <v>0</v>
      </c>
      <c r="X1042" s="63">
        <v>-9.6027699646656401</v>
      </c>
      <c r="Y1042" s="23">
        <v>2.2512525387355702E-2</v>
      </c>
      <c r="Z1042" s="63">
        <v>15.451855919323901</v>
      </c>
      <c r="AA1042" s="23">
        <v>0.20974792936060099</v>
      </c>
      <c r="AB1042" s="63">
        <v>37.881408645713201</v>
      </c>
      <c r="AC1042" s="23">
        <v>0.32007104229705902</v>
      </c>
      <c r="AD1042" s="63">
        <v>52.074401477235398</v>
      </c>
      <c r="AE1042" s="23"/>
      <c r="AF1042" s="64"/>
      <c r="AG1042" s="23">
        <v>0</v>
      </c>
      <c r="AH1042" s="63">
        <v>-6.0948258007556397</v>
      </c>
      <c r="AI1042" s="23">
        <v>3.9636576620978303E-2</v>
      </c>
      <c r="AJ1042" s="63">
        <v>14.049770634301201</v>
      </c>
      <c r="AK1042" s="23">
        <v>0.26770290000073099</v>
      </c>
      <c r="AL1042" s="23">
        <v>0.11728512910311099</v>
      </c>
      <c r="AM1042" s="63">
        <v>50.691674216999701</v>
      </c>
      <c r="AN1042" s="19"/>
      <c r="AO1042" s="26">
        <v>3.2404002131443101E-2</v>
      </c>
      <c r="AP1042" s="26">
        <v>-3.2667929900526402E-2</v>
      </c>
      <c r="AQ1042" s="26">
        <v>9.7248650863621194E-2</v>
      </c>
      <c r="AR1042" s="26">
        <v>-1.27077669731079E-2</v>
      </c>
      <c r="AS1042" s="24">
        <v>5</v>
      </c>
      <c r="AT1042" s="24">
        <v>2</v>
      </c>
      <c r="AU1042" s="24">
        <v>7</v>
      </c>
      <c r="AV1042" s="25">
        <v>5</v>
      </c>
      <c r="AW1042" s="19"/>
      <c r="AX1042" s="29">
        <v>0.11016223845537799</v>
      </c>
      <c r="AY1042" s="30">
        <v>1.66687897060365</v>
      </c>
      <c r="AZ1042" s="30">
        <v>1.0985657946130201</v>
      </c>
      <c r="BA1042" s="30">
        <v>2.7754212379804799</v>
      </c>
      <c r="BB1042" s="62">
        <v>1.14063299544978E-2</v>
      </c>
      <c r="BC1042" s="108">
        <v>-7.3229727416837704</v>
      </c>
      <c r="BD1042" s="22">
        <v>43797</v>
      </c>
      <c r="BE1042" s="22">
        <v>43808</v>
      </c>
      <c r="BF1042" s="24">
        <v>31</v>
      </c>
      <c r="BG1042" s="22">
        <v>43840</v>
      </c>
      <c r="BH1042" s="37"/>
    </row>
    <row r="1043" spans="1:60" x14ac:dyDescent="0.25">
      <c r="A1043" s="19"/>
      <c r="B1043" s="17" t="s">
        <v>1057</v>
      </c>
      <c r="C1043" s="17" t="s">
        <v>5323</v>
      </c>
      <c r="D1043" s="17" t="s">
        <v>3184</v>
      </c>
      <c r="E1043" s="20" t="s">
        <v>7292</v>
      </c>
      <c r="F1043" s="20" t="s">
        <v>3150</v>
      </c>
      <c r="G1043" s="82" t="s">
        <v>7252</v>
      </c>
      <c r="H1043" s="85" t="s">
        <v>7280</v>
      </c>
      <c r="I1043" s="21" t="s">
        <v>7417</v>
      </c>
      <c r="J1043" s="21" t="s">
        <v>7488</v>
      </c>
      <c r="K1043" s="19"/>
      <c r="L1043" s="22">
        <v>43872</v>
      </c>
      <c r="M1043" s="98"/>
      <c r="N1043" s="94"/>
      <c r="O1043" s="94">
        <v>1636.92149999924</v>
      </c>
      <c r="P1043" s="62">
        <f t="shared" si="16"/>
        <v>0</v>
      </c>
      <c r="Q1043" s="22">
        <v>43843</v>
      </c>
      <c r="R1043" s="99"/>
      <c r="S1043" s="99">
        <v>3581628.6408789102</v>
      </c>
      <c r="T1043" s="19"/>
      <c r="U1043" s="23"/>
      <c r="V1043" s="63"/>
      <c r="W1043" s="23"/>
      <c r="X1043" s="63"/>
      <c r="Y1043" s="23"/>
      <c r="Z1043" s="63"/>
      <c r="AA1043" s="23"/>
      <c r="AB1043" s="63"/>
      <c r="AC1043" s="23"/>
      <c r="AD1043" s="63"/>
      <c r="AE1043" s="23"/>
      <c r="AF1043" s="64"/>
      <c r="AG1043" s="23"/>
      <c r="AH1043" s="63"/>
      <c r="AI1043" s="23"/>
      <c r="AJ1043" s="63"/>
      <c r="AK1043" s="23"/>
      <c r="AL1043" s="23"/>
      <c r="AM1043" s="63"/>
      <c r="AN1043" s="19"/>
      <c r="AO1043" s="26">
        <v>3.23083856274025E-2</v>
      </c>
      <c r="AP1043" s="26">
        <v>-3.27575065557539E-2</v>
      </c>
      <c r="AQ1043" s="26">
        <v>9.4204433507984506E-2</v>
      </c>
      <c r="AR1043" s="26">
        <v>-1.54469944118318E-2</v>
      </c>
      <c r="AS1043" s="24"/>
      <c r="AT1043" s="24"/>
      <c r="AU1043" s="24"/>
      <c r="AV1043" s="25"/>
      <c r="AW1043" s="19"/>
      <c r="AX1043" s="29"/>
      <c r="AY1043" s="30"/>
      <c r="AZ1043" s="30"/>
      <c r="BA1043" s="30"/>
      <c r="BB1043" s="62"/>
      <c r="BC1043" s="108">
        <v>-7.4173311080303401</v>
      </c>
      <c r="BD1043" s="22">
        <v>43797</v>
      </c>
      <c r="BE1043" s="22">
        <v>43808</v>
      </c>
      <c r="BF1043" s="24">
        <v>32</v>
      </c>
      <c r="BG1043" s="22">
        <v>43843</v>
      </c>
      <c r="BH1043" s="37"/>
    </row>
    <row r="1044" spans="1:60" x14ac:dyDescent="0.25">
      <c r="A1044" s="19"/>
      <c r="B1044" s="17" t="s">
        <v>1058</v>
      </c>
      <c r="C1044" s="17" t="s">
        <v>5324</v>
      </c>
      <c r="D1044" s="17" t="s">
        <v>3184</v>
      </c>
      <c r="E1044" s="20" t="s">
        <v>7321</v>
      </c>
      <c r="F1044" s="20" t="s">
        <v>3150</v>
      </c>
      <c r="G1044" s="82" t="s">
        <v>7252</v>
      </c>
      <c r="H1044" s="85" t="s">
        <v>7280</v>
      </c>
      <c r="I1044" s="21" t="s">
        <v>7417</v>
      </c>
      <c r="J1044" s="21" t="s">
        <v>2982</v>
      </c>
      <c r="K1044" s="19"/>
      <c r="L1044" s="22">
        <v>44015</v>
      </c>
      <c r="M1044" s="98">
        <v>1853.53009999916</v>
      </c>
      <c r="N1044" s="94">
        <v>1853.53009999916</v>
      </c>
      <c r="O1044" s="94"/>
      <c r="P1044" s="62" t="str">
        <f t="shared" si="16"/>
        <v/>
      </c>
      <c r="Q1044" s="22"/>
      <c r="R1044" s="99">
        <v>5630083.5520000001</v>
      </c>
      <c r="S1044" s="99"/>
      <c r="T1044" s="19"/>
      <c r="U1044" s="23">
        <v>5.9064499928354096E-3</v>
      </c>
      <c r="V1044" s="63">
        <v>3.2623712468193802E-2</v>
      </c>
      <c r="W1044" s="23">
        <v>9.9858857200160897E-2</v>
      </c>
      <c r="X1044" s="63">
        <v>0.38311575535044501</v>
      </c>
      <c r="Y1044" s="23"/>
      <c r="Z1044" s="63"/>
      <c r="AA1044" s="23"/>
      <c r="AB1044" s="63"/>
      <c r="AC1044" s="23"/>
      <c r="AD1044" s="63"/>
      <c r="AE1044" s="23"/>
      <c r="AF1044" s="64"/>
      <c r="AG1044" s="23">
        <v>1.1895184756213E-2</v>
      </c>
      <c r="AH1044" s="63">
        <v>-4.9053073251343404</v>
      </c>
      <c r="AI1044" s="23"/>
      <c r="AJ1044" s="63"/>
      <c r="AK1044" s="23">
        <v>-3.3165761886266402E-2</v>
      </c>
      <c r="AL1044" s="23">
        <v>-7.9951171540451504E-2</v>
      </c>
      <c r="AM1044" s="63">
        <v>6.6861233639429001</v>
      </c>
      <c r="AN1044" s="19"/>
      <c r="AO1044" s="26">
        <v>3.9456552289266297E-2</v>
      </c>
      <c r="AP1044" s="26">
        <v>-3.4509094210989098E-2</v>
      </c>
      <c r="AQ1044" s="26">
        <v>0.101506167713524</v>
      </c>
      <c r="AR1044" s="26">
        <v>-0.118815517172188</v>
      </c>
      <c r="AS1044" s="24"/>
      <c r="AT1044" s="24"/>
      <c r="AU1044" s="24"/>
      <c r="AV1044" s="25"/>
      <c r="AW1044" s="19"/>
      <c r="AX1044" s="29"/>
      <c r="AY1044" s="30"/>
      <c r="AZ1044" s="30"/>
      <c r="BA1044" s="30"/>
      <c r="BB1044" s="62"/>
      <c r="BC1044" s="108">
        <v>-23.198791757255101</v>
      </c>
      <c r="BD1044" s="22">
        <v>43881</v>
      </c>
      <c r="BE1044" s="22">
        <v>43910</v>
      </c>
      <c r="BF1044" s="24"/>
      <c r="BG1044" s="22"/>
      <c r="BH1044" s="37"/>
    </row>
    <row r="1045" spans="1:60" x14ac:dyDescent="0.25">
      <c r="A1045" s="19"/>
      <c r="B1045" s="17" t="s">
        <v>1059</v>
      </c>
      <c r="C1045" s="17" t="s">
        <v>5325</v>
      </c>
      <c r="D1045" s="17" t="s">
        <v>3184</v>
      </c>
      <c r="E1045" s="20" t="s">
        <v>7322</v>
      </c>
      <c r="F1045" s="20" t="s">
        <v>3150</v>
      </c>
      <c r="G1045" s="82" t="s">
        <v>7252</v>
      </c>
      <c r="H1045" s="85" t="s">
        <v>7280</v>
      </c>
      <c r="I1045" s="21" t="s">
        <v>7417</v>
      </c>
      <c r="J1045" s="21" t="s">
        <v>7489</v>
      </c>
      <c r="K1045" s="19"/>
      <c r="L1045" s="22">
        <v>44015</v>
      </c>
      <c r="M1045" s="98">
        <v>7085.8721999973104</v>
      </c>
      <c r="N1045" s="94">
        <v>7085.8721999973104</v>
      </c>
      <c r="O1045" s="94">
        <v>7406.0124000012902</v>
      </c>
      <c r="P1045" s="62">
        <f t="shared" si="16"/>
        <v>0.9567729322187033</v>
      </c>
      <c r="Q1045" s="22">
        <v>43843</v>
      </c>
      <c r="R1045" s="99">
        <v>1400245.9569999999</v>
      </c>
      <c r="S1045" s="99">
        <v>1363449.1957734399</v>
      </c>
      <c r="T1045" s="19"/>
      <c r="U1045" s="23">
        <v>5.9540035908867096E-3</v>
      </c>
      <c r="V1045" s="63">
        <v>3.7379072273324702E-2</v>
      </c>
      <c r="W1045" s="23">
        <v>0.10141965232658499</v>
      </c>
      <c r="X1045" s="63">
        <v>0.53919526799290896</v>
      </c>
      <c r="Y1045" s="23">
        <v>6.7005612345383296E-3</v>
      </c>
      <c r="Z1045" s="63">
        <v>13.8706595040421</v>
      </c>
      <c r="AA1045" s="23">
        <v>0.17686514441826101</v>
      </c>
      <c r="AB1045" s="63">
        <v>34.593130151508397</v>
      </c>
      <c r="AC1045" s="23">
        <v>0.25404760189296199</v>
      </c>
      <c r="AD1045" s="63">
        <v>45.4720574368257</v>
      </c>
      <c r="AE1045" s="23">
        <v>0.26497890753322301</v>
      </c>
      <c r="AF1045" s="64">
        <v>38.691232337267103</v>
      </c>
      <c r="AG1045" s="23">
        <v>1.2038707480314799E-2</v>
      </c>
      <c r="AH1045" s="63">
        <v>-4.8909550527241699</v>
      </c>
      <c r="AI1045" s="23">
        <v>2.33600219053187E-2</v>
      </c>
      <c r="AJ1045" s="63">
        <v>12.4221151627426</v>
      </c>
      <c r="AK1045" s="23">
        <v>1.3619574000011201</v>
      </c>
      <c r="AL1045" s="23">
        <v>5.5669328619842397E-2</v>
      </c>
      <c r="AM1045" s="63">
        <v>19.070501582696998</v>
      </c>
      <c r="AN1045" s="19"/>
      <c r="AO1045" s="26">
        <v>3.9505677363194998E-2</v>
      </c>
      <c r="AP1045" s="26">
        <v>-3.4463482534192701E-2</v>
      </c>
      <c r="AQ1045" s="26">
        <v>0.103069256732852</v>
      </c>
      <c r="AR1045" s="26">
        <v>-0.117523359747865</v>
      </c>
      <c r="AS1045" s="24">
        <v>7</v>
      </c>
      <c r="AT1045" s="24">
        <v>5</v>
      </c>
      <c r="AU1045" s="24">
        <v>8</v>
      </c>
      <c r="AV1045" s="25">
        <v>4</v>
      </c>
      <c r="AW1045" s="19"/>
      <c r="AX1045" s="29">
        <v>0.16855503874539901</v>
      </c>
      <c r="AY1045" s="30">
        <v>0.91521157419083499</v>
      </c>
      <c r="AZ1045" s="30">
        <v>1.1582403210468299</v>
      </c>
      <c r="BA1045" s="30">
        <v>1.3563978207348599</v>
      </c>
      <c r="BB1045" s="62">
        <v>1.7408545966809501E-2</v>
      </c>
      <c r="BC1045" s="108">
        <v>-24.116257218294798</v>
      </c>
      <c r="BD1045" s="22">
        <v>43843</v>
      </c>
      <c r="BE1045" s="22">
        <v>43910</v>
      </c>
      <c r="BF1045" s="24"/>
      <c r="BG1045" s="22"/>
      <c r="BH1045" s="37"/>
    </row>
    <row r="1046" spans="1:60" x14ac:dyDescent="0.25">
      <c r="A1046" s="19"/>
      <c r="B1046" s="17" t="s">
        <v>1060</v>
      </c>
      <c r="C1046" s="17" t="s">
        <v>5326</v>
      </c>
      <c r="D1046" s="17" t="s">
        <v>3185</v>
      </c>
      <c r="E1046" s="20" t="s">
        <v>7321</v>
      </c>
      <c r="F1046" s="20" t="s">
        <v>3150</v>
      </c>
      <c r="G1046" s="82" t="s">
        <v>7252</v>
      </c>
      <c r="H1046" s="85" t="s">
        <v>7280</v>
      </c>
      <c r="I1046" s="21" t="s">
        <v>7418</v>
      </c>
      <c r="J1046" s="21" t="s">
        <v>7490</v>
      </c>
      <c r="K1046" s="19"/>
      <c r="L1046" s="22">
        <v>44015</v>
      </c>
      <c r="M1046" s="98">
        <v>141224.23247194299</v>
      </c>
      <c r="N1046" s="94">
        <v>141224.23247194299</v>
      </c>
      <c r="O1046" s="94">
        <v>148394.48098802601</v>
      </c>
      <c r="P1046" s="62">
        <f t="shared" si="16"/>
        <v>0.95168116449922691</v>
      </c>
      <c r="Q1046" s="22">
        <v>43844</v>
      </c>
      <c r="R1046" s="99">
        <v>6384022.68651562</v>
      </c>
      <c r="S1046" s="99">
        <v>6117679.2430156199</v>
      </c>
      <c r="T1046" s="19"/>
      <c r="U1046" s="23">
        <v>-7.3372024826312597E-3</v>
      </c>
      <c r="V1046" s="63">
        <v>-1.29174153507847</v>
      </c>
      <c r="W1046" s="23">
        <v>8.3860561726469302E-2</v>
      </c>
      <c r="X1046" s="63">
        <v>-1.2167137920187101</v>
      </c>
      <c r="Y1046" s="23">
        <v>1.8243494978378301E-3</v>
      </c>
      <c r="Z1046" s="63">
        <v>13.3830383303721</v>
      </c>
      <c r="AA1046" s="23">
        <v>0.15632826906046801</v>
      </c>
      <c r="AB1046" s="63">
        <v>32.539442615699997</v>
      </c>
      <c r="AC1046" s="23">
        <v>0.19129791315936001</v>
      </c>
      <c r="AD1046" s="63">
        <v>39.197088563465499</v>
      </c>
      <c r="AE1046" s="23">
        <v>0.17528694527747599</v>
      </c>
      <c r="AF1046" s="64">
        <v>29.722036111721501</v>
      </c>
      <c r="AG1046" s="23">
        <v>2.0400580897330701E-2</v>
      </c>
      <c r="AH1046" s="63">
        <v>-4.0547677110225804</v>
      </c>
      <c r="AI1046" s="23">
        <v>1.9675651303259701E-2</v>
      </c>
      <c r="AJ1046" s="63">
        <v>12.0536781025294</v>
      </c>
      <c r="AK1046" s="23">
        <v>0.44021798295201697</v>
      </c>
      <c r="AL1046" s="23">
        <v>4.2104166437638903E-2</v>
      </c>
      <c r="AM1046" s="63">
        <v>42.578631796815898</v>
      </c>
      <c r="AN1046" s="19"/>
      <c r="AO1046" s="26">
        <v>3.4252855772137998E-2</v>
      </c>
      <c r="AP1046" s="26">
        <v>-4.8206170886260197E-2</v>
      </c>
      <c r="AQ1046" s="26">
        <v>0.133044837890338</v>
      </c>
      <c r="AR1046" s="26">
        <v>-0.117486475044716</v>
      </c>
      <c r="AS1046" s="24">
        <v>7</v>
      </c>
      <c r="AT1046" s="24">
        <v>5</v>
      </c>
      <c r="AU1046" s="24">
        <v>8</v>
      </c>
      <c r="AV1046" s="25">
        <v>4</v>
      </c>
      <c r="AW1046" s="19"/>
      <c r="AX1046" s="29">
        <v>0.19735224692762099</v>
      </c>
      <c r="AY1046" s="30">
        <v>0.712692548855557</v>
      </c>
      <c r="AZ1046" s="30">
        <v>1.1021734811511099</v>
      </c>
      <c r="BA1046" s="30">
        <v>1.0299532502140201</v>
      </c>
      <c r="BB1046" s="62">
        <v>2.0347576925451E-2</v>
      </c>
      <c r="BC1046" s="108">
        <v>-23.147096671222201</v>
      </c>
      <c r="BD1046" s="22">
        <v>43844</v>
      </c>
      <c r="BE1046" s="22">
        <v>43913</v>
      </c>
      <c r="BF1046" s="24"/>
      <c r="BG1046" s="22"/>
      <c r="BH1046" s="37"/>
    </row>
    <row r="1047" spans="1:60" x14ac:dyDescent="0.25">
      <c r="A1047" s="19"/>
      <c r="B1047" s="17" t="s">
        <v>1061</v>
      </c>
      <c r="C1047" s="17" t="s">
        <v>5327</v>
      </c>
      <c r="D1047" s="17" t="s">
        <v>3185</v>
      </c>
      <c r="E1047" s="20" t="s">
        <v>7322</v>
      </c>
      <c r="F1047" s="20" t="s">
        <v>3150</v>
      </c>
      <c r="G1047" s="82" t="s">
        <v>7252</v>
      </c>
      <c r="H1047" s="85" t="s">
        <v>7280</v>
      </c>
      <c r="I1047" s="21" t="s">
        <v>7418</v>
      </c>
      <c r="J1047" s="21" t="s">
        <v>7491</v>
      </c>
      <c r="K1047" s="19"/>
      <c r="L1047" s="22">
        <v>44015</v>
      </c>
      <c r="M1047" s="98">
        <v>148646.33463811901</v>
      </c>
      <c r="N1047" s="94">
        <v>148646.33463811901</v>
      </c>
      <c r="O1047" s="94">
        <v>154931.102118015</v>
      </c>
      <c r="P1047" s="62">
        <f t="shared" si="16"/>
        <v>0.95943508182683213</v>
      </c>
      <c r="Q1047" s="22">
        <v>43844</v>
      </c>
      <c r="R1047" s="99">
        <v>717470.98017968703</v>
      </c>
      <c r="S1047" s="99">
        <v>375666.82922753901</v>
      </c>
      <c r="T1047" s="19"/>
      <c r="U1047" s="23">
        <v>-7.2901848552646697E-3</v>
      </c>
      <c r="V1047" s="63">
        <v>-1.2870397723418101</v>
      </c>
      <c r="W1047" s="23">
        <v>8.5397765658854E-2</v>
      </c>
      <c r="X1047" s="63">
        <v>-1.06299339878024</v>
      </c>
      <c r="Y1047" s="23">
        <v>1.0529995510296399E-2</v>
      </c>
      <c r="Z1047" s="63">
        <v>14.2536029316107</v>
      </c>
      <c r="AA1047" s="23">
        <v>0.176921643929672</v>
      </c>
      <c r="AB1047" s="63">
        <v>34.598780102620402</v>
      </c>
      <c r="AC1047" s="23">
        <v>0.23435238443926201</v>
      </c>
      <c r="AD1047" s="63">
        <v>43.502535691484802</v>
      </c>
      <c r="AE1047" s="23">
        <v>0.23970559683220899</v>
      </c>
      <c r="AF1047" s="64">
        <v>36.163901267165798</v>
      </c>
      <c r="AG1047" s="23">
        <v>2.05454727001779E-2</v>
      </c>
      <c r="AH1047" s="63">
        <v>-4.0402785307378499</v>
      </c>
      <c r="AI1047" s="23">
        <v>2.8687543102932998E-2</v>
      </c>
      <c r="AJ1047" s="63">
        <v>12.954867282504001</v>
      </c>
      <c r="AK1047" s="23">
        <v>0.43677951089397499</v>
      </c>
      <c r="AL1047" s="23">
        <v>4.1822588163995499E-2</v>
      </c>
      <c r="AM1047" s="63">
        <v>42.234784591011703</v>
      </c>
      <c r="AN1047" s="19"/>
      <c r="AO1047" s="26">
        <v>3.4301964042242603E-2</v>
      </c>
      <c r="AP1047" s="26">
        <v>-4.8161658728568001E-2</v>
      </c>
      <c r="AQ1047" s="26">
        <v>0.13470919292376499</v>
      </c>
      <c r="AR1047" s="26">
        <v>-0.116194027497841</v>
      </c>
      <c r="AS1047" s="24">
        <v>7</v>
      </c>
      <c r="AT1047" s="24">
        <v>5</v>
      </c>
      <c r="AU1047" s="24">
        <v>8</v>
      </c>
      <c r="AV1047" s="25">
        <v>4</v>
      </c>
      <c r="AW1047" s="19"/>
      <c r="AX1047" s="29">
        <v>0.197270587193489</v>
      </c>
      <c r="AY1047" s="30">
        <v>0.81026086599103997</v>
      </c>
      <c r="AZ1047" s="30">
        <v>1.17430126573345</v>
      </c>
      <c r="BA1047" s="30">
        <v>1.1754075013031999</v>
      </c>
      <c r="BB1047" s="62">
        <v>2.03405813671634E-2</v>
      </c>
      <c r="BC1047" s="108">
        <v>-22.893209085275899</v>
      </c>
      <c r="BD1047" s="22">
        <v>43844</v>
      </c>
      <c r="BE1047" s="22">
        <v>43913</v>
      </c>
      <c r="BF1047" s="24"/>
      <c r="BG1047" s="22"/>
      <c r="BH1047" s="37"/>
    </row>
    <row r="1048" spans="1:60" x14ac:dyDescent="0.25">
      <c r="A1048" s="19"/>
      <c r="B1048" s="17" t="s">
        <v>1062</v>
      </c>
      <c r="C1048" s="17" t="s">
        <v>5328</v>
      </c>
      <c r="D1048" s="17" t="s">
        <v>3186</v>
      </c>
      <c r="E1048" s="20" t="s">
        <v>7298</v>
      </c>
      <c r="F1048" s="20" t="s">
        <v>3168</v>
      </c>
      <c r="G1048" s="82" t="s">
        <v>7250</v>
      </c>
      <c r="H1048" s="85" t="s">
        <v>7269</v>
      </c>
      <c r="I1048" s="21" t="s">
        <v>7417</v>
      </c>
      <c r="J1048" s="21" t="s">
        <v>7492</v>
      </c>
      <c r="K1048" s="19"/>
      <c r="L1048" s="22">
        <v>43791</v>
      </c>
      <c r="M1048" s="98"/>
      <c r="N1048" s="94"/>
      <c r="O1048" s="94">
        <v>1027.5338000003201</v>
      </c>
      <c r="P1048" s="62">
        <f t="shared" si="16"/>
        <v>0</v>
      </c>
      <c r="Q1048" s="22">
        <v>43783</v>
      </c>
      <c r="R1048" s="99"/>
      <c r="S1048" s="99">
        <v>58247.273686279303</v>
      </c>
      <c r="T1048" s="19"/>
      <c r="U1048" s="23"/>
      <c r="V1048" s="63"/>
      <c r="W1048" s="23"/>
      <c r="X1048" s="63"/>
      <c r="Y1048" s="23"/>
      <c r="Z1048" s="63"/>
      <c r="AA1048" s="23"/>
      <c r="AB1048" s="63"/>
      <c r="AC1048" s="23"/>
      <c r="AD1048" s="63"/>
      <c r="AE1048" s="23"/>
      <c r="AF1048" s="64"/>
      <c r="AG1048" s="23"/>
      <c r="AH1048" s="63"/>
      <c r="AI1048" s="23"/>
      <c r="AJ1048" s="63"/>
      <c r="AK1048" s="23"/>
      <c r="AL1048" s="23"/>
      <c r="AM1048" s="63"/>
      <c r="AN1048" s="19"/>
      <c r="AO1048" s="26">
        <v>1.90142096489581E-2</v>
      </c>
      <c r="AP1048" s="26">
        <v>-3.7565459636425699E-2</v>
      </c>
      <c r="AQ1048" s="26">
        <v>4.8582721117782099E-2</v>
      </c>
      <c r="AR1048" s="26">
        <v>-7.9851974812336302E-2</v>
      </c>
      <c r="AS1048" s="24"/>
      <c r="AT1048" s="24"/>
      <c r="AU1048" s="24"/>
      <c r="AV1048" s="25"/>
      <c r="AW1048" s="19"/>
      <c r="AX1048" s="29"/>
      <c r="AY1048" s="30"/>
      <c r="AZ1048" s="30"/>
      <c r="BA1048" s="30"/>
      <c r="BB1048" s="62"/>
      <c r="BC1048" s="108">
        <v>-11.3525979697006</v>
      </c>
      <c r="BD1048" s="22">
        <v>43657</v>
      </c>
      <c r="BE1048" s="22">
        <v>43704</v>
      </c>
      <c r="BF1048" s="24">
        <v>89</v>
      </c>
      <c r="BG1048" s="22">
        <v>43782</v>
      </c>
      <c r="BH1048" s="37"/>
    </row>
    <row r="1049" spans="1:60" x14ac:dyDescent="0.25">
      <c r="A1049" s="19"/>
      <c r="B1049" s="17" t="s">
        <v>1063</v>
      </c>
      <c r="C1049" s="17" t="s">
        <v>5329</v>
      </c>
      <c r="D1049" s="17" t="s">
        <v>3186</v>
      </c>
      <c r="E1049" s="20" t="s">
        <v>7382</v>
      </c>
      <c r="F1049" s="20" t="s">
        <v>3168</v>
      </c>
      <c r="G1049" s="82" t="s">
        <v>7250</v>
      </c>
      <c r="H1049" s="85" t="s">
        <v>7269</v>
      </c>
      <c r="I1049" s="21" t="s">
        <v>7417</v>
      </c>
      <c r="J1049" s="21" t="s">
        <v>7493</v>
      </c>
      <c r="K1049" s="19"/>
      <c r="L1049" s="22">
        <v>43791</v>
      </c>
      <c r="M1049" s="98"/>
      <c r="N1049" s="94"/>
      <c r="O1049" s="94">
        <v>1539.2182999998299</v>
      </c>
      <c r="P1049" s="62">
        <f t="shared" si="16"/>
        <v>0</v>
      </c>
      <c r="Q1049" s="22">
        <v>43657</v>
      </c>
      <c r="R1049" s="99"/>
      <c r="S1049" s="99">
        <v>1409238.1550195301</v>
      </c>
      <c r="T1049" s="19"/>
      <c r="U1049" s="23"/>
      <c r="V1049" s="63"/>
      <c r="W1049" s="23"/>
      <c r="X1049" s="63"/>
      <c r="Y1049" s="23"/>
      <c r="Z1049" s="63"/>
      <c r="AA1049" s="23"/>
      <c r="AB1049" s="63"/>
      <c r="AC1049" s="23"/>
      <c r="AD1049" s="63"/>
      <c r="AE1049" s="23"/>
      <c r="AF1049" s="64"/>
      <c r="AG1049" s="23"/>
      <c r="AH1049" s="63"/>
      <c r="AI1049" s="23"/>
      <c r="AJ1049" s="63"/>
      <c r="AK1049" s="23"/>
      <c r="AL1049" s="23"/>
      <c r="AM1049" s="63"/>
      <c r="AN1049" s="19"/>
      <c r="AO1049" s="26">
        <v>1.8763676378512201E-2</v>
      </c>
      <c r="AP1049" s="26">
        <v>-3.7644333471689599E-2</v>
      </c>
      <c r="AQ1049" s="26">
        <v>4.5922831566713299E-2</v>
      </c>
      <c r="AR1049" s="26">
        <v>-8.2110569611395498E-2</v>
      </c>
      <c r="AS1049" s="24"/>
      <c r="AT1049" s="24"/>
      <c r="AU1049" s="24"/>
      <c r="AV1049" s="25"/>
      <c r="AW1049" s="19"/>
      <c r="AX1049" s="29"/>
      <c r="AY1049" s="30"/>
      <c r="AZ1049" s="30"/>
      <c r="BA1049" s="30"/>
      <c r="BB1049" s="62"/>
      <c r="BC1049" s="108">
        <v>-11.6932731373672</v>
      </c>
      <c r="BD1049" s="22">
        <v>43657</v>
      </c>
      <c r="BE1049" s="22">
        <v>43704</v>
      </c>
      <c r="BF1049" s="24"/>
      <c r="BG1049" s="22"/>
      <c r="BH1049" s="37"/>
    </row>
    <row r="1050" spans="1:60" x14ac:dyDescent="0.25">
      <c r="A1050" s="19"/>
      <c r="B1050" s="17" t="s">
        <v>1064</v>
      </c>
      <c r="C1050" s="17" t="s">
        <v>5330</v>
      </c>
      <c r="D1050" s="17" t="s">
        <v>3186</v>
      </c>
      <c r="E1050" s="20" t="s">
        <v>7383</v>
      </c>
      <c r="F1050" s="20" t="s">
        <v>3168</v>
      </c>
      <c r="G1050" s="82" t="s">
        <v>7250</v>
      </c>
      <c r="H1050" s="85" t="s">
        <v>7269</v>
      </c>
      <c r="I1050" s="21" t="s">
        <v>7417</v>
      </c>
      <c r="J1050" s="21" t="s">
        <v>7494</v>
      </c>
      <c r="K1050" s="19"/>
      <c r="L1050" s="22">
        <v>43791</v>
      </c>
      <c r="M1050" s="98"/>
      <c r="N1050" s="94"/>
      <c r="O1050" s="94">
        <v>690.41600000020105</v>
      </c>
      <c r="P1050" s="62">
        <f t="shared" si="16"/>
        <v>0</v>
      </c>
      <c r="Q1050" s="22">
        <v>43657</v>
      </c>
      <c r="R1050" s="99"/>
      <c r="S1050" s="99">
        <v>136544.97032348599</v>
      </c>
      <c r="T1050" s="19"/>
      <c r="U1050" s="23"/>
      <c r="V1050" s="63"/>
      <c r="W1050" s="23"/>
      <c r="X1050" s="63"/>
      <c r="Y1050" s="23"/>
      <c r="Z1050" s="63"/>
      <c r="AA1050" s="23"/>
      <c r="AB1050" s="63"/>
      <c r="AC1050" s="23"/>
      <c r="AD1050" s="63"/>
      <c r="AE1050" s="23"/>
      <c r="AF1050" s="64"/>
      <c r="AG1050" s="23"/>
      <c r="AH1050" s="63"/>
      <c r="AI1050" s="23"/>
      <c r="AJ1050" s="63"/>
      <c r="AK1050" s="23"/>
      <c r="AL1050" s="23"/>
      <c r="AM1050" s="63"/>
      <c r="AN1050" s="19"/>
      <c r="AO1050" s="26">
        <v>1.8823158263330701E-2</v>
      </c>
      <c r="AP1050" s="26">
        <v>-3.7625582426699097E-2</v>
      </c>
      <c r="AQ1050" s="26">
        <v>4.6554095539249801E-2</v>
      </c>
      <c r="AR1050" s="26">
        <v>-8.1574912633223001E-2</v>
      </c>
      <c r="AS1050" s="24"/>
      <c r="AT1050" s="24"/>
      <c r="AU1050" s="24"/>
      <c r="AV1050" s="25"/>
      <c r="AW1050" s="19"/>
      <c r="AX1050" s="29"/>
      <c r="AY1050" s="30"/>
      <c r="AZ1050" s="30"/>
      <c r="BA1050" s="30"/>
      <c r="BB1050" s="62"/>
      <c r="BC1050" s="108">
        <v>-11.612564019349501</v>
      </c>
      <c r="BD1050" s="22">
        <v>43657</v>
      </c>
      <c r="BE1050" s="22">
        <v>43704</v>
      </c>
      <c r="BF1050" s="24"/>
      <c r="BG1050" s="22"/>
      <c r="BH1050" s="37"/>
    </row>
    <row r="1051" spans="1:60" x14ac:dyDescent="0.25">
      <c r="A1051" s="19"/>
      <c r="B1051" s="17" t="s">
        <v>1065</v>
      </c>
      <c r="C1051" s="17" t="s">
        <v>5331</v>
      </c>
      <c r="D1051" s="17" t="s">
        <v>3186</v>
      </c>
      <c r="E1051" s="20" t="s">
        <v>7384</v>
      </c>
      <c r="F1051" s="20" t="s">
        <v>3168</v>
      </c>
      <c r="G1051" s="82" t="s">
        <v>7250</v>
      </c>
      <c r="H1051" s="85" t="s">
        <v>7269</v>
      </c>
      <c r="I1051" s="21" t="s">
        <v>7417</v>
      </c>
      <c r="J1051" s="21" t="s">
        <v>7495</v>
      </c>
      <c r="K1051" s="19"/>
      <c r="L1051" s="22">
        <v>43791</v>
      </c>
      <c r="M1051" s="98"/>
      <c r="N1051" s="94"/>
      <c r="O1051" s="94">
        <v>699.29440000001296</v>
      </c>
      <c r="P1051" s="62">
        <f t="shared" si="16"/>
        <v>0</v>
      </c>
      <c r="Q1051" s="22">
        <v>43783</v>
      </c>
      <c r="R1051" s="99"/>
      <c r="S1051" s="99">
        <v>217952.25350976599</v>
      </c>
      <c r="T1051" s="19"/>
      <c r="U1051" s="23"/>
      <c r="V1051" s="63"/>
      <c r="W1051" s="23"/>
      <c r="X1051" s="63"/>
      <c r="Y1051" s="23"/>
      <c r="Z1051" s="63"/>
      <c r="AA1051" s="23"/>
      <c r="AB1051" s="63"/>
      <c r="AC1051" s="23"/>
      <c r="AD1051" s="63"/>
      <c r="AE1051" s="23"/>
      <c r="AF1051" s="64"/>
      <c r="AG1051" s="23"/>
      <c r="AH1051" s="63"/>
      <c r="AI1051" s="23"/>
      <c r="AJ1051" s="63"/>
      <c r="AK1051" s="23"/>
      <c r="AL1051" s="23"/>
      <c r="AM1051" s="63"/>
      <c r="AN1051" s="19"/>
      <c r="AO1051" s="26">
        <v>1.88732658607478E-2</v>
      </c>
      <c r="AP1051" s="26">
        <v>-3.7609731460179298E-2</v>
      </c>
      <c r="AQ1051" s="26">
        <v>4.7087205146453898E-2</v>
      </c>
      <c r="AR1051" s="26">
        <v>-7.9934777313610497E-2</v>
      </c>
      <c r="AS1051" s="24"/>
      <c r="AT1051" s="24"/>
      <c r="AU1051" s="24"/>
      <c r="AV1051" s="25"/>
      <c r="AW1051" s="19"/>
      <c r="AX1051" s="29"/>
      <c r="AY1051" s="30"/>
      <c r="AZ1051" s="30"/>
      <c r="BA1051" s="30"/>
      <c r="BB1051" s="62"/>
      <c r="BC1051" s="108">
        <v>-10.721323837802601</v>
      </c>
      <c r="BD1051" s="22">
        <v>43655</v>
      </c>
      <c r="BE1051" s="22">
        <v>43704</v>
      </c>
      <c r="BF1051" s="24">
        <v>89</v>
      </c>
      <c r="BG1051" s="22">
        <v>43780</v>
      </c>
      <c r="BH1051" s="37"/>
    </row>
    <row r="1052" spans="1:60" x14ac:dyDescent="0.25">
      <c r="A1052" s="19"/>
      <c r="B1052" s="17" t="s">
        <v>1066</v>
      </c>
      <c r="C1052" s="17" t="s">
        <v>5332</v>
      </c>
      <c r="D1052" s="17" t="s">
        <v>3186</v>
      </c>
      <c r="E1052" s="20" t="s">
        <v>7388</v>
      </c>
      <c r="F1052" s="20" t="s">
        <v>3168</v>
      </c>
      <c r="G1052" s="82" t="s">
        <v>7250</v>
      </c>
      <c r="H1052" s="85" t="s">
        <v>7269</v>
      </c>
      <c r="I1052" s="21" t="s">
        <v>7417</v>
      </c>
      <c r="J1052" s="21" t="s">
        <v>7496</v>
      </c>
      <c r="K1052" s="19"/>
      <c r="L1052" s="22">
        <v>43791</v>
      </c>
      <c r="M1052" s="98"/>
      <c r="N1052" s="94"/>
      <c r="O1052" s="94">
        <v>1101.1942999996199</v>
      </c>
      <c r="P1052" s="62">
        <f t="shared" si="16"/>
        <v>0</v>
      </c>
      <c r="Q1052" s="22">
        <v>43791</v>
      </c>
      <c r="R1052" s="99"/>
      <c r="S1052" s="99">
        <v>0</v>
      </c>
      <c r="T1052" s="19"/>
      <c r="U1052" s="23"/>
      <c r="V1052" s="63"/>
      <c r="W1052" s="23"/>
      <c r="X1052" s="63"/>
      <c r="Y1052" s="23"/>
      <c r="Z1052" s="63"/>
      <c r="AA1052" s="23"/>
      <c r="AB1052" s="63"/>
      <c r="AC1052" s="23"/>
      <c r="AD1052" s="63"/>
      <c r="AE1052" s="23"/>
      <c r="AF1052" s="64"/>
      <c r="AG1052" s="23"/>
      <c r="AH1052" s="63"/>
      <c r="AI1052" s="23"/>
      <c r="AJ1052" s="63"/>
      <c r="AK1052" s="23"/>
      <c r="AL1052" s="23"/>
      <c r="AM1052" s="63"/>
      <c r="AN1052" s="19"/>
      <c r="AO1052" s="26">
        <v>0</v>
      </c>
      <c r="AP1052" s="26">
        <v>0</v>
      </c>
      <c r="AQ1052" s="26">
        <v>0</v>
      </c>
      <c r="AR1052" s="26">
        <v>0</v>
      </c>
      <c r="AS1052" s="24"/>
      <c r="AT1052" s="24"/>
      <c r="AU1052" s="24"/>
      <c r="AV1052" s="25"/>
      <c r="AW1052" s="19"/>
      <c r="AX1052" s="29"/>
      <c r="AY1052" s="30"/>
      <c r="AZ1052" s="30"/>
      <c r="BA1052" s="30"/>
      <c r="BB1052" s="62"/>
      <c r="BC1052" s="108">
        <v>0</v>
      </c>
      <c r="BD1052" s="22">
        <v>43650</v>
      </c>
      <c r="BE1052" s="22"/>
      <c r="BF1052" s="24"/>
      <c r="BG1052" s="22"/>
      <c r="BH1052" s="37"/>
    </row>
    <row r="1053" spans="1:60" x14ac:dyDescent="0.25">
      <c r="A1053" s="19"/>
      <c r="B1053" s="17" t="s">
        <v>1067</v>
      </c>
      <c r="C1053" s="17" t="s">
        <v>5333</v>
      </c>
      <c r="D1053" s="17" t="s">
        <v>3186</v>
      </c>
      <c r="E1053" s="20" t="s">
        <v>7389</v>
      </c>
      <c r="F1053" s="20" t="s">
        <v>3168</v>
      </c>
      <c r="G1053" s="82" t="s">
        <v>7250</v>
      </c>
      <c r="H1053" s="85" t="s">
        <v>7269</v>
      </c>
      <c r="I1053" s="21" t="s">
        <v>7417</v>
      </c>
      <c r="J1053" s="21" t="s">
        <v>7497</v>
      </c>
      <c r="K1053" s="19"/>
      <c r="L1053" s="22">
        <v>43791</v>
      </c>
      <c r="M1053" s="98"/>
      <c r="N1053" s="94"/>
      <c r="O1053" s="94">
        <v>1118.8703000005301</v>
      </c>
      <c r="P1053" s="62">
        <f t="shared" si="16"/>
        <v>0</v>
      </c>
      <c r="Q1053" s="22">
        <v>43791</v>
      </c>
      <c r="R1053" s="99"/>
      <c r="S1053" s="99">
        <v>64379.474813720699</v>
      </c>
      <c r="T1053" s="19"/>
      <c r="U1053" s="23"/>
      <c r="V1053" s="63"/>
      <c r="W1053" s="23"/>
      <c r="X1053" s="63"/>
      <c r="Y1053" s="23"/>
      <c r="Z1053" s="63"/>
      <c r="AA1053" s="23"/>
      <c r="AB1053" s="63"/>
      <c r="AC1053" s="23"/>
      <c r="AD1053" s="63"/>
      <c r="AE1053" s="23"/>
      <c r="AF1053" s="64"/>
      <c r="AG1053" s="23"/>
      <c r="AH1053" s="63"/>
      <c r="AI1053" s="23"/>
      <c r="AJ1053" s="63"/>
      <c r="AK1053" s="23"/>
      <c r="AL1053" s="23"/>
      <c r="AM1053" s="63"/>
      <c r="AN1053" s="19"/>
      <c r="AO1053" s="26">
        <v>9.1354861870058795E-3</v>
      </c>
      <c r="AP1053" s="26">
        <v>-1.32212461367089E-2</v>
      </c>
      <c r="AQ1053" s="26">
        <v>1.9207687777452499E-2</v>
      </c>
      <c r="AR1053" s="26">
        <v>0</v>
      </c>
      <c r="AS1053" s="24"/>
      <c r="AT1053" s="24"/>
      <c r="AU1053" s="24"/>
      <c r="AV1053" s="25"/>
      <c r="AW1053" s="19"/>
      <c r="AX1053" s="29"/>
      <c r="AY1053" s="30"/>
      <c r="AZ1053" s="30"/>
      <c r="BA1053" s="30"/>
      <c r="BB1053" s="62"/>
      <c r="BC1053" s="108">
        <v>-1.72819010787498</v>
      </c>
      <c r="BD1053" s="22">
        <v>43657</v>
      </c>
      <c r="BE1053" s="22">
        <v>43672</v>
      </c>
      <c r="BF1053" s="24">
        <v>74</v>
      </c>
      <c r="BG1053" s="22">
        <v>43761</v>
      </c>
      <c r="BH1053" s="37"/>
    </row>
    <row r="1054" spans="1:60" x14ac:dyDescent="0.25">
      <c r="A1054" s="19"/>
      <c r="B1054" s="17" t="s">
        <v>1068</v>
      </c>
      <c r="C1054" s="17" t="s">
        <v>5334</v>
      </c>
      <c r="D1054" s="17" t="s">
        <v>3186</v>
      </c>
      <c r="E1054" s="20" t="s">
        <v>7320</v>
      </c>
      <c r="F1054" s="20" t="s">
        <v>3168</v>
      </c>
      <c r="G1054" s="82" t="s">
        <v>7250</v>
      </c>
      <c r="H1054" s="85" t="s">
        <v>7269</v>
      </c>
      <c r="I1054" s="21" t="s">
        <v>7417</v>
      </c>
      <c r="J1054" s="21" t="s">
        <v>7498</v>
      </c>
      <c r="K1054" s="19"/>
      <c r="L1054" s="22">
        <v>43791</v>
      </c>
      <c r="M1054" s="98"/>
      <c r="N1054" s="94"/>
      <c r="O1054" s="94">
        <v>965.91100000031304</v>
      </c>
      <c r="P1054" s="62">
        <f t="shared" si="16"/>
        <v>0</v>
      </c>
      <c r="Q1054" s="22">
        <v>43791</v>
      </c>
      <c r="R1054" s="99"/>
      <c r="S1054" s="99">
        <v>0</v>
      </c>
      <c r="T1054" s="19"/>
      <c r="U1054" s="23"/>
      <c r="V1054" s="63"/>
      <c r="W1054" s="23"/>
      <c r="X1054" s="63"/>
      <c r="Y1054" s="23"/>
      <c r="Z1054" s="63"/>
      <c r="AA1054" s="23"/>
      <c r="AB1054" s="63"/>
      <c r="AC1054" s="23"/>
      <c r="AD1054" s="63"/>
      <c r="AE1054" s="23"/>
      <c r="AF1054" s="64"/>
      <c r="AG1054" s="23"/>
      <c r="AH1054" s="63"/>
      <c r="AI1054" s="23"/>
      <c r="AJ1054" s="63"/>
      <c r="AK1054" s="23"/>
      <c r="AL1054" s="23"/>
      <c r="AM1054" s="63"/>
      <c r="AN1054" s="19"/>
      <c r="AO1054" s="26">
        <v>0</v>
      </c>
      <c r="AP1054" s="26">
        <v>0</v>
      </c>
      <c r="AQ1054" s="26">
        <v>0</v>
      </c>
      <c r="AR1054" s="26">
        <v>0</v>
      </c>
      <c r="AS1054" s="24"/>
      <c r="AT1054" s="24"/>
      <c r="AU1054" s="24"/>
      <c r="AV1054" s="25"/>
      <c r="AW1054" s="19"/>
      <c r="AX1054" s="29"/>
      <c r="AY1054" s="30"/>
      <c r="AZ1054" s="30"/>
      <c r="BA1054" s="30"/>
      <c r="BB1054" s="62"/>
      <c r="BC1054" s="108">
        <v>0</v>
      </c>
      <c r="BD1054" s="22">
        <v>43650</v>
      </c>
      <c r="BE1054" s="22"/>
      <c r="BF1054" s="24"/>
      <c r="BG1054" s="22"/>
      <c r="BH1054" s="37"/>
    </row>
    <row r="1055" spans="1:60" x14ac:dyDescent="0.25">
      <c r="A1055" s="19"/>
      <c r="B1055" s="17" t="s">
        <v>1069</v>
      </c>
      <c r="C1055" s="17" t="s">
        <v>5335</v>
      </c>
      <c r="D1055" s="17" t="s">
        <v>3187</v>
      </c>
      <c r="E1055" s="20" t="s">
        <v>7289</v>
      </c>
      <c r="F1055" s="20" t="s">
        <v>3153</v>
      </c>
      <c r="G1055" s="82" t="s">
        <v>7251</v>
      </c>
      <c r="H1055" s="85" t="s">
        <v>7260</v>
      </c>
      <c r="I1055" s="21" t="s">
        <v>7417</v>
      </c>
      <c r="J1055" s="21" t="s">
        <v>7499</v>
      </c>
      <c r="K1055" s="19"/>
      <c r="L1055" s="22">
        <v>44015</v>
      </c>
      <c r="M1055" s="98">
        <v>1763.32870000042</v>
      </c>
      <c r="N1055" s="94">
        <v>1763.32870000042</v>
      </c>
      <c r="O1055" s="94">
        <v>2408.3447000011802</v>
      </c>
      <c r="P1055" s="62">
        <f t="shared" si="16"/>
        <v>0.73217455125902697</v>
      </c>
      <c r="Q1055" s="22">
        <v>43756</v>
      </c>
      <c r="R1055" s="99">
        <v>7932057.892</v>
      </c>
      <c r="S1055" s="99">
        <v>10432358.754249999</v>
      </c>
      <c r="T1055" s="19"/>
      <c r="U1055" s="23">
        <v>9.8851791899505805E-3</v>
      </c>
      <c r="V1055" s="63">
        <v>0.43049663217971101</v>
      </c>
      <c r="W1055" s="23">
        <v>0.10146575076942101</v>
      </c>
      <c r="X1055" s="63">
        <v>0.543805112276459</v>
      </c>
      <c r="Y1055" s="23">
        <v>-0.14960308624446</v>
      </c>
      <c r="Z1055" s="63">
        <v>-1.75970524386503</v>
      </c>
      <c r="AA1055" s="23">
        <v>-0.25110213563864803</v>
      </c>
      <c r="AB1055" s="63">
        <v>-8.2035978542116901</v>
      </c>
      <c r="AC1055" s="23">
        <v>-0.31753891035070397</v>
      </c>
      <c r="AD1055" s="63">
        <v>-11.6865937875409</v>
      </c>
      <c r="AE1055" s="23">
        <v>-0.28132461541099502</v>
      </c>
      <c r="AF1055" s="64">
        <v>-15.9391199571401</v>
      </c>
      <c r="AG1055" s="23">
        <v>5.7381549018828103E-2</v>
      </c>
      <c r="AH1055" s="63">
        <v>-0.35667089887283498</v>
      </c>
      <c r="AI1055" s="23">
        <v>-0.124062572695984</v>
      </c>
      <c r="AJ1055" s="63">
        <v>-2.3201442973950201</v>
      </c>
      <c r="AK1055" s="23">
        <v>-0.38870945711736599</v>
      </c>
      <c r="AL1055" s="23">
        <v>-4.88013082576799E-2</v>
      </c>
      <c r="AM1055" s="63">
        <v>-23.4318410127307</v>
      </c>
      <c r="AN1055" s="19"/>
      <c r="AO1055" s="26">
        <v>0.10060098309259</v>
      </c>
      <c r="AP1055" s="26">
        <v>-0.13579387502613799</v>
      </c>
      <c r="AQ1055" s="26">
        <v>0.15777819416689501</v>
      </c>
      <c r="AR1055" s="26">
        <v>-0.179637853672029</v>
      </c>
      <c r="AS1055" s="24">
        <v>5</v>
      </c>
      <c r="AT1055" s="24">
        <v>7</v>
      </c>
      <c r="AU1055" s="24">
        <v>4</v>
      </c>
      <c r="AV1055" s="25">
        <v>8</v>
      </c>
      <c r="AW1055" s="19"/>
      <c r="AX1055" s="29">
        <v>0.32316125258163098</v>
      </c>
      <c r="AY1055" s="30">
        <v>-0.81414461317308495</v>
      </c>
      <c r="AZ1055" s="30">
        <v>-1.2888050156798301</v>
      </c>
      <c r="BA1055" s="30">
        <v>-1.05905496024207</v>
      </c>
      <c r="BB1055" s="62">
        <v>3.28047405244433E-2</v>
      </c>
      <c r="BC1055" s="108">
        <v>-49.4441015856573</v>
      </c>
      <c r="BD1055" s="22">
        <v>43756</v>
      </c>
      <c r="BE1055" s="22">
        <v>43908</v>
      </c>
      <c r="BF1055" s="24"/>
      <c r="BG1055" s="22"/>
      <c r="BH1055" s="37"/>
    </row>
    <row r="1056" spans="1:60" x14ac:dyDescent="0.25">
      <c r="A1056" s="19"/>
      <c r="B1056" s="17" t="s">
        <v>1070</v>
      </c>
      <c r="C1056" s="17" t="s">
        <v>5336</v>
      </c>
      <c r="D1056" s="17" t="s">
        <v>3187</v>
      </c>
      <c r="E1056" s="20" t="s">
        <v>7298</v>
      </c>
      <c r="F1056" s="20" t="s">
        <v>3153</v>
      </c>
      <c r="G1056" s="82" t="s">
        <v>7251</v>
      </c>
      <c r="H1056" s="85" t="s">
        <v>7260</v>
      </c>
      <c r="I1056" s="21" t="s">
        <v>7417</v>
      </c>
      <c r="J1056" s="21" t="s">
        <v>7500</v>
      </c>
      <c r="K1056" s="19"/>
      <c r="L1056" s="22">
        <v>44015</v>
      </c>
      <c r="M1056" s="98">
        <v>2043.74510000087</v>
      </c>
      <c r="N1056" s="94">
        <v>2043.74510000087</v>
      </c>
      <c r="O1056" s="94">
        <v>2763.79500000179</v>
      </c>
      <c r="P1056" s="62">
        <f t="shared" si="16"/>
        <v>0.73947058302064606</v>
      </c>
      <c r="Q1056" s="22">
        <v>43756</v>
      </c>
      <c r="R1056" s="99">
        <v>2932520.35</v>
      </c>
      <c r="S1056" s="99">
        <v>3222714.4250195301</v>
      </c>
      <c r="T1056" s="19"/>
      <c r="U1056" s="23">
        <v>9.9237881895533099E-3</v>
      </c>
      <c r="V1056" s="63">
        <v>0.43435753213998402</v>
      </c>
      <c r="W1056" s="23">
        <v>0.10273048322967999</v>
      </c>
      <c r="X1056" s="63">
        <v>0.67027835830231197</v>
      </c>
      <c r="Y1056" s="23">
        <v>-0.14366174509632401</v>
      </c>
      <c r="Z1056" s="63">
        <v>-1.1655711290513899</v>
      </c>
      <c r="AA1056" s="23">
        <v>-0.240528668378829</v>
      </c>
      <c r="AB1056" s="63">
        <v>-7.14625112822978</v>
      </c>
      <c r="AC1056" s="23">
        <v>-0.29814488645759402</v>
      </c>
      <c r="AD1056" s="63">
        <v>-9.7471913982299192</v>
      </c>
      <c r="AE1056" s="23">
        <v>-0.249245726622466</v>
      </c>
      <c r="AF1056" s="64">
        <v>-12.7312310782872</v>
      </c>
      <c r="AG1056" s="23">
        <v>5.7502834373735802E-2</v>
      </c>
      <c r="AH1056" s="63">
        <v>-0.34454236338206101</v>
      </c>
      <c r="AI1056" s="23">
        <v>-0.117841582916299</v>
      </c>
      <c r="AJ1056" s="63">
        <v>-1.69804531942646</v>
      </c>
      <c r="AK1056" s="23">
        <v>-0.28403446451731701</v>
      </c>
      <c r="AL1056" s="23">
        <v>-3.4630624390956703E-2</v>
      </c>
      <c r="AM1056" s="63">
        <v>-15.5221185850532</v>
      </c>
      <c r="AN1056" s="19"/>
      <c r="AO1056" s="26">
        <v>0.10064315425916</v>
      </c>
      <c r="AP1056" s="26">
        <v>-0.135694634830579</v>
      </c>
      <c r="AQ1056" s="26">
        <v>0.15910770389746201</v>
      </c>
      <c r="AR1056" s="26">
        <v>-0.17866440254409099</v>
      </c>
      <c r="AS1056" s="24">
        <v>5</v>
      </c>
      <c r="AT1056" s="24">
        <v>7</v>
      </c>
      <c r="AU1056" s="24">
        <v>4</v>
      </c>
      <c r="AV1056" s="25">
        <v>8</v>
      </c>
      <c r="AW1056" s="19"/>
      <c r="AX1056" s="29">
        <v>0.32309672161703901</v>
      </c>
      <c r="AY1056" s="30">
        <v>-0.78350922714707805</v>
      </c>
      <c r="AZ1056" s="30">
        <v>-1.13729553993835</v>
      </c>
      <c r="BA1056" s="30">
        <v>-1.02064741170943</v>
      </c>
      <c r="BB1056" s="62">
        <v>3.2800210191853703E-2</v>
      </c>
      <c r="BC1056" s="108">
        <v>-49.148887670831797</v>
      </c>
      <c r="BD1056" s="22">
        <v>43756</v>
      </c>
      <c r="BE1056" s="22">
        <v>43908</v>
      </c>
      <c r="BF1056" s="24"/>
      <c r="BG1056" s="22"/>
      <c r="BH1056" s="37"/>
    </row>
    <row r="1057" spans="1:60" x14ac:dyDescent="0.25">
      <c r="A1057" s="19"/>
      <c r="B1057" s="17" t="s">
        <v>1071</v>
      </c>
      <c r="C1057" s="17" t="s">
        <v>5337</v>
      </c>
      <c r="D1057" s="17" t="s">
        <v>3187</v>
      </c>
      <c r="E1057" s="20" t="s">
        <v>7293</v>
      </c>
      <c r="F1057" s="20" t="s">
        <v>3153</v>
      </c>
      <c r="G1057" s="82" t="s">
        <v>7251</v>
      </c>
      <c r="H1057" s="85" t="s">
        <v>7260</v>
      </c>
      <c r="I1057" s="21" t="s">
        <v>7417</v>
      </c>
      <c r="J1057" s="21" t="s">
        <v>7501</v>
      </c>
      <c r="K1057" s="19"/>
      <c r="L1057" s="22">
        <v>44015</v>
      </c>
      <c r="M1057" s="98">
        <v>820.76489999983505</v>
      </c>
      <c r="N1057" s="94">
        <v>820.76489999983505</v>
      </c>
      <c r="O1057" s="94">
        <v>1106.4041000008599</v>
      </c>
      <c r="P1057" s="62">
        <f t="shared" si="16"/>
        <v>0.74183103623639601</v>
      </c>
      <c r="Q1057" s="22">
        <v>43756</v>
      </c>
      <c r="R1057" s="99">
        <v>5452252.227</v>
      </c>
      <c r="S1057" s="99">
        <v>8620656.5037500001</v>
      </c>
      <c r="T1057" s="19"/>
      <c r="U1057" s="23">
        <v>9.9362635046418308E-3</v>
      </c>
      <c r="V1057" s="63">
        <v>0.435605063648836</v>
      </c>
      <c r="W1057" s="23">
        <v>0.10313740964920701</v>
      </c>
      <c r="X1057" s="63">
        <v>0.71097100025508597</v>
      </c>
      <c r="Y1057" s="23">
        <v>-0.14174336025185799</v>
      </c>
      <c r="Z1057" s="63">
        <v>-0.97373264460475195</v>
      </c>
      <c r="AA1057" s="23">
        <v>-0.23709857892390601</v>
      </c>
      <c r="AB1057" s="63">
        <v>-6.8032421827374501</v>
      </c>
      <c r="AC1057" s="23">
        <v>-0.29179494515934501</v>
      </c>
      <c r="AD1057" s="63">
        <v>-9.1121972684049997</v>
      </c>
      <c r="AE1057" s="23">
        <v>-0.25031354729901101</v>
      </c>
      <c r="AF1057" s="64">
        <v>-12.8380131459417</v>
      </c>
      <c r="AG1057" s="23">
        <v>5.7541859921911999E-2</v>
      </c>
      <c r="AH1057" s="63">
        <v>-0.34063980856444698</v>
      </c>
      <c r="AI1057" s="23">
        <v>-0.115832700809697</v>
      </c>
      <c r="AJ1057" s="63">
        <v>-1.4971571087662601</v>
      </c>
      <c r="AK1057" s="23">
        <v>-0.17923510000051501</v>
      </c>
      <c r="AL1057" s="23">
        <v>-2.0619395339053902E-2</v>
      </c>
      <c r="AM1057" s="63">
        <v>-5.0421821333729904</v>
      </c>
      <c r="AN1057" s="19"/>
      <c r="AO1057" s="26">
        <v>0.100656699558458</v>
      </c>
      <c r="AP1057" s="26">
        <v>-0.13566279022968999</v>
      </c>
      <c r="AQ1057" s="26">
        <v>0.159535190541646</v>
      </c>
      <c r="AR1057" s="26">
        <v>-0.17835129039769501</v>
      </c>
      <c r="AS1057" s="24">
        <v>5</v>
      </c>
      <c r="AT1057" s="24">
        <v>7</v>
      </c>
      <c r="AU1057" s="24">
        <v>4</v>
      </c>
      <c r="AV1057" s="25">
        <v>8</v>
      </c>
      <c r="AW1057" s="19"/>
      <c r="AX1057" s="29">
        <v>0.32307608007511601</v>
      </c>
      <c r="AY1057" s="30">
        <v>-0.77357165468038103</v>
      </c>
      <c r="AZ1057" s="30">
        <v>-1.0881594599759401</v>
      </c>
      <c r="BA1057" s="30">
        <v>-1.00816018954538</v>
      </c>
      <c r="BB1057" s="62">
        <v>3.2798763651881002E-2</v>
      </c>
      <c r="BC1057" s="108">
        <v>-49.053632393479297</v>
      </c>
      <c r="BD1057" s="22">
        <v>43756</v>
      </c>
      <c r="BE1057" s="22">
        <v>43908</v>
      </c>
      <c r="BF1057" s="24"/>
      <c r="BG1057" s="22"/>
      <c r="BH1057" s="37"/>
    </row>
    <row r="1058" spans="1:60" x14ac:dyDescent="0.25">
      <c r="A1058" s="19"/>
      <c r="B1058" s="17" t="s">
        <v>1072</v>
      </c>
      <c r="C1058" s="17" t="s">
        <v>5338</v>
      </c>
      <c r="D1058" s="17" t="s">
        <v>3187</v>
      </c>
      <c r="E1058" s="20" t="s">
        <v>7294</v>
      </c>
      <c r="F1058" s="20" t="s">
        <v>3153</v>
      </c>
      <c r="G1058" s="82" t="s">
        <v>7251</v>
      </c>
      <c r="H1058" s="85" t="s">
        <v>7260</v>
      </c>
      <c r="I1058" s="21" t="s">
        <v>7417</v>
      </c>
      <c r="J1058" s="21" t="s">
        <v>7502</v>
      </c>
      <c r="K1058" s="19"/>
      <c r="L1058" s="22">
        <v>44015</v>
      </c>
      <c r="M1058" s="98">
        <v>894.83949999976903</v>
      </c>
      <c r="N1058" s="94">
        <v>894.83949999976903</v>
      </c>
      <c r="O1058" s="94">
        <v>1202.4196000006</v>
      </c>
      <c r="P1058" s="62">
        <f t="shared" si="16"/>
        <v>0.74419903002190124</v>
      </c>
      <c r="Q1058" s="22">
        <v>43756</v>
      </c>
      <c r="R1058" s="99">
        <v>3021796.9849999999</v>
      </c>
      <c r="S1058" s="99">
        <v>4013117.0255117202</v>
      </c>
      <c r="T1058" s="19"/>
      <c r="U1058" s="23">
        <v>9.9485928603826306E-3</v>
      </c>
      <c r="V1058" s="63">
        <v>0.436837999222917</v>
      </c>
      <c r="W1058" s="23">
        <v>0.103544344603579</v>
      </c>
      <c r="X1058" s="63">
        <v>0.75166449569223903</v>
      </c>
      <c r="Y1058" s="23">
        <v>-0.13982056995431799</v>
      </c>
      <c r="Z1058" s="63">
        <v>-0.78145361485076104</v>
      </c>
      <c r="AA1058" s="23">
        <v>-0.233652984476939</v>
      </c>
      <c r="AB1058" s="63">
        <v>-6.4586827380408103</v>
      </c>
      <c r="AC1058" s="23">
        <v>-0.28538794662104899</v>
      </c>
      <c r="AD1058" s="63">
        <v>-8.4714974145754205</v>
      </c>
      <c r="AE1058" s="23">
        <v>-0.22863830586546099</v>
      </c>
      <c r="AF1058" s="64">
        <v>-10.670489002586701</v>
      </c>
      <c r="AG1058" s="23">
        <v>5.75808940393472E-2</v>
      </c>
      <c r="AH1058" s="63">
        <v>-0.33673639682092499</v>
      </c>
      <c r="AI1058" s="23">
        <v>-0.113819195405958</v>
      </c>
      <c r="AJ1058" s="63">
        <v>-1.29580656839244</v>
      </c>
      <c r="AK1058" s="23">
        <v>-0.105160500000202</v>
      </c>
      <c r="AL1058" s="23">
        <v>-1.16519475914174E-2</v>
      </c>
      <c r="AM1058" s="63">
        <v>2.3652778666582899</v>
      </c>
      <c r="AN1058" s="19"/>
      <c r="AO1058" s="26">
        <v>0.10067031318976701</v>
      </c>
      <c r="AP1058" s="26">
        <v>-0.13563086699374299</v>
      </c>
      <c r="AQ1058" s="26">
        <v>0.159963081996539</v>
      </c>
      <c r="AR1058" s="26">
        <v>-0.17803809818171401</v>
      </c>
      <c r="AS1058" s="24">
        <v>5</v>
      </c>
      <c r="AT1058" s="24">
        <v>7</v>
      </c>
      <c r="AU1058" s="24">
        <v>4</v>
      </c>
      <c r="AV1058" s="25">
        <v>8</v>
      </c>
      <c r="AW1058" s="19"/>
      <c r="AX1058" s="29">
        <v>0.32305562785419201</v>
      </c>
      <c r="AY1058" s="30">
        <v>-0.76358880764564696</v>
      </c>
      <c r="AZ1058" s="30">
        <v>-1.0388133083797599</v>
      </c>
      <c r="BA1058" s="30">
        <v>-0.99560257552093401</v>
      </c>
      <c r="BB1058" s="62">
        <v>3.2797337354786599E-2</v>
      </c>
      <c r="BC1058" s="108">
        <v>-48.958208931435401</v>
      </c>
      <c r="BD1058" s="22">
        <v>43756</v>
      </c>
      <c r="BE1058" s="22">
        <v>43908</v>
      </c>
      <c r="BF1058" s="24"/>
      <c r="BG1058" s="22"/>
      <c r="BH1058" s="37"/>
    </row>
    <row r="1059" spans="1:60" x14ac:dyDescent="0.25">
      <c r="A1059" s="19"/>
      <c r="B1059" s="17" t="s">
        <v>1073</v>
      </c>
      <c r="C1059" s="17" t="s">
        <v>5339</v>
      </c>
      <c r="D1059" s="17" t="s">
        <v>3187</v>
      </c>
      <c r="E1059" s="20" t="s">
        <v>7305</v>
      </c>
      <c r="F1059" s="20" t="s">
        <v>3153</v>
      </c>
      <c r="G1059" s="82" t="s">
        <v>7251</v>
      </c>
      <c r="H1059" s="85" t="s">
        <v>7260</v>
      </c>
      <c r="I1059" s="21" t="s">
        <v>7417</v>
      </c>
      <c r="J1059" s="21" t="s">
        <v>7503</v>
      </c>
      <c r="K1059" s="19"/>
      <c r="L1059" s="22">
        <v>44015</v>
      </c>
      <c r="M1059" s="98">
        <v>949.93049999978405</v>
      </c>
      <c r="N1059" s="94">
        <v>949.93049999978405</v>
      </c>
      <c r="O1059" s="94">
        <v>1266.9901999998799</v>
      </c>
      <c r="P1059" s="62">
        <f t="shared" si="16"/>
        <v>0.7497536287177865</v>
      </c>
      <c r="Q1059" s="22">
        <v>43756</v>
      </c>
      <c r="R1059" s="99">
        <v>4833051.3360000001</v>
      </c>
      <c r="S1059" s="99">
        <v>8175698.2802343797</v>
      </c>
      <c r="T1059" s="19"/>
      <c r="U1059" s="23">
        <v>9.97760768950684E-3</v>
      </c>
      <c r="V1059" s="63">
        <v>0.43973948213533698</v>
      </c>
      <c r="W1059" s="23">
        <v>0.10449457537106401</v>
      </c>
      <c r="X1059" s="63">
        <v>0.84668757244071502</v>
      </c>
      <c r="Y1059" s="23">
        <v>-0.135316643360129</v>
      </c>
      <c r="Z1059" s="63">
        <v>-0.33106095543189401</v>
      </c>
      <c r="AA1059" s="23">
        <v>-0.225552932479477</v>
      </c>
      <c r="AB1059" s="63">
        <v>-5.6486775382945797</v>
      </c>
      <c r="AC1059" s="23">
        <v>-0.270434475000075</v>
      </c>
      <c r="AD1059" s="63">
        <v>-6.9761502524779599</v>
      </c>
      <c r="AE1059" s="23">
        <v>-0.20458252599579299</v>
      </c>
      <c r="AF1059" s="64">
        <v>-8.2649110156198695</v>
      </c>
      <c r="AG1059" s="23">
        <v>5.7671827182275599E-2</v>
      </c>
      <c r="AH1059" s="63">
        <v>-0.327643082528084</v>
      </c>
      <c r="AI1059" s="23">
        <v>-0.109103675845254</v>
      </c>
      <c r="AJ1059" s="63">
        <v>-0.82425461232196495</v>
      </c>
      <c r="AK1059" s="23">
        <v>-5.0069500000099701E-2</v>
      </c>
      <c r="AL1059" s="23">
        <v>-1.143004235837E-2</v>
      </c>
      <c r="AM1059" s="63">
        <v>-14.561102154504599</v>
      </c>
      <c r="AN1059" s="19"/>
      <c r="AO1059" s="26">
        <v>0.10070175947301301</v>
      </c>
      <c r="AP1059" s="26">
        <v>-0.13555631084280301</v>
      </c>
      <c r="AQ1059" s="26">
        <v>0.160961692741839</v>
      </c>
      <c r="AR1059" s="26">
        <v>-0.177306349001883</v>
      </c>
      <c r="AS1059" s="24">
        <v>5</v>
      </c>
      <c r="AT1059" s="24">
        <v>7</v>
      </c>
      <c r="AU1059" s="24">
        <v>5</v>
      </c>
      <c r="AV1059" s="25">
        <v>7</v>
      </c>
      <c r="AW1059" s="19"/>
      <c r="AX1059" s="29">
        <v>0.32300750538241102</v>
      </c>
      <c r="AY1059" s="30">
        <v>-0.74012035062787596</v>
      </c>
      <c r="AZ1059" s="30">
        <v>-0.92282242248711599</v>
      </c>
      <c r="BA1059" s="30">
        <v>-0.96602713709398802</v>
      </c>
      <c r="BB1059" s="62">
        <v>3.2793969798512998E-2</v>
      </c>
      <c r="BC1059" s="108">
        <v>-48.734844200022103</v>
      </c>
      <c r="BD1059" s="22">
        <v>43756</v>
      </c>
      <c r="BE1059" s="22">
        <v>43908</v>
      </c>
      <c r="BF1059" s="24"/>
      <c r="BG1059" s="22"/>
      <c r="BH1059" s="37"/>
    </row>
    <row r="1060" spans="1:60" x14ac:dyDescent="0.25">
      <c r="A1060" s="19"/>
      <c r="B1060" s="17" t="s">
        <v>1074</v>
      </c>
      <c r="C1060" s="17" t="s">
        <v>5340</v>
      </c>
      <c r="D1060" s="17" t="s">
        <v>3187</v>
      </c>
      <c r="E1060" s="20" t="s">
        <v>7306</v>
      </c>
      <c r="F1060" s="20" t="s">
        <v>3153</v>
      </c>
      <c r="G1060" s="82" t="s">
        <v>7251</v>
      </c>
      <c r="H1060" s="85" t="s">
        <v>7260</v>
      </c>
      <c r="I1060" s="21" t="s">
        <v>7417</v>
      </c>
      <c r="J1060" s="21" t="s">
        <v>7504</v>
      </c>
      <c r="K1060" s="19"/>
      <c r="L1060" s="22">
        <v>44015</v>
      </c>
      <c r="M1060" s="98">
        <v>895.86670000012998</v>
      </c>
      <c r="N1060" s="94">
        <v>895.86670000012998</v>
      </c>
      <c r="O1060" s="94">
        <v>1206.7872999999699</v>
      </c>
      <c r="P1060" s="62">
        <f t="shared" si="16"/>
        <v>0.74235675168287929</v>
      </c>
      <c r="Q1060" s="22">
        <v>43756</v>
      </c>
      <c r="R1060" s="99">
        <v>4513627.2319999998</v>
      </c>
      <c r="S1060" s="99">
        <v>5336205.8715781299</v>
      </c>
      <c r="T1060" s="19"/>
      <c r="U1060" s="23">
        <v>9.9390079685690597E-3</v>
      </c>
      <c r="V1060" s="63">
        <v>0.435879510041559</v>
      </c>
      <c r="W1060" s="23">
        <v>0.10322786498363699</v>
      </c>
      <c r="X1060" s="63">
        <v>0.72001653369807195</v>
      </c>
      <c r="Y1060" s="23">
        <v>-0.141316280047322</v>
      </c>
      <c r="Z1060" s="63">
        <v>-0.93102462415117804</v>
      </c>
      <c r="AA1060" s="23">
        <v>-0.23633410035108701</v>
      </c>
      <c r="AB1060" s="63">
        <v>-6.7267943254555602</v>
      </c>
      <c r="AC1060" s="23">
        <v>-0.29037613997294098</v>
      </c>
      <c r="AD1060" s="63">
        <v>-8.9703167497646099</v>
      </c>
      <c r="AE1060" s="23">
        <v>-0.248116128956899</v>
      </c>
      <c r="AF1060" s="64">
        <v>-12.618271311730499</v>
      </c>
      <c r="AG1060" s="23">
        <v>5.7550648100004799E-2</v>
      </c>
      <c r="AH1060" s="63">
        <v>-0.33976099075516702</v>
      </c>
      <c r="AI1060" s="23">
        <v>-0.115385507878236</v>
      </c>
      <c r="AJ1060" s="63">
        <v>-1.45243781562021</v>
      </c>
      <c r="AK1060" s="23">
        <v>-0.10413330000024899</v>
      </c>
      <c r="AL1060" s="23">
        <v>-1.6765038712947E-2</v>
      </c>
      <c r="AM1060" s="63">
        <v>-25.2162259638717</v>
      </c>
      <c r="AN1060" s="19"/>
      <c r="AO1060" s="26">
        <v>0.100659644251282</v>
      </c>
      <c r="AP1060" s="26">
        <v>-0.135655755245389</v>
      </c>
      <c r="AQ1060" s="26">
        <v>0.15963046462275099</v>
      </c>
      <c r="AR1060" s="26">
        <v>-0.17828164440754299</v>
      </c>
      <c r="AS1060" s="24">
        <v>5</v>
      </c>
      <c r="AT1060" s="24">
        <v>7</v>
      </c>
      <c r="AU1060" s="24">
        <v>4</v>
      </c>
      <c r="AV1060" s="25">
        <v>8</v>
      </c>
      <c r="AW1060" s="19"/>
      <c r="AX1060" s="29">
        <v>0.32307165006466698</v>
      </c>
      <c r="AY1060" s="30">
        <v>-0.77135599610574002</v>
      </c>
      <c r="AZ1060" s="30">
        <v>-1.0772094513577</v>
      </c>
      <c r="BA1060" s="30">
        <v>-1.00537426373558</v>
      </c>
      <c r="BB1060" s="62">
        <v>3.27984576178642E-2</v>
      </c>
      <c r="BC1060" s="108">
        <v>-49.032443413976601</v>
      </c>
      <c r="BD1060" s="22">
        <v>43756</v>
      </c>
      <c r="BE1060" s="22">
        <v>43908</v>
      </c>
      <c r="BF1060" s="24"/>
      <c r="BG1060" s="22"/>
      <c r="BH1060" s="37"/>
    </row>
    <row r="1061" spans="1:60" x14ac:dyDescent="0.25">
      <c r="A1061" s="19"/>
      <c r="B1061" s="17" t="s">
        <v>1075</v>
      </c>
      <c r="C1061" s="17" t="s">
        <v>5341</v>
      </c>
      <c r="D1061" s="17" t="s">
        <v>3187</v>
      </c>
      <c r="E1061" s="20" t="s">
        <v>7307</v>
      </c>
      <c r="F1061" s="20" t="s">
        <v>3153</v>
      </c>
      <c r="G1061" s="82" t="s">
        <v>7251</v>
      </c>
      <c r="H1061" s="85" t="s">
        <v>7260</v>
      </c>
      <c r="I1061" s="21" t="s">
        <v>7417</v>
      </c>
      <c r="J1061" s="21" t="s">
        <v>7505</v>
      </c>
      <c r="K1061" s="19"/>
      <c r="L1061" s="22">
        <v>44015</v>
      </c>
      <c r="M1061" s="98">
        <v>918.789800000377</v>
      </c>
      <c r="N1061" s="94">
        <v>918.789800000377</v>
      </c>
      <c r="O1061" s="94">
        <v>1251.9484999999399</v>
      </c>
      <c r="P1061" s="62">
        <f t="shared" si="16"/>
        <v>0.73388785561101044</v>
      </c>
      <c r="Q1061" s="22">
        <v>43756</v>
      </c>
      <c r="R1061" s="99">
        <v>141548.20199999999</v>
      </c>
      <c r="S1061" s="99">
        <v>152932.545045898</v>
      </c>
      <c r="T1061" s="19"/>
      <c r="U1061" s="23">
        <v>9.8942819768126408E-3</v>
      </c>
      <c r="V1061" s="63">
        <v>0.43140691086591698</v>
      </c>
      <c r="W1061" s="23">
        <v>0.10176365684135801</v>
      </c>
      <c r="X1061" s="63">
        <v>0.57359571947017696</v>
      </c>
      <c r="Y1061" s="23">
        <v>-0.148206327707157</v>
      </c>
      <c r="Z1061" s="63">
        <v>-1.62002939013473</v>
      </c>
      <c r="AA1061" s="23">
        <v>-0.24862312830373401</v>
      </c>
      <c r="AB1061" s="63">
        <v>-7.9556971207202896</v>
      </c>
      <c r="AC1061" s="23">
        <v>-0.31301593539596101</v>
      </c>
      <c r="AD1061" s="63">
        <v>-11.234296292066601</v>
      </c>
      <c r="AE1061" s="23">
        <v>-0.27697460404131602</v>
      </c>
      <c r="AF1061" s="64">
        <v>-15.5041188201722</v>
      </c>
      <c r="AG1061" s="23">
        <v>5.7410135828831699E-2</v>
      </c>
      <c r="AH1061" s="63">
        <v>-0.35381221787247302</v>
      </c>
      <c r="AI1061" s="23">
        <v>-0.12260013480045</v>
      </c>
      <c r="AJ1061" s="63">
        <v>-2.1739005078416098</v>
      </c>
      <c r="AK1061" s="23">
        <v>-8.1210200000059601E-2</v>
      </c>
      <c r="AL1061" s="23">
        <v>-8.8944374310813094E-3</v>
      </c>
      <c r="AM1061" s="63">
        <v>4.7603078666725196</v>
      </c>
      <c r="AN1061" s="19"/>
      <c r="AO1061" s="26">
        <v>0.10061085544482901</v>
      </c>
      <c r="AP1061" s="26">
        <v>-0.13577051851185401</v>
      </c>
      <c r="AQ1061" s="26">
        <v>0.15809152336267299</v>
      </c>
      <c r="AR1061" s="26">
        <v>-0.179408478061378</v>
      </c>
      <c r="AS1061" s="24">
        <v>5</v>
      </c>
      <c r="AT1061" s="24">
        <v>7</v>
      </c>
      <c r="AU1061" s="24">
        <v>4</v>
      </c>
      <c r="AV1061" s="25">
        <v>8</v>
      </c>
      <c r="AW1061" s="19"/>
      <c r="AX1061" s="29">
        <v>0.32314599789329801</v>
      </c>
      <c r="AY1061" s="30">
        <v>-0.80696150729545502</v>
      </c>
      <c r="AZ1061" s="30">
        <v>-1.2532748916582901</v>
      </c>
      <c r="BA1061" s="30">
        <v>-1.0500612820233099</v>
      </c>
      <c r="BB1061" s="62">
        <v>3.2803667531516097E-2</v>
      </c>
      <c r="BC1061" s="108">
        <v>-49.374666769406801</v>
      </c>
      <c r="BD1061" s="22">
        <v>43756</v>
      </c>
      <c r="BE1061" s="22">
        <v>43908</v>
      </c>
      <c r="BF1061" s="24"/>
      <c r="BG1061" s="22"/>
      <c r="BH1061" s="37"/>
    </row>
    <row r="1062" spans="1:60" x14ac:dyDescent="0.25">
      <c r="A1062" s="19"/>
      <c r="B1062" s="17" t="s">
        <v>1076</v>
      </c>
      <c r="C1062" s="17" t="s">
        <v>5342</v>
      </c>
      <c r="D1062" s="17" t="s">
        <v>3188</v>
      </c>
      <c r="E1062" s="20" t="s">
        <v>7290</v>
      </c>
      <c r="F1062" s="20" t="s">
        <v>3164</v>
      </c>
      <c r="G1062" s="82" t="s">
        <v>7250</v>
      </c>
      <c r="H1062" s="85" t="s">
        <v>7258</v>
      </c>
      <c r="I1062" s="21" t="s">
        <v>7417</v>
      </c>
      <c r="J1062" s="21" t="s">
        <v>7506</v>
      </c>
      <c r="K1062" s="19"/>
      <c r="L1062" s="22">
        <v>44015</v>
      </c>
      <c r="M1062" s="98">
        <v>694.25669999979402</v>
      </c>
      <c r="N1062" s="94">
        <v>694.25669999979402</v>
      </c>
      <c r="O1062" s="94">
        <v>891.58409999962896</v>
      </c>
      <c r="P1062" s="62">
        <f t="shared" si="16"/>
        <v>0.77867774896398778</v>
      </c>
      <c r="Q1062" s="22">
        <v>43756</v>
      </c>
      <c r="R1062" s="99">
        <v>944760.38899999997</v>
      </c>
      <c r="S1062" s="99">
        <v>1083409.4725488301</v>
      </c>
      <c r="T1062" s="19"/>
      <c r="U1062" s="23">
        <v>4.71913143337588E-3</v>
      </c>
      <c r="V1062" s="63">
        <v>-8.61081434777589E-2</v>
      </c>
      <c r="W1062" s="23">
        <v>9.0294859684945494E-2</v>
      </c>
      <c r="X1062" s="63">
        <v>-0.57328399617108505</v>
      </c>
      <c r="Y1062" s="23">
        <v>-0.18286296864971499</v>
      </c>
      <c r="Z1062" s="63">
        <v>-5.0856934843905002</v>
      </c>
      <c r="AA1062" s="23">
        <v>-0.19222657788021</v>
      </c>
      <c r="AB1062" s="63">
        <v>-2.3160420783679001</v>
      </c>
      <c r="AC1062" s="23">
        <v>-0.25998372779315099</v>
      </c>
      <c r="AD1062" s="63">
        <v>-5.9310755317856101</v>
      </c>
      <c r="AE1062" s="23"/>
      <c r="AF1062" s="64"/>
      <c r="AG1062" s="23">
        <v>5.8183447687042603E-2</v>
      </c>
      <c r="AH1062" s="63">
        <v>-0.27648103205137903</v>
      </c>
      <c r="AI1062" s="23">
        <v>-0.15200586389808499</v>
      </c>
      <c r="AJ1062" s="63">
        <v>-5.1144734176050397</v>
      </c>
      <c r="AK1062" s="23">
        <v>-0.30527755807532198</v>
      </c>
      <c r="AL1062" s="23">
        <v>-0.131133159333403</v>
      </c>
      <c r="AM1062" s="63">
        <v>-5.2855094838305403</v>
      </c>
      <c r="AN1062" s="19"/>
      <c r="AO1062" s="26">
        <v>8.6448413952894002E-2</v>
      </c>
      <c r="AP1062" s="26">
        <v>-0.14396667273744199</v>
      </c>
      <c r="AQ1062" s="26">
        <v>0.11769017344166099</v>
      </c>
      <c r="AR1062" s="26">
        <v>-0.15934273516264499</v>
      </c>
      <c r="AS1062" s="24">
        <v>5</v>
      </c>
      <c r="AT1062" s="24">
        <v>7</v>
      </c>
      <c r="AU1062" s="24">
        <v>6</v>
      </c>
      <c r="AV1062" s="25">
        <v>6</v>
      </c>
      <c r="AW1062" s="19"/>
      <c r="AX1062" s="29">
        <v>0.34243593308841802</v>
      </c>
      <c r="AY1062" s="30">
        <v>-0.57435233928208596</v>
      </c>
      <c r="AZ1062" s="30">
        <v>-0.51739247223304097</v>
      </c>
      <c r="BA1062" s="30">
        <v>-0.75257705417152498</v>
      </c>
      <c r="BB1062" s="62">
        <v>3.46929580999858E-2</v>
      </c>
      <c r="BC1062" s="108">
        <v>-42.837461996008599</v>
      </c>
      <c r="BD1062" s="22">
        <v>43756</v>
      </c>
      <c r="BE1062" s="22">
        <v>43908</v>
      </c>
      <c r="BF1062" s="24"/>
      <c r="BG1062" s="22"/>
      <c r="BH1062" s="37"/>
    </row>
    <row r="1063" spans="1:60" x14ac:dyDescent="0.25">
      <c r="A1063" s="19"/>
      <c r="B1063" s="17" t="s">
        <v>1077</v>
      </c>
      <c r="C1063" s="17" t="s">
        <v>5343</v>
      </c>
      <c r="D1063" s="17" t="s">
        <v>3188</v>
      </c>
      <c r="E1063" s="20" t="s">
        <v>7365</v>
      </c>
      <c r="F1063" s="20" t="s">
        <v>3164</v>
      </c>
      <c r="G1063" s="82" t="s">
        <v>7250</v>
      </c>
      <c r="H1063" s="85" t="s">
        <v>7258</v>
      </c>
      <c r="I1063" s="21" t="s">
        <v>7417</v>
      </c>
      <c r="J1063" s="21" t="s">
        <v>7507</v>
      </c>
      <c r="K1063" s="19"/>
      <c r="L1063" s="22">
        <v>44015</v>
      </c>
      <c r="M1063" s="98">
        <v>746.99830000009399</v>
      </c>
      <c r="N1063" s="94">
        <v>746.99830000009399</v>
      </c>
      <c r="O1063" s="94">
        <v>957.76879999972903</v>
      </c>
      <c r="P1063" s="62">
        <f t="shared" si="16"/>
        <v>0.7799359302582265</v>
      </c>
      <c r="Q1063" s="22">
        <v>43756</v>
      </c>
      <c r="R1063" s="99">
        <v>39064.754000000001</v>
      </c>
      <c r="S1063" s="99">
        <v>10846.7304351196</v>
      </c>
      <c r="T1063" s="19"/>
      <c r="U1063" s="23">
        <v>4.7254483943106598E-3</v>
      </c>
      <c r="V1063" s="63">
        <v>-8.5476447384280604E-2</v>
      </c>
      <c r="W1063" s="23">
        <v>9.0498915338684996E-2</v>
      </c>
      <c r="X1063" s="63">
        <v>-0.55287843079713594</v>
      </c>
      <c r="Y1063" s="23">
        <v>-0.18193625724874399</v>
      </c>
      <c r="Z1063" s="63">
        <v>-4.9930223442934203</v>
      </c>
      <c r="AA1063" s="23">
        <v>-0.19038072568480899</v>
      </c>
      <c r="AB1063" s="63">
        <v>-2.1314568588277298</v>
      </c>
      <c r="AC1063" s="23"/>
      <c r="AD1063" s="63"/>
      <c r="AE1063" s="23"/>
      <c r="AF1063" s="64"/>
      <c r="AG1063" s="23">
        <v>5.8203297041473E-2</v>
      </c>
      <c r="AH1063" s="63">
        <v>-0.27449609660834501</v>
      </c>
      <c r="AI1063" s="23">
        <v>-0.15102841151834601</v>
      </c>
      <c r="AJ1063" s="63">
        <v>-5.01672817963117</v>
      </c>
      <c r="AK1063" s="23">
        <v>-0.24411498666362599</v>
      </c>
      <c r="AL1063" s="23">
        <v>-0.151270285400678</v>
      </c>
      <c r="AM1063" s="63">
        <v>-5.4981047837063697</v>
      </c>
      <c r="AN1063" s="19"/>
      <c r="AO1063" s="26">
        <v>8.6455108119553203E-2</v>
      </c>
      <c r="AP1063" s="26">
        <v>-0.14395086537566401</v>
      </c>
      <c r="AQ1063" s="26">
        <v>0.117899155744526</v>
      </c>
      <c r="AR1063" s="26">
        <v>-0.15918082096599401</v>
      </c>
      <c r="AS1063" s="24">
        <v>5</v>
      </c>
      <c r="AT1063" s="24">
        <v>7</v>
      </c>
      <c r="AU1063" s="24">
        <v>6</v>
      </c>
      <c r="AV1063" s="25">
        <v>6</v>
      </c>
      <c r="AW1063" s="19"/>
      <c r="AX1063" s="29">
        <v>0.342426755742054</v>
      </c>
      <c r="AY1063" s="30">
        <v>-0.56922609293269499</v>
      </c>
      <c r="AZ1063" s="30">
        <v>-0.47627385853093102</v>
      </c>
      <c r="BA1063" s="30">
        <v>-0.74603069333625205</v>
      </c>
      <c r="BB1063" s="62">
        <v>3.4692388039366001E-2</v>
      </c>
      <c r="BC1063" s="108">
        <v>-42.783268780564001</v>
      </c>
      <c r="BD1063" s="22">
        <v>43756</v>
      </c>
      <c r="BE1063" s="22">
        <v>43908</v>
      </c>
      <c r="BF1063" s="24"/>
      <c r="BG1063" s="22"/>
      <c r="BH1063" s="37"/>
    </row>
    <row r="1064" spans="1:60" x14ac:dyDescent="0.25">
      <c r="A1064" s="19"/>
      <c r="B1064" s="17" t="s">
        <v>1078</v>
      </c>
      <c r="C1064" s="17" t="s">
        <v>5344</v>
      </c>
      <c r="D1064" s="17" t="s">
        <v>3189</v>
      </c>
      <c r="E1064" s="20" t="s">
        <v>7289</v>
      </c>
      <c r="F1064" s="20" t="s">
        <v>7248</v>
      </c>
      <c r="G1064" s="82" t="s">
        <v>7250</v>
      </c>
      <c r="H1064" s="85" t="s">
        <v>7269</v>
      </c>
      <c r="I1064" s="21" t="s">
        <v>7418</v>
      </c>
      <c r="J1064" s="21" t="s">
        <v>7508</v>
      </c>
      <c r="K1064" s="19"/>
      <c r="L1064" s="22">
        <v>44015</v>
      </c>
      <c r="M1064" s="98">
        <v>652620.55445385003</v>
      </c>
      <c r="N1064" s="94">
        <v>652620.55445385003</v>
      </c>
      <c r="O1064" s="94">
        <v>922194.46242046403</v>
      </c>
      <c r="P1064" s="62">
        <f t="shared" si="16"/>
        <v>0.70768214411191632</v>
      </c>
      <c r="Q1064" s="22">
        <v>43837</v>
      </c>
      <c r="R1064" s="99">
        <v>65860.505998230001</v>
      </c>
      <c r="S1064" s="99">
        <v>59205.4336783447</v>
      </c>
      <c r="T1064" s="19"/>
      <c r="U1064" s="23">
        <v>-8.3547229842224607E-3</v>
      </c>
      <c r="V1064" s="63">
        <v>-1.39349358523759</v>
      </c>
      <c r="W1064" s="23">
        <v>6.2347430452064097E-2</v>
      </c>
      <c r="X1064" s="63">
        <v>-3.3680269194592301</v>
      </c>
      <c r="Y1064" s="23">
        <v>-0.28588303270487803</v>
      </c>
      <c r="Z1064" s="63">
        <v>-15.3876998899068</v>
      </c>
      <c r="AA1064" s="23">
        <v>-0.15070083819140601</v>
      </c>
      <c r="AB1064" s="63">
        <v>1.8365318905125601</v>
      </c>
      <c r="AC1064" s="23"/>
      <c r="AD1064" s="63"/>
      <c r="AE1064" s="23"/>
      <c r="AF1064" s="64"/>
      <c r="AG1064" s="23">
        <v>1.38911293797719E-2</v>
      </c>
      <c r="AH1064" s="63">
        <v>-4.7057128627784603</v>
      </c>
      <c r="AI1064" s="23">
        <v>-0.25947792370978301</v>
      </c>
      <c r="AJ1064" s="63">
        <v>-15.8616793987749</v>
      </c>
      <c r="AK1064" s="23">
        <v>-1.51204961157418E-2</v>
      </c>
      <c r="AL1064" s="23">
        <v>-7.9013996155481402E-3</v>
      </c>
      <c r="AM1064" s="63">
        <v>18.950229062116701</v>
      </c>
      <c r="AN1064" s="19"/>
      <c r="AO1064" s="26">
        <v>0.102309536745452</v>
      </c>
      <c r="AP1064" s="26">
        <v>-0.149115007558139</v>
      </c>
      <c r="AQ1064" s="26">
        <v>7.9379520981092397E-2</v>
      </c>
      <c r="AR1064" s="26">
        <v>-0.30953891366254499</v>
      </c>
      <c r="AS1064" s="24">
        <v>9</v>
      </c>
      <c r="AT1064" s="24">
        <v>3</v>
      </c>
      <c r="AU1064" s="24">
        <v>4</v>
      </c>
      <c r="AV1064" s="25">
        <v>8</v>
      </c>
      <c r="AW1064" s="19"/>
      <c r="AX1064" s="29">
        <v>0.43157184400071902</v>
      </c>
      <c r="AY1064" s="30">
        <v>-0.26050490651004998</v>
      </c>
      <c r="AZ1064" s="30">
        <v>0.122271637167501</v>
      </c>
      <c r="BA1064" s="30">
        <v>-0.345850256018366</v>
      </c>
      <c r="BB1064" s="62">
        <v>4.3766973001256697E-2</v>
      </c>
      <c r="BC1064" s="108">
        <v>-45.672468675707897</v>
      </c>
      <c r="BD1064" s="22">
        <v>43837</v>
      </c>
      <c r="BE1064" s="22">
        <v>43914</v>
      </c>
      <c r="BF1064" s="24"/>
      <c r="BG1064" s="22"/>
      <c r="BH1064" s="37"/>
    </row>
    <row r="1065" spans="1:60" x14ac:dyDescent="0.25">
      <c r="A1065" s="19"/>
      <c r="B1065" s="17" t="s">
        <v>1079</v>
      </c>
      <c r="C1065" s="17" t="s">
        <v>5345</v>
      </c>
      <c r="D1065" s="17" t="s">
        <v>3189</v>
      </c>
      <c r="E1065" s="20" t="s">
        <v>7385</v>
      </c>
      <c r="F1065" s="20" t="s">
        <v>7248</v>
      </c>
      <c r="G1065" s="82" t="s">
        <v>7250</v>
      </c>
      <c r="H1065" s="85" t="s">
        <v>7269</v>
      </c>
      <c r="I1065" s="21" t="s">
        <v>7418</v>
      </c>
      <c r="J1065" s="21" t="s">
        <v>2982</v>
      </c>
      <c r="K1065" s="19"/>
      <c r="L1065" s="22">
        <v>44015</v>
      </c>
      <c r="M1065" s="98">
        <v>793672.09202194202</v>
      </c>
      <c r="N1065" s="94">
        <v>793672.09202194202</v>
      </c>
      <c r="O1065" s="94">
        <v>856703.46478653001</v>
      </c>
      <c r="P1065" s="62">
        <f t="shared" si="16"/>
        <v>0.9264256824497682</v>
      </c>
      <c r="Q1065" s="22">
        <v>43910</v>
      </c>
      <c r="R1065" s="99">
        <v>0</v>
      </c>
      <c r="S1065" s="99">
        <v>0</v>
      </c>
      <c r="T1065" s="19"/>
      <c r="U1065" s="23">
        <v>-1.5080424849657E-2</v>
      </c>
      <c r="V1065" s="63">
        <v>-2.0660637717810499</v>
      </c>
      <c r="W1065" s="23">
        <v>2.6978003728800101E-2</v>
      </c>
      <c r="X1065" s="63">
        <v>-6.9049695917856297</v>
      </c>
      <c r="Y1065" s="23">
        <v>6.6060252465831595E-2</v>
      </c>
      <c r="Z1065" s="63">
        <v>19.8066286271787</v>
      </c>
      <c r="AA1065" s="23">
        <v>0.18006751798035101</v>
      </c>
      <c r="AB1065" s="63">
        <v>34.9133675076882</v>
      </c>
      <c r="AC1065" s="23"/>
      <c r="AD1065" s="63"/>
      <c r="AE1065" s="23"/>
      <c r="AF1065" s="64"/>
      <c r="AG1065" s="23">
        <v>-1.51648782402845E-2</v>
      </c>
      <c r="AH1065" s="63">
        <v>-7.61131362478773</v>
      </c>
      <c r="AI1065" s="23">
        <v>7.9718514141859501E-2</v>
      </c>
      <c r="AJ1065" s="63">
        <v>18.057964386389401</v>
      </c>
      <c r="AK1065" s="23">
        <v>0.193276539604994</v>
      </c>
      <c r="AL1065" s="23">
        <v>0.14216181103984099</v>
      </c>
      <c r="AM1065" s="63">
        <v>38.711484551313298</v>
      </c>
      <c r="AN1065" s="19"/>
      <c r="AO1065" s="26">
        <v>3.65569780988153E-2</v>
      </c>
      <c r="AP1065" s="26">
        <v>-2.3708267337497101E-2</v>
      </c>
      <c r="AQ1065" s="26">
        <v>0.140306192692224</v>
      </c>
      <c r="AR1065" s="26">
        <v>-0.100971928765794</v>
      </c>
      <c r="AS1065" s="24">
        <v>8</v>
      </c>
      <c r="AT1065" s="24">
        <v>4</v>
      </c>
      <c r="AU1065" s="24">
        <v>7</v>
      </c>
      <c r="AV1065" s="25">
        <v>5</v>
      </c>
      <c r="AW1065" s="19"/>
      <c r="AX1065" s="29">
        <v>0.13646382543258401</v>
      </c>
      <c r="AY1065" s="30">
        <v>1.2166066291993001</v>
      </c>
      <c r="AZ1065" s="30">
        <v>0.93799946231956699</v>
      </c>
      <c r="BA1065" s="30">
        <v>1.92188878623529</v>
      </c>
      <c r="BB1065" s="62">
        <v>1.4122305308847E-2</v>
      </c>
      <c r="BC1065" s="108">
        <v>-11.852551767049601</v>
      </c>
      <c r="BD1065" s="22">
        <v>43910</v>
      </c>
      <c r="BE1065" s="22">
        <v>43990</v>
      </c>
      <c r="BF1065" s="24"/>
      <c r="BG1065" s="22"/>
      <c r="BH1065" s="37"/>
    </row>
    <row r="1066" spans="1:60" x14ac:dyDescent="0.25">
      <c r="A1066" s="19"/>
      <c r="B1066" s="17" t="s">
        <v>1080</v>
      </c>
      <c r="C1066" s="17" t="s">
        <v>5346</v>
      </c>
      <c r="D1066" s="17" t="s">
        <v>3189</v>
      </c>
      <c r="E1066" s="20" t="s">
        <v>7387</v>
      </c>
      <c r="F1066" s="20" t="s">
        <v>7248</v>
      </c>
      <c r="G1066" s="82" t="s">
        <v>7250</v>
      </c>
      <c r="H1066" s="85" t="s">
        <v>7269</v>
      </c>
      <c r="I1066" s="21" t="s">
        <v>7418</v>
      </c>
      <c r="J1066" s="21" t="s">
        <v>2982</v>
      </c>
      <c r="K1066" s="19"/>
      <c r="L1066" s="22">
        <v>44015</v>
      </c>
      <c r="M1066" s="98">
        <v>641354.38271427201</v>
      </c>
      <c r="N1066" s="94">
        <v>641354.38271427201</v>
      </c>
      <c r="O1066" s="94">
        <v>906319.97738838196</v>
      </c>
      <c r="P1066" s="62">
        <f t="shared" si="16"/>
        <v>0.70764674586824738</v>
      </c>
      <c r="Q1066" s="22">
        <v>43837</v>
      </c>
      <c r="R1066" s="99">
        <v>1331009.7854394501</v>
      </c>
      <c r="S1066" s="99">
        <v>1505379.5543496101</v>
      </c>
      <c r="T1066" s="19"/>
      <c r="U1066" s="23">
        <v>-8.3549216042229108E-3</v>
      </c>
      <c r="V1066" s="63">
        <v>-1.39351344723764</v>
      </c>
      <c r="W1066" s="23">
        <v>6.2338536768948002E-2</v>
      </c>
      <c r="X1066" s="63">
        <v>-3.3689162877708401</v>
      </c>
      <c r="Y1066" s="23">
        <v>-0.28591944530140601</v>
      </c>
      <c r="Z1066" s="63">
        <v>-15.391341149559601</v>
      </c>
      <c r="AA1066" s="23">
        <v>-0.15078933519005699</v>
      </c>
      <c r="AB1066" s="63">
        <v>1.8276821906474701</v>
      </c>
      <c r="AC1066" s="23"/>
      <c r="AD1066" s="63"/>
      <c r="AE1066" s="23"/>
      <c r="AF1066" s="64"/>
      <c r="AG1066" s="23">
        <v>1.38901917125622E-2</v>
      </c>
      <c r="AH1066" s="63">
        <v>-4.7058066294994196</v>
      </c>
      <c r="AI1066" s="23">
        <v>-0.25951628752052802</v>
      </c>
      <c r="AJ1066" s="63">
        <v>-15.8655157798494</v>
      </c>
      <c r="AK1066" s="23">
        <v>-5.4956862733015401E-2</v>
      </c>
      <c r="AL1066" s="23">
        <v>-2.7812301061203502E-2</v>
      </c>
      <c r="AM1066" s="63">
        <v>16.274333037465102</v>
      </c>
      <c r="AN1066" s="19"/>
      <c r="AO1066" s="26">
        <v>0.10230868642975099</v>
      </c>
      <c r="AP1066" s="26">
        <v>-0.14911514611871099</v>
      </c>
      <c r="AQ1066" s="26">
        <v>7.9370525894773905E-2</v>
      </c>
      <c r="AR1066" s="26">
        <v>-0.30954486287111599</v>
      </c>
      <c r="AS1066" s="24">
        <v>9</v>
      </c>
      <c r="AT1066" s="24">
        <v>3</v>
      </c>
      <c r="AU1066" s="24">
        <v>4</v>
      </c>
      <c r="AV1066" s="25">
        <v>8</v>
      </c>
      <c r="AW1066" s="19"/>
      <c r="AX1066" s="29">
        <v>0.43217201824823898</v>
      </c>
      <c r="AY1066" s="30">
        <v>-0.29083842094951301</v>
      </c>
      <c r="AZ1066" s="30">
        <v>6.8757640847479706E-2</v>
      </c>
      <c r="BA1066" s="30">
        <v>-0.38589248786138303</v>
      </c>
      <c r="BB1066" s="62">
        <v>4.38278172780701E-2</v>
      </c>
      <c r="BC1066" s="108">
        <v>-45.673637593164997</v>
      </c>
      <c r="BD1066" s="22">
        <v>43837</v>
      </c>
      <c r="BE1066" s="22">
        <v>43914</v>
      </c>
      <c r="BF1066" s="24"/>
      <c r="BG1066" s="22"/>
      <c r="BH1066" s="37"/>
    </row>
    <row r="1067" spans="1:60" x14ac:dyDescent="0.25">
      <c r="A1067" s="19"/>
      <c r="B1067" s="17" t="s">
        <v>1081</v>
      </c>
      <c r="C1067" s="17" t="s">
        <v>5347</v>
      </c>
      <c r="D1067" s="17" t="s">
        <v>3190</v>
      </c>
      <c r="E1067" s="20" t="s">
        <v>7358</v>
      </c>
      <c r="F1067" s="20" t="s">
        <v>3158</v>
      </c>
      <c r="G1067" s="82" t="s">
        <v>7252</v>
      </c>
      <c r="H1067" s="85" t="s">
        <v>7278</v>
      </c>
      <c r="I1067" s="21" t="s">
        <v>7417</v>
      </c>
      <c r="J1067" s="21" t="s">
        <v>7509</v>
      </c>
      <c r="K1067" s="19"/>
      <c r="L1067" s="22">
        <v>44015</v>
      </c>
      <c r="M1067" s="98">
        <v>3792.9505999982398</v>
      </c>
      <c r="N1067" s="94">
        <v>3792.9505999982398</v>
      </c>
      <c r="O1067" s="94">
        <v>4151.4355999976397</v>
      </c>
      <c r="P1067" s="62">
        <f t="shared" si="16"/>
        <v>0.91364794385835979</v>
      </c>
      <c r="Q1067" s="22">
        <v>43881</v>
      </c>
      <c r="R1067" s="99">
        <v>4470058.642</v>
      </c>
      <c r="S1067" s="99">
        <v>4672802.33451562</v>
      </c>
      <c r="T1067" s="19"/>
      <c r="U1067" s="23">
        <v>-4.5643144603673101E-3</v>
      </c>
      <c r="V1067" s="63">
        <v>-1.01445273285208</v>
      </c>
      <c r="W1067" s="23">
        <v>3.5383158448894399E-2</v>
      </c>
      <c r="X1067" s="63">
        <v>-6.0644541197762001</v>
      </c>
      <c r="Y1067" s="23">
        <v>8.6526666091231198E-3</v>
      </c>
      <c r="Z1067" s="63">
        <v>14.0658700414933</v>
      </c>
      <c r="AA1067" s="23">
        <v>0.20136874835763599</v>
      </c>
      <c r="AB1067" s="63">
        <v>37.043490545416702</v>
      </c>
      <c r="AC1067" s="23">
        <v>0.35547112508735201</v>
      </c>
      <c r="AD1067" s="63">
        <v>55.6144097562646</v>
      </c>
      <c r="AE1067" s="23">
        <v>0.50040042185748501</v>
      </c>
      <c r="AF1067" s="64">
        <v>62.233383769693297</v>
      </c>
      <c r="AG1067" s="23">
        <v>-1.52672687199811E-2</v>
      </c>
      <c r="AH1067" s="63">
        <v>-7.6215526727537499</v>
      </c>
      <c r="AI1067" s="23">
        <v>2.6593836106258099E-2</v>
      </c>
      <c r="AJ1067" s="63">
        <v>12.7454965828365</v>
      </c>
      <c r="AK1067" s="23">
        <v>2.7929505999991702</v>
      </c>
      <c r="AL1067" s="23">
        <v>0.122688124518463</v>
      </c>
      <c r="AM1067" s="63">
        <v>241.76310084573899</v>
      </c>
      <c r="AN1067" s="19"/>
      <c r="AO1067" s="26">
        <v>7.6191925443708897E-2</v>
      </c>
      <c r="AP1067" s="26">
        <v>-8.6471079899638398E-2</v>
      </c>
      <c r="AQ1067" s="26">
        <v>0.137071409881173</v>
      </c>
      <c r="AR1067" s="26">
        <v>-8.5582042256719407E-2</v>
      </c>
      <c r="AS1067" s="24">
        <v>8</v>
      </c>
      <c r="AT1067" s="24">
        <v>4</v>
      </c>
      <c r="AU1067" s="24">
        <v>7</v>
      </c>
      <c r="AV1067" s="25">
        <v>5</v>
      </c>
      <c r="AW1067" s="19"/>
      <c r="AX1067" s="29">
        <v>0.28180816777312401</v>
      </c>
      <c r="AY1067" s="30">
        <v>0.83780520091022503</v>
      </c>
      <c r="AZ1067" s="30">
        <v>1.2907078629723401</v>
      </c>
      <c r="BA1067" s="30">
        <v>1.2129249536792499</v>
      </c>
      <c r="BB1067" s="62">
        <v>2.89973731359351E-2</v>
      </c>
      <c r="BC1067" s="108">
        <v>-29.241971138835702</v>
      </c>
      <c r="BD1067" s="22">
        <v>43881</v>
      </c>
      <c r="BE1067" s="22">
        <v>43913</v>
      </c>
      <c r="BF1067" s="24"/>
      <c r="BG1067" s="22"/>
      <c r="BH1067" s="37"/>
    </row>
    <row r="1068" spans="1:60" x14ac:dyDescent="0.25">
      <c r="A1068" s="19"/>
      <c r="B1068" s="17" t="s">
        <v>1082</v>
      </c>
      <c r="C1068" s="17" t="s">
        <v>5348</v>
      </c>
      <c r="D1068" s="17" t="s">
        <v>3190</v>
      </c>
      <c r="E1068" s="20" t="s">
        <v>7298</v>
      </c>
      <c r="F1068" s="20" t="s">
        <v>3158</v>
      </c>
      <c r="G1068" s="82" t="s">
        <v>7252</v>
      </c>
      <c r="H1068" s="85" t="s">
        <v>7278</v>
      </c>
      <c r="I1068" s="21" t="s">
        <v>7417</v>
      </c>
      <c r="J1068" s="21" t="s">
        <v>7510</v>
      </c>
      <c r="K1068" s="19"/>
      <c r="L1068" s="22">
        <v>44015</v>
      </c>
      <c r="M1068" s="98">
        <v>4231.8831000030004</v>
      </c>
      <c r="N1068" s="94">
        <v>4231.8831000030004</v>
      </c>
      <c r="O1068" s="94">
        <v>4614.9249000027803</v>
      </c>
      <c r="P1068" s="62">
        <f t="shared" si="16"/>
        <v>0.91699934271962924</v>
      </c>
      <c r="Q1068" s="22">
        <v>43881</v>
      </c>
      <c r="R1068" s="99">
        <v>10331747.738</v>
      </c>
      <c r="S1068" s="99">
        <v>10653877.586312501</v>
      </c>
      <c r="T1068" s="19"/>
      <c r="U1068" s="23">
        <v>-4.5371027281362296E-3</v>
      </c>
      <c r="V1068" s="63">
        <v>-1.01173155962897</v>
      </c>
      <c r="W1068" s="23">
        <v>3.6232254369679098E-2</v>
      </c>
      <c r="X1068" s="63">
        <v>-5.9795445276977297</v>
      </c>
      <c r="Y1068" s="23">
        <v>1.36811694010248E-2</v>
      </c>
      <c r="Z1068" s="63">
        <v>14.568720320690799</v>
      </c>
      <c r="AA1068" s="23">
        <v>0.21345991897396699</v>
      </c>
      <c r="AB1068" s="63">
        <v>38.252607607049903</v>
      </c>
      <c r="AC1068" s="23">
        <v>0.38287388214492202</v>
      </c>
      <c r="AD1068" s="63">
        <v>58.354685462021699</v>
      </c>
      <c r="AE1068" s="23">
        <v>0.54611827006388902</v>
      </c>
      <c r="AF1068" s="64">
        <v>66.805168590392</v>
      </c>
      <c r="AG1068" s="23">
        <v>-1.51865363150137E-2</v>
      </c>
      <c r="AH1068" s="63">
        <v>-7.6134794322570096</v>
      </c>
      <c r="AI1068" s="23">
        <v>3.17963710203912E-2</v>
      </c>
      <c r="AJ1068" s="63">
        <v>13.2657500742498</v>
      </c>
      <c r="AK1068" s="23">
        <v>3.2318831000011401</v>
      </c>
      <c r="AL1068" s="23">
        <v>0.133410814119998</v>
      </c>
      <c r="AM1068" s="63">
        <v>285.65635084593703</v>
      </c>
      <c r="AN1068" s="19"/>
      <c r="AO1068" s="26">
        <v>7.6221321247430807E-2</v>
      </c>
      <c r="AP1068" s="26">
        <v>-8.6396169514919199E-2</v>
      </c>
      <c r="AQ1068" s="26">
        <v>0.138006404802582</v>
      </c>
      <c r="AR1068" s="26">
        <v>-8.4807178285700502E-2</v>
      </c>
      <c r="AS1068" s="24">
        <v>8</v>
      </c>
      <c r="AT1068" s="24">
        <v>4</v>
      </c>
      <c r="AU1068" s="24">
        <v>7</v>
      </c>
      <c r="AV1068" s="25">
        <v>5</v>
      </c>
      <c r="AW1068" s="19"/>
      <c r="AX1068" s="29">
        <v>0.28181049216975201</v>
      </c>
      <c r="AY1068" s="30">
        <v>0.87958720825190495</v>
      </c>
      <c r="AZ1068" s="30">
        <v>1.33253509988754</v>
      </c>
      <c r="BA1068" s="30">
        <v>1.27507302939375</v>
      </c>
      <c r="BB1068" s="62">
        <v>2.8998960093886101E-2</v>
      </c>
      <c r="BC1068" s="108">
        <v>-29.180076148186298</v>
      </c>
      <c r="BD1068" s="22">
        <v>43881</v>
      </c>
      <c r="BE1068" s="22">
        <v>43913</v>
      </c>
      <c r="BF1068" s="24"/>
      <c r="BG1068" s="22"/>
      <c r="BH1068" s="37"/>
    </row>
    <row r="1069" spans="1:60" x14ac:dyDescent="0.25">
      <c r="A1069" s="19"/>
      <c r="B1069" s="17" t="s">
        <v>1083</v>
      </c>
      <c r="C1069" s="17" t="s">
        <v>5349</v>
      </c>
      <c r="D1069" s="17" t="s">
        <v>3190</v>
      </c>
      <c r="E1069" s="20" t="s">
        <v>7325</v>
      </c>
      <c r="F1069" s="20" t="s">
        <v>3158</v>
      </c>
      <c r="G1069" s="82" t="s">
        <v>7252</v>
      </c>
      <c r="H1069" s="85" t="s">
        <v>7278</v>
      </c>
      <c r="I1069" s="21" t="s">
        <v>7417</v>
      </c>
      <c r="J1069" s="21" t="s">
        <v>7511</v>
      </c>
      <c r="K1069" s="19"/>
      <c r="L1069" s="22">
        <v>44015</v>
      </c>
      <c r="M1069" s="98">
        <v>3296.89330000058</v>
      </c>
      <c r="N1069" s="94">
        <v>3296.89330000058</v>
      </c>
      <c r="O1069" s="94">
        <v>3601.8938999995598</v>
      </c>
      <c r="P1069" s="62">
        <f t="shared" si="16"/>
        <v>0.9153221587123882</v>
      </c>
      <c r="Q1069" s="22">
        <v>43881</v>
      </c>
      <c r="R1069" s="99">
        <v>4182971.4539999999</v>
      </c>
      <c r="S1069" s="99">
        <v>4201331.3059296897</v>
      </c>
      <c r="T1069" s="19"/>
      <c r="U1069" s="23">
        <v>-4.5506821479648404E-3</v>
      </c>
      <c r="V1069" s="63">
        <v>-1.01308950161183</v>
      </c>
      <c r="W1069" s="23">
        <v>3.5807650107017301E-2</v>
      </c>
      <c r="X1069" s="63">
        <v>-6.0220049539639096</v>
      </c>
      <c r="Y1069" s="23">
        <v>1.11638308026158E-2</v>
      </c>
      <c r="Z1069" s="63">
        <v>14.3169864608499</v>
      </c>
      <c r="AA1069" s="23">
        <v>0.207399271552276</v>
      </c>
      <c r="AB1069" s="63">
        <v>37.646542864909897</v>
      </c>
      <c r="AC1069" s="23">
        <v>0.36910409688949603</v>
      </c>
      <c r="AD1069" s="63">
        <v>56.977706936479102</v>
      </c>
      <c r="AE1069" s="23">
        <v>0.52308805032051198</v>
      </c>
      <c r="AF1069" s="64">
        <v>64.502146615995997</v>
      </c>
      <c r="AG1069" s="23">
        <v>-1.52269009167867E-2</v>
      </c>
      <c r="AH1069" s="63">
        <v>-7.6175158924379502</v>
      </c>
      <c r="AI1069" s="23">
        <v>2.91918472266843E-2</v>
      </c>
      <c r="AJ1069" s="63">
        <v>13.005297694879101</v>
      </c>
      <c r="AK1069" s="23">
        <v>2.29689330000198</v>
      </c>
      <c r="AL1069" s="23">
        <v>0.145437213357654</v>
      </c>
      <c r="AM1069" s="63">
        <v>229.79913960513699</v>
      </c>
      <c r="AN1069" s="19"/>
      <c r="AO1069" s="26">
        <v>7.6206600686418796E-2</v>
      </c>
      <c r="AP1069" s="26">
        <v>-8.6433638200105606E-2</v>
      </c>
      <c r="AQ1069" s="26">
        <v>0.137538845880044</v>
      </c>
      <c r="AR1069" s="26">
        <v>-8.5194694578676705E-2</v>
      </c>
      <c r="AS1069" s="24">
        <v>8</v>
      </c>
      <c r="AT1069" s="24">
        <v>4</v>
      </c>
      <c r="AU1069" s="24">
        <v>7</v>
      </c>
      <c r="AV1069" s="25">
        <v>5</v>
      </c>
      <c r="AW1069" s="19"/>
      <c r="AX1069" s="29">
        <v>0.28180927533976502</v>
      </c>
      <c r="AY1069" s="30">
        <v>0.85864636310543596</v>
      </c>
      <c r="AZ1069" s="30">
        <v>1.3115723826395</v>
      </c>
      <c r="BA1069" s="30">
        <v>1.2439069888732801</v>
      </c>
      <c r="BB1069" s="62">
        <v>2.89981608844391E-2</v>
      </c>
      <c r="BC1069" s="108">
        <v>-29.211027009936501</v>
      </c>
      <c r="BD1069" s="22">
        <v>43881</v>
      </c>
      <c r="BE1069" s="22">
        <v>43913</v>
      </c>
      <c r="BF1069" s="24"/>
      <c r="BG1069" s="22"/>
      <c r="BH1069" s="37"/>
    </row>
    <row r="1070" spans="1:60" x14ac:dyDescent="0.25">
      <c r="A1070" s="19"/>
      <c r="B1070" s="17" t="s">
        <v>1084</v>
      </c>
      <c r="C1070" s="17" t="s">
        <v>5350</v>
      </c>
      <c r="D1070" s="17" t="s">
        <v>3190</v>
      </c>
      <c r="E1070" s="20" t="s">
        <v>7326</v>
      </c>
      <c r="F1070" s="20" t="s">
        <v>3158</v>
      </c>
      <c r="G1070" s="82" t="s">
        <v>7252</v>
      </c>
      <c r="H1070" s="85" t="s">
        <v>7278</v>
      </c>
      <c r="I1070" s="21" t="s">
        <v>7417</v>
      </c>
      <c r="J1070" s="21" t="s">
        <v>7512</v>
      </c>
      <c r="K1070" s="19"/>
      <c r="L1070" s="22">
        <v>44015</v>
      </c>
      <c r="M1070" s="98">
        <v>3116.7606999985901</v>
      </c>
      <c r="N1070" s="94">
        <v>3116.7606999985901</v>
      </c>
      <c r="O1070" s="94">
        <v>3433.26570000127</v>
      </c>
      <c r="P1070" s="62">
        <f t="shared" si="16"/>
        <v>0.90781226166021378</v>
      </c>
      <c r="Q1070" s="22">
        <v>43881</v>
      </c>
      <c r="R1070" s="99">
        <v>51123119.979000002</v>
      </c>
      <c r="S1070" s="99">
        <v>49414283.445</v>
      </c>
      <c r="T1070" s="19"/>
      <c r="U1070" s="23">
        <v>-4.6119037688185901E-3</v>
      </c>
      <c r="V1070" s="63">
        <v>-1.0192116636972099</v>
      </c>
      <c r="W1070" s="23">
        <v>3.3898896563187002E-2</v>
      </c>
      <c r="X1070" s="63">
        <v>-6.2128803083469402</v>
      </c>
      <c r="Y1070" s="23">
        <v>-8.7615347183600507E-5</v>
      </c>
      <c r="Z1070" s="63">
        <v>13.1918418458663</v>
      </c>
      <c r="AA1070" s="23">
        <v>0.180497628749581</v>
      </c>
      <c r="AB1070" s="63">
        <v>34.956378584611201</v>
      </c>
      <c r="AC1070" s="23">
        <v>0.30881465534737801</v>
      </c>
      <c r="AD1070" s="63">
        <v>50.948762782267302</v>
      </c>
      <c r="AE1070" s="23">
        <v>0.42362024414411298</v>
      </c>
      <c r="AF1070" s="64">
        <v>54.555365998356102</v>
      </c>
      <c r="AG1070" s="23">
        <v>-1.5408538899464501E-2</v>
      </c>
      <c r="AH1070" s="63">
        <v>-7.6356796907057296</v>
      </c>
      <c r="AI1070" s="23">
        <v>1.7552113800775301E-2</v>
      </c>
      <c r="AJ1070" s="63">
        <v>11.8413243522809</v>
      </c>
      <c r="AK1070" s="23">
        <v>2.1167606999981201</v>
      </c>
      <c r="AL1070" s="23">
        <v>0.103714615490462</v>
      </c>
      <c r="AM1070" s="63">
        <v>174.144110845635</v>
      </c>
      <c r="AN1070" s="19"/>
      <c r="AO1070" s="26">
        <v>7.6140439998198403E-2</v>
      </c>
      <c r="AP1070" s="26">
        <v>-8.6602116572030402E-2</v>
      </c>
      <c r="AQ1070" s="26">
        <v>0.13543692130042501</v>
      </c>
      <c r="AR1070" s="26">
        <v>-8.69365662956261E-2</v>
      </c>
      <c r="AS1070" s="24">
        <v>8</v>
      </c>
      <c r="AT1070" s="24">
        <v>4</v>
      </c>
      <c r="AU1070" s="24">
        <v>7</v>
      </c>
      <c r="AV1070" s="25">
        <v>5</v>
      </c>
      <c r="AW1070" s="19"/>
      <c r="AX1070" s="29">
        <v>0.28180511563638</v>
      </c>
      <c r="AY1070" s="30">
        <v>0.76564259827773595</v>
      </c>
      <c r="AZ1070" s="30">
        <v>1.2184497559373999</v>
      </c>
      <c r="BA1070" s="30">
        <v>1.10592796421406</v>
      </c>
      <c r="BB1070" s="62">
        <v>2.8994701853407599E-2</v>
      </c>
      <c r="BC1070" s="108">
        <v>-29.350160693924401</v>
      </c>
      <c r="BD1070" s="22">
        <v>43881</v>
      </c>
      <c r="BE1070" s="22">
        <v>43913</v>
      </c>
      <c r="BF1070" s="24"/>
      <c r="BG1070" s="22"/>
      <c r="BH1070" s="37"/>
    </row>
    <row r="1071" spans="1:60" x14ac:dyDescent="0.25">
      <c r="A1071" s="19"/>
      <c r="B1071" s="17" t="s">
        <v>1085</v>
      </c>
      <c r="C1071" s="17" t="s">
        <v>5351</v>
      </c>
      <c r="D1071" s="17" t="s">
        <v>3190</v>
      </c>
      <c r="E1071" s="20" t="s">
        <v>7327</v>
      </c>
      <c r="F1071" s="20" t="s">
        <v>3158</v>
      </c>
      <c r="G1071" s="82" t="s">
        <v>7252</v>
      </c>
      <c r="H1071" s="85" t="s">
        <v>7278</v>
      </c>
      <c r="I1071" s="21" t="s">
        <v>7417</v>
      </c>
      <c r="J1071" s="21" t="s">
        <v>7513</v>
      </c>
      <c r="K1071" s="19"/>
      <c r="L1071" s="22">
        <v>44015</v>
      </c>
      <c r="M1071" s="98">
        <v>2858.83080000058</v>
      </c>
      <c r="N1071" s="94">
        <v>2858.83080000058</v>
      </c>
      <c r="O1071" s="94">
        <v>3149.1431999988899</v>
      </c>
      <c r="P1071" s="62">
        <f t="shared" si="16"/>
        <v>0.90781225826808631</v>
      </c>
      <c r="Q1071" s="22">
        <v>43881</v>
      </c>
      <c r="R1071" s="99">
        <v>588504.87699999998</v>
      </c>
      <c r="S1071" s="99">
        <v>959028.360660156</v>
      </c>
      <c r="T1071" s="19"/>
      <c r="U1071" s="23">
        <v>-4.6118896898406101E-3</v>
      </c>
      <c r="V1071" s="63">
        <v>-1.01921025579941</v>
      </c>
      <c r="W1071" s="23">
        <v>3.3898919278726701E-2</v>
      </c>
      <c r="X1071" s="63">
        <v>-6.2128780367929703</v>
      </c>
      <c r="Y1071" s="23">
        <v>-8.7580583567614694E-5</v>
      </c>
      <c r="Z1071" s="63">
        <v>13.191845322231501</v>
      </c>
      <c r="AA1071" s="23">
        <v>0.18049766847252599</v>
      </c>
      <c r="AB1071" s="63">
        <v>34.956382556934798</v>
      </c>
      <c r="AC1071" s="23">
        <v>0.30881467204570101</v>
      </c>
      <c r="AD1071" s="63">
        <v>50.9487644521287</v>
      </c>
      <c r="AE1071" s="23">
        <v>0.423620268972008</v>
      </c>
      <c r="AF1071" s="64">
        <v>54.555368481145699</v>
      </c>
      <c r="AG1071" s="23">
        <v>-1.540851169284E-2</v>
      </c>
      <c r="AH1071" s="63">
        <v>-7.6356769700432796</v>
      </c>
      <c r="AI1071" s="23">
        <v>1.7552158507896799E-2</v>
      </c>
      <c r="AJ1071" s="63">
        <v>11.8413288229931</v>
      </c>
      <c r="AK1071" s="23">
        <v>1.85883080000058</v>
      </c>
      <c r="AL1071" s="23">
        <v>0.12699992952737399</v>
      </c>
      <c r="AM1071" s="63">
        <v>185.992889604997</v>
      </c>
      <c r="AN1071" s="19"/>
      <c r="AO1071" s="26">
        <v>7.6140457093060804E-2</v>
      </c>
      <c r="AP1071" s="26">
        <v>-8.6602125049539597E-2</v>
      </c>
      <c r="AQ1071" s="26">
        <v>0.135436929140269</v>
      </c>
      <c r="AR1071" s="26">
        <v>-8.6936552428669503E-2</v>
      </c>
      <c r="AS1071" s="24">
        <v>8</v>
      </c>
      <c r="AT1071" s="24">
        <v>4</v>
      </c>
      <c r="AU1071" s="24">
        <v>7</v>
      </c>
      <c r="AV1071" s="25">
        <v>5</v>
      </c>
      <c r="AW1071" s="19"/>
      <c r="AX1071" s="29">
        <v>0.28180511026905197</v>
      </c>
      <c r="AY1071" s="30">
        <v>0.76564227892231396</v>
      </c>
      <c r="AZ1071" s="30">
        <v>1.2184496546269701</v>
      </c>
      <c r="BA1071" s="30">
        <v>1.10592747691953</v>
      </c>
      <c r="BB1071" s="62">
        <v>2.8994701235678801E-2</v>
      </c>
      <c r="BC1071" s="108">
        <v>-29.3501641969779</v>
      </c>
      <c r="BD1071" s="22">
        <v>43881</v>
      </c>
      <c r="BE1071" s="22">
        <v>43913</v>
      </c>
      <c r="BF1071" s="24"/>
      <c r="BG1071" s="22"/>
      <c r="BH1071" s="37"/>
    </row>
    <row r="1072" spans="1:60" x14ac:dyDescent="0.25">
      <c r="A1072" s="19"/>
      <c r="B1072" s="17" t="s">
        <v>1086</v>
      </c>
      <c r="C1072" s="17" t="s">
        <v>5352</v>
      </c>
      <c r="D1072" s="17" t="s">
        <v>3190</v>
      </c>
      <c r="E1072" s="20" t="s">
        <v>7289</v>
      </c>
      <c r="F1072" s="20" t="s">
        <v>3153</v>
      </c>
      <c r="G1072" s="82" t="s">
        <v>7251</v>
      </c>
      <c r="H1072" s="85" t="s">
        <v>7278</v>
      </c>
      <c r="I1072" s="21" t="s">
        <v>7418</v>
      </c>
      <c r="J1072" s="21" t="s">
        <v>7514</v>
      </c>
      <c r="K1072" s="19"/>
      <c r="L1072" s="22">
        <v>44015</v>
      </c>
      <c r="M1072" s="98">
        <v>1099.9250380005701</v>
      </c>
      <c r="N1072" s="94">
        <v>1099.9250380005701</v>
      </c>
      <c r="O1072" s="94">
        <v>1234.4777899999201</v>
      </c>
      <c r="P1072" s="62">
        <f t="shared" si="16"/>
        <v>0.89100431527459178</v>
      </c>
      <c r="Q1072" s="22">
        <v>43880</v>
      </c>
      <c r="R1072" s="99">
        <v>24391424.2210625</v>
      </c>
      <c r="S1072" s="99">
        <v>24994065.809812501</v>
      </c>
      <c r="T1072" s="19"/>
      <c r="U1072" s="23">
        <v>-1.5224387368107301E-2</v>
      </c>
      <c r="V1072" s="63">
        <v>-2.08046002362607</v>
      </c>
      <c r="W1072" s="23">
        <v>5.15710895888333E-3</v>
      </c>
      <c r="X1072" s="63">
        <v>-9.0870590687845798</v>
      </c>
      <c r="Y1072" s="23">
        <v>-2.4951844231509299E-2</v>
      </c>
      <c r="Z1072" s="63">
        <v>10.705418957426399</v>
      </c>
      <c r="AA1072" s="23">
        <v>0.124974128179019</v>
      </c>
      <c r="AB1072" s="63">
        <v>29.404028527555099</v>
      </c>
      <c r="AC1072" s="23">
        <v>0.25748074604052801</v>
      </c>
      <c r="AD1072" s="63">
        <v>45.815371851611403</v>
      </c>
      <c r="AE1072" s="23">
        <v>0.33466907138063101</v>
      </c>
      <c r="AF1072" s="64">
        <v>45.660248722007999</v>
      </c>
      <c r="AG1072" s="23">
        <v>-8.6432712232635805E-3</v>
      </c>
      <c r="AH1072" s="63">
        <v>-6.9591529230819997</v>
      </c>
      <c r="AI1072" s="23">
        <v>-1.0541296002884301E-2</v>
      </c>
      <c r="AJ1072" s="63">
        <v>9.0319833719113394</v>
      </c>
      <c r="AK1072" s="23">
        <v>1.0361817841872101</v>
      </c>
      <c r="AL1072" s="23">
        <v>5.0991392097785103E-2</v>
      </c>
      <c r="AM1072" s="63">
        <v>12.700282926322</v>
      </c>
      <c r="AN1072" s="19"/>
      <c r="AO1072" s="26">
        <v>0.11235671218863</v>
      </c>
      <c r="AP1072" s="26">
        <v>-0.13289074250133101</v>
      </c>
      <c r="AQ1072" s="26">
        <v>0.16448369625693901</v>
      </c>
      <c r="AR1072" s="26">
        <v>-0.10806894804860299</v>
      </c>
      <c r="AS1072" s="24">
        <v>8</v>
      </c>
      <c r="AT1072" s="24">
        <v>4</v>
      </c>
      <c r="AU1072" s="24">
        <v>7</v>
      </c>
      <c r="AV1072" s="25">
        <v>5</v>
      </c>
      <c r="AW1072" s="19"/>
      <c r="AX1072" s="29">
        <v>0.369716815851862</v>
      </c>
      <c r="AY1072" s="30">
        <v>0.53638054420753201</v>
      </c>
      <c r="AZ1072" s="30">
        <v>1.02980485029548</v>
      </c>
      <c r="BA1072" s="30">
        <v>0.78331716468073898</v>
      </c>
      <c r="BB1072" s="62">
        <v>3.8022219733829798E-2</v>
      </c>
      <c r="BC1072" s="108">
        <v>-30.966646714601701</v>
      </c>
      <c r="BD1072" s="22">
        <v>43880</v>
      </c>
      <c r="BE1072" s="22">
        <v>43913</v>
      </c>
      <c r="BF1072" s="24"/>
      <c r="BG1072" s="22"/>
      <c r="BH1072" s="37"/>
    </row>
    <row r="1073" spans="1:60" x14ac:dyDescent="0.25">
      <c r="A1073" s="19"/>
      <c r="B1073" s="17" t="s">
        <v>1087</v>
      </c>
      <c r="C1073" s="17" t="s">
        <v>5353</v>
      </c>
      <c r="D1073" s="17" t="s">
        <v>3190</v>
      </c>
      <c r="E1073" s="20" t="s">
        <v>7298</v>
      </c>
      <c r="F1073" s="20" t="s">
        <v>3153</v>
      </c>
      <c r="G1073" s="82" t="s">
        <v>7251</v>
      </c>
      <c r="H1073" s="85" t="s">
        <v>7278</v>
      </c>
      <c r="I1073" s="21" t="s">
        <v>7418</v>
      </c>
      <c r="J1073" s="21" t="s">
        <v>7515</v>
      </c>
      <c r="K1073" s="19"/>
      <c r="L1073" s="22">
        <v>44015</v>
      </c>
      <c r="M1073" s="98">
        <v>1362.9872939996401</v>
      </c>
      <c r="N1073" s="94">
        <v>1362.9872939996401</v>
      </c>
      <c r="O1073" s="94">
        <v>1521.83992999978</v>
      </c>
      <c r="P1073" s="62">
        <f t="shared" si="16"/>
        <v>0.89561803914544225</v>
      </c>
      <c r="Q1073" s="22">
        <v>43880</v>
      </c>
      <c r="R1073" s="99">
        <v>36252946.206187502</v>
      </c>
      <c r="S1073" s="99">
        <v>36046581.277500004</v>
      </c>
      <c r="T1073" s="19"/>
      <c r="U1073" s="23">
        <v>-1.51966052771968E-2</v>
      </c>
      <c r="V1073" s="63">
        <v>-2.0776818145350302</v>
      </c>
      <c r="W1073" s="23">
        <v>6.3209119271050397E-3</v>
      </c>
      <c r="X1073" s="63">
        <v>-8.9706787719624099</v>
      </c>
      <c r="Y1073" s="23">
        <v>-1.5153427058976401E-2</v>
      </c>
      <c r="Z1073" s="63">
        <v>11.6852606746834</v>
      </c>
      <c r="AA1073" s="23">
        <v>0.14909159289527499</v>
      </c>
      <c r="AB1073" s="63">
        <v>31.815774999180601</v>
      </c>
      <c r="AC1073" s="23">
        <v>0.30348590372537698</v>
      </c>
      <c r="AD1073" s="63">
        <v>50.415887620067203</v>
      </c>
      <c r="AE1073" s="23">
        <v>0.42278315809206102</v>
      </c>
      <c r="AF1073" s="64">
        <v>54.471657393150998</v>
      </c>
      <c r="AG1073" s="23">
        <v>-8.4386614089453395E-3</v>
      </c>
      <c r="AH1073" s="63">
        <v>-6.9386919416501804</v>
      </c>
      <c r="AI1073" s="23">
        <v>-1.92922753740277E-4</v>
      </c>
      <c r="AJ1073" s="63">
        <v>10.066820696825699</v>
      </c>
      <c r="AK1073" s="23">
        <v>2.1327279902552299</v>
      </c>
      <c r="AL1073" s="23">
        <v>0.12800660819819301</v>
      </c>
      <c r="AM1073" s="63">
        <v>226.15412689209899</v>
      </c>
      <c r="AN1073" s="19"/>
      <c r="AO1073" s="26">
        <v>0.112348471979203</v>
      </c>
      <c r="AP1073" s="26">
        <v>-0.13277854164160099</v>
      </c>
      <c r="AQ1073" s="26">
        <v>0.16826921880419801</v>
      </c>
      <c r="AR1073" s="26">
        <v>-0.10707946195369</v>
      </c>
      <c r="AS1073" s="24">
        <v>8</v>
      </c>
      <c r="AT1073" s="24">
        <v>4</v>
      </c>
      <c r="AU1073" s="24">
        <v>7</v>
      </c>
      <c r="AV1073" s="25">
        <v>5</v>
      </c>
      <c r="AW1073" s="19"/>
      <c r="AX1073" s="29">
        <v>0.369754437245429</v>
      </c>
      <c r="AY1073" s="30">
        <v>0.6030829886422</v>
      </c>
      <c r="AZ1073" s="30">
        <v>1.1093830012068799</v>
      </c>
      <c r="BA1073" s="30">
        <v>0.88226795834089</v>
      </c>
      <c r="BB1073" s="62">
        <v>3.8028362911027201E-2</v>
      </c>
      <c r="BC1073" s="108">
        <v>-30.883114625583399</v>
      </c>
      <c r="BD1073" s="22">
        <v>43880</v>
      </c>
      <c r="BE1073" s="22">
        <v>43913</v>
      </c>
      <c r="BF1073" s="24"/>
      <c r="BG1073" s="22"/>
      <c r="BH1073" s="37"/>
    </row>
    <row r="1074" spans="1:60" x14ac:dyDescent="0.25">
      <c r="A1074" s="19"/>
      <c r="B1074" s="17" t="s">
        <v>1088</v>
      </c>
      <c r="C1074" s="17" t="s">
        <v>5354</v>
      </c>
      <c r="D1074" s="17" t="s">
        <v>3190</v>
      </c>
      <c r="E1074" s="20" t="s">
        <v>7293</v>
      </c>
      <c r="F1074" s="20" t="s">
        <v>3153</v>
      </c>
      <c r="G1074" s="82" t="s">
        <v>7251</v>
      </c>
      <c r="H1074" s="85" t="s">
        <v>7278</v>
      </c>
      <c r="I1074" s="21" t="s">
        <v>7418</v>
      </c>
      <c r="J1074" s="21" t="s">
        <v>7516</v>
      </c>
      <c r="K1074" s="19"/>
      <c r="L1074" s="22">
        <v>44015</v>
      </c>
      <c r="M1074" s="98">
        <v>1356.79664799944</v>
      </c>
      <c r="N1074" s="94">
        <v>1356.79664799944</v>
      </c>
      <c r="O1074" s="94">
        <v>1512.19744000025</v>
      </c>
      <c r="P1074" s="62">
        <f t="shared" si="16"/>
        <v>0.89723511765713326</v>
      </c>
      <c r="Q1074" s="22">
        <v>43880</v>
      </c>
      <c r="R1074" s="99">
        <v>18068257.088156201</v>
      </c>
      <c r="S1074" s="99">
        <v>18650581.8301875</v>
      </c>
      <c r="T1074" s="19"/>
      <c r="U1074" s="23">
        <v>-1.51971353107001E-2</v>
      </c>
      <c r="V1074" s="63">
        <v>-2.0777348178853599</v>
      </c>
      <c r="W1074" s="23">
        <v>6.6961425964109401E-3</v>
      </c>
      <c r="X1074" s="63">
        <v>-8.9331557050318207</v>
      </c>
      <c r="Y1074" s="23">
        <v>-1.5926440180010101E-2</v>
      </c>
      <c r="Z1074" s="63">
        <v>11.6079593625764</v>
      </c>
      <c r="AA1074" s="23">
        <v>0.144924654101487</v>
      </c>
      <c r="AB1074" s="63">
        <v>31.399081119801799</v>
      </c>
      <c r="AC1074" s="23">
        <v>0.30161863017739998</v>
      </c>
      <c r="AD1074" s="63">
        <v>50.229160265298603</v>
      </c>
      <c r="AE1074" s="23">
        <v>0.40676107195206002</v>
      </c>
      <c r="AF1074" s="64">
        <v>52.869448779150801</v>
      </c>
      <c r="AG1074" s="23">
        <v>-8.4669183388541604E-3</v>
      </c>
      <c r="AH1074" s="63">
        <v>-6.9415176346446996</v>
      </c>
      <c r="AI1074" s="23">
        <v>-1.1878723544214199E-3</v>
      </c>
      <c r="AJ1074" s="63">
        <v>9.9673257367685402</v>
      </c>
      <c r="AK1074" s="23">
        <v>2.1134899444668598</v>
      </c>
      <c r="AL1074" s="23">
        <v>0.12727390154221199</v>
      </c>
      <c r="AM1074" s="63">
        <v>224.23032231326201</v>
      </c>
      <c r="AN1074" s="19"/>
      <c r="AO1074" s="26">
        <v>0.11236928573634899</v>
      </c>
      <c r="AP1074" s="26">
        <v>-0.13276219923412999</v>
      </c>
      <c r="AQ1074" s="26">
        <v>0.165668007073691</v>
      </c>
      <c r="AR1074" s="26">
        <v>-0.106669789249281</v>
      </c>
      <c r="AS1074" s="24">
        <v>8</v>
      </c>
      <c r="AT1074" s="24">
        <v>4</v>
      </c>
      <c r="AU1074" s="24">
        <v>7</v>
      </c>
      <c r="AV1074" s="25">
        <v>5</v>
      </c>
      <c r="AW1074" s="19"/>
      <c r="AX1074" s="29">
        <v>0.36960429919243298</v>
      </c>
      <c r="AY1074" s="30">
        <v>0.59021624314664201</v>
      </c>
      <c r="AZ1074" s="30">
        <v>1.09358116610019</v>
      </c>
      <c r="BA1074" s="30">
        <v>0.86349104584314795</v>
      </c>
      <c r="BB1074" s="62">
        <v>3.8013675865659E-2</v>
      </c>
      <c r="BC1074" s="108">
        <v>-30.853210080793399</v>
      </c>
      <c r="BD1074" s="22">
        <v>43880</v>
      </c>
      <c r="BE1074" s="22">
        <v>43913</v>
      </c>
      <c r="BF1074" s="24"/>
      <c r="BG1074" s="22"/>
      <c r="BH1074" s="37"/>
    </row>
    <row r="1075" spans="1:60" x14ac:dyDescent="0.25">
      <c r="A1075" s="19"/>
      <c r="B1075" s="17" t="s">
        <v>1089</v>
      </c>
      <c r="C1075" s="17" t="s">
        <v>5355</v>
      </c>
      <c r="D1075" s="17" t="s">
        <v>3190</v>
      </c>
      <c r="E1075" s="20" t="s">
        <v>7294</v>
      </c>
      <c r="F1075" s="20" t="s">
        <v>3153</v>
      </c>
      <c r="G1075" s="82" t="s">
        <v>7251</v>
      </c>
      <c r="H1075" s="85" t="s">
        <v>7278</v>
      </c>
      <c r="I1075" s="21" t="s">
        <v>7418</v>
      </c>
      <c r="J1075" s="21" t="s">
        <v>7517</v>
      </c>
      <c r="K1075" s="19"/>
      <c r="L1075" s="22">
        <v>44015</v>
      </c>
      <c r="M1075" s="98">
        <v>1208.94472599961</v>
      </c>
      <c r="N1075" s="94">
        <v>1208.94472599961</v>
      </c>
      <c r="O1075" s="94">
        <v>1342.37804999948</v>
      </c>
      <c r="P1075" s="62">
        <f t="shared" si="16"/>
        <v>0.90059929540719041</v>
      </c>
      <c r="Q1075" s="22">
        <v>43880</v>
      </c>
      <c r="R1075" s="99">
        <v>1504946.5249882799</v>
      </c>
      <c r="S1075" s="99">
        <v>1443367.3894160199</v>
      </c>
      <c r="T1075" s="19"/>
      <c r="U1075" s="23">
        <v>-1.51459202324986E-2</v>
      </c>
      <c r="V1075" s="63">
        <v>-2.07261331006521</v>
      </c>
      <c r="W1075" s="23">
        <v>7.5466981197678303E-3</v>
      </c>
      <c r="X1075" s="63">
        <v>-8.84810015269613</v>
      </c>
      <c r="Y1075" s="23">
        <v>-7.8388304555119196E-3</v>
      </c>
      <c r="Z1075" s="63">
        <v>12.4167203350371</v>
      </c>
      <c r="AA1075" s="23">
        <v>0.16649193188641201</v>
      </c>
      <c r="AB1075" s="63">
        <v>33.555808898294302</v>
      </c>
      <c r="AC1075" s="23">
        <v>0.34321618773916301</v>
      </c>
      <c r="AD1075" s="63">
        <v>54.388916021445802</v>
      </c>
      <c r="AE1075" s="23">
        <v>0.48818795527389702</v>
      </c>
      <c r="AF1075" s="64">
        <v>61.012137111334603</v>
      </c>
      <c r="AG1075" s="23">
        <v>-8.3060519727950997E-3</v>
      </c>
      <c r="AH1075" s="63">
        <v>-6.9254309980387898</v>
      </c>
      <c r="AI1075" s="23">
        <v>7.3665878971951298E-3</v>
      </c>
      <c r="AJ1075" s="63">
        <v>10.8227717619302</v>
      </c>
      <c r="AK1075" s="23">
        <v>1.5878047092049401</v>
      </c>
      <c r="AL1075" s="23">
        <v>0.105496687679988</v>
      </c>
      <c r="AM1075" s="63">
        <v>171.66179878707001</v>
      </c>
      <c r="AN1075" s="19"/>
      <c r="AO1075" s="26">
        <v>0.112475078874995</v>
      </c>
      <c r="AP1075" s="26">
        <v>-0.13264038244233201</v>
      </c>
      <c r="AQ1075" s="26">
        <v>0.16963216049945901</v>
      </c>
      <c r="AR1075" s="26">
        <v>-0.105943556753191</v>
      </c>
      <c r="AS1075" s="24">
        <v>8</v>
      </c>
      <c r="AT1075" s="24">
        <v>4</v>
      </c>
      <c r="AU1075" s="24">
        <v>7</v>
      </c>
      <c r="AV1075" s="25">
        <v>5</v>
      </c>
      <c r="AW1075" s="19"/>
      <c r="AX1075" s="29">
        <v>0.36968920725688798</v>
      </c>
      <c r="AY1075" s="30">
        <v>0.65008972885698302</v>
      </c>
      <c r="AZ1075" s="30">
        <v>1.16473361864882</v>
      </c>
      <c r="BA1075" s="30">
        <v>0.95244650533004505</v>
      </c>
      <c r="BB1075" s="62">
        <v>3.8024397627705202E-2</v>
      </c>
      <c r="BC1075" s="108">
        <v>-30.7909111743793</v>
      </c>
      <c r="BD1075" s="22">
        <v>43880</v>
      </c>
      <c r="BE1075" s="22">
        <v>43913</v>
      </c>
      <c r="BF1075" s="24"/>
      <c r="BG1075" s="22"/>
      <c r="BH1075" s="37"/>
    </row>
    <row r="1076" spans="1:60" x14ac:dyDescent="0.25">
      <c r="A1076" s="19"/>
      <c r="B1076" s="17" t="s">
        <v>1090</v>
      </c>
      <c r="C1076" s="17" t="s">
        <v>5356</v>
      </c>
      <c r="D1076" s="17" t="s">
        <v>3190</v>
      </c>
      <c r="E1076" s="20" t="s">
        <v>7305</v>
      </c>
      <c r="F1076" s="20" t="s">
        <v>3153</v>
      </c>
      <c r="G1076" s="82" t="s">
        <v>7251</v>
      </c>
      <c r="H1076" s="85" t="s">
        <v>7278</v>
      </c>
      <c r="I1076" s="21" t="s">
        <v>7418</v>
      </c>
      <c r="J1076" s="21" t="s">
        <v>7518</v>
      </c>
      <c r="K1076" s="19"/>
      <c r="L1076" s="22">
        <v>44015</v>
      </c>
      <c r="M1076" s="98">
        <v>1183.6997539997101</v>
      </c>
      <c r="N1076" s="94">
        <v>1183.6997539997101</v>
      </c>
      <c r="O1076" s="94">
        <v>1309.2270100005001</v>
      </c>
      <c r="P1076" s="62">
        <f t="shared" si="16"/>
        <v>0.90412109203220459</v>
      </c>
      <c r="Q1076" s="22">
        <v>43880</v>
      </c>
      <c r="R1076" s="99">
        <v>41097835.602499999</v>
      </c>
      <c r="S1076" s="99">
        <v>60895851.747187503</v>
      </c>
      <c r="T1076" s="19"/>
      <c r="U1076" s="23">
        <v>-1.5080424849657E-2</v>
      </c>
      <c r="V1076" s="63">
        <v>-2.0660637717810499</v>
      </c>
      <c r="W1076" s="23">
        <v>8.4165098651283205E-3</v>
      </c>
      <c r="X1076" s="63">
        <v>-8.7611189781600807</v>
      </c>
      <c r="Y1076" s="23">
        <v>-2.63041894504568E-3</v>
      </c>
      <c r="Z1076" s="63">
        <v>12.937561486076399</v>
      </c>
      <c r="AA1076" s="23">
        <v>0.178866472195368</v>
      </c>
      <c r="AB1076" s="63">
        <v>34.79326292919</v>
      </c>
      <c r="AC1076" s="23">
        <v>0.37132617086521402</v>
      </c>
      <c r="AD1076" s="63">
        <v>57.199914334050803</v>
      </c>
      <c r="AE1076" s="23">
        <v>0.53453506030724396</v>
      </c>
      <c r="AF1076" s="64">
        <v>65.646847614669198</v>
      </c>
      <c r="AG1076" s="23">
        <v>-8.2265733462918399E-3</v>
      </c>
      <c r="AH1076" s="63">
        <v>-6.91748313538847</v>
      </c>
      <c r="AI1076" s="23">
        <v>1.27864222540666E-2</v>
      </c>
      <c r="AJ1076" s="63">
        <v>11.364755197617299</v>
      </c>
      <c r="AK1076" s="23">
        <v>0.86230511476984295</v>
      </c>
      <c r="AL1076" s="23">
        <v>0.125639705398498</v>
      </c>
      <c r="AM1076" s="63">
        <v>79.805628925561905</v>
      </c>
      <c r="AN1076" s="19"/>
      <c r="AO1076" s="26">
        <v>0.11245274727669299</v>
      </c>
      <c r="AP1076" s="26">
        <v>-0.132625685240782</v>
      </c>
      <c r="AQ1076" s="26">
        <v>0.170699123280356</v>
      </c>
      <c r="AR1076" s="26">
        <v>-0.105120130003343</v>
      </c>
      <c r="AS1076" s="24">
        <v>8</v>
      </c>
      <c r="AT1076" s="24">
        <v>4</v>
      </c>
      <c r="AU1076" s="24">
        <v>7</v>
      </c>
      <c r="AV1076" s="25">
        <v>5</v>
      </c>
      <c r="AW1076" s="19"/>
      <c r="AX1076" s="29">
        <v>0.369715028941282</v>
      </c>
      <c r="AY1076" s="30">
        <v>0.683907370709676</v>
      </c>
      <c r="AZ1076" s="30">
        <v>1.20494968893581</v>
      </c>
      <c r="BA1076" s="30">
        <v>1.0030382835393501</v>
      </c>
      <c r="BB1076" s="62">
        <v>3.8028529990769999E-2</v>
      </c>
      <c r="BC1076" s="108">
        <v>-30.721987014316301</v>
      </c>
      <c r="BD1076" s="22">
        <v>43880</v>
      </c>
      <c r="BE1076" s="22">
        <v>43913</v>
      </c>
      <c r="BF1076" s="24"/>
      <c r="BG1076" s="22"/>
      <c r="BH1076" s="37"/>
    </row>
    <row r="1077" spans="1:60" x14ac:dyDescent="0.25">
      <c r="A1077" s="19"/>
      <c r="B1077" s="17" t="s">
        <v>1091</v>
      </c>
      <c r="C1077" s="17" t="s">
        <v>5357</v>
      </c>
      <c r="D1077" s="17" t="s">
        <v>3190</v>
      </c>
      <c r="E1077" s="20" t="s">
        <v>7307</v>
      </c>
      <c r="F1077" s="20" t="s">
        <v>3153</v>
      </c>
      <c r="G1077" s="82" t="s">
        <v>7251</v>
      </c>
      <c r="H1077" s="85" t="s">
        <v>7278</v>
      </c>
      <c r="I1077" s="21" t="s">
        <v>7418</v>
      </c>
      <c r="J1077" s="21" t="s">
        <v>7519</v>
      </c>
      <c r="K1077" s="19"/>
      <c r="L1077" s="22">
        <v>44015</v>
      </c>
      <c r="M1077" s="98">
        <v>1251.79686000012</v>
      </c>
      <c r="N1077" s="94">
        <v>1251.79686000012</v>
      </c>
      <c r="O1077" s="94">
        <v>1404.13780000061</v>
      </c>
      <c r="P1077" s="62">
        <f t="shared" si="16"/>
        <v>0.89150570549384556</v>
      </c>
      <c r="Q1077" s="22">
        <v>43880</v>
      </c>
      <c r="R1077" s="99">
        <v>4202061.9855742203</v>
      </c>
      <c r="S1077" s="99">
        <v>3929951.19525391</v>
      </c>
      <c r="T1077" s="19"/>
      <c r="U1077" s="23">
        <v>-1.52069236382886E-2</v>
      </c>
      <c r="V1077" s="63">
        <v>-2.0787136506441999</v>
      </c>
      <c r="W1077" s="23">
        <v>5.2840134594589498E-3</v>
      </c>
      <c r="X1077" s="63">
        <v>-9.0743686187197508</v>
      </c>
      <c r="Y1077" s="23">
        <v>-2.4245598088782599E-2</v>
      </c>
      <c r="Z1077" s="63">
        <v>10.776043571706399</v>
      </c>
      <c r="AA1077" s="23">
        <v>0.12645768223592299</v>
      </c>
      <c r="AB1077" s="63">
        <v>29.552383933245402</v>
      </c>
      <c r="AC1077" s="23">
        <v>0.26091371377522599</v>
      </c>
      <c r="AD1077" s="63">
        <v>46.158668625052101</v>
      </c>
      <c r="AE1077" s="23">
        <v>0.34026545031345501</v>
      </c>
      <c r="AF1077" s="64">
        <v>46.219886615290299</v>
      </c>
      <c r="AG1077" s="23">
        <v>-8.5424255912585102E-3</v>
      </c>
      <c r="AH1077" s="63">
        <v>-6.9490683598851302</v>
      </c>
      <c r="AI1077" s="23">
        <v>-9.7651372334439691E-3</v>
      </c>
      <c r="AJ1077" s="63">
        <v>9.1095992488553694</v>
      </c>
      <c r="AK1077" s="23">
        <v>1.6795317764417299</v>
      </c>
      <c r="AL1077" s="23">
        <v>0.10956599298879199</v>
      </c>
      <c r="AM1077" s="63">
        <v>180.83450551074901</v>
      </c>
      <c r="AN1077" s="19"/>
      <c r="AO1077" s="26">
        <v>0.112372705194575</v>
      </c>
      <c r="AP1077" s="26">
        <v>-0.13287338373542301</v>
      </c>
      <c r="AQ1077" s="26">
        <v>0.16463923220726401</v>
      </c>
      <c r="AR1077" s="26">
        <v>-0.10802903120929799</v>
      </c>
      <c r="AS1077" s="24">
        <v>8</v>
      </c>
      <c r="AT1077" s="24">
        <v>4</v>
      </c>
      <c r="AU1077" s="24">
        <v>7</v>
      </c>
      <c r="AV1077" s="25">
        <v>5</v>
      </c>
      <c r="AW1077" s="19"/>
      <c r="AX1077" s="29">
        <v>0.36969927102036299</v>
      </c>
      <c r="AY1077" s="30">
        <v>0.54021486275269104</v>
      </c>
      <c r="AZ1077" s="30">
        <v>1.03436581840469</v>
      </c>
      <c r="BA1077" s="30">
        <v>0.78905792318710199</v>
      </c>
      <c r="BB1077" s="62">
        <v>3.8020899190341899E-2</v>
      </c>
      <c r="BC1077" s="108">
        <v>-30.9622252887639</v>
      </c>
      <c r="BD1077" s="22">
        <v>43880</v>
      </c>
      <c r="BE1077" s="22">
        <v>43913</v>
      </c>
      <c r="BF1077" s="24"/>
      <c r="BG1077" s="22"/>
      <c r="BH1077" s="37"/>
    </row>
    <row r="1078" spans="1:60" x14ac:dyDescent="0.25">
      <c r="A1078" s="19"/>
      <c r="B1078" s="17" t="s">
        <v>1092</v>
      </c>
      <c r="C1078" s="17" t="s">
        <v>5358</v>
      </c>
      <c r="D1078" s="17" t="s">
        <v>3191</v>
      </c>
      <c r="E1078" s="20" t="s">
        <v>7289</v>
      </c>
      <c r="F1078" s="20" t="s">
        <v>3150</v>
      </c>
      <c r="G1078" s="82" t="s">
        <v>7252</v>
      </c>
      <c r="H1078" s="85" t="s">
        <v>7264</v>
      </c>
      <c r="I1078" s="21" t="s">
        <v>7417</v>
      </c>
      <c r="J1078" s="21" t="s">
        <v>7520</v>
      </c>
      <c r="K1078" s="19"/>
      <c r="L1078" s="22">
        <v>43881</v>
      </c>
      <c r="M1078" s="98"/>
      <c r="N1078" s="94"/>
      <c r="O1078" s="94">
        <v>1935.7718000002201</v>
      </c>
      <c r="P1078" s="62">
        <f t="shared" si="16"/>
        <v>0</v>
      </c>
      <c r="Q1078" s="22">
        <v>43881</v>
      </c>
      <c r="R1078" s="99"/>
      <c r="S1078" s="99">
        <v>3784435.50698828</v>
      </c>
      <c r="T1078" s="19"/>
      <c r="U1078" s="23"/>
      <c r="V1078" s="63"/>
      <c r="W1078" s="23"/>
      <c r="X1078" s="63"/>
      <c r="Y1078" s="23"/>
      <c r="Z1078" s="63"/>
      <c r="AA1078" s="23"/>
      <c r="AB1078" s="63"/>
      <c r="AC1078" s="23"/>
      <c r="AD1078" s="63"/>
      <c r="AE1078" s="23"/>
      <c r="AF1078" s="64"/>
      <c r="AG1078" s="23"/>
      <c r="AH1078" s="63"/>
      <c r="AI1078" s="23"/>
      <c r="AJ1078" s="63"/>
      <c r="AK1078" s="23"/>
      <c r="AL1078" s="23"/>
      <c r="AM1078" s="63"/>
      <c r="AN1078" s="19"/>
      <c r="AO1078" s="26">
        <v>1.88685816665384E-2</v>
      </c>
      <c r="AP1078" s="26">
        <v>-1.6885092613847501E-2</v>
      </c>
      <c r="AQ1078" s="26">
        <v>6.7237591823868598E-2</v>
      </c>
      <c r="AR1078" s="26">
        <v>-2.4655435434397101E-2</v>
      </c>
      <c r="AS1078" s="24"/>
      <c r="AT1078" s="24"/>
      <c r="AU1078" s="24"/>
      <c r="AV1078" s="25"/>
      <c r="AW1078" s="19"/>
      <c r="AX1078" s="29"/>
      <c r="AY1078" s="30"/>
      <c r="AZ1078" s="30"/>
      <c r="BA1078" s="30"/>
      <c r="BB1078" s="62"/>
      <c r="BC1078" s="108">
        <v>-4.41435961492971</v>
      </c>
      <c r="BD1078" s="22">
        <v>43797</v>
      </c>
      <c r="BE1078" s="22">
        <v>43808</v>
      </c>
      <c r="BF1078" s="24">
        <v>32</v>
      </c>
      <c r="BG1078" s="22">
        <v>43843</v>
      </c>
      <c r="BH1078" s="37"/>
    </row>
    <row r="1079" spans="1:60" x14ac:dyDescent="0.25">
      <c r="A1079" s="19"/>
      <c r="B1079" s="17" t="s">
        <v>1093</v>
      </c>
      <c r="C1079" s="17" t="s">
        <v>5359</v>
      </c>
      <c r="D1079" s="17" t="s">
        <v>3191</v>
      </c>
      <c r="E1079" s="20" t="s">
        <v>7290</v>
      </c>
      <c r="F1079" s="20" t="s">
        <v>3150</v>
      </c>
      <c r="G1079" s="82" t="s">
        <v>7252</v>
      </c>
      <c r="H1079" s="85" t="s">
        <v>7264</v>
      </c>
      <c r="I1079" s="21" t="s">
        <v>7417</v>
      </c>
      <c r="J1079" s="21" t="s">
        <v>7521</v>
      </c>
      <c r="K1079" s="19"/>
      <c r="L1079" s="22">
        <v>44015</v>
      </c>
      <c r="M1079" s="98">
        <v>5405.9962999969703</v>
      </c>
      <c r="N1079" s="94">
        <v>5405.9962999969703</v>
      </c>
      <c r="O1079" s="94">
        <v>5797.9187000021302</v>
      </c>
      <c r="P1079" s="62">
        <f t="shared" si="16"/>
        <v>0.93240291554881305</v>
      </c>
      <c r="Q1079" s="22">
        <v>43881</v>
      </c>
      <c r="R1079" s="99">
        <v>1699056.764</v>
      </c>
      <c r="S1079" s="99">
        <v>1697584.7576230499</v>
      </c>
      <c r="T1079" s="19"/>
      <c r="U1079" s="23">
        <v>-1.93317884532007E-3</v>
      </c>
      <c r="V1079" s="63">
        <v>-0.75133917134735395</v>
      </c>
      <c r="W1079" s="23">
        <v>6.3170001843900495E-2</v>
      </c>
      <c r="X1079" s="63">
        <v>-3.2857697802755901</v>
      </c>
      <c r="Y1079" s="23">
        <v>-2.5562350587279101E-2</v>
      </c>
      <c r="Z1079" s="63">
        <v>10.644368321853101</v>
      </c>
      <c r="AA1079" s="23">
        <v>8.4318519084336005E-2</v>
      </c>
      <c r="AB1079" s="63">
        <v>25.338467618101301</v>
      </c>
      <c r="AC1079" s="23">
        <v>0.141014094171696</v>
      </c>
      <c r="AD1079" s="63">
        <v>34.168706664699101</v>
      </c>
      <c r="AE1079" s="23">
        <v>0.20449283263762499</v>
      </c>
      <c r="AF1079" s="64">
        <v>32.642624847707303</v>
      </c>
      <c r="AG1079" s="23">
        <v>1.65790616847517E-3</v>
      </c>
      <c r="AH1079" s="63">
        <v>-5.9290351839081303</v>
      </c>
      <c r="AI1079" s="23">
        <v>-8.9133510282408696E-3</v>
      </c>
      <c r="AJ1079" s="63">
        <v>9.1947778693866002</v>
      </c>
      <c r="AK1079" s="23">
        <v>0.54163646105560503</v>
      </c>
      <c r="AL1079" s="23">
        <v>6.6065394325050902E-2</v>
      </c>
      <c r="AM1079" s="63">
        <v>40.811339271371303</v>
      </c>
      <c r="AN1079" s="19"/>
      <c r="AO1079" s="26">
        <v>3.0964456642323099E-2</v>
      </c>
      <c r="AP1079" s="26">
        <v>-5.8941011468050399E-2</v>
      </c>
      <c r="AQ1079" s="26">
        <v>7.1053084744562497E-2</v>
      </c>
      <c r="AR1079" s="26">
        <v>-0.113455942398141</v>
      </c>
      <c r="AS1079" s="24">
        <v>7</v>
      </c>
      <c r="AT1079" s="24">
        <v>5</v>
      </c>
      <c r="AU1079" s="24">
        <v>7</v>
      </c>
      <c r="AV1079" s="25">
        <v>5</v>
      </c>
      <c r="AW1079" s="19"/>
      <c r="AX1079" s="29">
        <v>0.15934269604418699</v>
      </c>
      <c r="AY1079" s="30">
        <v>0.45047938526522602</v>
      </c>
      <c r="AZ1079" s="30">
        <v>0.94661082666152696</v>
      </c>
      <c r="BA1079" s="30">
        <v>0.60303547350667897</v>
      </c>
      <c r="BB1079" s="62">
        <v>1.6344467013386699E-2</v>
      </c>
      <c r="BC1079" s="108">
        <v>-24.7952441969246</v>
      </c>
      <c r="BD1079" s="22">
        <v>43881</v>
      </c>
      <c r="BE1079" s="22">
        <v>43913</v>
      </c>
      <c r="BF1079" s="24"/>
      <c r="BG1079" s="22"/>
      <c r="BH1079" s="37"/>
    </row>
    <row r="1080" spans="1:60" x14ac:dyDescent="0.25">
      <c r="A1080" s="19"/>
      <c r="B1080" s="17" t="s">
        <v>1094</v>
      </c>
      <c r="C1080" s="17" t="s">
        <v>5360</v>
      </c>
      <c r="D1080" s="17" t="s">
        <v>3191</v>
      </c>
      <c r="E1080" s="20" t="s">
        <v>7321</v>
      </c>
      <c r="F1080" s="20" t="s">
        <v>3150</v>
      </c>
      <c r="G1080" s="82" t="s">
        <v>7252</v>
      </c>
      <c r="H1080" s="85" t="s">
        <v>7264</v>
      </c>
      <c r="I1080" s="21" t="s">
        <v>7417</v>
      </c>
      <c r="J1080" s="21" t="s">
        <v>2982</v>
      </c>
      <c r="K1080" s="19"/>
      <c r="L1080" s="22">
        <v>44015</v>
      </c>
      <c r="M1080" s="98">
        <v>1784.4929000008899</v>
      </c>
      <c r="N1080" s="94">
        <v>1784.4929000008899</v>
      </c>
      <c r="O1080" s="94"/>
      <c r="P1080" s="62" t="str">
        <f t="shared" si="16"/>
        <v/>
      </c>
      <c r="Q1080" s="22"/>
      <c r="R1080" s="99">
        <v>3477775.0649999999</v>
      </c>
      <c r="S1080" s="99"/>
      <c r="T1080" s="19"/>
      <c r="U1080" s="23">
        <v>-2.01795066095656E-3</v>
      </c>
      <c r="V1080" s="63">
        <v>-0.75981635291100202</v>
      </c>
      <c r="W1080" s="23">
        <v>6.0464421678261701E-2</v>
      </c>
      <c r="X1080" s="63">
        <v>-3.55632779683947</v>
      </c>
      <c r="Y1080" s="23"/>
      <c r="Z1080" s="63"/>
      <c r="AA1080" s="23"/>
      <c r="AB1080" s="63"/>
      <c r="AC1080" s="23"/>
      <c r="AD1080" s="63"/>
      <c r="AE1080" s="23"/>
      <c r="AF1080" s="64"/>
      <c r="AG1080" s="23">
        <v>1.4026988774276099E-3</v>
      </c>
      <c r="AH1080" s="63">
        <v>-5.9545559130128796</v>
      </c>
      <c r="AI1080" s="23"/>
      <c r="AJ1080" s="63"/>
      <c r="AK1080" s="23">
        <v>-7.7118641745109906E-2</v>
      </c>
      <c r="AL1080" s="23">
        <v>-0.19175161871680799</v>
      </c>
      <c r="AM1080" s="63">
        <v>-0.37483511978643902</v>
      </c>
      <c r="AN1080" s="19"/>
      <c r="AO1080" s="26">
        <v>3.08768960094312E-2</v>
      </c>
      <c r="AP1080" s="26">
        <v>-5.9020915231521899E-2</v>
      </c>
      <c r="AQ1080" s="26">
        <v>6.8327329126986996E-2</v>
      </c>
      <c r="AR1080" s="26">
        <v>-0.115787143625348</v>
      </c>
      <c r="AS1080" s="24"/>
      <c r="AT1080" s="24"/>
      <c r="AU1080" s="24"/>
      <c r="AV1080" s="25"/>
      <c r="AW1080" s="19"/>
      <c r="AX1080" s="29"/>
      <c r="AY1080" s="30"/>
      <c r="AZ1080" s="30"/>
      <c r="BA1080" s="30"/>
      <c r="BB1080" s="62"/>
      <c r="BC1080" s="108">
        <v>-24.915537531022</v>
      </c>
      <c r="BD1080" s="22">
        <v>43882</v>
      </c>
      <c r="BE1080" s="22">
        <v>43913</v>
      </c>
      <c r="BF1080" s="24"/>
      <c r="BG1080" s="22"/>
      <c r="BH1080" s="37"/>
    </row>
    <row r="1081" spans="1:60" x14ac:dyDescent="0.25">
      <c r="A1081" s="19"/>
      <c r="B1081" s="17" t="s">
        <v>1095</v>
      </c>
      <c r="C1081" s="17" t="s">
        <v>5361</v>
      </c>
      <c r="D1081" s="17" t="s">
        <v>3191</v>
      </c>
      <c r="E1081" s="20" t="s">
        <v>7322</v>
      </c>
      <c r="F1081" s="20" t="s">
        <v>3150</v>
      </c>
      <c r="G1081" s="82" t="s">
        <v>7252</v>
      </c>
      <c r="H1081" s="85" t="s">
        <v>7264</v>
      </c>
      <c r="I1081" s="21" t="s">
        <v>7417</v>
      </c>
      <c r="J1081" s="21" t="s">
        <v>7522</v>
      </c>
      <c r="K1081" s="19"/>
      <c r="L1081" s="22">
        <v>44015</v>
      </c>
      <c r="M1081" s="98">
        <v>1430.4075000006701</v>
      </c>
      <c r="N1081" s="94">
        <v>1430.4075000006701</v>
      </c>
      <c r="O1081" s="94">
        <v>1539.07340000011</v>
      </c>
      <c r="P1081" s="62">
        <f t="shared" si="16"/>
        <v>0.9293952452173937</v>
      </c>
      <c r="Q1081" s="22">
        <v>43881</v>
      </c>
      <c r="R1081" s="99">
        <v>1339142.4080000001</v>
      </c>
      <c r="S1081" s="99">
        <v>1597830.01221094</v>
      </c>
      <c r="T1081" s="19"/>
      <c r="U1081" s="23">
        <v>-1.9572113724279899E-3</v>
      </c>
      <c r="V1081" s="63">
        <v>-0.75374242405814595</v>
      </c>
      <c r="W1081" s="23">
        <v>6.24013427295722E-2</v>
      </c>
      <c r="X1081" s="63">
        <v>-3.3626356917084199</v>
      </c>
      <c r="Y1081" s="23">
        <v>-2.9829270108166401E-2</v>
      </c>
      <c r="Z1081" s="63">
        <v>10.2176763697644</v>
      </c>
      <c r="AA1081" s="23">
        <v>7.4791382688999902E-2</v>
      </c>
      <c r="AB1081" s="63">
        <v>24.385753978567699</v>
      </c>
      <c r="AC1081" s="23">
        <v>0.12107912391555101</v>
      </c>
      <c r="AD1081" s="63">
        <v>32.175209639070097</v>
      </c>
      <c r="AE1081" s="23">
        <v>0.17307978081778899</v>
      </c>
      <c r="AF1081" s="64">
        <v>29.501319665752799</v>
      </c>
      <c r="AG1081" s="23">
        <v>1.5854852645134101E-3</v>
      </c>
      <c r="AH1081" s="63">
        <v>-5.9362772743042997</v>
      </c>
      <c r="AI1081" s="23">
        <v>-1.33245325805547E-2</v>
      </c>
      <c r="AJ1081" s="63">
        <v>8.7536597141443107</v>
      </c>
      <c r="AK1081" s="23">
        <v>0.430407499999856</v>
      </c>
      <c r="AL1081" s="23">
        <v>5.4331170884324799E-2</v>
      </c>
      <c r="AM1081" s="63">
        <v>29.688443165825401</v>
      </c>
      <c r="AN1081" s="19"/>
      <c r="AO1081" s="26">
        <v>3.09395811582363E-2</v>
      </c>
      <c r="AP1081" s="26">
        <v>-5.8963688289659297E-2</v>
      </c>
      <c r="AQ1081" s="26">
        <v>7.0278599683661E-2</v>
      </c>
      <c r="AR1081" s="26">
        <v>-0.11411844216403599</v>
      </c>
      <c r="AS1081" s="24">
        <v>7</v>
      </c>
      <c r="AT1081" s="24">
        <v>5</v>
      </c>
      <c r="AU1081" s="24">
        <v>7</v>
      </c>
      <c r="AV1081" s="25">
        <v>5</v>
      </c>
      <c r="AW1081" s="19"/>
      <c r="AX1081" s="29">
        <v>0.15935010034227201</v>
      </c>
      <c r="AY1081" s="30">
        <v>0.39456097436277598</v>
      </c>
      <c r="AZ1081" s="30">
        <v>0.90819485495103403</v>
      </c>
      <c r="BA1081" s="30">
        <v>0.52721938159902504</v>
      </c>
      <c r="BB1081" s="62">
        <v>1.6344544207804599E-2</v>
      </c>
      <c r="BC1081" s="108">
        <v>-24.853252612898402</v>
      </c>
      <c r="BD1081" s="22">
        <v>43881</v>
      </c>
      <c r="BE1081" s="22">
        <v>43913</v>
      </c>
      <c r="BF1081" s="24"/>
      <c r="BG1081" s="22"/>
      <c r="BH1081" s="37"/>
    </row>
    <row r="1082" spans="1:60" x14ac:dyDescent="0.25">
      <c r="A1082" s="19"/>
      <c r="B1082" s="17" t="s">
        <v>1096</v>
      </c>
      <c r="C1082" s="17" t="s">
        <v>5362</v>
      </c>
      <c r="D1082" s="17" t="s">
        <v>3191</v>
      </c>
      <c r="E1082" s="20" t="s">
        <v>7289</v>
      </c>
      <c r="F1082" s="20" t="s">
        <v>3153</v>
      </c>
      <c r="G1082" s="82" t="s">
        <v>7251</v>
      </c>
      <c r="H1082" s="85" t="s">
        <v>7264</v>
      </c>
      <c r="I1082" s="21" t="s">
        <v>7417</v>
      </c>
      <c r="J1082" s="21" t="s">
        <v>7523</v>
      </c>
      <c r="K1082" s="19"/>
      <c r="L1082" s="22">
        <v>44015</v>
      </c>
      <c r="M1082" s="98">
        <v>1184.7718000002201</v>
      </c>
      <c r="N1082" s="94">
        <v>1184.7718000002201</v>
      </c>
      <c r="O1082" s="94">
        <v>1305.2262999992799</v>
      </c>
      <c r="P1082" s="62">
        <f t="shared" si="16"/>
        <v>0.90771370451305933</v>
      </c>
      <c r="Q1082" s="22">
        <v>43881</v>
      </c>
      <c r="R1082" s="99">
        <v>5988754.3140000002</v>
      </c>
      <c r="S1082" s="99">
        <v>5545100.4870859403</v>
      </c>
      <c r="T1082" s="19"/>
      <c r="U1082" s="23">
        <v>2.14432524444419E-3</v>
      </c>
      <c r="V1082" s="63">
        <v>-0.343588762370928</v>
      </c>
      <c r="W1082" s="23">
        <v>6.0766878932554398E-2</v>
      </c>
      <c r="X1082" s="63">
        <v>-3.5260820714102001</v>
      </c>
      <c r="Y1082" s="23">
        <v>-4.5983590334799401E-2</v>
      </c>
      <c r="Z1082" s="63">
        <v>8.6022443471010792</v>
      </c>
      <c r="AA1082" s="23">
        <v>5.28759268872818E-2</v>
      </c>
      <c r="AB1082" s="63">
        <v>22.194208398373998</v>
      </c>
      <c r="AC1082" s="23">
        <v>8.5227565216046103E-2</v>
      </c>
      <c r="AD1082" s="63">
        <v>28.5900537691487</v>
      </c>
      <c r="AE1082" s="23">
        <v>0.12508652252479799</v>
      </c>
      <c r="AF1082" s="64">
        <v>24.7019938364392</v>
      </c>
      <c r="AG1082" s="23">
        <v>2.6606514620652901E-3</v>
      </c>
      <c r="AH1082" s="63">
        <v>-5.82876065454911</v>
      </c>
      <c r="AI1082" s="23">
        <v>-3.2067924828879803E-2</v>
      </c>
      <c r="AJ1082" s="63">
        <v>6.8793204893154298</v>
      </c>
      <c r="AK1082" s="23">
        <v>0.184771800000744</v>
      </c>
      <c r="AL1082" s="23">
        <v>3.27720782879624E-2</v>
      </c>
      <c r="AM1082" s="63">
        <v>12.590265642575099</v>
      </c>
      <c r="AN1082" s="19"/>
      <c r="AO1082" s="26">
        <v>2.77196475199162E-2</v>
      </c>
      <c r="AP1082" s="26">
        <v>-4.1203442685436999E-2</v>
      </c>
      <c r="AQ1082" s="26">
        <v>7.5557795158601906E-2</v>
      </c>
      <c r="AR1082" s="26">
        <v>-0.12449708216168801</v>
      </c>
      <c r="AS1082" s="24">
        <v>7</v>
      </c>
      <c r="AT1082" s="24">
        <v>5</v>
      </c>
      <c r="AU1082" s="24">
        <v>7</v>
      </c>
      <c r="AV1082" s="25">
        <v>5</v>
      </c>
      <c r="AW1082" s="19"/>
      <c r="AX1082" s="29">
        <v>0.13755309468819199</v>
      </c>
      <c r="AY1082" s="30">
        <v>0.23514977197282899</v>
      </c>
      <c r="AZ1082" s="30">
        <v>0.69088959121472704</v>
      </c>
      <c r="BA1082" s="30">
        <v>0.32984076085722303</v>
      </c>
      <c r="BB1082" s="62">
        <v>1.4179181540621401E-2</v>
      </c>
      <c r="BC1082" s="108">
        <v>-24.460018925427001</v>
      </c>
      <c r="BD1082" s="22">
        <v>43881</v>
      </c>
      <c r="BE1082" s="22">
        <v>43913</v>
      </c>
      <c r="BF1082" s="24"/>
      <c r="BG1082" s="22"/>
      <c r="BH1082" s="37"/>
    </row>
    <row r="1083" spans="1:60" x14ac:dyDescent="0.25">
      <c r="A1083" s="19"/>
      <c r="B1083" s="17" t="s">
        <v>1097</v>
      </c>
      <c r="C1083" s="17" t="s">
        <v>5363</v>
      </c>
      <c r="D1083" s="17" t="s">
        <v>3191</v>
      </c>
      <c r="E1083" s="20" t="s">
        <v>7298</v>
      </c>
      <c r="F1083" s="20" t="s">
        <v>3153</v>
      </c>
      <c r="G1083" s="82" t="s">
        <v>7251</v>
      </c>
      <c r="H1083" s="85" t="s">
        <v>7264</v>
      </c>
      <c r="I1083" s="21" t="s">
        <v>7417</v>
      </c>
      <c r="J1083" s="21" t="s">
        <v>7524</v>
      </c>
      <c r="K1083" s="19"/>
      <c r="L1083" s="22">
        <v>44015</v>
      </c>
      <c r="M1083" s="98">
        <v>1263.43080000021</v>
      </c>
      <c r="N1083" s="94">
        <v>1263.43080000021</v>
      </c>
      <c r="O1083" s="94">
        <v>1385.27380000055</v>
      </c>
      <c r="P1083" s="62">
        <f t="shared" si="16"/>
        <v>0.91204410276127967</v>
      </c>
      <c r="Q1083" s="22">
        <v>43881</v>
      </c>
      <c r="R1083" s="99">
        <v>2459860.713</v>
      </c>
      <c r="S1083" s="99">
        <v>2545436.49267969</v>
      </c>
      <c r="T1083" s="19"/>
      <c r="U1083" s="23">
        <v>2.1799301412102098E-3</v>
      </c>
      <c r="V1083" s="63">
        <v>-0.34002827269432601</v>
      </c>
      <c r="W1083" s="23">
        <v>6.1897785457404098E-2</v>
      </c>
      <c r="X1083" s="63">
        <v>-3.4129914189252299</v>
      </c>
      <c r="Y1083" s="23">
        <v>-3.9796697828933199E-2</v>
      </c>
      <c r="Z1083" s="63">
        <v>9.2209335976949696</v>
      </c>
      <c r="AA1083" s="23">
        <v>6.6670786682152497E-2</v>
      </c>
      <c r="AB1083" s="63">
        <v>23.5736943778757</v>
      </c>
      <c r="AC1083" s="23">
        <v>0.113833199566288</v>
      </c>
      <c r="AD1083" s="63">
        <v>31.450617204158299</v>
      </c>
      <c r="AE1083" s="23">
        <v>0.17469875485403499</v>
      </c>
      <c r="AF1083" s="64">
        <v>29.663217069377399</v>
      </c>
      <c r="AG1083" s="23">
        <v>2.7674245848174901E-3</v>
      </c>
      <c r="AH1083" s="63">
        <v>-5.8180833422738898</v>
      </c>
      <c r="AI1083" s="23">
        <v>-2.56869514560094E-2</v>
      </c>
      <c r="AJ1083" s="63">
        <v>7.51741782660247</v>
      </c>
      <c r="AK1083" s="23">
        <v>0.26343079999962399</v>
      </c>
      <c r="AL1083" s="23">
        <v>4.5475688160877298E-2</v>
      </c>
      <c r="AM1083" s="63">
        <v>20.4561656424485</v>
      </c>
      <c r="AN1083" s="19"/>
      <c r="AO1083" s="26">
        <v>2.77561030397919E-2</v>
      </c>
      <c r="AP1083" s="26">
        <v>-4.1169360557469198E-2</v>
      </c>
      <c r="AQ1083" s="26">
        <v>7.6707493155481601E-2</v>
      </c>
      <c r="AR1083" s="26">
        <v>-0.123532458075788</v>
      </c>
      <c r="AS1083" s="24">
        <v>7</v>
      </c>
      <c r="AT1083" s="24">
        <v>5</v>
      </c>
      <c r="AU1083" s="24">
        <v>7</v>
      </c>
      <c r="AV1083" s="25">
        <v>5</v>
      </c>
      <c r="AW1083" s="19"/>
      <c r="AX1083" s="29">
        <v>0.13755690851205099</v>
      </c>
      <c r="AY1083" s="30">
        <v>0.32762270448074599</v>
      </c>
      <c r="AZ1083" s="30">
        <v>0.74127452849370501</v>
      </c>
      <c r="BA1083" s="30">
        <v>0.46120006820638099</v>
      </c>
      <c r="BB1083" s="62">
        <v>1.41803336899648E-2</v>
      </c>
      <c r="BC1083" s="108">
        <v>-24.3741056821891</v>
      </c>
      <c r="BD1083" s="22">
        <v>43881</v>
      </c>
      <c r="BE1083" s="22">
        <v>43913</v>
      </c>
      <c r="BF1083" s="24"/>
      <c r="BG1083" s="22"/>
      <c r="BH1083" s="37"/>
    </row>
    <row r="1084" spans="1:60" x14ac:dyDescent="0.25">
      <c r="A1084" s="19"/>
      <c r="B1084" s="17" t="s">
        <v>1098</v>
      </c>
      <c r="C1084" s="17" t="s">
        <v>5364</v>
      </c>
      <c r="D1084" s="17" t="s">
        <v>3191</v>
      </c>
      <c r="E1084" s="20" t="s">
        <v>7377</v>
      </c>
      <c r="F1084" s="20" t="s">
        <v>3153</v>
      </c>
      <c r="G1084" s="82" t="s">
        <v>7251</v>
      </c>
      <c r="H1084" s="85" t="s">
        <v>7264</v>
      </c>
      <c r="I1084" s="21" t="s">
        <v>7417</v>
      </c>
      <c r="J1084" s="21" t="s">
        <v>7525</v>
      </c>
      <c r="K1084" s="19"/>
      <c r="L1084" s="22">
        <v>44015</v>
      </c>
      <c r="M1084" s="98">
        <v>1164.5310999993201</v>
      </c>
      <c r="N1084" s="94">
        <v>1164.5310999993201</v>
      </c>
      <c r="O1084" s="94">
        <v>1272.1690999995899</v>
      </c>
      <c r="P1084" s="62">
        <f t="shared" si="16"/>
        <v>0.91539017886827745</v>
      </c>
      <c r="Q1084" s="22">
        <v>43881</v>
      </c>
      <c r="R1084" s="99">
        <v>10758777.335000001</v>
      </c>
      <c r="S1084" s="99">
        <v>9836860.0020000003</v>
      </c>
      <c r="T1084" s="19"/>
      <c r="U1084" s="23">
        <v>2.2072929314163E-3</v>
      </c>
      <c r="V1084" s="63">
        <v>-0.33729199367371598</v>
      </c>
      <c r="W1084" s="23">
        <v>6.2768662475718898E-2</v>
      </c>
      <c r="X1084" s="63">
        <v>-3.32590371709375</v>
      </c>
      <c r="Y1084" s="23">
        <v>-3.5008972645300701E-2</v>
      </c>
      <c r="Z1084" s="63">
        <v>9.6997061160509492</v>
      </c>
      <c r="AA1084" s="23">
        <v>7.7408009667124106E-2</v>
      </c>
      <c r="AB1084" s="63">
        <v>24.647416676365498</v>
      </c>
      <c r="AC1084" s="23">
        <v>0.13635295575484599</v>
      </c>
      <c r="AD1084" s="63">
        <v>33.702592823014101</v>
      </c>
      <c r="AE1084" s="23"/>
      <c r="AF1084" s="64"/>
      <c r="AG1084" s="23">
        <v>2.8496704344434E-3</v>
      </c>
      <c r="AH1084" s="63">
        <v>-5.8098587573113001</v>
      </c>
      <c r="AI1084" s="23">
        <v>-2.0748560341417002E-2</v>
      </c>
      <c r="AJ1084" s="63">
        <v>8.0112569380580698</v>
      </c>
      <c r="AK1084" s="23">
        <v>0.155974231942382</v>
      </c>
      <c r="AL1084" s="23">
        <v>5.3252691446687102E-2</v>
      </c>
      <c r="AM1084" s="63">
        <v>40.048354464583099</v>
      </c>
      <c r="AN1084" s="19"/>
      <c r="AO1084" s="26">
        <v>2.7251959916611699E-2</v>
      </c>
      <c r="AP1084" s="26">
        <v>-4.1143228789223898E-2</v>
      </c>
      <c r="AQ1084" s="26">
        <v>7.7593133297341396E-2</v>
      </c>
      <c r="AR1084" s="26">
        <v>-0.12278968380720499</v>
      </c>
      <c r="AS1084" s="24">
        <v>7</v>
      </c>
      <c r="AT1084" s="24">
        <v>5</v>
      </c>
      <c r="AU1084" s="24">
        <v>7</v>
      </c>
      <c r="AV1084" s="25">
        <v>5</v>
      </c>
      <c r="AW1084" s="19"/>
      <c r="AX1084" s="29">
        <v>0.13332557062749401</v>
      </c>
      <c r="AY1084" s="30">
        <v>9.81288494139676E-3</v>
      </c>
      <c r="AZ1084" s="30">
        <v>1.03886402806347</v>
      </c>
      <c r="BA1084" s="30">
        <v>1.33608467620974E-2</v>
      </c>
      <c r="BB1084" s="62">
        <v>1.37305850352095E-2</v>
      </c>
      <c r="BC1084" s="108">
        <v>-24.307947740569901</v>
      </c>
      <c r="BD1084" s="22">
        <v>43881</v>
      </c>
      <c r="BE1084" s="22">
        <v>43913</v>
      </c>
      <c r="BF1084" s="24"/>
      <c r="BG1084" s="22"/>
      <c r="BH1084" s="37"/>
    </row>
    <row r="1085" spans="1:60" x14ac:dyDescent="0.25">
      <c r="A1085" s="19"/>
      <c r="B1085" s="17" t="s">
        <v>1099</v>
      </c>
      <c r="C1085" s="17" t="s">
        <v>5365</v>
      </c>
      <c r="D1085" s="17" t="s">
        <v>3191</v>
      </c>
      <c r="E1085" s="20" t="s">
        <v>7293</v>
      </c>
      <c r="F1085" s="20" t="s">
        <v>3153</v>
      </c>
      <c r="G1085" s="82" t="s">
        <v>7251</v>
      </c>
      <c r="H1085" s="85" t="s">
        <v>7264</v>
      </c>
      <c r="I1085" s="21" t="s">
        <v>7417</v>
      </c>
      <c r="J1085" s="21" t="s">
        <v>2982</v>
      </c>
      <c r="K1085" s="19"/>
      <c r="L1085" s="22">
        <v>44015</v>
      </c>
      <c r="M1085" s="98">
        <v>1128.2760000005401</v>
      </c>
      <c r="N1085" s="94">
        <v>1128.2760000005401</v>
      </c>
      <c r="O1085" s="94">
        <v>1236.6312000006401</v>
      </c>
      <c r="P1085" s="62">
        <f t="shared" si="16"/>
        <v>0.91237872698016687</v>
      </c>
      <c r="Q1085" s="22">
        <v>43881</v>
      </c>
      <c r="R1085" s="99">
        <v>1380477.9909999999</v>
      </c>
      <c r="S1085" s="99">
        <v>1342049.9585273401</v>
      </c>
      <c r="T1085" s="19"/>
      <c r="U1085" s="23">
        <v>2.18267825948715E-3</v>
      </c>
      <c r="V1085" s="63">
        <v>-0.339753460866632</v>
      </c>
      <c r="W1085" s="23">
        <v>6.1984885665879098E-2</v>
      </c>
      <c r="X1085" s="63">
        <v>-3.40428139807773</v>
      </c>
      <c r="Y1085" s="23">
        <v>-3.9318287186688401E-2</v>
      </c>
      <c r="Z1085" s="63">
        <v>9.2687746619194495</v>
      </c>
      <c r="AA1085" s="23">
        <v>6.7741263272182606E-2</v>
      </c>
      <c r="AB1085" s="63">
        <v>23.680742036871401</v>
      </c>
      <c r="AC1085" s="23">
        <v>0.11606700817908901</v>
      </c>
      <c r="AD1085" s="63">
        <v>31.673998065438401</v>
      </c>
      <c r="AE1085" s="23"/>
      <c r="AF1085" s="64"/>
      <c r="AG1085" s="23">
        <v>2.7757116404245599E-3</v>
      </c>
      <c r="AH1085" s="63">
        <v>-5.8172546367131899</v>
      </c>
      <c r="AI1085" s="23">
        <v>-2.51934491734573E-2</v>
      </c>
      <c r="AJ1085" s="63">
        <v>7.5667680548576799</v>
      </c>
      <c r="AK1085" s="23">
        <v>0.128276000001351</v>
      </c>
      <c r="AL1085" s="23">
        <v>5.40285321276315E-2</v>
      </c>
      <c r="AM1085" s="63">
        <v>38.262180190416998</v>
      </c>
      <c r="AN1085" s="19"/>
      <c r="AO1085" s="26">
        <v>2.77589104280196E-2</v>
      </c>
      <c r="AP1085" s="26">
        <v>-4.1166767611721299E-2</v>
      </c>
      <c r="AQ1085" s="26">
        <v>7.6796202964033E-2</v>
      </c>
      <c r="AR1085" s="26">
        <v>-0.123458209831442</v>
      </c>
      <c r="AS1085" s="24">
        <v>7</v>
      </c>
      <c r="AT1085" s="24">
        <v>5</v>
      </c>
      <c r="AU1085" s="24">
        <v>7</v>
      </c>
      <c r="AV1085" s="25">
        <v>5</v>
      </c>
      <c r="AW1085" s="19"/>
      <c r="AX1085" s="29">
        <v>0.13755716930332701</v>
      </c>
      <c r="AY1085" s="30">
        <v>0.33479593979427602</v>
      </c>
      <c r="AZ1085" s="30">
        <v>0.74518238351356603</v>
      </c>
      <c r="BA1085" s="30">
        <v>0.471427842435787</v>
      </c>
      <c r="BB1085" s="62">
        <v>1.41804187985326E-2</v>
      </c>
      <c r="BC1085" s="108">
        <v>-24.3674832076067</v>
      </c>
      <c r="BD1085" s="22">
        <v>43881</v>
      </c>
      <c r="BE1085" s="22">
        <v>43913</v>
      </c>
      <c r="BF1085" s="24"/>
      <c r="BG1085" s="22"/>
      <c r="BH1085" s="37"/>
    </row>
    <row r="1086" spans="1:60" x14ac:dyDescent="0.25">
      <c r="A1086" s="19"/>
      <c r="B1086" s="17" t="s">
        <v>1100</v>
      </c>
      <c r="C1086" s="17" t="s">
        <v>5366</v>
      </c>
      <c r="D1086" s="17" t="s">
        <v>3191</v>
      </c>
      <c r="E1086" s="20" t="s">
        <v>7306</v>
      </c>
      <c r="F1086" s="20" t="s">
        <v>3153</v>
      </c>
      <c r="G1086" s="82" t="s">
        <v>7251</v>
      </c>
      <c r="H1086" s="85" t="s">
        <v>7264</v>
      </c>
      <c r="I1086" s="21" t="s">
        <v>7417</v>
      </c>
      <c r="J1086" s="21" t="s">
        <v>7526</v>
      </c>
      <c r="K1086" s="19"/>
      <c r="L1086" s="22">
        <v>44015</v>
      </c>
      <c r="M1086" s="98">
        <v>959.21839999966301</v>
      </c>
      <c r="N1086" s="94">
        <v>959.21839999966301</v>
      </c>
      <c r="O1086" s="94"/>
      <c r="P1086" s="62" t="str">
        <f t="shared" si="16"/>
        <v/>
      </c>
      <c r="Q1086" s="22"/>
      <c r="R1086" s="99">
        <v>752976.06400000001</v>
      </c>
      <c r="S1086" s="99"/>
      <c r="T1086" s="19"/>
      <c r="U1086" s="23">
        <v>2.1936670764262098E-3</v>
      </c>
      <c r="V1086" s="63">
        <v>-0.33865457917272601</v>
      </c>
      <c r="W1086" s="23">
        <v>6.2333245286936297E-2</v>
      </c>
      <c r="X1086" s="63">
        <v>-3.3694454359720099</v>
      </c>
      <c r="Y1086" s="23">
        <v>-3.7320768162317101E-2</v>
      </c>
      <c r="Z1086" s="63">
        <v>9.4685265643493004</v>
      </c>
      <c r="AA1086" s="23"/>
      <c r="AB1086" s="63"/>
      <c r="AC1086" s="23"/>
      <c r="AD1086" s="63"/>
      <c r="AE1086" s="23"/>
      <c r="AF1086" s="64"/>
      <c r="AG1086" s="23">
        <v>2.80858380210702E-3</v>
      </c>
      <c r="AH1086" s="63">
        <v>-5.8139674205449401</v>
      </c>
      <c r="AI1086" s="23">
        <v>-2.3132933456508901E-2</v>
      </c>
      <c r="AJ1086" s="63">
        <v>7.7728196265525202</v>
      </c>
      <c r="AK1086" s="23">
        <v>-4.0781600000627798E-2</v>
      </c>
      <c r="AL1086" s="23">
        <v>-6.3473514528595801E-2</v>
      </c>
      <c r="AM1086" s="63">
        <v>7.1364495557645604</v>
      </c>
      <c r="AN1086" s="19"/>
      <c r="AO1086" s="26">
        <v>2.77709758556739E-2</v>
      </c>
      <c r="AP1086" s="26">
        <v>-4.1155489325319601E-2</v>
      </c>
      <c r="AQ1086" s="26">
        <v>7.2950368468809798E-2</v>
      </c>
      <c r="AR1086" s="26">
        <v>-0.123138754281244</v>
      </c>
      <c r="AS1086" s="24"/>
      <c r="AT1086" s="24"/>
      <c r="AU1086" s="24"/>
      <c r="AV1086" s="25"/>
      <c r="AW1086" s="19"/>
      <c r="AX1086" s="29"/>
      <c r="AY1086" s="30"/>
      <c r="AZ1086" s="30"/>
      <c r="BA1086" s="30"/>
      <c r="BB1086" s="62"/>
      <c r="BC1086" s="108">
        <v>-24.339032095711399</v>
      </c>
      <c r="BD1086" s="22">
        <v>43881</v>
      </c>
      <c r="BE1086" s="22">
        <v>43913</v>
      </c>
      <c r="BF1086" s="24"/>
      <c r="BG1086" s="22"/>
      <c r="BH1086" s="37"/>
    </row>
    <row r="1087" spans="1:60" x14ac:dyDescent="0.25">
      <c r="A1087" s="19"/>
      <c r="B1087" s="17" t="s">
        <v>1101</v>
      </c>
      <c r="C1087" s="17" t="s">
        <v>5367</v>
      </c>
      <c r="D1087" s="17" t="s">
        <v>3191</v>
      </c>
      <c r="E1087" s="20" t="s">
        <v>7363</v>
      </c>
      <c r="F1087" s="20" t="s">
        <v>3153</v>
      </c>
      <c r="G1087" s="82" t="s">
        <v>7251</v>
      </c>
      <c r="H1087" s="85" t="s">
        <v>7264</v>
      </c>
      <c r="I1087" s="21" t="s">
        <v>7417</v>
      </c>
      <c r="J1087" s="21" t="s">
        <v>7527</v>
      </c>
      <c r="K1087" s="19"/>
      <c r="L1087" s="22">
        <v>44015</v>
      </c>
      <c r="M1087" s="98">
        <v>1167.14939999953</v>
      </c>
      <c r="N1087" s="94">
        <v>1167.14939999953</v>
      </c>
      <c r="O1087" s="94">
        <v>1281.1129999999</v>
      </c>
      <c r="P1087" s="62">
        <f t="shared" si="16"/>
        <v>0.91104328814056301</v>
      </c>
      <c r="Q1087" s="22">
        <v>43881</v>
      </c>
      <c r="R1087" s="99">
        <v>87536.202999999994</v>
      </c>
      <c r="S1087" s="99">
        <v>86018.278736694294</v>
      </c>
      <c r="T1087" s="19"/>
      <c r="U1087" s="23">
        <v>2.1716951141570501E-3</v>
      </c>
      <c r="V1087" s="63">
        <v>-0.34085177539964201</v>
      </c>
      <c r="W1087" s="23">
        <v>6.1636723306946799E-2</v>
      </c>
      <c r="X1087" s="63">
        <v>-3.43909763397096</v>
      </c>
      <c r="Y1087" s="23">
        <v>-4.1227446366101497E-2</v>
      </c>
      <c r="Z1087" s="63">
        <v>9.0778587439708591</v>
      </c>
      <c r="AA1087" s="23">
        <v>6.4481248102310901E-2</v>
      </c>
      <c r="AB1087" s="63">
        <v>23.3547405198915</v>
      </c>
      <c r="AC1087" s="23">
        <v>0.11043630850326699</v>
      </c>
      <c r="AD1087" s="63">
        <v>31.110928097856199</v>
      </c>
      <c r="AE1087" s="23">
        <v>0.170787974868435</v>
      </c>
      <c r="AF1087" s="64">
        <v>29.272139070817499</v>
      </c>
      <c r="AG1087" s="23">
        <v>2.7427991517470201E-3</v>
      </c>
      <c r="AH1087" s="63">
        <v>-5.8205458855809402</v>
      </c>
      <c r="AI1087" s="23">
        <v>-2.7162610752384402E-2</v>
      </c>
      <c r="AJ1087" s="63">
        <v>7.3698518969686102</v>
      </c>
      <c r="AK1087" s="23">
        <v>0.16714940000034401</v>
      </c>
      <c r="AL1087" s="23">
        <v>5.0084924729162601E-2</v>
      </c>
      <c r="AM1087" s="63">
        <v>30.648222019983201</v>
      </c>
      <c r="AN1087" s="19"/>
      <c r="AO1087" s="26">
        <v>2.77476631181344E-2</v>
      </c>
      <c r="AP1087" s="26">
        <v>-4.1177237726515201E-2</v>
      </c>
      <c r="AQ1087" s="26">
        <v>7.6619191951977E-2</v>
      </c>
      <c r="AR1087" s="26">
        <v>-0.123755205588241</v>
      </c>
      <c r="AS1087" s="24">
        <v>7</v>
      </c>
      <c r="AT1087" s="24">
        <v>5</v>
      </c>
      <c r="AU1087" s="24">
        <v>7</v>
      </c>
      <c r="AV1087" s="25">
        <v>5</v>
      </c>
      <c r="AW1087" s="19"/>
      <c r="AX1087" s="29">
        <v>0.13755945391792901</v>
      </c>
      <c r="AY1087" s="30">
        <v>0.31306770522132898</v>
      </c>
      <c r="AZ1087" s="30">
        <v>0.73329257074783505</v>
      </c>
      <c r="BA1087" s="30">
        <v>0.44042312258215999</v>
      </c>
      <c r="BB1087" s="62">
        <v>1.4180428255222101E-2</v>
      </c>
      <c r="BC1087" s="108">
        <v>-24.393944952520499</v>
      </c>
      <c r="BD1087" s="22">
        <v>43881</v>
      </c>
      <c r="BE1087" s="22">
        <v>43913</v>
      </c>
      <c r="BF1087" s="24"/>
      <c r="BG1087" s="22"/>
      <c r="BH1087" s="37"/>
    </row>
    <row r="1088" spans="1:60" x14ac:dyDescent="0.25">
      <c r="A1088" s="19"/>
      <c r="B1088" s="17" t="s">
        <v>1102</v>
      </c>
      <c r="C1088" s="17" t="s">
        <v>5368</v>
      </c>
      <c r="D1088" s="17" t="s">
        <v>3191</v>
      </c>
      <c r="E1088" s="20" t="s">
        <v>7308</v>
      </c>
      <c r="F1088" s="20" t="s">
        <v>3153</v>
      </c>
      <c r="G1088" s="82" t="s">
        <v>7251</v>
      </c>
      <c r="H1088" s="85" t="s">
        <v>7264</v>
      </c>
      <c r="I1088" s="21" t="s">
        <v>7417</v>
      </c>
      <c r="J1088" s="21" t="s">
        <v>7528</v>
      </c>
      <c r="K1088" s="19"/>
      <c r="L1088" s="22">
        <v>44015</v>
      </c>
      <c r="M1088" s="98">
        <v>1202.52859999985</v>
      </c>
      <c r="N1088" s="94">
        <v>1202.52859999985</v>
      </c>
      <c r="O1088" s="94">
        <v>1312.6210999991699</v>
      </c>
      <c r="P1088" s="62">
        <f t="shared" si="16"/>
        <v>0.91612773861444896</v>
      </c>
      <c r="Q1088" s="22">
        <v>43881</v>
      </c>
      <c r="R1088" s="99">
        <v>4726017.0439999998</v>
      </c>
      <c r="S1088" s="99">
        <v>4144987.1392382798</v>
      </c>
      <c r="T1088" s="19"/>
      <c r="U1088" s="23">
        <v>2.21331776083389E-3</v>
      </c>
      <c r="V1088" s="63">
        <v>-0.33668951073195802</v>
      </c>
      <c r="W1088" s="23">
        <v>6.2960316061435206E-2</v>
      </c>
      <c r="X1088" s="63">
        <v>-3.3067383585221299</v>
      </c>
      <c r="Y1088" s="23">
        <v>-3.3952799212784199E-2</v>
      </c>
      <c r="Z1088" s="63">
        <v>9.8053234593098804</v>
      </c>
      <c r="AA1088" s="23">
        <v>8.0807905589608695E-2</v>
      </c>
      <c r="AB1088" s="63">
        <v>24.987406268628501</v>
      </c>
      <c r="AC1088" s="23">
        <v>0.14473657405877</v>
      </c>
      <c r="AD1088" s="63">
        <v>34.540954653406502</v>
      </c>
      <c r="AE1088" s="23"/>
      <c r="AF1088" s="64"/>
      <c r="AG1088" s="23">
        <v>2.86775828863028E-3</v>
      </c>
      <c r="AH1088" s="63">
        <v>-5.8080499718926104</v>
      </c>
      <c r="AI1088" s="23">
        <v>-1.9659097310977799E-2</v>
      </c>
      <c r="AJ1088" s="63">
        <v>8.1202032411092695</v>
      </c>
      <c r="AK1088" s="23">
        <v>0.20252860000066</v>
      </c>
      <c r="AL1088" s="23">
        <v>6.2551349848945406E-2</v>
      </c>
      <c r="AM1088" s="63">
        <v>37.063558308640502</v>
      </c>
      <c r="AN1088" s="19"/>
      <c r="AO1088" s="26">
        <v>2.7790390957306999E-2</v>
      </c>
      <c r="AP1088" s="26">
        <v>-4.1137407858550398E-2</v>
      </c>
      <c r="AQ1088" s="26">
        <v>7.7965162168766297E-2</v>
      </c>
      <c r="AR1088" s="26">
        <v>-0.122626195001503</v>
      </c>
      <c r="AS1088" s="24">
        <v>7</v>
      </c>
      <c r="AT1088" s="24">
        <v>5</v>
      </c>
      <c r="AU1088" s="24">
        <v>7</v>
      </c>
      <c r="AV1088" s="25">
        <v>5</v>
      </c>
      <c r="AW1088" s="19"/>
      <c r="AX1088" s="29">
        <v>0.13756546793301799</v>
      </c>
      <c r="AY1088" s="30">
        <v>0.422454237999773</v>
      </c>
      <c r="AZ1088" s="30">
        <v>0.79288127331255998</v>
      </c>
      <c r="BA1088" s="30">
        <v>0.59680373145965904</v>
      </c>
      <c r="BB1088" s="62">
        <v>1.41819364889852E-2</v>
      </c>
      <c r="BC1088" s="108">
        <v>-24.2933851969137</v>
      </c>
      <c r="BD1088" s="22">
        <v>43881</v>
      </c>
      <c r="BE1088" s="22">
        <v>43913</v>
      </c>
      <c r="BF1088" s="24"/>
      <c r="BG1088" s="22"/>
      <c r="BH1088" s="37"/>
    </row>
    <row r="1089" spans="1:60" x14ac:dyDescent="0.25">
      <c r="A1089" s="19"/>
      <c r="B1089" s="17" t="s">
        <v>1103</v>
      </c>
      <c r="C1089" s="17" t="s">
        <v>5369</v>
      </c>
      <c r="D1089" s="17" t="s">
        <v>3192</v>
      </c>
      <c r="E1089" s="20" t="s">
        <v>7289</v>
      </c>
      <c r="F1089" s="20" t="s">
        <v>3150</v>
      </c>
      <c r="G1089" s="82" t="s">
        <v>7252</v>
      </c>
      <c r="H1089" s="85" t="s">
        <v>7262</v>
      </c>
      <c r="I1089" s="21" t="s">
        <v>7417</v>
      </c>
      <c r="J1089" s="21" t="s">
        <v>7529</v>
      </c>
      <c r="K1089" s="19"/>
      <c r="L1089" s="22">
        <v>43881</v>
      </c>
      <c r="M1089" s="98"/>
      <c r="N1089" s="94"/>
      <c r="O1089" s="94">
        <v>40621.469399988702</v>
      </c>
      <c r="P1089" s="62">
        <f t="shared" si="16"/>
        <v>0</v>
      </c>
      <c r="Q1089" s="22">
        <v>43747</v>
      </c>
      <c r="R1089" s="99"/>
      <c r="S1089" s="99">
        <v>21532143.0370625</v>
      </c>
      <c r="T1089" s="19"/>
      <c r="U1089" s="23"/>
      <c r="V1089" s="63"/>
      <c r="W1089" s="23"/>
      <c r="X1089" s="63"/>
      <c r="Y1089" s="23"/>
      <c r="Z1089" s="63"/>
      <c r="AA1089" s="23"/>
      <c r="AB1089" s="63"/>
      <c r="AC1089" s="23"/>
      <c r="AD1089" s="63"/>
      <c r="AE1089" s="23"/>
      <c r="AF1089" s="64"/>
      <c r="AG1089" s="23"/>
      <c r="AH1089" s="63"/>
      <c r="AI1089" s="23"/>
      <c r="AJ1089" s="63"/>
      <c r="AK1089" s="23"/>
      <c r="AL1089" s="23"/>
      <c r="AM1089" s="63"/>
      <c r="AN1089" s="19"/>
      <c r="AO1089" s="26">
        <v>1.39974877729401E-2</v>
      </c>
      <c r="AP1089" s="26">
        <v>-2.3765231460856701E-2</v>
      </c>
      <c r="AQ1089" s="26">
        <v>1.7611788560316199E-2</v>
      </c>
      <c r="AR1089" s="26">
        <v>-2.1442795734401401E-2</v>
      </c>
      <c r="AS1089" s="24"/>
      <c r="AT1089" s="24"/>
      <c r="AU1089" s="24"/>
      <c r="AV1089" s="25"/>
      <c r="AW1089" s="19"/>
      <c r="AX1089" s="29"/>
      <c r="AY1089" s="30"/>
      <c r="AZ1089" s="30"/>
      <c r="BA1089" s="30"/>
      <c r="BB1089" s="62"/>
      <c r="BC1089" s="108">
        <v>-5.2402917261133597</v>
      </c>
      <c r="BD1089" s="22">
        <v>43747</v>
      </c>
      <c r="BE1089" s="22">
        <v>43783</v>
      </c>
      <c r="BF1089" s="24"/>
      <c r="BG1089" s="22"/>
      <c r="BH1089" s="37"/>
    </row>
    <row r="1090" spans="1:60" x14ac:dyDescent="0.25">
      <c r="A1090" s="19"/>
      <c r="B1090" s="17" t="s">
        <v>1104</v>
      </c>
      <c r="C1090" s="17" t="s">
        <v>5370</v>
      </c>
      <c r="D1090" s="17" t="s">
        <v>3192</v>
      </c>
      <c r="E1090" s="20" t="s">
        <v>7290</v>
      </c>
      <c r="F1090" s="20" t="s">
        <v>3150</v>
      </c>
      <c r="G1090" s="82" t="s">
        <v>7252</v>
      </c>
      <c r="H1090" s="85" t="s">
        <v>7262</v>
      </c>
      <c r="I1090" s="21" t="s">
        <v>7417</v>
      </c>
      <c r="J1090" s="21" t="s">
        <v>7530</v>
      </c>
      <c r="K1090" s="19"/>
      <c r="L1090" s="22">
        <v>44015</v>
      </c>
      <c r="M1090" s="98">
        <v>51015.226000010996</v>
      </c>
      <c r="N1090" s="94">
        <v>51015.226000010996</v>
      </c>
      <c r="O1090" s="94">
        <v>51181.172500014298</v>
      </c>
      <c r="P1090" s="62">
        <f t="shared" si="16"/>
        <v>0.99675766513548991</v>
      </c>
      <c r="Q1090" s="22">
        <v>44005</v>
      </c>
      <c r="R1090" s="99">
        <v>2539073.4720000001</v>
      </c>
      <c r="S1090" s="99">
        <v>2575354.9903359399</v>
      </c>
      <c r="T1090" s="19"/>
      <c r="U1090" s="23">
        <v>-2.2451782933785599E-4</v>
      </c>
      <c r="V1090" s="63">
        <v>-0.58047306974913204</v>
      </c>
      <c r="W1090" s="23">
        <v>1.3638230864671599E-2</v>
      </c>
      <c r="X1090" s="63">
        <v>-8.2389468782057502</v>
      </c>
      <c r="Y1090" s="23">
        <v>2.0283147108784799E-2</v>
      </c>
      <c r="Z1090" s="63">
        <v>15.228918091466801</v>
      </c>
      <c r="AA1090" s="23">
        <v>4.2826046188565697E-2</v>
      </c>
      <c r="AB1090" s="63">
        <v>21.1892203285242</v>
      </c>
      <c r="AC1090" s="23">
        <v>0.102640763325326</v>
      </c>
      <c r="AD1090" s="63">
        <v>30.331373580062099</v>
      </c>
      <c r="AE1090" s="23">
        <v>0.120433114323532</v>
      </c>
      <c r="AF1090" s="64">
        <v>24.2366530163272</v>
      </c>
      <c r="AG1090" s="23">
        <v>-6.3686858811706803E-4</v>
      </c>
      <c r="AH1090" s="63">
        <v>-6.1585126595673501</v>
      </c>
      <c r="AI1090" s="23">
        <v>2.6675794833863599E-2</v>
      </c>
      <c r="AJ1090" s="63">
        <v>12.7536924555898</v>
      </c>
      <c r="AK1090" s="23">
        <v>0.41376603566284798</v>
      </c>
      <c r="AL1090" s="23">
        <v>5.2509172117424903E-2</v>
      </c>
      <c r="AM1090" s="63">
        <v>28.024296732124601</v>
      </c>
      <c r="AN1090" s="19"/>
      <c r="AO1090" s="26">
        <v>1.4050274046894601E-2</v>
      </c>
      <c r="AP1090" s="26">
        <v>-2.3714408429441398E-2</v>
      </c>
      <c r="AQ1090" s="26">
        <v>4.6730063520953997E-2</v>
      </c>
      <c r="AR1090" s="26">
        <v>-4.1541153773359797E-2</v>
      </c>
      <c r="AS1090" s="24">
        <v>7</v>
      </c>
      <c r="AT1090" s="24">
        <v>5</v>
      </c>
      <c r="AU1090" s="24">
        <v>7</v>
      </c>
      <c r="AV1090" s="25">
        <v>5</v>
      </c>
      <c r="AW1090" s="19"/>
      <c r="AX1090" s="29">
        <v>5.7935757446393801E-2</v>
      </c>
      <c r="AY1090" s="30">
        <v>0.24630365766120099</v>
      </c>
      <c r="AZ1090" s="30">
        <v>0.598478339361463</v>
      </c>
      <c r="BA1090" s="30">
        <v>0.320886666870138</v>
      </c>
      <c r="BB1090" s="62">
        <v>5.9649664603512098E-3</v>
      </c>
      <c r="BC1090" s="108">
        <v>-9.2917892868426897</v>
      </c>
      <c r="BD1090" s="22">
        <v>43871</v>
      </c>
      <c r="BE1090" s="22">
        <v>43913</v>
      </c>
      <c r="BF1090" s="24">
        <v>94</v>
      </c>
      <c r="BG1090" s="22">
        <v>44001</v>
      </c>
      <c r="BH1090" s="37"/>
    </row>
    <row r="1091" spans="1:60" x14ac:dyDescent="0.25">
      <c r="A1091" s="19"/>
      <c r="B1091" s="17" t="s">
        <v>1105</v>
      </c>
      <c r="C1091" s="17" t="s">
        <v>5371</v>
      </c>
      <c r="D1091" s="17" t="s">
        <v>3192</v>
      </c>
      <c r="E1091" s="20" t="s">
        <v>7321</v>
      </c>
      <c r="F1091" s="20" t="s">
        <v>3150</v>
      </c>
      <c r="G1091" s="82" t="s">
        <v>7252</v>
      </c>
      <c r="H1091" s="85" t="s">
        <v>7262</v>
      </c>
      <c r="I1091" s="21" t="s">
        <v>7417</v>
      </c>
      <c r="J1091" s="21" t="s">
        <v>2982</v>
      </c>
      <c r="K1091" s="19"/>
      <c r="L1091" s="22">
        <v>44015</v>
      </c>
      <c r="M1091" s="98">
        <v>40295.618700027502</v>
      </c>
      <c r="N1091" s="94">
        <v>40295.618700027502</v>
      </c>
      <c r="O1091" s="94"/>
      <c r="P1091" s="62" t="str">
        <f t="shared" si="16"/>
        <v/>
      </c>
      <c r="Q1091" s="22"/>
      <c r="R1091" s="99">
        <v>19103108.973000001</v>
      </c>
      <c r="S1091" s="99"/>
      <c r="T1091" s="19"/>
      <c r="U1091" s="23">
        <v>-2.7656398742692502E-4</v>
      </c>
      <c r="V1091" s="63">
        <v>-0.58567768555803901</v>
      </c>
      <c r="W1091" s="23">
        <v>1.2056414441758499E-2</v>
      </c>
      <c r="X1091" s="63">
        <v>-8.3971285204897903</v>
      </c>
      <c r="Y1091" s="23"/>
      <c r="Z1091" s="63"/>
      <c r="AA1091" s="23"/>
      <c r="AB1091" s="63"/>
      <c r="AC1091" s="23"/>
      <c r="AD1091" s="63"/>
      <c r="AE1091" s="23"/>
      <c r="AF1091" s="64"/>
      <c r="AG1091" s="23">
        <v>-7.9293345697806195E-4</v>
      </c>
      <c r="AH1091" s="63">
        <v>-6.1741191464534504</v>
      </c>
      <c r="AI1091" s="23"/>
      <c r="AJ1091" s="63"/>
      <c r="AK1091" s="23">
        <v>7.7000052297080401E-3</v>
      </c>
      <c r="AL1091" s="23">
        <v>2.0555453178531E-2</v>
      </c>
      <c r="AM1091" s="63">
        <v>8.1070295777026296</v>
      </c>
      <c r="AN1091" s="19"/>
      <c r="AO1091" s="26">
        <v>9.7762496061477595E-3</v>
      </c>
      <c r="AP1091" s="26">
        <v>-1.8904979106082499E-2</v>
      </c>
      <c r="AQ1091" s="26">
        <v>4.5096609363099602E-2</v>
      </c>
      <c r="AR1091" s="26">
        <v>-4.3086665136797798E-2</v>
      </c>
      <c r="AS1091" s="24"/>
      <c r="AT1091" s="24"/>
      <c r="AU1091" s="24"/>
      <c r="AV1091" s="25"/>
      <c r="AW1091" s="19"/>
      <c r="AX1091" s="29"/>
      <c r="AY1091" s="30"/>
      <c r="AZ1091" s="30"/>
      <c r="BA1091" s="30"/>
      <c r="BB1091" s="62"/>
      <c r="BC1091" s="108">
        <v>-8.3384400895738509</v>
      </c>
      <c r="BD1091" s="22">
        <v>43882</v>
      </c>
      <c r="BE1091" s="22">
        <v>43913</v>
      </c>
      <c r="BF1091" s="24">
        <v>69</v>
      </c>
      <c r="BG1091" s="22">
        <v>43979</v>
      </c>
      <c r="BH1091" s="37"/>
    </row>
    <row r="1092" spans="1:60" x14ac:dyDescent="0.25">
      <c r="A1092" s="19"/>
      <c r="B1092" s="17" t="s">
        <v>1106</v>
      </c>
      <c r="C1092" s="17" t="s">
        <v>5372</v>
      </c>
      <c r="D1092" s="17" t="s">
        <v>3192</v>
      </c>
      <c r="E1092" s="20" t="s">
        <v>7322</v>
      </c>
      <c r="F1092" s="20" t="s">
        <v>3150</v>
      </c>
      <c r="G1092" s="82" t="s">
        <v>7252</v>
      </c>
      <c r="H1092" s="85" t="s">
        <v>7262</v>
      </c>
      <c r="I1092" s="21" t="s">
        <v>7417</v>
      </c>
      <c r="J1092" s="21" t="s">
        <v>7531</v>
      </c>
      <c r="K1092" s="19"/>
      <c r="L1092" s="22">
        <v>44015</v>
      </c>
      <c r="M1092" s="98">
        <v>1363.9338000007001</v>
      </c>
      <c r="N1092" s="94">
        <v>1363.9338000007001</v>
      </c>
      <c r="O1092" s="94">
        <v>1368.48299999908</v>
      </c>
      <c r="P1092" s="62">
        <f t="shared" si="16"/>
        <v>0.99667573510348106</v>
      </c>
      <c r="Q1092" s="22">
        <v>44005</v>
      </c>
      <c r="R1092" s="99">
        <v>3482984.9819999998</v>
      </c>
      <c r="S1092" s="99">
        <v>3328706.1980156298</v>
      </c>
      <c r="T1092" s="19"/>
      <c r="U1092" s="23">
        <v>-2.3272838279808601E-4</v>
      </c>
      <c r="V1092" s="63">
        <v>-0.58129412509515499</v>
      </c>
      <c r="W1092" s="23">
        <v>1.33882967147656E-2</v>
      </c>
      <c r="X1092" s="63">
        <v>-8.2639402931963595</v>
      </c>
      <c r="Y1092" s="23">
        <v>1.87576275166066E-2</v>
      </c>
      <c r="Z1092" s="63">
        <v>15.0763661322417</v>
      </c>
      <c r="AA1092" s="23">
        <v>3.9693522501693203E-2</v>
      </c>
      <c r="AB1092" s="63">
        <v>20.875967959815199</v>
      </c>
      <c r="AC1092" s="23">
        <v>9.6036062301282102E-2</v>
      </c>
      <c r="AD1092" s="63">
        <v>29.670903477672301</v>
      </c>
      <c r="AE1092" s="23">
        <v>0.110385038187815</v>
      </c>
      <c r="AF1092" s="64">
        <v>23.231845402740898</v>
      </c>
      <c r="AG1092" s="23">
        <v>-6.6154434352938595E-4</v>
      </c>
      <c r="AH1092" s="63">
        <v>-6.1609802351085801</v>
      </c>
      <c r="AI1092" s="23">
        <v>2.51154193938419E-2</v>
      </c>
      <c r="AJ1092" s="63">
        <v>12.5976549115876</v>
      </c>
      <c r="AK1092" s="23">
        <v>0.36393380000139602</v>
      </c>
      <c r="AL1092" s="23">
        <v>4.6941770800913198E-2</v>
      </c>
      <c r="AM1092" s="63">
        <v>23.041073165979501</v>
      </c>
      <c r="AN1092" s="19"/>
      <c r="AO1092" s="26">
        <v>1.4041961741895599E-2</v>
      </c>
      <c r="AP1092" s="26">
        <v>-2.37224314514606E-2</v>
      </c>
      <c r="AQ1092" s="26">
        <v>4.6471706535157899E-2</v>
      </c>
      <c r="AR1092" s="26">
        <v>-4.1785357567277998E-2</v>
      </c>
      <c r="AS1092" s="24">
        <v>7</v>
      </c>
      <c r="AT1092" s="24">
        <v>5</v>
      </c>
      <c r="AU1092" s="24">
        <v>7</v>
      </c>
      <c r="AV1092" s="25">
        <v>5</v>
      </c>
      <c r="AW1092" s="19"/>
      <c r="AX1092" s="29">
        <v>5.7932470965533903E-2</v>
      </c>
      <c r="AY1092" s="30">
        <v>0.196822580571961</v>
      </c>
      <c r="AZ1092" s="30">
        <v>0.58780265193854597</v>
      </c>
      <c r="BA1092" s="30">
        <v>0.25605368066044298</v>
      </c>
      <c r="BB1092" s="62">
        <v>5.9645674023431601E-3</v>
      </c>
      <c r="BC1092" s="108">
        <v>-9.3231030929309799</v>
      </c>
      <c r="BD1092" s="22">
        <v>43871</v>
      </c>
      <c r="BE1092" s="22">
        <v>43913</v>
      </c>
      <c r="BF1092" s="24">
        <v>94</v>
      </c>
      <c r="BG1092" s="22">
        <v>44001</v>
      </c>
      <c r="BH1092" s="37"/>
    </row>
    <row r="1093" spans="1:60" x14ac:dyDescent="0.25">
      <c r="A1093" s="19"/>
      <c r="B1093" s="17" t="s">
        <v>1107</v>
      </c>
      <c r="C1093" s="17" t="s">
        <v>5373</v>
      </c>
      <c r="D1093" s="17" t="s">
        <v>3193</v>
      </c>
      <c r="E1093" s="20" t="s">
        <v>7289</v>
      </c>
      <c r="F1093" s="20" t="s">
        <v>3153</v>
      </c>
      <c r="G1093" s="82" t="s">
        <v>7251</v>
      </c>
      <c r="H1093" s="85" t="s">
        <v>7262</v>
      </c>
      <c r="I1093" s="21" t="s">
        <v>7417</v>
      </c>
      <c r="J1093" s="21" t="s">
        <v>7532</v>
      </c>
      <c r="K1093" s="19"/>
      <c r="L1093" s="22">
        <v>44015</v>
      </c>
      <c r="M1093" s="98">
        <v>1181.6304000001401</v>
      </c>
      <c r="N1093" s="94">
        <v>1181.6304000001401</v>
      </c>
      <c r="O1093" s="94">
        <v>1218.7695000004001</v>
      </c>
      <c r="P1093" s="62">
        <f t="shared" ref="P1093:P1156" si="17">IFERROR(N1093/O1093,"")</f>
        <v>0.96952737986941107</v>
      </c>
      <c r="Q1093" s="22">
        <v>43874</v>
      </c>
      <c r="R1093" s="99">
        <v>40848657.847999997</v>
      </c>
      <c r="S1093" s="99">
        <v>31337219.922062501</v>
      </c>
      <c r="T1093" s="19"/>
      <c r="U1093" s="23">
        <v>1.5893124964350099E-3</v>
      </c>
      <c r="V1093" s="63">
        <v>-0.39909003717184499</v>
      </c>
      <c r="W1093" s="23">
        <v>1.57583774489467E-2</v>
      </c>
      <c r="X1093" s="63">
        <v>-8.0269322197709698</v>
      </c>
      <c r="Y1093" s="23">
        <v>-9.7343724364691298E-3</v>
      </c>
      <c r="Z1093" s="63">
        <v>12.227166136930499</v>
      </c>
      <c r="AA1093" s="23">
        <v>2.3979002384294301E-2</v>
      </c>
      <c r="AB1093" s="63">
        <v>19.304515948082599</v>
      </c>
      <c r="AC1093" s="23">
        <v>8.2803270355798306E-2</v>
      </c>
      <c r="AD1093" s="63">
        <v>28.347624283109301</v>
      </c>
      <c r="AE1093" s="23">
        <v>0.100035282890603</v>
      </c>
      <c r="AF1093" s="64">
        <v>22.196869873034299</v>
      </c>
      <c r="AG1093" s="23">
        <v>5.6114997823897305E-4</v>
      </c>
      <c r="AH1093" s="63">
        <v>-6.0387108029317504</v>
      </c>
      <c r="AI1093" s="23">
        <v>-3.43593225989025E-3</v>
      </c>
      <c r="AJ1093" s="63">
        <v>9.7425197462143807</v>
      </c>
      <c r="AK1093" s="23">
        <v>0.18163040000043101</v>
      </c>
      <c r="AL1093" s="23">
        <v>3.2250710210064398E-2</v>
      </c>
      <c r="AM1093" s="63">
        <v>12.2761256425438</v>
      </c>
      <c r="AN1093" s="19"/>
      <c r="AO1093" s="26">
        <v>8.6081374574860092E-3</v>
      </c>
      <c r="AP1093" s="26">
        <v>-1.8926390539490998E-2</v>
      </c>
      <c r="AQ1093" s="26">
        <v>3.4432670317983097E-2</v>
      </c>
      <c r="AR1093" s="26">
        <v>-5.3698644062024001E-2</v>
      </c>
      <c r="AS1093" s="24">
        <v>8</v>
      </c>
      <c r="AT1093" s="24">
        <v>4</v>
      </c>
      <c r="AU1093" s="24">
        <v>7</v>
      </c>
      <c r="AV1093" s="25">
        <v>5</v>
      </c>
      <c r="AW1093" s="19"/>
      <c r="AX1093" s="29">
        <v>5.2473512528085901E-2</v>
      </c>
      <c r="AY1093" s="30">
        <v>-7.9808162152971804E-2</v>
      </c>
      <c r="AZ1093" s="30">
        <v>0.493710324384665</v>
      </c>
      <c r="BA1093" s="30">
        <v>-0.10198610474594701</v>
      </c>
      <c r="BB1093" s="62">
        <v>5.4057055924840803E-3</v>
      </c>
      <c r="BC1093" s="108">
        <v>-9.4834831361222296</v>
      </c>
      <c r="BD1093" s="22">
        <v>43874</v>
      </c>
      <c r="BE1093" s="22">
        <v>43910</v>
      </c>
      <c r="BF1093" s="24"/>
      <c r="BG1093" s="22"/>
      <c r="BH1093" s="37"/>
    </row>
    <row r="1094" spans="1:60" x14ac:dyDescent="0.25">
      <c r="A1094" s="19"/>
      <c r="B1094" s="17" t="s">
        <v>1108</v>
      </c>
      <c r="C1094" s="17" t="s">
        <v>5374</v>
      </c>
      <c r="D1094" s="17" t="s">
        <v>3193</v>
      </c>
      <c r="E1094" s="20" t="s">
        <v>7298</v>
      </c>
      <c r="F1094" s="20" t="s">
        <v>3153</v>
      </c>
      <c r="G1094" s="82" t="s">
        <v>7251</v>
      </c>
      <c r="H1094" s="85" t="s">
        <v>7262</v>
      </c>
      <c r="I1094" s="21" t="s">
        <v>7417</v>
      </c>
      <c r="J1094" s="21" t="s">
        <v>7533</v>
      </c>
      <c r="K1094" s="19"/>
      <c r="L1094" s="22">
        <v>44015</v>
      </c>
      <c r="M1094" s="98">
        <v>1222.0072000008099</v>
      </c>
      <c r="N1094" s="94">
        <v>1222.0072000008099</v>
      </c>
      <c r="O1094" s="94">
        <v>1257.50630000047</v>
      </c>
      <c r="P1094" s="62">
        <f t="shared" si="17"/>
        <v>0.97177024083326913</v>
      </c>
      <c r="Q1094" s="22">
        <v>43874</v>
      </c>
      <c r="R1094" s="99">
        <v>2307392.0980000002</v>
      </c>
      <c r="S1094" s="99">
        <v>2009172.6509726599</v>
      </c>
      <c r="T1094" s="19"/>
      <c r="U1094" s="23">
        <v>1.60567426792113E-3</v>
      </c>
      <c r="V1094" s="63">
        <v>-0.39745386002323402</v>
      </c>
      <c r="W1094" s="23">
        <v>1.6257698813205899E-2</v>
      </c>
      <c r="X1094" s="63">
        <v>-7.9770000833450503</v>
      </c>
      <c r="Y1094" s="23">
        <v>-6.7767176506095001E-3</v>
      </c>
      <c r="Z1094" s="63">
        <v>12.5229316155164</v>
      </c>
      <c r="AA1094" s="23">
        <v>3.0147832087095601E-2</v>
      </c>
      <c r="AB1094" s="63">
        <v>19.9213989183772</v>
      </c>
      <c r="AC1094" s="23">
        <v>9.5882126106589596E-2</v>
      </c>
      <c r="AD1094" s="63">
        <v>29.655509858188498</v>
      </c>
      <c r="AE1094" s="23">
        <v>0.12358859209416601</v>
      </c>
      <c r="AF1094" s="64">
        <v>24.552200793375999</v>
      </c>
      <c r="AG1094" s="23">
        <v>6.1027041010674999E-4</v>
      </c>
      <c r="AH1094" s="63">
        <v>-6.03379875974497</v>
      </c>
      <c r="AI1094" s="23">
        <v>-4.1046732440008798E-4</v>
      </c>
      <c r="AJ1094" s="63">
        <v>10.045066239763401</v>
      </c>
      <c r="AK1094" s="23">
        <v>0.22200719999993501</v>
      </c>
      <c r="AL1094" s="23">
        <v>3.8868180143254001E-2</v>
      </c>
      <c r="AM1094" s="63">
        <v>16.313805642479601</v>
      </c>
      <c r="AN1094" s="19"/>
      <c r="AO1094" s="26">
        <v>8.6247023136820592E-3</v>
      </c>
      <c r="AP1094" s="26">
        <v>-1.8910243747995999E-2</v>
      </c>
      <c r="AQ1094" s="26">
        <v>3.4941361653181999E-2</v>
      </c>
      <c r="AR1094" s="26">
        <v>-5.3217581315038801E-2</v>
      </c>
      <c r="AS1094" s="24">
        <v>8</v>
      </c>
      <c r="AT1094" s="24">
        <v>4</v>
      </c>
      <c r="AU1094" s="24">
        <v>7</v>
      </c>
      <c r="AV1094" s="25">
        <v>5</v>
      </c>
      <c r="AW1094" s="19"/>
      <c r="AX1094" s="29">
        <v>5.2486674403335203E-2</v>
      </c>
      <c r="AY1094" s="30">
        <v>2.7668002912093901E-2</v>
      </c>
      <c r="AZ1094" s="30">
        <v>0.51400493391702196</v>
      </c>
      <c r="BA1094" s="30">
        <v>3.54742339236509E-2</v>
      </c>
      <c r="BB1094" s="62">
        <v>5.4071670228950097E-3</v>
      </c>
      <c r="BC1094" s="108">
        <v>-9.4300601117865899</v>
      </c>
      <c r="BD1094" s="22">
        <v>43874</v>
      </c>
      <c r="BE1094" s="22">
        <v>43910</v>
      </c>
      <c r="BF1094" s="24"/>
      <c r="BG1094" s="22"/>
      <c r="BH1094" s="37"/>
    </row>
    <row r="1095" spans="1:60" x14ac:dyDescent="0.25">
      <c r="A1095" s="19"/>
      <c r="B1095" s="17" t="s">
        <v>1109</v>
      </c>
      <c r="C1095" s="17" t="s">
        <v>5375</v>
      </c>
      <c r="D1095" s="17" t="s">
        <v>3193</v>
      </c>
      <c r="E1095" s="20" t="s">
        <v>7377</v>
      </c>
      <c r="F1095" s="20" t="s">
        <v>3153</v>
      </c>
      <c r="G1095" s="82" t="s">
        <v>7251</v>
      </c>
      <c r="H1095" s="85" t="s">
        <v>7262</v>
      </c>
      <c r="I1095" s="21" t="s">
        <v>7417</v>
      </c>
      <c r="J1095" s="21" t="s">
        <v>7534</v>
      </c>
      <c r="K1095" s="19"/>
      <c r="L1095" s="22">
        <v>44015</v>
      </c>
      <c r="M1095" s="98">
        <v>1179.4056000001699</v>
      </c>
      <c r="N1095" s="94">
        <v>1179.4056000001699</v>
      </c>
      <c r="O1095" s="94">
        <v>1211.33000000007</v>
      </c>
      <c r="P1095" s="62">
        <f t="shared" si="17"/>
        <v>0.9736451668827667</v>
      </c>
      <c r="Q1095" s="22">
        <v>43874</v>
      </c>
      <c r="R1095" s="99">
        <v>6079376.4620000003</v>
      </c>
      <c r="S1095" s="99">
        <v>4186238.9764648401</v>
      </c>
      <c r="T1095" s="19"/>
      <c r="U1095" s="23">
        <v>1.6194497711694599E-3</v>
      </c>
      <c r="V1095" s="63">
        <v>-0.39607630969840102</v>
      </c>
      <c r="W1095" s="23">
        <v>1.6674801290719202E-2</v>
      </c>
      <c r="X1095" s="63">
        <v>-7.9352898355937196</v>
      </c>
      <c r="Y1095" s="23">
        <v>-4.30206329838256E-3</v>
      </c>
      <c r="Z1095" s="63">
        <v>12.770397050742799</v>
      </c>
      <c r="AA1095" s="23">
        <v>3.5321737388585503E-2</v>
      </c>
      <c r="AB1095" s="63">
        <v>20.438789448526201</v>
      </c>
      <c r="AC1095" s="23">
        <v>0.106907477183995</v>
      </c>
      <c r="AD1095" s="63">
        <v>30.758044965943601</v>
      </c>
      <c r="AE1095" s="23">
        <v>0.140909046937013</v>
      </c>
      <c r="AF1095" s="64">
        <v>26.284246277675301</v>
      </c>
      <c r="AG1095" s="23">
        <v>6.5134508258779501E-4</v>
      </c>
      <c r="AH1095" s="63">
        <v>-6.0296912924968602</v>
      </c>
      <c r="AI1095" s="23">
        <v>2.1213194904703401E-3</v>
      </c>
      <c r="AJ1095" s="63">
        <v>10.2982449212577</v>
      </c>
      <c r="AK1095" s="23">
        <v>0.17940559999988201</v>
      </c>
      <c r="AL1095" s="23">
        <v>4.3119669646330301E-2</v>
      </c>
      <c r="AM1095" s="63">
        <v>15.3375650292292</v>
      </c>
      <c r="AN1095" s="19"/>
      <c r="AO1095" s="26">
        <v>8.6386068342107995E-3</v>
      </c>
      <c r="AP1095" s="26">
        <v>-1.88968111006034E-2</v>
      </c>
      <c r="AQ1095" s="26">
        <v>3.5365905303478898E-2</v>
      </c>
      <c r="AR1095" s="26">
        <v>-5.2816451766411802E-2</v>
      </c>
      <c r="AS1095" s="24">
        <v>8</v>
      </c>
      <c r="AT1095" s="24">
        <v>4</v>
      </c>
      <c r="AU1095" s="24">
        <v>7</v>
      </c>
      <c r="AV1095" s="25">
        <v>5</v>
      </c>
      <c r="AW1095" s="19"/>
      <c r="AX1095" s="29">
        <v>5.2143970272081799E-2</v>
      </c>
      <c r="AY1095" s="30">
        <v>-8.6704155237157507E-2</v>
      </c>
      <c r="AZ1095" s="30">
        <v>0.92659014859327704</v>
      </c>
      <c r="BA1095" s="30">
        <v>-0.11029450486933</v>
      </c>
      <c r="BB1095" s="62">
        <v>5.3713863011307702E-3</v>
      </c>
      <c r="BC1095" s="108">
        <v>-9.3854853756492993</v>
      </c>
      <c r="BD1095" s="22">
        <v>43874</v>
      </c>
      <c r="BE1095" s="22">
        <v>43910</v>
      </c>
      <c r="BF1095" s="24"/>
      <c r="BG1095" s="22"/>
      <c r="BH1095" s="37"/>
    </row>
    <row r="1096" spans="1:60" x14ac:dyDescent="0.25">
      <c r="A1096" s="19"/>
      <c r="B1096" s="17" t="s">
        <v>1110</v>
      </c>
      <c r="C1096" s="17" t="s">
        <v>5376</v>
      </c>
      <c r="D1096" s="17" t="s">
        <v>3193</v>
      </c>
      <c r="E1096" s="20" t="s">
        <v>7293</v>
      </c>
      <c r="F1096" s="20" t="s">
        <v>3153</v>
      </c>
      <c r="G1096" s="82" t="s">
        <v>7251</v>
      </c>
      <c r="H1096" s="85" t="s">
        <v>7262</v>
      </c>
      <c r="I1096" s="21" t="s">
        <v>7417</v>
      </c>
      <c r="J1096" s="21" t="s">
        <v>2982</v>
      </c>
      <c r="K1096" s="19"/>
      <c r="L1096" s="22">
        <v>44015</v>
      </c>
      <c r="M1096" s="98">
        <v>1102.5532000009</v>
      </c>
      <c r="N1096" s="94">
        <v>1102.5532000009</v>
      </c>
      <c r="O1096" s="94">
        <v>1134.1440999992201</v>
      </c>
      <c r="P1096" s="62">
        <f t="shared" si="17"/>
        <v>0.97214560301610542</v>
      </c>
      <c r="Q1096" s="22">
        <v>43874</v>
      </c>
      <c r="R1096" s="99">
        <v>36306874.262999997</v>
      </c>
      <c r="S1096" s="99">
        <v>25785356.546718799</v>
      </c>
      <c r="T1096" s="19"/>
      <c r="U1096" s="23">
        <v>1.6084919952845699E-3</v>
      </c>
      <c r="V1096" s="63">
        <v>-0.39717208728689002</v>
      </c>
      <c r="W1096" s="23">
        <v>1.6341428521627701E-2</v>
      </c>
      <c r="X1096" s="63">
        <v>-7.9686271125028698</v>
      </c>
      <c r="Y1096" s="23">
        <v>-6.2811716343276203E-3</v>
      </c>
      <c r="Z1096" s="63">
        <v>12.572486217148301</v>
      </c>
      <c r="AA1096" s="23">
        <v>3.1182193106360501E-2</v>
      </c>
      <c r="AB1096" s="63">
        <v>20.024835020303701</v>
      </c>
      <c r="AC1096" s="23">
        <v>9.8080279789428501E-2</v>
      </c>
      <c r="AD1096" s="63">
        <v>29.8753252264869</v>
      </c>
      <c r="AE1096" s="23"/>
      <c r="AF1096" s="64"/>
      <c r="AG1096" s="23">
        <v>6.1858387198299202E-4</v>
      </c>
      <c r="AH1096" s="63">
        <v>-6.0329674135573397</v>
      </c>
      <c r="AI1096" s="23">
        <v>9.6603311249054995E-5</v>
      </c>
      <c r="AJ1096" s="63">
        <v>10.095773303328301</v>
      </c>
      <c r="AK1096" s="23">
        <v>0.10288748519815299</v>
      </c>
      <c r="AL1096" s="23">
        <v>4.4566651349669001E-2</v>
      </c>
      <c r="AM1096" s="63">
        <v>35.811853773542701</v>
      </c>
      <c r="AN1096" s="19"/>
      <c r="AO1096" s="26">
        <v>8.6275137273332803E-3</v>
      </c>
      <c r="AP1096" s="26">
        <v>-1.8907606007814999E-2</v>
      </c>
      <c r="AQ1096" s="26">
        <v>3.5026457804633503E-2</v>
      </c>
      <c r="AR1096" s="26">
        <v>-5.3137344025380999E-2</v>
      </c>
      <c r="AS1096" s="24">
        <v>8</v>
      </c>
      <c r="AT1096" s="24">
        <v>4</v>
      </c>
      <c r="AU1096" s="24">
        <v>7</v>
      </c>
      <c r="AV1096" s="25">
        <v>5</v>
      </c>
      <c r="AW1096" s="19"/>
      <c r="AX1096" s="29">
        <v>5.2489067552305597E-2</v>
      </c>
      <c r="AY1096" s="30">
        <v>4.5678598023698697E-2</v>
      </c>
      <c r="AZ1096" s="30">
        <v>0.51740734113172904</v>
      </c>
      <c r="BA1096" s="30">
        <v>5.8598822825388197E-2</v>
      </c>
      <c r="BB1096" s="62">
        <v>5.4074312791908604E-3</v>
      </c>
      <c r="BC1096" s="108">
        <v>-9.4211396945902397</v>
      </c>
      <c r="BD1096" s="22">
        <v>43874</v>
      </c>
      <c r="BE1096" s="22">
        <v>43910</v>
      </c>
      <c r="BF1096" s="24"/>
      <c r="BG1096" s="22"/>
      <c r="BH1096" s="37"/>
    </row>
    <row r="1097" spans="1:60" x14ac:dyDescent="0.25">
      <c r="A1097" s="19"/>
      <c r="B1097" s="17" t="s">
        <v>1111</v>
      </c>
      <c r="C1097" s="17" t="s">
        <v>5377</v>
      </c>
      <c r="D1097" s="17" t="s">
        <v>3193</v>
      </c>
      <c r="E1097" s="20" t="s">
        <v>7306</v>
      </c>
      <c r="F1097" s="20" t="s">
        <v>3153</v>
      </c>
      <c r="G1097" s="82" t="s">
        <v>7251</v>
      </c>
      <c r="H1097" s="85" t="s">
        <v>7262</v>
      </c>
      <c r="I1097" s="21" t="s">
        <v>7417</v>
      </c>
      <c r="J1097" s="21" t="s">
        <v>7535</v>
      </c>
      <c r="K1097" s="19"/>
      <c r="L1097" s="22">
        <v>44015</v>
      </c>
      <c r="M1097" s="98">
        <v>1065.5373999998001</v>
      </c>
      <c r="N1097" s="94">
        <v>1065.5373999998001</v>
      </c>
      <c r="O1097" s="94">
        <v>1095.1640000007999</v>
      </c>
      <c r="P1097" s="62">
        <f t="shared" si="17"/>
        <v>0.97294779594564995</v>
      </c>
      <c r="Q1097" s="22">
        <v>43874</v>
      </c>
      <c r="R1097" s="99">
        <v>3695364.7880000002</v>
      </c>
      <c r="S1097" s="99">
        <v>3000344.8626914099</v>
      </c>
      <c r="T1097" s="19"/>
      <c r="U1097" s="23">
        <v>1.6139942417794401E-3</v>
      </c>
      <c r="V1097" s="63">
        <v>-0.39662186263740301</v>
      </c>
      <c r="W1097" s="23">
        <v>1.6508064856680001E-2</v>
      </c>
      <c r="X1097" s="63">
        <v>-7.9519634789976399</v>
      </c>
      <c r="Y1097" s="23">
        <v>-5.2047763801965604E-3</v>
      </c>
      <c r="Z1097" s="63">
        <v>12.680125742568601</v>
      </c>
      <c r="AA1097" s="23">
        <v>3.3495725328975802E-2</v>
      </c>
      <c r="AB1097" s="63">
        <v>20.256188242550699</v>
      </c>
      <c r="AC1097" s="23"/>
      <c r="AD1097" s="63"/>
      <c r="AE1097" s="23"/>
      <c r="AF1097" s="64"/>
      <c r="AG1097" s="23">
        <v>6.3501233853458005E-4</v>
      </c>
      <c r="AH1097" s="63">
        <v>-6.0313245669021898</v>
      </c>
      <c r="AI1097" s="23">
        <v>1.19791874749353E-3</v>
      </c>
      <c r="AJ1097" s="63">
        <v>10.2059048469528</v>
      </c>
      <c r="AK1097" s="23">
        <v>6.5537399999811896E-2</v>
      </c>
      <c r="AL1097" s="23">
        <v>5.0452319146643297E-2</v>
      </c>
      <c r="AM1097" s="63">
        <v>26.634979714144698</v>
      </c>
      <c r="AN1097" s="19"/>
      <c r="AO1097" s="26">
        <v>8.6339101435442007E-3</v>
      </c>
      <c r="AP1097" s="26">
        <v>-1.8901394218119101E-2</v>
      </c>
      <c r="AQ1097" s="26">
        <v>3.5212242097259101E-2</v>
      </c>
      <c r="AR1097" s="26">
        <v>-5.2952711662364899E-2</v>
      </c>
      <c r="AS1097" s="24">
        <v>8</v>
      </c>
      <c r="AT1097" s="24">
        <v>4</v>
      </c>
      <c r="AU1097" s="24">
        <v>7</v>
      </c>
      <c r="AV1097" s="25">
        <v>5</v>
      </c>
      <c r="AW1097" s="19"/>
      <c r="AX1097" s="29">
        <v>5.2494207877680298E-2</v>
      </c>
      <c r="AY1097" s="30">
        <v>8.6018711038377701E-2</v>
      </c>
      <c r="AZ1097" s="30">
        <v>0.52502270959848796</v>
      </c>
      <c r="BA1097" s="30">
        <v>0.110486613362013</v>
      </c>
      <c r="BB1097" s="62">
        <v>5.4080013096609002E-3</v>
      </c>
      <c r="BC1097" s="108">
        <v>-9.4006285817304196</v>
      </c>
      <c r="BD1097" s="22">
        <v>43874</v>
      </c>
      <c r="BE1097" s="22">
        <v>43910</v>
      </c>
      <c r="BF1097" s="24"/>
      <c r="BG1097" s="22"/>
      <c r="BH1097" s="37"/>
    </row>
    <row r="1098" spans="1:60" x14ac:dyDescent="0.25">
      <c r="A1098" s="19"/>
      <c r="B1098" s="17" t="s">
        <v>1112</v>
      </c>
      <c r="C1098" s="17" t="s">
        <v>5378</v>
      </c>
      <c r="D1098" s="17" t="s">
        <v>3193</v>
      </c>
      <c r="E1098" s="20" t="s">
        <v>7363</v>
      </c>
      <c r="F1098" s="20" t="s">
        <v>3153</v>
      </c>
      <c r="G1098" s="82" t="s">
        <v>7251</v>
      </c>
      <c r="H1098" s="85" t="s">
        <v>7262</v>
      </c>
      <c r="I1098" s="21" t="s">
        <v>7417</v>
      </c>
      <c r="J1098" s="21" t="s">
        <v>7536</v>
      </c>
      <c r="K1098" s="19"/>
      <c r="L1098" s="22">
        <v>44015</v>
      </c>
      <c r="M1098" s="98">
        <v>1097.3380999993501</v>
      </c>
      <c r="N1098" s="94">
        <v>1097.3380999993501</v>
      </c>
      <c r="O1098" s="94">
        <v>1130.5205000005701</v>
      </c>
      <c r="P1098" s="62">
        <f t="shared" si="17"/>
        <v>0.97064856408954703</v>
      </c>
      <c r="Q1098" s="22">
        <v>43874</v>
      </c>
      <c r="R1098" s="99">
        <v>82300.357000000004</v>
      </c>
      <c r="S1098" s="99">
        <v>81819.438309204095</v>
      </c>
      <c r="T1098" s="19"/>
      <c r="U1098" s="23">
        <v>1.59749847443891E-3</v>
      </c>
      <c r="V1098" s="63">
        <v>-0.39827143937145598</v>
      </c>
      <c r="W1098" s="23">
        <v>1.6008170003260599E-2</v>
      </c>
      <c r="X1098" s="63">
        <v>-8.0019529643468594</v>
      </c>
      <c r="Y1098" s="23">
        <v>-8.2557828573044407E-3</v>
      </c>
      <c r="Z1098" s="63">
        <v>12.375025094850599</v>
      </c>
      <c r="AA1098" s="23">
        <v>2.80339133532834E-2</v>
      </c>
      <c r="AB1098" s="63">
        <v>19.710007044981499</v>
      </c>
      <c r="AC1098" s="23">
        <v>9.2540753550565596E-2</v>
      </c>
      <c r="AD1098" s="63">
        <v>29.321372602600601</v>
      </c>
      <c r="AE1098" s="23"/>
      <c r="AF1098" s="64"/>
      <c r="AG1098" s="23">
        <v>5.8575956791173699E-4</v>
      </c>
      <c r="AH1098" s="63">
        <v>-6.0362498439644696</v>
      </c>
      <c r="AI1098" s="23">
        <v>-1.9235021354688799E-3</v>
      </c>
      <c r="AJ1098" s="63">
        <v>9.8937627586565196</v>
      </c>
      <c r="AK1098" s="23">
        <v>0.10102189906872799</v>
      </c>
      <c r="AL1098" s="23">
        <v>4.3310560708050602E-2</v>
      </c>
      <c r="AM1098" s="63">
        <v>35.954917431634399</v>
      </c>
      <c r="AN1098" s="19"/>
      <c r="AO1098" s="26">
        <v>8.6220081720966794E-3</v>
      </c>
      <c r="AP1098" s="26">
        <v>-1.8912891689978999E-2</v>
      </c>
      <c r="AQ1098" s="26">
        <v>3.4687129325902802E-2</v>
      </c>
      <c r="AR1098" s="26">
        <v>-5.3458120316499803E-2</v>
      </c>
      <c r="AS1098" s="24">
        <v>8</v>
      </c>
      <c r="AT1098" s="24">
        <v>4</v>
      </c>
      <c r="AU1098" s="24">
        <v>7</v>
      </c>
      <c r="AV1098" s="25">
        <v>5</v>
      </c>
      <c r="AW1098" s="19"/>
      <c r="AX1098" s="29">
        <v>5.2483876990372699E-2</v>
      </c>
      <c r="AY1098" s="30">
        <v>-8.8434236350565208E-3</v>
      </c>
      <c r="AZ1098" s="30">
        <v>0.50706335240465705</v>
      </c>
      <c r="BA1098" s="30">
        <v>-1.1324584049432901E-2</v>
      </c>
      <c r="BB1098" s="62">
        <v>5.4068367171566899E-3</v>
      </c>
      <c r="BC1098" s="108">
        <v>-9.4567767679254793</v>
      </c>
      <c r="BD1098" s="22">
        <v>43874</v>
      </c>
      <c r="BE1098" s="22">
        <v>43910</v>
      </c>
      <c r="BF1098" s="24"/>
      <c r="BG1098" s="22"/>
      <c r="BH1098" s="37"/>
    </row>
    <row r="1099" spans="1:60" x14ac:dyDescent="0.25">
      <c r="A1099" s="19"/>
      <c r="B1099" s="17" t="s">
        <v>1113</v>
      </c>
      <c r="C1099" s="17" t="s">
        <v>5379</v>
      </c>
      <c r="D1099" s="17" t="s">
        <v>3193</v>
      </c>
      <c r="E1099" s="20" t="s">
        <v>7308</v>
      </c>
      <c r="F1099" s="20" t="s">
        <v>3153</v>
      </c>
      <c r="G1099" s="82" t="s">
        <v>7251</v>
      </c>
      <c r="H1099" s="85" t="s">
        <v>7262</v>
      </c>
      <c r="I1099" s="21" t="s">
        <v>7417</v>
      </c>
      <c r="J1099" s="21" t="s">
        <v>7537</v>
      </c>
      <c r="K1099" s="19"/>
      <c r="L1099" s="22">
        <v>44015</v>
      </c>
      <c r="M1099" s="98">
        <v>1153.39499999955</v>
      </c>
      <c r="N1099" s="94">
        <v>1153.39499999955</v>
      </c>
      <c r="O1099" s="94">
        <v>1183.6120999995601</v>
      </c>
      <c r="P1099" s="62">
        <f t="shared" si="17"/>
        <v>0.97447043672498679</v>
      </c>
      <c r="Q1099" s="22">
        <v>43874</v>
      </c>
      <c r="R1099" s="99">
        <v>1621618.7050000001</v>
      </c>
      <c r="S1099" s="99">
        <v>2213100.63102344</v>
      </c>
      <c r="T1099" s="19"/>
      <c r="U1099" s="23">
        <v>1.6254121819656599E-3</v>
      </c>
      <c r="V1099" s="63">
        <v>-0.39548006861878099</v>
      </c>
      <c r="W1099" s="23">
        <v>1.6858106419022099E-2</v>
      </c>
      <c r="X1099" s="63">
        <v>-7.9169593227634296</v>
      </c>
      <c r="Y1099" s="23">
        <v>-3.2126524629347798E-3</v>
      </c>
      <c r="Z1099" s="63">
        <v>12.8793381342839</v>
      </c>
      <c r="AA1099" s="23">
        <v>3.8588306188103202E-2</v>
      </c>
      <c r="AB1099" s="63">
        <v>20.765446328470698</v>
      </c>
      <c r="AC1099" s="23">
        <v>0.11507338450071999</v>
      </c>
      <c r="AD1099" s="63">
        <v>31.574635697615999</v>
      </c>
      <c r="AE1099" s="23">
        <v>0.15416355751222</v>
      </c>
      <c r="AF1099" s="64">
        <v>27.609697335196</v>
      </c>
      <c r="AG1099" s="23">
        <v>6.6942940611625101E-4</v>
      </c>
      <c r="AH1099" s="63">
        <v>-6.02788286014402</v>
      </c>
      <c r="AI1099" s="23">
        <v>3.2357843065255998E-3</v>
      </c>
      <c r="AJ1099" s="63">
        <v>10.409691402863199</v>
      </c>
      <c r="AK1099" s="23">
        <v>0.15339499999943701</v>
      </c>
      <c r="AL1099" s="23">
        <v>4.6756294128499597E-2</v>
      </c>
      <c r="AM1099" s="63">
        <v>26.854776015185099</v>
      </c>
      <c r="AN1099" s="19"/>
      <c r="AO1099" s="26">
        <v>8.6502068515983393E-3</v>
      </c>
      <c r="AP1099" s="26">
        <v>-1.8885537674577801E-2</v>
      </c>
      <c r="AQ1099" s="26">
        <v>3.5552520355849999E-2</v>
      </c>
      <c r="AR1099" s="26">
        <v>-5.2639951573874001E-2</v>
      </c>
      <c r="AS1099" s="24">
        <v>8</v>
      </c>
      <c r="AT1099" s="24">
        <v>4</v>
      </c>
      <c r="AU1099" s="24">
        <v>7</v>
      </c>
      <c r="AV1099" s="25">
        <v>5</v>
      </c>
      <c r="AW1099" s="19"/>
      <c r="AX1099" s="29">
        <v>5.2507810372626397E-2</v>
      </c>
      <c r="AY1099" s="30">
        <v>0.174892168423639</v>
      </c>
      <c r="AZ1099" s="30">
        <v>0.54177343499213704</v>
      </c>
      <c r="BA1099" s="30">
        <v>0.225227895675744</v>
      </c>
      <c r="BB1099" s="62">
        <v>5.4094828041979801E-3</v>
      </c>
      <c r="BC1099" s="108">
        <v>-9.3658809334010602</v>
      </c>
      <c r="BD1099" s="22">
        <v>43874</v>
      </c>
      <c r="BE1099" s="22">
        <v>43910</v>
      </c>
      <c r="BF1099" s="24"/>
      <c r="BG1099" s="22"/>
      <c r="BH1099" s="37"/>
    </row>
    <row r="1100" spans="1:60" x14ac:dyDescent="0.25">
      <c r="A1100" s="19"/>
      <c r="B1100" s="17" t="s">
        <v>1114</v>
      </c>
      <c r="C1100" s="17" t="s">
        <v>5380</v>
      </c>
      <c r="D1100" s="17" t="s">
        <v>3194</v>
      </c>
      <c r="E1100" s="20" t="s">
        <v>7289</v>
      </c>
      <c r="F1100" s="20" t="s">
        <v>3153</v>
      </c>
      <c r="G1100" s="82" t="s">
        <v>7251</v>
      </c>
      <c r="H1100" s="85" t="s">
        <v>7262</v>
      </c>
      <c r="I1100" s="21" t="s">
        <v>7417</v>
      </c>
      <c r="J1100" s="21" t="s">
        <v>7538</v>
      </c>
      <c r="K1100" s="19"/>
      <c r="L1100" s="22">
        <v>44015</v>
      </c>
      <c r="M1100" s="98">
        <v>1168.2706000004</v>
      </c>
      <c r="N1100" s="94">
        <v>1168.2706000004</v>
      </c>
      <c r="O1100" s="94">
        <v>1206.46250000037</v>
      </c>
      <c r="P1100" s="62">
        <f t="shared" si="17"/>
        <v>0.96834389796619591</v>
      </c>
      <c r="Q1100" s="22">
        <v>43747</v>
      </c>
      <c r="R1100" s="99">
        <v>12932677.705</v>
      </c>
      <c r="S1100" s="99">
        <v>8490012.8707500007</v>
      </c>
      <c r="T1100" s="19"/>
      <c r="U1100" s="23">
        <v>9.2324063007254197E-4</v>
      </c>
      <c r="V1100" s="63">
        <v>-0.46569722380809297</v>
      </c>
      <c r="W1100" s="23">
        <v>8.9744241904554708E-3</v>
      </c>
      <c r="X1100" s="63">
        <v>-8.7053275456273695</v>
      </c>
      <c r="Y1100" s="23">
        <v>-3.3763894998628499E-3</v>
      </c>
      <c r="Z1100" s="63">
        <v>12.8629644305911</v>
      </c>
      <c r="AA1100" s="23">
        <v>4.4403519532352203E-3</v>
      </c>
      <c r="AB1100" s="63">
        <v>17.350650904991198</v>
      </c>
      <c r="AC1100" s="23">
        <v>6.9906597174849594E-2</v>
      </c>
      <c r="AD1100" s="63">
        <v>27.057956965029</v>
      </c>
      <c r="AE1100" s="23">
        <v>8.0165696761541796E-2</v>
      </c>
      <c r="AF1100" s="64">
        <v>20.2099112601136</v>
      </c>
      <c r="AG1100" s="23">
        <v>9.13636191398837E-4</v>
      </c>
      <c r="AH1100" s="63">
        <v>-6.0034621816157596</v>
      </c>
      <c r="AI1100" s="23">
        <v>3.3676482962618999E-4</v>
      </c>
      <c r="AJ1100" s="63">
        <v>10.119789455173301</v>
      </c>
      <c r="AK1100" s="23">
        <v>0.16827060000097799</v>
      </c>
      <c r="AL1100" s="23">
        <v>3.0020810108908301E-2</v>
      </c>
      <c r="AM1100" s="63">
        <v>10.9401456425985</v>
      </c>
      <c r="AN1100" s="19"/>
      <c r="AO1100" s="26">
        <v>1.40925847754261E-2</v>
      </c>
      <c r="AP1100" s="26">
        <v>-2.6810422898961399E-2</v>
      </c>
      <c r="AQ1100" s="26">
        <v>2.8754076429322602E-2</v>
      </c>
      <c r="AR1100" s="26">
        <v>-3.5379614726480199E-2</v>
      </c>
      <c r="AS1100" s="24">
        <v>8</v>
      </c>
      <c r="AT1100" s="24">
        <v>4</v>
      </c>
      <c r="AU1100" s="24">
        <v>7</v>
      </c>
      <c r="AV1100" s="25">
        <v>5</v>
      </c>
      <c r="AW1100" s="19"/>
      <c r="AX1100" s="29">
        <v>4.6177613595791603E-2</v>
      </c>
      <c r="AY1100" s="30">
        <v>-0.50975385309629895</v>
      </c>
      <c r="AZ1100" s="30">
        <v>0.41802469582353302</v>
      </c>
      <c r="BA1100" s="30">
        <v>-0.62542248498266395</v>
      </c>
      <c r="BB1100" s="62">
        <v>4.7480445910105104E-3</v>
      </c>
      <c r="BC1100" s="108">
        <v>-7.5280831356067202</v>
      </c>
      <c r="BD1100" s="22">
        <v>43747</v>
      </c>
      <c r="BE1100" s="22">
        <v>43914</v>
      </c>
      <c r="BF1100" s="24"/>
      <c r="BG1100" s="22"/>
      <c r="BH1100" s="37"/>
    </row>
    <row r="1101" spans="1:60" x14ac:dyDescent="0.25">
      <c r="A1101" s="19"/>
      <c r="B1101" s="17" t="s">
        <v>1115</v>
      </c>
      <c r="C1101" s="17" t="s">
        <v>5381</v>
      </c>
      <c r="D1101" s="17" t="s">
        <v>3194</v>
      </c>
      <c r="E1101" s="20" t="s">
        <v>7298</v>
      </c>
      <c r="F1101" s="20" t="s">
        <v>3153</v>
      </c>
      <c r="G1101" s="82" t="s">
        <v>7251</v>
      </c>
      <c r="H1101" s="85" t="s">
        <v>7262</v>
      </c>
      <c r="I1101" s="21" t="s">
        <v>7417</v>
      </c>
      <c r="J1101" s="21" t="s">
        <v>7539</v>
      </c>
      <c r="K1101" s="19"/>
      <c r="L1101" s="22">
        <v>44015</v>
      </c>
      <c r="M1101" s="98">
        <v>1205.44529999979</v>
      </c>
      <c r="N1101" s="94">
        <v>1205.44529999979</v>
      </c>
      <c r="O1101" s="94">
        <v>1237.57699999958</v>
      </c>
      <c r="P1101" s="62">
        <f t="shared" si="17"/>
        <v>0.97403660539925929</v>
      </c>
      <c r="Q1101" s="22">
        <v>43747</v>
      </c>
      <c r="R1101" s="99">
        <v>699290.54099999997</v>
      </c>
      <c r="S1101" s="99">
        <v>435323.90043505898</v>
      </c>
      <c r="T1101" s="19"/>
      <c r="U1101" s="23">
        <v>9.4510777125833599E-4</v>
      </c>
      <c r="V1101" s="63">
        <v>-0.46351050968951302</v>
      </c>
      <c r="W1101" s="23">
        <v>9.6359910730825504E-3</v>
      </c>
      <c r="X1101" s="63">
        <v>-8.6391708573646593</v>
      </c>
      <c r="Y1101" s="23">
        <v>5.9532105115067701E-4</v>
      </c>
      <c r="Z1101" s="63">
        <v>13.260135485703399</v>
      </c>
      <c r="AA1101" s="23">
        <v>1.2517654766270399E-2</v>
      </c>
      <c r="AB1101" s="63">
        <v>18.158381186280199</v>
      </c>
      <c r="AC1101" s="23">
        <v>8.7173244746809403E-2</v>
      </c>
      <c r="AD1101" s="63">
        <v>28.784621722210399</v>
      </c>
      <c r="AE1101" s="23">
        <v>0.106096284751402</v>
      </c>
      <c r="AF1101" s="64">
        <v>22.8029700590996</v>
      </c>
      <c r="AG1101" s="23">
        <v>9.7926869966613594E-4</v>
      </c>
      <c r="AH1101" s="63">
        <v>-5.9968989307890297</v>
      </c>
      <c r="AI1101" s="23">
        <v>4.3891004133911303E-3</v>
      </c>
      <c r="AJ1101" s="63">
        <v>10.5250230135425</v>
      </c>
      <c r="AK1101" s="23">
        <v>0.205445300000138</v>
      </c>
      <c r="AL1101" s="23">
        <v>3.6175543031276902E-2</v>
      </c>
      <c r="AM1101" s="63">
        <v>14.657615642514401</v>
      </c>
      <c r="AN1101" s="19"/>
      <c r="AO1101" s="26">
        <v>1.4114862608039401E-2</v>
      </c>
      <c r="AP1101" s="26">
        <v>-2.6789134467435399E-2</v>
      </c>
      <c r="AQ1101" s="26">
        <v>2.9428700452626799E-2</v>
      </c>
      <c r="AR1101" s="26">
        <v>-3.4725791548225998E-2</v>
      </c>
      <c r="AS1101" s="24">
        <v>8</v>
      </c>
      <c r="AT1101" s="24">
        <v>4</v>
      </c>
      <c r="AU1101" s="24">
        <v>7</v>
      </c>
      <c r="AV1101" s="25">
        <v>5</v>
      </c>
      <c r="AW1101" s="19"/>
      <c r="AX1101" s="29">
        <v>4.6189618257631099E-2</v>
      </c>
      <c r="AY1101" s="30">
        <v>-0.34973212414115601</v>
      </c>
      <c r="AZ1101" s="30">
        <v>0.44417295222638098</v>
      </c>
      <c r="BA1101" s="30">
        <v>-0.430800861700391</v>
      </c>
      <c r="BB1101" s="62">
        <v>4.7493909294917102E-3</v>
      </c>
      <c r="BC1101" s="108">
        <v>-7.18950012811547</v>
      </c>
      <c r="BD1101" s="22">
        <v>43747</v>
      </c>
      <c r="BE1101" s="22">
        <v>43914</v>
      </c>
      <c r="BF1101" s="24"/>
      <c r="BG1101" s="22"/>
      <c r="BH1101" s="37"/>
    </row>
    <row r="1102" spans="1:60" x14ac:dyDescent="0.25">
      <c r="A1102" s="19"/>
      <c r="B1102" s="17" t="s">
        <v>1116</v>
      </c>
      <c r="C1102" s="17" t="s">
        <v>5382</v>
      </c>
      <c r="D1102" s="17" t="s">
        <v>3194</v>
      </c>
      <c r="E1102" s="20" t="s">
        <v>7377</v>
      </c>
      <c r="F1102" s="20" t="s">
        <v>3153</v>
      </c>
      <c r="G1102" s="82" t="s">
        <v>7251</v>
      </c>
      <c r="H1102" s="85" t="s">
        <v>7262</v>
      </c>
      <c r="I1102" s="21" t="s">
        <v>7417</v>
      </c>
      <c r="J1102" s="21" t="s">
        <v>7540</v>
      </c>
      <c r="K1102" s="19"/>
      <c r="L1102" s="22">
        <v>44015</v>
      </c>
      <c r="M1102" s="98">
        <v>1089.9153000004601</v>
      </c>
      <c r="N1102" s="94">
        <v>1089.9153000004601</v>
      </c>
      <c r="O1102" s="94">
        <v>1118.1448999997201</v>
      </c>
      <c r="P1102" s="62">
        <f t="shared" si="17"/>
        <v>0.97475318270532996</v>
      </c>
      <c r="Q1102" s="22">
        <v>43747</v>
      </c>
      <c r="R1102" s="99">
        <v>974554.93599999999</v>
      </c>
      <c r="S1102" s="99">
        <v>543770.40485449205</v>
      </c>
      <c r="T1102" s="19"/>
      <c r="U1102" s="23">
        <v>9.4785189139656701E-4</v>
      </c>
      <c r="V1102" s="63">
        <v>-0.46323609767569002</v>
      </c>
      <c r="W1102" s="23">
        <v>9.7192567773163301E-3</v>
      </c>
      <c r="X1102" s="63">
        <v>-8.6308442869340105</v>
      </c>
      <c r="Y1102" s="23">
        <v>1.09476842408185E-3</v>
      </c>
      <c r="Z1102" s="63">
        <v>13.3100802229892</v>
      </c>
      <c r="AA1102" s="23">
        <v>1.35350927066611E-2</v>
      </c>
      <c r="AB1102" s="63">
        <v>18.260124980326498</v>
      </c>
      <c r="AC1102" s="23">
        <v>8.9354826943308596E-2</v>
      </c>
      <c r="AD1102" s="63">
        <v>29.0027799418604</v>
      </c>
      <c r="AE1102" s="23"/>
      <c r="AF1102" s="64"/>
      <c r="AG1102" s="23">
        <v>9.8756474835681707E-4</v>
      </c>
      <c r="AH1102" s="63">
        <v>-5.9960693259199598</v>
      </c>
      <c r="AI1102" s="23">
        <v>4.8986623860400903E-3</v>
      </c>
      <c r="AJ1102" s="63">
        <v>10.575979210814699</v>
      </c>
      <c r="AK1102" s="23">
        <v>8.9915300001011902E-2</v>
      </c>
      <c r="AL1102" s="23">
        <v>4.2112000181077698E-2</v>
      </c>
      <c r="AM1102" s="63">
        <v>29.0975174701307</v>
      </c>
      <c r="AN1102" s="19"/>
      <c r="AO1102" s="26">
        <v>1.41176007437025E-2</v>
      </c>
      <c r="AP1102" s="26">
        <v>-2.6786390173583599E-2</v>
      </c>
      <c r="AQ1102" s="26">
        <v>2.9513468682125701E-2</v>
      </c>
      <c r="AR1102" s="26">
        <v>-3.46438961332751E-2</v>
      </c>
      <c r="AS1102" s="24">
        <v>8</v>
      </c>
      <c r="AT1102" s="24">
        <v>4</v>
      </c>
      <c r="AU1102" s="24">
        <v>7</v>
      </c>
      <c r="AV1102" s="25">
        <v>5</v>
      </c>
      <c r="AW1102" s="19"/>
      <c r="AX1102" s="29">
        <v>4.6308640712595703E-2</v>
      </c>
      <c r="AY1102" s="30">
        <v>-0.39921417449977498</v>
      </c>
      <c r="AZ1102" s="30">
        <v>0.85756091213624996</v>
      </c>
      <c r="BA1102" s="30">
        <v>-0.49135239623319599</v>
      </c>
      <c r="BB1102" s="62">
        <v>4.7616050826400202E-3</v>
      </c>
      <c r="BC1102" s="108">
        <v>-7.1469896253547596</v>
      </c>
      <c r="BD1102" s="22">
        <v>43747</v>
      </c>
      <c r="BE1102" s="22">
        <v>43914</v>
      </c>
      <c r="BF1102" s="24"/>
      <c r="BG1102" s="22"/>
      <c r="BH1102" s="37"/>
    </row>
    <row r="1103" spans="1:60" x14ac:dyDescent="0.25">
      <c r="A1103" s="19"/>
      <c r="B1103" s="17" t="s">
        <v>1117</v>
      </c>
      <c r="C1103" s="17" t="s">
        <v>5383</v>
      </c>
      <c r="D1103" s="17" t="s">
        <v>3194</v>
      </c>
      <c r="E1103" s="20" t="s">
        <v>7293</v>
      </c>
      <c r="F1103" s="20" t="s">
        <v>3153</v>
      </c>
      <c r="G1103" s="82" t="s">
        <v>7251</v>
      </c>
      <c r="H1103" s="85" t="s">
        <v>7262</v>
      </c>
      <c r="I1103" s="21" t="s">
        <v>7417</v>
      </c>
      <c r="J1103" s="21" t="s">
        <v>2982</v>
      </c>
      <c r="K1103" s="19"/>
      <c r="L1103" s="22">
        <v>44015</v>
      </c>
      <c r="M1103" s="98">
        <v>1092.2312000002701</v>
      </c>
      <c r="N1103" s="94">
        <v>1092.2312000002701</v>
      </c>
      <c r="O1103" s="94">
        <v>1122.16559999995</v>
      </c>
      <c r="P1103" s="62">
        <f t="shared" si="17"/>
        <v>0.9733244362510477</v>
      </c>
      <c r="Q1103" s="22">
        <v>43747</v>
      </c>
      <c r="R1103" s="99">
        <v>10091640.844000001</v>
      </c>
      <c r="S1103" s="99">
        <v>6071878.4150234396</v>
      </c>
      <c r="T1103" s="19"/>
      <c r="U1103" s="23">
        <v>9.42354534345213E-4</v>
      </c>
      <c r="V1103" s="63">
        <v>-0.46378583338082502</v>
      </c>
      <c r="W1103" s="23">
        <v>9.55351224729384E-3</v>
      </c>
      <c r="X1103" s="63">
        <v>-8.6474187399435305</v>
      </c>
      <c r="Y1103" s="23">
        <v>9.8889942819368998E-5</v>
      </c>
      <c r="Z1103" s="63">
        <v>13.210492374870199</v>
      </c>
      <c r="AA1103" s="23">
        <v>1.15059450436092E-2</v>
      </c>
      <c r="AB1103" s="63">
        <v>18.057210214028601</v>
      </c>
      <c r="AC1103" s="23">
        <v>8.5001509442081402E-2</v>
      </c>
      <c r="AD1103" s="63">
        <v>28.567448191752199</v>
      </c>
      <c r="AE1103" s="23"/>
      <c r="AF1103" s="64"/>
      <c r="AG1103" s="23">
        <v>9.7106633074872705E-4</v>
      </c>
      <c r="AH1103" s="63">
        <v>-5.9977191676807697</v>
      </c>
      <c r="AI1103" s="23">
        <v>3.8826040545245598E-3</v>
      </c>
      <c r="AJ1103" s="63">
        <v>10.474373377655899</v>
      </c>
      <c r="AK1103" s="23">
        <v>9.2231200000242097E-2</v>
      </c>
      <c r="AL1103" s="23">
        <v>3.9006755388982101E-2</v>
      </c>
      <c r="AM1103" s="63">
        <v>34.625775124004598</v>
      </c>
      <c r="AN1103" s="19"/>
      <c r="AO1103" s="26">
        <v>1.4112062930507799E-2</v>
      </c>
      <c r="AP1103" s="26">
        <v>-2.6791735468577799E-2</v>
      </c>
      <c r="AQ1103" s="26">
        <v>2.9344495280383898E-2</v>
      </c>
      <c r="AR1103" s="26">
        <v>-3.4807450410880798E-2</v>
      </c>
      <c r="AS1103" s="24">
        <v>8</v>
      </c>
      <c r="AT1103" s="24">
        <v>4</v>
      </c>
      <c r="AU1103" s="24">
        <v>7</v>
      </c>
      <c r="AV1103" s="25">
        <v>5</v>
      </c>
      <c r="AW1103" s="19"/>
      <c r="AX1103" s="29">
        <v>4.6188014250728902E-2</v>
      </c>
      <c r="AY1103" s="30">
        <v>-0.36976268327816803</v>
      </c>
      <c r="AZ1103" s="30">
        <v>0.44089892566716998</v>
      </c>
      <c r="BA1103" s="30">
        <v>-0.45524882060044503</v>
      </c>
      <c r="BB1103" s="62">
        <v>4.7492120554898098E-3</v>
      </c>
      <c r="BC1103" s="108">
        <v>-7.2318470643149304</v>
      </c>
      <c r="BD1103" s="22">
        <v>43747</v>
      </c>
      <c r="BE1103" s="22">
        <v>43914</v>
      </c>
      <c r="BF1103" s="24"/>
      <c r="BG1103" s="22"/>
      <c r="BH1103" s="37"/>
    </row>
    <row r="1104" spans="1:60" x14ac:dyDescent="0.25">
      <c r="A1104" s="19"/>
      <c r="B1104" s="17" t="s">
        <v>1118</v>
      </c>
      <c r="C1104" s="17" t="s">
        <v>5384</v>
      </c>
      <c r="D1104" s="17" t="s">
        <v>3194</v>
      </c>
      <c r="E1104" s="20" t="s">
        <v>7306</v>
      </c>
      <c r="F1104" s="20" t="s">
        <v>3153</v>
      </c>
      <c r="G1104" s="82" t="s">
        <v>7251</v>
      </c>
      <c r="H1104" s="85" t="s">
        <v>7262</v>
      </c>
      <c r="I1104" s="21" t="s">
        <v>7417</v>
      </c>
      <c r="J1104" s="21" t="s">
        <v>7541</v>
      </c>
      <c r="K1104" s="19"/>
      <c r="L1104" s="22">
        <v>44015</v>
      </c>
      <c r="M1104" s="98">
        <v>1043.4683999996601</v>
      </c>
      <c r="N1104" s="94">
        <v>1043.4683999996601</v>
      </c>
      <c r="O1104" s="94">
        <v>1070.3270999994099</v>
      </c>
      <c r="P1104" s="62">
        <f t="shared" si="17"/>
        <v>0.97490608244922072</v>
      </c>
      <c r="Q1104" s="22">
        <v>43747</v>
      </c>
      <c r="R1104" s="99">
        <v>4691958.5760000004</v>
      </c>
      <c r="S1104" s="99">
        <v>1875943.04452734</v>
      </c>
      <c r="T1104" s="19"/>
      <c r="U1104" s="23">
        <v>9.4783565691614101E-4</v>
      </c>
      <c r="V1104" s="63">
        <v>-0.46323772112373302</v>
      </c>
      <c r="W1104" s="23">
        <v>9.7190457545366406E-3</v>
      </c>
      <c r="X1104" s="63">
        <v>-8.6308653892192506</v>
      </c>
      <c r="Y1104" s="23">
        <v>1.18216953160299E-3</v>
      </c>
      <c r="Z1104" s="63">
        <v>13.318820333748601</v>
      </c>
      <c r="AA1104" s="23">
        <v>1.3775523189906399E-2</v>
      </c>
      <c r="AB1104" s="63">
        <v>18.284168028650999</v>
      </c>
      <c r="AC1104" s="23"/>
      <c r="AD1104" s="63"/>
      <c r="AE1104" s="23"/>
      <c r="AF1104" s="64"/>
      <c r="AG1104" s="23">
        <v>9.8749183416657594E-4</v>
      </c>
      <c r="AH1104" s="63">
        <v>-5.9960766173389901</v>
      </c>
      <c r="AI1104" s="23">
        <v>4.9881088052643498E-3</v>
      </c>
      <c r="AJ1104" s="63">
        <v>10.5849238527298</v>
      </c>
      <c r="AK1104" s="23">
        <v>4.3468399999255801E-2</v>
      </c>
      <c r="AL1104" s="23">
        <v>3.4738294885755701E-2</v>
      </c>
      <c r="AM1104" s="63">
        <v>24.137368928670199</v>
      </c>
      <c r="AN1104" s="19"/>
      <c r="AO1104" s="26">
        <v>1.41185018019314E-2</v>
      </c>
      <c r="AP1104" s="26">
        <v>-2.6785669402670499E-2</v>
      </c>
      <c r="AQ1104" s="26">
        <v>2.9529367120630898E-2</v>
      </c>
      <c r="AR1104" s="26">
        <v>-3.4619304996340403E-2</v>
      </c>
      <c r="AS1104" s="24">
        <v>8</v>
      </c>
      <c r="AT1104" s="24">
        <v>4</v>
      </c>
      <c r="AU1104" s="24">
        <v>7</v>
      </c>
      <c r="AV1104" s="25">
        <v>5</v>
      </c>
      <c r="AW1104" s="19"/>
      <c r="AX1104" s="29">
        <v>4.6191468877586898E-2</v>
      </c>
      <c r="AY1104" s="30">
        <v>-0.32475127575844498</v>
      </c>
      <c r="AZ1104" s="30">
        <v>0.44825121350049801</v>
      </c>
      <c r="BA1104" s="30">
        <v>-0.40027703822806898</v>
      </c>
      <c r="BB1104" s="62">
        <v>4.7495993484835703E-3</v>
      </c>
      <c r="BC1104" s="108">
        <v>-7.1343517322675298</v>
      </c>
      <c r="BD1104" s="22">
        <v>43747</v>
      </c>
      <c r="BE1104" s="22">
        <v>43914</v>
      </c>
      <c r="BF1104" s="24"/>
      <c r="BG1104" s="22"/>
      <c r="BH1104" s="37"/>
    </row>
    <row r="1105" spans="1:60" x14ac:dyDescent="0.25">
      <c r="A1105" s="19"/>
      <c r="B1105" s="17" t="s">
        <v>1119</v>
      </c>
      <c r="C1105" s="17" t="s">
        <v>5385</v>
      </c>
      <c r="D1105" s="17" t="s">
        <v>3194</v>
      </c>
      <c r="E1105" s="20" t="s">
        <v>7363</v>
      </c>
      <c r="F1105" s="20" t="s">
        <v>3153</v>
      </c>
      <c r="G1105" s="82" t="s">
        <v>7251</v>
      </c>
      <c r="H1105" s="85" t="s">
        <v>7262</v>
      </c>
      <c r="I1105" s="21" t="s">
        <v>7417</v>
      </c>
      <c r="J1105" s="21" t="s">
        <v>7542</v>
      </c>
      <c r="K1105" s="19"/>
      <c r="L1105" s="22">
        <v>44015</v>
      </c>
      <c r="M1105" s="98">
        <v>1088.6456000004</v>
      </c>
      <c r="N1105" s="94">
        <v>1088.6456000004</v>
      </c>
      <c r="O1105" s="94">
        <v>1120.4825999997599</v>
      </c>
      <c r="P1105" s="62">
        <f t="shared" si="17"/>
        <v>0.97158635038208829</v>
      </c>
      <c r="Q1105" s="22">
        <v>43747</v>
      </c>
      <c r="R1105" s="99">
        <v>81648.417000000001</v>
      </c>
      <c r="S1105" s="99">
        <v>81580.224927490199</v>
      </c>
      <c r="T1105" s="19"/>
      <c r="U1105" s="23">
        <v>9.3423357975552801E-4</v>
      </c>
      <c r="V1105" s="63">
        <v>-0.46459792883979401</v>
      </c>
      <c r="W1105" s="23">
        <v>9.3054135395505E-3</v>
      </c>
      <c r="X1105" s="63">
        <v>-8.6722286107105901</v>
      </c>
      <c r="Y1105" s="23">
        <v>-1.39171874070598E-3</v>
      </c>
      <c r="Z1105" s="63">
        <v>13.0614315065177</v>
      </c>
      <c r="AA1105" s="23">
        <v>9.4286665371328092E-3</v>
      </c>
      <c r="AB1105" s="63">
        <v>17.849482363381</v>
      </c>
      <c r="AC1105" s="23">
        <v>8.1691083516489002E-2</v>
      </c>
      <c r="AD1105" s="63">
        <v>28.236405599192899</v>
      </c>
      <c r="AE1105" s="23"/>
      <c r="AF1105" s="64"/>
      <c r="AG1105" s="23">
        <v>9.4647358127986103E-4</v>
      </c>
      <c r="AH1105" s="63">
        <v>-6.0001784426276599</v>
      </c>
      <c r="AI1105" s="23">
        <v>2.3617031729372701E-3</v>
      </c>
      <c r="AJ1105" s="63">
        <v>10.322283289497101</v>
      </c>
      <c r="AK1105" s="23">
        <v>9.1854670061438798E-2</v>
      </c>
      <c r="AL1105" s="23">
        <v>3.94745932189835E-2</v>
      </c>
      <c r="AM1105" s="63">
        <v>35.038194530934597</v>
      </c>
      <c r="AN1105" s="19"/>
      <c r="AO1105" s="26">
        <v>1.4109215358985201E-2</v>
      </c>
      <c r="AP1105" s="26">
        <v>-2.6794457797223E-2</v>
      </c>
      <c r="AQ1105" s="26">
        <v>2.9091490563587299E-2</v>
      </c>
      <c r="AR1105" s="26">
        <v>-3.5052644759161901E-2</v>
      </c>
      <c r="AS1105" s="24">
        <v>8</v>
      </c>
      <c r="AT1105" s="24">
        <v>4</v>
      </c>
      <c r="AU1105" s="24">
        <v>7</v>
      </c>
      <c r="AV1105" s="25">
        <v>5</v>
      </c>
      <c r="AW1105" s="19"/>
      <c r="AX1105" s="29">
        <v>4.6185157871586897E-2</v>
      </c>
      <c r="AY1105" s="30">
        <v>-0.410575277919634</v>
      </c>
      <c r="AZ1105" s="30">
        <v>0.43418527641506399</v>
      </c>
      <c r="BA1105" s="30">
        <v>-0.50499268949533904</v>
      </c>
      <c r="BB1105" s="62">
        <v>4.7488961333237998E-3</v>
      </c>
      <c r="BC1105" s="108">
        <v>-7.3208276505029097</v>
      </c>
      <c r="BD1105" s="22">
        <v>43747</v>
      </c>
      <c r="BE1105" s="22">
        <v>43914</v>
      </c>
      <c r="BF1105" s="24"/>
      <c r="BG1105" s="22"/>
      <c r="BH1105" s="37"/>
    </row>
    <row r="1106" spans="1:60" x14ac:dyDescent="0.25">
      <c r="A1106" s="19"/>
      <c r="B1106" s="17" t="s">
        <v>1120</v>
      </c>
      <c r="C1106" s="17" t="s">
        <v>5386</v>
      </c>
      <c r="D1106" s="17" t="s">
        <v>3194</v>
      </c>
      <c r="E1106" s="20" t="s">
        <v>7308</v>
      </c>
      <c r="F1106" s="20" t="s">
        <v>3153</v>
      </c>
      <c r="G1106" s="82" t="s">
        <v>7251</v>
      </c>
      <c r="H1106" s="85" t="s">
        <v>7262</v>
      </c>
      <c r="I1106" s="21" t="s">
        <v>7417</v>
      </c>
      <c r="J1106" s="21" t="s">
        <v>7543</v>
      </c>
      <c r="K1106" s="19"/>
      <c r="L1106" s="22">
        <v>44015</v>
      </c>
      <c r="M1106" s="98">
        <v>1122.4898000005601</v>
      </c>
      <c r="N1106" s="94">
        <v>1122.4898000005601</v>
      </c>
      <c r="O1106" s="94">
        <v>1149.23650000058</v>
      </c>
      <c r="P1106" s="62">
        <f t="shared" si="17"/>
        <v>0.97672654845194484</v>
      </c>
      <c r="Q1106" s="22">
        <v>43747</v>
      </c>
      <c r="R1106" s="99">
        <v>179566.60200000001</v>
      </c>
      <c r="S1106" s="99">
        <v>379261.85946923803</v>
      </c>
      <c r="T1106" s="19"/>
      <c r="U1106" s="23">
        <v>9.53879818553105E-4</v>
      </c>
      <c r="V1106" s="63">
        <v>-0.46263330496003602</v>
      </c>
      <c r="W1106" s="23">
        <v>9.9011700385744899E-3</v>
      </c>
      <c r="X1106" s="63">
        <v>-8.6126529608154705</v>
      </c>
      <c r="Y1106" s="23">
        <v>2.1900171323068198E-3</v>
      </c>
      <c r="Z1106" s="63">
        <v>13.419605093818999</v>
      </c>
      <c r="AA1106" s="23">
        <v>1.6732627324017799E-2</v>
      </c>
      <c r="AB1106" s="63">
        <v>18.579878442047601</v>
      </c>
      <c r="AC1106" s="23">
        <v>9.7390825729235103E-2</v>
      </c>
      <c r="AD1106" s="63">
        <v>29.806379820452999</v>
      </c>
      <c r="AE1106" s="23">
        <v>0.122635518091556</v>
      </c>
      <c r="AF1106" s="64">
        <v>24.456893393129601</v>
      </c>
      <c r="AG1106" s="23">
        <v>1.0055626989924299E-3</v>
      </c>
      <c r="AH1106" s="63">
        <v>-5.9942695308563998</v>
      </c>
      <c r="AI1106" s="23">
        <v>6.0162559366290199E-3</v>
      </c>
      <c r="AJ1106" s="63">
        <v>10.6877385658736</v>
      </c>
      <c r="AK1106" s="23">
        <v>0.12248980000003901</v>
      </c>
      <c r="AL1106" s="23">
        <v>3.7692245457947103E-2</v>
      </c>
      <c r="AM1106" s="63">
        <v>23.764256015245302</v>
      </c>
      <c r="AN1106" s="19"/>
      <c r="AO1106" s="26">
        <v>1.41292978023557E-2</v>
      </c>
      <c r="AP1106" s="26">
        <v>-2.6775286088195599E-2</v>
      </c>
      <c r="AQ1106" s="26">
        <v>2.96989380676678E-2</v>
      </c>
      <c r="AR1106" s="26">
        <v>-3.4463979929569198E-2</v>
      </c>
      <c r="AS1106" s="24">
        <v>8</v>
      </c>
      <c r="AT1106" s="24">
        <v>4</v>
      </c>
      <c r="AU1106" s="24">
        <v>7</v>
      </c>
      <c r="AV1106" s="25">
        <v>5</v>
      </c>
      <c r="AW1106" s="19"/>
      <c r="AX1106" s="29">
        <v>4.6196828116881097E-2</v>
      </c>
      <c r="AY1106" s="30">
        <v>-0.265921361177334</v>
      </c>
      <c r="AZ1106" s="30">
        <v>0.457825526617398</v>
      </c>
      <c r="BA1106" s="30">
        <v>-0.32824575315771698</v>
      </c>
      <c r="BB1106" s="62">
        <v>4.75019792177136E-3</v>
      </c>
      <c r="BC1106" s="108">
        <v>-7.0154315495528898</v>
      </c>
      <c r="BD1106" s="22">
        <v>43747</v>
      </c>
      <c r="BE1106" s="22">
        <v>43914</v>
      </c>
      <c r="BF1106" s="24"/>
      <c r="BG1106" s="22"/>
      <c r="BH1106" s="37"/>
    </row>
    <row r="1107" spans="1:60" x14ac:dyDescent="0.25">
      <c r="A1107" s="19"/>
      <c r="B1107" s="17" t="s">
        <v>1121</v>
      </c>
      <c r="C1107" s="17" t="s">
        <v>5387</v>
      </c>
      <c r="D1107" s="17" t="s">
        <v>3195</v>
      </c>
      <c r="E1107" s="20" t="s">
        <v>7289</v>
      </c>
      <c r="F1107" s="20" t="s">
        <v>3153</v>
      </c>
      <c r="G1107" s="82" t="s">
        <v>7251</v>
      </c>
      <c r="H1107" s="85" t="s">
        <v>7263</v>
      </c>
      <c r="I1107" s="21" t="s">
        <v>7417</v>
      </c>
      <c r="J1107" s="21" t="s">
        <v>7544</v>
      </c>
      <c r="K1107" s="19"/>
      <c r="L1107" s="22">
        <v>44015</v>
      </c>
      <c r="M1107" s="98">
        <v>1166.4151000008001</v>
      </c>
      <c r="N1107" s="94">
        <v>1166.4151000008001</v>
      </c>
      <c r="O1107" s="94">
        <v>1232.1099999994001</v>
      </c>
      <c r="P1107" s="62">
        <f t="shared" si="17"/>
        <v>0.94668097816052788</v>
      </c>
      <c r="Q1107" s="22">
        <v>43881</v>
      </c>
      <c r="R1107" s="99">
        <v>35164727.251000002</v>
      </c>
      <c r="S1107" s="99">
        <v>28589171.585999999</v>
      </c>
      <c r="T1107" s="19"/>
      <c r="U1107" s="23">
        <v>2.3952674218889998E-3</v>
      </c>
      <c r="V1107" s="63">
        <v>-0.318494544626446</v>
      </c>
      <c r="W1107" s="23">
        <v>3.2189305882638998E-2</v>
      </c>
      <c r="X1107" s="63">
        <v>-6.38383937640174</v>
      </c>
      <c r="Y1107" s="23">
        <v>-2.3793634117282601E-2</v>
      </c>
      <c r="Z1107" s="63">
        <v>10.821239968849101</v>
      </c>
      <c r="AA1107" s="23">
        <v>2.4884135291358699E-2</v>
      </c>
      <c r="AB1107" s="63">
        <v>19.395029238803499</v>
      </c>
      <c r="AC1107" s="23">
        <v>6.9694303778305794E-2</v>
      </c>
      <c r="AD1107" s="63">
        <v>27.0367276253528</v>
      </c>
      <c r="AE1107" s="23">
        <v>9.9302568276471007E-2</v>
      </c>
      <c r="AF1107" s="64">
        <v>22.123598411621099</v>
      </c>
      <c r="AG1107" s="23">
        <v>2.0714707225124602E-3</v>
      </c>
      <c r="AH1107" s="63">
        <v>-5.8876787285044001</v>
      </c>
      <c r="AI1107" s="23">
        <v>-1.49147609108695E-2</v>
      </c>
      <c r="AJ1107" s="63">
        <v>8.5946368811128195</v>
      </c>
      <c r="AK1107" s="23">
        <v>0.16641510000044901</v>
      </c>
      <c r="AL1107" s="23">
        <v>2.9709475327763399E-2</v>
      </c>
      <c r="AM1107" s="63">
        <v>10.754595642545601</v>
      </c>
      <c r="AN1107" s="19"/>
      <c r="AO1107" s="26">
        <v>1.4073784757783901E-2</v>
      </c>
      <c r="AP1107" s="26">
        <v>-2.1605318404908799E-2</v>
      </c>
      <c r="AQ1107" s="26">
        <v>4.4369274364726201E-2</v>
      </c>
      <c r="AR1107" s="26">
        <v>-8.2347461762838095E-2</v>
      </c>
      <c r="AS1107" s="24">
        <v>7</v>
      </c>
      <c r="AT1107" s="24">
        <v>5</v>
      </c>
      <c r="AU1107" s="24">
        <v>7</v>
      </c>
      <c r="AV1107" s="25">
        <v>5</v>
      </c>
      <c r="AW1107" s="19"/>
      <c r="AX1107" s="29">
        <v>7.6650675491109696E-2</v>
      </c>
      <c r="AY1107" s="30">
        <v>-3.7255772446258099E-2</v>
      </c>
      <c r="AZ1107" s="30">
        <v>0.52298973243341595</v>
      </c>
      <c r="BA1107" s="30">
        <v>-5.0684266642804197E-2</v>
      </c>
      <c r="BB1107" s="62">
        <v>7.9056383960596603E-3</v>
      </c>
      <c r="BC1107" s="108">
        <v>-15.172809245865199</v>
      </c>
      <c r="BD1107" s="22">
        <v>43881</v>
      </c>
      <c r="BE1107" s="22">
        <v>43914</v>
      </c>
      <c r="BF1107" s="24"/>
      <c r="BG1107" s="22"/>
      <c r="BH1107" s="37"/>
    </row>
    <row r="1108" spans="1:60" x14ac:dyDescent="0.25">
      <c r="A1108" s="19"/>
      <c r="B1108" s="17" t="s">
        <v>1122</v>
      </c>
      <c r="C1108" s="17" t="s">
        <v>5388</v>
      </c>
      <c r="D1108" s="17" t="s">
        <v>3195</v>
      </c>
      <c r="E1108" s="20" t="s">
        <v>7298</v>
      </c>
      <c r="F1108" s="20" t="s">
        <v>3153</v>
      </c>
      <c r="G1108" s="82" t="s">
        <v>7251</v>
      </c>
      <c r="H1108" s="85" t="s">
        <v>7263</v>
      </c>
      <c r="I1108" s="21" t="s">
        <v>7417</v>
      </c>
      <c r="J1108" s="21" t="s">
        <v>7545</v>
      </c>
      <c r="K1108" s="19"/>
      <c r="L1108" s="22">
        <v>44015</v>
      </c>
      <c r="M1108" s="98">
        <v>1222.9052000008501</v>
      </c>
      <c r="N1108" s="94">
        <v>1222.9052000008501</v>
      </c>
      <c r="O1108" s="94">
        <v>1288.00379999913</v>
      </c>
      <c r="P1108" s="62">
        <f t="shared" si="17"/>
        <v>0.94945775781226427</v>
      </c>
      <c r="Q1108" s="22">
        <v>43881</v>
      </c>
      <c r="R1108" s="99">
        <v>4467603.9879999999</v>
      </c>
      <c r="S1108" s="99">
        <v>4406935.5543906298</v>
      </c>
      <c r="T1108" s="19"/>
      <c r="U1108" s="23">
        <v>2.41721773272729E-3</v>
      </c>
      <c r="V1108" s="63">
        <v>-0.31629951354261698</v>
      </c>
      <c r="W1108" s="23">
        <v>3.2866274917978403E-2</v>
      </c>
      <c r="X1108" s="63">
        <v>-6.3161424728678002</v>
      </c>
      <c r="Y1108" s="23">
        <v>-1.9902962069863899E-2</v>
      </c>
      <c r="Z1108" s="63">
        <v>11.210307173591</v>
      </c>
      <c r="AA1108" s="23">
        <v>3.3125954321803902E-2</v>
      </c>
      <c r="AB1108" s="63">
        <v>20.219211141840798</v>
      </c>
      <c r="AC1108" s="23">
        <v>8.6957375790079797E-2</v>
      </c>
      <c r="AD1108" s="63">
        <v>28.763034826552001</v>
      </c>
      <c r="AE1108" s="23">
        <v>0.13326212596439299</v>
      </c>
      <c r="AF1108" s="64">
        <v>25.519554180413301</v>
      </c>
      <c r="AG1108" s="23">
        <v>2.1371021648519698E-3</v>
      </c>
      <c r="AH1108" s="63">
        <v>-5.8811155842704501</v>
      </c>
      <c r="AI1108" s="23">
        <v>-1.092403032726E-2</v>
      </c>
      <c r="AJ1108" s="63">
        <v>8.9937099394737707</v>
      </c>
      <c r="AK1108" s="23">
        <v>0.22290520000038699</v>
      </c>
      <c r="AL1108" s="23">
        <v>3.9013330630041303E-2</v>
      </c>
      <c r="AM1108" s="63">
        <v>16.403605642524798</v>
      </c>
      <c r="AN1108" s="19"/>
      <c r="AO1108" s="26">
        <v>1.40959931231919E-2</v>
      </c>
      <c r="AP1108" s="26">
        <v>-2.1584001882729398E-2</v>
      </c>
      <c r="AQ1108" s="26">
        <v>4.5054284462821698E-2</v>
      </c>
      <c r="AR1108" s="26">
        <v>-8.1725395070825504E-2</v>
      </c>
      <c r="AS1108" s="24">
        <v>7</v>
      </c>
      <c r="AT1108" s="24">
        <v>5</v>
      </c>
      <c r="AU1108" s="24">
        <v>7</v>
      </c>
      <c r="AV1108" s="25">
        <v>5</v>
      </c>
      <c r="AW1108" s="19"/>
      <c r="AX1108" s="29">
        <v>7.6658999794453897E-2</v>
      </c>
      <c r="AY1108" s="30">
        <v>6.1011899328377701E-2</v>
      </c>
      <c r="AZ1108" s="30">
        <v>0.55117436373075201</v>
      </c>
      <c r="BA1108" s="30">
        <v>8.3306297642025101E-2</v>
      </c>
      <c r="BB1108" s="62">
        <v>7.9067219196531403E-3</v>
      </c>
      <c r="BC1108" s="108">
        <v>-15.1116013786959</v>
      </c>
      <c r="BD1108" s="22">
        <v>43881</v>
      </c>
      <c r="BE1108" s="22">
        <v>43914</v>
      </c>
      <c r="BF1108" s="24"/>
      <c r="BG1108" s="22"/>
      <c r="BH1108" s="37"/>
    </row>
    <row r="1109" spans="1:60" x14ac:dyDescent="0.25">
      <c r="A1109" s="19"/>
      <c r="B1109" s="17" t="s">
        <v>1123</v>
      </c>
      <c r="C1109" s="17" t="s">
        <v>5389</v>
      </c>
      <c r="D1109" s="17" t="s">
        <v>3195</v>
      </c>
      <c r="E1109" s="20" t="s">
        <v>7377</v>
      </c>
      <c r="F1109" s="20" t="s">
        <v>3153</v>
      </c>
      <c r="G1109" s="82" t="s">
        <v>7251</v>
      </c>
      <c r="H1109" s="85" t="s">
        <v>7263</v>
      </c>
      <c r="I1109" s="21" t="s">
        <v>7417</v>
      </c>
      <c r="J1109" s="21" t="s">
        <v>7546</v>
      </c>
      <c r="K1109" s="19"/>
      <c r="L1109" s="22">
        <v>44015</v>
      </c>
      <c r="M1109" s="98">
        <v>1249.8653999995399</v>
      </c>
      <c r="N1109" s="94">
        <v>1249.8653999995399</v>
      </c>
      <c r="O1109" s="94">
        <v>1312.5484999995699</v>
      </c>
      <c r="P1109" s="62">
        <f t="shared" si="17"/>
        <v>0.95224321234601961</v>
      </c>
      <c r="Q1109" s="22">
        <v>43881</v>
      </c>
      <c r="R1109" s="99">
        <v>19043490.923</v>
      </c>
      <c r="S1109" s="99">
        <v>16311643.250812501</v>
      </c>
      <c r="T1109" s="19"/>
      <c r="U1109" s="23">
        <v>2.4391570186708101E-3</v>
      </c>
      <c r="V1109" s="63">
        <v>-0.31410558494826502</v>
      </c>
      <c r="W1109" s="23">
        <v>3.3544017094754998E-2</v>
      </c>
      <c r="X1109" s="63">
        <v>-6.2483682551901403</v>
      </c>
      <c r="Y1109" s="23">
        <v>-1.5995030633348499E-2</v>
      </c>
      <c r="Z1109" s="63">
        <v>11.6011003172462</v>
      </c>
      <c r="AA1109" s="23">
        <v>4.1438032512814998E-2</v>
      </c>
      <c r="AB1109" s="63">
        <v>21.050418960949202</v>
      </c>
      <c r="AC1109" s="23">
        <v>0.104504539693153</v>
      </c>
      <c r="AD1109" s="63">
        <v>30.517751216859299</v>
      </c>
      <c r="AE1109" s="23">
        <v>0.16140803459537001</v>
      </c>
      <c r="AF1109" s="64">
        <v>28.334145043510901</v>
      </c>
      <c r="AG1109" s="23">
        <v>2.2029188730812201E-3</v>
      </c>
      <c r="AH1109" s="63">
        <v>-5.8745339134475199</v>
      </c>
      <c r="AI1109" s="23">
        <v>-6.9149996134001404E-3</v>
      </c>
      <c r="AJ1109" s="63">
        <v>9.3946130108670296</v>
      </c>
      <c r="AK1109" s="23">
        <v>0.249865399999253</v>
      </c>
      <c r="AL1109" s="23">
        <v>5.6649421287147603E-2</v>
      </c>
      <c r="AM1109" s="63">
        <v>23.0529548422201</v>
      </c>
      <c r="AN1109" s="19"/>
      <c r="AO1109" s="26">
        <v>1.4118227743892899E-2</v>
      </c>
      <c r="AP1109" s="26">
        <v>-2.1562627341154401E-2</v>
      </c>
      <c r="AQ1109" s="26">
        <v>4.5739927631075303E-2</v>
      </c>
      <c r="AR1109" s="26">
        <v>-8.1102940751443406E-2</v>
      </c>
      <c r="AS1109" s="24">
        <v>7</v>
      </c>
      <c r="AT1109" s="24">
        <v>5</v>
      </c>
      <c r="AU1109" s="24">
        <v>7</v>
      </c>
      <c r="AV1109" s="25">
        <v>5</v>
      </c>
      <c r="AW1109" s="19"/>
      <c r="AX1109" s="29">
        <v>7.4755060511306495E-2</v>
      </c>
      <c r="AY1109" s="30">
        <v>-0.18815457609889599</v>
      </c>
      <c r="AZ1109" s="30">
        <v>0.92301455937285903</v>
      </c>
      <c r="BA1109" s="30">
        <v>-0.25034921963742801</v>
      </c>
      <c r="BB1109" s="62">
        <v>7.7070883403757796E-3</v>
      </c>
      <c r="BC1109" s="108">
        <v>-15.0503390922095</v>
      </c>
      <c r="BD1109" s="22">
        <v>43881</v>
      </c>
      <c r="BE1109" s="22">
        <v>43914</v>
      </c>
      <c r="BF1109" s="24"/>
      <c r="BG1109" s="22"/>
      <c r="BH1109" s="37"/>
    </row>
    <row r="1110" spans="1:60" x14ac:dyDescent="0.25">
      <c r="A1110" s="19"/>
      <c r="B1110" s="17" t="s">
        <v>1124</v>
      </c>
      <c r="C1110" s="17" t="s">
        <v>5390</v>
      </c>
      <c r="D1110" s="17" t="s">
        <v>3195</v>
      </c>
      <c r="E1110" s="20" t="s">
        <v>7293</v>
      </c>
      <c r="F1110" s="20" t="s">
        <v>3153</v>
      </c>
      <c r="G1110" s="82" t="s">
        <v>7251</v>
      </c>
      <c r="H1110" s="85" t="s">
        <v>7263</v>
      </c>
      <c r="I1110" s="21" t="s">
        <v>7417</v>
      </c>
      <c r="J1110" s="21" t="s">
        <v>2982</v>
      </c>
      <c r="K1110" s="19"/>
      <c r="L1110" s="22">
        <v>44015</v>
      </c>
      <c r="M1110" s="98">
        <v>1096.0057999994599</v>
      </c>
      <c r="N1110" s="94">
        <v>1096.0057999994599</v>
      </c>
      <c r="O1110" s="94">
        <v>1153.9262000005699</v>
      </c>
      <c r="P1110" s="62">
        <f t="shared" si="17"/>
        <v>0.94980580213788246</v>
      </c>
      <c r="Q1110" s="22">
        <v>43881</v>
      </c>
      <c r="R1110" s="99">
        <v>22134200.227000002</v>
      </c>
      <c r="S1110" s="99">
        <v>15613756.3045625</v>
      </c>
      <c r="T1110" s="19"/>
      <c r="U1110" s="23">
        <v>2.41997168450325E-3</v>
      </c>
      <c r="V1110" s="63">
        <v>-0.31602411836502098</v>
      </c>
      <c r="W1110" s="23">
        <v>3.2951155993941897E-2</v>
      </c>
      <c r="X1110" s="63">
        <v>-6.3076543652714498</v>
      </c>
      <c r="Y1110" s="23">
        <v>-1.9414593612054901E-2</v>
      </c>
      <c r="Z1110" s="63">
        <v>11.2591440193792</v>
      </c>
      <c r="AA1110" s="23">
        <v>3.4163056079705698E-2</v>
      </c>
      <c r="AB1110" s="63">
        <v>20.322921317623699</v>
      </c>
      <c r="AC1110" s="23">
        <v>8.9137589446181706E-2</v>
      </c>
      <c r="AD1110" s="63">
        <v>28.9810561921622</v>
      </c>
      <c r="AE1110" s="23"/>
      <c r="AF1110" s="64"/>
      <c r="AG1110" s="23">
        <v>2.1453660847328099E-3</v>
      </c>
      <c r="AH1110" s="63">
        <v>-5.8802891922823601</v>
      </c>
      <c r="AI1110" s="23">
        <v>-1.0422918267067901E-2</v>
      </c>
      <c r="AJ1110" s="63">
        <v>9.0438211455038999</v>
      </c>
      <c r="AK1110" s="23">
        <v>9.6005800000129995E-2</v>
      </c>
      <c r="AL1110" s="23">
        <v>4.06339681685495E-2</v>
      </c>
      <c r="AM1110" s="63">
        <v>35.002026919682997</v>
      </c>
      <c r="AN1110" s="19"/>
      <c r="AO1110" s="26">
        <v>1.4098797306360201E-2</v>
      </c>
      <c r="AP1110" s="26">
        <v>-2.1581240921477701E-2</v>
      </c>
      <c r="AQ1110" s="26">
        <v>4.5140058778997599E-2</v>
      </c>
      <c r="AR1110" s="26">
        <v>-8.1647590186621502E-2</v>
      </c>
      <c r="AS1110" s="24">
        <v>7</v>
      </c>
      <c r="AT1110" s="24">
        <v>5</v>
      </c>
      <c r="AU1110" s="24">
        <v>7</v>
      </c>
      <c r="AV1110" s="25">
        <v>5</v>
      </c>
      <c r="AW1110" s="19"/>
      <c r="AX1110" s="29">
        <v>7.6660152016993402E-2</v>
      </c>
      <c r="AY1110" s="30">
        <v>7.3370868114125201E-2</v>
      </c>
      <c r="AZ1110" s="30">
        <v>0.55471926487553003</v>
      </c>
      <c r="BA1110" s="30">
        <v>0.100227130608232</v>
      </c>
      <c r="BB1110" s="62">
        <v>7.9068689690848307E-3</v>
      </c>
      <c r="BC1110" s="108">
        <v>-15.103938189466099</v>
      </c>
      <c r="BD1110" s="22">
        <v>43881</v>
      </c>
      <c r="BE1110" s="22">
        <v>43914</v>
      </c>
      <c r="BF1110" s="24"/>
      <c r="BG1110" s="22"/>
      <c r="BH1110" s="37"/>
    </row>
    <row r="1111" spans="1:60" x14ac:dyDescent="0.25">
      <c r="A1111" s="19"/>
      <c r="B1111" s="17" t="s">
        <v>1125</v>
      </c>
      <c r="C1111" s="17" t="s">
        <v>5391</v>
      </c>
      <c r="D1111" s="17" t="s">
        <v>3195</v>
      </c>
      <c r="E1111" s="20" t="s">
        <v>7306</v>
      </c>
      <c r="F1111" s="20" t="s">
        <v>3153</v>
      </c>
      <c r="G1111" s="82" t="s">
        <v>7251</v>
      </c>
      <c r="H1111" s="85" t="s">
        <v>7263</v>
      </c>
      <c r="I1111" s="21" t="s">
        <v>7417</v>
      </c>
      <c r="J1111" s="21" t="s">
        <v>7547</v>
      </c>
      <c r="K1111" s="19"/>
      <c r="L1111" s="22">
        <v>44015</v>
      </c>
      <c r="M1111" s="98">
        <v>1065.5867999996999</v>
      </c>
      <c r="N1111" s="94">
        <v>1065.5867999996999</v>
      </c>
      <c r="O1111" s="94">
        <v>1120.6137000005699</v>
      </c>
      <c r="P1111" s="62">
        <f t="shared" si="17"/>
        <v>0.95089574578568692</v>
      </c>
      <c r="Q1111" s="22">
        <v>43881</v>
      </c>
      <c r="R1111" s="99">
        <v>7697875.1090000002</v>
      </c>
      <c r="S1111" s="99">
        <v>6253928.6120937504</v>
      </c>
      <c r="T1111" s="19"/>
      <c r="U1111" s="23">
        <v>2.4281149198941399E-3</v>
      </c>
      <c r="V1111" s="63">
        <v>-0.31520979482593198</v>
      </c>
      <c r="W1111" s="23">
        <v>3.3205118385012597E-2</v>
      </c>
      <c r="X1111" s="63">
        <v>-6.28225812616438</v>
      </c>
      <c r="Y1111" s="23">
        <v>-1.7864289210592701E-2</v>
      </c>
      <c r="Z1111" s="63">
        <v>11.4141744595254</v>
      </c>
      <c r="AA1111" s="23">
        <v>3.75216323409404E-2</v>
      </c>
      <c r="AB1111" s="63">
        <v>20.6587789437617</v>
      </c>
      <c r="AC1111" s="23"/>
      <c r="AD1111" s="63"/>
      <c r="AE1111" s="23"/>
      <c r="AF1111" s="64"/>
      <c r="AG1111" s="23">
        <v>2.16998446740035E-3</v>
      </c>
      <c r="AH1111" s="63">
        <v>-5.8778273540156096</v>
      </c>
      <c r="AI1111" s="23">
        <v>-8.8324392627328104E-3</v>
      </c>
      <c r="AJ1111" s="63">
        <v>9.2028690459264908</v>
      </c>
      <c r="AK1111" s="23">
        <v>6.4362782799435095E-2</v>
      </c>
      <c r="AL1111" s="23">
        <v>4.87854772873106E-2</v>
      </c>
      <c r="AM1111" s="63">
        <v>26.564777888153898</v>
      </c>
      <c r="AN1111" s="19"/>
      <c r="AO1111" s="26">
        <v>1.41079279819678E-2</v>
      </c>
      <c r="AP1111" s="26">
        <v>-2.15724874378793E-2</v>
      </c>
      <c r="AQ1111" s="26">
        <v>4.5413293328238097E-2</v>
      </c>
      <c r="AR1111" s="26">
        <v>-8.1390675539296395E-2</v>
      </c>
      <c r="AS1111" s="24">
        <v>7</v>
      </c>
      <c r="AT1111" s="24">
        <v>5</v>
      </c>
      <c r="AU1111" s="24">
        <v>7</v>
      </c>
      <c r="AV1111" s="25">
        <v>5</v>
      </c>
      <c r="AW1111" s="19"/>
      <c r="AX1111" s="29">
        <v>7.6663679972916704E-2</v>
      </c>
      <c r="AY1111" s="30">
        <v>0.113438597870072</v>
      </c>
      <c r="AZ1111" s="30">
        <v>0.56620696013851601</v>
      </c>
      <c r="BA1111" s="30">
        <v>0.155190377103054</v>
      </c>
      <c r="BB1111" s="62">
        <v>7.9073247181804598E-3</v>
      </c>
      <c r="BC1111" s="108">
        <v>-15.078657346442901</v>
      </c>
      <c r="BD1111" s="22">
        <v>43881</v>
      </c>
      <c r="BE1111" s="22">
        <v>43914</v>
      </c>
      <c r="BF1111" s="24"/>
      <c r="BG1111" s="22"/>
      <c r="BH1111" s="37"/>
    </row>
    <row r="1112" spans="1:60" x14ac:dyDescent="0.25">
      <c r="A1112" s="19"/>
      <c r="B1112" s="17" t="s">
        <v>1126</v>
      </c>
      <c r="C1112" s="17" t="s">
        <v>5392</v>
      </c>
      <c r="D1112" s="17" t="s">
        <v>3195</v>
      </c>
      <c r="E1112" s="20" t="s">
        <v>7308</v>
      </c>
      <c r="F1112" s="20" t="s">
        <v>3153</v>
      </c>
      <c r="G1112" s="82" t="s">
        <v>7251</v>
      </c>
      <c r="H1112" s="85" t="s">
        <v>7263</v>
      </c>
      <c r="I1112" s="21" t="s">
        <v>7417</v>
      </c>
      <c r="J1112" s="21" t="s">
        <v>7548</v>
      </c>
      <c r="K1112" s="19"/>
      <c r="L1112" s="22">
        <v>44015</v>
      </c>
      <c r="M1112" s="98">
        <v>1173.9973000008599</v>
      </c>
      <c r="N1112" s="94">
        <v>1173.9973000008599</v>
      </c>
      <c r="O1112" s="94">
        <v>1231.8828999996199</v>
      </c>
      <c r="P1112" s="62">
        <f t="shared" si="17"/>
        <v>0.95301046877200923</v>
      </c>
      <c r="Q1112" s="22">
        <v>43881</v>
      </c>
      <c r="R1112" s="99">
        <v>13079227.261</v>
      </c>
      <c r="S1112" s="99">
        <v>10705311.477796899</v>
      </c>
      <c r="T1112" s="19"/>
      <c r="U1112" s="23">
        <v>2.44515207850782E-3</v>
      </c>
      <c r="V1112" s="63">
        <v>-0.313506078964565</v>
      </c>
      <c r="W1112" s="23">
        <v>3.3730328372257597E-2</v>
      </c>
      <c r="X1112" s="63">
        <v>-6.2297371274398801</v>
      </c>
      <c r="Y1112" s="23">
        <v>-1.49181507531466E-2</v>
      </c>
      <c r="Z1112" s="63">
        <v>11.7087883052736</v>
      </c>
      <c r="AA1112" s="23">
        <v>4.4724268243953702E-2</v>
      </c>
      <c r="AB1112" s="63">
        <v>21.379042534041201</v>
      </c>
      <c r="AC1112" s="23">
        <v>0.112653064783517</v>
      </c>
      <c r="AD1112" s="63">
        <v>31.332603725895801</v>
      </c>
      <c r="AE1112" s="23">
        <v>0.17490068113344001</v>
      </c>
      <c r="AF1112" s="64">
        <v>29.683409697318002</v>
      </c>
      <c r="AG1112" s="23">
        <v>2.2209403705346601E-3</v>
      </c>
      <c r="AH1112" s="63">
        <v>-5.8727317637021796</v>
      </c>
      <c r="AI1112" s="23">
        <v>-5.8103489955101404E-3</v>
      </c>
      <c r="AJ1112" s="63">
        <v>9.5050780726596695</v>
      </c>
      <c r="AK1112" s="23">
        <v>0.173997300000337</v>
      </c>
      <c r="AL1112" s="23">
        <v>5.2707300996189602E-2</v>
      </c>
      <c r="AM1112" s="63">
        <v>28.9150060152751</v>
      </c>
      <c r="AN1112" s="19"/>
      <c r="AO1112" s="26">
        <v>1.41299466649798E-2</v>
      </c>
      <c r="AP1112" s="26">
        <v>-2.15567037539586E-2</v>
      </c>
      <c r="AQ1112" s="26">
        <v>4.5928514673505602E-2</v>
      </c>
      <c r="AR1112" s="26">
        <v>-8.0931690545257895E-2</v>
      </c>
      <c r="AS1112" s="24">
        <v>7</v>
      </c>
      <c r="AT1112" s="24">
        <v>5</v>
      </c>
      <c r="AU1112" s="24">
        <v>7</v>
      </c>
      <c r="AV1112" s="25">
        <v>5</v>
      </c>
      <c r="AW1112" s="19"/>
      <c r="AX1112" s="29">
        <v>7.6674492664315003E-2</v>
      </c>
      <c r="AY1112" s="30">
        <v>0.19941041269771601</v>
      </c>
      <c r="AZ1112" s="30">
        <v>0.59082506201502805</v>
      </c>
      <c r="BA1112" s="30">
        <v>0.27362881989438398</v>
      </c>
      <c r="BB1112" s="62">
        <v>7.9086118943541804E-3</v>
      </c>
      <c r="BC1112" s="108">
        <v>-15.033490602101701</v>
      </c>
      <c r="BD1112" s="22">
        <v>43881</v>
      </c>
      <c r="BE1112" s="22">
        <v>43914</v>
      </c>
      <c r="BF1112" s="24"/>
      <c r="BG1112" s="22"/>
      <c r="BH1112" s="37"/>
    </row>
    <row r="1113" spans="1:60" x14ac:dyDescent="0.25">
      <c r="A1113" s="19"/>
      <c r="B1113" s="17" t="s">
        <v>1127</v>
      </c>
      <c r="C1113" s="17" t="s">
        <v>5393</v>
      </c>
      <c r="D1113" s="17" t="s">
        <v>3196</v>
      </c>
      <c r="E1113" s="20" t="s">
        <v>7290</v>
      </c>
      <c r="F1113" s="20" t="s">
        <v>3150</v>
      </c>
      <c r="G1113" s="82" t="s">
        <v>7253</v>
      </c>
      <c r="H1113" s="85" t="s">
        <v>7279</v>
      </c>
      <c r="I1113" s="21" t="s">
        <v>7417</v>
      </c>
      <c r="J1113" s="21" t="s">
        <v>7549</v>
      </c>
      <c r="K1113" s="19"/>
      <c r="L1113" s="22">
        <v>44015</v>
      </c>
      <c r="M1113" s="98">
        <v>3663.2848999984599</v>
      </c>
      <c r="N1113" s="94">
        <v>3663.2848999984599</v>
      </c>
      <c r="O1113" s="94">
        <v>3706.8801999986199</v>
      </c>
      <c r="P1113" s="62">
        <f t="shared" si="17"/>
        <v>0.9882393555636958</v>
      </c>
      <c r="Q1113" s="22">
        <v>43747</v>
      </c>
      <c r="R1113" s="99">
        <v>18209114.774</v>
      </c>
      <c r="S1113" s="99">
        <v>16602107.163406201</v>
      </c>
      <c r="T1113" s="19"/>
      <c r="U1113" s="23">
        <v>-1.3516095077648101E-4</v>
      </c>
      <c r="V1113" s="63">
        <v>-0.57153738189299497</v>
      </c>
      <c r="W1113" s="23">
        <v>7.2194984568341202E-4</v>
      </c>
      <c r="X1113" s="63">
        <v>-9.5305749801045696</v>
      </c>
      <c r="Y1113" s="23">
        <v>2.29286008361669E-2</v>
      </c>
      <c r="Z1113" s="63">
        <v>15.493463464197699</v>
      </c>
      <c r="AA1113" s="23">
        <v>2.75634015943069E-2</v>
      </c>
      <c r="AB1113" s="63">
        <v>19.662955869076502</v>
      </c>
      <c r="AC1113" s="23">
        <v>9.76133874083462E-2</v>
      </c>
      <c r="AD1113" s="63">
        <v>29.8286359883787</v>
      </c>
      <c r="AE1113" s="23">
        <v>0.128130507309834</v>
      </c>
      <c r="AF1113" s="64">
        <v>25.006392314942801</v>
      </c>
      <c r="AG1113" s="23">
        <v>3.7174451063037899E-4</v>
      </c>
      <c r="AH1113" s="63">
        <v>-6.0576513496926099</v>
      </c>
      <c r="AI1113" s="23">
        <v>2.5689608519314799E-2</v>
      </c>
      <c r="AJ1113" s="63">
        <v>12.655073824134901</v>
      </c>
      <c r="AK1113" s="23">
        <v>1.05220296349959</v>
      </c>
      <c r="AL1113" s="23">
        <v>5.4845310221935499E-2</v>
      </c>
      <c r="AM1113" s="63">
        <v>85.186921312590101</v>
      </c>
      <c r="AN1113" s="19"/>
      <c r="AO1113" s="26">
        <v>1.8709890708123601E-2</v>
      </c>
      <c r="AP1113" s="26">
        <v>-3.02881404722939E-2</v>
      </c>
      <c r="AQ1113" s="26">
        <v>2.8979594122574798E-2</v>
      </c>
      <c r="AR1113" s="26">
        <v>-3.08886220582281E-2</v>
      </c>
      <c r="AS1113" s="24">
        <v>7</v>
      </c>
      <c r="AT1113" s="24">
        <v>5</v>
      </c>
      <c r="AU1113" s="24">
        <v>7</v>
      </c>
      <c r="AV1113" s="25">
        <v>5</v>
      </c>
      <c r="AW1113" s="19"/>
      <c r="AX1113" s="29">
        <v>5.2310952584084601E-2</v>
      </c>
      <c r="AY1113" s="30">
        <v>-0.107621220989245</v>
      </c>
      <c r="AZ1113" s="30">
        <v>0.50232876683185201</v>
      </c>
      <c r="BA1113" s="30">
        <v>-0.136580229092715</v>
      </c>
      <c r="BB1113" s="62">
        <v>5.3794130594087596E-3</v>
      </c>
      <c r="BC1113" s="108">
        <v>-8.2158414506702702</v>
      </c>
      <c r="BD1113" s="22">
        <v>43747</v>
      </c>
      <c r="BE1113" s="22">
        <v>43783</v>
      </c>
      <c r="BF1113" s="24"/>
      <c r="BG1113" s="22"/>
      <c r="BH1113" s="37"/>
    </row>
    <row r="1114" spans="1:60" x14ac:dyDescent="0.25">
      <c r="A1114" s="19"/>
      <c r="B1114" s="17" t="s">
        <v>1128</v>
      </c>
      <c r="C1114" s="17" t="s">
        <v>5394</v>
      </c>
      <c r="D1114" s="17" t="s">
        <v>3196</v>
      </c>
      <c r="E1114" s="20" t="s">
        <v>7313</v>
      </c>
      <c r="F1114" s="20" t="s">
        <v>3150</v>
      </c>
      <c r="G1114" s="82" t="s">
        <v>7253</v>
      </c>
      <c r="H1114" s="85" t="s">
        <v>7279</v>
      </c>
      <c r="I1114" s="21" t="s">
        <v>7417</v>
      </c>
      <c r="J1114" s="21" t="s">
        <v>7550</v>
      </c>
      <c r="K1114" s="19"/>
      <c r="L1114" s="22">
        <v>44015</v>
      </c>
      <c r="M1114" s="98">
        <v>1052.94989999942</v>
      </c>
      <c r="N1114" s="94">
        <v>1052.94989999942</v>
      </c>
      <c r="O1114" s="94"/>
      <c r="P1114" s="62" t="str">
        <f t="shared" si="17"/>
        <v/>
      </c>
      <c r="Q1114" s="22"/>
      <c r="R1114" s="99">
        <v>2312904.0890000002</v>
      </c>
      <c r="S1114" s="99"/>
      <c r="T1114" s="19"/>
      <c r="U1114" s="23">
        <v>-1.077807855836E-4</v>
      </c>
      <c r="V1114" s="63">
        <v>-0.56879936537370701</v>
      </c>
      <c r="W1114" s="23">
        <v>1.5449065867869599E-3</v>
      </c>
      <c r="X1114" s="63">
        <v>-9.4482793059869401</v>
      </c>
      <c r="Y1114" s="23">
        <v>2.8042085144989001E-2</v>
      </c>
      <c r="Z1114" s="63">
        <v>16.0048118950799</v>
      </c>
      <c r="AA1114" s="23"/>
      <c r="AB1114" s="63"/>
      <c r="AC1114" s="23"/>
      <c r="AD1114" s="63"/>
      <c r="AE1114" s="23"/>
      <c r="AF1114" s="64"/>
      <c r="AG1114" s="23">
        <v>4.5397877875075199E-4</v>
      </c>
      <c r="AH1114" s="63">
        <v>-6.0494279228805699</v>
      </c>
      <c r="AI1114" s="23">
        <v>3.0901595220711901E-2</v>
      </c>
      <c r="AJ1114" s="63">
        <v>13.1762724942819</v>
      </c>
      <c r="AK1114" s="23">
        <v>5.2949899998566301E-2</v>
      </c>
      <c r="AL1114" s="23">
        <v>9.3812924229568995E-2</v>
      </c>
      <c r="AM1114" s="63">
        <v>19.3114720317826</v>
      </c>
      <c r="AN1114" s="19"/>
      <c r="AO1114" s="26">
        <v>8.5068976877664699E-3</v>
      </c>
      <c r="AP1114" s="26">
        <v>-1.19160891363208E-2</v>
      </c>
      <c r="AQ1114" s="26">
        <v>2.9853869933504001E-2</v>
      </c>
      <c r="AR1114" s="26">
        <v>-1.49365741954171E-2</v>
      </c>
      <c r="AS1114" s="24"/>
      <c r="AT1114" s="24"/>
      <c r="AU1114" s="24"/>
      <c r="AV1114" s="25"/>
      <c r="AW1114" s="19"/>
      <c r="AX1114" s="29"/>
      <c r="AY1114" s="30"/>
      <c r="AZ1114" s="30"/>
      <c r="BA1114" s="30"/>
      <c r="BB1114" s="62"/>
      <c r="BC1114" s="108">
        <v>-3.1891283762634002</v>
      </c>
      <c r="BD1114" s="22">
        <v>43868</v>
      </c>
      <c r="BE1114" s="22">
        <v>43916</v>
      </c>
      <c r="BF1114" s="24">
        <v>66</v>
      </c>
      <c r="BG1114" s="22">
        <v>43962</v>
      </c>
      <c r="BH1114" s="37"/>
    </row>
    <row r="1115" spans="1:60" x14ac:dyDescent="0.25">
      <c r="A1115" s="19"/>
      <c r="B1115" s="17" t="s">
        <v>1129</v>
      </c>
      <c r="C1115" s="17" t="s">
        <v>5395</v>
      </c>
      <c r="D1115" s="17" t="s">
        <v>3196</v>
      </c>
      <c r="E1115" s="20" t="s">
        <v>7339</v>
      </c>
      <c r="F1115" s="20" t="s">
        <v>3150</v>
      </c>
      <c r="G1115" s="82" t="s">
        <v>7253</v>
      </c>
      <c r="H1115" s="85" t="s">
        <v>7279</v>
      </c>
      <c r="I1115" s="21" t="s">
        <v>7417</v>
      </c>
      <c r="J1115" s="21" t="s">
        <v>7551</v>
      </c>
      <c r="K1115" s="19"/>
      <c r="L1115" s="22">
        <v>44015</v>
      </c>
      <c r="M1115" s="98">
        <v>2217.53009999916</v>
      </c>
      <c r="N1115" s="94">
        <v>2217.53009999916</v>
      </c>
      <c r="O1115" s="94">
        <v>2237.33949999884</v>
      </c>
      <c r="P1115" s="62">
        <f t="shared" si="17"/>
        <v>0.99114600175802992</v>
      </c>
      <c r="Q1115" s="22">
        <v>43747</v>
      </c>
      <c r="R1115" s="99">
        <v>3198874.1379999998</v>
      </c>
      <c r="S1115" s="99">
        <v>2181458.9257304701</v>
      </c>
      <c r="T1115" s="19"/>
      <c r="U1115" s="23">
        <v>-1.24176805002207E-4</v>
      </c>
      <c r="V1115" s="63">
        <v>-0.57043896731556698</v>
      </c>
      <c r="W1115" s="23">
        <v>1.05110067488567E-3</v>
      </c>
      <c r="X1115" s="63">
        <v>-9.4976598971843504</v>
      </c>
      <c r="Y1115" s="23">
        <v>2.49709580093622E-2</v>
      </c>
      <c r="Z1115" s="63">
        <v>15.6976991815172</v>
      </c>
      <c r="AA1115" s="23">
        <v>3.1693328424808001E-2</v>
      </c>
      <c r="AB1115" s="63">
        <v>20.075948552141199</v>
      </c>
      <c r="AC1115" s="23">
        <v>0.106442626925855</v>
      </c>
      <c r="AD1115" s="63">
        <v>30.711559940129501</v>
      </c>
      <c r="AE1115" s="23"/>
      <c r="AF1115" s="64"/>
      <c r="AG1115" s="23">
        <v>4.0466778227710198E-4</v>
      </c>
      <c r="AH1115" s="63">
        <v>-6.0543590225279296</v>
      </c>
      <c r="AI1115" s="23">
        <v>2.7771277531428499E-2</v>
      </c>
      <c r="AJ1115" s="63">
        <v>12.8632407253463</v>
      </c>
      <c r="AK1115" s="23">
        <v>0.10876504999949201</v>
      </c>
      <c r="AL1115" s="23">
        <v>4.9549440662303802E-2</v>
      </c>
      <c r="AM1115" s="63">
        <v>35.109038721013299</v>
      </c>
      <c r="AN1115" s="19"/>
      <c r="AO1115" s="26">
        <v>1.87210596523073E-2</v>
      </c>
      <c r="AP1115" s="26">
        <v>-3.0277478767857201E-2</v>
      </c>
      <c r="AQ1115" s="26">
        <v>2.93292896967614E-2</v>
      </c>
      <c r="AR1115" s="26">
        <v>-3.0559379075384599E-2</v>
      </c>
      <c r="AS1115" s="24">
        <v>7</v>
      </c>
      <c r="AT1115" s="24">
        <v>5</v>
      </c>
      <c r="AU1115" s="24">
        <v>7</v>
      </c>
      <c r="AV1115" s="25">
        <v>5</v>
      </c>
      <c r="AW1115" s="19"/>
      <c r="AX1115" s="29">
        <v>5.2319741593310001E-2</v>
      </c>
      <c r="AY1115" s="30">
        <v>-3.5728550223325301E-2</v>
      </c>
      <c r="AZ1115" s="30">
        <v>0.51552664951304905</v>
      </c>
      <c r="BA1115" s="30">
        <v>-4.5425673790361998E-2</v>
      </c>
      <c r="BB1115" s="62">
        <v>5.3803877942755199E-3</v>
      </c>
      <c r="BC1115" s="108">
        <v>-8.1796258456743107</v>
      </c>
      <c r="BD1115" s="22">
        <v>43747</v>
      </c>
      <c r="BE1115" s="22">
        <v>43783</v>
      </c>
      <c r="BF1115" s="24"/>
      <c r="BG1115" s="22"/>
      <c r="BH1115" s="37"/>
    </row>
    <row r="1116" spans="1:60" x14ac:dyDescent="0.25">
      <c r="A1116" s="19"/>
      <c r="B1116" s="17" t="s">
        <v>1130</v>
      </c>
      <c r="C1116" s="17" t="s">
        <v>5396</v>
      </c>
      <c r="D1116" s="17" t="s">
        <v>3196</v>
      </c>
      <c r="E1116" s="20" t="s">
        <v>7291</v>
      </c>
      <c r="F1116" s="20" t="s">
        <v>3150</v>
      </c>
      <c r="G1116" s="82" t="s">
        <v>7253</v>
      </c>
      <c r="H1116" s="85" t="s">
        <v>7279</v>
      </c>
      <c r="I1116" s="21" t="s">
        <v>7417</v>
      </c>
      <c r="J1116" s="21" t="s">
        <v>7552</v>
      </c>
      <c r="K1116" s="19"/>
      <c r="L1116" s="22">
        <v>43880</v>
      </c>
      <c r="M1116" s="98"/>
      <c r="N1116" s="94"/>
      <c r="O1116" s="94">
        <v>1612.7958000004301</v>
      </c>
      <c r="P1116" s="62">
        <f t="shared" si="17"/>
        <v>0</v>
      </c>
      <c r="Q1116" s="22">
        <v>43747</v>
      </c>
      <c r="R1116" s="99"/>
      <c r="S1116" s="99">
        <v>299134043.50150001</v>
      </c>
      <c r="T1116" s="19"/>
      <c r="U1116" s="23"/>
      <c r="V1116" s="63"/>
      <c r="W1116" s="23"/>
      <c r="X1116" s="63"/>
      <c r="Y1116" s="23"/>
      <c r="Z1116" s="63"/>
      <c r="AA1116" s="23"/>
      <c r="AB1116" s="63"/>
      <c r="AC1116" s="23"/>
      <c r="AD1116" s="63"/>
      <c r="AE1116" s="23"/>
      <c r="AF1116" s="64"/>
      <c r="AG1116" s="23"/>
      <c r="AH1116" s="63"/>
      <c r="AI1116" s="23"/>
      <c r="AJ1116" s="63"/>
      <c r="AK1116" s="23"/>
      <c r="AL1116" s="23"/>
      <c r="AM1116" s="63"/>
      <c r="AN1116" s="19"/>
      <c r="AO1116" s="26">
        <v>1.86847970253439E-2</v>
      </c>
      <c r="AP1116" s="26">
        <v>-3.03120226071769E-2</v>
      </c>
      <c r="AQ1116" s="26">
        <v>2.3569326483993801E-2</v>
      </c>
      <c r="AR1116" s="26">
        <v>-3.1629022176275598E-2</v>
      </c>
      <c r="AS1116" s="24"/>
      <c r="AT1116" s="24"/>
      <c r="AU1116" s="24"/>
      <c r="AV1116" s="25"/>
      <c r="AW1116" s="19"/>
      <c r="AX1116" s="29"/>
      <c r="AY1116" s="30"/>
      <c r="AZ1116" s="30"/>
      <c r="BA1116" s="30"/>
      <c r="BB1116" s="62"/>
      <c r="BC1116" s="108">
        <v>-8.2972686312714394</v>
      </c>
      <c r="BD1116" s="22">
        <v>43747</v>
      </c>
      <c r="BE1116" s="22">
        <v>43783</v>
      </c>
      <c r="BF1116" s="24"/>
      <c r="BG1116" s="22"/>
      <c r="BH1116" s="37"/>
    </row>
    <row r="1117" spans="1:60" x14ac:dyDescent="0.25">
      <c r="A1117" s="19"/>
      <c r="B1117" s="17" t="s">
        <v>1131</v>
      </c>
      <c r="C1117" s="17" t="s">
        <v>5397</v>
      </c>
      <c r="D1117" s="17" t="s">
        <v>3196</v>
      </c>
      <c r="E1117" s="20" t="s">
        <v>7292</v>
      </c>
      <c r="F1117" s="20" t="s">
        <v>3150</v>
      </c>
      <c r="G1117" s="82" t="s">
        <v>7253</v>
      </c>
      <c r="H1117" s="85" t="s">
        <v>7279</v>
      </c>
      <c r="I1117" s="21" t="s">
        <v>7417</v>
      </c>
      <c r="J1117" s="21" t="s">
        <v>7553</v>
      </c>
      <c r="K1117" s="19"/>
      <c r="L1117" s="22">
        <v>43880</v>
      </c>
      <c r="M1117" s="98"/>
      <c r="N1117" s="94"/>
      <c r="O1117" s="94">
        <v>1000</v>
      </c>
      <c r="P1117" s="62">
        <f t="shared" si="17"/>
        <v>0</v>
      </c>
      <c r="Q1117" s="22">
        <v>43880</v>
      </c>
      <c r="R1117" s="99"/>
      <c r="S1117" s="99">
        <v>0</v>
      </c>
      <c r="T1117" s="19"/>
      <c r="U1117" s="23"/>
      <c r="V1117" s="63"/>
      <c r="W1117" s="23"/>
      <c r="X1117" s="63"/>
      <c r="Y1117" s="23"/>
      <c r="Z1117" s="63"/>
      <c r="AA1117" s="23"/>
      <c r="AB1117" s="63"/>
      <c r="AC1117" s="23"/>
      <c r="AD1117" s="63"/>
      <c r="AE1117" s="23"/>
      <c r="AF1117" s="64"/>
      <c r="AG1117" s="23"/>
      <c r="AH1117" s="63"/>
      <c r="AI1117" s="23"/>
      <c r="AJ1117" s="63"/>
      <c r="AK1117" s="23"/>
      <c r="AL1117" s="23"/>
      <c r="AM1117" s="63"/>
      <c r="AN1117" s="19"/>
      <c r="AO1117" s="26">
        <v>0</v>
      </c>
      <c r="AP1117" s="26">
        <v>0</v>
      </c>
      <c r="AQ1117" s="26">
        <v>0</v>
      </c>
      <c r="AR1117" s="26">
        <v>0</v>
      </c>
      <c r="AS1117" s="24"/>
      <c r="AT1117" s="24"/>
      <c r="AU1117" s="24"/>
      <c r="AV1117" s="25"/>
      <c r="AW1117" s="19"/>
      <c r="AX1117" s="29"/>
      <c r="AY1117" s="30"/>
      <c r="AZ1117" s="30"/>
      <c r="BA1117" s="30"/>
      <c r="BB1117" s="62"/>
      <c r="BC1117" s="108">
        <v>0</v>
      </c>
      <c r="BD1117" s="22">
        <v>43650</v>
      </c>
      <c r="BE1117" s="22"/>
      <c r="BF1117" s="24"/>
      <c r="BG1117" s="22"/>
      <c r="BH1117" s="37"/>
    </row>
    <row r="1118" spans="1:60" x14ac:dyDescent="0.25">
      <c r="A1118" s="19"/>
      <c r="B1118" s="17" t="s">
        <v>1132</v>
      </c>
      <c r="C1118" s="17" t="s">
        <v>5398</v>
      </c>
      <c r="D1118" s="17" t="s">
        <v>3196</v>
      </c>
      <c r="E1118" s="20" t="s">
        <v>7321</v>
      </c>
      <c r="F1118" s="20" t="s">
        <v>3150</v>
      </c>
      <c r="G1118" s="82" t="s">
        <v>7253</v>
      </c>
      <c r="H1118" s="85" t="s">
        <v>7279</v>
      </c>
      <c r="I1118" s="21" t="s">
        <v>7417</v>
      </c>
      <c r="J1118" s="21" t="s">
        <v>2982</v>
      </c>
      <c r="K1118" s="19"/>
      <c r="L1118" s="22">
        <v>44015</v>
      </c>
      <c r="M1118" s="98">
        <v>1583.3303999994</v>
      </c>
      <c r="N1118" s="94">
        <v>1583.3303999994</v>
      </c>
      <c r="O1118" s="94"/>
      <c r="P1118" s="62" t="str">
        <f t="shared" si="17"/>
        <v/>
      </c>
      <c r="Q1118" s="22"/>
      <c r="R1118" s="99">
        <v>396964153.85500002</v>
      </c>
      <c r="S1118" s="99"/>
      <c r="T1118" s="19"/>
      <c r="U1118" s="23">
        <v>-1.5982737932063201E-4</v>
      </c>
      <c r="V1118" s="63">
        <v>-0.57400402474740997</v>
      </c>
      <c r="W1118" s="23">
        <v>-1.8126020222553099E-5</v>
      </c>
      <c r="X1118" s="63">
        <v>-9.6045825666951696</v>
      </c>
      <c r="Y1118" s="23"/>
      <c r="Z1118" s="63"/>
      <c r="AA1118" s="23"/>
      <c r="AB1118" s="63"/>
      <c r="AC1118" s="23"/>
      <c r="AD1118" s="63"/>
      <c r="AE1118" s="23"/>
      <c r="AF1118" s="64"/>
      <c r="AG1118" s="23">
        <v>2.9768914282613001E-4</v>
      </c>
      <c r="AH1118" s="63">
        <v>-6.0650568864730303</v>
      </c>
      <c r="AI1118" s="23"/>
      <c r="AJ1118" s="63"/>
      <c r="AK1118" s="23">
        <v>2.2078881311244899E-2</v>
      </c>
      <c r="AL1118" s="23">
        <v>5.9001533005357501E-2</v>
      </c>
      <c r="AM1118" s="63">
        <v>9.5890489286830398</v>
      </c>
      <c r="AN1118" s="19"/>
      <c r="AO1118" s="26">
        <v>6.1266401717148299E-3</v>
      </c>
      <c r="AP1118" s="26">
        <v>-1.19675474470569E-2</v>
      </c>
      <c r="AQ1118" s="26">
        <v>2.8193219688546399E-2</v>
      </c>
      <c r="AR1118" s="26">
        <v>-1.6271237407636401E-2</v>
      </c>
      <c r="AS1118" s="24"/>
      <c r="AT1118" s="24"/>
      <c r="AU1118" s="24"/>
      <c r="AV1118" s="25"/>
      <c r="AW1118" s="19"/>
      <c r="AX1118" s="29"/>
      <c r="AY1118" s="30"/>
      <c r="AZ1118" s="30"/>
      <c r="BA1118" s="30"/>
      <c r="BB1118" s="62"/>
      <c r="BC1118" s="108">
        <v>-3.1715034952030701</v>
      </c>
      <c r="BD1118" s="22">
        <v>43899</v>
      </c>
      <c r="BE1118" s="22">
        <v>43916</v>
      </c>
      <c r="BF1118" s="24">
        <v>46</v>
      </c>
      <c r="BG1118" s="22">
        <v>43963</v>
      </c>
      <c r="BH1118" s="37"/>
    </row>
    <row r="1119" spans="1:60" x14ac:dyDescent="0.25">
      <c r="A1119" s="19"/>
      <c r="B1119" s="17" t="s">
        <v>1133</v>
      </c>
      <c r="C1119" s="17" t="s">
        <v>5399</v>
      </c>
      <c r="D1119" s="17" t="s">
        <v>3196</v>
      </c>
      <c r="E1119" s="20" t="s">
        <v>7322</v>
      </c>
      <c r="F1119" s="20" t="s">
        <v>3150</v>
      </c>
      <c r="G1119" s="82" t="s">
        <v>7253</v>
      </c>
      <c r="H1119" s="85" t="s">
        <v>7279</v>
      </c>
      <c r="I1119" s="21" t="s">
        <v>7417</v>
      </c>
      <c r="J1119" s="21" t="s">
        <v>7554</v>
      </c>
      <c r="K1119" s="19"/>
      <c r="L1119" s="22">
        <v>44015</v>
      </c>
      <c r="M1119" s="98">
        <v>3418.7025000006001</v>
      </c>
      <c r="N1119" s="94">
        <v>3418.7025000006001</v>
      </c>
      <c r="O1119" s="94">
        <v>3476.3458000011701</v>
      </c>
      <c r="P1119" s="62">
        <f t="shared" si="17"/>
        <v>0.98341842172302008</v>
      </c>
      <c r="Q1119" s="22">
        <v>43747</v>
      </c>
      <c r="R1119" s="99">
        <v>479321875.81800002</v>
      </c>
      <c r="S1119" s="99">
        <v>564190017.31500006</v>
      </c>
      <c r="T1119" s="19"/>
      <c r="U1119" s="23">
        <v>-1.5339724450314001E-4</v>
      </c>
      <c r="V1119" s="63">
        <v>-0.57336101126566097</v>
      </c>
      <c r="W1119" s="23">
        <v>1.7436554480809699E-4</v>
      </c>
      <c r="X1119" s="63">
        <v>-9.5853334101848304</v>
      </c>
      <c r="Y1119" s="23">
        <v>1.95370922665461E-2</v>
      </c>
      <c r="Z1119" s="63">
        <v>15.1543126072356</v>
      </c>
      <c r="AA1119" s="23">
        <v>2.07238101993426E-2</v>
      </c>
      <c r="AB1119" s="63">
        <v>18.978996729594702</v>
      </c>
      <c r="AC1119" s="23">
        <v>8.3070430668158196E-2</v>
      </c>
      <c r="AD1119" s="63">
        <v>28.374340314359898</v>
      </c>
      <c r="AE1119" s="23">
        <v>0.10579365000565299</v>
      </c>
      <c r="AF1119" s="64">
        <v>22.7727065845393</v>
      </c>
      <c r="AG1119" s="23">
        <v>3.1697504527983299E-4</v>
      </c>
      <c r="AH1119" s="63">
        <v>-6.06312829622766</v>
      </c>
      <c r="AI1119" s="23">
        <v>2.22329753578379E-2</v>
      </c>
      <c r="AJ1119" s="63">
        <v>12.3094105079945</v>
      </c>
      <c r="AK1119" s="23">
        <v>0.91521803677314895</v>
      </c>
      <c r="AL1119" s="23">
        <v>4.9446986089606099E-2</v>
      </c>
      <c r="AM1119" s="63">
        <v>71.488428639946505</v>
      </c>
      <c r="AN1119" s="19"/>
      <c r="AO1119" s="26">
        <v>1.8691293929805401E-2</v>
      </c>
      <c r="AP1119" s="26">
        <v>-3.0305835478429799E-2</v>
      </c>
      <c r="AQ1119" s="26">
        <v>2.83977433318796E-2</v>
      </c>
      <c r="AR1119" s="26">
        <v>-3.14366736674856E-2</v>
      </c>
      <c r="AS1119" s="24">
        <v>7</v>
      </c>
      <c r="AT1119" s="24">
        <v>5</v>
      </c>
      <c r="AU1119" s="24">
        <v>7</v>
      </c>
      <c r="AV1119" s="25">
        <v>5</v>
      </c>
      <c r="AW1119" s="19"/>
      <c r="AX1119" s="29">
        <v>5.22971417132067E-2</v>
      </c>
      <c r="AY1119" s="30">
        <v>-0.22676266477628801</v>
      </c>
      <c r="AZ1119" s="30">
        <v>0.48046391645402797</v>
      </c>
      <c r="BA1119" s="30">
        <v>-0.28690074209498601</v>
      </c>
      <c r="BB1119" s="62">
        <v>5.3778758022326699E-3</v>
      </c>
      <c r="BC1119" s="108">
        <v>-8.2761099312920106</v>
      </c>
      <c r="BD1119" s="22">
        <v>43747</v>
      </c>
      <c r="BE1119" s="22">
        <v>43783</v>
      </c>
      <c r="BF1119" s="24"/>
      <c r="BG1119" s="22"/>
      <c r="BH1119" s="37"/>
    </row>
    <row r="1120" spans="1:60" x14ac:dyDescent="0.25">
      <c r="A1120" s="19"/>
      <c r="B1120" s="17" t="s">
        <v>1134</v>
      </c>
      <c r="C1120" s="17" t="s">
        <v>5400</v>
      </c>
      <c r="D1120" s="17" t="s">
        <v>3197</v>
      </c>
      <c r="E1120" s="20" t="s">
        <v>7288</v>
      </c>
      <c r="F1120" s="20" t="s">
        <v>3163</v>
      </c>
      <c r="G1120" s="82" t="s">
        <v>7256</v>
      </c>
      <c r="H1120" s="85" t="s">
        <v>2982</v>
      </c>
      <c r="I1120" s="21" t="s">
        <v>7417</v>
      </c>
      <c r="J1120" s="21" t="s">
        <v>7555</v>
      </c>
      <c r="K1120" s="19"/>
      <c r="L1120" s="22">
        <v>44015</v>
      </c>
      <c r="M1120" s="98">
        <v>1037.4052000008501</v>
      </c>
      <c r="N1120" s="94">
        <v>1037.4052000008501</v>
      </c>
      <c r="O1120" s="94">
        <v>1048.77019999921</v>
      </c>
      <c r="P1120" s="62">
        <f t="shared" si="17"/>
        <v>0.98916349835419759</v>
      </c>
      <c r="Q1120" s="22">
        <v>43871</v>
      </c>
      <c r="R1120" s="99">
        <v>33998373.196999997</v>
      </c>
      <c r="S1120" s="99">
        <v>40420648.010624997</v>
      </c>
      <c r="T1120" s="19"/>
      <c r="U1120" s="23">
        <v>3.80056690300989E-3</v>
      </c>
      <c r="V1120" s="63">
        <v>-0.177964596514357</v>
      </c>
      <c r="W1120" s="23">
        <v>2.35941511964484E-2</v>
      </c>
      <c r="X1120" s="63">
        <v>-7.2433548450208001</v>
      </c>
      <c r="Y1120" s="23">
        <v>1.6756145305407699E-4</v>
      </c>
      <c r="Z1120" s="63">
        <v>13.2173595258937</v>
      </c>
      <c r="AA1120" s="23">
        <v>1.09308420160232E-2</v>
      </c>
      <c r="AB1120" s="63">
        <v>17.9996999112482</v>
      </c>
      <c r="AC1120" s="23"/>
      <c r="AD1120" s="63"/>
      <c r="AE1120" s="23"/>
      <c r="AF1120" s="64"/>
      <c r="AG1120" s="23">
        <v>3.69888371824345E-3</v>
      </c>
      <c r="AH1120" s="63">
        <v>-5.7249374289313</v>
      </c>
      <c r="AI1120" s="23">
        <v>-2.5292401023762098E-3</v>
      </c>
      <c r="AJ1120" s="63">
        <v>9.8331889619730592</v>
      </c>
      <c r="AK1120" s="23">
        <v>3.7405200000648599E-2</v>
      </c>
      <c r="AL1120" s="23">
        <v>2.7591714942900601E-2</v>
      </c>
      <c r="AM1120" s="63">
        <v>24.8435379635484</v>
      </c>
      <c r="AN1120" s="19"/>
      <c r="AO1120" s="26">
        <v>1.4396157035662299E-2</v>
      </c>
      <c r="AP1120" s="26">
        <v>-3.5201744167352403E-2</v>
      </c>
      <c r="AQ1120" s="26">
        <v>3.4232938636705498E-2</v>
      </c>
      <c r="AR1120" s="26">
        <v>-6.1416121539878098E-2</v>
      </c>
      <c r="AS1120" s="24">
        <v>8</v>
      </c>
      <c r="AT1120" s="24">
        <v>4</v>
      </c>
      <c r="AU1120" s="24">
        <v>7</v>
      </c>
      <c r="AV1120" s="25">
        <v>5</v>
      </c>
      <c r="AW1120" s="19"/>
      <c r="AX1120" s="29">
        <v>7.46548271898064E-2</v>
      </c>
      <c r="AY1120" s="30">
        <v>-0.32864603138932602</v>
      </c>
      <c r="AZ1120" s="30">
        <v>0.359212644043509</v>
      </c>
      <c r="BA1120" s="30">
        <v>-0.40630786046858702</v>
      </c>
      <c r="BB1120" s="62">
        <v>7.6649590746183096E-3</v>
      </c>
      <c r="BC1120" s="108">
        <v>-9.7802550071646692</v>
      </c>
      <c r="BD1120" s="22">
        <v>43871</v>
      </c>
      <c r="BE1120" s="22">
        <v>43909</v>
      </c>
      <c r="BF1120" s="24"/>
      <c r="BG1120" s="22"/>
      <c r="BH1120" s="37"/>
    </row>
    <row r="1121" spans="1:60" x14ac:dyDescent="0.25">
      <c r="A1121" s="19"/>
      <c r="B1121" s="17" t="s">
        <v>1135</v>
      </c>
      <c r="C1121" s="17" t="s">
        <v>5401</v>
      </c>
      <c r="D1121" s="17" t="s">
        <v>3198</v>
      </c>
      <c r="E1121" s="20" t="s">
        <v>7288</v>
      </c>
      <c r="F1121" s="20" t="s">
        <v>3157</v>
      </c>
      <c r="G1121" s="82" t="s">
        <v>7250</v>
      </c>
      <c r="H1121" s="85" t="s">
        <v>7258</v>
      </c>
      <c r="I1121" s="21" t="s">
        <v>7417</v>
      </c>
      <c r="J1121" s="21" t="s">
        <v>7556</v>
      </c>
      <c r="K1121" s="19"/>
      <c r="L1121" s="22">
        <v>44015</v>
      </c>
      <c r="M1121" s="98">
        <v>1316.5798000004099</v>
      </c>
      <c r="N1121" s="94">
        <v>1316.5798000004099</v>
      </c>
      <c r="O1121" s="94">
        <v>1587.4059999994899</v>
      </c>
      <c r="P1121" s="62">
        <f t="shared" si="17"/>
        <v>0.82939071667918163</v>
      </c>
      <c r="Q1121" s="22">
        <v>43756</v>
      </c>
      <c r="R1121" s="99">
        <v>8373447.5279999999</v>
      </c>
      <c r="S1121" s="99">
        <v>10730572.3570469</v>
      </c>
      <c r="T1121" s="19"/>
      <c r="U1121" s="23">
        <v>6.39497916927212E-3</v>
      </c>
      <c r="V1121" s="63">
        <v>8.1476630111865206E-2</v>
      </c>
      <c r="W1121" s="23">
        <v>8.7045204634778203E-2</v>
      </c>
      <c r="X1121" s="63">
        <v>-0.89824950118781999</v>
      </c>
      <c r="Y1121" s="23">
        <v>-0.129579479815293</v>
      </c>
      <c r="Z1121" s="63">
        <v>0.242655399051728</v>
      </c>
      <c r="AA1121" s="23">
        <v>-0.16056583041150599</v>
      </c>
      <c r="AB1121" s="63">
        <v>0.850032668502536</v>
      </c>
      <c r="AC1121" s="23"/>
      <c r="AD1121" s="63"/>
      <c r="AE1121" s="23"/>
      <c r="AF1121" s="64"/>
      <c r="AG1121" s="23">
        <v>5.4618476340692702E-2</v>
      </c>
      <c r="AH1121" s="63">
        <v>-0.63297816668637097</v>
      </c>
      <c r="AI1121" s="23">
        <v>-0.100418196482642</v>
      </c>
      <c r="AJ1121" s="63">
        <v>4.4293323939200498E-2</v>
      </c>
      <c r="AK1121" s="23">
        <v>-0.23189389308390701</v>
      </c>
      <c r="AL1121" s="23">
        <v>-0.15859908672064199</v>
      </c>
      <c r="AM1121" s="63">
        <v>-1.6624729567265599</v>
      </c>
      <c r="AN1121" s="19"/>
      <c r="AO1121" s="26">
        <v>7.5066424338729107E-2</v>
      </c>
      <c r="AP1121" s="26">
        <v>-0.13160686977149499</v>
      </c>
      <c r="AQ1121" s="26">
        <v>0.115155020430393</v>
      </c>
      <c r="AR1121" s="26">
        <v>-0.122761922258214</v>
      </c>
      <c r="AS1121" s="24">
        <v>5</v>
      </c>
      <c r="AT1121" s="24">
        <v>7</v>
      </c>
      <c r="AU1121" s="24">
        <v>6</v>
      </c>
      <c r="AV1121" s="25">
        <v>6</v>
      </c>
      <c r="AW1121" s="19"/>
      <c r="AX1121" s="29">
        <v>0.325548054863466</v>
      </c>
      <c r="AY1121" s="30">
        <v>-0.51912033703229099</v>
      </c>
      <c r="AZ1121" s="30">
        <v>9.5571875650762195E-2</v>
      </c>
      <c r="BA1121" s="30">
        <v>-0.69224004462284905</v>
      </c>
      <c r="BB1121" s="62">
        <v>3.3132761795932303E-2</v>
      </c>
      <c r="BC1121" s="108">
        <v>-40.036701385804903</v>
      </c>
      <c r="BD1121" s="22">
        <v>43756</v>
      </c>
      <c r="BE1121" s="22">
        <v>43913</v>
      </c>
      <c r="BF1121" s="24"/>
      <c r="BG1121" s="22"/>
      <c r="BH1121" s="37"/>
    </row>
    <row r="1122" spans="1:60" x14ac:dyDescent="0.25">
      <c r="A1122" s="19"/>
      <c r="B1122" s="17" t="s">
        <v>1136</v>
      </c>
      <c r="C1122" s="17" t="s">
        <v>5402</v>
      </c>
      <c r="D1122" s="17" t="s">
        <v>3199</v>
      </c>
      <c r="E1122" s="20" t="s">
        <v>7288</v>
      </c>
      <c r="F1122" s="20" t="s">
        <v>7248</v>
      </c>
      <c r="G1122" s="82" t="s">
        <v>7250</v>
      </c>
      <c r="H1122" s="85" t="s">
        <v>7260</v>
      </c>
      <c r="I1122" s="21" t="s">
        <v>7417</v>
      </c>
      <c r="J1122" s="21" t="s">
        <v>7557</v>
      </c>
      <c r="K1122" s="19"/>
      <c r="L1122" s="22">
        <v>44015</v>
      </c>
      <c r="M1122" s="98">
        <v>369455.34670019097</v>
      </c>
      <c r="N1122" s="94">
        <v>369455.34670019097</v>
      </c>
      <c r="O1122" s="94">
        <v>510585.33589982998</v>
      </c>
      <c r="P1122" s="62">
        <f t="shared" si="17"/>
        <v>0.72359176953071203</v>
      </c>
      <c r="Q1122" s="22">
        <v>43650</v>
      </c>
      <c r="R1122" s="99">
        <v>1832498.5190000001</v>
      </c>
      <c r="S1122" s="99">
        <v>2207212.5644101598</v>
      </c>
      <c r="T1122" s="19"/>
      <c r="U1122" s="23">
        <v>1.4031445605724E-2</v>
      </c>
      <c r="V1122" s="63">
        <v>0.84512327375705398</v>
      </c>
      <c r="W1122" s="23">
        <v>9.9022958100249497E-2</v>
      </c>
      <c r="X1122" s="63">
        <v>0.29952584535931198</v>
      </c>
      <c r="Y1122" s="23">
        <v>-0.13278722670845999</v>
      </c>
      <c r="Z1122" s="63">
        <v>-7.8119290265021804E-2</v>
      </c>
      <c r="AA1122" s="23">
        <v>-0.274217579241958</v>
      </c>
      <c r="AB1122" s="63">
        <v>-10.515142214542699</v>
      </c>
      <c r="AC1122" s="23">
        <v>-0.260524168406846</v>
      </c>
      <c r="AD1122" s="63">
        <v>-5.9851195931551002</v>
      </c>
      <c r="AE1122" s="23"/>
      <c r="AF1122" s="64"/>
      <c r="AG1122" s="23">
        <v>4.6110569945085403E-2</v>
      </c>
      <c r="AH1122" s="63">
        <v>-1.4837688062470999</v>
      </c>
      <c r="AI1122" s="23">
        <v>-0.11397870720247701</v>
      </c>
      <c r="AJ1122" s="63">
        <v>-1.3117577480443301</v>
      </c>
      <c r="AK1122" s="23">
        <v>-0.32295153580897001</v>
      </c>
      <c r="AL1122" s="23">
        <v>-0.132939091566222</v>
      </c>
      <c r="AM1122" s="63">
        <v>-11.0016167549475</v>
      </c>
      <c r="AN1122" s="19"/>
      <c r="AO1122" s="26">
        <v>0.133110310471238</v>
      </c>
      <c r="AP1122" s="26">
        <v>-0.15239256199041801</v>
      </c>
      <c r="AQ1122" s="26">
        <v>0.15530717543515499</v>
      </c>
      <c r="AR1122" s="26">
        <v>-0.191426680624427</v>
      </c>
      <c r="AS1122" s="24">
        <v>5</v>
      </c>
      <c r="AT1122" s="24">
        <v>7</v>
      </c>
      <c r="AU1122" s="24">
        <v>5</v>
      </c>
      <c r="AV1122" s="25">
        <v>7</v>
      </c>
      <c r="AW1122" s="19"/>
      <c r="AX1122" s="29">
        <v>0.34794741081888803</v>
      </c>
      <c r="AY1122" s="30">
        <v>-0.80041677972712899</v>
      </c>
      <c r="AZ1122" s="30">
        <v>-0.67080492621880705</v>
      </c>
      <c r="BA1122" s="30">
        <v>-1.05523887773234</v>
      </c>
      <c r="BB1122" s="62">
        <v>3.5377541344787503E-2</v>
      </c>
      <c r="BC1122" s="108">
        <v>-51.383936954894999</v>
      </c>
      <c r="BD1122" s="22">
        <v>43650</v>
      </c>
      <c r="BE1122" s="22">
        <v>43913</v>
      </c>
      <c r="BF1122" s="24"/>
      <c r="BG1122" s="22"/>
      <c r="BH1122" s="37"/>
    </row>
    <row r="1123" spans="1:60" x14ac:dyDescent="0.25">
      <c r="A1123" s="19"/>
      <c r="B1123" s="17" t="s">
        <v>1137</v>
      </c>
      <c r="C1123" s="17" t="s">
        <v>5403</v>
      </c>
      <c r="D1123" s="17" t="s">
        <v>3200</v>
      </c>
      <c r="E1123" s="20" t="s">
        <v>7289</v>
      </c>
      <c r="F1123" s="20" t="s">
        <v>7248</v>
      </c>
      <c r="G1123" s="82" t="s">
        <v>7251</v>
      </c>
      <c r="H1123" s="85" t="s">
        <v>7270</v>
      </c>
      <c r="I1123" s="21" t="s">
        <v>7417</v>
      </c>
      <c r="J1123" s="21" t="s">
        <v>7558</v>
      </c>
      <c r="K1123" s="19"/>
      <c r="L1123" s="22">
        <v>44015</v>
      </c>
      <c r="M1123" s="98">
        <v>1448.70749999955</v>
      </c>
      <c r="N1123" s="94">
        <v>1448.70749999955</v>
      </c>
      <c r="O1123" s="94">
        <v>1481.3815999999599</v>
      </c>
      <c r="P1123" s="62">
        <f t="shared" si="17"/>
        <v>0.977943495450186</v>
      </c>
      <c r="Q1123" s="22">
        <v>43843</v>
      </c>
      <c r="R1123" s="99">
        <v>3507023.091</v>
      </c>
      <c r="S1123" s="99">
        <v>3161132.6732460898</v>
      </c>
      <c r="T1123" s="19"/>
      <c r="U1123" s="23">
        <v>7.8139087199815497E-3</v>
      </c>
      <c r="V1123" s="63">
        <v>0.223369585182809</v>
      </c>
      <c r="W1123" s="23">
        <v>0.103286821178772</v>
      </c>
      <c r="X1123" s="63">
        <v>0.72591215321153901</v>
      </c>
      <c r="Y1123" s="23">
        <v>2.8127994210080901E-2</v>
      </c>
      <c r="Z1123" s="63">
        <v>16.013402801589098</v>
      </c>
      <c r="AA1123" s="23">
        <v>0.19940464732819199</v>
      </c>
      <c r="AB1123" s="63">
        <v>36.847080442472397</v>
      </c>
      <c r="AC1123" s="23">
        <v>0.195984692267375</v>
      </c>
      <c r="AD1123" s="63">
        <v>39.665766474267002</v>
      </c>
      <c r="AE1123" s="23">
        <v>0.217616338617518</v>
      </c>
      <c r="AF1123" s="64">
        <v>33.954975445696597</v>
      </c>
      <c r="AG1123" s="23">
        <v>1.21190268728242E-2</v>
      </c>
      <c r="AH1123" s="63">
        <v>-4.8829231134732298</v>
      </c>
      <c r="AI1123" s="23">
        <v>4.5588716735437601E-2</v>
      </c>
      <c r="AJ1123" s="63">
        <v>14.6449846457544</v>
      </c>
      <c r="AK1123" s="23">
        <v>0.44870750000001902</v>
      </c>
      <c r="AL1123" s="23">
        <v>2.6353320788984998E-2</v>
      </c>
      <c r="AM1123" s="63">
        <v>-39.698320148978397</v>
      </c>
      <c r="AN1123" s="19"/>
      <c r="AO1123" s="26">
        <v>4.3464332851726802E-2</v>
      </c>
      <c r="AP1123" s="26">
        <v>-4.2768810893903698E-2</v>
      </c>
      <c r="AQ1123" s="26">
        <v>0.10727980424781</v>
      </c>
      <c r="AR1123" s="26">
        <v>-9.0036459116236103E-2</v>
      </c>
      <c r="AS1123" s="24">
        <v>8</v>
      </c>
      <c r="AT1123" s="24">
        <v>4</v>
      </c>
      <c r="AU1123" s="24">
        <v>8</v>
      </c>
      <c r="AV1123" s="25">
        <v>4</v>
      </c>
      <c r="AW1123" s="19"/>
      <c r="AX1123" s="29">
        <v>0.18046219478332201</v>
      </c>
      <c r="AY1123" s="30">
        <v>0.62507405769611102</v>
      </c>
      <c r="AZ1123" s="30">
        <v>0.91171335092713002</v>
      </c>
      <c r="BA1123" s="30">
        <v>0.899453154142975</v>
      </c>
      <c r="BB1123" s="62">
        <v>1.8614810247581801E-2</v>
      </c>
      <c r="BC1123" s="108">
        <v>-21.0471157465654</v>
      </c>
      <c r="BD1123" s="22">
        <v>43843</v>
      </c>
      <c r="BE1123" s="22">
        <v>43910</v>
      </c>
      <c r="BF1123" s="24"/>
      <c r="BG1123" s="22"/>
      <c r="BH1123" s="37"/>
    </row>
    <row r="1124" spans="1:60" x14ac:dyDescent="0.25">
      <c r="A1124" s="19"/>
      <c r="B1124" s="17" t="s">
        <v>1138</v>
      </c>
      <c r="C1124" s="17" t="s">
        <v>5404</v>
      </c>
      <c r="D1124" s="17" t="s">
        <v>3200</v>
      </c>
      <c r="E1124" s="20" t="s">
        <v>7385</v>
      </c>
      <c r="F1124" s="20" t="s">
        <v>7248</v>
      </c>
      <c r="G1124" s="82" t="s">
        <v>7251</v>
      </c>
      <c r="H1124" s="85" t="s">
        <v>7270</v>
      </c>
      <c r="I1124" s="21" t="s">
        <v>7417</v>
      </c>
      <c r="J1124" s="21" t="s">
        <v>2982</v>
      </c>
      <c r="K1124" s="19"/>
      <c r="L1124" s="22">
        <v>44015</v>
      </c>
      <c r="M1124" s="98">
        <v>1641.0341999996499</v>
      </c>
      <c r="N1124" s="94">
        <v>1641.0341999996499</v>
      </c>
      <c r="O1124" s="94">
        <v>1665.15359999985</v>
      </c>
      <c r="P1124" s="62">
        <f t="shared" si="17"/>
        <v>0.98551521012824139</v>
      </c>
      <c r="Q1124" s="22">
        <v>43843</v>
      </c>
      <c r="R1124" s="99">
        <v>1179264.145</v>
      </c>
      <c r="S1124" s="99">
        <v>1121783.5543515601</v>
      </c>
      <c r="T1124" s="19"/>
      <c r="U1124" s="23">
        <v>7.8591104975203104E-3</v>
      </c>
      <c r="V1124" s="63">
        <v>0.227889762936684</v>
      </c>
      <c r="W1124" s="23">
        <v>0.104772010708984</v>
      </c>
      <c r="X1124" s="63">
        <v>0.87443110623280496</v>
      </c>
      <c r="Y1124" s="23">
        <v>3.6552985513480997E-2</v>
      </c>
      <c r="Z1124" s="63">
        <v>16.855901931936401</v>
      </c>
      <c r="AA1124" s="23">
        <v>0.21927855431742499</v>
      </c>
      <c r="AB1124" s="63">
        <v>38.834471141395603</v>
      </c>
      <c r="AC1124" s="23">
        <v>0.23458685047255101</v>
      </c>
      <c r="AD1124" s="63">
        <v>43.525982294813701</v>
      </c>
      <c r="AE1124" s="23">
        <v>0.27619534667261197</v>
      </c>
      <c r="AF1124" s="64">
        <v>39.812876251235103</v>
      </c>
      <c r="AG1124" s="23">
        <v>1.22551878539525E-2</v>
      </c>
      <c r="AH1124" s="63">
        <v>-4.8693070153603903</v>
      </c>
      <c r="AI1124" s="23">
        <v>5.4298518693030901E-2</v>
      </c>
      <c r="AJ1124" s="63">
        <v>15.515964841513799</v>
      </c>
      <c r="AK1124" s="23">
        <v>0.64103419999941302</v>
      </c>
      <c r="AL1124" s="23">
        <v>3.5370946696275503E-2</v>
      </c>
      <c r="AM1124" s="63">
        <v>-20.465650149039</v>
      </c>
      <c r="AN1124" s="19"/>
      <c r="AO1124" s="26">
        <v>4.3511094561836203E-2</v>
      </c>
      <c r="AP1124" s="26">
        <v>-4.2725888212808101E-2</v>
      </c>
      <c r="AQ1124" s="26">
        <v>0.108774431284546</v>
      </c>
      <c r="AR1124" s="26">
        <v>-8.87706517669722E-2</v>
      </c>
      <c r="AS1124" s="24">
        <v>8</v>
      </c>
      <c r="AT1124" s="24">
        <v>4</v>
      </c>
      <c r="AU1124" s="24">
        <v>8</v>
      </c>
      <c r="AV1124" s="25">
        <v>4</v>
      </c>
      <c r="AW1124" s="19"/>
      <c r="AX1124" s="29">
        <v>0.180475881904713</v>
      </c>
      <c r="AY1124" s="30">
        <v>0.72159486389045902</v>
      </c>
      <c r="AZ1124" s="30">
        <v>0.96947647608158105</v>
      </c>
      <c r="BA1124" s="30">
        <v>1.0418573693823401</v>
      </c>
      <c r="BB1124" s="62">
        <v>1.8617319069308001E-2</v>
      </c>
      <c r="BC1124" s="108">
        <v>-20.8095577489003</v>
      </c>
      <c r="BD1124" s="22">
        <v>43843</v>
      </c>
      <c r="BE1124" s="22">
        <v>43910</v>
      </c>
      <c r="BF1124" s="24"/>
      <c r="BG1124" s="22"/>
      <c r="BH1124" s="37"/>
    </row>
    <row r="1125" spans="1:60" x14ac:dyDescent="0.25">
      <c r="A1125" s="19"/>
      <c r="B1125" s="17" t="s">
        <v>1139</v>
      </c>
      <c r="C1125" s="17" t="s">
        <v>5405</v>
      </c>
      <c r="D1125" s="17" t="s">
        <v>3200</v>
      </c>
      <c r="E1125" s="20" t="s">
        <v>7386</v>
      </c>
      <c r="F1125" s="20" t="s">
        <v>7248</v>
      </c>
      <c r="G1125" s="82" t="s">
        <v>7251</v>
      </c>
      <c r="H1125" s="85" t="s">
        <v>7270</v>
      </c>
      <c r="I1125" s="21" t="s">
        <v>7417</v>
      </c>
      <c r="J1125" s="21" t="s">
        <v>7559</v>
      </c>
      <c r="K1125" s="19"/>
      <c r="L1125" s="22">
        <v>44015</v>
      </c>
      <c r="M1125" s="98">
        <v>1333.8703000005301</v>
      </c>
      <c r="N1125" s="94">
        <v>1333.8703000005301</v>
      </c>
      <c r="O1125" s="94">
        <v>1363.19170000032</v>
      </c>
      <c r="P1125" s="62">
        <f t="shared" si="17"/>
        <v>0.9784906260801155</v>
      </c>
      <c r="Q1125" s="22">
        <v>43843</v>
      </c>
      <c r="R1125" s="99">
        <v>5434266.5010000002</v>
      </c>
      <c r="S1125" s="99">
        <v>5434674.4271250004</v>
      </c>
      <c r="T1125" s="19"/>
      <c r="U1125" s="23">
        <v>7.8171602617658192E-3</v>
      </c>
      <c r="V1125" s="63">
        <v>0.22369473936123499</v>
      </c>
      <c r="W1125" s="23">
        <v>0.103394384385028</v>
      </c>
      <c r="X1125" s="63">
        <v>0.73666847383719902</v>
      </c>
      <c r="Y1125" s="23">
        <v>2.8736626378304202E-2</v>
      </c>
      <c r="Z1125" s="63">
        <v>16.074266018404199</v>
      </c>
      <c r="AA1125" s="23">
        <v>0.20083485042792701</v>
      </c>
      <c r="AB1125" s="63">
        <v>36.990100752445898</v>
      </c>
      <c r="AC1125" s="23"/>
      <c r="AD1125" s="63"/>
      <c r="AE1125" s="23"/>
      <c r="AF1125" s="64"/>
      <c r="AG1125" s="23">
        <v>1.21288193458895E-2</v>
      </c>
      <c r="AH1125" s="63">
        <v>-4.8819438661666901</v>
      </c>
      <c r="AI1125" s="23">
        <v>4.6217833223636297E-2</v>
      </c>
      <c r="AJ1125" s="63">
        <v>14.707896294567</v>
      </c>
      <c r="AK1125" s="23">
        <v>0.35158388812153102</v>
      </c>
      <c r="AL1125" s="23">
        <v>0.188797979071678</v>
      </c>
      <c r="AM1125" s="63">
        <v>52.202683122828603</v>
      </c>
      <c r="AN1125" s="19"/>
      <c r="AO1125" s="26">
        <v>4.3467710491313503E-2</v>
      </c>
      <c r="AP1125" s="26">
        <v>-4.2765689584484803E-2</v>
      </c>
      <c r="AQ1125" s="26">
        <v>0.107388123906276</v>
      </c>
      <c r="AR1125" s="26">
        <v>-8.9944754092430204E-2</v>
      </c>
      <c r="AS1125" s="24">
        <v>8</v>
      </c>
      <c r="AT1125" s="24">
        <v>4</v>
      </c>
      <c r="AU1125" s="24">
        <v>8</v>
      </c>
      <c r="AV1125" s="25">
        <v>4</v>
      </c>
      <c r="AW1125" s="19"/>
      <c r="AX1125" s="29">
        <v>0.18046310726204001</v>
      </c>
      <c r="AY1125" s="30">
        <v>0.63202169086343896</v>
      </c>
      <c r="AZ1125" s="30">
        <v>0.91587132883705602</v>
      </c>
      <c r="BA1125" s="30">
        <v>0.909673132613534</v>
      </c>
      <c r="BB1125" s="62">
        <v>1.8614983650441001E-2</v>
      </c>
      <c r="BC1125" s="108">
        <v>-21.029910906974699</v>
      </c>
      <c r="BD1125" s="22">
        <v>43843</v>
      </c>
      <c r="BE1125" s="22">
        <v>43910</v>
      </c>
      <c r="BF1125" s="24"/>
      <c r="BG1125" s="22"/>
      <c r="BH1125" s="37"/>
    </row>
    <row r="1126" spans="1:60" x14ac:dyDescent="0.25">
      <c r="A1126" s="19"/>
      <c r="B1126" s="17" t="s">
        <v>1140</v>
      </c>
      <c r="C1126" s="17" t="s">
        <v>5406</v>
      </c>
      <c r="D1126" s="17" t="s">
        <v>3200</v>
      </c>
      <c r="E1126" s="20" t="s">
        <v>7291</v>
      </c>
      <c r="F1126" s="20" t="s">
        <v>7248</v>
      </c>
      <c r="G1126" s="82" t="s">
        <v>7251</v>
      </c>
      <c r="H1126" s="85" t="s">
        <v>7270</v>
      </c>
      <c r="I1126" s="21" t="s">
        <v>7417</v>
      </c>
      <c r="J1126" s="21" t="s">
        <v>7560</v>
      </c>
      <c r="K1126" s="19"/>
      <c r="L1126" s="22">
        <v>44015</v>
      </c>
      <c r="M1126" s="98">
        <v>1560.07010000013</v>
      </c>
      <c r="N1126" s="94">
        <v>1560.07010000013</v>
      </c>
      <c r="O1126" s="94">
        <v>1575.5712000001199</v>
      </c>
      <c r="P1126" s="62">
        <f t="shared" si="17"/>
        <v>0.99016159980584262</v>
      </c>
      <c r="Q1126" s="22">
        <v>43843</v>
      </c>
      <c r="R1126" s="99">
        <v>147075.745</v>
      </c>
      <c r="S1126" s="99">
        <v>131983.51276062001</v>
      </c>
      <c r="T1126" s="19"/>
      <c r="U1126" s="23">
        <v>7.8866819312679599E-3</v>
      </c>
      <c r="V1126" s="63">
        <v>0.23064690631144899</v>
      </c>
      <c r="W1126" s="23">
        <v>0.105678716250695</v>
      </c>
      <c r="X1126" s="63">
        <v>0.96510166040388901</v>
      </c>
      <c r="Y1126" s="23">
        <v>4.1724813110704403E-2</v>
      </c>
      <c r="Z1126" s="63">
        <v>17.373084691644198</v>
      </c>
      <c r="AA1126" s="23">
        <v>0.23155997455265601</v>
      </c>
      <c r="AB1126" s="63">
        <v>40.062613164947798</v>
      </c>
      <c r="AC1126" s="23">
        <v>0.25963504844723501</v>
      </c>
      <c r="AD1126" s="63">
        <v>46.030802092282102</v>
      </c>
      <c r="AE1126" s="23">
        <v>0.315185128014418</v>
      </c>
      <c r="AF1126" s="64">
        <v>43.711854385386701</v>
      </c>
      <c r="AG1126" s="23">
        <v>1.23382262117957E-2</v>
      </c>
      <c r="AH1126" s="63">
        <v>-4.8610031795760698</v>
      </c>
      <c r="AI1126" s="23">
        <v>5.9645800778525902E-2</v>
      </c>
      <c r="AJ1126" s="63">
        <v>16.050693050056001</v>
      </c>
      <c r="AK1126" s="23">
        <v>0.56007010000059398</v>
      </c>
      <c r="AL1126" s="23">
        <v>3.5677095625942498E-2</v>
      </c>
      <c r="AM1126" s="63">
        <v>11.1127779224771</v>
      </c>
      <c r="AN1126" s="19"/>
      <c r="AO1126" s="26">
        <v>4.3539617046917597E-2</v>
      </c>
      <c r="AP1126" s="26">
        <v>-4.2699696510681E-2</v>
      </c>
      <c r="AQ1126" s="26">
        <v>0.109686879235669</v>
      </c>
      <c r="AR1126" s="26">
        <v>-8.7997853544074994E-2</v>
      </c>
      <c r="AS1126" s="24">
        <v>8</v>
      </c>
      <c r="AT1126" s="24">
        <v>4</v>
      </c>
      <c r="AU1126" s="24">
        <v>8</v>
      </c>
      <c r="AV1126" s="25">
        <v>4</v>
      </c>
      <c r="AW1126" s="19"/>
      <c r="AX1126" s="29">
        <v>0.180485199315881</v>
      </c>
      <c r="AY1126" s="30">
        <v>0.78120271861280299</v>
      </c>
      <c r="AZ1126" s="30">
        <v>1.00514688204748</v>
      </c>
      <c r="BA1126" s="30">
        <v>1.1302480339290899</v>
      </c>
      <c r="BB1126" s="62">
        <v>1.8618949981537299E-2</v>
      </c>
      <c r="BC1126" s="108">
        <v>-20.6643279592681</v>
      </c>
      <c r="BD1126" s="22">
        <v>43843</v>
      </c>
      <c r="BE1126" s="22">
        <v>43910</v>
      </c>
      <c r="BF1126" s="24"/>
      <c r="BG1126" s="22"/>
      <c r="BH1126" s="37"/>
    </row>
    <row r="1127" spans="1:60" x14ac:dyDescent="0.25">
      <c r="A1127" s="19"/>
      <c r="B1127" s="17" t="s">
        <v>1141</v>
      </c>
      <c r="C1127" s="17" t="s">
        <v>5407</v>
      </c>
      <c r="D1127" s="17" t="s">
        <v>3200</v>
      </c>
      <c r="E1127" s="20" t="s">
        <v>7387</v>
      </c>
      <c r="F1127" s="20" t="s">
        <v>7248</v>
      </c>
      <c r="G1127" s="82" t="s">
        <v>7251</v>
      </c>
      <c r="H1127" s="85" t="s">
        <v>7270</v>
      </c>
      <c r="I1127" s="21" t="s">
        <v>7417</v>
      </c>
      <c r="J1127" s="21" t="s">
        <v>2982</v>
      </c>
      <c r="K1127" s="19"/>
      <c r="L1127" s="22">
        <v>44015</v>
      </c>
      <c r="M1127" s="98">
        <v>1329.75879999995</v>
      </c>
      <c r="N1127" s="94">
        <v>1329.75879999995</v>
      </c>
      <c r="O1127" s="94">
        <v>1330.4752999991199</v>
      </c>
      <c r="P1127" s="62">
        <f t="shared" si="17"/>
        <v>0.9994614706494962</v>
      </c>
      <c r="Q1127" s="22">
        <v>43843</v>
      </c>
      <c r="R1127" s="99">
        <v>3652511.4339999999</v>
      </c>
      <c r="S1127" s="99">
        <v>3269993.83472266</v>
      </c>
      <c r="T1127" s="19"/>
      <c r="U1127" s="23">
        <v>7.9414420779357897E-3</v>
      </c>
      <c r="V1127" s="63">
        <v>0.23612292097823201</v>
      </c>
      <c r="W1127" s="23">
        <v>0.10748297914688</v>
      </c>
      <c r="X1127" s="63">
        <v>1.1455279500223701</v>
      </c>
      <c r="Y1127" s="23">
        <v>5.2080633426157902E-2</v>
      </c>
      <c r="Z1127" s="63">
        <v>18.408666723204099</v>
      </c>
      <c r="AA1127" s="23">
        <v>0.25633826609555399</v>
      </c>
      <c r="AB1127" s="63">
        <v>42.540442319237599</v>
      </c>
      <c r="AC1127" s="23">
        <v>0.31072394261544101</v>
      </c>
      <c r="AD1127" s="63">
        <v>51.1396915090736</v>
      </c>
      <c r="AE1127" s="23"/>
      <c r="AF1127" s="64"/>
      <c r="AG1127" s="23">
        <v>1.2503256968557299E-2</v>
      </c>
      <c r="AH1127" s="63">
        <v>-4.8445001038999198</v>
      </c>
      <c r="AI1127" s="23">
        <v>7.0354354773371597E-2</v>
      </c>
      <c r="AJ1127" s="63">
        <v>17.1215484495333</v>
      </c>
      <c r="AK1127" s="23">
        <v>0.33179244706639999</v>
      </c>
      <c r="AL1127" s="23">
        <v>0.12587709843690401</v>
      </c>
      <c r="AM1127" s="63">
        <v>57.336439440958202</v>
      </c>
      <c r="AN1127" s="19"/>
      <c r="AO1127" s="26">
        <v>4.3596340125077397E-2</v>
      </c>
      <c r="AP1127" s="26">
        <v>-4.2647660751754302E-2</v>
      </c>
      <c r="AQ1127" s="26">
        <v>0.11150269043180699</v>
      </c>
      <c r="AR1127" s="26">
        <v>-8.64598665721132E-2</v>
      </c>
      <c r="AS1127" s="24">
        <v>8</v>
      </c>
      <c r="AT1127" s="24">
        <v>4</v>
      </c>
      <c r="AU1127" s="24">
        <v>8</v>
      </c>
      <c r="AV1127" s="25">
        <v>4</v>
      </c>
      <c r="AW1127" s="19"/>
      <c r="AX1127" s="29">
        <v>0.18114375608740399</v>
      </c>
      <c r="AY1127" s="30">
        <v>0.85670212514742206</v>
      </c>
      <c r="AZ1127" s="30">
        <v>0.99961224554044703</v>
      </c>
      <c r="BA1127" s="30">
        <v>1.2440710700175299</v>
      </c>
      <c r="BB1127" s="62">
        <v>1.8688393949105399E-2</v>
      </c>
      <c r="BC1127" s="108">
        <v>-20.374891589424799</v>
      </c>
      <c r="BD1127" s="22">
        <v>43843</v>
      </c>
      <c r="BE1127" s="22">
        <v>43910</v>
      </c>
      <c r="BF1127" s="24"/>
      <c r="BG1127" s="22"/>
      <c r="BH1127" s="37"/>
    </row>
    <row r="1128" spans="1:60" x14ac:dyDescent="0.25">
      <c r="A1128" s="19"/>
      <c r="B1128" s="17" t="s">
        <v>1142</v>
      </c>
      <c r="C1128" s="17" t="s">
        <v>5408</v>
      </c>
      <c r="D1128" s="17" t="s">
        <v>3201</v>
      </c>
      <c r="E1128" s="20" t="s">
        <v>7289</v>
      </c>
      <c r="F1128" s="20" t="s">
        <v>7248</v>
      </c>
      <c r="G1128" s="82" t="s">
        <v>7252</v>
      </c>
      <c r="H1128" s="85" t="s">
        <v>7280</v>
      </c>
      <c r="I1128" s="21" t="s">
        <v>7417</v>
      </c>
      <c r="J1128" s="21" t="s">
        <v>7561</v>
      </c>
      <c r="K1128" s="19"/>
      <c r="L1128" s="22">
        <v>44015</v>
      </c>
      <c r="M1128" s="98">
        <v>900.456899999641</v>
      </c>
      <c r="N1128" s="94">
        <v>900.456899999641</v>
      </c>
      <c r="O1128" s="94">
        <v>989.88580000028003</v>
      </c>
      <c r="P1128" s="62">
        <f t="shared" si="17"/>
        <v>0.90965735643382928</v>
      </c>
      <c r="Q1128" s="22">
        <v>43843</v>
      </c>
      <c r="R1128" s="99">
        <v>462682.23700000002</v>
      </c>
      <c r="S1128" s="99">
        <v>492251.972050293</v>
      </c>
      <c r="T1128" s="19"/>
      <c r="U1128" s="23">
        <v>7.3608544880698901E-3</v>
      </c>
      <c r="V1128" s="63">
        <v>0.17806416199164199</v>
      </c>
      <c r="W1128" s="23">
        <v>9.1059679882164304E-2</v>
      </c>
      <c r="X1128" s="63">
        <v>-0.49680197644920598</v>
      </c>
      <c r="Y1128" s="23">
        <v>-5.0873506951611497E-2</v>
      </c>
      <c r="Z1128" s="63">
        <v>8.1132526854198694</v>
      </c>
      <c r="AA1128" s="23">
        <v>0.116679010041553</v>
      </c>
      <c r="AB1128" s="63">
        <v>28.574516713823002</v>
      </c>
      <c r="AC1128" s="23">
        <v>0.12430501701237499</v>
      </c>
      <c r="AD1128" s="63">
        <v>32.4977989487816</v>
      </c>
      <c r="AE1128" s="23">
        <v>0.10520496058961699</v>
      </c>
      <c r="AF1128" s="64">
        <v>22.713837642921099</v>
      </c>
      <c r="AG1128" s="23">
        <v>1.2080241966032201E-2</v>
      </c>
      <c r="AH1128" s="63">
        <v>-4.8868016041524198</v>
      </c>
      <c r="AI1128" s="23">
        <v>-3.6107812942645999E-2</v>
      </c>
      <c r="AJ1128" s="63">
        <v>6.4753316779388097</v>
      </c>
      <c r="AK1128" s="23">
        <v>-9.4253540678473705E-2</v>
      </c>
      <c r="AL1128" s="23">
        <v>-6.1498928962464604E-3</v>
      </c>
      <c r="AM1128" s="63">
        <v>-143.32494457624901</v>
      </c>
      <c r="AN1128" s="19"/>
      <c r="AO1128" s="26">
        <v>4.51463321351184E-2</v>
      </c>
      <c r="AP1128" s="26">
        <v>-4.9621117275819401E-2</v>
      </c>
      <c r="AQ1128" s="26">
        <v>0.100276247289003</v>
      </c>
      <c r="AR1128" s="26">
        <v>-0.13360938483034299</v>
      </c>
      <c r="AS1128" s="24">
        <v>7</v>
      </c>
      <c r="AT1128" s="24">
        <v>5</v>
      </c>
      <c r="AU1128" s="24">
        <v>8</v>
      </c>
      <c r="AV1128" s="25">
        <v>4</v>
      </c>
      <c r="AW1128" s="19"/>
      <c r="AX1128" s="29">
        <v>0.19017736169218599</v>
      </c>
      <c r="AY1128" s="30">
        <v>0.23018063695713001</v>
      </c>
      <c r="AZ1128" s="30">
        <v>0.68265946631163399</v>
      </c>
      <c r="BA1128" s="30">
        <v>0.32045994986765403</v>
      </c>
      <c r="BB1128" s="62">
        <v>1.95867695914239E-2</v>
      </c>
      <c r="BC1128" s="108">
        <v>-27.0164497763326</v>
      </c>
      <c r="BD1128" s="22">
        <v>43843</v>
      </c>
      <c r="BE1128" s="22">
        <v>43910</v>
      </c>
      <c r="BF1128" s="24"/>
      <c r="BG1128" s="22"/>
      <c r="BH1128" s="37"/>
    </row>
    <row r="1129" spans="1:60" x14ac:dyDescent="0.25">
      <c r="A1129" s="19"/>
      <c r="B1129" s="17" t="s">
        <v>1143</v>
      </c>
      <c r="C1129" s="17" t="s">
        <v>5409</v>
      </c>
      <c r="D1129" s="17" t="s">
        <v>3201</v>
      </c>
      <c r="E1129" s="20" t="s">
        <v>7385</v>
      </c>
      <c r="F1129" s="20" t="s">
        <v>7248</v>
      </c>
      <c r="G1129" s="82" t="s">
        <v>7252</v>
      </c>
      <c r="H1129" s="85" t="s">
        <v>7280</v>
      </c>
      <c r="I1129" s="21" t="s">
        <v>7417</v>
      </c>
      <c r="J1129" s="21" t="s">
        <v>2982</v>
      </c>
      <c r="K1129" s="19"/>
      <c r="L1129" s="22">
        <v>44015</v>
      </c>
      <c r="M1129" s="98">
        <v>1030.78009999916</v>
      </c>
      <c r="N1129" s="94">
        <v>1030.78009999916</v>
      </c>
      <c r="O1129" s="94">
        <v>1127.0912999995101</v>
      </c>
      <c r="P1129" s="62">
        <f t="shared" si="17"/>
        <v>0.91454889235646497</v>
      </c>
      <c r="Q1129" s="22">
        <v>43843</v>
      </c>
      <c r="R1129" s="99">
        <v>310985.31300000002</v>
      </c>
      <c r="S1129" s="99">
        <v>273071.57998828101</v>
      </c>
      <c r="T1129" s="19"/>
      <c r="U1129" s="23">
        <v>7.39227936355746E-3</v>
      </c>
      <c r="V1129" s="63">
        <v>0.1812066495404</v>
      </c>
      <c r="W1129" s="23">
        <v>9.2080778244126096E-2</v>
      </c>
      <c r="X1129" s="63">
        <v>-0.39469214025302801</v>
      </c>
      <c r="Y1129" s="23">
        <v>-4.5472253571497298E-2</v>
      </c>
      <c r="Z1129" s="63">
        <v>8.6533780234312907</v>
      </c>
      <c r="AA1129" s="23">
        <v>0.12951260392947</v>
      </c>
      <c r="AB1129" s="63">
        <v>29.8578761026147</v>
      </c>
      <c r="AC1129" s="23">
        <v>0.14903703865464199</v>
      </c>
      <c r="AD1129" s="63">
        <v>34.971001113008199</v>
      </c>
      <c r="AE1129" s="23">
        <v>0.141121025813918</v>
      </c>
      <c r="AF1129" s="64">
        <v>26.305444165365799</v>
      </c>
      <c r="AG1129" s="23">
        <v>1.2174908142696899E-2</v>
      </c>
      <c r="AH1129" s="63">
        <v>-4.8773349864859501</v>
      </c>
      <c r="AI1129" s="23">
        <v>-3.0531784461345499E-2</v>
      </c>
      <c r="AJ1129" s="63">
        <v>7.0329345260688596</v>
      </c>
      <c r="AK1129" s="23">
        <v>7.6420321636760505E-2</v>
      </c>
      <c r="AL1129" s="23">
        <v>4.5994513802725097E-3</v>
      </c>
      <c r="AM1129" s="63">
        <v>-126.25755834463099</v>
      </c>
      <c r="AN1129" s="19"/>
      <c r="AO1129" s="26">
        <v>4.5178858963481602E-2</v>
      </c>
      <c r="AP1129" s="26">
        <v>-4.9591454286201E-2</v>
      </c>
      <c r="AQ1129" s="26">
        <v>0.101308817511454</v>
      </c>
      <c r="AR1129" s="26">
        <v>-0.13277149494388099</v>
      </c>
      <c r="AS1129" s="24">
        <v>7</v>
      </c>
      <c r="AT1129" s="24">
        <v>5</v>
      </c>
      <c r="AU1129" s="24">
        <v>8</v>
      </c>
      <c r="AV1129" s="25">
        <v>4</v>
      </c>
      <c r="AW1129" s="19"/>
      <c r="AX1129" s="29">
        <v>0.19019254731072599</v>
      </c>
      <c r="AY1129" s="30">
        <v>0.28978081351351598</v>
      </c>
      <c r="AZ1129" s="30">
        <v>0.72031003743359201</v>
      </c>
      <c r="BA1129" s="30">
        <v>0.40430188720756599</v>
      </c>
      <c r="BB1129" s="62">
        <v>1.9589171606330599E-2</v>
      </c>
      <c r="BC1129" s="108">
        <v>-26.863821945909901</v>
      </c>
      <c r="BD1129" s="22">
        <v>43843</v>
      </c>
      <c r="BE1129" s="22">
        <v>43910</v>
      </c>
      <c r="BF1129" s="24"/>
      <c r="BG1129" s="22"/>
      <c r="BH1129" s="37"/>
    </row>
    <row r="1130" spans="1:60" x14ac:dyDescent="0.25">
      <c r="A1130" s="19"/>
      <c r="B1130" s="17" t="s">
        <v>1144</v>
      </c>
      <c r="C1130" s="17" t="s">
        <v>5410</v>
      </c>
      <c r="D1130" s="17" t="s">
        <v>3201</v>
      </c>
      <c r="E1130" s="20" t="s">
        <v>7386</v>
      </c>
      <c r="F1130" s="20" t="s">
        <v>7248</v>
      </c>
      <c r="G1130" s="82" t="s">
        <v>7252</v>
      </c>
      <c r="H1130" s="85" t="s">
        <v>7280</v>
      </c>
      <c r="I1130" s="21" t="s">
        <v>7417</v>
      </c>
      <c r="J1130" s="21" t="s">
        <v>7562</v>
      </c>
      <c r="K1130" s="19"/>
      <c r="L1130" s="22">
        <v>44015</v>
      </c>
      <c r="M1130" s="98">
        <v>1216.4569000005699</v>
      </c>
      <c r="N1130" s="94">
        <v>1216.4569000005699</v>
      </c>
      <c r="O1130" s="94">
        <v>1336.52170000039</v>
      </c>
      <c r="P1130" s="62">
        <f t="shared" si="17"/>
        <v>0.91016621727893754</v>
      </c>
      <c r="Q1130" s="22">
        <v>43843</v>
      </c>
      <c r="R1130" s="99">
        <v>1102557.26</v>
      </c>
      <c r="S1130" s="99">
        <v>1322354.2380664099</v>
      </c>
      <c r="T1130" s="19"/>
      <c r="U1130" s="23">
        <v>7.3640799091663203E-3</v>
      </c>
      <c r="V1130" s="63">
        <v>0.17838670410128499</v>
      </c>
      <c r="W1130" s="23">
        <v>9.11661476621521E-2</v>
      </c>
      <c r="X1130" s="63">
        <v>-0.48615519845043298</v>
      </c>
      <c r="Y1130" s="23">
        <v>-5.0311686803106603E-2</v>
      </c>
      <c r="Z1130" s="63">
        <v>8.1694347002776304</v>
      </c>
      <c r="AA1130" s="23">
        <v>0.11801058935641801</v>
      </c>
      <c r="AB1130" s="63">
        <v>28.707674645294901</v>
      </c>
      <c r="AC1130" s="23"/>
      <c r="AD1130" s="63"/>
      <c r="AE1130" s="23"/>
      <c r="AF1130" s="64"/>
      <c r="AG1130" s="23">
        <v>1.20900162219186E-2</v>
      </c>
      <c r="AH1130" s="63">
        <v>-4.8858241785637802</v>
      </c>
      <c r="AI1130" s="23">
        <v>-3.5527846205695802E-2</v>
      </c>
      <c r="AJ1130" s="63">
        <v>6.5333283516374596</v>
      </c>
      <c r="AK1130" s="23">
        <v>0.235178375114629</v>
      </c>
      <c r="AL1130" s="23">
        <v>0.128900749659806</v>
      </c>
      <c r="AM1130" s="63">
        <v>40.562131822109201</v>
      </c>
      <c r="AN1130" s="19"/>
      <c r="AO1130" s="26">
        <v>4.5149736381063101E-2</v>
      </c>
      <c r="AP1130" s="26">
        <v>-4.9618037400287002E-2</v>
      </c>
      <c r="AQ1130" s="26">
        <v>0.10038391964189899</v>
      </c>
      <c r="AR1130" s="26">
        <v>-0.133522037800576</v>
      </c>
      <c r="AS1130" s="24">
        <v>7</v>
      </c>
      <c r="AT1130" s="24">
        <v>5</v>
      </c>
      <c r="AU1130" s="24">
        <v>8</v>
      </c>
      <c r="AV1130" s="25">
        <v>4</v>
      </c>
      <c r="AW1130" s="19"/>
      <c r="AX1130" s="29">
        <v>0.19017895186494599</v>
      </c>
      <c r="AY1130" s="30">
        <v>0.23636636886522</v>
      </c>
      <c r="AZ1130" s="30">
        <v>0.68656676856608101</v>
      </c>
      <c r="BA1130" s="30">
        <v>0.329145500520099</v>
      </c>
      <c r="BB1130" s="62">
        <v>1.95870209995519E-2</v>
      </c>
      <c r="BC1130" s="108">
        <v>-27.000549261574601</v>
      </c>
      <c r="BD1130" s="22">
        <v>43843</v>
      </c>
      <c r="BE1130" s="22">
        <v>43910</v>
      </c>
      <c r="BF1130" s="24"/>
      <c r="BG1130" s="22"/>
      <c r="BH1130" s="37"/>
    </row>
    <row r="1131" spans="1:60" x14ac:dyDescent="0.25">
      <c r="A1131" s="19"/>
      <c r="B1131" s="17" t="s">
        <v>1145</v>
      </c>
      <c r="C1131" s="17" t="s">
        <v>5411</v>
      </c>
      <c r="D1131" s="17" t="s">
        <v>3201</v>
      </c>
      <c r="E1131" s="20" t="s">
        <v>7291</v>
      </c>
      <c r="F1131" s="20" t="s">
        <v>7248</v>
      </c>
      <c r="G1131" s="82" t="s">
        <v>7252</v>
      </c>
      <c r="H1131" s="85" t="s">
        <v>7280</v>
      </c>
      <c r="I1131" s="21" t="s">
        <v>7417</v>
      </c>
      <c r="J1131" s="21" t="s">
        <v>7563</v>
      </c>
      <c r="K1131" s="19"/>
      <c r="L1131" s="22">
        <v>44015</v>
      </c>
      <c r="M1131" s="98">
        <v>1227.8412999995101</v>
      </c>
      <c r="N1131" s="94">
        <v>1227.8412999995101</v>
      </c>
      <c r="O1131" s="94">
        <v>1333.1276999991401</v>
      </c>
      <c r="P1131" s="62">
        <f t="shared" si="17"/>
        <v>0.92102301977545142</v>
      </c>
      <c r="Q1131" s="22">
        <v>43843</v>
      </c>
      <c r="R1131" s="99">
        <v>32992.180999999997</v>
      </c>
      <c r="S1131" s="99">
        <v>27094.521559845001</v>
      </c>
      <c r="T1131" s="19"/>
      <c r="U1131" s="23">
        <v>7.4334899236418997E-3</v>
      </c>
      <c r="V1131" s="63">
        <v>0.18532770554884301</v>
      </c>
      <c r="W1131" s="23">
        <v>9.3425224982638597E-2</v>
      </c>
      <c r="X1131" s="63">
        <v>-0.26024746640177898</v>
      </c>
      <c r="Y1131" s="23">
        <v>-3.83206689330109E-2</v>
      </c>
      <c r="Z1131" s="63">
        <v>9.3685364872799308</v>
      </c>
      <c r="AA1131" s="23">
        <v>0.146618299517286</v>
      </c>
      <c r="AB1131" s="63">
        <v>31.5684456613963</v>
      </c>
      <c r="AC1131" s="23">
        <v>0.18414230446622201</v>
      </c>
      <c r="AD1131" s="63">
        <v>38.481527694151701</v>
      </c>
      <c r="AE1131" s="23">
        <v>0.19376793982344701</v>
      </c>
      <c r="AF1131" s="64">
        <v>31.570135566318601</v>
      </c>
      <c r="AG1131" s="23">
        <v>1.2299378253374E-2</v>
      </c>
      <c r="AH1131" s="63">
        <v>-4.8648879754182399</v>
      </c>
      <c r="AI1131" s="23">
        <v>-2.3148252753344398E-2</v>
      </c>
      <c r="AJ1131" s="63">
        <v>7.7712876968726103</v>
      </c>
      <c r="AK1131" s="23">
        <v>0.22784130000043701</v>
      </c>
      <c r="AL1131" s="23">
        <v>2.1084433581563599E-2</v>
      </c>
      <c r="AM1131" s="63">
        <v>38.223234699049499</v>
      </c>
      <c r="AN1131" s="19"/>
      <c r="AO1131" s="26">
        <v>4.5221868616863503E-2</v>
      </c>
      <c r="AP1131" s="26">
        <v>-4.95524624903192E-2</v>
      </c>
      <c r="AQ1131" s="26">
        <v>0.102668355430069</v>
      </c>
      <c r="AR1131" s="26">
        <v>-0.13166828160872701</v>
      </c>
      <c r="AS1131" s="24">
        <v>7</v>
      </c>
      <c r="AT1131" s="24">
        <v>5</v>
      </c>
      <c r="AU1131" s="24">
        <v>8</v>
      </c>
      <c r="AV1131" s="25">
        <v>4</v>
      </c>
      <c r="AW1131" s="19"/>
      <c r="AX1131" s="29">
        <v>0.19021383175975601</v>
      </c>
      <c r="AY1131" s="30">
        <v>0.36916675172142299</v>
      </c>
      <c r="AZ1131" s="30">
        <v>0.77045621639263095</v>
      </c>
      <c r="BA1131" s="30">
        <v>0.516514143447239</v>
      </c>
      <c r="BB1131" s="62">
        <v>1.9592467557122299E-2</v>
      </c>
      <c r="BC1131" s="108">
        <v>-26.662592038192098</v>
      </c>
      <c r="BD1131" s="22">
        <v>43843</v>
      </c>
      <c r="BE1131" s="22">
        <v>43910</v>
      </c>
      <c r="BF1131" s="24"/>
      <c r="BG1131" s="22"/>
      <c r="BH1131" s="37"/>
    </row>
    <row r="1132" spans="1:60" x14ac:dyDescent="0.25">
      <c r="A1132" s="19"/>
      <c r="B1132" s="17" t="s">
        <v>1146</v>
      </c>
      <c r="C1132" s="17" t="s">
        <v>5412</v>
      </c>
      <c r="D1132" s="17" t="s">
        <v>3201</v>
      </c>
      <c r="E1132" s="20" t="s">
        <v>7387</v>
      </c>
      <c r="F1132" s="20" t="s">
        <v>7248</v>
      </c>
      <c r="G1132" s="82" t="s">
        <v>7252</v>
      </c>
      <c r="H1132" s="85" t="s">
        <v>7280</v>
      </c>
      <c r="I1132" s="21" t="s">
        <v>7417</v>
      </c>
      <c r="J1132" s="21" t="s">
        <v>2982</v>
      </c>
      <c r="K1132" s="19"/>
      <c r="L1132" s="22">
        <v>44015</v>
      </c>
      <c r="M1132" s="98">
        <v>1061.26899999939</v>
      </c>
      <c r="N1132" s="94">
        <v>1061.26899999939</v>
      </c>
      <c r="O1132" s="94">
        <v>1099.7133000008801</v>
      </c>
      <c r="P1132" s="62">
        <f t="shared" si="17"/>
        <v>0.96504152491248463</v>
      </c>
      <c r="Q1132" s="22">
        <v>43843</v>
      </c>
      <c r="R1132" s="99">
        <v>0</v>
      </c>
      <c r="S1132" s="99">
        <v>5297.4767773437497</v>
      </c>
      <c r="T1132" s="19"/>
      <c r="U1132" s="23">
        <v>0</v>
      </c>
      <c r="V1132" s="63">
        <v>-0.55802128681534702</v>
      </c>
      <c r="W1132" s="23">
        <v>0</v>
      </c>
      <c r="X1132" s="63">
        <v>-9.6027699646656401</v>
      </c>
      <c r="Y1132" s="23">
        <v>8.1886729203688394E-3</v>
      </c>
      <c r="Z1132" s="63">
        <v>14.019470672617899</v>
      </c>
      <c r="AA1132" s="23">
        <v>5.43283564293233E-2</v>
      </c>
      <c r="AB1132" s="63">
        <v>22.339451352600001</v>
      </c>
      <c r="AC1132" s="23">
        <v>6.0986035025052801E-2</v>
      </c>
      <c r="AD1132" s="63">
        <v>26.1659007500275</v>
      </c>
      <c r="AE1132" s="23"/>
      <c r="AF1132" s="64"/>
      <c r="AG1132" s="23">
        <v>0</v>
      </c>
      <c r="AH1132" s="63">
        <v>-6.0948258007556397</v>
      </c>
      <c r="AI1132" s="23">
        <v>2.4261905233288399E-2</v>
      </c>
      <c r="AJ1132" s="63">
        <v>12.512303495532301</v>
      </c>
      <c r="AK1132" s="23">
        <v>2.9392722030024701E-2</v>
      </c>
      <c r="AL1132" s="23">
        <v>1.18249197457772E-2</v>
      </c>
      <c r="AM1132" s="63">
        <v>28.329644742829299</v>
      </c>
      <c r="AN1132" s="19"/>
      <c r="AO1132" s="26">
        <v>1.6662825453749999E-2</v>
      </c>
      <c r="AP1132" s="26">
        <v>-1.4005168584844799E-2</v>
      </c>
      <c r="AQ1132" s="26">
        <v>2.27296705797926E-2</v>
      </c>
      <c r="AR1132" s="26">
        <v>0</v>
      </c>
      <c r="AS1132" s="24">
        <v>4</v>
      </c>
      <c r="AT1132" s="24">
        <v>0</v>
      </c>
      <c r="AU1132" s="24">
        <v>7</v>
      </c>
      <c r="AV1132" s="25">
        <v>5</v>
      </c>
      <c r="AW1132" s="19"/>
      <c r="AX1132" s="29">
        <v>4.7463307704310898E-2</v>
      </c>
      <c r="AY1132" s="30">
        <v>0.25053717820537702</v>
      </c>
      <c r="AZ1132" s="30">
        <v>0.56063290679139799</v>
      </c>
      <c r="BA1132" s="30">
        <v>0.42857334581822198</v>
      </c>
      <c r="BB1132" s="62">
        <v>4.9148753286544899E-3</v>
      </c>
      <c r="BC1132" s="108">
        <v>-4.8415527938341301</v>
      </c>
      <c r="BD1132" s="22">
        <v>43843</v>
      </c>
      <c r="BE1132" s="22">
        <v>43864</v>
      </c>
      <c r="BF1132" s="24"/>
      <c r="BG1132" s="22"/>
      <c r="BH1132" s="37"/>
    </row>
    <row r="1133" spans="1:60" x14ac:dyDescent="0.25">
      <c r="A1133" s="19"/>
      <c r="B1133" s="17" t="s">
        <v>1147</v>
      </c>
      <c r="C1133" s="17" t="s">
        <v>5413</v>
      </c>
      <c r="D1133" s="17" t="s">
        <v>3202</v>
      </c>
      <c r="E1133" s="20" t="s">
        <v>7289</v>
      </c>
      <c r="F1133" s="20" t="s">
        <v>7248</v>
      </c>
      <c r="G1133" s="82" t="s">
        <v>7250</v>
      </c>
      <c r="H1133" s="85" t="s">
        <v>7269</v>
      </c>
      <c r="I1133" s="21" t="s">
        <v>7417</v>
      </c>
      <c r="J1133" s="21" t="s">
        <v>7564</v>
      </c>
      <c r="K1133" s="19"/>
      <c r="L1133" s="22">
        <v>44015</v>
      </c>
      <c r="M1133" s="98">
        <v>1607.32579999976</v>
      </c>
      <c r="N1133" s="94">
        <v>1607.32579999976</v>
      </c>
      <c r="O1133" s="94">
        <v>2372.5626999996598</v>
      </c>
      <c r="P1133" s="62">
        <f t="shared" si="17"/>
        <v>0.67746399283778269</v>
      </c>
      <c r="Q1133" s="22">
        <v>43836</v>
      </c>
      <c r="R1133" s="99">
        <v>1440031.26</v>
      </c>
      <c r="S1133" s="99">
        <v>2126430.1854355498</v>
      </c>
      <c r="T1133" s="19"/>
      <c r="U1133" s="23">
        <v>1.5100586686458001E-2</v>
      </c>
      <c r="V1133" s="63">
        <v>0.95203738183045095</v>
      </c>
      <c r="W1133" s="23">
        <v>0.103667174535076</v>
      </c>
      <c r="X1133" s="63">
        <v>0.76394748884194996</v>
      </c>
      <c r="Y1133" s="23">
        <v>-0.30980993691075098</v>
      </c>
      <c r="Z1133" s="63">
        <v>-17.7803903105087</v>
      </c>
      <c r="AA1133" s="23">
        <v>-0.20649017720919799</v>
      </c>
      <c r="AB1133" s="63">
        <v>-3.7424020112666798</v>
      </c>
      <c r="AC1133" s="23">
        <v>-4.6927158784455997E-2</v>
      </c>
      <c r="AD1133" s="63">
        <v>15.374581369091199</v>
      </c>
      <c r="AE1133" s="23">
        <v>-0.116280509495555</v>
      </c>
      <c r="AF1133" s="64">
        <v>0.56529063440393701</v>
      </c>
      <c r="AG1133" s="23">
        <v>-2.1620819607051098E-3</v>
      </c>
      <c r="AH1133" s="63">
        <v>-6.3110339968261497</v>
      </c>
      <c r="AI1133" s="23">
        <v>-0.28860194224136598</v>
      </c>
      <c r="AJ1133" s="63">
        <v>-18.7740812519332</v>
      </c>
      <c r="AK1133" s="23">
        <v>3.9136405071985798E-2</v>
      </c>
      <c r="AL1133" s="23">
        <v>2.3951181974552998E-3</v>
      </c>
      <c r="AM1133" s="63">
        <v>-129.98595000105001</v>
      </c>
      <c r="AN1133" s="19"/>
      <c r="AO1133" s="26">
        <v>6.3709337473483202E-2</v>
      </c>
      <c r="AP1133" s="26">
        <v>-8.9065182049089406E-2</v>
      </c>
      <c r="AQ1133" s="26">
        <v>8.8180381901183894E-2</v>
      </c>
      <c r="AR1133" s="26">
        <v>-0.35730987272749198</v>
      </c>
      <c r="AS1133" s="24">
        <v>8</v>
      </c>
      <c r="AT1133" s="24">
        <v>4</v>
      </c>
      <c r="AU1133" s="24">
        <v>6</v>
      </c>
      <c r="AV1133" s="25">
        <v>6</v>
      </c>
      <c r="AW1133" s="19"/>
      <c r="AX1133" s="29">
        <v>0.28124756145116397</v>
      </c>
      <c r="AY1133" s="30">
        <v>-0.825551380226898</v>
      </c>
      <c r="AZ1133" s="30">
        <v>-0.197767288907926</v>
      </c>
      <c r="BA1133" s="30">
        <v>-1.0696070215581099</v>
      </c>
      <c r="BB1133" s="62">
        <v>2.8737814101004899E-2</v>
      </c>
      <c r="BC1133" s="108">
        <v>-48.041023320518399</v>
      </c>
      <c r="BD1133" s="22">
        <v>43836</v>
      </c>
      <c r="BE1133" s="22">
        <v>43910</v>
      </c>
      <c r="BF1133" s="24"/>
      <c r="BG1133" s="22"/>
      <c r="BH1133" s="37"/>
    </row>
    <row r="1134" spans="1:60" x14ac:dyDescent="0.25">
      <c r="A1134" s="19"/>
      <c r="B1134" s="17" t="s">
        <v>1148</v>
      </c>
      <c r="C1134" s="17" t="s">
        <v>5414</v>
      </c>
      <c r="D1134" s="17" t="s">
        <v>3202</v>
      </c>
      <c r="E1134" s="20" t="s">
        <v>7385</v>
      </c>
      <c r="F1134" s="20" t="s">
        <v>7248</v>
      </c>
      <c r="G1134" s="82" t="s">
        <v>7250</v>
      </c>
      <c r="H1134" s="85" t="s">
        <v>7269</v>
      </c>
      <c r="I1134" s="21" t="s">
        <v>7417</v>
      </c>
      <c r="J1134" s="21" t="s">
        <v>2982</v>
      </c>
      <c r="K1134" s="19"/>
      <c r="L1134" s="22">
        <v>44015</v>
      </c>
      <c r="M1134" s="98">
        <v>1871.1005000006401</v>
      </c>
      <c r="N1134" s="94">
        <v>1871.1005000006401</v>
      </c>
      <c r="O1134" s="94">
        <v>2759.36659999937</v>
      </c>
      <c r="P1134" s="62">
        <f t="shared" si="17"/>
        <v>0.67809058064306038</v>
      </c>
      <c r="Q1134" s="22">
        <v>43836</v>
      </c>
      <c r="R1134" s="99">
        <v>578845.32400000002</v>
      </c>
      <c r="S1134" s="99">
        <v>811686.93967187498</v>
      </c>
      <c r="T1134" s="19"/>
      <c r="U1134" s="23">
        <v>1.5105818691154099E-2</v>
      </c>
      <c r="V1134" s="63">
        <v>0.95256058230006602</v>
      </c>
      <c r="W1134" s="23">
        <v>0.103838159471779</v>
      </c>
      <c r="X1134" s="63">
        <v>0.78104598251229596</v>
      </c>
      <c r="Y1134" s="23">
        <v>-0.30916088749188902</v>
      </c>
      <c r="Z1134" s="63">
        <v>-17.715485368622499</v>
      </c>
      <c r="AA1134" s="23">
        <v>-0.20498678080009999</v>
      </c>
      <c r="AB1134" s="63">
        <v>-3.5920623703568699</v>
      </c>
      <c r="AC1134" s="23">
        <v>-3.9724874141029397E-2</v>
      </c>
      <c r="AD1134" s="63">
        <v>16.094809833419301</v>
      </c>
      <c r="AE1134" s="23">
        <v>-0.103743731034192</v>
      </c>
      <c r="AF1134" s="64">
        <v>1.81896848054021</v>
      </c>
      <c r="AG1134" s="23">
        <v>-2.1466294228957802E-3</v>
      </c>
      <c r="AH1134" s="63">
        <v>-6.3094887430488598</v>
      </c>
      <c r="AI1134" s="23">
        <v>-0.28792189740954199</v>
      </c>
      <c r="AJ1134" s="63">
        <v>-18.706076768750801</v>
      </c>
      <c r="AK1134" s="23">
        <v>0.168306016046845</v>
      </c>
      <c r="AL1134" s="23">
        <v>9.7404614207334799E-3</v>
      </c>
      <c r="AM1134" s="63">
        <v>-117.068988903658</v>
      </c>
      <c r="AN1134" s="19"/>
      <c r="AO1134" s="26">
        <v>6.3714824127600905E-2</v>
      </c>
      <c r="AP1134" s="26">
        <v>-8.9060454172868106E-2</v>
      </c>
      <c r="AQ1134" s="26">
        <v>8.8349038173037103E-2</v>
      </c>
      <c r="AR1134" s="26">
        <v>-0.35720696748001501</v>
      </c>
      <c r="AS1134" s="24">
        <v>8</v>
      </c>
      <c r="AT1134" s="24">
        <v>4</v>
      </c>
      <c r="AU1134" s="24">
        <v>6</v>
      </c>
      <c r="AV1134" s="25">
        <v>6</v>
      </c>
      <c r="AW1134" s="19"/>
      <c r="AX1134" s="29">
        <v>0.28124733533739299</v>
      </c>
      <c r="AY1134" s="30">
        <v>-0.82064302563503599</v>
      </c>
      <c r="AZ1134" s="30">
        <v>-0.19368240646099399</v>
      </c>
      <c r="BA1134" s="30">
        <v>-1.0634903130867299</v>
      </c>
      <c r="BB1134" s="62">
        <v>2.8737980486148399E-2</v>
      </c>
      <c r="BC1134" s="108">
        <v>-48.021161812997903</v>
      </c>
      <c r="BD1134" s="22">
        <v>43836</v>
      </c>
      <c r="BE1134" s="22">
        <v>43910</v>
      </c>
      <c r="BF1134" s="24"/>
      <c r="BG1134" s="22"/>
      <c r="BH1134" s="37"/>
    </row>
    <row r="1135" spans="1:60" x14ac:dyDescent="0.25">
      <c r="A1135" s="19"/>
      <c r="B1135" s="17" t="s">
        <v>1149</v>
      </c>
      <c r="C1135" s="17" t="s">
        <v>5415</v>
      </c>
      <c r="D1135" s="17" t="s">
        <v>3202</v>
      </c>
      <c r="E1135" s="20" t="s">
        <v>7386</v>
      </c>
      <c r="F1135" s="20" t="s">
        <v>7248</v>
      </c>
      <c r="G1135" s="82" t="s">
        <v>7250</v>
      </c>
      <c r="H1135" s="85" t="s">
        <v>7269</v>
      </c>
      <c r="I1135" s="21" t="s">
        <v>7417</v>
      </c>
      <c r="J1135" s="21" t="s">
        <v>7565</v>
      </c>
      <c r="K1135" s="19"/>
      <c r="L1135" s="22">
        <v>44015</v>
      </c>
      <c r="M1135" s="98">
        <v>833.61089999973797</v>
      </c>
      <c r="N1135" s="94">
        <v>833.61089999973797</v>
      </c>
      <c r="O1135" s="94">
        <v>1233.3842999991</v>
      </c>
      <c r="P1135" s="62">
        <f t="shared" si="17"/>
        <v>0.67587279974323189</v>
      </c>
      <c r="Q1135" s="22">
        <v>43836</v>
      </c>
      <c r="R1135" s="99">
        <v>2649190.0610000002</v>
      </c>
      <c r="S1135" s="99">
        <v>3128408.3985898402</v>
      </c>
      <c r="T1135" s="19"/>
      <c r="U1135" s="23">
        <v>1.5087292589669199E-2</v>
      </c>
      <c r="V1135" s="63">
        <v>0.95070797215157699</v>
      </c>
      <c r="W1135" s="23">
        <v>0.10323225885076701</v>
      </c>
      <c r="X1135" s="63">
        <v>0.72045592041104101</v>
      </c>
      <c r="Y1135" s="23">
        <v>-0.31145818216376903</v>
      </c>
      <c r="Z1135" s="63">
        <v>-17.9452148358105</v>
      </c>
      <c r="AA1135" s="23">
        <v>-0.21030154604988599</v>
      </c>
      <c r="AB1135" s="63">
        <v>-4.1235388953355097</v>
      </c>
      <c r="AC1135" s="23"/>
      <c r="AD1135" s="63"/>
      <c r="AE1135" s="23"/>
      <c r="AF1135" s="64"/>
      <c r="AG1135" s="23">
        <v>-2.2014480582583898E-3</v>
      </c>
      <c r="AH1135" s="63">
        <v>-6.3149706065814799</v>
      </c>
      <c r="AI1135" s="23">
        <v>-0.29032877881778402</v>
      </c>
      <c r="AJ1135" s="63">
        <v>-18.946764909574998</v>
      </c>
      <c r="AK1135" s="23">
        <v>-0.151552467692527</v>
      </c>
      <c r="AL1135" s="23">
        <v>-9.0027079426363302E-2</v>
      </c>
      <c r="AM1135" s="63">
        <v>1.88904754139367</v>
      </c>
      <c r="AN1135" s="19"/>
      <c r="AO1135" s="26">
        <v>6.3695345652377E-2</v>
      </c>
      <c r="AP1135" s="26">
        <v>-8.9077164133486805E-2</v>
      </c>
      <c r="AQ1135" s="26">
        <v>8.7751717917853994E-2</v>
      </c>
      <c r="AR1135" s="26">
        <v>-0.35757159477158001</v>
      </c>
      <c r="AS1135" s="24">
        <v>8</v>
      </c>
      <c r="AT1135" s="24">
        <v>4</v>
      </c>
      <c r="AU1135" s="24">
        <v>6</v>
      </c>
      <c r="AV1135" s="25">
        <v>6</v>
      </c>
      <c r="AW1135" s="19"/>
      <c r="AX1135" s="29">
        <v>0.28124820411932899</v>
      </c>
      <c r="AY1135" s="30">
        <v>-0.83799698446273396</v>
      </c>
      <c r="AZ1135" s="30">
        <v>-0.20812523117228901</v>
      </c>
      <c r="BA1135" s="30">
        <v>-1.0851014218806101</v>
      </c>
      <c r="BB1135" s="62">
        <v>2.8737396426076901E-2</v>
      </c>
      <c r="BC1135" s="108">
        <v>-48.0915072454954</v>
      </c>
      <c r="BD1135" s="22">
        <v>43836</v>
      </c>
      <c r="BE1135" s="22">
        <v>43910</v>
      </c>
      <c r="BF1135" s="24"/>
      <c r="BG1135" s="22"/>
      <c r="BH1135" s="37"/>
    </row>
    <row r="1136" spans="1:60" x14ac:dyDescent="0.25">
      <c r="A1136" s="19"/>
      <c r="B1136" s="17" t="s">
        <v>1150</v>
      </c>
      <c r="C1136" s="17" t="s">
        <v>5416</v>
      </c>
      <c r="D1136" s="17" t="s">
        <v>3202</v>
      </c>
      <c r="E1136" s="20" t="s">
        <v>7291</v>
      </c>
      <c r="F1136" s="20" t="s">
        <v>7248</v>
      </c>
      <c r="G1136" s="82" t="s">
        <v>7250</v>
      </c>
      <c r="H1136" s="85" t="s">
        <v>7269</v>
      </c>
      <c r="I1136" s="21" t="s">
        <v>7417</v>
      </c>
      <c r="J1136" s="21" t="s">
        <v>7566</v>
      </c>
      <c r="K1136" s="19"/>
      <c r="L1136" s="22">
        <v>44015</v>
      </c>
      <c r="M1136" s="98">
        <v>886.92690000031098</v>
      </c>
      <c r="N1136" s="94">
        <v>886.92690000031098</v>
      </c>
      <c r="O1136" s="94">
        <v>1297.13739999942</v>
      </c>
      <c r="P1136" s="62">
        <f t="shared" si="17"/>
        <v>0.68375709466145029</v>
      </c>
      <c r="Q1136" s="22">
        <v>43836</v>
      </c>
      <c r="R1136" s="99">
        <v>3684.1579999999999</v>
      </c>
      <c r="S1136" s="99">
        <v>10163.028397689801</v>
      </c>
      <c r="T1136" s="19"/>
      <c r="U1136" s="23">
        <v>1.5153008300330799E-2</v>
      </c>
      <c r="V1136" s="63">
        <v>0.95727954321773701</v>
      </c>
      <c r="W1136" s="23">
        <v>0.105377725738508</v>
      </c>
      <c r="X1136" s="63">
        <v>0.93500260918517597</v>
      </c>
      <c r="Y1136" s="23">
        <v>-0.303290585470677</v>
      </c>
      <c r="Z1136" s="63">
        <v>-17.128455166501201</v>
      </c>
      <c r="AA1136" s="23">
        <v>-0.19132000582059799</v>
      </c>
      <c r="AB1136" s="63">
        <v>-2.2253848724067198</v>
      </c>
      <c r="AC1136" s="23">
        <v>-6.3893200112943296E-3</v>
      </c>
      <c r="AD1136" s="63">
        <v>19.428365246392801</v>
      </c>
      <c r="AE1136" s="23">
        <v>-5.6966170684099801E-2</v>
      </c>
      <c r="AF1136" s="64">
        <v>6.4967245155494302</v>
      </c>
      <c r="AG1136" s="23">
        <v>-2.00762655003928E-3</v>
      </c>
      <c r="AH1136" s="63">
        <v>-6.29558845575957</v>
      </c>
      <c r="AI1136" s="23">
        <v>-0.28177095383231099</v>
      </c>
      <c r="AJ1136" s="63">
        <v>-18.090982411027699</v>
      </c>
      <c r="AK1136" s="23">
        <v>-0.113073099999456</v>
      </c>
      <c r="AL1136" s="23">
        <v>-9.9071871791238698E-3</v>
      </c>
      <c r="AM1136" s="63">
        <v>-80.927477394696297</v>
      </c>
      <c r="AN1136" s="19"/>
      <c r="AO1136" s="26">
        <v>6.3764364394955905E-2</v>
      </c>
      <c r="AP1136" s="26">
        <v>-8.9017933583818404E-2</v>
      </c>
      <c r="AQ1136" s="26">
        <v>8.98676441138377E-2</v>
      </c>
      <c r="AR1136" s="26">
        <v>-0.35628013681620402</v>
      </c>
      <c r="AS1136" s="24">
        <v>8</v>
      </c>
      <c r="AT1136" s="24">
        <v>4</v>
      </c>
      <c r="AU1136" s="24">
        <v>6</v>
      </c>
      <c r="AV1136" s="25">
        <v>6</v>
      </c>
      <c r="AW1136" s="19"/>
      <c r="AX1136" s="29">
        <v>0.28124620823975399</v>
      </c>
      <c r="AY1136" s="30">
        <v>-0.77603479424578803</v>
      </c>
      <c r="AZ1136" s="30">
        <v>-0.156565857136229</v>
      </c>
      <c r="BA1136" s="30">
        <v>-1.0077508523718299</v>
      </c>
      <c r="BB1136" s="62">
        <v>2.8739577820233501E-2</v>
      </c>
      <c r="BC1136" s="108">
        <v>-47.841793783707502</v>
      </c>
      <c r="BD1136" s="22">
        <v>43836</v>
      </c>
      <c r="BE1136" s="22">
        <v>43910</v>
      </c>
      <c r="BF1136" s="24"/>
      <c r="BG1136" s="22"/>
      <c r="BH1136" s="37"/>
    </row>
    <row r="1137" spans="1:60" x14ac:dyDescent="0.25">
      <c r="A1137" s="19"/>
      <c r="B1137" s="17" t="s">
        <v>1151</v>
      </c>
      <c r="C1137" s="17" t="s">
        <v>5417</v>
      </c>
      <c r="D1137" s="17" t="s">
        <v>3202</v>
      </c>
      <c r="E1137" s="20" t="s">
        <v>7390</v>
      </c>
      <c r="F1137" s="20" t="s">
        <v>7248</v>
      </c>
      <c r="G1137" s="82" t="s">
        <v>7250</v>
      </c>
      <c r="H1137" s="85" t="s">
        <v>7269</v>
      </c>
      <c r="I1137" s="21" t="s">
        <v>7417</v>
      </c>
      <c r="J1137" s="21" t="s">
        <v>2982</v>
      </c>
      <c r="K1137" s="19"/>
      <c r="L1137" s="22">
        <v>43766</v>
      </c>
      <c r="M1137" s="98"/>
      <c r="N1137" s="94"/>
      <c r="O1137" s="94">
        <v>1117.25779999979</v>
      </c>
      <c r="P1137" s="62">
        <f t="shared" si="17"/>
        <v>0</v>
      </c>
      <c r="Q1137" s="22">
        <v>43766</v>
      </c>
      <c r="R1137" s="99"/>
      <c r="S1137" s="99">
        <v>1123978.1909765601</v>
      </c>
      <c r="T1137" s="19"/>
      <c r="U1137" s="23"/>
      <c r="V1137" s="63"/>
      <c r="W1137" s="23"/>
      <c r="X1137" s="63"/>
      <c r="Y1137" s="23"/>
      <c r="Z1137" s="63"/>
      <c r="AA1137" s="23"/>
      <c r="AB1137" s="63"/>
      <c r="AC1137" s="23"/>
      <c r="AD1137" s="63"/>
      <c r="AE1137" s="23"/>
      <c r="AF1137" s="64"/>
      <c r="AG1137" s="23"/>
      <c r="AH1137" s="63"/>
      <c r="AI1137" s="23"/>
      <c r="AJ1137" s="63"/>
      <c r="AK1137" s="23"/>
      <c r="AL1137" s="23"/>
      <c r="AM1137" s="63"/>
      <c r="AN1137" s="19"/>
      <c r="AO1137" s="26">
        <v>2.5757969580809E-2</v>
      </c>
      <c r="AP1137" s="26">
        <v>-2.7964433602392098E-2</v>
      </c>
      <c r="AQ1137" s="26">
        <v>5.8632329539250301E-2</v>
      </c>
      <c r="AR1137" s="26">
        <v>-7.7455094778124498E-2</v>
      </c>
      <c r="AS1137" s="24"/>
      <c r="AT1137" s="24"/>
      <c r="AU1137" s="24"/>
      <c r="AV1137" s="25"/>
      <c r="AW1137" s="19"/>
      <c r="AX1137" s="29"/>
      <c r="AY1137" s="30"/>
      <c r="AZ1137" s="30"/>
      <c r="BA1137" s="30"/>
      <c r="BB1137" s="62"/>
      <c r="BC1137" s="108">
        <v>-10.383588692304301</v>
      </c>
      <c r="BD1137" s="22">
        <v>43668</v>
      </c>
      <c r="BE1137" s="22">
        <v>43705</v>
      </c>
      <c r="BF1137" s="24">
        <v>69</v>
      </c>
      <c r="BG1137" s="22">
        <v>43763</v>
      </c>
      <c r="BH1137" s="37"/>
    </row>
    <row r="1138" spans="1:60" x14ac:dyDescent="0.25">
      <c r="A1138" s="19"/>
      <c r="B1138" s="17" t="s">
        <v>1152</v>
      </c>
      <c r="C1138" s="17" t="s">
        <v>5418</v>
      </c>
      <c r="D1138" s="17" t="s">
        <v>3202</v>
      </c>
      <c r="E1138" s="20" t="s">
        <v>7387</v>
      </c>
      <c r="F1138" s="20" t="s">
        <v>7248</v>
      </c>
      <c r="G1138" s="82" t="s">
        <v>7250</v>
      </c>
      <c r="H1138" s="85" t="s">
        <v>7269</v>
      </c>
      <c r="I1138" s="21" t="s">
        <v>7417</v>
      </c>
      <c r="J1138" s="21" t="s">
        <v>2982</v>
      </c>
      <c r="K1138" s="19"/>
      <c r="L1138" s="22">
        <v>44015</v>
      </c>
      <c r="M1138" s="98">
        <v>864.92800000030502</v>
      </c>
      <c r="N1138" s="94">
        <v>864.92800000030502</v>
      </c>
      <c r="O1138" s="94"/>
      <c r="P1138" s="62" t="str">
        <f t="shared" si="17"/>
        <v/>
      </c>
      <c r="Q1138" s="22"/>
      <c r="R1138" s="99">
        <v>1787544.0719999999</v>
      </c>
      <c r="S1138" s="99"/>
      <c r="T1138" s="19"/>
      <c r="U1138" s="23">
        <v>1.52026636442315E-2</v>
      </c>
      <c r="V1138" s="63">
        <v>0.96224507760780398</v>
      </c>
      <c r="W1138" s="23">
        <v>0.10700057607216901</v>
      </c>
      <c r="X1138" s="63">
        <v>1.0972876425512399</v>
      </c>
      <c r="Y1138" s="23">
        <v>-0.29706613240239699</v>
      </c>
      <c r="Z1138" s="63">
        <v>-16.506009859673199</v>
      </c>
      <c r="AA1138" s="23"/>
      <c r="AB1138" s="63"/>
      <c r="AC1138" s="23"/>
      <c r="AD1138" s="63"/>
      <c r="AE1138" s="23"/>
      <c r="AF1138" s="64"/>
      <c r="AG1138" s="23">
        <v>-1.86119337831769E-3</v>
      </c>
      <c r="AH1138" s="63">
        <v>-6.2809451385910497</v>
      </c>
      <c r="AI1138" s="23">
        <v>-0.275247959150001</v>
      </c>
      <c r="AJ1138" s="63">
        <v>-17.438682942796699</v>
      </c>
      <c r="AK1138" s="23">
        <v>-0.24071483738603999</v>
      </c>
      <c r="AL1138" s="23">
        <v>-0.32584217401454202</v>
      </c>
      <c r="AM1138" s="63">
        <v>-12.850869426358299</v>
      </c>
      <c r="AN1138" s="19"/>
      <c r="AO1138" s="26">
        <v>6.3816280457103899E-2</v>
      </c>
      <c r="AP1138" s="26">
        <v>-8.8973598492011696E-2</v>
      </c>
      <c r="AQ1138" s="26">
        <v>9.1467194106371594E-2</v>
      </c>
      <c r="AR1138" s="26">
        <v>-0.35530391946842399</v>
      </c>
      <c r="AS1138" s="24"/>
      <c r="AT1138" s="24"/>
      <c r="AU1138" s="24"/>
      <c r="AV1138" s="25"/>
      <c r="AW1138" s="19"/>
      <c r="AX1138" s="29"/>
      <c r="AY1138" s="30"/>
      <c r="AZ1138" s="30"/>
      <c r="BA1138" s="30"/>
      <c r="BB1138" s="62"/>
      <c r="BC1138" s="108">
        <v>-47.653061379096499</v>
      </c>
      <c r="BD1138" s="22">
        <v>43836</v>
      </c>
      <c r="BE1138" s="22">
        <v>43910</v>
      </c>
      <c r="BF1138" s="24"/>
      <c r="BG1138" s="22"/>
      <c r="BH1138" s="37"/>
    </row>
    <row r="1139" spans="1:60" x14ac:dyDescent="0.25">
      <c r="A1139" s="19"/>
      <c r="B1139" s="17" t="s">
        <v>1153</v>
      </c>
      <c r="C1139" s="17" t="s">
        <v>5419</v>
      </c>
      <c r="D1139" s="17" t="s">
        <v>3203</v>
      </c>
      <c r="E1139" s="20" t="s">
        <v>7289</v>
      </c>
      <c r="F1139" s="20" t="s">
        <v>7248</v>
      </c>
      <c r="G1139" s="82" t="s">
        <v>7250</v>
      </c>
      <c r="H1139" s="85" t="s">
        <v>7258</v>
      </c>
      <c r="I1139" s="21" t="s">
        <v>7417</v>
      </c>
      <c r="J1139" s="21" t="s">
        <v>7567</v>
      </c>
      <c r="K1139" s="19"/>
      <c r="L1139" s="22">
        <v>44015</v>
      </c>
      <c r="M1139" s="98">
        <v>820.24880000017595</v>
      </c>
      <c r="N1139" s="94">
        <v>820.24880000017595</v>
      </c>
      <c r="O1139" s="94">
        <v>1070.3168000001499</v>
      </c>
      <c r="P1139" s="62">
        <f t="shared" si="17"/>
        <v>0.76636076346747162</v>
      </c>
      <c r="Q1139" s="22">
        <v>43756</v>
      </c>
      <c r="R1139" s="99">
        <v>3448068.733</v>
      </c>
      <c r="S1139" s="99">
        <v>4259447.6213515596</v>
      </c>
      <c r="T1139" s="19"/>
      <c r="U1139" s="23">
        <v>5.7280911878478903E-3</v>
      </c>
      <c r="V1139" s="63">
        <v>1.47878319694428E-2</v>
      </c>
      <c r="W1139" s="23">
        <v>9.4167946255765897E-2</v>
      </c>
      <c r="X1139" s="63">
        <v>-0.185975339089055</v>
      </c>
      <c r="Y1139" s="23">
        <v>-0.17593776962254201</v>
      </c>
      <c r="Z1139" s="63">
        <v>-4.3931735816731798</v>
      </c>
      <c r="AA1139" s="23">
        <v>-0.22558195677440401</v>
      </c>
      <c r="AB1139" s="63">
        <v>-5.65157996778726</v>
      </c>
      <c r="AC1139" s="23">
        <v>-0.30549924326624001</v>
      </c>
      <c r="AD1139" s="63">
        <v>-10.482627079094501</v>
      </c>
      <c r="AE1139" s="23">
        <v>-0.27214678014657701</v>
      </c>
      <c r="AF1139" s="64">
        <v>-15.0213364306983</v>
      </c>
      <c r="AG1139" s="23">
        <v>6.1076438234522398E-2</v>
      </c>
      <c r="AH1139" s="63">
        <v>1.28180226965924E-2</v>
      </c>
      <c r="AI1139" s="23">
        <v>-0.146828683989006</v>
      </c>
      <c r="AJ1139" s="63">
        <v>-4.5967554266972002</v>
      </c>
      <c r="AK1139" s="23">
        <v>-0.1797511999993</v>
      </c>
      <c r="AL1139" s="23">
        <v>-1.28230424761568E-2</v>
      </c>
      <c r="AM1139" s="63">
        <v>-123.209348423756</v>
      </c>
      <c r="AN1139" s="19"/>
      <c r="AO1139" s="26">
        <v>8.0702043722412797E-2</v>
      </c>
      <c r="AP1139" s="26">
        <v>-0.14101813109751701</v>
      </c>
      <c r="AQ1139" s="26">
        <v>0.13383697191966301</v>
      </c>
      <c r="AR1139" s="26">
        <v>-0.16277387745765701</v>
      </c>
      <c r="AS1139" s="24">
        <v>5</v>
      </c>
      <c r="AT1139" s="24">
        <v>7</v>
      </c>
      <c r="AU1139" s="24">
        <v>2</v>
      </c>
      <c r="AV1139" s="25">
        <v>10</v>
      </c>
      <c r="AW1139" s="19"/>
      <c r="AX1139" s="29">
        <v>0.34335751128790398</v>
      </c>
      <c r="AY1139" s="30">
        <v>-0.70954107185752902</v>
      </c>
      <c r="AZ1139" s="30">
        <v>-2.9296248150203601</v>
      </c>
      <c r="BA1139" s="30">
        <v>-0.93001392982660003</v>
      </c>
      <c r="BB1139" s="62">
        <v>3.4817811305620103E-2</v>
      </c>
      <c r="BC1139" s="108">
        <v>-45.346162930421997</v>
      </c>
      <c r="BD1139" s="22">
        <v>43756</v>
      </c>
      <c r="BE1139" s="22">
        <v>43914</v>
      </c>
      <c r="BF1139" s="24"/>
      <c r="BG1139" s="22"/>
      <c r="BH1139" s="37"/>
    </row>
    <row r="1140" spans="1:60" x14ac:dyDescent="0.25">
      <c r="A1140" s="19"/>
      <c r="B1140" s="17" t="s">
        <v>1154</v>
      </c>
      <c r="C1140" s="17" t="s">
        <v>5420</v>
      </c>
      <c r="D1140" s="17" t="s">
        <v>3203</v>
      </c>
      <c r="E1140" s="20" t="s">
        <v>7385</v>
      </c>
      <c r="F1140" s="20" t="s">
        <v>7248</v>
      </c>
      <c r="G1140" s="82" t="s">
        <v>7250</v>
      </c>
      <c r="H1140" s="85" t="s">
        <v>7258</v>
      </c>
      <c r="I1140" s="21" t="s">
        <v>7417</v>
      </c>
      <c r="J1140" s="21" t="s">
        <v>2982</v>
      </c>
      <c r="K1140" s="19"/>
      <c r="L1140" s="22">
        <v>44015</v>
      </c>
      <c r="M1140" s="98">
        <v>829.78289999999095</v>
      </c>
      <c r="N1140" s="94">
        <v>829.78289999999095</v>
      </c>
      <c r="O1140" s="94">
        <v>1078.39519999921</v>
      </c>
      <c r="P1140" s="62">
        <f t="shared" si="17"/>
        <v>0.76946086184415396</v>
      </c>
      <c r="Q1140" s="22">
        <v>43756</v>
      </c>
      <c r="R1140" s="99">
        <v>346308.38500000001</v>
      </c>
      <c r="S1140" s="99">
        <v>592895.93098437495</v>
      </c>
      <c r="T1140" s="19"/>
      <c r="U1140" s="23">
        <v>5.7435710714344203E-3</v>
      </c>
      <c r="V1140" s="63">
        <v>1.6335820328095E-2</v>
      </c>
      <c r="W1140" s="23">
        <v>9.4679166511923499E-2</v>
      </c>
      <c r="X1140" s="63">
        <v>-0.134853313473286</v>
      </c>
      <c r="Y1140" s="23">
        <v>-0.17359848707012099</v>
      </c>
      <c r="Z1140" s="63">
        <v>-4.1592453264311198</v>
      </c>
      <c r="AA1140" s="23">
        <v>-0.221148753235757</v>
      </c>
      <c r="AB1140" s="63">
        <v>-5.2082596139225599</v>
      </c>
      <c r="AC1140" s="23">
        <v>-0.29759917531744601</v>
      </c>
      <c r="AD1140" s="63">
        <v>-9.6926202842150797</v>
      </c>
      <c r="AE1140" s="23">
        <v>-0.25965909177000901</v>
      </c>
      <c r="AF1140" s="64">
        <v>-13.772567593041501</v>
      </c>
      <c r="AG1140" s="23">
        <v>6.11259778652311E-2</v>
      </c>
      <c r="AH1140" s="63">
        <v>1.7771985767467399E-2</v>
      </c>
      <c r="AI1140" s="23">
        <v>-0.14436688340807399</v>
      </c>
      <c r="AJ1140" s="63">
        <v>-4.3505753686040398</v>
      </c>
      <c r="AK1140" s="23">
        <v>-0.17021709999971801</v>
      </c>
      <c r="AL1140" s="23">
        <v>-1.2079711001206301E-2</v>
      </c>
      <c r="AM1140" s="63">
        <v>-122.25593842379701</v>
      </c>
      <c r="AN1140" s="19"/>
      <c r="AO1140" s="26">
        <v>8.0718947565474097E-2</v>
      </c>
      <c r="AP1140" s="26">
        <v>-0.14097797857903099</v>
      </c>
      <c r="AQ1140" s="26">
        <v>0.134366814989335</v>
      </c>
      <c r="AR1140" s="26">
        <v>-0.16236949505138901</v>
      </c>
      <c r="AS1140" s="24">
        <v>5</v>
      </c>
      <c r="AT1140" s="24">
        <v>7</v>
      </c>
      <c r="AU1140" s="24">
        <v>2</v>
      </c>
      <c r="AV1140" s="25">
        <v>10</v>
      </c>
      <c r="AW1140" s="19"/>
      <c r="AX1140" s="29">
        <v>0.343330038388376</v>
      </c>
      <c r="AY1140" s="30">
        <v>-0.69745730758222602</v>
      </c>
      <c r="AZ1140" s="30">
        <v>-2.7125300087100199</v>
      </c>
      <c r="BA1140" s="30">
        <v>-0.91469799738297297</v>
      </c>
      <c r="BB1140" s="62">
        <v>3.4815927455456398E-2</v>
      </c>
      <c r="BC1140" s="108">
        <v>-45.211328833771397</v>
      </c>
      <c r="BD1140" s="22">
        <v>43756</v>
      </c>
      <c r="BE1140" s="22">
        <v>43914</v>
      </c>
      <c r="BF1140" s="24"/>
      <c r="BG1140" s="22"/>
      <c r="BH1140" s="37"/>
    </row>
    <row r="1141" spans="1:60" x14ac:dyDescent="0.25">
      <c r="A1141" s="19"/>
      <c r="B1141" s="17" t="s">
        <v>1155</v>
      </c>
      <c r="C1141" s="17" t="s">
        <v>5421</v>
      </c>
      <c r="D1141" s="17" t="s">
        <v>3203</v>
      </c>
      <c r="E1141" s="20" t="s">
        <v>7386</v>
      </c>
      <c r="F1141" s="20" t="s">
        <v>7248</v>
      </c>
      <c r="G1141" s="82" t="s">
        <v>7250</v>
      </c>
      <c r="H1141" s="85" t="s">
        <v>7258</v>
      </c>
      <c r="I1141" s="21" t="s">
        <v>7417</v>
      </c>
      <c r="J1141" s="21" t="s">
        <v>7568</v>
      </c>
      <c r="K1141" s="19"/>
      <c r="L1141" s="22">
        <v>44015</v>
      </c>
      <c r="M1141" s="98">
        <v>724.10520000010695</v>
      </c>
      <c r="N1141" s="94">
        <v>724.10520000010695</v>
      </c>
      <c r="O1141" s="94">
        <v>944.86209999956202</v>
      </c>
      <c r="P1141" s="62">
        <f t="shared" si="17"/>
        <v>0.76636072078713136</v>
      </c>
      <c r="Q1141" s="22">
        <v>43756</v>
      </c>
      <c r="R1141" s="99">
        <v>2832373.2349999999</v>
      </c>
      <c r="S1141" s="99">
        <v>3573878.2613164098</v>
      </c>
      <c r="T1141" s="19"/>
      <c r="U1141" s="23">
        <v>5.7280670280306402E-3</v>
      </c>
      <c r="V1141" s="63">
        <v>1.4785415987717E-2</v>
      </c>
      <c r="W1141" s="23">
        <v>9.4167874760460096E-2</v>
      </c>
      <c r="X1141" s="63">
        <v>-0.18598248861962899</v>
      </c>
      <c r="Y1141" s="23">
        <v>-0.17593778369249799</v>
      </c>
      <c r="Z1141" s="63">
        <v>-4.3931749886687603</v>
      </c>
      <c r="AA1141" s="23">
        <v>-0.22558194302284401</v>
      </c>
      <c r="AB1141" s="63">
        <v>-5.65157859263127</v>
      </c>
      <c r="AC1141" s="23"/>
      <c r="AD1141" s="63"/>
      <c r="AE1141" s="23"/>
      <c r="AF1141" s="64"/>
      <c r="AG1141" s="23">
        <v>6.1076446338120101E-2</v>
      </c>
      <c r="AH1141" s="63">
        <v>1.2818833056371701E-2</v>
      </c>
      <c r="AI1141" s="23">
        <v>-0.14682866083690899</v>
      </c>
      <c r="AJ1141" s="63">
        <v>-4.59675311148749</v>
      </c>
      <c r="AK1141" s="23">
        <v>-0.27292871268320601</v>
      </c>
      <c r="AL1141" s="23">
        <v>-0.16719987759657701</v>
      </c>
      <c r="AM1141" s="63">
        <v>-10.248576957674199</v>
      </c>
      <c r="AN1141" s="19"/>
      <c r="AO1141" s="26">
        <v>8.0702112598373801E-2</v>
      </c>
      <c r="AP1141" s="26">
        <v>-0.14101802784803999</v>
      </c>
      <c r="AQ1141" s="26">
        <v>0.13383708060428001</v>
      </c>
      <c r="AR1141" s="26">
        <v>-0.162773983940424</v>
      </c>
      <c r="AS1141" s="24">
        <v>5</v>
      </c>
      <c r="AT1141" s="24">
        <v>7</v>
      </c>
      <c r="AU1141" s="24">
        <v>2</v>
      </c>
      <c r="AV1141" s="25">
        <v>10</v>
      </c>
      <c r="AW1141" s="19"/>
      <c r="AX1141" s="29">
        <v>0.343357558855787</v>
      </c>
      <c r="AY1141" s="30">
        <v>-0.70954055138190597</v>
      </c>
      <c r="AZ1141" s="30">
        <v>-2.9296181050340202</v>
      </c>
      <c r="BA1141" s="30">
        <v>-0.93001333246320395</v>
      </c>
      <c r="BB1141" s="62">
        <v>3.4817817359507897E-2</v>
      </c>
      <c r="BC1141" s="108">
        <v>-45.346172737714397</v>
      </c>
      <c r="BD1141" s="22">
        <v>43756</v>
      </c>
      <c r="BE1141" s="22">
        <v>43914</v>
      </c>
      <c r="BF1141" s="24"/>
      <c r="BG1141" s="22"/>
      <c r="BH1141" s="37"/>
    </row>
    <row r="1142" spans="1:60" x14ac:dyDescent="0.25">
      <c r="A1142" s="19"/>
      <c r="B1142" s="17" t="s">
        <v>1156</v>
      </c>
      <c r="C1142" s="17" t="s">
        <v>5422</v>
      </c>
      <c r="D1142" s="17" t="s">
        <v>3203</v>
      </c>
      <c r="E1142" s="20" t="s">
        <v>7291</v>
      </c>
      <c r="F1142" s="20" t="s">
        <v>7248</v>
      </c>
      <c r="G1142" s="82" t="s">
        <v>7250</v>
      </c>
      <c r="H1142" s="85" t="s">
        <v>7258</v>
      </c>
      <c r="I1142" s="21" t="s">
        <v>7417</v>
      </c>
      <c r="J1142" s="21" t="s">
        <v>7569</v>
      </c>
      <c r="K1142" s="19"/>
      <c r="L1142" s="22">
        <v>44015</v>
      </c>
      <c r="M1142" s="98">
        <v>898.05709999986004</v>
      </c>
      <c r="N1142" s="94">
        <v>898.05709999986004</v>
      </c>
      <c r="O1142" s="94">
        <v>1144.3233000002799</v>
      </c>
      <c r="P1142" s="62">
        <f t="shared" si="17"/>
        <v>0.78479316116314368</v>
      </c>
      <c r="Q1142" s="22">
        <v>43756</v>
      </c>
      <c r="R1142" s="99">
        <v>1944288.38</v>
      </c>
      <c r="S1142" s="99">
        <v>2181835.2113437499</v>
      </c>
      <c r="T1142" s="19"/>
      <c r="U1142" s="23">
        <v>5.8201701158395701E-3</v>
      </c>
      <c r="V1142" s="63">
        <v>2.3995724768610699E-2</v>
      </c>
      <c r="W1142" s="23">
        <v>9.7181766046560397E-2</v>
      </c>
      <c r="X1142" s="63">
        <v>0.11540663999039701</v>
      </c>
      <c r="Y1142" s="23">
        <v>-0.16207022673916099</v>
      </c>
      <c r="Z1142" s="63">
        <v>-3.00641929333506</v>
      </c>
      <c r="AA1142" s="23">
        <v>-0.19911514092469601</v>
      </c>
      <c r="AB1142" s="63">
        <v>-3.0048983828164602</v>
      </c>
      <c r="AC1142" s="23">
        <v>-0.25683578646014199</v>
      </c>
      <c r="AD1142" s="63">
        <v>-5.6162813984847197</v>
      </c>
      <c r="AE1142" s="23">
        <v>-0.19376181898784101</v>
      </c>
      <c r="AF1142" s="64">
        <v>-7.1828403148247197</v>
      </c>
      <c r="AG1142" s="23">
        <v>6.1368364298687098E-2</v>
      </c>
      <c r="AH1142" s="63">
        <v>4.20106291130651E-2</v>
      </c>
      <c r="AI1142" s="23">
        <v>-0.13223266590372099</v>
      </c>
      <c r="AJ1142" s="63">
        <v>-3.1371536181686701</v>
      </c>
      <c r="AK1142" s="23">
        <v>-0.101942899999849</v>
      </c>
      <c r="AL1142" s="23">
        <v>-8.4106435497233196E-3</v>
      </c>
      <c r="AM1142" s="63">
        <v>-58.069760967860901</v>
      </c>
      <c r="AN1142" s="19"/>
      <c r="AO1142" s="26">
        <v>8.08013734203996E-2</v>
      </c>
      <c r="AP1142" s="26">
        <v>-0.140781826705352</v>
      </c>
      <c r="AQ1142" s="26">
        <v>0.136960292065924</v>
      </c>
      <c r="AR1142" s="26">
        <v>-0.160390584064007</v>
      </c>
      <c r="AS1142" s="24">
        <v>5</v>
      </c>
      <c r="AT1142" s="24">
        <v>7</v>
      </c>
      <c r="AU1142" s="24">
        <v>4</v>
      </c>
      <c r="AV1142" s="25">
        <v>8</v>
      </c>
      <c r="AW1142" s="19"/>
      <c r="AX1142" s="29">
        <v>0.34319748356472701</v>
      </c>
      <c r="AY1142" s="30">
        <v>-0.63740516590769403</v>
      </c>
      <c r="AZ1142" s="30">
        <v>-1.6343256067302701</v>
      </c>
      <c r="BA1142" s="30">
        <v>-0.83827798460151803</v>
      </c>
      <c r="BB1142" s="62">
        <v>3.4806896805057497E-2</v>
      </c>
      <c r="BC1142" s="108">
        <v>-44.5475679818774</v>
      </c>
      <c r="BD1142" s="22">
        <v>43756</v>
      </c>
      <c r="BE1142" s="22">
        <v>43914</v>
      </c>
      <c r="BF1142" s="24"/>
      <c r="BG1142" s="22"/>
      <c r="BH1142" s="37"/>
    </row>
    <row r="1143" spans="1:60" x14ac:dyDescent="0.25">
      <c r="A1143" s="19"/>
      <c r="B1143" s="17" t="s">
        <v>1157</v>
      </c>
      <c r="C1143" s="17" t="s">
        <v>5423</v>
      </c>
      <c r="D1143" s="17" t="s">
        <v>3203</v>
      </c>
      <c r="E1143" s="20" t="s">
        <v>7292</v>
      </c>
      <c r="F1143" s="20" t="s">
        <v>7248</v>
      </c>
      <c r="G1143" s="82" t="s">
        <v>7250</v>
      </c>
      <c r="H1143" s="85" t="s">
        <v>7258</v>
      </c>
      <c r="I1143" s="21" t="s">
        <v>7417</v>
      </c>
      <c r="J1143" s="21" t="s">
        <v>7570</v>
      </c>
      <c r="K1143" s="19"/>
      <c r="L1143" s="22">
        <v>44015</v>
      </c>
      <c r="M1143" s="98">
        <v>759.10059999954001</v>
      </c>
      <c r="N1143" s="94">
        <v>759.10059999954001</v>
      </c>
      <c r="O1143" s="94">
        <v>966.05910000018798</v>
      </c>
      <c r="P1143" s="62">
        <f t="shared" si="17"/>
        <v>0.78577035297260001</v>
      </c>
      <c r="Q1143" s="22">
        <v>43756</v>
      </c>
      <c r="R1143" s="99">
        <v>5287186.8420000002</v>
      </c>
      <c r="S1143" s="99">
        <v>8506769.9112578109</v>
      </c>
      <c r="T1143" s="19"/>
      <c r="U1143" s="23">
        <v>5.82519537601911E-3</v>
      </c>
      <c r="V1143" s="63">
        <v>2.4498250786564299E-2</v>
      </c>
      <c r="W1143" s="23">
        <v>9.7347719452955103E-2</v>
      </c>
      <c r="X1143" s="63">
        <v>0.13200198062986601</v>
      </c>
      <c r="Y1143" s="23">
        <v>-0.16130136403633499</v>
      </c>
      <c r="Z1143" s="63">
        <v>-2.9295330230525001</v>
      </c>
      <c r="AA1143" s="23">
        <v>-0.19741570386948301</v>
      </c>
      <c r="AB1143" s="63">
        <v>-2.8349546772951699</v>
      </c>
      <c r="AC1143" s="23"/>
      <c r="AD1143" s="63"/>
      <c r="AE1143" s="23"/>
      <c r="AF1143" s="64"/>
      <c r="AG1143" s="23">
        <v>6.1384348347928601E-2</v>
      </c>
      <c r="AH1143" s="63">
        <v>4.3609034037217498E-2</v>
      </c>
      <c r="AI1143" s="23">
        <v>-0.131424688939733</v>
      </c>
      <c r="AJ1143" s="63">
        <v>-3.0563559217698599</v>
      </c>
      <c r="AK1143" s="23">
        <v>-0.24089940000063501</v>
      </c>
      <c r="AL1143" s="23">
        <v>-0.16390376279101501</v>
      </c>
      <c r="AM1143" s="63">
        <v>-4.4947039101389201</v>
      </c>
      <c r="AN1143" s="19"/>
      <c r="AO1143" s="26">
        <v>8.0806019466835993E-2</v>
      </c>
      <c r="AP1143" s="26">
        <v>-0.140768740872736</v>
      </c>
      <c r="AQ1143" s="26">
        <v>0.13713218430537399</v>
      </c>
      <c r="AR1143" s="26">
        <v>-0.16025935868208799</v>
      </c>
      <c r="AS1143" s="24">
        <v>5</v>
      </c>
      <c r="AT1143" s="24">
        <v>7</v>
      </c>
      <c r="AU1143" s="24">
        <v>4</v>
      </c>
      <c r="AV1143" s="25">
        <v>8</v>
      </c>
      <c r="AW1143" s="19"/>
      <c r="AX1143" s="29">
        <v>0.34318998036847898</v>
      </c>
      <c r="AY1143" s="30">
        <v>-0.63274957081375804</v>
      </c>
      <c r="AZ1143" s="30">
        <v>-1.5511464414412299</v>
      </c>
      <c r="BA1143" s="30">
        <v>-0.83232208289336995</v>
      </c>
      <c r="BB1143" s="62">
        <v>3.4806420724053197E-2</v>
      </c>
      <c r="BC1143" s="108">
        <v>-44.506769823900001</v>
      </c>
      <c r="BD1143" s="22">
        <v>43756</v>
      </c>
      <c r="BE1143" s="22">
        <v>43914</v>
      </c>
      <c r="BF1143" s="24"/>
      <c r="BG1143" s="22"/>
      <c r="BH1143" s="37"/>
    </row>
    <row r="1144" spans="1:60" x14ac:dyDescent="0.25">
      <c r="A1144" s="19"/>
      <c r="B1144" s="17" t="s">
        <v>1158</v>
      </c>
      <c r="C1144" s="17" t="s">
        <v>5424</v>
      </c>
      <c r="D1144" s="17" t="s">
        <v>3203</v>
      </c>
      <c r="E1144" s="20" t="s">
        <v>7387</v>
      </c>
      <c r="F1144" s="20" t="s">
        <v>7248</v>
      </c>
      <c r="G1144" s="82" t="s">
        <v>7250</v>
      </c>
      <c r="H1144" s="85" t="s">
        <v>7258</v>
      </c>
      <c r="I1144" s="21" t="s">
        <v>7417</v>
      </c>
      <c r="J1144" s="21" t="s">
        <v>2982</v>
      </c>
      <c r="K1144" s="19"/>
      <c r="L1144" s="22">
        <v>44015</v>
      </c>
      <c r="M1144" s="98">
        <v>749.81230000033997</v>
      </c>
      <c r="N1144" s="94">
        <v>749.81230000033997</v>
      </c>
      <c r="O1144" s="94">
        <v>954.04580000042904</v>
      </c>
      <c r="P1144" s="62">
        <f t="shared" si="17"/>
        <v>0.78592904030393795</v>
      </c>
      <c r="Q1144" s="22">
        <v>43756</v>
      </c>
      <c r="R1144" s="99">
        <v>1695851.777</v>
      </c>
      <c r="S1144" s="99">
        <v>1500385.37746484</v>
      </c>
      <c r="T1144" s="19"/>
      <c r="U1144" s="23">
        <v>5.8258603003196203E-3</v>
      </c>
      <c r="V1144" s="63">
        <v>2.4564743216615201E-2</v>
      </c>
      <c r="W1144" s="23">
        <v>9.7365517120197198E-2</v>
      </c>
      <c r="X1144" s="63">
        <v>0.133781747354078</v>
      </c>
      <c r="Y1144" s="23">
        <v>-0.161218854971521</v>
      </c>
      <c r="Z1144" s="63">
        <v>-2.9212821165710898</v>
      </c>
      <c r="AA1144" s="23">
        <v>-0.19747573977307201</v>
      </c>
      <c r="AB1144" s="63">
        <v>-2.8409582676540599</v>
      </c>
      <c r="AC1144" s="23">
        <v>-0.254281915996107</v>
      </c>
      <c r="AD1144" s="63">
        <v>-5.36089435208123</v>
      </c>
      <c r="AE1144" s="23"/>
      <c r="AF1144" s="64"/>
      <c r="AG1144" s="23">
        <v>6.1386123757984003E-2</v>
      </c>
      <c r="AH1144" s="63">
        <v>4.3786575042759103E-2</v>
      </c>
      <c r="AI1144" s="23">
        <v>-0.13133645945068601</v>
      </c>
      <c r="AJ1144" s="63">
        <v>-3.0475329728651599</v>
      </c>
      <c r="AK1144" s="23">
        <v>-0.254962940528349</v>
      </c>
      <c r="AL1144" s="23">
        <v>-9.6234631794650305E-2</v>
      </c>
      <c r="AM1144" s="63">
        <v>-6.7622850780899197</v>
      </c>
      <c r="AN1144" s="19"/>
      <c r="AO1144" s="26">
        <v>8.0807400112535094E-2</v>
      </c>
      <c r="AP1144" s="26">
        <v>-0.140767465670215</v>
      </c>
      <c r="AQ1144" s="26">
        <v>0.137150673977885</v>
      </c>
      <c r="AR1144" s="26">
        <v>-0.16024546807690099</v>
      </c>
      <c r="AS1144" s="24">
        <v>5</v>
      </c>
      <c r="AT1144" s="24">
        <v>7</v>
      </c>
      <c r="AU1144" s="24">
        <v>4</v>
      </c>
      <c r="AV1144" s="25">
        <v>8</v>
      </c>
      <c r="AW1144" s="19"/>
      <c r="AX1144" s="29">
        <v>0.34465423897083403</v>
      </c>
      <c r="AY1144" s="30">
        <v>-0.62343698823224303</v>
      </c>
      <c r="AZ1144" s="30">
        <v>-1.5928633992607499</v>
      </c>
      <c r="BA1144" s="30">
        <v>-0.81965163462700696</v>
      </c>
      <c r="BB1144" s="62">
        <v>3.4949703272795903E-2</v>
      </c>
      <c r="BC1144" s="108">
        <v>-44.498597446829102</v>
      </c>
      <c r="BD1144" s="22">
        <v>43756</v>
      </c>
      <c r="BE1144" s="22">
        <v>43914</v>
      </c>
      <c r="BF1144" s="24"/>
      <c r="BG1144" s="22"/>
      <c r="BH1144" s="37"/>
    </row>
    <row r="1145" spans="1:60" x14ac:dyDescent="0.25">
      <c r="A1145" s="19"/>
      <c r="B1145" s="17" t="s">
        <v>1159</v>
      </c>
      <c r="C1145" s="17" t="s">
        <v>5425</v>
      </c>
      <c r="D1145" s="17" t="s">
        <v>3204</v>
      </c>
      <c r="E1145" s="20" t="s">
        <v>7289</v>
      </c>
      <c r="F1145" s="20" t="s">
        <v>7248</v>
      </c>
      <c r="G1145" s="82" t="s">
        <v>7255</v>
      </c>
      <c r="H1145" s="85" t="s">
        <v>7275</v>
      </c>
      <c r="I1145" s="21" t="s">
        <v>7418</v>
      </c>
      <c r="J1145" s="21" t="s">
        <v>7571</v>
      </c>
      <c r="K1145" s="19"/>
      <c r="L1145" s="22">
        <v>44015</v>
      </c>
      <c r="M1145" s="98">
        <v>979.08684400003403</v>
      </c>
      <c r="N1145" s="94">
        <v>979.08684400003403</v>
      </c>
      <c r="O1145" s="94">
        <v>1053.71918600053</v>
      </c>
      <c r="P1145" s="62">
        <f t="shared" si="17"/>
        <v>0.92917245600911125</v>
      </c>
      <c r="Q1145" s="22">
        <v>43910</v>
      </c>
      <c r="R1145" s="99">
        <v>20797804.6678125</v>
      </c>
      <c r="S1145" s="99">
        <v>12697337.5044531</v>
      </c>
      <c r="T1145" s="19"/>
      <c r="U1145" s="23">
        <v>-1.50804248487475E-2</v>
      </c>
      <c r="V1145" s="63">
        <v>-2.0660637716901</v>
      </c>
      <c r="W1145" s="23">
        <v>2.7231057858443802E-2</v>
      </c>
      <c r="X1145" s="63">
        <v>-6.87966417882126</v>
      </c>
      <c r="Y1145" s="23">
        <v>7.3109749921059106E-2</v>
      </c>
      <c r="Z1145" s="63">
        <v>20.511578372679701</v>
      </c>
      <c r="AA1145" s="23">
        <v>0.20007200283551399</v>
      </c>
      <c r="AB1145" s="63">
        <v>36.913815993233598</v>
      </c>
      <c r="AC1145" s="23">
        <v>0.28922024554776699</v>
      </c>
      <c r="AD1145" s="63">
        <v>48.989321802335297</v>
      </c>
      <c r="AE1145" s="23">
        <v>0.28320099671691401</v>
      </c>
      <c r="AF1145" s="64">
        <v>40.513441255665398</v>
      </c>
      <c r="AG1145" s="23">
        <v>-1.51648782402845E-2</v>
      </c>
      <c r="AH1145" s="63">
        <v>-7.61131362478773</v>
      </c>
      <c r="AI1145" s="23">
        <v>8.7038034493161803E-2</v>
      </c>
      <c r="AJ1145" s="63">
        <v>18.7899164215196</v>
      </c>
      <c r="AK1145" s="23">
        <v>0.80078507264959597</v>
      </c>
      <c r="AL1145" s="23">
        <v>4.8276747100317201E-2</v>
      </c>
      <c r="AM1145" s="63">
        <v>41.188318753440399</v>
      </c>
      <c r="AN1145" s="19"/>
      <c r="AO1145" s="26">
        <v>3.6642842656874598E-2</v>
      </c>
      <c r="AP1145" s="26">
        <v>-2.32229524754075E-2</v>
      </c>
      <c r="AQ1145" s="26">
        <v>0.142101950476063</v>
      </c>
      <c r="AR1145" s="26">
        <v>-0.100079150145612</v>
      </c>
      <c r="AS1145" s="24">
        <v>8</v>
      </c>
      <c r="AT1145" s="24">
        <v>4</v>
      </c>
      <c r="AU1145" s="24">
        <v>7</v>
      </c>
      <c r="AV1145" s="25">
        <v>5</v>
      </c>
      <c r="AW1145" s="19"/>
      <c r="AX1145" s="29">
        <v>0.13637848629077801</v>
      </c>
      <c r="AY1145" s="30">
        <v>1.3559421853024101</v>
      </c>
      <c r="AZ1145" s="30">
        <v>0.99711230332559397</v>
      </c>
      <c r="BA1145" s="30">
        <v>2.1555393148628399</v>
      </c>
      <c r="BB1145" s="62">
        <v>1.41145654568209E-2</v>
      </c>
      <c r="BC1145" s="108">
        <v>-11.605721488725999</v>
      </c>
      <c r="BD1145" s="22">
        <v>43910</v>
      </c>
      <c r="BE1145" s="22">
        <v>43990</v>
      </c>
      <c r="BF1145" s="24"/>
      <c r="BG1145" s="22"/>
      <c r="BH1145" s="37"/>
    </row>
    <row r="1146" spans="1:60" x14ac:dyDescent="0.25">
      <c r="A1146" s="19"/>
      <c r="B1146" s="17" t="s">
        <v>1160</v>
      </c>
      <c r="C1146" s="17" t="s">
        <v>5426</v>
      </c>
      <c r="D1146" s="17" t="s">
        <v>3204</v>
      </c>
      <c r="E1146" s="20" t="s">
        <v>7365</v>
      </c>
      <c r="F1146" s="20" t="s">
        <v>7248</v>
      </c>
      <c r="G1146" s="82" t="s">
        <v>7255</v>
      </c>
      <c r="H1146" s="85" t="s">
        <v>7275</v>
      </c>
      <c r="I1146" s="21" t="s">
        <v>7418</v>
      </c>
      <c r="J1146" s="21" t="s">
        <v>2982</v>
      </c>
      <c r="K1146" s="19"/>
      <c r="L1146" s="22">
        <v>44015</v>
      </c>
      <c r="M1146" s="98">
        <v>862.18815200030804</v>
      </c>
      <c r="N1146" s="94">
        <v>862.18815200030804</v>
      </c>
      <c r="O1146" s="94">
        <v>927.449920999818</v>
      </c>
      <c r="P1146" s="62">
        <f t="shared" si="17"/>
        <v>0.92963310738206129</v>
      </c>
      <c r="Q1146" s="22">
        <v>43910</v>
      </c>
      <c r="R1146" s="99">
        <v>277127.51626904297</v>
      </c>
      <c r="S1146" s="99">
        <v>435080.94120556599</v>
      </c>
      <c r="T1146" s="19"/>
      <c r="U1146" s="23">
        <v>-1.50804248487475E-2</v>
      </c>
      <c r="V1146" s="63">
        <v>-2.0660637716901</v>
      </c>
      <c r="W1146" s="23">
        <v>2.7361204478438601E-2</v>
      </c>
      <c r="X1146" s="63">
        <v>-6.8666495168217798</v>
      </c>
      <c r="Y1146" s="23">
        <v>7.3971831607195795E-2</v>
      </c>
      <c r="Z1146" s="63">
        <v>20.5977865413006</v>
      </c>
      <c r="AA1146" s="23">
        <v>0.201808552974544</v>
      </c>
      <c r="AB1146" s="63">
        <v>37.0874710071366</v>
      </c>
      <c r="AC1146" s="23">
        <v>0.29193859635590302</v>
      </c>
      <c r="AD1146" s="63">
        <v>49.2611568831489</v>
      </c>
      <c r="AE1146" s="23">
        <v>0.28518593381886598</v>
      </c>
      <c r="AF1146" s="64">
        <v>40.7119349658606</v>
      </c>
      <c r="AG1146" s="23">
        <v>-1.5073034994202299E-2</v>
      </c>
      <c r="AH1146" s="63">
        <v>-7.6021293001758696</v>
      </c>
      <c r="AI1146" s="23">
        <v>8.7833647656225394E-2</v>
      </c>
      <c r="AJ1146" s="63">
        <v>18.869477737840501</v>
      </c>
      <c r="AK1146" s="23">
        <v>0.72248157427064097</v>
      </c>
      <c r="AL1146" s="23">
        <v>4.45480458492966E-2</v>
      </c>
      <c r="AM1146" s="63">
        <v>33.357968915544902</v>
      </c>
      <c r="AN1146" s="19"/>
      <c r="AO1146" s="26">
        <v>3.6556978096996297E-2</v>
      </c>
      <c r="AP1146" s="26">
        <v>-2.32485763444856E-2</v>
      </c>
      <c r="AQ1146" s="26">
        <v>0.14213257344090399</v>
      </c>
      <c r="AR1146" s="26">
        <v>-9.9872562296659501E-2</v>
      </c>
      <c r="AS1146" s="24">
        <v>8</v>
      </c>
      <c r="AT1146" s="24">
        <v>4</v>
      </c>
      <c r="AU1146" s="24">
        <v>7</v>
      </c>
      <c r="AV1146" s="25">
        <v>5</v>
      </c>
      <c r="AW1146" s="19"/>
      <c r="AX1146" s="29">
        <v>0.136390923156578</v>
      </c>
      <c r="AY1146" s="30">
        <v>1.3665293494323101</v>
      </c>
      <c r="AZ1146" s="30">
        <v>1.00213048553996</v>
      </c>
      <c r="BA1146" s="30">
        <v>2.1729447471843701</v>
      </c>
      <c r="BB1146" s="62">
        <v>1.41157598758036E-2</v>
      </c>
      <c r="BC1146" s="108">
        <v>-11.572116355804599</v>
      </c>
      <c r="BD1146" s="22">
        <v>43910</v>
      </c>
      <c r="BE1146" s="22">
        <v>43990</v>
      </c>
      <c r="BF1146" s="24"/>
      <c r="BG1146" s="22"/>
      <c r="BH1146" s="37"/>
    </row>
    <row r="1147" spans="1:60" x14ac:dyDescent="0.25">
      <c r="A1147" s="19"/>
      <c r="B1147" s="17" t="s">
        <v>1161</v>
      </c>
      <c r="C1147" s="17" t="s">
        <v>5427</v>
      </c>
      <c r="D1147" s="17" t="s">
        <v>3204</v>
      </c>
      <c r="E1147" s="20" t="s">
        <v>7291</v>
      </c>
      <c r="F1147" s="20" t="s">
        <v>7248</v>
      </c>
      <c r="G1147" s="82" t="s">
        <v>7255</v>
      </c>
      <c r="H1147" s="85" t="s">
        <v>7275</v>
      </c>
      <c r="I1147" s="21" t="s">
        <v>7418</v>
      </c>
      <c r="J1147" s="21" t="s">
        <v>7572</v>
      </c>
      <c r="K1147" s="19"/>
      <c r="L1147" s="22">
        <v>44015</v>
      </c>
      <c r="M1147" s="98">
        <v>903682.36378002202</v>
      </c>
      <c r="N1147" s="94">
        <v>903682.36378002202</v>
      </c>
      <c r="O1147" s="94">
        <v>972164.08070278203</v>
      </c>
      <c r="P1147" s="62">
        <f t="shared" si="17"/>
        <v>0.92955744993864176</v>
      </c>
      <c r="Q1147" s="22">
        <v>43910</v>
      </c>
      <c r="R1147" s="99">
        <v>6653545.5489218701</v>
      </c>
      <c r="S1147" s="99">
        <v>8987776.6373437494</v>
      </c>
      <c r="T1147" s="19"/>
      <c r="U1147" s="23">
        <v>-1.5072100361976501E-2</v>
      </c>
      <c r="V1147" s="63">
        <v>-2.06523132301299</v>
      </c>
      <c r="W1147" s="23">
        <v>2.7318733869833502E-2</v>
      </c>
      <c r="X1147" s="63">
        <v>-6.8708965776822897</v>
      </c>
      <c r="Y1147" s="23">
        <v>7.3909941382225994E-2</v>
      </c>
      <c r="Z1147" s="63">
        <v>20.591597518796299</v>
      </c>
      <c r="AA1147" s="23">
        <v>0.20177070719189899</v>
      </c>
      <c r="AB1147" s="63">
        <v>37.083686428843102</v>
      </c>
      <c r="AC1147" s="23">
        <v>0.291737969229871</v>
      </c>
      <c r="AD1147" s="63">
        <v>49.241094170545701</v>
      </c>
      <c r="AE1147" s="23">
        <v>0.285874345945485</v>
      </c>
      <c r="AF1147" s="64">
        <v>40.780776178522501</v>
      </c>
      <c r="AG1147" s="23">
        <v>-1.51483181734875E-2</v>
      </c>
      <c r="AH1147" s="63">
        <v>-7.60965761810803</v>
      </c>
      <c r="AI1147" s="23">
        <v>8.7794145292718895E-2</v>
      </c>
      <c r="AJ1147" s="63">
        <v>18.865527501475299</v>
      </c>
      <c r="AK1147" s="23">
        <v>0.80537881086813301</v>
      </c>
      <c r="AL1147" s="23">
        <v>4.8490833614778198E-2</v>
      </c>
      <c r="AM1147" s="63">
        <v>41.647692575294101</v>
      </c>
      <c r="AN1147" s="19"/>
      <c r="AO1147" s="26">
        <v>3.6626719869673301E-2</v>
      </c>
      <c r="AP1147" s="26">
        <v>-2.32370706926304E-2</v>
      </c>
      <c r="AQ1147" s="26">
        <v>0.142212115633884</v>
      </c>
      <c r="AR1147" s="26">
        <v>-9.9894545134738999E-2</v>
      </c>
      <c r="AS1147" s="24">
        <v>8</v>
      </c>
      <c r="AT1147" s="24">
        <v>4</v>
      </c>
      <c r="AU1147" s="24">
        <v>7</v>
      </c>
      <c r="AV1147" s="25">
        <v>5</v>
      </c>
      <c r="AW1147" s="19"/>
      <c r="AX1147" s="29">
        <v>0.13635802572098299</v>
      </c>
      <c r="AY1147" s="30">
        <v>1.3677804803264699</v>
      </c>
      <c r="AZ1147" s="30">
        <v>1.0023552973871099</v>
      </c>
      <c r="BA1147" s="30">
        <v>2.1752811558726499</v>
      </c>
      <c r="BB1147" s="62">
        <v>1.4112471722965E-2</v>
      </c>
      <c r="BC1147" s="108">
        <v>-11.576587416944699</v>
      </c>
      <c r="BD1147" s="22">
        <v>43910</v>
      </c>
      <c r="BE1147" s="22">
        <v>43990</v>
      </c>
      <c r="BF1147" s="24"/>
      <c r="BG1147" s="22"/>
      <c r="BH1147" s="37"/>
    </row>
    <row r="1148" spans="1:60" x14ac:dyDescent="0.25">
      <c r="A1148" s="19"/>
      <c r="B1148" s="17" t="s">
        <v>1162</v>
      </c>
      <c r="C1148" s="17" t="s">
        <v>5428</v>
      </c>
      <c r="D1148" s="17" t="s">
        <v>3204</v>
      </c>
      <c r="E1148" s="20" t="s">
        <v>7292</v>
      </c>
      <c r="F1148" s="20" t="s">
        <v>7248</v>
      </c>
      <c r="G1148" s="82" t="s">
        <v>7255</v>
      </c>
      <c r="H1148" s="85" t="s">
        <v>7275</v>
      </c>
      <c r="I1148" s="21" t="s">
        <v>7418</v>
      </c>
      <c r="J1148" s="21" t="s">
        <v>7573</v>
      </c>
      <c r="K1148" s="19"/>
      <c r="L1148" s="22">
        <v>44015</v>
      </c>
      <c r="M1148" s="98">
        <v>980.29281399957802</v>
      </c>
      <c r="N1148" s="94">
        <v>980.29281399957802</v>
      </c>
      <c r="O1148" s="94">
        <v>1054.1531009990699</v>
      </c>
      <c r="P1148" s="62">
        <f t="shared" si="17"/>
        <v>0.92993400396062864</v>
      </c>
      <c r="Q1148" s="22">
        <v>43910</v>
      </c>
      <c r="R1148" s="99">
        <v>9597023.7567343693</v>
      </c>
      <c r="S1148" s="99">
        <v>2772432.8233906198</v>
      </c>
      <c r="T1148" s="19"/>
      <c r="U1148" s="23">
        <v>-1.50804248487475E-2</v>
      </c>
      <c r="V1148" s="63">
        <v>-2.0660637716901</v>
      </c>
      <c r="W1148" s="23">
        <v>2.7399310754844901E-2</v>
      </c>
      <c r="X1148" s="63">
        <v>-6.86283888918115</v>
      </c>
      <c r="Y1148" s="23">
        <v>7.4698028798593399E-2</v>
      </c>
      <c r="Z1148" s="63">
        <v>20.670406260440402</v>
      </c>
      <c r="AA1148" s="23">
        <v>0.203459622509545</v>
      </c>
      <c r="AB1148" s="63">
        <v>37.252577960607603</v>
      </c>
      <c r="AC1148" s="23">
        <v>0.29525085308356203</v>
      </c>
      <c r="AD1148" s="63">
        <v>49.592382555885699</v>
      </c>
      <c r="AE1148" s="23">
        <v>0.29017318746802601</v>
      </c>
      <c r="AF1148" s="64">
        <v>41.210660330776598</v>
      </c>
      <c r="AG1148" s="23">
        <v>-1.51648782402845E-2</v>
      </c>
      <c r="AH1148" s="63">
        <v>-7.61131362478773</v>
      </c>
      <c r="AI1148" s="23">
        <v>8.8556957411201398E-2</v>
      </c>
      <c r="AJ1148" s="63">
        <v>18.941808713338101</v>
      </c>
      <c r="AK1148" s="23">
        <v>0.80749112934456202</v>
      </c>
      <c r="AL1148" s="23">
        <v>4.8589107949737802E-2</v>
      </c>
      <c r="AM1148" s="63">
        <v>41.858924422937001</v>
      </c>
      <c r="AN1148" s="19"/>
      <c r="AO1148" s="26">
        <v>3.6642892477175303E-2</v>
      </c>
      <c r="AP1148" s="26">
        <v>-2.3222670853101601E-2</v>
      </c>
      <c r="AQ1148" s="26">
        <v>0.142292294545769</v>
      </c>
      <c r="AR1148" s="26">
        <v>-9.9780965928366605E-2</v>
      </c>
      <c r="AS1148" s="24">
        <v>8</v>
      </c>
      <c r="AT1148" s="24">
        <v>4</v>
      </c>
      <c r="AU1148" s="24">
        <v>7</v>
      </c>
      <c r="AV1148" s="25">
        <v>5</v>
      </c>
      <c r="AW1148" s="19"/>
      <c r="AX1148" s="29">
        <v>0.13633696166100001</v>
      </c>
      <c r="AY1148" s="30">
        <v>1.37844534858596</v>
      </c>
      <c r="AZ1148" s="30">
        <v>1.00689823833454</v>
      </c>
      <c r="BA1148" s="30">
        <v>2.19369752724378</v>
      </c>
      <c r="BB1148" s="62">
        <v>1.4110378932637099E-2</v>
      </c>
      <c r="BC1148" s="108">
        <v>-11.547769283584801</v>
      </c>
      <c r="BD1148" s="22">
        <v>43910</v>
      </c>
      <c r="BE1148" s="22">
        <v>43990</v>
      </c>
      <c r="BF1148" s="24"/>
      <c r="BG1148" s="22"/>
      <c r="BH1148" s="37"/>
    </row>
    <row r="1149" spans="1:60" x14ac:dyDescent="0.25">
      <c r="A1149" s="19"/>
      <c r="B1149" s="17" t="s">
        <v>1163</v>
      </c>
      <c r="C1149" s="17" t="s">
        <v>5429</v>
      </c>
      <c r="D1149" s="17" t="s">
        <v>3204</v>
      </c>
      <c r="E1149" s="20" t="s">
        <v>7387</v>
      </c>
      <c r="F1149" s="20" t="s">
        <v>7248</v>
      </c>
      <c r="G1149" s="82" t="s">
        <v>7255</v>
      </c>
      <c r="H1149" s="85" t="s">
        <v>7275</v>
      </c>
      <c r="I1149" s="21" t="s">
        <v>7418</v>
      </c>
      <c r="J1149" s="21" t="s">
        <v>2982</v>
      </c>
      <c r="K1149" s="19"/>
      <c r="L1149" s="22">
        <v>44015</v>
      </c>
      <c r="M1149" s="98">
        <v>810.65303399972595</v>
      </c>
      <c r="N1149" s="94">
        <v>810.65303399972595</v>
      </c>
      <c r="O1149" s="94"/>
      <c r="P1149" s="62" t="str">
        <f t="shared" si="17"/>
        <v/>
      </c>
      <c r="Q1149" s="22"/>
      <c r="R1149" s="99">
        <v>723627.75450195302</v>
      </c>
      <c r="S1149" s="99"/>
      <c r="T1149" s="19"/>
      <c r="U1149" s="23">
        <v>-1.5080424849657E-2</v>
      </c>
      <c r="V1149" s="63">
        <v>-2.0660637717810499</v>
      </c>
      <c r="W1149" s="23">
        <v>2.70798662568268E-2</v>
      </c>
      <c r="X1149" s="63">
        <v>-6.8947833389829603</v>
      </c>
      <c r="Y1149" s="23">
        <v>7.2763026508255294E-2</v>
      </c>
      <c r="Z1149" s="63">
        <v>20.476906031399299</v>
      </c>
      <c r="AA1149" s="23"/>
      <c r="AB1149" s="63"/>
      <c r="AC1149" s="23"/>
      <c r="AD1149" s="63"/>
      <c r="AE1149" s="23"/>
      <c r="AF1149" s="64"/>
      <c r="AG1149" s="23">
        <v>-1.5067195724441301E-2</v>
      </c>
      <c r="AH1149" s="63">
        <v>-7.6015453732034102</v>
      </c>
      <c r="AI1149" s="23">
        <v>8.6615608153806506E-2</v>
      </c>
      <c r="AJ1149" s="63">
        <v>18.747673787584102</v>
      </c>
      <c r="AK1149" s="23">
        <v>1.68119432510139E-2</v>
      </c>
      <c r="AL1149" s="23">
        <v>2.64390679112694E-2</v>
      </c>
      <c r="AM1149" s="63">
        <v>13.1433874884387</v>
      </c>
      <c r="AN1149" s="19"/>
      <c r="AO1149" s="26">
        <v>2.72231179460505E-2</v>
      </c>
      <c r="AP1149" s="26">
        <v>-2.22997477630997E-2</v>
      </c>
      <c r="AQ1149" s="26">
        <v>7.3024335602894994E-2</v>
      </c>
      <c r="AR1149" s="26">
        <v>-9.9803893093921903E-2</v>
      </c>
      <c r="AS1149" s="24"/>
      <c r="AT1149" s="24"/>
      <c r="AU1149" s="24"/>
      <c r="AV1149" s="25"/>
      <c r="AW1149" s="19"/>
      <c r="AX1149" s="29"/>
      <c r="AY1149" s="30"/>
      <c r="AZ1149" s="30"/>
      <c r="BA1149" s="30"/>
      <c r="BB1149" s="62"/>
      <c r="BC1149" s="108">
        <v>-11.694895361244599</v>
      </c>
      <c r="BD1149" s="22">
        <v>43910</v>
      </c>
      <c r="BE1149" s="22">
        <v>43990</v>
      </c>
      <c r="BF1149" s="24"/>
      <c r="BG1149" s="22"/>
      <c r="BH1149" s="37"/>
    </row>
    <row r="1150" spans="1:60" x14ac:dyDescent="0.25">
      <c r="A1150" s="19"/>
      <c r="B1150" s="17" t="s">
        <v>1164</v>
      </c>
      <c r="C1150" s="17" t="s">
        <v>5430</v>
      </c>
      <c r="D1150" s="17" t="s">
        <v>3205</v>
      </c>
      <c r="E1150" s="20" t="s">
        <v>7289</v>
      </c>
      <c r="F1150" s="20" t="s">
        <v>7248</v>
      </c>
      <c r="G1150" s="82" t="s">
        <v>7251</v>
      </c>
      <c r="H1150" s="85" t="s">
        <v>7259</v>
      </c>
      <c r="I1150" s="21" t="s">
        <v>7417</v>
      </c>
      <c r="J1150" s="21" t="s">
        <v>7574</v>
      </c>
      <c r="K1150" s="19"/>
      <c r="L1150" s="22">
        <v>44015</v>
      </c>
      <c r="M1150" s="98">
        <v>1220.22179999948</v>
      </c>
      <c r="N1150" s="94">
        <v>1220.22179999948</v>
      </c>
      <c r="O1150" s="94">
        <v>1319.87519999966</v>
      </c>
      <c r="P1150" s="62">
        <f t="shared" si="17"/>
        <v>0.92449786161585146</v>
      </c>
      <c r="Q1150" s="22">
        <v>43882</v>
      </c>
      <c r="R1150" s="99">
        <v>2215002.3840000001</v>
      </c>
      <c r="S1150" s="99">
        <v>1944503.78256836</v>
      </c>
      <c r="T1150" s="19"/>
      <c r="U1150" s="23">
        <v>3.29745305680262E-3</v>
      </c>
      <c r="V1150" s="63">
        <v>-0.22827598113508399</v>
      </c>
      <c r="W1150" s="23">
        <v>5.9450779830513098E-2</v>
      </c>
      <c r="X1150" s="63">
        <v>-3.6576919816143301</v>
      </c>
      <c r="Y1150" s="23">
        <v>-3.2300096736435102E-3</v>
      </c>
      <c r="Z1150" s="63">
        <v>12.877602413223901</v>
      </c>
      <c r="AA1150" s="23">
        <v>0.154397369360668</v>
      </c>
      <c r="AB1150" s="63">
        <v>32.346352645719897</v>
      </c>
      <c r="AC1150" s="23">
        <v>0.17386414415173901</v>
      </c>
      <c r="AD1150" s="63">
        <v>37.453711662732502</v>
      </c>
      <c r="AE1150" s="23">
        <v>0.14833640065262399</v>
      </c>
      <c r="AF1150" s="64">
        <v>27.026981649221899</v>
      </c>
      <c r="AG1150" s="23">
        <v>-2.9290580596352798E-3</v>
      </c>
      <c r="AH1150" s="63">
        <v>-6.3877316067228103</v>
      </c>
      <c r="AI1150" s="23">
        <v>8.4904419090889895E-3</v>
      </c>
      <c r="AJ1150" s="63">
        <v>10.935157163112301</v>
      </c>
      <c r="AK1150" s="23">
        <v>0.22022180000029001</v>
      </c>
      <c r="AL1150" s="23">
        <v>1.40652002919524E-2</v>
      </c>
      <c r="AM1150" s="63">
        <v>-62.546890148951199</v>
      </c>
      <c r="AN1150" s="19"/>
      <c r="AO1150" s="26">
        <v>5.80664798453654E-2</v>
      </c>
      <c r="AP1150" s="26">
        <v>-5.2466283696048797E-2</v>
      </c>
      <c r="AQ1150" s="26">
        <v>0.12964868808383501</v>
      </c>
      <c r="AR1150" s="26">
        <v>-9.8366378396312903E-2</v>
      </c>
      <c r="AS1150" s="24">
        <v>7</v>
      </c>
      <c r="AT1150" s="24">
        <v>5</v>
      </c>
      <c r="AU1150" s="24">
        <v>7</v>
      </c>
      <c r="AV1150" s="25">
        <v>5</v>
      </c>
      <c r="AW1150" s="19"/>
      <c r="AX1150" s="29">
        <v>0.18799165375530699</v>
      </c>
      <c r="AY1150" s="30">
        <v>0.57759640326275996</v>
      </c>
      <c r="AZ1150" s="30">
        <v>0.89337285949659395</v>
      </c>
      <c r="BA1150" s="30">
        <v>0.84334909775498101</v>
      </c>
      <c r="BB1150" s="62">
        <v>1.9414858661693901E-2</v>
      </c>
      <c r="BC1150" s="108">
        <v>-27.459505262289898</v>
      </c>
      <c r="BD1150" s="22">
        <v>43882</v>
      </c>
      <c r="BE1150" s="22">
        <v>43910</v>
      </c>
      <c r="BF1150" s="24"/>
      <c r="BG1150" s="22"/>
      <c r="BH1150" s="37"/>
    </row>
    <row r="1151" spans="1:60" x14ac:dyDescent="0.25">
      <c r="A1151" s="19"/>
      <c r="B1151" s="17" t="s">
        <v>1165</v>
      </c>
      <c r="C1151" s="17" t="s">
        <v>5431</v>
      </c>
      <c r="D1151" s="17" t="s">
        <v>3205</v>
      </c>
      <c r="E1151" s="20" t="s">
        <v>7385</v>
      </c>
      <c r="F1151" s="20" t="s">
        <v>7248</v>
      </c>
      <c r="G1151" s="82" t="s">
        <v>7251</v>
      </c>
      <c r="H1151" s="85" t="s">
        <v>7259</v>
      </c>
      <c r="I1151" s="21" t="s">
        <v>7417</v>
      </c>
      <c r="J1151" s="21" t="s">
        <v>2982</v>
      </c>
      <c r="K1151" s="19"/>
      <c r="L1151" s="22">
        <v>44015</v>
      </c>
      <c r="M1151" s="98">
        <v>1415.1909999996401</v>
      </c>
      <c r="N1151" s="94">
        <v>1415.1909999996401</v>
      </c>
      <c r="O1151" s="94">
        <v>1515.5942000001701</v>
      </c>
      <c r="P1151" s="62">
        <f t="shared" si="17"/>
        <v>0.93375324344701327</v>
      </c>
      <c r="Q1151" s="22">
        <v>43882</v>
      </c>
      <c r="R1151" s="99">
        <v>1101567.2560000001</v>
      </c>
      <c r="S1151" s="99">
        <v>1064833.9072548801</v>
      </c>
      <c r="T1151" s="19"/>
      <c r="U1151" s="23">
        <v>3.3725784578564301E-3</v>
      </c>
      <c r="V1151" s="63">
        <v>-0.22076344102970299</v>
      </c>
      <c r="W1151" s="23">
        <v>6.1833990743252798E-2</v>
      </c>
      <c r="X1151" s="63">
        <v>-3.4193708903403599</v>
      </c>
      <c r="Y1151" s="23">
        <v>1.0450431564095201E-2</v>
      </c>
      <c r="Z1151" s="63">
        <v>14.245646536990501</v>
      </c>
      <c r="AA1151" s="23">
        <v>0.18652427837689201</v>
      </c>
      <c r="AB1151" s="63">
        <v>35.559043547371402</v>
      </c>
      <c r="AC1151" s="23">
        <v>0.238726592868334</v>
      </c>
      <c r="AD1151" s="63">
        <v>43.939956534362899</v>
      </c>
      <c r="AE1151" s="23">
        <v>0.243984411068668</v>
      </c>
      <c r="AF1151" s="64">
        <v>36.591782690840802</v>
      </c>
      <c r="AG1151" s="23">
        <v>-2.7050177604905899E-3</v>
      </c>
      <c r="AH1151" s="63">
        <v>-6.3653275768083404</v>
      </c>
      <c r="AI1151" s="23">
        <v>2.2561527133802901E-2</v>
      </c>
      <c r="AJ1151" s="63">
        <v>12.342265685583699</v>
      </c>
      <c r="AK1151" s="23">
        <v>0.41519100000034098</v>
      </c>
      <c r="AL1151" s="23">
        <v>2.4668800486324499E-2</v>
      </c>
      <c r="AM1151" s="63">
        <v>-43.049970148946201</v>
      </c>
      <c r="AN1151" s="19"/>
      <c r="AO1151" s="26">
        <v>5.8145773755313698E-2</v>
      </c>
      <c r="AP1151" s="26">
        <v>-5.2395445914080498E-2</v>
      </c>
      <c r="AQ1151" s="26">
        <v>0.132196708258562</v>
      </c>
      <c r="AR1151" s="26">
        <v>-9.6270448491850402E-2</v>
      </c>
      <c r="AS1151" s="24">
        <v>8</v>
      </c>
      <c r="AT1151" s="24">
        <v>4</v>
      </c>
      <c r="AU1151" s="24">
        <v>7</v>
      </c>
      <c r="AV1151" s="25">
        <v>5</v>
      </c>
      <c r="AW1151" s="19"/>
      <c r="AX1151" s="29">
        <v>0.18804136845254099</v>
      </c>
      <c r="AY1151" s="30">
        <v>0.73224107270198102</v>
      </c>
      <c r="AZ1151" s="30">
        <v>0.99429745725137797</v>
      </c>
      <c r="BA1151" s="30">
        <v>1.07541943854994</v>
      </c>
      <c r="BB1151" s="62">
        <v>1.9421974081142299E-2</v>
      </c>
      <c r="BC1151" s="108">
        <v>-27.307217195688299</v>
      </c>
      <c r="BD1151" s="22">
        <v>43882</v>
      </c>
      <c r="BE1151" s="22">
        <v>43910</v>
      </c>
      <c r="BF1151" s="24"/>
      <c r="BG1151" s="22"/>
      <c r="BH1151" s="37"/>
    </row>
    <row r="1152" spans="1:60" x14ac:dyDescent="0.25">
      <c r="A1152" s="19"/>
      <c r="B1152" s="17" t="s">
        <v>1166</v>
      </c>
      <c r="C1152" s="17" t="s">
        <v>5432</v>
      </c>
      <c r="D1152" s="17" t="s">
        <v>3205</v>
      </c>
      <c r="E1152" s="20" t="s">
        <v>7386</v>
      </c>
      <c r="F1152" s="20" t="s">
        <v>7248</v>
      </c>
      <c r="G1152" s="82" t="s">
        <v>7251</v>
      </c>
      <c r="H1152" s="85" t="s">
        <v>7259</v>
      </c>
      <c r="I1152" s="21" t="s">
        <v>7417</v>
      </c>
      <c r="J1152" s="21" t="s">
        <v>7575</v>
      </c>
      <c r="K1152" s="19"/>
      <c r="L1152" s="22">
        <v>44015</v>
      </c>
      <c r="M1152" s="98">
        <v>1251.8385000005401</v>
      </c>
      <c r="N1152" s="94">
        <v>1251.8385000005401</v>
      </c>
      <c r="O1152" s="94">
        <v>1353.4883999992201</v>
      </c>
      <c r="P1152" s="62">
        <f t="shared" si="17"/>
        <v>0.92489784175561562</v>
      </c>
      <c r="Q1152" s="22">
        <v>43882</v>
      </c>
      <c r="R1152" s="99">
        <v>7478569.165</v>
      </c>
      <c r="S1152" s="99">
        <v>7247744.5047343699</v>
      </c>
      <c r="T1152" s="19"/>
      <c r="U1152" s="23">
        <v>3.3007402871589901E-3</v>
      </c>
      <c r="V1152" s="63">
        <v>-0.22794725809944799</v>
      </c>
      <c r="W1152" s="23">
        <v>5.9554205305175897E-2</v>
      </c>
      <c r="X1152" s="63">
        <v>-3.6473494341480501</v>
      </c>
      <c r="Y1152" s="23">
        <v>-2.6399193084216698E-3</v>
      </c>
      <c r="Z1152" s="63">
        <v>12.9366114497388</v>
      </c>
      <c r="AA1152" s="23">
        <v>0.155774029952299</v>
      </c>
      <c r="AB1152" s="63">
        <v>32.484018704912202</v>
      </c>
      <c r="AC1152" s="23"/>
      <c r="AD1152" s="63"/>
      <c r="AE1152" s="23"/>
      <c r="AF1152" s="64"/>
      <c r="AG1152" s="23">
        <v>-2.91930640923965E-3</v>
      </c>
      <c r="AH1152" s="63">
        <v>-6.3867564416796103</v>
      </c>
      <c r="AI1152" s="23">
        <v>9.0973153273807804E-3</v>
      </c>
      <c r="AJ1152" s="63">
        <v>10.9958445049415</v>
      </c>
      <c r="AK1152" s="23">
        <v>0.25526952820306198</v>
      </c>
      <c r="AL1152" s="23">
        <v>0.13940515234207901</v>
      </c>
      <c r="AM1152" s="63">
        <v>42.571247130981597</v>
      </c>
      <c r="AN1152" s="19"/>
      <c r="AO1152" s="26">
        <v>5.80699257461674E-2</v>
      </c>
      <c r="AP1152" s="26">
        <v>-5.2463310540624697E-2</v>
      </c>
      <c r="AQ1152" s="26">
        <v>0.129759208632167</v>
      </c>
      <c r="AR1152" s="26">
        <v>-9.8275464372854907E-2</v>
      </c>
      <c r="AS1152" s="24">
        <v>7</v>
      </c>
      <c r="AT1152" s="24">
        <v>5</v>
      </c>
      <c r="AU1152" s="24">
        <v>7</v>
      </c>
      <c r="AV1152" s="25">
        <v>5</v>
      </c>
      <c r="AW1152" s="19"/>
      <c r="AX1152" s="29">
        <v>0.187993710503506</v>
      </c>
      <c r="AY1152" s="30">
        <v>0.58422905768384203</v>
      </c>
      <c r="AZ1152" s="30">
        <v>0.89770127647716402</v>
      </c>
      <c r="BA1152" s="30">
        <v>0.85325006993389296</v>
      </c>
      <c r="BB1152" s="62">
        <v>1.9415156970462699E-2</v>
      </c>
      <c r="BC1152" s="108">
        <v>-27.452898746618299</v>
      </c>
      <c r="BD1152" s="22">
        <v>43882</v>
      </c>
      <c r="BE1152" s="22">
        <v>43910</v>
      </c>
      <c r="BF1152" s="24"/>
      <c r="BG1152" s="22"/>
      <c r="BH1152" s="37"/>
    </row>
    <row r="1153" spans="1:60" x14ac:dyDescent="0.25">
      <c r="A1153" s="19"/>
      <c r="B1153" s="17" t="s">
        <v>1167</v>
      </c>
      <c r="C1153" s="17" t="s">
        <v>5433</v>
      </c>
      <c r="D1153" s="17" t="s">
        <v>3205</v>
      </c>
      <c r="E1153" s="20" t="s">
        <v>7291</v>
      </c>
      <c r="F1153" s="20" t="s">
        <v>7248</v>
      </c>
      <c r="G1153" s="82" t="s">
        <v>7251</v>
      </c>
      <c r="H1153" s="85" t="s">
        <v>7259</v>
      </c>
      <c r="I1153" s="21" t="s">
        <v>7417</v>
      </c>
      <c r="J1153" s="21" t="s">
        <v>7576</v>
      </c>
      <c r="K1153" s="19"/>
      <c r="L1153" s="22">
        <v>44015</v>
      </c>
      <c r="M1153" s="98">
        <v>1617.0493999999001</v>
      </c>
      <c r="N1153" s="94">
        <v>1617.0493999999001</v>
      </c>
      <c r="O1153" s="94">
        <v>1732.3980999998701</v>
      </c>
      <c r="P1153" s="62">
        <f t="shared" si="17"/>
        <v>0.93341674757090842</v>
      </c>
      <c r="Q1153" s="22">
        <v>43882</v>
      </c>
      <c r="R1153" s="99">
        <v>48709.671000000002</v>
      </c>
      <c r="S1153" s="99">
        <v>43347.533594604502</v>
      </c>
      <c r="T1153" s="19"/>
      <c r="U1153" s="23">
        <v>3.36984218120051E-3</v>
      </c>
      <c r="V1153" s="63">
        <v>-0.22103706869529599</v>
      </c>
      <c r="W1153" s="23">
        <v>6.1747566032863702E-2</v>
      </c>
      <c r="X1153" s="63">
        <v>-3.42801336137927</v>
      </c>
      <c r="Y1153" s="23">
        <v>9.9520646544988302E-3</v>
      </c>
      <c r="Z1153" s="63">
        <v>14.195809846030899</v>
      </c>
      <c r="AA1153" s="23">
        <v>0.18534663109487201</v>
      </c>
      <c r="AB1153" s="63">
        <v>35.441278819169398</v>
      </c>
      <c r="AC1153" s="23">
        <v>0.236337549444288</v>
      </c>
      <c r="AD1153" s="63">
        <v>43.701052191958297</v>
      </c>
      <c r="AE1153" s="23">
        <v>0.24035429634212099</v>
      </c>
      <c r="AF1153" s="64">
        <v>36.228771218156901</v>
      </c>
      <c r="AG1153" s="23">
        <v>-2.7131294818900599E-3</v>
      </c>
      <c r="AH1153" s="63">
        <v>-6.3661387489482903</v>
      </c>
      <c r="AI1153" s="23">
        <v>2.2048845110475699E-2</v>
      </c>
      <c r="AJ1153" s="63">
        <v>12.2909974832583</v>
      </c>
      <c r="AK1153" s="23">
        <v>0.61704939999966901</v>
      </c>
      <c r="AL1153" s="23">
        <v>3.8609720744716497E-2</v>
      </c>
      <c r="AM1153" s="63">
        <v>16.810707922384601</v>
      </c>
      <c r="AN1153" s="19"/>
      <c r="AO1153" s="26">
        <v>5.8142836893239298E-2</v>
      </c>
      <c r="AP1153" s="26">
        <v>-5.2397960575981402E-2</v>
      </c>
      <c r="AQ1153" s="26">
        <v>0.13210457840978099</v>
      </c>
      <c r="AR1153" s="26">
        <v>-9.63463547086576E-2</v>
      </c>
      <c r="AS1153" s="24">
        <v>8</v>
      </c>
      <c r="AT1153" s="24">
        <v>4</v>
      </c>
      <c r="AU1153" s="24">
        <v>7</v>
      </c>
      <c r="AV1153" s="25">
        <v>5</v>
      </c>
      <c r="AW1153" s="19"/>
      <c r="AX1153" s="29">
        <v>0.18803945684339901</v>
      </c>
      <c r="AY1153" s="30">
        <v>0.72657633170001601</v>
      </c>
      <c r="AZ1153" s="30">
        <v>0.99060073999044096</v>
      </c>
      <c r="BA1153" s="30">
        <v>1.06687368753774</v>
      </c>
      <c r="BB1153" s="62">
        <v>1.9421704795531701E-2</v>
      </c>
      <c r="BC1153" s="108">
        <v>-27.3127348731505</v>
      </c>
      <c r="BD1153" s="22">
        <v>43882</v>
      </c>
      <c r="BE1153" s="22">
        <v>43910</v>
      </c>
      <c r="BF1153" s="24"/>
      <c r="BG1153" s="22"/>
      <c r="BH1153" s="37"/>
    </row>
    <row r="1154" spans="1:60" x14ac:dyDescent="0.25">
      <c r="A1154" s="19"/>
      <c r="B1154" s="17" t="s">
        <v>1168</v>
      </c>
      <c r="C1154" s="17" t="s">
        <v>5434</v>
      </c>
      <c r="D1154" s="17" t="s">
        <v>3205</v>
      </c>
      <c r="E1154" s="20" t="s">
        <v>7387</v>
      </c>
      <c r="F1154" s="20" t="s">
        <v>7248</v>
      </c>
      <c r="G1154" s="82" t="s">
        <v>7251</v>
      </c>
      <c r="H1154" s="85" t="s">
        <v>7259</v>
      </c>
      <c r="I1154" s="21" t="s">
        <v>7417</v>
      </c>
      <c r="J1154" s="21" t="s">
        <v>2982</v>
      </c>
      <c r="K1154" s="19"/>
      <c r="L1154" s="22">
        <v>44015</v>
      </c>
      <c r="M1154" s="98">
        <v>1361.21250000037</v>
      </c>
      <c r="N1154" s="94">
        <v>1361.21250000037</v>
      </c>
      <c r="O1154" s="94">
        <v>1447.8080000001901</v>
      </c>
      <c r="P1154" s="62">
        <f t="shared" si="17"/>
        <v>0.94018854710030009</v>
      </c>
      <c r="Q1154" s="22">
        <v>43882</v>
      </c>
      <c r="R1154" s="99">
        <v>1798123.6459999999</v>
      </c>
      <c r="S1154" s="99">
        <v>1470614.6934492199</v>
      </c>
      <c r="T1154" s="19"/>
      <c r="U1154" s="23">
        <v>3.4244530506839501E-3</v>
      </c>
      <c r="V1154" s="63">
        <v>-0.215575981746952</v>
      </c>
      <c r="W1154" s="23">
        <v>6.3480333215920795E-2</v>
      </c>
      <c r="X1154" s="63">
        <v>-3.25473664307356</v>
      </c>
      <c r="Y1154" s="23">
        <v>1.99920961076714E-2</v>
      </c>
      <c r="Z1154" s="63">
        <v>15.199812991355399</v>
      </c>
      <c r="AA1154" s="23">
        <v>0.20919460934412201</v>
      </c>
      <c r="AB1154" s="63">
        <v>37.826076644065303</v>
      </c>
      <c r="AC1154" s="23">
        <v>0.28648131500463903</v>
      </c>
      <c r="AD1154" s="63">
        <v>48.7154287479934</v>
      </c>
      <c r="AE1154" s="23"/>
      <c r="AF1154" s="64"/>
      <c r="AG1154" s="23">
        <v>-2.5505366329525701E-3</v>
      </c>
      <c r="AH1154" s="63">
        <v>-6.3498794640545402</v>
      </c>
      <c r="AI1154" s="23">
        <v>3.2377462615841103E-2</v>
      </c>
      <c r="AJ1154" s="63">
        <v>13.3238592337875</v>
      </c>
      <c r="AK1154" s="23">
        <v>0.34213247629115401</v>
      </c>
      <c r="AL1154" s="23">
        <v>0.126831546669564</v>
      </c>
      <c r="AM1154" s="63">
        <v>59.603620168927598</v>
      </c>
      <c r="AN1154" s="19"/>
      <c r="AO1154" s="26">
        <v>5.8200421810397501E-2</v>
      </c>
      <c r="AP1154" s="26">
        <v>-5.23464603684261E-2</v>
      </c>
      <c r="AQ1154" s="26">
        <v>0.13395695197323201</v>
      </c>
      <c r="AR1154" s="26">
        <v>-9.4822539514134399E-2</v>
      </c>
      <c r="AS1154" s="24">
        <v>8</v>
      </c>
      <c r="AT1154" s="24">
        <v>4</v>
      </c>
      <c r="AU1154" s="24">
        <v>7</v>
      </c>
      <c r="AV1154" s="25">
        <v>5</v>
      </c>
      <c r="AW1154" s="19"/>
      <c r="AX1154" s="29">
        <v>0.189058131547063</v>
      </c>
      <c r="AY1154" s="30">
        <v>0.76505432481917501</v>
      </c>
      <c r="AZ1154" s="30">
        <v>0.92622277869213598</v>
      </c>
      <c r="BA1154" s="30">
        <v>1.12738906588129</v>
      </c>
      <c r="BB1154" s="62">
        <v>1.95287337026093E-2</v>
      </c>
      <c r="BC1154" s="108">
        <v>-27.2020323136821</v>
      </c>
      <c r="BD1154" s="22">
        <v>43882</v>
      </c>
      <c r="BE1154" s="22">
        <v>43910</v>
      </c>
      <c r="BF1154" s="24"/>
      <c r="BG1154" s="22"/>
      <c r="BH1154" s="37"/>
    </row>
    <row r="1155" spans="1:60" x14ac:dyDescent="0.25">
      <c r="A1155" s="19"/>
      <c r="B1155" s="17" t="s">
        <v>1169</v>
      </c>
      <c r="C1155" s="17" t="s">
        <v>5435</v>
      </c>
      <c r="D1155" s="17" t="s">
        <v>3206</v>
      </c>
      <c r="E1155" s="20" t="s">
        <v>7289</v>
      </c>
      <c r="F1155" s="20" t="s">
        <v>7248</v>
      </c>
      <c r="G1155" s="82" t="s">
        <v>7255</v>
      </c>
      <c r="H1155" s="85" t="s">
        <v>7274</v>
      </c>
      <c r="I1155" s="21" t="s">
        <v>7417</v>
      </c>
      <c r="J1155" s="21" t="s">
        <v>7577</v>
      </c>
      <c r="K1155" s="19"/>
      <c r="L1155" s="22">
        <v>44015</v>
      </c>
      <c r="M1155" s="98">
        <v>1608.42090000026</v>
      </c>
      <c r="N1155" s="94">
        <v>1608.42090000026</v>
      </c>
      <c r="O1155" s="94">
        <v>1608.42090000026</v>
      </c>
      <c r="P1155" s="62">
        <f t="shared" si="17"/>
        <v>1</v>
      </c>
      <c r="Q1155" s="22">
        <v>44015</v>
      </c>
      <c r="R1155" s="99">
        <v>36106940.259999998</v>
      </c>
      <c r="S1155" s="99">
        <v>36785874.021562502</v>
      </c>
      <c r="T1155" s="19"/>
      <c r="U1155" s="23">
        <v>3.7303816498024402E-6</v>
      </c>
      <c r="V1155" s="63">
        <v>-0.557648248650366</v>
      </c>
      <c r="W1155" s="23">
        <v>1.8848121726478001E-4</v>
      </c>
      <c r="X1155" s="63">
        <v>-9.5839218429464399</v>
      </c>
      <c r="Y1155" s="23">
        <v>5.2904566655342898E-3</v>
      </c>
      <c r="Z1155" s="63">
        <v>13.7296490471344</v>
      </c>
      <c r="AA1155" s="23">
        <v>1.46034383396909E-2</v>
      </c>
      <c r="AB1155" s="63">
        <v>18.366959543636799</v>
      </c>
      <c r="AC1155" s="23">
        <v>3.9244876032171298E-2</v>
      </c>
      <c r="AD1155" s="63">
        <v>23.991784850746601</v>
      </c>
      <c r="AE1155" s="23">
        <v>6.5354305517757894E-2</v>
      </c>
      <c r="AF1155" s="64">
        <v>18.728772135742499</v>
      </c>
      <c r="AG1155" s="23">
        <v>1.57299600687111E-5</v>
      </c>
      <c r="AH1155" s="63">
        <v>-6.0932528047487704</v>
      </c>
      <c r="AI1155" s="23">
        <v>5.40777838250506E-3</v>
      </c>
      <c r="AJ1155" s="63">
        <v>10.626890810453901</v>
      </c>
      <c r="AK1155" s="23">
        <v>0.60842089999991</v>
      </c>
      <c r="AL1155" s="23">
        <v>3.3894268002768499E-2</v>
      </c>
      <c r="AM1155" s="63">
        <v>-24.344409602286799</v>
      </c>
      <c r="AN1155" s="19"/>
      <c r="AO1155" s="26">
        <v>7.6882329449290399E-4</v>
      </c>
      <c r="AP1155" s="26">
        <v>2.73701698461082E-6</v>
      </c>
      <c r="AQ1155" s="26">
        <v>1.8692868252401199E-3</v>
      </c>
      <c r="AR1155" s="26">
        <v>1.57299600687111E-5</v>
      </c>
      <c r="AS1155" s="24">
        <v>12</v>
      </c>
      <c r="AT1155" s="24">
        <v>0</v>
      </c>
      <c r="AU1155" s="24">
        <v>7</v>
      </c>
      <c r="AV1155" s="25">
        <v>5</v>
      </c>
      <c r="AW1155" s="19"/>
      <c r="AX1155" s="29">
        <v>1.0069667250741099E-3</v>
      </c>
      <c r="AY1155" s="30">
        <v>-15.1741272206273</v>
      </c>
      <c r="AZ1155" s="30">
        <v>0.48220319627034802</v>
      </c>
      <c r="BA1155" s="30">
        <v>-13.0125211490813</v>
      </c>
      <c r="BB1155" s="62">
        <v>1.04055686244493E-4</v>
      </c>
      <c r="BC1155" s="108">
        <v>0</v>
      </c>
      <c r="BD1155" s="22">
        <v>44015</v>
      </c>
      <c r="BE1155" s="22"/>
      <c r="BF1155" s="24"/>
      <c r="BG1155" s="22"/>
      <c r="BH1155" s="37"/>
    </row>
    <row r="1156" spans="1:60" x14ac:dyDescent="0.25">
      <c r="A1156" s="19"/>
      <c r="B1156" s="17" t="s">
        <v>1170</v>
      </c>
      <c r="C1156" s="17" t="s">
        <v>5436</v>
      </c>
      <c r="D1156" s="17" t="s">
        <v>3206</v>
      </c>
      <c r="E1156" s="20" t="s">
        <v>7385</v>
      </c>
      <c r="F1156" s="20" t="s">
        <v>7248</v>
      </c>
      <c r="G1156" s="82" t="s">
        <v>7255</v>
      </c>
      <c r="H1156" s="85" t="s">
        <v>7274</v>
      </c>
      <c r="I1156" s="21" t="s">
        <v>7417</v>
      </c>
      <c r="J1156" s="21" t="s">
        <v>2982</v>
      </c>
      <c r="K1156" s="19"/>
      <c r="L1156" s="22">
        <v>44015</v>
      </c>
      <c r="M1156" s="98">
        <v>1568.6385999992499</v>
      </c>
      <c r="N1156" s="94">
        <v>1568.6385999992499</v>
      </c>
      <c r="O1156" s="94">
        <v>1568.6385999992499</v>
      </c>
      <c r="P1156" s="62">
        <f t="shared" si="17"/>
        <v>1</v>
      </c>
      <c r="Q1156" s="22">
        <v>44015</v>
      </c>
      <c r="R1156" s="99">
        <v>3316434.8489999999</v>
      </c>
      <c r="S1156" s="99">
        <v>2977188.8981367201</v>
      </c>
      <c r="T1156" s="19"/>
      <c r="U1156" s="23">
        <v>1.0837540685315599E-5</v>
      </c>
      <c r="V1156" s="63">
        <v>-0.55693753274681501</v>
      </c>
      <c r="W1156" s="23">
        <v>3.2133719105331698E-4</v>
      </c>
      <c r="X1156" s="63">
        <v>-9.5706362455675809</v>
      </c>
      <c r="Y1156" s="23">
        <v>6.4828192171262301E-3</v>
      </c>
      <c r="Z1156" s="63">
        <v>13.8488853023009</v>
      </c>
      <c r="AA1156" s="23">
        <v>1.7304450793744802E-2</v>
      </c>
      <c r="AB1156" s="63">
        <v>18.637060789042199</v>
      </c>
      <c r="AC1156" s="23">
        <v>4.4103327609263901E-2</v>
      </c>
      <c r="AD1156" s="63">
        <v>24.4776300084486</v>
      </c>
      <c r="AE1156" s="23">
        <v>7.1545523955137497E-2</v>
      </c>
      <c r="AF1156" s="64">
        <v>19.347893979487701</v>
      </c>
      <c r="AG1156" s="23">
        <v>3.0664470614283298E-5</v>
      </c>
      <c r="AH1156" s="63">
        <v>-6.0917593536942096</v>
      </c>
      <c r="AI1156" s="23">
        <v>6.6228454888914703E-3</v>
      </c>
      <c r="AJ1156" s="63">
        <v>10.748397521092601</v>
      </c>
      <c r="AK1156" s="23">
        <v>0.56863859999983102</v>
      </c>
      <c r="AL1156" s="23">
        <v>3.2079774939120398E-2</v>
      </c>
      <c r="AM1156" s="63">
        <v>-28.3226396022947</v>
      </c>
      <c r="AN1156" s="19"/>
      <c r="AO1156" s="26">
        <v>7.8432725786114999E-4</v>
      </c>
      <c r="AP1156" s="26">
        <v>9.1823822003789195E-6</v>
      </c>
      <c r="AQ1156" s="26">
        <v>2.1230815091257699E-3</v>
      </c>
      <c r="AR1156" s="26">
        <v>3.0664470614283298E-5</v>
      </c>
      <c r="AS1156" s="24">
        <v>12</v>
      </c>
      <c r="AT1156" s="24">
        <v>0</v>
      </c>
      <c r="AU1156" s="24">
        <v>7</v>
      </c>
      <c r="AV1156" s="25">
        <v>5</v>
      </c>
      <c r="AW1156" s="19"/>
      <c r="AX1156" s="29">
        <v>1.0699695768880699E-3</v>
      </c>
      <c r="AY1156" s="30">
        <v>-11.969937609756</v>
      </c>
      <c r="AZ1156" s="30">
        <v>0.49092253094204402</v>
      </c>
      <c r="BA1156" s="30">
        <v>-11.9406900458271</v>
      </c>
      <c r="BB1156" s="62">
        <v>1.10565845145914E-4</v>
      </c>
      <c r="BC1156" s="108">
        <v>0</v>
      </c>
      <c r="BD1156" s="22">
        <v>44015</v>
      </c>
      <c r="BE1156" s="22"/>
      <c r="BF1156" s="24"/>
      <c r="BG1156" s="22"/>
      <c r="BH1156" s="37"/>
    </row>
    <row r="1157" spans="1:60" x14ac:dyDescent="0.25">
      <c r="A1157" s="19"/>
      <c r="B1157" s="17" t="s">
        <v>1171</v>
      </c>
      <c r="C1157" s="17" t="s">
        <v>5437</v>
      </c>
      <c r="D1157" s="17" t="s">
        <v>3206</v>
      </c>
      <c r="E1157" s="20" t="s">
        <v>7386</v>
      </c>
      <c r="F1157" s="20" t="s">
        <v>7248</v>
      </c>
      <c r="G1157" s="82" t="s">
        <v>7255</v>
      </c>
      <c r="H1157" s="85" t="s">
        <v>7274</v>
      </c>
      <c r="I1157" s="21" t="s">
        <v>7417</v>
      </c>
      <c r="J1157" s="21" t="s">
        <v>7578</v>
      </c>
      <c r="K1157" s="19"/>
      <c r="L1157" s="22">
        <v>44015</v>
      </c>
      <c r="M1157" s="98">
        <v>1032.95729999989</v>
      </c>
      <c r="N1157" s="94">
        <v>1032.95729999989</v>
      </c>
      <c r="O1157" s="94">
        <v>1032.95729999989</v>
      </c>
      <c r="P1157" s="62">
        <f t="shared" ref="P1157:P1220" si="18">IFERROR(N1157/O1157,"")</f>
        <v>1</v>
      </c>
      <c r="Q1157" s="22">
        <v>44015</v>
      </c>
      <c r="R1157" s="99">
        <v>17832359.182999998</v>
      </c>
      <c r="S1157" s="99">
        <v>11510691.263109401</v>
      </c>
      <c r="T1157" s="19"/>
      <c r="U1157" s="23">
        <v>6.8735153035959203E-6</v>
      </c>
      <c r="V1157" s="63">
        <v>-0.55733393528498698</v>
      </c>
      <c r="W1157" s="23">
        <v>2.0469701303227301E-4</v>
      </c>
      <c r="X1157" s="63">
        <v>-9.5823002633696905</v>
      </c>
      <c r="Y1157" s="23">
        <v>5.7121554254990804E-3</v>
      </c>
      <c r="Z1157" s="63">
        <v>13.7718189231382</v>
      </c>
      <c r="AA1157" s="23">
        <v>1.5647018475647201E-2</v>
      </c>
      <c r="AB1157" s="63">
        <v>18.4713175572106</v>
      </c>
      <c r="AC1157" s="23"/>
      <c r="AD1157" s="63"/>
      <c r="AE1157" s="23"/>
      <c r="AF1157" s="64"/>
      <c r="AG1157" s="23">
        <v>1.8878194168792099E-5</v>
      </c>
      <c r="AH1157" s="63">
        <v>-6.0929379813387596</v>
      </c>
      <c r="AI1157" s="23">
        <v>5.8392697828821803E-3</v>
      </c>
      <c r="AJ1157" s="63">
        <v>10.670039950491599</v>
      </c>
      <c r="AK1157" s="23">
        <v>3.2731751385654199E-2</v>
      </c>
      <c r="AL1157" s="23">
        <v>1.8660082436326799E-2</v>
      </c>
      <c r="AM1157" s="63">
        <v>20.3174694492191</v>
      </c>
      <c r="AN1157" s="19"/>
      <c r="AO1157" s="26">
        <v>7.7207396861922505E-4</v>
      </c>
      <c r="AP1157" s="26">
        <v>5.3246185416355704E-6</v>
      </c>
      <c r="AQ1157" s="26">
        <v>1.9770761628024E-3</v>
      </c>
      <c r="AR1157" s="26">
        <v>1.8878194168792099E-5</v>
      </c>
      <c r="AS1157" s="24">
        <v>12</v>
      </c>
      <c r="AT1157" s="24">
        <v>0</v>
      </c>
      <c r="AU1157" s="24">
        <v>7</v>
      </c>
      <c r="AV1157" s="25">
        <v>5</v>
      </c>
      <c r="AW1157" s="19"/>
      <c r="AX1157" s="29">
        <v>1.03276945702873E-3</v>
      </c>
      <c r="AY1157" s="30">
        <v>-13.898771366395501</v>
      </c>
      <c r="AZ1157" s="30">
        <v>0.48555176399031602</v>
      </c>
      <c r="BA1157" s="30">
        <v>-12.617363854878899</v>
      </c>
      <c r="BB1157" s="62">
        <v>1.06721632411535E-4</v>
      </c>
      <c r="BC1157" s="108">
        <v>0</v>
      </c>
      <c r="BD1157" s="22">
        <v>44015</v>
      </c>
      <c r="BE1157" s="22"/>
      <c r="BF1157" s="24"/>
      <c r="BG1157" s="22"/>
      <c r="BH1157" s="37"/>
    </row>
    <row r="1158" spans="1:60" x14ac:dyDescent="0.25">
      <c r="A1158" s="19"/>
      <c r="B1158" s="17" t="s">
        <v>1172</v>
      </c>
      <c r="C1158" s="17" t="s">
        <v>5438</v>
      </c>
      <c r="D1158" s="17" t="s">
        <v>3206</v>
      </c>
      <c r="E1158" s="20" t="s">
        <v>7291</v>
      </c>
      <c r="F1158" s="20" t="s">
        <v>7248</v>
      </c>
      <c r="G1158" s="82" t="s">
        <v>7255</v>
      </c>
      <c r="H1158" s="85" t="s">
        <v>7274</v>
      </c>
      <c r="I1158" s="21" t="s">
        <v>7417</v>
      </c>
      <c r="J1158" s="21" t="s">
        <v>7579</v>
      </c>
      <c r="K1158" s="19"/>
      <c r="L1158" s="22">
        <v>44015</v>
      </c>
      <c r="M1158" s="98">
        <v>1218.8734000008601</v>
      </c>
      <c r="N1158" s="94">
        <v>1218.8734000008601</v>
      </c>
      <c r="O1158" s="94">
        <v>1218.8734000008601</v>
      </c>
      <c r="P1158" s="62">
        <f t="shared" si="18"/>
        <v>1</v>
      </c>
      <c r="Q1158" s="22">
        <v>44015</v>
      </c>
      <c r="R1158" s="99">
        <v>1259626.007</v>
      </c>
      <c r="S1158" s="99">
        <v>1394998.18005469</v>
      </c>
      <c r="T1158" s="19"/>
      <c r="U1158" s="23">
        <v>1.0173433111049199E-5</v>
      </c>
      <c r="V1158" s="63">
        <v>-0.55700394350424198</v>
      </c>
      <c r="W1158" s="23">
        <v>3.0233770121412801E-4</v>
      </c>
      <c r="X1158" s="63">
        <v>-9.5725361945514997</v>
      </c>
      <c r="Y1158" s="23">
        <v>6.3009735313244199E-3</v>
      </c>
      <c r="Z1158" s="63">
        <v>13.830700733713501</v>
      </c>
      <c r="AA1158" s="23">
        <v>1.68415290190751E-2</v>
      </c>
      <c r="AB1158" s="63">
        <v>18.590768611553401</v>
      </c>
      <c r="AC1158" s="23">
        <v>4.30038619124389E-2</v>
      </c>
      <c r="AD1158" s="63">
        <v>24.3676834387879</v>
      </c>
      <c r="AE1158" s="23">
        <v>7.0452486603244296E-2</v>
      </c>
      <c r="AF1158" s="64">
        <v>19.2385902442911</v>
      </c>
      <c r="AG1158" s="23">
        <v>2.8715865482808998E-5</v>
      </c>
      <c r="AH1158" s="63">
        <v>-6.0919542142073597</v>
      </c>
      <c r="AI1158" s="23">
        <v>6.4379913237644403E-3</v>
      </c>
      <c r="AJ1158" s="63">
        <v>10.729912104579901</v>
      </c>
      <c r="AK1158" s="23">
        <v>0.21887340000103001</v>
      </c>
      <c r="AL1158" s="23">
        <v>2.4047133370913801E-2</v>
      </c>
      <c r="AM1158" s="63">
        <v>25.042689257505099</v>
      </c>
      <c r="AN1158" s="19"/>
      <c r="AO1158" s="26">
        <v>7.75291702666436E-4</v>
      </c>
      <c r="AP1158" s="26">
        <v>8.6147592810448293E-6</v>
      </c>
      <c r="AQ1158" s="26">
        <v>2.0652682378568001E-3</v>
      </c>
      <c r="AR1158" s="26">
        <v>2.8715865482808998E-5</v>
      </c>
      <c r="AS1158" s="24">
        <v>12</v>
      </c>
      <c r="AT1158" s="24">
        <v>0</v>
      </c>
      <c r="AU1158" s="24">
        <v>7</v>
      </c>
      <c r="AV1158" s="25">
        <v>5</v>
      </c>
      <c r="AW1158" s="19"/>
      <c r="AX1158" s="29">
        <v>1.0511884096615601E-3</v>
      </c>
      <c r="AY1158" s="30">
        <v>-12.588720846761101</v>
      </c>
      <c r="AZ1158" s="30">
        <v>0.48940994907570701</v>
      </c>
      <c r="BA1158" s="30">
        <v>-12.165150691042101</v>
      </c>
      <c r="BB1158" s="62">
        <v>1.08624895474208E-4</v>
      </c>
      <c r="BC1158" s="108">
        <v>0</v>
      </c>
      <c r="BD1158" s="22">
        <v>44015</v>
      </c>
      <c r="BE1158" s="22"/>
      <c r="BF1158" s="24"/>
      <c r="BG1158" s="22"/>
      <c r="BH1158" s="37"/>
    </row>
    <row r="1159" spans="1:60" x14ac:dyDescent="0.25">
      <c r="A1159" s="19"/>
      <c r="B1159" s="17" t="s">
        <v>1173</v>
      </c>
      <c r="C1159" s="17" t="s">
        <v>5439</v>
      </c>
      <c r="D1159" s="17" t="s">
        <v>3206</v>
      </c>
      <c r="E1159" s="20" t="s">
        <v>7292</v>
      </c>
      <c r="F1159" s="20" t="s">
        <v>7248</v>
      </c>
      <c r="G1159" s="82" t="s">
        <v>7255</v>
      </c>
      <c r="H1159" s="85" t="s">
        <v>7274</v>
      </c>
      <c r="I1159" s="21" t="s">
        <v>7417</v>
      </c>
      <c r="J1159" s="21" t="s">
        <v>2982</v>
      </c>
      <c r="K1159" s="19"/>
      <c r="L1159" s="22">
        <v>44015</v>
      </c>
      <c r="M1159" s="98">
        <v>1000.23269999959</v>
      </c>
      <c r="N1159" s="94">
        <v>1000.23269999959</v>
      </c>
      <c r="O1159" s="94"/>
      <c r="P1159" s="62" t="str">
        <f t="shared" si="18"/>
        <v/>
      </c>
      <c r="Q1159" s="22"/>
      <c r="R1159" s="99">
        <v>0</v>
      </c>
      <c r="S1159" s="99"/>
      <c r="T1159" s="19"/>
      <c r="U1159" s="23">
        <v>0</v>
      </c>
      <c r="V1159" s="63">
        <v>-0.55802128681534702</v>
      </c>
      <c r="W1159" s="23">
        <v>2.0329402286733999E-4</v>
      </c>
      <c r="X1159" s="63">
        <v>-9.5824405623861804</v>
      </c>
      <c r="Y1159" s="23"/>
      <c r="Z1159" s="63"/>
      <c r="AA1159" s="23"/>
      <c r="AB1159" s="63"/>
      <c r="AC1159" s="23"/>
      <c r="AD1159" s="63"/>
      <c r="AE1159" s="23"/>
      <c r="AF1159" s="64"/>
      <c r="AG1159" s="23">
        <v>0</v>
      </c>
      <c r="AH1159" s="63">
        <v>-6.0948258007556397</v>
      </c>
      <c r="AI1159" s="23"/>
      <c r="AJ1159" s="63"/>
      <c r="AK1159" s="23">
        <v>2.32700000196928E-4</v>
      </c>
      <c r="AL1159" s="23">
        <v>2.4460524800815598E-3</v>
      </c>
      <c r="AM1159" s="63">
        <v>-13.9077947853366</v>
      </c>
      <c r="AN1159" s="19"/>
      <c r="AO1159" s="26">
        <v>3.24983393511502E-5</v>
      </c>
      <c r="AP1159" s="26">
        <v>0</v>
      </c>
      <c r="AQ1159" s="26">
        <v>0</v>
      </c>
      <c r="AR1159" s="26">
        <v>0</v>
      </c>
      <c r="AS1159" s="24"/>
      <c r="AT1159" s="24"/>
      <c r="AU1159" s="24"/>
      <c r="AV1159" s="25"/>
      <c r="AW1159" s="19"/>
      <c r="AX1159" s="29"/>
      <c r="AY1159" s="30"/>
      <c r="AZ1159" s="30"/>
      <c r="BA1159" s="30"/>
      <c r="BB1159" s="62"/>
      <c r="BC1159" s="108">
        <v>0</v>
      </c>
      <c r="BD1159" s="22">
        <v>44005</v>
      </c>
      <c r="BE1159" s="22"/>
      <c r="BF1159" s="24"/>
      <c r="BG1159" s="22"/>
      <c r="BH1159" s="37"/>
    </row>
    <row r="1160" spans="1:60" x14ac:dyDescent="0.25">
      <c r="A1160" s="19"/>
      <c r="B1160" s="17" t="s">
        <v>1174</v>
      </c>
      <c r="C1160" s="17" t="s">
        <v>5440</v>
      </c>
      <c r="D1160" s="17" t="s">
        <v>3206</v>
      </c>
      <c r="E1160" s="20" t="s">
        <v>7387</v>
      </c>
      <c r="F1160" s="20" t="s">
        <v>7248</v>
      </c>
      <c r="G1160" s="82" t="s">
        <v>7255</v>
      </c>
      <c r="H1160" s="85" t="s">
        <v>7274</v>
      </c>
      <c r="I1160" s="21" t="s">
        <v>7417</v>
      </c>
      <c r="J1160" s="21" t="s">
        <v>2982</v>
      </c>
      <c r="K1160" s="19"/>
      <c r="L1160" s="22">
        <v>44015</v>
      </c>
      <c r="M1160" s="98">
        <v>1589.4997000005101</v>
      </c>
      <c r="N1160" s="94">
        <v>1589.4997000005101</v>
      </c>
      <c r="O1160" s="94">
        <v>1589.4997000005101</v>
      </c>
      <c r="P1160" s="62">
        <f t="shared" si="18"/>
        <v>1</v>
      </c>
      <c r="Q1160" s="22">
        <v>44015</v>
      </c>
      <c r="R1160" s="99">
        <v>200090.76500000001</v>
      </c>
      <c r="S1160" s="99">
        <v>103635.191089111</v>
      </c>
      <c r="T1160" s="19"/>
      <c r="U1160" s="23">
        <v>1.2205247912788799E-5</v>
      </c>
      <c r="V1160" s="63">
        <v>-0.55680076202406803</v>
      </c>
      <c r="W1160" s="23">
        <v>3.0112877175270098E-4</v>
      </c>
      <c r="X1160" s="63">
        <v>-9.5726570874976495</v>
      </c>
      <c r="Y1160" s="23">
        <v>5.0155946591985403E-3</v>
      </c>
      <c r="Z1160" s="63">
        <v>13.702162846500901</v>
      </c>
      <c r="AA1160" s="23">
        <v>1.29981807458535E-2</v>
      </c>
      <c r="AB1160" s="63">
        <v>18.2064337842457</v>
      </c>
      <c r="AC1160" s="23">
        <v>2.8860530437668799E-2</v>
      </c>
      <c r="AD1160" s="63">
        <v>22.953350291296399</v>
      </c>
      <c r="AE1160" s="23"/>
      <c r="AF1160" s="64"/>
      <c r="AG1160" s="23">
        <v>3.4792032238328802E-5</v>
      </c>
      <c r="AH1160" s="63">
        <v>-6.0913465975318104</v>
      </c>
      <c r="AI1160" s="23">
        <v>5.0666243278101302E-3</v>
      </c>
      <c r="AJ1160" s="63">
        <v>10.5927754049917</v>
      </c>
      <c r="AK1160" s="23">
        <v>4.2887997875368497E-2</v>
      </c>
      <c r="AL1160" s="23">
        <v>1.6016450561437499E-2</v>
      </c>
      <c r="AM1160" s="63">
        <v>22.235261219641</v>
      </c>
      <c r="AN1160" s="19"/>
      <c r="AO1160" s="26">
        <v>8.2972055861318895E-4</v>
      </c>
      <c r="AP1160" s="26">
        <v>0</v>
      </c>
      <c r="AQ1160" s="26">
        <v>2.00593882436806E-3</v>
      </c>
      <c r="AR1160" s="26">
        <v>3.4792032238328802E-5</v>
      </c>
      <c r="AS1160" s="24">
        <v>12</v>
      </c>
      <c r="AT1160" s="24">
        <v>0</v>
      </c>
      <c r="AU1160" s="24">
        <v>7</v>
      </c>
      <c r="AV1160" s="25">
        <v>5</v>
      </c>
      <c r="AW1160" s="19"/>
      <c r="AX1160" s="29">
        <v>1.16665695528809E-3</v>
      </c>
      <c r="AY1160" s="30">
        <v>-14.349283389863601</v>
      </c>
      <c r="AZ1160" s="30">
        <v>0.43011175633728299</v>
      </c>
      <c r="BA1160" s="30">
        <v>-12.636286659209899</v>
      </c>
      <c r="BB1160" s="62">
        <v>1.20557201688598E-4</v>
      </c>
      <c r="BC1160" s="108">
        <v>0</v>
      </c>
      <c r="BD1160" s="22">
        <v>44015</v>
      </c>
      <c r="BE1160" s="22"/>
      <c r="BF1160" s="24"/>
      <c r="BG1160" s="22"/>
      <c r="BH1160" s="37"/>
    </row>
    <row r="1161" spans="1:60" x14ac:dyDescent="0.25">
      <c r="A1161" s="19"/>
      <c r="B1161" s="17" t="s">
        <v>1175</v>
      </c>
      <c r="C1161" s="17" t="s">
        <v>5441</v>
      </c>
      <c r="D1161" s="17" t="s">
        <v>3207</v>
      </c>
      <c r="E1161" s="20" t="s">
        <v>7289</v>
      </c>
      <c r="F1161" s="20" t="s">
        <v>7248</v>
      </c>
      <c r="G1161" s="82" t="s">
        <v>7254</v>
      </c>
      <c r="H1161" s="85" t="s">
        <v>7266</v>
      </c>
      <c r="I1161" s="21" t="s">
        <v>7417</v>
      </c>
      <c r="J1161" s="21" t="s">
        <v>7580</v>
      </c>
      <c r="K1161" s="19"/>
      <c r="L1161" s="22">
        <v>44015</v>
      </c>
      <c r="M1161" s="98">
        <v>1913.8453999999899</v>
      </c>
      <c r="N1161" s="94">
        <v>1913.8453999999899</v>
      </c>
      <c r="O1161" s="94">
        <v>1916.56460000016</v>
      </c>
      <c r="P1161" s="62">
        <f t="shared" si="18"/>
        <v>0.99858121140285605</v>
      </c>
      <c r="Q1161" s="22">
        <v>43984</v>
      </c>
      <c r="R1161" s="99">
        <v>44713361.233000003</v>
      </c>
      <c r="S1161" s="99">
        <v>36004717.585124999</v>
      </c>
      <c r="T1161" s="19"/>
      <c r="U1161" s="23">
        <v>6.9184878157102503E-5</v>
      </c>
      <c r="V1161" s="63">
        <v>-0.55110279899963599</v>
      </c>
      <c r="W1161" s="23">
        <v>-1.0277092096657699E-3</v>
      </c>
      <c r="X1161" s="63">
        <v>-9.7055408856394898</v>
      </c>
      <c r="Y1161" s="23">
        <v>1.18975775403669E-2</v>
      </c>
      <c r="Z1161" s="63">
        <v>14.390361134617701</v>
      </c>
      <c r="AA1161" s="23">
        <v>2.2507125004267398E-2</v>
      </c>
      <c r="AB1161" s="63">
        <v>19.157328210072599</v>
      </c>
      <c r="AC1161" s="23">
        <v>5.1699145125894602E-2</v>
      </c>
      <c r="AD1161" s="63">
        <v>25.237211760133501</v>
      </c>
      <c r="AE1161" s="23">
        <v>7.9987185825302703E-2</v>
      </c>
      <c r="AF1161" s="64">
        <v>20.192060166504199</v>
      </c>
      <c r="AG1161" s="23">
        <v>1.6268327817670099E-4</v>
      </c>
      <c r="AH1161" s="63">
        <v>-6.0785574729379697</v>
      </c>
      <c r="AI1161" s="23">
        <v>1.28926135967049E-2</v>
      </c>
      <c r="AJ1161" s="63">
        <v>11.375374331881201</v>
      </c>
      <c r="AK1161" s="23">
        <v>0.91384539999999104</v>
      </c>
      <c r="AL1161" s="23">
        <v>4.19559970341652E-2</v>
      </c>
      <c r="AM1161" s="63">
        <v>-23.3806052790023</v>
      </c>
      <c r="AN1161" s="19"/>
      <c r="AO1161" s="26">
        <v>3.5122316076012798E-3</v>
      </c>
      <c r="AP1161" s="26">
        <v>-3.47903646070336E-3</v>
      </c>
      <c r="AQ1161" s="26">
        <v>6.0384643493307504E-3</v>
      </c>
      <c r="AR1161" s="26">
        <v>-2.88066937991971E-3</v>
      </c>
      <c r="AS1161" s="24">
        <v>8</v>
      </c>
      <c r="AT1161" s="24">
        <v>4</v>
      </c>
      <c r="AU1161" s="24">
        <v>7</v>
      </c>
      <c r="AV1161" s="25">
        <v>5</v>
      </c>
      <c r="AW1161" s="19"/>
      <c r="AX1161" s="29">
        <v>8.6980345340907702E-3</v>
      </c>
      <c r="AY1161" s="30">
        <v>-0.79155141023693398</v>
      </c>
      <c r="AZ1161" s="30">
        <v>0.51204449240230998</v>
      </c>
      <c r="BA1161" s="30">
        <v>-1.08642348534158</v>
      </c>
      <c r="BB1161" s="62">
        <v>8.9866227909624302E-4</v>
      </c>
      <c r="BC1161" s="108">
        <v>-0.90130900359417898</v>
      </c>
      <c r="BD1161" s="22">
        <v>43752</v>
      </c>
      <c r="BE1161" s="22">
        <v>43783</v>
      </c>
      <c r="BF1161" s="24">
        <v>71</v>
      </c>
      <c r="BG1161" s="22">
        <v>43851</v>
      </c>
      <c r="BH1161" s="37"/>
    </row>
    <row r="1162" spans="1:60" x14ac:dyDescent="0.25">
      <c r="A1162" s="19"/>
      <c r="B1162" s="17" t="s">
        <v>1176</v>
      </c>
      <c r="C1162" s="17" t="s">
        <v>5442</v>
      </c>
      <c r="D1162" s="17" t="s">
        <v>3207</v>
      </c>
      <c r="E1162" s="20" t="s">
        <v>7385</v>
      </c>
      <c r="F1162" s="20" t="s">
        <v>7248</v>
      </c>
      <c r="G1162" s="82" t="s">
        <v>7254</v>
      </c>
      <c r="H1162" s="85" t="s">
        <v>7266</v>
      </c>
      <c r="I1162" s="21" t="s">
        <v>7417</v>
      </c>
      <c r="J1162" s="21" t="s">
        <v>2982</v>
      </c>
      <c r="K1162" s="19"/>
      <c r="L1162" s="22">
        <v>44015</v>
      </c>
      <c r="M1162" s="98">
        <v>1924.8252000007799</v>
      </c>
      <c r="N1162" s="94">
        <v>1924.8252000007799</v>
      </c>
      <c r="O1162" s="94">
        <v>1927.1456000004</v>
      </c>
      <c r="P1162" s="62">
        <f t="shared" si="18"/>
        <v>0.99879593944556155</v>
      </c>
      <c r="Q1162" s="22">
        <v>43984</v>
      </c>
      <c r="R1162" s="99">
        <v>5199910.8899999997</v>
      </c>
      <c r="S1162" s="99">
        <v>4817953.9868984399</v>
      </c>
      <c r="T1162" s="19"/>
      <c r="U1162" s="23">
        <v>7.6064639870310202E-5</v>
      </c>
      <c r="V1162" s="63">
        <v>-0.550414822828316</v>
      </c>
      <c r="W1162" s="23">
        <v>-8.1981743642245398E-4</v>
      </c>
      <c r="X1162" s="63">
        <v>-9.6847517083078891</v>
      </c>
      <c r="Y1162" s="23">
        <v>1.31759576415789E-2</v>
      </c>
      <c r="Z1162" s="63">
        <v>14.5181991447462</v>
      </c>
      <c r="AA1162" s="23">
        <v>2.5110129461609201E-2</v>
      </c>
      <c r="AB1162" s="63">
        <v>19.4176286558213</v>
      </c>
      <c r="AC1162" s="23">
        <v>5.6023253275270697E-2</v>
      </c>
      <c r="AD1162" s="63">
        <v>25.669622575049299</v>
      </c>
      <c r="AE1162" s="23">
        <v>8.5891493510716801E-2</v>
      </c>
      <c r="AF1162" s="64">
        <v>20.782490935031099</v>
      </c>
      <c r="AG1162" s="23">
        <v>1.8342691510042601E-4</v>
      </c>
      <c r="AH1162" s="63">
        <v>-6.0764831092455998</v>
      </c>
      <c r="AI1162" s="23">
        <v>1.41933574795985E-2</v>
      </c>
      <c r="AJ1162" s="63">
        <v>11.5054487201705</v>
      </c>
      <c r="AK1162" s="23">
        <v>0.92482520000194202</v>
      </c>
      <c r="AL1162" s="23">
        <v>4.2333473835242302E-2</v>
      </c>
      <c r="AM1162" s="63">
        <v>-22.282625278807199</v>
      </c>
      <c r="AN1162" s="19"/>
      <c r="AO1162" s="26">
        <v>3.5192122977605301E-3</v>
      </c>
      <c r="AP1162" s="26">
        <v>-3.47214105659077E-3</v>
      </c>
      <c r="AQ1162" s="26">
        <v>6.2478474737872602E-3</v>
      </c>
      <c r="AR1162" s="26">
        <v>-2.6725494590209599E-3</v>
      </c>
      <c r="AS1162" s="24">
        <v>8</v>
      </c>
      <c r="AT1162" s="24">
        <v>4</v>
      </c>
      <c r="AU1162" s="24">
        <v>7</v>
      </c>
      <c r="AV1162" s="25">
        <v>5</v>
      </c>
      <c r="AW1162" s="19"/>
      <c r="AX1162" s="29">
        <v>8.7054832061039603E-3</v>
      </c>
      <c r="AY1162" s="30">
        <v>-0.51906579109709094</v>
      </c>
      <c r="AZ1162" s="30">
        <v>0.52048507009840295</v>
      </c>
      <c r="BA1162" s="30">
        <v>-0.71898957231405802</v>
      </c>
      <c r="BB1162" s="62">
        <v>8.9943898076512603E-4</v>
      </c>
      <c r="BC1162" s="108">
        <v>-0.87993611830279395</v>
      </c>
      <c r="BD1162" s="22">
        <v>43752</v>
      </c>
      <c r="BE1162" s="22">
        <v>43783</v>
      </c>
      <c r="BF1162" s="24">
        <v>67</v>
      </c>
      <c r="BG1162" s="22">
        <v>43845</v>
      </c>
      <c r="BH1162" s="37"/>
    </row>
    <row r="1163" spans="1:60" x14ac:dyDescent="0.25">
      <c r="A1163" s="19"/>
      <c r="B1163" s="17" t="s">
        <v>1177</v>
      </c>
      <c r="C1163" s="17" t="s">
        <v>5443</v>
      </c>
      <c r="D1163" s="17" t="s">
        <v>3207</v>
      </c>
      <c r="E1163" s="20" t="s">
        <v>7386</v>
      </c>
      <c r="F1163" s="20" t="s">
        <v>7248</v>
      </c>
      <c r="G1163" s="82" t="s">
        <v>7254</v>
      </c>
      <c r="H1163" s="85" t="s">
        <v>7266</v>
      </c>
      <c r="I1163" s="21" t="s">
        <v>7417</v>
      </c>
      <c r="J1163" s="21" t="s">
        <v>7581</v>
      </c>
      <c r="K1163" s="19"/>
      <c r="L1163" s="22">
        <v>44015</v>
      </c>
      <c r="M1163" s="98">
        <v>1048.7796000000101</v>
      </c>
      <c r="N1163" s="94">
        <v>1048.7796000000101</v>
      </c>
      <c r="O1163" s="94">
        <v>1050.1638999991101</v>
      </c>
      <c r="P1163" s="62">
        <f t="shared" si="18"/>
        <v>0.99868182480934531</v>
      </c>
      <c r="Q1163" s="22">
        <v>43984</v>
      </c>
      <c r="R1163" s="99">
        <v>12583612.851</v>
      </c>
      <c r="S1163" s="99">
        <v>13460691.9554531</v>
      </c>
      <c r="T1163" s="19"/>
      <c r="U1163" s="23">
        <v>7.2375065428786898E-5</v>
      </c>
      <c r="V1163" s="63">
        <v>-0.55078378027246799</v>
      </c>
      <c r="W1163" s="23">
        <v>-9.3031124833942202E-4</v>
      </c>
      <c r="X1163" s="63">
        <v>-9.6958010895032203</v>
      </c>
      <c r="Y1163" s="23">
        <v>1.2496582467065301E-2</v>
      </c>
      <c r="Z1163" s="63">
        <v>14.4502616272948</v>
      </c>
      <c r="AA1163" s="23">
        <v>2.3726254492430598E-2</v>
      </c>
      <c r="AB1163" s="63">
        <v>19.279241158888901</v>
      </c>
      <c r="AC1163" s="23"/>
      <c r="AD1163" s="63"/>
      <c r="AE1163" s="23"/>
      <c r="AF1163" s="64"/>
      <c r="AG1163" s="23">
        <v>1.7242056674149399E-4</v>
      </c>
      <c r="AH1163" s="63">
        <v>-6.0775837440814904</v>
      </c>
      <c r="AI1163" s="23">
        <v>1.3502026849892001E-2</v>
      </c>
      <c r="AJ1163" s="63">
        <v>11.436315657192599</v>
      </c>
      <c r="AK1163" s="23">
        <v>4.7249986670067301E-2</v>
      </c>
      <c r="AL1163" s="23">
        <v>2.68560071035608E-2</v>
      </c>
      <c r="AM1163" s="63">
        <v>21.7692929776676</v>
      </c>
      <c r="AN1163" s="19"/>
      <c r="AO1163" s="26">
        <v>3.5154803172190402E-3</v>
      </c>
      <c r="AP1163" s="26">
        <v>-3.4758161618810798E-3</v>
      </c>
      <c r="AQ1163" s="26">
        <v>6.1365875280898798E-3</v>
      </c>
      <c r="AR1163" s="26">
        <v>-2.7830827502839401E-3</v>
      </c>
      <c r="AS1163" s="24">
        <v>8</v>
      </c>
      <c r="AT1163" s="24">
        <v>4</v>
      </c>
      <c r="AU1163" s="24">
        <v>7</v>
      </c>
      <c r="AV1163" s="25">
        <v>5</v>
      </c>
      <c r="AW1163" s="19"/>
      <c r="AX1163" s="29">
        <v>8.7014136487869095E-3</v>
      </c>
      <c r="AY1163" s="30">
        <v>-0.66389997917212895</v>
      </c>
      <c r="AZ1163" s="30">
        <v>0.51599717837325398</v>
      </c>
      <c r="BA1163" s="30">
        <v>-0.91514277570604496</v>
      </c>
      <c r="BB1163" s="62">
        <v>8.9901472226529202E-4</v>
      </c>
      <c r="BC1163" s="108">
        <v>-0.89129121393762001</v>
      </c>
      <c r="BD1163" s="22">
        <v>43752</v>
      </c>
      <c r="BE1163" s="22">
        <v>43783</v>
      </c>
      <c r="BF1163" s="24">
        <v>68</v>
      </c>
      <c r="BG1163" s="22">
        <v>43846</v>
      </c>
      <c r="BH1163" s="37"/>
    </row>
    <row r="1164" spans="1:60" x14ac:dyDescent="0.25">
      <c r="A1164" s="19"/>
      <c r="B1164" s="17" t="s">
        <v>1178</v>
      </c>
      <c r="C1164" s="17" t="s">
        <v>5444</v>
      </c>
      <c r="D1164" s="17" t="s">
        <v>3207</v>
      </c>
      <c r="E1164" s="20" t="s">
        <v>7291</v>
      </c>
      <c r="F1164" s="20" t="s">
        <v>7248</v>
      </c>
      <c r="G1164" s="82" t="s">
        <v>7254</v>
      </c>
      <c r="H1164" s="85" t="s">
        <v>7266</v>
      </c>
      <c r="I1164" s="21" t="s">
        <v>7417</v>
      </c>
      <c r="J1164" s="21" t="s">
        <v>7582</v>
      </c>
      <c r="K1164" s="19"/>
      <c r="L1164" s="22">
        <v>44015</v>
      </c>
      <c r="M1164" s="98">
        <v>1693.3077000006999</v>
      </c>
      <c r="N1164" s="94">
        <v>1693.3077000006999</v>
      </c>
      <c r="O1164" s="94">
        <v>1695.28639999963</v>
      </c>
      <c r="P1164" s="62">
        <f t="shared" si="18"/>
        <v>0.9988328225844727</v>
      </c>
      <c r="Q1164" s="22">
        <v>43984</v>
      </c>
      <c r="R1164" s="99">
        <v>10702640.728</v>
      </c>
      <c r="S1164" s="99">
        <v>8288736.7575703096</v>
      </c>
      <c r="T1164" s="19"/>
      <c r="U1164" s="23">
        <v>7.7251232141861706E-5</v>
      </c>
      <c r="V1164" s="63">
        <v>-0.55029616360116096</v>
      </c>
      <c r="W1164" s="23">
        <v>-7.8412095990643095E-4</v>
      </c>
      <c r="X1164" s="63">
        <v>-9.6811820606526506</v>
      </c>
      <c r="Y1164" s="23">
        <v>1.33956373629189E-2</v>
      </c>
      <c r="Z1164" s="63">
        <v>14.5401671168802</v>
      </c>
      <c r="AA1164" s="23">
        <v>2.5557729650245199E-2</v>
      </c>
      <c r="AB1164" s="63">
        <v>19.4623886746704</v>
      </c>
      <c r="AC1164" s="23">
        <v>5.6964398070704199E-2</v>
      </c>
      <c r="AD1164" s="63">
        <v>25.7637370545999</v>
      </c>
      <c r="AE1164" s="23">
        <v>8.7333276696881498E-2</v>
      </c>
      <c r="AF1164" s="64">
        <v>20.926669253647599</v>
      </c>
      <c r="AG1164" s="23">
        <v>1.87006298801862E-4</v>
      </c>
      <c r="AH1164" s="63">
        <v>-6.0761251708754598</v>
      </c>
      <c r="AI1164" s="23">
        <v>1.44168995466316E-2</v>
      </c>
      <c r="AJ1164" s="63">
        <v>11.527802926866601</v>
      </c>
      <c r="AK1164" s="23">
        <v>0.69330770000116904</v>
      </c>
      <c r="AL1164" s="23">
        <v>4.2812897163457798E-2</v>
      </c>
      <c r="AM1164" s="63">
        <v>25.405148891149999</v>
      </c>
      <c r="AN1164" s="19"/>
      <c r="AO1164" s="26">
        <v>3.5204264386266E-3</v>
      </c>
      <c r="AP1164" s="26">
        <v>-3.47098425845616E-3</v>
      </c>
      <c r="AQ1164" s="26">
        <v>6.2838699614076203E-3</v>
      </c>
      <c r="AR1164" s="26">
        <v>-2.6367850632595898E-3</v>
      </c>
      <c r="AS1164" s="24">
        <v>8</v>
      </c>
      <c r="AT1164" s="24">
        <v>4</v>
      </c>
      <c r="AU1164" s="24">
        <v>7</v>
      </c>
      <c r="AV1164" s="25">
        <v>5</v>
      </c>
      <c r="AW1164" s="19"/>
      <c r="AX1164" s="29">
        <v>8.7068402480599601E-3</v>
      </c>
      <c r="AY1164" s="30">
        <v>-0.47224884287516</v>
      </c>
      <c r="AZ1164" s="30">
        <v>0.52193660954890198</v>
      </c>
      <c r="BA1164" s="30">
        <v>-0.65517097560405102</v>
      </c>
      <c r="BB1164" s="62">
        <v>8.9958042362241002E-4</v>
      </c>
      <c r="BC1164" s="108">
        <v>-0.87626454596829695</v>
      </c>
      <c r="BD1164" s="22">
        <v>43752</v>
      </c>
      <c r="BE1164" s="22">
        <v>43783</v>
      </c>
      <c r="BF1164" s="24">
        <v>66</v>
      </c>
      <c r="BG1164" s="22">
        <v>43844</v>
      </c>
      <c r="BH1164" s="37"/>
    </row>
    <row r="1165" spans="1:60" x14ac:dyDescent="0.25">
      <c r="A1165" s="19"/>
      <c r="B1165" s="17" t="s">
        <v>1179</v>
      </c>
      <c r="C1165" s="17" t="s">
        <v>5445</v>
      </c>
      <c r="D1165" s="17" t="s">
        <v>3207</v>
      </c>
      <c r="E1165" s="20" t="s">
        <v>7387</v>
      </c>
      <c r="F1165" s="20" t="s">
        <v>7248</v>
      </c>
      <c r="G1165" s="82" t="s">
        <v>7254</v>
      </c>
      <c r="H1165" s="85" t="s">
        <v>7266</v>
      </c>
      <c r="I1165" s="21" t="s">
        <v>7417</v>
      </c>
      <c r="J1165" s="21" t="s">
        <v>2982</v>
      </c>
      <c r="K1165" s="19"/>
      <c r="L1165" s="22">
        <v>44015</v>
      </c>
      <c r="M1165" s="98">
        <v>1083.9068</v>
      </c>
      <c r="N1165" s="94">
        <v>1083.9068</v>
      </c>
      <c r="O1165" s="94">
        <v>1084.5701999999601</v>
      </c>
      <c r="P1165" s="62">
        <f t="shared" si="18"/>
        <v>0.99938832912801756</v>
      </c>
      <c r="Q1165" s="22">
        <v>43984</v>
      </c>
      <c r="R1165" s="99">
        <v>1872590.787</v>
      </c>
      <c r="S1165" s="99">
        <v>5822642.01523438</v>
      </c>
      <c r="T1165" s="19"/>
      <c r="U1165" s="23">
        <v>9.5220204457291402E-5</v>
      </c>
      <c r="V1165" s="63">
        <v>-0.54849926636961799</v>
      </c>
      <c r="W1165" s="23">
        <v>-2.4636269245093001E-4</v>
      </c>
      <c r="X1165" s="63">
        <v>-9.6274062339071005</v>
      </c>
      <c r="Y1165" s="23">
        <v>1.67089471997315E-2</v>
      </c>
      <c r="Z1165" s="63">
        <v>14.8714981005614</v>
      </c>
      <c r="AA1165" s="23">
        <v>3.2320997148417498E-2</v>
      </c>
      <c r="AB1165" s="63">
        <v>20.1387154244876</v>
      </c>
      <c r="AC1165" s="23">
        <v>7.0921872298640706E-2</v>
      </c>
      <c r="AD1165" s="63">
        <v>27.159484477393601</v>
      </c>
      <c r="AE1165" s="23"/>
      <c r="AF1165" s="64"/>
      <c r="AG1165" s="23">
        <v>2.4085360746539699E-4</v>
      </c>
      <c r="AH1165" s="63">
        <v>-6.0707404400091001</v>
      </c>
      <c r="AI1165" s="23">
        <v>1.7788319199098599E-2</v>
      </c>
      <c r="AJ1165" s="63">
        <v>11.8649448921205</v>
      </c>
      <c r="AK1165" s="23">
        <v>8.3995254013716505E-2</v>
      </c>
      <c r="AL1165" s="23">
        <v>3.3937027430511101E-2</v>
      </c>
      <c r="AM1165" s="63">
        <v>32.556720135675299</v>
      </c>
      <c r="AN1165" s="19"/>
      <c r="AO1165" s="26">
        <v>3.53850777719344E-3</v>
      </c>
      <c r="AP1165" s="26">
        <v>-3.4530840839579499E-3</v>
      </c>
      <c r="AQ1165" s="26">
        <v>6.8253729841671901E-3</v>
      </c>
      <c r="AR1165" s="26">
        <v>-2.0985342453059301E-3</v>
      </c>
      <c r="AS1165" s="24">
        <v>9</v>
      </c>
      <c r="AT1165" s="24">
        <v>3</v>
      </c>
      <c r="AU1165" s="24">
        <v>7</v>
      </c>
      <c r="AV1165" s="25">
        <v>5</v>
      </c>
      <c r="AW1165" s="19"/>
      <c r="AX1165" s="29">
        <v>8.7326249334091707E-3</v>
      </c>
      <c r="AY1165" s="30">
        <v>0.34387974073024502</v>
      </c>
      <c r="AZ1165" s="30">
        <v>0.49924573648877402</v>
      </c>
      <c r="BA1165" s="30">
        <v>0.49005384228439702</v>
      </c>
      <c r="BB1165" s="62">
        <v>9.0226361737222804E-4</v>
      </c>
      <c r="BC1165" s="108">
        <v>-0.82133960148348695</v>
      </c>
      <c r="BD1165" s="22">
        <v>43753</v>
      </c>
      <c r="BE1165" s="22">
        <v>43783</v>
      </c>
      <c r="BF1165" s="24">
        <v>57</v>
      </c>
      <c r="BG1165" s="22">
        <v>43832</v>
      </c>
      <c r="BH1165" s="37"/>
    </row>
    <row r="1166" spans="1:60" x14ac:dyDescent="0.25">
      <c r="A1166" s="19"/>
      <c r="B1166" s="17" t="s">
        <v>1180</v>
      </c>
      <c r="C1166" s="17" t="s">
        <v>5446</v>
      </c>
      <c r="D1166" s="17" t="s">
        <v>3208</v>
      </c>
      <c r="E1166" s="20" t="s">
        <v>7289</v>
      </c>
      <c r="F1166" s="20" t="s">
        <v>7248</v>
      </c>
      <c r="G1166" s="82" t="s">
        <v>7251</v>
      </c>
      <c r="H1166" s="85" t="s">
        <v>7264</v>
      </c>
      <c r="I1166" s="21" t="s">
        <v>7417</v>
      </c>
      <c r="J1166" s="21" t="s">
        <v>7583</v>
      </c>
      <c r="K1166" s="19"/>
      <c r="L1166" s="22">
        <v>44015</v>
      </c>
      <c r="M1166" s="98">
        <v>1956.3037999998801</v>
      </c>
      <c r="N1166" s="94">
        <v>1956.3037999998801</v>
      </c>
      <c r="O1166" s="94">
        <v>2144.7831999994801</v>
      </c>
      <c r="P1166" s="62">
        <f t="shared" si="18"/>
        <v>0.91212193381613316</v>
      </c>
      <c r="Q1166" s="22">
        <v>43882</v>
      </c>
      <c r="R1166" s="99">
        <v>7180561.7879999997</v>
      </c>
      <c r="S1166" s="99">
        <v>6930339.4650781201</v>
      </c>
      <c r="T1166" s="19"/>
      <c r="U1166" s="23">
        <v>3.2165635893761598E-3</v>
      </c>
      <c r="V1166" s="63">
        <v>-0.23636492787773</v>
      </c>
      <c r="W1166" s="23">
        <v>6.2729434597713393E-2</v>
      </c>
      <c r="X1166" s="63">
        <v>-3.3298265048942999</v>
      </c>
      <c r="Y1166" s="23">
        <v>-4.8384608891865397E-2</v>
      </c>
      <c r="Z1166" s="63">
        <v>8.3621424914017606</v>
      </c>
      <c r="AA1166" s="23">
        <v>5.4919556539971402E-2</v>
      </c>
      <c r="AB1166" s="63">
        <v>22.398571363650301</v>
      </c>
      <c r="AC1166" s="23">
        <v>6.8954799960920396E-2</v>
      </c>
      <c r="AD1166" s="63">
        <v>26.962777243636101</v>
      </c>
      <c r="AE1166" s="23">
        <v>7.8617695911816596E-2</v>
      </c>
      <c r="AF1166" s="64">
        <v>20.0551111751411</v>
      </c>
      <c r="AG1166" s="23">
        <v>5.4884151904843704E-3</v>
      </c>
      <c r="AH1166" s="63">
        <v>-5.5459842817072103</v>
      </c>
      <c r="AI1166" s="23">
        <v>-3.09412146589239E-2</v>
      </c>
      <c r="AJ1166" s="63">
        <v>6.99199150631466</v>
      </c>
      <c r="AK1166" s="23">
        <v>0.95630379999987802</v>
      </c>
      <c r="AL1166" s="23">
        <v>5.9559959068792502E-2</v>
      </c>
      <c r="AM1166" s="63">
        <v>38.138625261897701</v>
      </c>
      <c r="AN1166" s="19"/>
      <c r="AO1166" s="26">
        <v>2.9121013270923899E-2</v>
      </c>
      <c r="AP1166" s="26">
        <v>-3.7322973412301501E-2</v>
      </c>
      <c r="AQ1166" s="26">
        <v>7.0529244127101307E-2</v>
      </c>
      <c r="AR1166" s="26">
        <v>-0.14009569337125899</v>
      </c>
      <c r="AS1166" s="24">
        <v>7</v>
      </c>
      <c r="AT1166" s="24">
        <v>5</v>
      </c>
      <c r="AU1166" s="24">
        <v>7</v>
      </c>
      <c r="AV1166" s="25">
        <v>5</v>
      </c>
      <c r="AW1166" s="19"/>
      <c r="AX1166" s="29">
        <v>0.132818826044968</v>
      </c>
      <c r="AY1166" s="30">
        <v>5.1031343087572602E-2</v>
      </c>
      <c r="AZ1166" s="30">
        <v>0.58652243192409503</v>
      </c>
      <c r="BA1166" s="30">
        <v>7.0284602420542797E-2</v>
      </c>
      <c r="BB1166" s="62">
        <v>1.3687455732615501E-2</v>
      </c>
      <c r="BC1166" s="108">
        <v>-24.952950955572302</v>
      </c>
      <c r="BD1166" s="22">
        <v>43882</v>
      </c>
      <c r="BE1166" s="22">
        <v>43914</v>
      </c>
      <c r="BF1166" s="24"/>
      <c r="BG1166" s="22"/>
      <c r="BH1166" s="37"/>
    </row>
    <row r="1167" spans="1:60" x14ac:dyDescent="0.25">
      <c r="A1167" s="19"/>
      <c r="B1167" s="17" t="s">
        <v>1181</v>
      </c>
      <c r="C1167" s="17" t="s">
        <v>5447</v>
      </c>
      <c r="D1167" s="17" t="s">
        <v>3208</v>
      </c>
      <c r="E1167" s="20" t="s">
        <v>7385</v>
      </c>
      <c r="F1167" s="20" t="s">
        <v>7248</v>
      </c>
      <c r="G1167" s="82" t="s">
        <v>7251</v>
      </c>
      <c r="H1167" s="85" t="s">
        <v>7264</v>
      </c>
      <c r="I1167" s="21" t="s">
        <v>7417</v>
      </c>
      <c r="J1167" s="21" t="s">
        <v>2982</v>
      </c>
      <c r="K1167" s="19"/>
      <c r="L1167" s="22">
        <v>44015</v>
      </c>
      <c r="M1167" s="98">
        <v>2365.0370999984402</v>
      </c>
      <c r="N1167" s="94">
        <v>2365.0370999984402</v>
      </c>
      <c r="O1167" s="94">
        <v>2576.0461000017799</v>
      </c>
      <c r="P1167" s="62">
        <f t="shared" si="18"/>
        <v>0.91808803421522855</v>
      </c>
      <c r="Q1167" s="22">
        <v>43882</v>
      </c>
      <c r="R1167" s="99">
        <v>7458318.3530000001</v>
      </c>
      <c r="S1167" s="99">
        <v>7218795.7999765603</v>
      </c>
      <c r="T1167" s="19"/>
      <c r="U1167" s="23">
        <v>3.2657591073075301E-3</v>
      </c>
      <c r="V1167" s="63">
        <v>-0.23144537608459401</v>
      </c>
      <c r="W1167" s="23">
        <v>6.4293430050383904E-2</v>
      </c>
      <c r="X1167" s="63">
        <v>-3.1734269596272502</v>
      </c>
      <c r="Y1167" s="23">
        <v>-3.9856728571976398E-2</v>
      </c>
      <c r="Z1167" s="63">
        <v>9.2149305233906507</v>
      </c>
      <c r="AA1167" s="23">
        <v>7.4042902004293906E-2</v>
      </c>
      <c r="AB1167" s="63">
        <v>24.310905910097102</v>
      </c>
      <c r="AC1167" s="23">
        <v>0.107940732610587</v>
      </c>
      <c r="AD1167" s="63">
        <v>30.861370508588202</v>
      </c>
      <c r="AE1167" s="23">
        <v>0.138194414030295</v>
      </c>
      <c r="AF1167" s="64">
        <v>26.012782987003401</v>
      </c>
      <c r="AG1167" s="23">
        <v>5.6362796913163003E-3</v>
      </c>
      <c r="AH1167" s="63">
        <v>-5.5311978316240102</v>
      </c>
      <c r="AI1167" s="23">
        <v>-2.2113208737209799E-2</v>
      </c>
      <c r="AJ1167" s="63">
        <v>7.8747920984824296</v>
      </c>
      <c r="AK1167" s="23">
        <v>0.71532387562678201</v>
      </c>
      <c r="AL1167" s="23">
        <v>5.6384928846455303E-2</v>
      </c>
      <c r="AM1167" s="63">
        <v>86.971492261742199</v>
      </c>
      <c r="AN1167" s="19"/>
      <c r="AO1167" s="26">
        <v>2.9171421938372102E-2</v>
      </c>
      <c r="AP1167" s="26">
        <v>-3.72757753566475E-2</v>
      </c>
      <c r="AQ1167" s="26">
        <v>7.2104706952813999E-2</v>
      </c>
      <c r="AR1167" s="26">
        <v>-0.13878797681900301</v>
      </c>
      <c r="AS1167" s="24">
        <v>7</v>
      </c>
      <c r="AT1167" s="24">
        <v>5</v>
      </c>
      <c r="AU1167" s="24">
        <v>7</v>
      </c>
      <c r="AV1167" s="25">
        <v>5</v>
      </c>
      <c r="AW1167" s="19"/>
      <c r="AX1167" s="29">
        <v>0.132859731282369</v>
      </c>
      <c r="AY1167" s="30">
        <v>0.18059856708646299</v>
      </c>
      <c r="AZ1167" s="30">
        <v>0.64942482411242997</v>
      </c>
      <c r="BA1167" s="30">
        <v>0.24994096404770999</v>
      </c>
      <c r="BB1167" s="62">
        <v>1.3692551706608399E-2</v>
      </c>
      <c r="BC1167" s="108">
        <v>-24.835137849469898</v>
      </c>
      <c r="BD1167" s="22">
        <v>43882</v>
      </c>
      <c r="BE1167" s="22">
        <v>43914</v>
      </c>
      <c r="BF1167" s="24"/>
      <c r="BG1167" s="22"/>
      <c r="BH1167" s="37"/>
    </row>
    <row r="1168" spans="1:60" x14ac:dyDescent="0.25">
      <c r="A1168" s="19"/>
      <c r="B1168" s="17" t="s">
        <v>1182</v>
      </c>
      <c r="C1168" s="17" t="s">
        <v>5448</v>
      </c>
      <c r="D1168" s="17" t="s">
        <v>3208</v>
      </c>
      <c r="E1168" s="20" t="s">
        <v>7386</v>
      </c>
      <c r="F1168" s="20" t="s">
        <v>7248</v>
      </c>
      <c r="G1168" s="82" t="s">
        <v>7251</v>
      </c>
      <c r="H1168" s="85" t="s">
        <v>7264</v>
      </c>
      <c r="I1168" s="21" t="s">
        <v>7417</v>
      </c>
      <c r="J1168" s="21" t="s">
        <v>7584</v>
      </c>
      <c r="K1168" s="19"/>
      <c r="L1168" s="22">
        <v>44015</v>
      </c>
      <c r="M1168" s="98">
        <v>1111.95790000074</v>
      </c>
      <c r="N1168" s="94">
        <v>1111.95790000074</v>
      </c>
      <c r="O1168" s="94">
        <v>1219.0890999995199</v>
      </c>
      <c r="P1168" s="62">
        <f t="shared" si="18"/>
        <v>0.91212192775833845</v>
      </c>
      <c r="Q1168" s="22">
        <v>43882</v>
      </c>
      <c r="R1168" s="99">
        <v>13208089.513</v>
      </c>
      <c r="S1168" s="99">
        <v>13675024.283343701</v>
      </c>
      <c r="T1168" s="19"/>
      <c r="U1168" s="23">
        <v>3.21654951403616E-3</v>
      </c>
      <c r="V1168" s="63">
        <v>-0.23636633541173099</v>
      </c>
      <c r="W1168" s="23">
        <v>6.27294046098541E-2</v>
      </c>
      <c r="X1168" s="63">
        <v>-3.3298295036802301</v>
      </c>
      <c r="Y1168" s="23">
        <v>-4.8384627372797702E-2</v>
      </c>
      <c r="Z1168" s="63">
        <v>8.3621406433085195</v>
      </c>
      <c r="AA1168" s="23">
        <v>5.4919559812333298E-2</v>
      </c>
      <c r="AB1168" s="63">
        <v>22.3985716908937</v>
      </c>
      <c r="AC1168" s="23"/>
      <c r="AD1168" s="63"/>
      <c r="AE1168" s="23"/>
      <c r="AF1168" s="64"/>
      <c r="AG1168" s="23">
        <v>5.4884385717741697E-3</v>
      </c>
      <c r="AH1168" s="63">
        <v>-5.54598194357823</v>
      </c>
      <c r="AI1168" s="23">
        <v>-3.0941247890950801E-2</v>
      </c>
      <c r="AJ1168" s="63">
        <v>6.9919881831083304</v>
      </c>
      <c r="AK1168" s="23">
        <v>0.11923618096087001</v>
      </c>
      <c r="AL1168" s="23">
        <v>6.6799097070543198E-2</v>
      </c>
      <c r="AM1168" s="63">
        <v>28.967912406747899</v>
      </c>
      <c r="AN1168" s="19"/>
      <c r="AO1168" s="26">
        <v>2.9120966361006102E-2</v>
      </c>
      <c r="AP1168" s="26">
        <v>-3.7322936997952597E-2</v>
      </c>
      <c r="AQ1168" s="26">
        <v>7.0529241909753196E-2</v>
      </c>
      <c r="AR1168" s="26">
        <v>-0.140095613236626</v>
      </c>
      <c r="AS1168" s="24">
        <v>7</v>
      </c>
      <c r="AT1168" s="24">
        <v>5</v>
      </c>
      <c r="AU1168" s="24">
        <v>7</v>
      </c>
      <c r="AV1168" s="25">
        <v>5</v>
      </c>
      <c r="AW1168" s="19"/>
      <c r="AX1168" s="29">
        <v>0.132818803749542</v>
      </c>
      <c r="AY1168" s="30">
        <v>5.1033960612585402E-2</v>
      </c>
      <c r="AZ1168" s="30">
        <v>0.58652357836490399</v>
      </c>
      <c r="BA1168" s="30">
        <v>7.0288233170231307E-2</v>
      </c>
      <c r="BB1168" s="62">
        <v>1.36874536204414E-2</v>
      </c>
      <c r="BC1168" s="108">
        <v>-24.952950526727399</v>
      </c>
      <c r="BD1168" s="22">
        <v>43882</v>
      </c>
      <c r="BE1168" s="22">
        <v>43914</v>
      </c>
      <c r="BF1168" s="24"/>
      <c r="BG1168" s="22"/>
      <c r="BH1168" s="37"/>
    </row>
    <row r="1169" spans="1:60" x14ac:dyDescent="0.25">
      <c r="A1169" s="19"/>
      <c r="B1169" s="17" t="s">
        <v>1183</v>
      </c>
      <c r="C1169" s="17" t="s">
        <v>5449</v>
      </c>
      <c r="D1169" s="17" t="s">
        <v>3208</v>
      </c>
      <c r="E1169" s="20" t="s">
        <v>7291</v>
      </c>
      <c r="F1169" s="20" t="s">
        <v>7248</v>
      </c>
      <c r="G1169" s="82" t="s">
        <v>7251</v>
      </c>
      <c r="H1169" s="85" t="s">
        <v>7264</v>
      </c>
      <c r="I1169" s="21" t="s">
        <v>7417</v>
      </c>
      <c r="J1169" s="21" t="s">
        <v>7585</v>
      </c>
      <c r="K1169" s="19"/>
      <c r="L1169" s="22">
        <v>44015</v>
      </c>
      <c r="M1169" s="98">
        <v>2286.4448999986098</v>
      </c>
      <c r="N1169" s="94">
        <v>2286.4448999986098</v>
      </c>
      <c r="O1169" s="94">
        <v>2496.7778999991701</v>
      </c>
      <c r="P1169" s="62">
        <f t="shared" si="18"/>
        <v>0.91575822583152866</v>
      </c>
      <c r="Q1169" s="22">
        <v>43882</v>
      </c>
      <c r="R1169" s="99">
        <v>123663.925</v>
      </c>
      <c r="S1169" s="99">
        <v>133458.38932812499</v>
      </c>
      <c r="T1169" s="19"/>
      <c r="U1169" s="23">
        <v>3.2465339991176699E-3</v>
      </c>
      <c r="V1169" s="63">
        <v>-0.23336788690357901</v>
      </c>
      <c r="W1169" s="23">
        <v>6.36836935518659E-2</v>
      </c>
      <c r="X1169" s="63">
        <v>-3.2344006094790498</v>
      </c>
      <c r="Y1169" s="23">
        <v>-4.3189375861402403E-2</v>
      </c>
      <c r="Z1169" s="63">
        <v>8.8816657944407797</v>
      </c>
      <c r="AA1169" s="23">
        <v>6.6548890212288797E-2</v>
      </c>
      <c r="AB1169" s="63">
        <v>23.561504730896601</v>
      </c>
      <c r="AC1169" s="23">
        <v>9.2603965697053398E-2</v>
      </c>
      <c r="AD1169" s="63">
        <v>29.327693817234799</v>
      </c>
      <c r="AE1169" s="23">
        <v>0.114617682040262</v>
      </c>
      <c r="AF1169" s="64">
        <v>23.6551097880001</v>
      </c>
      <c r="AG1169" s="23">
        <v>5.5786440807423796E-3</v>
      </c>
      <c r="AH1169" s="63">
        <v>-5.5369613926814099</v>
      </c>
      <c r="AI1169" s="23">
        <v>-2.55632893467919E-2</v>
      </c>
      <c r="AJ1169" s="63">
        <v>7.5297840375278602</v>
      </c>
      <c r="AK1169" s="23">
        <v>1.2864448999962801</v>
      </c>
      <c r="AL1169" s="23">
        <v>7.4615096375055104E-2</v>
      </c>
      <c r="AM1169" s="63">
        <v>93.241037145140595</v>
      </c>
      <c r="AN1169" s="19"/>
      <c r="AO1169" s="26">
        <v>2.9151769414966101E-2</v>
      </c>
      <c r="AP1169" s="26">
        <v>-3.7294163668775603E-2</v>
      </c>
      <c r="AQ1169" s="26">
        <v>7.1490397054731106E-2</v>
      </c>
      <c r="AR1169" s="26">
        <v>-0.139297914378403</v>
      </c>
      <c r="AS1169" s="24">
        <v>7</v>
      </c>
      <c r="AT1169" s="24">
        <v>5</v>
      </c>
      <c r="AU1169" s="24">
        <v>7</v>
      </c>
      <c r="AV1169" s="25">
        <v>5</v>
      </c>
      <c r="AW1169" s="19"/>
      <c r="AX1169" s="29">
        <v>0.13284347899403701</v>
      </c>
      <c r="AY1169" s="30">
        <v>0.12984499316848999</v>
      </c>
      <c r="AZ1169" s="30">
        <v>0.62478357593681699</v>
      </c>
      <c r="BA1169" s="30">
        <v>0.17936181601203299</v>
      </c>
      <c r="BB1169" s="62">
        <v>1.36905332575043E-2</v>
      </c>
      <c r="BC1169" s="108">
        <v>-24.881075725628801</v>
      </c>
      <c r="BD1169" s="22">
        <v>43882</v>
      </c>
      <c r="BE1169" s="22">
        <v>43914</v>
      </c>
      <c r="BF1169" s="24"/>
      <c r="BG1169" s="22"/>
      <c r="BH1169" s="37"/>
    </row>
    <row r="1170" spans="1:60" x14ac:dyDescent="0.25">
      <c r="A1170" s="19"/>
      <c r="B1170" s="17" t="s">
        <v>1184</v>
      </c>
      <c r="C1170" s="17" t="s">
        <v>5450</v>
      </c>
      <c r="D1170" s="17" t="s">
        <v>3208</v>
      </c>
      <c r="E1170" s="20" t="s">
        <v>7391</v>
      </c>
      <c r="F1170" s="20" t="s">
        <v>7248</v>
      </c>
      <c r="G1170" s="82" t="s">
        <v>7251</v>
      </c>
      <c r="H1170" s="85" t="s">
        <v>7264</v>
      </c>
      <c r="I1170" s="21" t="s">
        <v>7417</v>
      </c>
      <c r="J1170" s="21" t="s">
        <v>2982</v>
      </c>
      <c r="K1170" s="19"/>
      <c r="L1170" s="22">
        <v>44015</v>
      </c>
      <c r="M1170" s="98">
        <v>1736.20600000024</v>
      </c>
      <c r="N1170" s="94">
        <v>1736.20600000024</v>
      </c>
      <c r="O1170" s="94">
        <v>1888.36360000074</v>
      </c>
      <c r="P1170" s="62">
        <f t="shared" si="18"/>
        <v>0.9194235686387725</v>
      </c>
      <c r="Q1170" s="22">
        <v>43882</v>
      </c>
      <c r="R1170" s="99">
        <v>391824.05900000001</v>
      </c>
      <c r="S1170" s="99">
        <v>395426.842833984</v>
      </c>
      <c r="T1170" s="19"/>
      <c r="U1170" s="23">
        <v>3.27673139327089E-3</v>
      </c>
      <c r="V1170" s="63">
        <v>-0.23034814748825699</v>
      </c>
      <c r="W1170" s="23">
        <v>6.4642499779438395E-2</v>
      </c>
      <c r="X1170" s="63">
        <v>-3.1385199867217999</v>
      </c>
      <c r="Y1170" s="23">
        <v>-3.7944966230497798E-2</v>
      </c>
      <c r="Z1170" s="63">
        <v>9.4061067575385096</v>
      </c>
      <c r="AA1170" s="23">
        <v>7.8353723145482904E-2</v>
      </c>
      <c r="AB1170" s="63">
        <v>24.741988024208698</v>
      </c>
      <c r="AC1170" s="23">
        <v>0.116846204980975</v>
      </c>
      <c r="AD1170" s="63">
        <v>31.751917745627001</v>
      </c>
      <c r="AE1170" s="23">
        <v>0.151941806771065</v>
      </c>
      <c r="AF1170" s="64">
        <v>27.3875222610659</v>
      </c>
      <c r="AG1170" s="23">
        <v>5.6693093629291997E-3</v>
      </c>
      <c r="AH1170" s="63">
        <v>-5.5278948644627199</v>
      </c>
      <c r="AI1170" s="23">
        <v>-2.0133970621827799E-2</v>
      </c>
      <c r="AJ1170" s="63">
        <v>8.07271591002063</v>
      </c>
      <c r="AK1170" s="23">
        <v>0.73620599999907399</v>
      </c>
      <c r="AL1170" s="23">
        <v>5.7685133378981797E-2</v>
      </c>
      <c r="AM1170" s="63">
        <v>89.059704698971501</v>
      </c>
      <c r="AN1170" s="19"/>
      <c r="AO1170" s="26">
        <v>2.9182660882725E-2</v>
      </c>
      <c r="AP1170" s="26">
        <v>-3.7265261605170998E-2</v>
      </c>
      <c r="AQ1170" s="26">
        <v>7.2456290621630601E-2</v>
      </c>
      <c r="AR1170" s="26">
        <v>-0.13849614988343101</v>
      </c>
      <c r="AS1170" s="24">
        <v>7</v>
      </c>
      <c r="AT1170" s="24">
        <v>5</v>
      </c>
      <c r="AU1170" s="24">
        <v>7</v>
      </c>
      <c r="AV1170" s="25">
        <v>5</v>
      </c>
      <c r="AW1170" s="19"/>
      <c r="AX1170" s="29">
        <v>0.13286924498956099</v>
      </c>
      <c r="AY1170" s="30">
        <v>0.209780865477114</v>
      </c>
      <c r="AZ1170" s="30">
        <v>0.66359378321158102</v>
      </c>
      <c r="BA1170" s="30">
        <v>0.29064112019204902</v>
      </c>
      <c r="BB1170" s="62">
        <v>1.3693728766538699E-2</v>
      </c>
      <c r="BC1170" s="108">
        <v>-24.8088450762443</v>
      </c>
      <c r="BD1170" s="22">
        <v>43882</v>
      </c>
      <c r="BE1170" s="22">
        <v>43914</v>
      </c>
      <c r="BF1170" s="24"/>
      <c r="BG1170" s="22"/>
      <c r="BH1170" s="37"/>
    </row>
    <row r="1171" spans="1:60" x14ac:dyDescent="0.25">
      <c r="A1171" s="19"/>
      <c r="B1171" s="17" t="s">
        <v>1185</v>
      </c>
      <c r="C1171" s="17" t="s">
        <v>5451</v>
      </c>
      <c r="D1171" s="17" t="s">
        <v>3208</v>
      </c>
      <c r="E1171" s="20" t="s">
        <v>7392</v>
      </c>
      <c r="F1171" s="20" t="s">
        <v>7248</v>
      </c>
      <c r="G1171" s="82" t="s">
        <v>7251</v>
      </c>
      <c r="H1171" s="85" t="s">
        <v>7264</v>
      </c>
      <c r="I1171" s="21" t="s">
        <v>7417</v>
      </c>
      <c r="J1171" s="21" t="s">
        <v>2982</v>
      </c>
      <c r="K1171" s="19"/>
      <c r="L1171" s="22">
        <v>44015</v>
      </c>
      <c r="M1171" s="98">
        <v>1963.3696999996901</v>
      </c>
      <c r="N1171" s="94">
        <v>1963.3696999996901</v>
      </c>
      <c r="O1171" s="94">
        <v>2135.4356000013599</v>
      </c>
      <c r="P1171" s="62">
        <f t="shared" si="18"/>
        <v>0.91942351246670218</v>
      </c>
      <c r="Q1171" s="22">
        <v>43882</v>
      </c>
      <c r="R1171" s="99">
        <v>315123.60800000001</v>
      </c>
      <c r="S1171" s="99">
        <v>324747.04286083998</v>
      </c>
      <c r="T1171" s="19"/>
      <c r="U1171" s="23">
        <v>3.2766681579232699E-3</v>
      </c>
      <c r="V1171" s="63">
        <v>-0.23035447102302001</v>
      </c>
      <c r="W1171" s="23">
        <v>6.4642426670616301E-2</v>
      </c>
      <c r="X1171" s="63">
        <v>-3.1385272976040102</v>
      </c>
      <c r="Y1171" s="23">
        <v>-3.7944968956253398E-2</v>
      </c>
      <c r="Z1171" s="63">
        <v>9.4061064849520299</v>
      </c>
      <c r="AA1171" s="23">
        <v>7.8353706243433394E-2</v>
      </c>
      <c r="AB1171" s="63">
        <v>24.741986334003698</v>
      </c>
      <c r="AC1171" s="23">
        <v>0.116845999611542</v>
      </c>
      <c r="AD1171" s="63">
        <v>31.751897208683701</v>
      </c>
      <c r="AE1171" s="23">
        <v>0.15194145085479199</v>
      </c>
      <c r="AF1171" s="64">
        <v>27.387486669438701</v>
      </c>
      <c r="AG1171" s="23">
        <v>5.6692572507017801E-3</v>
      </c>
      <c r="AH1171" s="63">
        <v>-5.5279000756854701</v>
      </c>
      <c r="AI1171" s="23">
        <v>-2.0133977312070801E-2</v>
      </c>
      <c r="AJ1171" s="63">
        <v>8.0727152409963292</v>
      </c>
      <c r="AK1171" s="23">
        <v>0.96336969999945699</v>
      </c>
      <c r="AL1171" s="23">
        <v>7.0988487505019293E-2</v>
      </c>
      <c r="AM1171" s="63">
        <v>111.77607469901</v>
      </c>
      <c r="AN1171" s="19"/>
      <c r="AO1171" s="26">
        <v>2.91827445162198E-2</v>
      </c>
      <c r="AP1171" s="26">
        <v>-3.72652474516144E-2</v>
      </c>
      <c r="AQ1171" s="26">
        <v>7.2456288447938305E-2</v>
      </c>
      <c r="AR1171" s="26">
        <v>-0.138496117393515</v>
      </c>
      <c r="AS1171" s="24">
        <v>7</v>
      </c>
      <c r="AT1171" s="24">
        <v>5</v>
      </c>
      <c r="AU1171" s="24">
        <v>7</v>
      </c>
      <c r="AV1171" s="25">
        <v>5</v>
      </c>
      <c r="AW1171" s="19"/>
      <c r="AX1171" s="29">
        <v>0.13286926193148199</v>
      </c>
      <c r="AY1171" s="30">
        <v>0.209780941596591</v>
      </c>
      <c r="AZ1171" s="30">
        <v>0.66359366084543603</v>
      </c>
      <c r="BA1171" s="30">
        <v>0.29064128489062602</v>
      </c>
      <c r="BB1171" s="62">
        <v>1.36937306258187E-2</v>
      </c>
      <c r="BC1171" s="108">
        <v>-24.8088446217007</v>
      </c>
      <c r="BD1171" s="22">
        <v>43882</v>
      </c>
      <c r="BE1171" s="22">
        <v>43914</v>
      </c>
      <c r="BF1171" s="24"/>
      <c r="BG1171" s="22"/>
      <c r="BH1171" s="37"/>
    </row>
    <row r="1172" spans="1:60" x14ac:dyDescent="0.25">
      <c r="A1172" s="19"/>
      <c r="B1172" s="17" t="s">
        <v>1186</v>
      </c>
      <c r="C1172" s="17" t="s">
        <v>5452</v>
      </c>
      <c r="D1172" s="17" t="s">
        <v>3208</v>
      </c>
      <c r="E1172" s="20" t="s">
        <v>7387</v>
      </c>
      <c r="F1172" s="20" t="s">
        <v>7248</v>
      </c>
      <c r="G1172" s="82" t="s">
        <v>7251</v>
      </c>
      <c r="H1172" s="85" t="s">
        <v>7264</v>
      </c>
      <c r="I1172" s="21" t="s">
        <v>7417</v>
      </c>
      <c r="J1172" s="21" t="s">
        <v>2982</v>
      </c>
      <c r="K1172" s="19"/>
      <c r="L1172" s="22">
        <v>44015</v>
      </c>
      <c r="M1172" s="98">
        <v>1000</v>
      </c>
      <c r="N1172" s="94">
        <v>1000</v>
      </c>
      <c r="O1172" s="94"/>
      <c r="P1172" s="62" t="str">
        <f t="shared" si="18"/>
        <v/>
      </c>
      <c r="Q1172" s="22"/>
      <c r="R1172" s="99">
        <v>0</v>
      </c>
      <c r="S1172" s="99"/>
      <c r="T1172" s="19"/>
      <c r="U1172" s="23">
        <v>0</v>
      </c>
      <c r="V1172" s="63">
        <v>-0.55802128681534702</v>
      </c>
      <c r="W1172" s="23">
        <v>0</v>
      </c>
      <c r="X1172" s="63">
        <v>-9.6027699646656401</v>
      </c>
      <c r="Y1172" s="23">
        <v>0</v>
      </c>
      <c r="Z1172" s="63">
        <v>13.200603380581001</v>
      </c>
      <c r="AA1172" s="23"/>
      <c r="AB1172" s="63"/>
      <c r="AC1172" s="23"/>
      <c r="AD1172" s="63"/>
      <c r="AE1172" s="23"/>
      <c r="AF1172" s="64"/>
      <c r="AG1172" s="23">
        <v>0</v>
      </c>
      <c r="AH1172" s="63">
        <v>-6.0948258007556397</v>
      </c>
      <c r="AI1172" s="23">
        <v>0</v>
      </c>
      <c r="AJ1172" s="63">
        <v>10.0861129722034</v>
      </c>
      <c r="AK1172" s="23">
        <v>0</v>
      </c>
      <c r="AL1172" s="23">
        <v>0</v>
      </c>
      <c r="AM1172" s="63">
        <v>13.9326224859396</v>
      </c>
      <c r="AN1172" s="19"/>
      <c r="AO1172" s="26">
        <v>0</v>
      </c>
      <c r="AP1172" s="26">
        <v>0</v>
      </c>
      <c r="AQ1172" s="26">
        <v>0</v>
      </c>
      <c r="AR1172" s="26">
        <v>0</v>
      </c>
      <c r="AS1172" s="24"/>
      <c r="AT1172" s="24"/>
      <c r="AU1172" s="24"/>
      <c r="AV1172" s="25"/>
      <c r="AW1172" s="19"/>
      <c r="AX1172" s="29"/>
      <c r="AY1172" s="30"/>
      <c r="AZ1172" s="30"/>
      <c r="BA1172" s="30"/>
      <c r="BB1172" s="62"/>
      <c r="BC1172" s="108">
        <v>0</v>
      </c>
      <c r="BD1172" s="22">
        <v>43767</v>
      </c>
      <c r="BE1172" s="22"/>
      <c r="BF1172" s="24"/>
      <c r="BG1172" s="22"/>
      <c r="BH1172" s="37"/>
    </row>
    <row r="1173" spans="1:60" x14ac:dyDescent="0.25">
      <c r="A1173" s="19"/>
      <c r="B1173" s="17" t="s">
        <v>1187</v>
      </c>
      <c r="C1173" s="17" t="s">
        <v>5453</v>
      </c>
      <c r="D1173" s="17" t="s">
        <v>3209</v>
      </c>
      <c r="E1173" s="20" t="s">
        <v>7289</v>
      </c>
      <c r="F1173" s="20" t="s">
        <v>7248</v>
      </c>
      <c r="G1173" s="82" t="s">
        <v>7251</v>
      </c>
      <c r="H1173" s="85" t="s">
        <v>7263</v>
      </c>
      <c r="I1173" s="21" t="s">
        <v>7417</v>
      </c>
      <c r="J1173" s="21" t="s">
        <v>7586</v>
      </c>
      <c r="K1173" s="19"/>
      <c r="L1173" s="22">
        <v>44015</v>
      </c>
      <c r="M1173" s="98">
        <v>1741.3440000005101</v>
      </c>
      <c r="N1173" s="94">
        <v>1741.3440000005101</v>
      </c>
      <c r="O1173" s="94">
        <v>1820.24479999952</v>
      </c>
      <c r="P1173" s="62">
        <f t="shared" si="18"/>
        <v>0.9566537423982584</v>
      </c>
      <c r="Q1173" s="22">
        <v>43874</v>
      </c>
      <c r="R1173" s="99">
        <v>8534100.0429999996</v>
      </c>
      <c r="S1173" s="99">
        <v>8937031.8666093796</v>
      </c>
      <c r="T1173" s="19"/>
      <c r="U1173" s="23">
        <v>2.3711381509201601E-3</v>
      </c>
      <c r="V1173" s="63">
        <v>-0.32090747172333101</v>
      </c>
      <c r="W1173" s="23">
        <v>3.6101941810557002E-2</v>
      </c>
      <c r="X1173" s="63">
        <v>-5.99257578360994</v>
      </c>
      <c r="Y1173" s="23">
        <v>-2.2626415361628498E-2</v>
      </c>
      <c r="Z1173" s="63">
        <v>10.9379618444218</v>
      </c>
      <c r="AA1173" s="23">
        <v>3.5683211584910203E-2</v>
      </c>
      <c r="AB1173" s="63">
        <v>20.474936868151399</v>
      </c>
      <c r="AC1173" s="23">
        <v>0.101679340014089</v>
      </c>
      <c r="AD1173" s="63">
        <v>30.2352312489529</v>
      </c>
      <c r="AE1173" s="23">
        <v>8.6482590106315899E-2</v>
      </c>
      <c r="AF1173" s="64">
        <v>20.841600594605602</v>
      </c>
      <c r="AG1173" s="23">
        <v>1.30926518068009E-3</v>
      </c>
      <c r="AH1173" s="63">
        <v>-5.9638992826876303</v>
      </c>
      <c r="AI1173" s="23">
        <v>-9.6180588143397507E-3</v>
      </c>
      <c r="AJ1173" s="63">
        <v>9.1243070907658002</v>
      </c>
      <c r="AK1173" s="23">
        <v>0.74134399999980805</v>
      </c>
      <c r="AL1173" s="23">
        <v>4.8963145900415797E-2</v>
      </c>
      <c r="AM1173" s="63">
        <v>14.7956147826044</v>
      </c>
      <c r="AN1173" s="19"/>
      <c r="AO1173" s="26">
        <v>1.6442281339550401E-2</v>
      </c>
      <c r="AP1173" s="26">
        <v>-2.2204846059139499E-2</v>
      </c>
      <c r="AQ1173" s="26">
        <v>5.43295608968037E-2</v>
      </c>
      <c r="AR1173" s="26">
        <v>-9.6916295282426304E-2</v>
      </c>
      <c r="AS1173" s="24">
        <v>8</v>
      </c>
      <c r="AT1173" s="24">
        <v>4</v>
      </c>
      <c r="AU1173" s="24">
        <v>7</v>
      </c>
      <c r="AV1173" s="25">
        <v>5</v>
      </c>
      <c r="AW1173" s="19"/>
      <c r="AX1173" s="29">
        <v>8.1383348492236093E-2</v>
      </c>
      <c r="AY1173" s="30">
        <v>-7.5214397883485197E-3</v>
      </c>
      <c r="AZ1173" s="30">
        <v>0.55126155161815404</v>
      </c>
      <c r="BA1173" s="30">
        <v>-9.9772993962687906E-3</v>
      </c>
      <c r="BB1173" s="62">
        <v>8.3855958166805106E-3</v>
      </c>
      <c r="BC1173" s="108">
        <v>-16.4458538762992</v>
      </c>
      <c r="BD1173" s="22">
        <v>43874</v>
      </c>
      <c r="BE1173" s="22">
        <v>43914</v>
      </c>
      <c r="BF1173" s="24"/>
      <c r="BG1173" s="22"/>
      <c r="BH1173" s="37"/>
    </row>
    <row r="1174" spans="1:60" x14ac:dyDescent="0.25">
      <c r="A1174" s="19"/>
      <c r="B1174" s="17" t="s">
        <v>1188</v>
      </c>
      <c r="C1174" s="17" t="s">
        <v>5454</v>
      </c>
      <c r="D1174" s="17" t="s">
        <v>3209</v>
      </c>
      <c r="E1174" s="20" t="s">
        <v>7385</v>
      </c>
      <c r="F1174" s="20" t="s">
        <v>7248</v>
      </c>
      <c r="G1174" s="82" t="s">
        <v>7251</v>
      </c>
      <c r="H1174" s="85" t="s">
        <v>7263</v>
      </c>
      <c r="I1174" s="21" t="s">
        <v>7417</v>
      </c>
      <c r="J1174" s="21" t="s">
        <v>2982</v>
      </c>
      <c r="K1174" s="19"/>
      <c r="L1174" s="22">
        <v>44015</v>
      </c>
      <c r="M1174" s="98">
        <v>2064.9939999990202</v>
      </c>
      <c r="N1174" s="94">
        <v>2064.9939999990202</v>
      </c>
      <c r="O1174" s="94">
        <v>2142.45309999958</v>
      </c>
      <c r="P1174" s="62">
        <f t="shared" si="18"/>
        <v>0.96384560296765653</v>
      </c>
      <c r="Q1174" s="22">
        <v>43874</v>
      </c>
      <c r="R1174" s="99">
        <v>8928756.5460000001</v>
      </c>
      <c r="S1174" s="99">
        <v>8509292.5789687503</v>
      </c>
      <c r="T1174" s="19"/>
      <c r="U1174" s="23">
        <v>2.4244178293883999E-3</v>
      </c>
      <c r="V1174" s="63">
        <v>-0.31557950387650602</v>
      </c>
      <c r="W1174" s="23">
        <v>3.77542630958487E-2</v>
      </c>
      <c r="X1174" s="63">
        <v>-5.82734365508077</v>
      </c>
      <c r="Y1174" s="23">
        <v>-1.3131883575624699E-2</v>
      </c>
      <c r="Z1174" s="63">
        <v>11.887415023025801</v>
      </c>
      <c r="AA1174" s="23">
        <v>5.6042902160697801E-2</v>
      </c>
      <c r="AB1174" s="63">
        <v>22.5109059257375</v>
      </c>
      <c r="AC1174" s="23">
        <v>0.14529199872777099</v>
      </c>
      <c r="AD1174" s="63">
        <v>34.596497120335698</v>
      </c>
      <c r="AE1174" s="23">
        <v>0.15166713923288599</v>
      </c>
      <c r="AF1174" s="64">
        <v>27.360055507247999</v>
      </c>
      <c r="AG1174" s="23">
        <v>1.4688413994008399E-3</v>
      </c>
      <c r="AH1174" s="63">
        <v>-5.9479416608155598</v>
      </c>
      <c r="AI1174" s="23">
        <v>1.6220595352933699E-4</v>
      </c>
      <c r="AJ1174" s="63">
        <v>10.1023335675563</v>
      </c>
      <c r="AK1174" s="23">
        <v>0.69878657749039097</v>
      </c>
      <c r="AL1174" s="23">
        <v>5.5345121780192102E-2</v>
      </c>
      <c r="AM1174" s="63">
        <v>85.317762448103196</v>
      </c>
      <c r="AN1174" s="19"/>
      <c r="AO1174" s="26">
        <v>1.6496281228683098E-2</v>
      </c>
      <c r="AP1174" s="26">
        <v>-2.2152910581098698E-2</v>
      </c>
      <c r="AQ1174" s="26">
        <v>5.6010946167589303E-2</v>
      </c>
      <c r="AR1174" s="26">
        <v>-9.5427962714893497E-2</v>
      </c>
      <c r="AS1174" s="24">
        <v>8</v>
      </c>
      <c r="AT1174" s="24">
        <v>4</v>
      </c>
      <c r="AU1174" s="24">
        <v>7</v>
      </c>
      <c r="AV1174" s="25">
        <v>5</v>
      </c>
      <c r="AW1174" s="19"/>
      <c r="AX1174" s="29">
        <v>8.1436266441742206E-2</v>
      </c>
      <c r="AY1174" s="30">
        <v>0.22002125207586701</v>
      </c>
      <c r="AZ1174" s="30">
        <v>0.61902094126889995</v>
      </c>
      <c r="BA1174" s="30">
        <v>0.29409890220676999</v>
      </c>
      <c r="BB1174" s="62">
        <v>8.3915832163893398E-3</v>
      </c>
      <c r="BC1174" s="108">
        <v>-16.2681414122926</v>
      </c>
      <c r="BD1174" s="22">
        <v>43874</v>
      </c>
      <c r="BE1174" s="22">
        <v>43914</v>
      </c>
      <c r="BF1174" s="24"/>
      <c r="BG1174" s="22"/>
      <c r="BH1174" s="37"/>
    </row>
    <row r="1175" spans="1:60" x14ac:dyDescent="0.25">
      <c r="A1175" s="19"/>
      <c r="B1175" s="17" t="s">
        <v>1189</v>
      </c>
      <c r="C1175" s="17" t="s">
        <v>5455</v>
      </c>
      <c r="D1175" s="17" t="s">
        <v>3209</v>
      </c>
      <c r="E1175" s="20" t="s">
        <v>7386</v>
      </c>
      <c r="F1175" s="20" t="s">
        <v>7248</v>
      </c>
      <c r="G1175" s="82" t="s">
        <v>7251</v>
      </c>
      <c r="H1175" s="85" t="s">
        <v>7263</v>
      </c>
      <c r="I1175" s="21" t="s">
        <v>7417</v>
      </c>
      <c r="J1175" s="21" t="s">
        <v>7587</v>
      </c>
      <c r="K1175" s="19"/>
      <c r="L1175" s="22">
        <v>44015</v>
      </c>
      <c r="M1175" s="98">
        <v>1123.8549000006201</v>
      </c>
      <c r="N1175" s="94">
        <v>1123.8549000006201</v>
      </c>
      <c r="O1175" s="94">
        <v>1174.77710000053</v>
      </c>
      <c r="P1175" s="62">
        <f t="shared" si="18"/>
        <v>0.95665373456812619</v>
      </c>
      <c r="Q1175" s="22">
        <v>43874</v>
      </c>
      <c r="R1175" s="99">
        <v>14620199.467</v>
      </c>
      <c r="S1175" s="99">
        <v>15397808.152421899</v>
      </c>
      <c r="T1175" s="19"/>
      <c r="U1175" s="23">
        <v>2.3711278427072098E-3</v>
      </c>
      <c r="V1175" s="63">
        <v>-0.320908502544626</v>
      </c>
      <c r="W1175" s="23">
        <v>3.6101840203627902E-2</v>
      </c>
      <c r="X1175" s="63">
        <v>-5.9925859443028502</v>
      </c>
      <c r="Y1175" s="23">
        <v>-2.26265085912019E-2</v>
      </c>
      <c r="Z1175" s="63">
        <v>10.937952521460801</v>
      </c>
      <c r="AA1175" s="23">
        <v>3.5683153941135998E-2</v>
      </c>
      <c r="AB1175" s="63">
        <v>20.474931103759399</v>
      </c>
      <c r="AC1175" s="23"/>
      <c r="AD1175" s="63"/>
      <c r="AE1175" s="23"/>
      <c r="AF1175" s="64"/>
      <c r="AG1175" s="23">
        <v>1.30926507154072E-3</v>
      </c>
      <c r="AH1175" s="63">
        <v>-5.9638992936015702</v>
      </c>
      <c r="AI1175" s="23">
        <v>-9.6180791651931906E-3</v>
      </c>
      <c r="AJ1175" s="63">
        <v>9.1243050556804501</v>
      </c>
      <c r="AK1175" s="23">
        <v>0.128552839762124</v>
      </c>
      <c r="AL1175" s="23">
        <v>7.1887593805513503E-2</v>
      </c>
      <c r="AM1175" s="63">
        <v>29.899578286858699</v>
      </c>
      <c r="AN1175" s="19"/>
      <c r="AO1175" s="26">
        <v>1.6442286194433098E-2</v>
      </c>
      <c r="AP1175" s="26">
        <v>-2.2204891874935101E-2</v>
      </c>
      <c r="AQ1175" s="26">
        <v>5.43294488452375E-2</v>
      </c>
      <c r="AR1175" s="26">
        <v>-9.6916266813495897E-2</v>
      </c>
      <c r="AS1175" s="24">
        <v>8</v>
      </c>
      <c r="AT1175" s="24">
        <v>4</v>
      </c>
      <c r="AU1175" s="24">
        <v>7</v>
      </c>
      <c r="AV1175" s="25">
        <v>5</v>
      </c>
      <c r="AW1175" s="19"/>
      <c r="AX1175" s="29">
        <v>8.1383325243077703E-2</v>
      </c>
      <c r="AY1175" s="30">
        <v>-7.5213025473175304E-3</v>
      </c>
      <c r="AZ1175" s="30">
        <v>0.55126162995747996</v>
      </c>
      <c r="BA1175" s="30">
        <v>-9.9771180849614893E-3</v>
      </c>
      <c r="BB1175" s="62">
        <v>8.3855933992890604E-3</v>
      </c>
      <c r="BC1175" s="108">
        <v>-16.445851727970901</v>
      </c>
      <c r="BD1175" s="22">
        <v>43874</v>
      </c>
      <c r="BE1175" s="22">
        <v>43914</v>
      </c>
      <c r="BF1175" s="24"/>
      <c r="BG1175" s="22"/>
      <c r="BH1175" s="37"/>
    </row>
    <row r="1176" spans="1:60" x14ac:dyDescent="0.25">
      <c r="A1176" s="19"/>
      <c r="B1176" s="17" t="s">
        <v>1190</v>
      </c>
      <c r="C1176" s="17" t="s">
        <v>5456</v>
      </c>
      <c r="D1176" s="17" t="s">
        <v>3209</v>
      </c>
      <c r="E1176" s="20" t="s">
        <v>7291</v>
      </c>
      <c r="F1176" s="20" t="s">
        <v>7248</v>
      </c>
      <c r="G1176" s="82" t="s">
        <v>7251</v>
      </c>
      <c r="H1176" s="85" t="s">
        <v>7263</v>
      </c>
      <c r="I1176" s="21" t="s">
        <v>7417</v>
      </c>
      <c r="J1176" s="21" t="s">
        <v>7588</v>
      </c>
      <c r="K1176" s="19"/>
      <c r="L1176" s="22">
        <v>44015</v>
      </c>
      <c r="M1176" s="98">
        <v>1973.9278999995399</v>
      </c>
      <c r="N1176" s="94">
        <v>1973.9278999995399</v>
      </c>
      <c r="O1176" s="94">
        <v>2054.7325999997602</v>
      </c>
      <c r="P1176" s="62">
        <f t="shared" si="18"/>
        <v>0.96067386091979579</v>
      </c>
      <c r="Q1176" s="22">
        <v>43874</v>
      </c>
      <c r="R1176" s="99">
        <v>4826.0990000000002</v>
      </c>
      <c r="S1176" s="99">
        <v>1896.1073281860399</v>
      </c>
      <c r="T1176" s="19"/>
      <c r="U1176" s="23">
        <v>2.4008224245335402E-3</v>
      </c>
      <c r="V1176" s="63">
        <v>-0.317939044361992</v>
      </c>
      <c r="W1176" s="23">
        <v>3.7031956566352199E-2</v>
      </c>
      <c r="X1176" s="63">
        <v>-5.8995743080304202</v>
      </c>
      <c r="Y1176" s="23">
        <v>-1.73175972286117E-2</v>
      </c>
      <c r="Z1176" s="63">
        <v>11.468843657727099</v>
      </c>
      <c r="AA1176" s="23">
        <v>4.703951758529E-2</v>
      </c>
      <c r="AB1176" s="63">
        <v>21.610567468189402</v>
      </c>
      <c r="AC1176" s="23">
        <v>0.12585114232759201</v>
      </c>
      <c r="AD1176" s="63">
        <v>32.652411480317802</v>
      </c>
      <c r="AE1176" s="23">
        <v>0.122544351646939</v>
      </c>
      <c r="AF1176" s="64">
        <v>24.4477767486533</v>
      </c>
      <c r="AG1176" s="23">
        <v>1.3991182895551899E-3</v>
      </c>
      <c r="AH1176" s="63">
        <v>-5.9549139718001198</v>
      </c>
      <c r="AI1176" s="23">
        <v>-4.1478203329461403E-3</v>
      </c>
      <c r="AJ1176" s="63">
        <v>9.6713309389160695</v>
      </c>
      <c r="AK1176" s="23">
        <v>0.97392789999838003</v>
      </c>
      <c r="AL1176" s="23">
        <v>6.0959282422118101E-2</v>
      </c>
      <c r="AM1176" s="63">
        <v>61.989337145292701</v>
      </c>
      <c r="AN1176" s="19"/>
      <c r="AO1176" s="26">
        <v>1.6472555393192999E-2</v>
      </c>
      <c r="AP1176" s="26">
        <v>-2.2175481422891601E-2</v>
      </c>
      <c r="AQ1176" s="26">
        <v>5.5267227728108999E-2</v>
      </c>
      <c r="AR1176" s="26">
        <v>-9.6092554477800199E-2</v>
      </c>
      <c r="AS1176" s="24">
        <v>8</v>
      </c>
      <c r="AT1176" s="24">
        <v>4</v>
      </c>
      <c r="AU1176" s="24">
        <v>7</v>
      </c>
      <c r="AV1176" s="25">
        <v>5</v>
      </c>
      <c r="AW1176" s="19"/>
      <c r="AX1176" s="29">
        <v>8.1412450542265993E-2</v>
      </c>
      <c r="AY1176" s="30">
        <v>0.11944567373223</v>
      </c>
      <c r="AZ1176" s="30">
        <v>0.58906581995779606</v>
      </c>
      <c r="BA1176" s="30">
        <v>0.15912519882499501</v>
      </c>
      <c r="BB1176" s="62">
        <v>8.3888924122948096E-3</v>
      </c>
      <c r="BC1176" s="108">
        <v>-16.346686668606701</v>
      </c>
      <c r="BD1176" s="22">
        <v>43874</v>
      </c>
      <c r="BE1176" s="22">
        <v>43914</v>
      </c>
      <c r="BF1176" s="24"/>
      <c r="BG1176" s="22"/>
      <c r="BH1176" s="37"/>
    </row>
    <row r="1177" spans="1:60" x14ac:dyDescent="0.25">
      <c r="A1177" s="19"/>
      <c r="B1177" s="17" t="s">
        <v>1191</v>
      </c>
      <c r="C1177" s="17" t="s">
        <v>5457</v>
      </c>
      <c r="D1177" s="17" t="s">
        <v>3209</v>
      </c>
      <c r="E1177" s="20" t="s">
        <v>7391</v>
      </c>
      <c r="F1177" s="20" t="s">
        <v>7248</v>
      </c>
      <c r="G1177" s="82" t="s">
        <v>7251</v>
      </c>
      <c r="H1177" s="85" t="s">
        <v>7263</v>
      </c>
      <c r="I1177" s="21" t="s">
        <v>7417</v>
      </c>
      <c r="J1177" s="21" t="s">
        <v>2982</v>
      </c>
      <c r="K1177" s="19"/>
      <c r="L1177" s="22">
        <v>44015</v>
      </c>
      <c r="M1177" s="98">
        <v>1687.28999999911</v>
      </c>
      <c r="N1177" s="94">
        <v>1687.28999999911</v>
      </c>
      <c r="O1177" s="94">
        <v>1748.8959999997201</v>
      </c>
      <c r="P1177" s="62">
        <f t="shared" si="18"/>
        <v>0.96477434907471915</v>
      </c>
      <c r="Q1177" s="22">
        <v>43874</v>
      </c>
      <c r="R1177" s="99">
        <v>388207.54499999998</v>
      </c>
      <c r="S1177" s="99">
        <v>381287.25752880902</v>
      </c>
      <c r="T1177" s="19"/>
      <c r="U1177" s="23">
        <v>2.43126520399528E-3</v>
      </c>
      <c r="V1177" s="63">
        <v>-0.31489476641581898</v>
      </c>
      <c r="W1177" s="23">
        <v>3.79670071797591E-2</v>
      </c>
      <c r="X1177" s="63">
        <v>-5.8060692466897299</v>
      </c>
      <c r="Y1177" s="23">
        <v>-1.1904301783033601E-2</v>
      </c>
      <c r="Z1177" s="63">
        <v>12.010173202274</v>
      </c>
      <c r="AA1177" s="23">
        <v>5.8689971159765299E-2</v>
      </c>
      <c r="AB1177" s="63">
        <v>22.775612825644199</v>
      </c>
      <c r="AC1177" s="23">
        <v>0.15103680221916899</v>
      </c>
      <c r="AD1177" s="63">
        <v>35.170977469475503</v>
      </c>
      <c r="AE1177" s="23">
        <v>0.160341223350842</v>
      </c>
      <c r="AF1177" s="64">
        <v>28.227463919058199</v>
      </c>
      <c r="AG1177" s="23">
        <v>1.4893332117935599E-3</v>
      </c>
      <c r="AH1177" s="63">
        <v>-5.9458924795762904</v>
      </c>
      <c r="AI1177" s="23">
        <v>1.42692163353786E-3</v>
      </c>
      <c r="AJ1177" s="63">
        <v>10.228805135557201</v>
      </c>
      <c r="AK1177" s="23">
        <v>0.68728999999933904</v>
      </c>
      <c r="AL1177" s="23">
        <v>5.4616885860014001E-2</v>
      </c>
      <c r="AM1177" s="63">
        <v>84.168104698997894</v>
      </c>
      <c r="AN1177" s="19"/>
      <c r="AO1177" s="26">
        <v>1.6503243083207102E-2</v>
      </c>
      <c r="AP1177" s="26">
        <v>-2.2146253787468598E-2</v>
      </c>
      <c r="AQ1177" s="26">
        <v>5.6227423050586402E-2</v>
      </c>
      <c r="AR1177" s="26">
        <v>-9.5236440924054505E-2</v>
      </c>
      <c r="AS1177" s="24">
        <v>8</v>
      </c>
      <c r="AT1177" s="24">
        <v>4</v>
      </c>
      <c r="AU1177" s="24">
        <v>7</v>
      </c>
      <c r="AV1177" s="25">
        <v>5</v>
      </c>
      <c r="AW1177" s="19"/>
      <c r="AX1177" s="29">
        <v>8.1443456327251598E-2</v>
      </c>
      <c r="AY1177" s="30">
        <v>0.24956760891382099</v>
      </c>
      <c r="AZ1177" s="30">
        <v>0.62782393069210196</v>
      </c>
      <c r="BA1177" s="30">
        <v>0.33392022540101601</v>
      </c>
      <c r="BB1177" s="62">
        <v>8.3923932112429604E-3</v>
      </c>
      <c r="BC1177" s="108">
        <v>-16.245259866816902</v>
      </c>
      <c r="BD1177" s="22">
        <v>43874</v>
      </c>
      <c r="BE1177" s="22">
        <v>43914</v>
      </c>
      <c r="BF1177" s="24"/>
      <c r="BG1177" s="22"/>
      <c r="BH1177" s="37"/>
    </row>
    <row r="1178" spans="1:60" x14ac:dyDescent="0.25">
      <c r="A1178" s="19"/>
      <c r="B1178" s="17" t="s">
        <v>1192</v>
      </c>
      <c r="C1178" s="17" t="s">
        <v>5458</v>
      </c>
      <c r="D1178" s="17" t="s">
        <v>3209</v>
      </c>
      <c r="E1178" s="20" t="s">
        <v>7392</v>
      </c>
      <c r="F1178" s="20" t="s">
        <v>7248</v>
      </c>
      <c r="G1178" s="82" t="s">
        <v>7251</v>
      </c>
      <c r="H1178" s="85" t="s">
        <v>7263</v>
      </c>
      <c r="I1178" s="21" t="s">
        <v>7417</v>
      </c>
      <c r="J1178" s="21" t="s">
        <v>2982</v>
      </c>
      <c r="K1178" s="19"/>
      <c r="L1178" s="22">
        <v>44015</v>
      </c>
      <c r="M1178" s="98">
        <v>1777.3007999993899</v>
      </c>
      <c r="N1178" s="94">
        <v>1777.3007999993899</v>
      </c>
      <c r="O1178" s="94">
        <v>1842.1932999994599</v>
      </c>
      <c r="P1178" s="62">
        <f t="shared" si="18"/>
        <v>0.96477432634236104</v>
      </c>
      <c r="Q1178" s="22">
        <v>43874</v>
      </c>
      <c r="R1178" s="99">
        <v>350883.78200000001</v>
      </c>
      <c r="S1178" s="99">
        <v>345379.18375293002</v>
      </c>
      <c r="T1178" s="19"/>
      <c r="U1178" s="23">
        <v>2.4312033747264602E-3</v>
      </c>
      <c r="V1178" s="63">
        <v>-0.31490094934270002</v>
      </c>
      <c r="W1178" s="23">
        <v>3.7966984920785797E-2</v>
      </c>
      <c r="X1178" s="63">
        <v>-5.8060714725870604</v>
      </c>
      <c r="Y1178" s="23">
        <v>-1.1904288020559799E-2</v>
      </c>
      <c r="Z1178" s="63">
        <v>12.010174578521401</v>
      </c>
      <c r="AA1178" s="23">
        <v>5.8689986546596601E-2</v>
      </c>
      <c r="AB1178" s="63">
        <v>22.7756143643055</v>
      </c>
      <c r="AC1178" s="23">
        <v>0.151036845856725</v>
      </c>
      <c r="AD1178" s="63">
        <v>35.170981833187398</v>
      </c>
      <c r="AE1178" s="23">
        <v>0.160341373806587</v>
      </c>
      <c r="AF1178" s="64">
        <v>28.227478964632599</v>
      </c>
      <c r="AG1178" s="23">
        <v>1.4893012048560199E-3</v>
      </c>
      <c r="AH1178" s="63">
        <v>-5.9458956802700396</v>
      </c>
      <c r="AI1178" s="23">
        <v>1.4268904033087899E-3</v>
      </c>
      <c r="AJ1178" s="63">
        <v>10.2288020125416</v>
      </c>
      <c r="AK1178" s="23">
        <v>0.77730079999891999</v>
      </c>
      <c r="AL1178" s="23">
        <v>6.0203348199138397E-2</v>
      </c>
      <c r="AM1178" s="63">
        <v>93.169184698956101</v>
      </c>
      <c r="AN1178" s="19"/>
      <c r="AO1178" s="26">
        <v>1.6503238737641399E-2</v>
      </c>
      <c r="AP1178" s="26">
        <v>-2.2146207729747399E-2</v>
      </c>
      <c r="AQ1178" s="26">
        <v>5.6227356812087202E-2</v>
      </c>
      <c r="AR1178" s="26">
        <v>-9.5236471013777205E-2</v>
      </c>
      <c r="AS1178" s="24">
        <v>8</v>
      </c>
      <c r="AT1178" s="24">
        <v>4</v>
      </c>
      <c r="AU1178" s="24">
        <v>7</v>
      </c>
      <c r="AV1178" s="25">
        <v>5</v>
      </c>
      <c r="AW1178" s="19"/>
      <c r="AX1178" s="29">
        <v>8.1443444259348297E-2</v>
      </c>
      <c r="AY1178" s="30">
        <v>0.24956710495371201</v>
      </c>
      <c r="AZ1178" s="30">
        <v>0.62782381968918299</v>
      </c>
      <c r="BA1178" s="30">
        <v>0.33391945502853598</v>
      </c>
      <c r="BB1178" s="62">
        <v>8.3923919291464706E-3</v>
      </c>
      <c r="BC1178" s="108">
        <v>-16.245260472904199</v>
      </c>
      <c r="BD1178" s="22">
        <v>43874</v>
      </c>
      <c r="BE1178" s="22">
        <v>43914</v>
      </c>
      <c r="BF1178" s="24"/>
      <c r="BG1178" s="22"/>
      <c r="BH1178" s="37"/>
    </row>
    <row r="1179" spans="1:60" x14ac:dyDescent="0.25">
      <c r="A1179" s="19"/>
      <c r="B1179" s="17" t="s">
        <v>1193</v>
      </c>
      <c r="C1179" s="17" t="s">
        <v>5459</v>
      </c>
      <c r="D1179" s="17" t="s">
        <v>3209</v>
      </c>
      <c r="E1179" s="20" t="s">
        <v>7387</v>
      </c>
      <c r="F1179" s="20" t="s">
        <v>7248</v>
      </c>
      <c r="G1179" s="82" t="s">
        <v>7251</v>
      </c>
      <c r="H1179" s="85" t="s">
        <v>7263</v>
      </c>
      <c r="I1179" s="21" t="s">
        <v>7417</v>
      </c>
      <c r="J1179" s="21" t="s">
        <v>2982</v>
      </c>
      <c r="K1179" s="19"/>
      <c r="L1179" s="22">
        <v>44015</v>
      </c>
      <c r="M1179" s="98">
        <v>1167.4355999995</v>
      </c>
      <c r="N1179" s="94">
        <v>1167.4355999995</v>
      </c>
      <c r="O1179" s="94">
        <v>1205.9188000001</v>
      </c>
      <c r="P1179" s="62">
        <f t="shared" si="18"/>
        <v>0.96808806695724725</v>
      </c>
      <c r="Q1179" s="22">
        <v>43874</v>
      </c>
      <c r="R1179" s="99">
        <v>534710.17000000004</v>
      </c>
      <c r="S1179" s="99">
        <v>466886.92890234402</v>
      </c>
      <c r="T1179" s="19"/>
      <c r="U1179" s="23">
        <v>2.4556581029173698E-3</v>
      </c>
      <c r="V1179" s="63">
        <v>-0.31245547652361</v>
      </c>
      <c r="W1179" s="23">
        <v>3.87245413930941E-2</v>
      </c>
      <c r="X1179" s="63">
        <v>-5.7303158253562296</v>
      </c>
      <c r="Y1179" s="23">
        <v>-7.5214049275018598E-3</v>
      </c>
      <c r="Z1179" s="63">
        <v>12.448462887827199</v>
      </c>
      <c r="AA1179" s="23">
        <v>6.8167484358127695E-2</v>
      </c>
      <c r="AB1179" s="63">
        <v>23.723364145465901</v>
      </c>
      <c r="AC1179" s="23">
        <v>0.17172328702523401</v>
      </c>
      <c r="AD1179" s="63">
        <v>37.239625950052897</v>
      </c>
      <c r="AE1179" s="23"/>
      <c r="AF1179" s="64"/>
      <c r="AG1179" s="23">
        <v>1.5624378011125401E-3</v>
      </c>
      <c r="AH1179" s="63">
        <v>-5.9385820206443896</v>
      </c>
      <c r="AI1179" s="23">
        <v>5.9422368594823603E-3</v>
      </c>
      <c r="AJ1179" s="63">
        <v>10.6803366581589</v>
      </c>
      <c r="AK1179" s="23">
        <v>0.16565366524271699</v>
      </c>
      <c r="AL1179" s="23">
        <v>6.77789682395087E-2</v>
      </c>
      <c r="AM1179" s="63">
        <v>40.227454925072401</v>
      </c>
      <c r="AN1179" s="19"/>
      <c r="AO1179" s="26">
        <v>1.65279152406583E-2</v>
      </c>
      <c r="AP1179" s="26">
        <v>-2.21224956039805E-2</v>
      </c>
      <c r="AQ1179" s="26">
        <v>5.6998189364094301E-2</v>
      </c>
      <c r="AR1179" s="26">
        <v>-9.4554117814404898E-2</v>
      </c>
      <c r="AS1179" s="24">
        <v>8</v>
      </c>
      <c r="AT1179" s="24">
        <v>4</v>
      </c>
      <c r="AU1179" s="24">
        <v>7</v>
      </c>
      <c r="AV1179" s="25">
        <v>5</v>
      </c>
      <c r="AW1179" s="19"/>
      <c r="AX1179" s="29">
        <v>8.2003177372826003E-2</v>
      </c>
      <c r="AY1179" s="30">
        <v>0.32522672787081303</v>
      </c>
      <c r="AZ1179" s="30">
        <v>0.63500740642757603</v>
      </c>
      <c r="BA1179" s="30">
        <v>0.43621276967814998</v>
      </c>
      <c r="BB1179" s="62">
        <v>8.4502593632714701E-3</v>
      </c>
      <c r="BC1179" s="108">
        <v>-16.163749997096598</v>
      </c>
      <c r="BD1179" s="22">
        <v>43874</v>
      </c>
      <c r="BE1179" s="22">
        <v>43914</v>
      </c>
      <c r="BF1179" s="24"/>
      <c r="BG1179" s="22"/>
      <c r="BH1179" s="37"/>
    </row>
    <row r="1180" spans="1:60" x14ac:dyDescent="0.25">
      <c r="A1180" s="19"/>
      <c r="B1180" s="17" t="s">
        <v>1194</v>
      </c>
      <c r="C1180" s="17" t="s">
        <v>5460</v>
      </c>
      <c r="D1180" s="17" t="s">
        <v>3210</v>
      </c>
      <c r="E1180" s="20" t="s">
        <v>7289</v>
      </c>
      <c r="F1180" s="20" t="s">
        <v>7248</v>
      </c>
      <c r="G1180" s="82" t="s">
        <v>7251</v>
      </c>
      <c r="H1180" s="85" t="s">
        <v>7262</v>
      </c>
      <c r="I1180" s="21" t="s">
        <v>7417</v>
      </c>
      <c r="J1180" s="21" t="s">
        <v>7589</v>
      </c>
      <c r="K1180" s="19"/>
      <c r="L1180" s="22">
        <v>44015</v>
      </c>
      <c r="M1180" s="98">
        <v>1630.66819999926</v>
      </c>
      <c r="N1180" s="94">
        <v>1630.66819999926</v>
      </c>
      <c r="O1180" s="94">
        <v>1724.3616000004099</v>
      </c>
      <c r="P1180" s="62">
        <f t="shared" si="18"/>
        <v>0.94566487678621025</v>
      </c>
      <c r="Q1180" s="22">
        <v>43747</v>
      </c>
      <c r="R1180" s="99">
        <v>8623281.9680000003</v>
      </c>
      <c r="S1180" s="99">
        <v>13974392.493906301</v>
      </c>
      <c r="T1180" s="19"/>
      <c r="U1180" s="23">
        <v>4.8371665252489E-4</v>
      </c>
      <c r="V1180" s="63">
        <v>-0.50964962156285798</v>
      </c>
      <c r="W1180" s="23">
        <v>6.78132026405365E-3</v>
      </c>
      <c r="X1180" s="63">
        <v>-8.9246379382675496</v>
      </c>
      <c r="Y1180" s="23">
        <v>1.28223562387575E-2</v>
      </c>
      <c r="Z1180" s="63">
        <v>14.4828390044568</v>
      </c>
      <c r="AA1180" s="23">
        <v>1.2814367077226101E-2</v>
      </c>
      <c r="AB1180" s="63">
        <v>18.188052417390299</v>
      </c>
      <c r="AC1180" s="23">
        <v>0.14317968587420199</v>
      </c>
      <c r="AD1180" s="63">
        <v>34.385265834978803</v>
      </c>
      <c r="AE1180" s="23">
        <v>0.13992102675547399</v>
      </c>
      <c r="AF1180" s="64">
        <v>26.185444259521301</v>
      </c>
      <c r="AG1180" s="23">
        <v>-3.02802440364758E-3</v>
      </c>
      <c r="AH1180" s="63">
        <v>-6.3976282411240399</v>
      </c>
      <c r="AI1180" s="23">
        <v>1.9395714789425301E-2</v>
      </c>
      <c r="AJ1180" s="63">
        <v>12.025684451145899</v>
      </c>
      <c r="AK1180" s="23">
        <v>0.63066819999949097</v>
      </c>
      <c r="AL1180" s="23">
        <v>4.3028351175962598E-2</v>
      </c>
      <c r="AM1180" s="63">
        <v>6.1413615820347296</v>
      </c>
      <c r="AN1180" s="19"/>
      <c r="AO1180" s="26">
        <v>3.1456976250410697E-2</v>
      </c>
      <c r="AP1180" s="26">
        <v>-4.9994130968116203E-2</v>
      </c>
      <c r="AQ1180" s="26">
        <v>4.1712941536388798E-2</v>
      </c>
      <c r="AR1180" s="26">
        <v>-4.1898426773550497E-2</v>
      </c>
      <c r="AS1180" s="24">
        <v>5</v>
      </c>
      <c r="AT1180" s="24">
        <v>7</v>
      </c>
      <c r="AU1180" s="24">
        <v>6</v>
      </c>
      <c r="AV1180" s="25">
        <v>6</v>
      </c>
      <c r="AW1180" s="19"/>
      <c r="AX1180" s="29">
        <v>8.6497242363839197E-2</v>
      </c>
      <c r="AY1180" s="30">
        <v>-3.4875291321497998E-2</v>
      </c>
      <c r="AZ1180" s="30">
        <v>0.49753215541568402</v>
      </c>
      <c r="BA1180" s="30">
        <v>-4.48060145525346E-2</v>
      </c>
      <c r="BB1180" s="62">
        <v>8.8708002283601692E-3</v>
      </c>
      <c r="BC1180" s="108">
        <v>-12.5832597989211</v>
      </c>
      <c r="BD1180" s="22">
        <v>43747</v>
      </c>
      <c r="BE1180" s="22">
        <v>43915</v>
      </c>
      <c r="BF1180" s="24"/>
      <c r="BG1180" s="22"/>
      <c r="BH1180" s="37"/>
    </row>
    <row r="1181" spans="1:60" x14ac:dyDescent="0.25">
      <c r="A1181" s="19"/>
      <c r="B1181" s="17" t="s">
        <v>1195</v>
      </c>
      <c r="C1181" s="17" t="s">
        <v>5461</v>
      </c>
      <c r="D1181" s="17" t="s">
        <v>3210</v>
      </c>
      <c r="E1181" s="20" t="s">
        <v>7385</v>
      </c>
      <c r="F1181" s="20" t="s">
        <v>7248</v>
      </c>
      <c r="G1181" s="82" t="s">
        <v>7251</v>
      </c>
      <c r="H1181" s="85" t="s">
        <v>7262</v>
      </c>
      <c r="I1181" s="21" t="s">
        <v>7417</v>
      </c>
      <c r="J1181" s="21" t="s">
        <v>2982</v>
      </c>
      <c r="K1181" s="19"/>
      <c r="L1181" s="22">
        <v>44015</v>
      </c>
      <c r="M1181" s="98">
        <v>1746.6497000008801</v>
      </c>
      <c r="N1181" s="94">
        <v>1746.6497000008801</v>
      </c>
      <c r="O1181" s="94">
        <v>1841.2898999992799</v>
      </c>
      <c r="P1181" s="62">
        <f t="shared" si="18"/>
        <v>0.94860114097272963</v>
      </c>
      <c r="Q1181" s="22">
        <v>43747</v>
      </c>
      <c r="R1181" s="99">
        <v>7602154.1370000001</v>
      </c>
      <c r="S1181" s="99">
        <v>8836836.5449062493</v>
      </c>
      <c r="T1181" s="19"/>
      <c r="U1181" s="23">
        <v>4.9524996029504098E-4</v>
      </c>
      <c r="V1181" s="63">
        <v>-0.50849629078584302</v>
      </c>
      <c r="W1181" s="23">
        <v>7.13043743962771E-3</v>
      </c>
      <c r="X1181" s="63">
        <v>-8.8897262207028707</v>
      </c>
      <c r="Y1181" s="23">
        <v>1.4955082280721401E-2</v>
      </c>
      <c r="Z1181" s="63">
        <v>14.6961116086604</v>
      </c>
      <c r="AA1181" s="23">
        <v>1.7113706071540901E-2</v>
      </c>
      <c r="AB1181" s="63">
        <v>18.617986316821799</v>
      </c>
      <c r="AC1181" s="23">
        <v>0.15173821404285301</v>
      </c>
      <c r="AD1181" s="63">
        <v>35.241118651814801</v>
      </c>
      <c r="AE1181" s="23">
        <v>0.151951964191539</v>
      </c>
      <c r="AF1181" s="64">
        <v>27.3885380031134</v>
      </c>
      <c r="AG1181" s="23">
        <v>-2.9934461208540601E-3</v>
      </c>
      <c r="AH1181" s="63">
        <v>-6.3941704128446899</v>
      </c>
      <c r="AI1181" s="23">
        <v>2.1577744673777498E-2</v>
      </c>
      <c r="AJ1181" s="63">
        <v>12.2438874395884</v>
      </c>
      <c r="AK1181" s="23">
        <v>0.64612108531990098</v>
      </c>
      <c r="AL1181" s="23">
        <v>5.1972004470371799E-2</v>
      </c>
      <c r="AM1181" s="63">
        <v>80.051213231054106</v>
      </c>
      <c r="AN1181" s="19"/>
      <c r="AO1181" s="26">
        <v>3.1468912135096602E-2</v>
      </c>
      <c r="AP1181" s="26">
        <v>-4.9983107037405702E-2</v>
      </c>
      <c r="AQ1181" s="26">
        <v>4.2086265359103002E-2</v>
      </c>
      <c r="AR1181" s="26">
        <v>-4.1565310103615E-2</v>
      </c>
      <c r="AS1181" s="24">
        <v>5</v>
      </c>
      <c r="AT1181" s="24">
        <v>7</v>
      </c>
      <c r="AU1181" s="24">
        <v>6</v>
      </c>
      <c r="AV1181" s="25">
        <v>6</v>
      </c>
      <c r="AW1181" s="19"/>
      <c r="AX1181" s="29">
        <v>8.6510156694275794E-2</v>
      </c>
      <c r="AY1181" s="30">
        <v>1.14808537631603E-2</v>
      </c>
      <c r="AZ1181" s="30">
        <v>0.51115236724490398</v>
      </c>
      <c r="BA1181" s="30">
        <v>1.47684471541965E-2</v>
      </c>
      <c r="BB1181" s="62">
        <v>8.8722550403144904E-3</v>
      </c>
      <c r="BC1181" s="108">
        <v>-12.413124082188</v>
      </c>
      <c r="BD1181" s="22">
        <v>43747</v>
      </c>
      <c r="BE1181" s="22">
        <v>43915</v>
      </c>
      <c r="BF1181" s="24"/>
      <c r="BG1181" s="22"/>
      <c r="BH1181" s="37"/>
    </row>
    <row r="1182" spans="1:60" x14ac:dyDescent="0.25">
      <c r="A1182" s="19"/>
      <c r="B1182" s="17" t="s">
        <v>1196</v>
      </c>
      <c r="C1182" s="17" t="s">
        <v>5462</v>
      </c>
      <c r="D1182" s="17" t="s">
        <v>3210</v>
      </c>
      <c r="E1182" s="20" t="s">
        <v>7386</v>
      </c>
      <c r="F1182" s="20" t="s">
        <v>7248</v>
      </c>
      <c r="G1182" s="82" t="s">
        <v>7251</v>
      </c>
      <c r="H1182" s="85" t="s">
        <v>7262</v>
      </c>
      <c r="I1182" s="21" t="s">
        <v>7417</v>
      </c>
      <c r="J1182" s="21" t="s">
        <v>7590</v>
      </c>
      <c r="K1182" s="19"/>
      <c r="L1182" s="22">
        <v>44015</v>
      </c>
      <c r="M1182" s="98">
        <v>1131.5039000008301</v>
      </c>
      <c r="N1182" s="94">
        <v>1131.5039000008301</v>
      </c>
      <c r="O1182" s="94">
        <v>1195.4736000001401</v>
      </c>
      <c r="P1182" s="62">
        <f t="shared" si="18"/>
        <v>0.94649007723859191</v>
      </c>
      <c r="Q1182" s="22">
        <v>43747</v>
      </c>
      <c r="R1182" s="99">
        <v>18229224.044</v>
      </c>
      <c r="S1182" s="99">
        <v>19835375.819531299</v>
      </c>
      <c r="T1182" s="19"/>
      <c r="U1182" s="23">
        <v>4.87022849483765E-4</v>
      </c>
      <c r="V1182" s="63">
        <v>-0.50931900186696999</v>
      </c>
      <c r="W1182" s="23">
        <v>6.8795934548688802E-3</v>
      </c>
      <c r="X1182" s="63">
        <v>-8.9148106191860297</v>
      </c>
      <c r="Y1182" s="23">
        <v>1.34219051178661E-2</v>
      </c>
      <c r="Z1182" s="63">
        <v>14.5427938923676</v>
      </c>
      <c r="AA1182" s="23">
        <v>1.4022134731931099E-2</v>
      </c>
      <c r="AB1182" s="63">
        <v>18.3088291828462</v>
      </c>
      <c r="AC1182" s="23"/>
      <c r="AD1182" s="63"/>
      <c r="AE1182" s="23"/>
      <c r="AF1182" s="64"/>
      <c r="AG1182" s="23">
        <v>-3.0182494174368899E-3</v>
      </c>
      <c r="AH1182" s="63">
        <v>-6.3966507424993297</v>
      </c>
      <c r="AI1182" s="23">
        <v>2.0009148049211899E-2</v>
      </c>
      <c r="AJ1182" s="63">
        <v>12.087027777131899</v>
      </c>
      <c r="AK1182" s="23">
        <v>0.13081173014143099</v>
      </c>
      <c r="AL1182" s="23">
        <v>7.3118637639708994E-2</v>
      </c>
      <c r="AM1182" s="63">
        <v>30.125467324803999</v>
      </c>
      <c r="AN1182" s="19"/>
      <c r="AO1182" s="26">
        <v>3.1460429141589002E-2</v>
      </c>
      <c r="AP1182" s="26">
        <v>-4.9991083494242E-2</v>
      </c>
      <c r="AQ1182" s="26">
        <v>4.1817886030912597E-2</v>
      </c>
      <c r="AR1182" s="26">
        <v>-4.1804811639885898E-2</v>
      </c>
      <c r="AS1182" s="24">
        <v>5</v>
      </c>
      <c r="AT1182" s="24">
        <v>7</v>
      </c>
      <c r="AU1182" s="24">
        <v>6</v>
      </c>
      <c r="AV1182" s="25">
        <v>6</v>
      </c>
      <c r="AW1182" s="19"/>
      <c r="AX1182" s="29">
        <v>8.6500869078008705E-2</v>
      </c>
      <c r="AY1182" s="30">
        <v>-2.1850267125103101E-2</v>
      </c>
      <c r="AZ1182" s="30">
        <v>0.501359119607514</v>
      </c>
      <c r="BA1182" s="30">
        <v>-2.80819868092692E-2</v>
      </c>
      <c r="BB1182" s="62">
        <v>8.8712087248677598E-3</v>
      </c>
      <c r="BC1182" s="108">
        <v>-12.535425290829201</v>
      </c>
      <c r="BD1182" s="22">
        <v>43747</v>
      </c>
      <c r="BE1182" s="22">
        <v>43915</v>
      </c>
      <c r="BF1182" s="24"/>
      <c r="BG1182" s="22"/>
      <c r="BH1182" s="37"/>
    </row>
    <row r="1183" spans="1:60" x14ac:dyDescent="0.25">
      <c r="A1183" s="19"/>
      <c r="B1183" s="17" t="s">
        <v>1197</v>
      </c>
      <c r="C1183" s="17" t="s">
        <v>5463</v>
      </c>
      <c r="D1183" s="17" t="s">
        <v>3210</v>
      </c>
      <c r="E1183" s="20" t="s">
        <v>7291</v>
      </c>
      <c r="F1183" s="20" t="s">
        <v>7248</v>
      </c>
      <c r="G1183" s="82" t="s">
        <v>7251</v>
      </c>
      <c r="H1183" s="85" t="s">
        <v>7262</v>
      </c>
      <c r="I1183" s="21" t="s">
        <v>7417</v>
      </c>
      <c r="J1183" s="21" t="s">
        <v>7591</v>
      </c>
      <c r="K1183" s="19"/>
      <c r="L1183" s="22">
        <v>44015</v>
      </c>
      <c r="M1183" s="98">
        <v>1744.83440000005</v>
      </c>
      <c r="N1183" s="94">
        <v>1744.83440000005</v>
      </c>
      <c r="O1183" s="94">
        <v>1838.34109999985</v>
      </c>
      <c r="P1183" s="62">
        <f t="shared" si="18"/>
        <v>0.94913528289183779</v>
      </c>
      <c r="Q1183" s="22">
        <v>43747</v>
      </c>
      <c r="R1183" s="99">
        <v>1366573.895</v>
      </c>
      <c r="S1183" s="99">
        <v>2016424.23160156</v>
      </c>
      <c r="T1183" s="19"/>
      <c r="U1183" s="23">
        <v>4.97371796882362E-4</v>
      </c>
      <c r="V1183" s="63">
        <v>-0.50828410712711003</v>
      </c>
      <c r="W1183" s="23">
        <v>7.19383596697298E-3</v>
      </c>
      <c r="X1183" s="63">
        <v>-8.8833863679756195</v>
      </c>
      <c r="Y1183" s="23">
        <v>1.53428501034796E-2</v>
      </c>
      <c r="Z1183" s="63">
        <v>14.734888390928999</v>
      </c>
      <c r="AA1183" s="23">
        <v>1.7896256200401701E-2</v>
      </c>
      <c r="AB1183" s="63">
        <v>18.696241329686</v>
      </c>
      <c r="AC1183" s="23">
        <v>0.15355811582412601</v>
      </c>
      <c r="AD1183" s="63">
        <v>35.423108829942102</v>
      </c>
      <c r="AE1183" s="23">
        <v>0.154658675977844</v>
      </c>
      <c r="AF1183" s="64">
        <v>27.6592091817583</v>
      </c>
      <c r="AG1183" s="23">
        <v>-2.98715114240622E-3</v>
      </c>
      <c r="AH1183" s="63">
        <v>-6.3935409149998996</v>
      </c>
      <c r="AI1183" s="23">
        <v>2.1974418226818698E-2</v>
      </c>
      <c r="AJ1183" s="63">
        <v>12.2835547948926</v>
      </c>
      <c r="AK1183" s="23">
        <v>0.744834400000982</v>
      </c>
      <c r="AL1183" s="23">
        <v>4.9630939378403099E-2</v>
      </c>
      <c r="AM1183" s="63">
        <v>39.079987145552899</v>
      </c>
      <c r="AN1183" s="19"/>
      <c r="AO1183" s="26">
        <v>3.1471047959712499E-2</v>
      </c>
      <c r="AP1183" s="26">
        <v>-4.9981095231487402E-2</v>
      </c>
      <c r="AQ1183" s="26">
        <v>4.2154037440923303E-2</v>
      </c>
      <c r="AR1183" s="26">
        <v>-4.1504771535110202E-2</v>
      </c>
      <c r="AS1183" s="24">
        <v>5</v>
      </c>
      <c r="AT1183" s="24">
        <v>7</v>
      </c>
      <c r="AU1183" s="24">
        <v>6</v>
      </c>
      <c r="AV1183" s="25">
        <v>6</v>
      </c>
      <c r="AW1183" s="19"/>
      <c r="AX1183" s="29">
        <v>8.6512521628464997E-2</v>
      </c>
      <c r="AY1183" s="30">
        <v>1.9916599322641601E-2</v>
      </c>
      <c r="AZ1183" s="30">
        <v>0.51363130813842905</v>
      </c>
      <c r="BA1183" s="30">
        <v>2.5625613361142999E-2</v>
      </c>
      <c r="BB1183" s="62">
        <v>8.8725213431098404E-3</v>
      </c>
      <c r="BC1183" s="108">
        <v>-12.3821961006179</v>
      </c>
      <c r="BD1183" s="22">
        <v>43747</v>
      </c>
      <c r="BE1183" s="22">
        <v>43915</v>
      </c>
      <c r="BF1183" s="24"/>
      <c r="BG1183" s="22"/>
      <c r="BH1183" s="37"/>
    </row>
    <row r="1184" spans="1:60" x14ac:dyDescent="0.25">
      <c r="A1184" s="19"/>
      <c r="B1184" s="17" t="s">
        <v>1198</v>
      </c>
      <c r="C1184" s="17" t="s">
        <v>5464</v>
      </c>
      <c r="D1184" s="17" t="s">
        <v>3210</v>
      </c>
      <c r="E1184" s="20" t="s">
        <v>7292</v>
      </c>
      <c r="F1184" s="20" t="s">
        <v>7248</v>
      </c>
      <c r="G1184" s="82" t="s">
        <v>7251</v>
      </c>
      <c r="H1184" s="85" t="s">
        <v>7262</v>
      </c>
      <c r="I1184" s="21" t="s">
        <v>7417</v>
      </c>
      <c r="J1184" s="21" t="s">
        <v>2982</v>
      </c>
      <c r="K1184" s="19"/>
      <c r="L1184" s="22">
        <v>44015</v>
      </c>
      <c r="M1184" s="98">
        <v>997.13709999993398</v>
      </c>
      <c r="N1184" s="94">
        <v>997.13709999993398</v>
      </c>
      <c r="O1184" s="94"/>
      <c r="P1184" s="62" t="str">
        <f t="shared" si="18"/>
        <v/>
      </c>
      <c r="Q1184" s="22"/>
      <c r="R1184" s="99">
        <v>1266364.0689999999</v>
      </c>
      <c r="S1184" s="99"/>
      <c r="T1184" s="19"/>
      <c r="U1184" s="23">
        <v>5.2889294602209702E-4</v>
      </c>
      <c r="V1184" s="63">
        <v>-0.50513199221313698</v>
      </c>
      <c r="W1184" s="23"/>
      <c r="X1184" s="63"/>
      <c r="Y1184" s="23"/>
      <c r="Z1184" s="63"/>
      <c r="AA1184" s="23"/>
      <c r="AB1184" s="63"/>
      <c r="AC1184" s="23"/>
      <c r="AD1184" s="63"/>
      <c r="AE1184" s="23"/>
      <c r="AF1184" s="64"/>
      <c r="AG1184" s="23"/>
      <c r="AH1184" s="63"/>
      <c r="AI1184" s="23"/>
      <c r="AJ1184" s="63"/>
      <c r="AK1184" s="23">
        <v>-2.0681470723502601E-3</v>
      </c>
      <c r="AL1184" s="23">
        <v>-0.22960843611159401</v>
      </c>
      <c r="AM1184" s="63">
        <v>-4.2650298555599901</v>
      </c>
      <c r="AN1184" s="19"/>
      <c r="AO1184" s="26">
        <v>5.2889294602209702E-4</v>
      </c>
      <c r="AP1184" s="26">
        <v>-2.5956671888707201E-3</v>
      </c>
      <c r="AQ1184" s="26"/>
      <c r="AR1184" s="26"/>
      <c r="AS1184" s="24"/>
      <c r="AT1184" s="24"/>
      <c r="AU1184" s="24"/>
      <c r="AV1184" s="25"/>
      <c r="AW1184" s="19"/>
      <c r="AX1184" s="29"/>
      <c r="AY1184" s="30"/>
      <c r="AZ1184" s="30"/>
      <c r="BA1184" s="30"/>
      <c r="BB1184" s="62"/>
      <c r="BC1184" s="108">
        <v>-0.25956671886751798</v>
      </c>
      <c r="BD1184" s="22">
        <v>44013</v>
      </c>
      <c r="BE1184" s="22">
        <v>44014</v>
      </c>
      <c r="BF1184" s="24"/>
      <c r="BG1184" s="22"/>
      <c r="BH1184" s="37"/>
    </row>
    <row r="1185" spans="1:60" x14ac:dyDescent="0.25">
      <c r="A1185" s="19"/>
      <c r="B1185" s="17" t="s">
        <v>1199</v>
      </c>
      <c r="C1185" s="17" t="s">
        <v>5465</v>
      </c>
      <c r="D1185" s="17" t="s">
        <v>3210</v>
      </c>
      <c r="E1185" s="20" t="s">
        <v>7391</v>
      </c>
      <c r="F1185" s="20" t="s">
        <v>7248</v>
      </c>
      <c r="G1185" s="82" t="s">
        <v>7251</v>
      </c>
      <c r="H1185" s="85" t="s">
        <v>7262</v>
      </c>
      <c r="I1185" s="21" t="s">
        <v>7417</v>
      </c>
      <c r="J1185" s="21" t="s">
        <v>2982</v>
      </c>
      <c r="K1185" s="19"/>
      <c r="L1185" s="22">
        <v>44015</v>
      </c>
      <c r="M1185" s="98">
        <v>1636.21020000055</v>
      </c>
      <c r="N1185" s="94">
        <v>1636.21020000055</v>
      </c>
      <c r="O1185" s="94">
        <v>1716.0398999992799</v>
      </c>
      <c r="P1185" s="62">
        <f t="shared" si="18"/>
        <v>0.95348027746979347</v>
      </c>
      <c r="Q1185" s="22">
        <v>43747</v>
      </c>
      <c r="R1185" s="99">
        <v>186705.83300000001</v>
      </c>
      <c r="S1185" s="99">
        <v>181789.48727807601</v>
      </c>
      <c r="T1185" s="19"/>
      <c r="U1185" s="23">
        <v>5.1437932415865405E-4</v>
      </c>
      <c r="V1185" s="63">
        <v>-0.50658335439948099</v>
      </c>
      <c r="W1185" s="23">
        <v>7.7084721633582402E-3</v>
      </c>
      <c r="X1185" s="63">
        <v>-8.8319227483298199</v>
      </c>
      <c r="Y1185" s="23">
        <v>1.8494378147806901E-2</v>
      </c>
      <c r="Z1185" s="63">
        <v>15.050041195368999</v>
      </c>
      <c r="AA1185" s="23">
        <v>2.4268476108773002E-2</v>
      </c>
      <c r="AB1185" s="63">
        <v>19.3334633205377</v>
      </c>
      <c r="AC1185" s="23">
        <v>0.167987324539281</v>
      </c>
      <c r="AD1185" s="63">
        <v>36.866029701486703</v>
      </c>
      <c r="AE1185" s="23">
        <v>0.176410591051681</v>
      </c>
      <c r="AF1185" s="64">
        <v>29.8344006891421</v>
      </c>
      <c r="AG1185" s="23">
        <v>-2.9362072054936999E-3</v>
      </c>
      <c r="AH1185" s="63">
        <v>-6.3884465213050099</v>
      </c>
      <c r="AI1185" s="23">
        <v>2.51989216249058E-2</v>
      </c>
      <c r="AJ1185" s="63">
        <v>12.6060051347013</v>
      </c>
      <c r="AK1185" s="23">
        <v>0.63621020000020501</v>
      </c>
      <c r="AL1185" s="23">
        <v>5.1326415274161298E-2</v>
      </c>
      <c r="AM1185" s="63">
        <v>79.060124699026304</v>
      </c>
      <c r="AN1185" s="19"/>
      <c r="AO1185" s="26">
        <v>3.1488715281739098E-2</v>
      </c>
      <c r="AP1185" s="26">
        <v>-4.9964907892935999E-2</v>
      </c>
      <c r="AQ1185" s="26">
        <v>4.2704385787146699E-2</v>
      </c>
      <c r="AR1185" s="26">
        <v>-4.1013677763694398E-2</v>
      </c>
      <c r="AS1185" s="24">
        <v>5</v>
      </c>
      <c r="AT1185" s="24">
        <v>7</v>
      </c>
      <c r="AU1185" s="24">
        <v>6</v>
      </c>
      <c r="AV1185" s="25">
        <v>6</v>
      </c>
      <c r="AW1185" s="19"/>
      <c r="AX1185" s="29">
        <v>8.6532103129429702E-2</v>
      </c>
      <c r="AY1185" s="30">
        <v>8.8578977820475302E-2</v>
      </c>
      <c r="AZ1185" s="30">
        <v>0.53381184833506301</v>
      </c>
      <c r="BA1185" s="30">
        <v>0.114179320917856</v>
      </c>
      <c r="BB1185" s="62">
        <v>8.8747225838505996E-3</v>
      </c>
      <c r="BC1185" s="108">
        <v>-12.130848472676</v>
      </c>
      <c r="BD1185" s="22">
        <v>43747</v>
      </c>
      <c r="BE1185" s="22">
        <v>43915</v>
      </c>
      <c r="BF1185" s="24"/>
      <c r="BG1185" s="22"/>
      <c r="BH1185" s="37"/>
    </row>
    <row r="1186" spans="1:60" x14ac:dyDescent="0.25">
      <c r="A1186" s="19"/>
      <c r="B1186" s="17" t="s">
        <v>1200</v>
      </c>
      <c r="C1186" s="17" t="s">
        <v>5466</v>
      </c>
      <c r="D1186" s="17" t="s">
        <v>3210</v>
      </c>
      <c r="E1186" s="20" t="s">
        <v>7392</v>
      </c>
      <c r="F1186" s="20" t="s">
        <v>7248</v>
      </c>
      <c r="G1186" s="82" t="s">
        <v>7251</v>
      </c>
      <c r="H1186" s="85" t="s">
        <v>7262</v>
      </c>
      <c r="I1186" s="21" t="s">
        <v>7417</v>
      </c>
      <c r="J1186" s="21" t="s">
        <v>2982</v>
      </c>
      <c r="K1186" s="19"/>
      <c r="L1186" s="22">
        <v>44015</v>
      </c>
      <c r="M1186" s="98">
        <v>1600.85879999958</v>
      </c>
      <c r="N1186" s="94">
        <v>1600.85879999958</v>
      </c>
      <c r="O1186" s="94">
        <v>1678.96399999969</v>
      </c>
      <c r="P1186" s="62">
        <f t="shared" si="18"/>
        <v>0.95348012226579937</v>
      </c>
      <c r="Q1186" s="22">
        <v>43747</v>
      </c>
      <c r="R1186" s="99">
        <v>214847.538</v>
      </c>
      <c r="S1186" s="99">
        <v>195651.084953613</v>
      </c>
      <c r="T1186" s="19"/>
      <c r="U1186" s="23">
        <v>5.1436348985589597E-4</v>
      </c>
      <c r="V1186" s="63">
        <v>-0.506584937829757</v>
      </c>
      <c r="W1186" s="23">
        <v>7.7084853255655599E-3</v>
      </c>
      <c r="X1186" s="63">
        <v>-8.8319214321090804</v>
      </c>
      <c r="Y1186" s="23">
        <v>1.8494332829504901E-2</v>
      </c>
      <c r="Z1186" s="63">
        <v>15.050036663538799</v>
      </c>
      <c r="AA1186" s="23">
        <v>2.42684088661917E-2</v>
      </c>
      <c r="AB1186" s="63">
        <v>19.333456596272299</v>
      </c>
      <c r="AC1186" s="23">
        <v>0.16798763297643701</v>
      </c>
      <c r="AD1186" s="63">
        <v>36.866060545202302</v>
      </c>
      <c r="AE1186" s="23">
        <v>0.176410571610322</v>
      </c>
      <c r="AF1186" s="64">
        <v>29.834398745006201</v>
      </c>
      <c r="AG1186" s="23">
        <v>-2.9362101304286599E-3</v>
      </c>
      <c r="AH1186" s="63">
        <v>-6.3884468137985104</v>
      </c>
      <c r="AI1186" s="23">
        <v>2.5198869940140901E-2</v>
      </c>
      <c r="AJ1186" s="63">
        <v>12.6059999662248</v>
      </c>
      <c r="AK1186" s="23">
        <v>0.60085880000027803</v>
      </c>
      <c r="AL1186" s="23">
        <v>4.8994668124578297E-2</v>
      </c>
      <c r="AM1186" s="63">
        <v>75.524984699091902</v>
      </c>
      <c r="AN1186" s="19"/>
      <c r="AO1186" s="26">
        <v>3.1488691041886299E-2</v>
      </c>
      <c r="AP1186" s="26">
        <v>-4.99648337818508E-2</v>
      </c>
      <c r="AQ1186" s="26">
        <v>4.2704291512563899E-2</v>
      </c>
      <c r="AR1186" s="26">
        <v>-4.1013746711541899E-2</v>
      </c>
      <c r="AS1186" s="24">
        <v>5</v>
      </c>
      <c r="AT1186" s="24">
        <v>7</v>
      </c>
      <c r="AU1186" s="24">
        <v>6</v>
      </c>
      <c r="AV1186" s="25">
        <v>6</v>
      </c>
      <c r="AW1186" s="19"/>
      <c r="AX1186" s="29">
        <v>8.6532079883763796E-2</v>
      </c>
      <c r="AY1186" s="30">
        <v>8.8578863366478799E-2</v>
      </c>
      <c r="AZ1186" s="30">
        <v>0.53381153190366604</v>
      </c>
      <c r="BA1186" s="30">
        <v>0.114179152958627</v>
      </c>
      <c r="BB1186" s="62">
        <v>8.8747203642833491E-3</v>
      </c>
      <c r="BC1186" s="108">
        <v>-12.130861650337501</v>
      </c>
      <c r="BD1186" s="22">
        <v>43747</v>
      </c>
      <c r="BE1186" s="22">
        <v>43915</v>
      </c>
      <c r="BF1186" s="24"/>
      <c r="BG1186" s="22"/>
      <c r="BH1186" s="37"/>
    </row>
    <row r="1187" spans="1:60" x14ac:dyDescent="0.25">
      <c r="A1187" s="19"/>
      <c r="B1187" s="17" t="s">
        <v>1201</v>
      </c>
      <c r="C1187" s="17" t="s">
        <v>5467</v>
      </c>
      <c r="D1187" s="17" t="s">
        <v>3210</v>
      </c>
      <c r="E1187" s="20" t="s">
        <v>7387</v>
      </c>
      <c r="F1187" s="20" t="s">
        <v>7248</v>
      </c>
      <c r="G1187" s="82" t="s">
        <v>7251</v>
      </c>
      <c r="H1187" s="85" t="s">
        <v>7262</v>
      </c>
      <c r="I1187" s="21" t="s">
        <v>7417</v>
      </c>
      <c r="J1187" s="21" t="s">
        <v>2982</v>
      </c>
      <c r="K1187" s="19"/>
      <c r="L1187" s="22">
        <v>44015</v>
      </c>
      <c r="M1187" s="98">
        <v>1032.25549999997</v>
      </c>
      <c r="N1187" s="94">
        <v>1032.25549999997</v>
      </c>
      <c r="O1187" s="94">
        <v>1032.25549999997</v>
      </c>
      <c r="P1187" s="62">
        <f t="shared" si="18"/>
        <v>1</v>
      </c>
      <c r="Q1187" s="22">
        <v>44015</v>
      </c>
      <c r="R1187" s="99">
        <v>0</v>
      </c>
      <c r="S1187" s="99">
        <v>0</v>
      </c>
      <c r="T1187" s="19"/>
      <c r="U1187" s="23">
        <v>0</v>
      </c>
      <c r="V1187" s="63">
        <v>-0.55802128681534702</v>
      </c>
      <c r="W1187" s="23">
        <v>0</v>
      </c>
      <c r="X1187" s="63">
        <v>-9.6027699646656401</v>
      </c>
      <c r="Y1187" s="23">
        <v>0</v>
      </c>
      <c r="Z1187" s="63">
        <v>13.200603380581001</v>
      </c>
      <c r="AA1187" s="23">
        <v>0</v>
      </c>
      <c r="AB1187" s="63">
        <v>16.906615709653099</v>
      </c>
      <c r="AC1187" s="23">
        <v>2.1880146496187101E-2</v>
      </c>
      <c r="AD1187" s="63">
        <v>22.255311897140899</v>
      </c>
      <c r="AE1187" s="23"/>
      <c r="AF1187" s="64"/>
      <c r="AG1187" s="23">
        <v>0</v>
      </c>
      <c r="AH1187" s="63">
        <v>-6.0948258007556397</v>
      </c>
      <c r="AI1187" s="23">
        <v>0</v>
      </c>
      <c r="AJ1187" s="63">
        <v>10.0861129722034</v>
      </c>
      <c r="AK1187" s="23">
        <v>3.2255500000246698E-2</v>
      </c>
      <c r="AL1187" s="23">
        <v>1.34452546335524E-2</v>
      </c>
      <c r="AM1187" s="63">
        <v>27.899880623241199</v>
      </c>
      <c r="AN1187" s="19"/>
      <c r="AO1187" s="26">
        <v>0</v>
      </c>
      <c r="AP1187" s="26">
        <v>0</v>
      </c>
      <c r="AQ1187" s="26">
        <v>0</v>
      </c>
      <c r="AR1187" s="26">
        <v>0</v>
      </c>
      <c r="AS1187" s="24">
        <v>0</v>
      </c>
      <c r="AT1187" s="24">
        <v>0</v>
      </c>
      <c r="AU1187" s="24">
        <v>7</v>
      </c>
      <c r="AV1187" s="25">
        <v>5</v>
      </c>
      <c r="AW1187" s="19"/>
      <c r="AX1187" s="29">
        <v>0</v>
      </c>
      <c r="AY1187" s="30">
        <v>-116.15216678264601</v>
      </c>
      <c r="AZ1187" s="30">
        <v>0.42074525289126502</v>
      </c>
      <c r="BA1187" s="30">
        <v>-15.9673736609111</v>
      </c>
      <c r="BB1187" s="62">
        <v>0</v>
      </c>
      <c r="BC1187" s="108">
        <v>0</v>
      </c>
      <c r="BD1187" s="22">
        <v>43650</v>
      </c>
      <c r="BE1187" s="22"/>
      <c r="BF1187" s="24"/>
      <c r="BG1187" s="22"/>
      <c r="BH1187" s="37"/>
    </row>
    <row r="1188" spans="1:60" x14ac:dyDescent="0.25">
      <c r="A1188" s="19"/>
      <c r="B1188" s="17" t="s">
        <v>1202</v>
      </c>
      <c r="C1188" s="17" t="s">
        <v>5468</v>
      </c>
      <c r="D1188" s="17" t="s">
        <v>3211</v>
      </c>
      <c r="E1188" s="20" t="s">
        <v>7289</v>
      </c>
      <c r="F1188" s="20" t="s">
        <v>7248</v>
      </c>
      <c r="G1188" s="82" t="s">
        <v>7253</v>
      </c>
      <c r="H1188" s="85" t="s">
        <v>7265</v>
      </c>
      <c r="I1188" s="21" t="s">
        <v>7417</v>
      </c>
      <c r="J1188" s="21" t="s">
        <v>7592</v>
      </c>
      <c r="K1188" s="19"/>
      <c r="L1188" s="22">
        <v>44015</v>
      </c>
      <c r="M1188" s="98">
        <v>1385.8611999992299</v>
      </c>
      <c r="N1188" s="94">
        <v>1385.8611999992299</v>
      </c>
      <c r="O1188" s="94">
        <v>1402.34930000082</v>
      </c>
      <c r="P1188" s="62">
        <f t="shared" si="18"/>
        <v>0.98824251561178056</v>
      </c>
      <c r="Q1188" s="22">
        <v>43747</v>
      </c>
      <c r="R1188" s="99">
        <v>16899258.399</v>
      </c>
      <c r="S1188" s="99">
        <v>17261271.226187501</v>
      </c>
      <c r="T1188" s="19"/>
      <c r="U1188" s="23">
        <v>-3.9468484828830697E-5</v>
      </c>
      <c r="V1188" s="63">
        <v>-0.56196813529822998</v>
      </c>
      <c r="W1188" s="23">
        <v>-3.7159509556659001E-3</v>
      </c>
      <c r="X1188" s="63">
        <v>-9.9743650602322305</v>
      </c>
      <c r="Y1188" s="23">
        <v>3.2064560255094E-3</v>
      </c>
      <c r="Z1188" s="63">
        <v>13.521248983132001</v>
      </c>
      <c r="AA1188" s="23">
        <v>1.5753600111565898E-2</v>
      </c>
      <c r="AB1188" s="63">
        <v>18.481975720817001</v>
      </c>
      <c r="AC1188" s="23">
        <v>6.3105137896854999E-2</v>
      </c>
      <c r="AD1188" s="63">
        <v>26.377811037207699</v>
      </c>
      <c r="AE1188" s="23">
        <v>7.9878324639139506E-2</v>
      </c>
      <c r="AF1188" s="64">
        <v>20.181174047873402</v>
      </c>
      <c r="AG1188" s="23">
        <v>8.2045165436284205E-4</v>
      </c>
      <c r="AH1188" s="63">
        <v>-6.01278063531936</v>
      </c>
      <c r="AI1188" s="23">
        <v>5.5943055303941903E-3</v>
      </c>
      <c r="AJ1188" s="63">
        <v>10.6455435252428</v>
      </c>
      <c r="AK1188" s="23">
        <v>0.38586119999876201</v>
      </c>
      <c r="AL1188" s="23">
        <v>3.4550027721706997E-2</v>
      </c>
      <c r="AM1188" s="63">
        <v>47.204074491979597</v>
      </c>
      <c r="AN1188" s="19"/>
      <c r="AO1188" s="26">
        <v>1.9498107310937499E-2</v>
      </c>
      <c r="AP1188" s="26">
        <v>-2.3170079141891599E-2</v>
      </c>
      <c r="AQ1188" s="26">
        <v>2.2746894719602999E-2</v>
      </c>
      <c r="AR1188" s="26">
        <v>-1.9840912442305101E-2</v>
      </c>
      <c r="AS1188" s="24">
        <v>7</v>
      </c>
      <c r="AT1188" s="24">
        <v>5</v>
      </c>
      <c r="AU1188" s="24">
        <v>7</v>
      </c>
      <c r="AV1188" s="25">
        <v>5</v>
      </c>
      <c r="AW1188" s="19"/>
      <c r="AX1188" s="29">
        <v>4.1198510274698501E-2</v>
      </c>
      <c r="AY1188" s="30">
        <v>-0.25345611483589903</v>
      </c>
      <c r="AZ1188" s="30">
        <v>0.50217687696113</v>
      </c>
      <c r="BA1188" s="30">
        <v>-0.329762357845993</v>
      </c>
      <c r="BB1188" s="62">
        <v>4.2464545259326804E-3</v>
      </c>
      <c r="BC1188" s="108">
        <v>-5.6367197531362798</v>
      </c>
      <c r="BD1188" s="22">
        <v>43747</v>
      </c>
      <c r="BE1188" s="22">
        <v>43783</v>
      </c>
      <c r="BF1188" s="24"/>
      <c r="BG1188" s="22"/>
      <c r="BH1188" s="37"/>
    </row>
    <row r="1189" spans="1:60" x14ac:dyDescent="0.25">
      <c r="A1189" s="19"/>
      <c r="B1189" s="17" t="s">
        <v>1203</v>
      </c>
      <c r="C1189" s="17" t="s">
        <v>5469</v>
      </c>
      <c r="D1189" s="17" t="s">
        <v>3211</v>
      </c>
      <c r="E1189" s="20" t="s">
        <v>7385</v>
      </c>
      <c r="F1189" s="20" t="s">
        <v>7248</v>
      </c>
      <c r="G1189" s="82" t="s">
        <v>7253</v>
      </c>
      <c r="H1189" s="85" t="s">
        <v>7265</v>
      </c>
      <c r="I1189" s="21" t="s">
        <v>7417</v>
      </c>
      <c r="J1189" s="21" t="s">
        <v>2982</v>
      </c>
      <c r="K1189" s="19"/>
      <c r="L1189" s="22">
        <v>44015</v>
      </c>
      <c r="M1189" s="98">
        <v>1486.43349999934</v>
      </c>
      <c r="N1189" s="94">
        <v>1486.43349999934</v>
      </c>
      <c r="O1189" s="94">
        <v>1500.0888999998599</v>
      </c>
      <c r="P1189" s="62">
        <f t="shared" si="18"/>
        <v>0.99089693950770441</v>
      </c>
      <c r="Q1189" s="22">
        <v>43747</v>
      </c>
      <c r="R1189" s="99">
        <v>794589.60699999996</v>
      </c>
      <c r="S1189" s="99">
        <v>877432.298039063</v>
      </c>
      <c r="T1189" s="19"/>
      <c r="U1189" s="23">
        <v>-2.9465636544045999E-5</v>
      </c>
      <c r="V1189" s="63">
        <v>-0.56096785046975095</v>
      </c>
      <c r="W1189" s="23">
        <v>-3.41696110717749E-3</v>
      </c>
      <c r="X1189" s="63">
        <v>-9.9444660753797507</v>
      </c>
      <c r="Y1189" s="23">
        <v>5.0340496291028103E-3</v>
      </c>
      <c r="Z1189" s="63">
        <v>13.7040083434986</v>
      </c>
      <c r="AA1189" s="23">
        <v>1.94833248206123E-2</v>
      </c>
      <c r="AB1189" s="63">
        <v>18.854948191728901</v>
      </c>
      <c r="AC1189" s="23">
        <v>7.0297459518769798E-2</v>
      </c>
      <c r="AD1189" s="63">
        <v>27.0970431994065</v>
      </c>
      <c r="AE1189" s="23">
        <v>9.0494395715795706E-2</v>
      </c>
      <c r="AF1189" s="64">
        <v>21.242781155538999</v>
      </c>
      <c r="AG1189" s="23">
        <v>8.5040741214470505E-4</v>
      </c>
      <c r="AH1189" s="63">
        <v>-6.0097850595411701</v>
      </c>
      <c r="AI1189" s="23">
        <v>7.4564602091413698E-3</v>
      </c>
      <c r="AJ1189" s="63">
        <v>10.831758993124801</v>
      </c>
      <c r="AK1189" s="23">
        <v>0.48643350000027602</v>
      </c>
      <c r="AL1189" s="23">
        <v>4.2121819577005198E-2</v>
      </c>
      <c r="AM1189" s="63">
        <v>57.261304492130897</v>
      </c>
      <c r="AN1189" s="19"/>
      <c r="AO1189" s="26">
        <v>1.9508359979227001E-2</v>
      </c>
      <c r="AP1189" s="26">
        <v>-2.3160244249083899E-2</v>
      </c>
      <c r="AQ1189" s="26">
        <v>2.30640283298271E-2</v>
      </c>
      <c r="AR1189" s="26">
        <v>-1.95369838093029E-2</v>
      </c>
      <c r="AS1189" s="24">
        <v>7</v>
      </c>
      <c r="AT1189" s="24">
        <v>5</v>
      </c>
      <c r="AU1189" s="24">
        <v>7</v>
      </c>
      <c r="AV1189" s="25">
        <v>5</v>
      </c>
      <c r="AW1189" s="19"/>
      <c r="AX1189" s="29">
        <v>4.1203588138014301E-2</v>
      </c>
      <c r="AY1189" s="30">
        <v>-0.170425558141233</v>
      </c>
      <c r="AZ1189" s="30">
        <v>0.51436922744414904</v>
      </c>
      <c r="BA1189" s="30">
        <v>-0.22216624286079401</v>
      </c>
      <c r="BB1189" s="62">
        <v>4.2470210271676502E-3</v>
      </c>
      <c r="BC1189" s="108">
        <v>-5.60264794975956</v>
      </c>
      <c r="BD1189" s="22">
        <v>43747</v>
      </c>
      <c r="BE1189" s="22">
        <v>43783</v>
      </c>
      <c r="BF1189" s="24"/>
      <c r="BG1189" s="22"/>
      <c r="BH1189" s="37"/>
    </row>
    <row r="1190" spans="1:60" x14ac:dyDescent="0.25">
      <c r="A1190" s="19"/>
      <c r="B1190" s="17" t="s">
        <v>1204</v>
      </c>
      <c r="C1190" s="17" t="s">
        <v>5470</v>
      </c>
      <c r="D1190" s="17" t="s">
        <v>3211</v>
      </c>
      <c r="E1190" s="20" t="s">
        <v>7386</v>
      </c>
      <c r="F1190" s="20" t="s">
        <v>7248</v>
      </c>
      <c r="G1190" s="82" t="s">
        <v>7253</v>
      </c>
      <c r="H1190" s="85" t="s">
        <v>7265</v>
      </c>
      <c r="I1190" s="21" t="s">
        <v>7417</v>
      </c>
      <c r="J1190" s="21" t="s">
        <v>7593</v>
      </c>
      <c r="K1190" s="19"/>
      <c r="L1190" s="22">
        <v>44015</v>
      </c>
      <c r="M1190" s="98">
        <v>1058.4662999995101</v>
      </c>
      <c r="N1190" s="94">
        <v>1058.4662999995101</v>
      </c>
      <c r="O1190" s="94">
        <v>1072.9291999991999</v>
      </c>
      <c r="P1190" s="62">
        <f t="shared" si="18"/>
        <v>0.9865201729995785</v>
      </c>
      <c r="Q1190" s="22">
        <v>43747</v>
      </c>
      <c r="R1190" s="99">
        <v>5036214.6270000003</v>
      </c>
      <c r="S1190" s="99">
        <v>6047176.61757812</v>
      </c>
      <c r="T1190" s="19"/>
      <c r="U1190" s="23">
        <v>-4.6007851778995198E-5</v>
      </c>
      <c r="V1190" s="63">
        <v>-0.56262207199324599</v>
      </c>
      <c r="W1190" s="23">
        <v>-3.9103293138396103E-3</v>
      </c>
      <c r="X1190" s="63">
        <v>-9.9938028960459597</v>
      </c>
      <c r="Y1190" s="23">
        <v>2.0198181882733501E-3</v>
      </c>
      <c r="Z1190" s="63">
        <v>13.4025851994083</v>
      </c>
      <c r="AA1190" s="23">
        <v>1.3335576111785499E-2</v>
      </c>
      <c r="AB1190" s="63">
        <v>18.240173320838899</v>
      </c>
      <c r="AC1190" s="23"/>
      <c r="AD1190" s="63"/>
      <c r="AE1190" s="23"/>
      <c r="AF1190" s="64"/>
      <c r="AG1190" s="23">
        <v>8.0085527770279398E-4</v>
      </c>
      <c r="AH1190" s="63">
        <v>-6.0147402729853603</v>
      </c>
      <c r="AI1190" s="23">
        <v>4.3851799819094603E-3</v>
      </c>
      <c r="AJ1190" s="63">
        <v>10.5246309703944</v>
      </c>
      <c r="AK1190" s="23">
        <v>5.8147374380496303E-2</v>
      </c>
      <c r="AL1190" s="23">
        <v>3.29761107168451E-2</v>
      </c>
      <c r="AM1190" s="63">
        <v>22.859031748696001</v>
      </c>
      <c r="AN1190" s="19"/>
      <c r="AO1190" s="26">
        <v>1.94914412822982E-2</v>
      </c>
      <c r="AP1190" s="26">
        <v>-2.3176427308499101E-2</v>
      </c>
      <c r="AQ1190" s="26">
        <v>2.2540720079632599E-2</v>
      </c>
      <c r="AR1190" s="26">
        <v>-2.00385071375422E-2</v>
      </c>
      <c r="AS1190" s="24">
        <v>7</v>
      </c>
      <c r="AT1190" s="24">
        <v>5</v>
      </c>
      <c r="AU1190" s="24">
        <v>7</v>
      </c>
      <c r="AV1190" s="25">
        <v>5</v>
      </c>
      <c r="AW1190" s="19"/>
      <c r="AX1190" s="29">
        <v>4.1195372871370602E-2</v>
      </c>
      <c r="AY1190" s="30">
        <v>-0.30730478538953299</v>
      </c>
      <c r="AZ1190" s="30">
        <v>0.49427055017758897</v>
      </c>
      <c r="BA1190" s="30">
        <v>-0.39931613009457601</v>
      </c>
      <c r="BB1190" s="62">
        <v>4.2461033433755799E-3</v>
      </c>
      <c r="BC1190" s="108">
        <v>-5.65887292466505</v>
      </c>
      <c r="BD1190" s="22">
        <v>43747</v>
      </c>
      <c r="BE1190" s="22">
        <v>43783</v>
      </c>
      <c r="BF1190" s="24"/>
      <c r="BG1190" s="22"/>
      <c r="BH1190" s="37"/>
    </row>
    <row r="1191" spans="1:60" x14ac:dyDescent="0.25">
      <c r="A1191" s="19"/>
      <c r="B1191" s="17" t="s">
        <v>1205</v>
      </c>
      <c r="C1191" s="17" t="s">
        <v>5471</v>
      </c>
      <c r="D1191" s="17" t="s">
        <v>3211</v>
      </c>
      <c r="E1191" s="20" t="s">
        <v>7291</v>
      </c>
      <c r="F1191" s="20" t="s">
        <v>7248</v>
      </c>
      <c r="G1191" s="82" t="s">
        <v>7253</v>
      </c>
      <c r="H1191" s="85" t="s">
        <v>7265</v>
      </c>
      <c r="I1191" s="21" t="s">
        <v>7417</v>
      </c>
      <c r="J1191" s="21" t="s">
        <v>7594</v>
      </c>
      <c r="K1191" s="19"/>
      <c r="L1191" s="22">
        <v>44015</v>
      </c>
      <c r="M1191" s="98">
        <v>1465.4005999993501</v>
      </c>
      <c r="N1191" s="94">
        <v>1465.4005999993501</v>
      </c>
      <c r="O1191" s="94">
        <v>1479.0912999995101</v>
      </c>
      <c r="P1191" s="62">
        <f t="shared" si="18"/>
        <v>0.99074384387213654</v>
      </c>
      <c r="Q1191" s="22">
        <v>43747</v>
      </c>
      <c r="R1191" s="99">
        <v>1409979.0870000001</v>
      </c>
      <c r="S1191" s="99">
        <v>2006557.70008789</v>
      </c>
      <c r="T1191" s="19"/>
      <c r="U1191" s="23">
        <v>-3.0025017622392601E-5</v>
      </c>
      <c r="V1191" s="63">
        <v>-0.56102378857758595</v>
      </c>
      <c r="W1191" s="23">
        <v>-3.4341181071795299E-3</v>
      </c>
      <c r="X1191" s="63">
        <v>-9.9461817753908708</v>
      </c>
      <c r="Y1191" s="23">
        <v>4.9286332250630897E-3</v>
      </c>
      <c r="Z1191" s="63">
        <v>13.693466703087299</v>
      </c>
      <c r="AA1191" s="23">
        <v>1.9268507168817499E-2</v>
      </c>
      <c r="AB1191" s="63">
        <v>18.8334664265276</v>
      </c>
      <c r="AC1191" s="23">
        <v>7.0861258849617997E-2</v>
      </c>
      <c r="AD1191" s="63">
        <v>27.153423132491302</v>
      </c>
      <c r="AE1191" s="23">
        <v>9.2166877128038296E-2</v>
      </c>
      <c r="AF1191" s="64">
        <v>21.410029296763199</v>
      </c>
      <c r="AG1191" s="23">
        <v>8.4874725507688698E-4</v>
      </c>
      <c r="AH1191" s="63">
        <v>-6.0099510752479501</v>
      </c>
      <c r="AI1191" s="23">
        <v>7.34909464335942E-3</v>
      </c>
      <c r="AJ1191" s="63">
        <v>10.821022436546601</v>
      </c>
      <c r="AK1191" s="23">
        <v>0.46540060000028499</v>
      </c>
      <c r="AL1191" s="23">
        <v>4.0577110397862298E-2</v>
      </c>
      <c r="AM1191" s="63">
        <v>55.158014492131798</v>
      </c>
      <c r="AN1191" s="19"/>
      <c r="AO1191" s="26">
        <v>1.9507604245518499E-2</v>
      </c>
      <c r="AP1191" s="26">
        <v>-2.31607469286246E-2</v>
      </c>
      <c r="AQ1191" s="26">
        <v>2.30458841324435E-2</v>
      </c>
      <c r="AR1191" s="26">
        <v>-1.9555237448002999E-2</v>
      </c>
      <c r="AS1191" s="24">
        <v>7</v>
      </c>
      <c r="AT1191" s="24">
        <v>5</v>
      </c>
      <c r="AU1191" s="24">
        <v>7</v>
      </c>
      <c r="AV1191" s="25">
        <v>5</v>
      </c>
      <c r="AW1191" s="19"/>
      <c r="AX1191" s="29">
        <v>4.1203247246012299E-2</v>
      </c>
      <c r="AY1191" s="30">
        <v>-0.17520781962935</v>
      </c>
      <c r="AZ1191" s="30">
        <v>0.51366676538600597</v>
      </c>
      <c r="BA1191" s="30">
        <v>-0.22837447168740299</v>
      </c>
      <c r="BB1191" s="62">
        <v>4.2469832703045498E-3</v>
      </c>
      <c r="BC1191" s="108">
        <v>-5.6046100737221396</v>
      </c>
      <c r="BD1191" s="22">
        <v>43747</v>
      </c>
      <c r="BE1191" s="22">
        <v>43783</v>
      </c>
      <c r="BF1191" s="24"/>
      <c r="BG1191" s="22"/>
      <c r="BH1191" s="37"/>
    </row>
    <row r="1192" spans="1:60" x14ac:dyDescent="0.25">
      <c r="A1192" s="19"/>
      <c r="B1192" s="17" t="s">
        <v>1206</v>
      </c>
      <c r="C1192" s="17" t="s">
        <v>5472</v>
      </c>
      <c r="D1192" s="17" t="s">
        <v>3211</v>
      </c>
      <c r="E1192" s="20" t="s">
        <v>7292</v>
      </c>
      <c r="F1192" s="20" t="s">
        <v>7248</v>
      </c>
      <c r="G1192" s="82" t="s">
        <v>7253</v>
      </c>
      <c r="H1192" s="85" t="s">
        <v>7265</v>
      </c>
      <c r="I1192" s="21" t="s">
        <v>7417</v>
      </c>
      <c r="J1192" s="21" t="s">
        <v>2982</v>
      </c>
      <c r="K1192" s="19"/>
      <c r="L1192" s="22">
        <v>44015</v>
      </c>
      <c r="M1192" s="98">
        <v>1015.66720000003</v>
      </c>
      <c r="N1192" s="94">
        <v>1015.66720000003</v>
      </c>
      <c r="O1192" s="94"/>
      <c r="P1192" s="62" t="str">
        <f t="shared" si="18"/>
        <v/>
      </c>
      <c r="Q1192" s="22"/>
      <c r="R1192" s="99">
        <v>3856012.5419999999</v>
      </c>
      <c r="S1192" s="99"/>
      <c r="T1192" s="19"/>
      <c r="U1192" s="23">
        <v>-5.2182176659698598E-6</v>
      </c>
      <c r="V1192" s="63">
        <v>-0.558543108581944</v>
      </c>
      <c r="W1192" s="23">
        <v>-2.6938054261336202E-3</v>
      </c>
      <c r="X1192" s="63">
        <v>-9.8721505072753608</v>
      </c>
      <c r="Y1192" s="23">
        <v>9.5488293209200492E-3</v>
      </c>
      <c r="Z1192" s="63">
        <v>14.155486312680299</v>
      </c>
      <c r="AA1192" s="23"/>
      <c r="AB1192" s="63"/>
      <c r="AC1192" s="23"/>
      <c r="AD1192" s="63"/>
      <c r="AE1192" s="23"/>
      <c r="AF1192" s="64"/>
      <c r="AG1192" s="23">
        <v>9.2300360302033401E-4</v>
      </c>
      <c r="AH1192" s="63">
        <v>-6.0025254404536099</v>
      </c>
      <c r="AI1192" s="23">
        <v>1.2104894403819301E-2</v>
      </c>
      <c r="AJ1192" s="63">
        <v>11.2966024125926</v>
      </c>
      <c r="AK1192" s="23">
        <v>1.4880160435495801E-2</v>
      </c>
      <c r="AL1192" s="23">
        <v>2.6559071417068501E-2</v>
      </c>
      <c r="AM1192" s="63">
        <v>12.8547455187945</v>
      </c>
      <c r="AN1192" s="19"/>
      <c r="AO1192" s="26">
        <v>5.8577417785272701E-3</v>
      </c>
      <c r="AP1192" s="26">
        <v>-9.3899718822285597E-3</v>
      </c>
      <c r="AQ1192" s="26">
        <v>2.3831182925277999E-2</v>
      </c>
      <c r="AR1192" s="26">
        <v>-1.88019107763466E-2</v>
      </c>
      <c r="AS1192" s="24"/>
      <c r="AT1192" s="24"/>
      <c r="AU1192" s="24"/>
      <c r="AV1192" s="25"/>
      <c r="AW1192" s="19"/>
      <c r="AX1192" s="29"/>
      <c r="AY1192" s="30"/>
      <c r="AZ1192" s="30"/>
      <c r="BA1192" s="30"/>
      <c r="BB1192" s="62"/>
      <c r="BC1192" s="108">
        <v>-3.2730833162386301</v>
      </c>
      <c r="BD1192" s="22">
        <v>43899</v>
      </c>
      <c r="BE1192" s="22">
        <v>43916</v>
      </c>
      <c r="BF1192" s="24">
        <v>52</v>
      </c>
      <c r="BG1192" s="22">
        <v>43971</v>
      </c>
      <c r="BH1192" s="37"/>
    </row>
    <row r="1193" spans="1:60" x14ac:dyDescent="0.25">
      <c r="A1193" s="19"/>
      <c r="B1193" s="17" t="s">
        <v>1207</v>
      </c>
      <c r="C1193" s="17" t="s">
        <v>5473</v>
      </c>
      <c r="D1193" s="17" t="s">
        <v>3211</v>
      </c>
      <c r="E1193" s="20" t="s">
        <v>7387</v>
      </c>
      <c r="F1193" s="20" t="s">
        <v>7248</v>
      </c>
      <c r="G1193" s="82" t="s">
        <v>7253</v>
      </c>
      <c r="H1193" s="85" t="s">
        <v>7265</v>
      </c>
      <c r="I1193" s="21" t="s">
        <v>7417</v>
      </c>
      <c r="J1193" s="21" t="s">
        <v>2982</v>
      </c>
      <c r="K1193" s="19"/>
      <c r="L1193" s="22">
        <v>44015</v>
      </c>
      <c r="M1193" s="98">
        <v>1117.0283000003501</v>
      </c>
      <c r="N1193" s="94">
        <v>1117.0283000003501</v>
      </c>
      <c r="O1193" s="94">
        <v>1121.9963000007001</v>
      </c>
      <c r="P1193" s="62">
        <f t="shared" si="18"/>
        <v>0.99557217791150743</v>
      </c>
      <c r="Q1193" s="22">
        <v>43984</v>
      </c>
      <c r="R1193" s="99">
        <v>3675048.2659999998</v>
      </c>
      <c r="S1193" s="99">
        <v>2656906.0047578099</v>
      </c>
      <c r="T1193" s="19"/>
      <c r="U1193" s="23">
        <v>5.8190453273709897E-6</v>
      </c>
      <c r="V1193" s="63">
        <v>-0.55743938228261003</v>
      </c>
      <c r="W1193" s="23">
        <v>-2.3622962162335201E-3</v>
      </c>
      <c r="X1193" s="63">
        <v>-9.8389995862962696</v>
      </c>
      <c r="Y1193" s="23">
        <v>1.15043250916642E-2</v>
      </c>
      <c r="Z1193" s="63">
        <v>14.351035889747401</v>
      </c>
      <c r="AA1193" s="23">
        <v>3.2743137586294303E-2</v>
      </c>
      <c r="AB1193" s="63">
        <v>20.180929468275298</v>
      </c>
      <c r="AC1193" s="23">
        <v>0.100755067313003</v>
      </c>
      <c r="AD1193" s="63">
        <v>30.142803978844299</v>
      </c>
      <c r="AE1193" s="23"/>
      <c r="AF1193" s="64"/>
      <c r="AG1193" s="23">
        <v>9.5630573378002704E-4</v>
      </c>
      <c r="AH1193" s="63">
        <v>-5.9991952273776397</v>
      </c>
      <c r="AI1193" s="23">
        <v>1.4049633067770601E-2</v>
      </c>
      <c r="AJ1193" s="63">
        <v>11.491076278980501</v>
      </c>
      <c r="AK1193" s="23">
        <v>0.11729164564167099</v>
      </c>
      <c r="AL1193" s="23">
        <v>4.6962163347416201E-2</v>
      </c>
      <c r="AM1193" s="63">
        <v>35.886359298485303</v>
      </c>
      <c r="AN1193" s="19"/>
      <c r="AO1193" s="26">
        <v>1.9544313421647499E-2</v>
      </c>
      <c r="AP1193" s="26">
        <v>-2.3125680101657099E-2</v>
      </c>
      <c r="AQ1193" s="26">
        <v>2.4182852621379401E-2</v>
      </c>
      <c r="AR1193" s="26">
        <v>-1.8464700430740801E-2</v>
      </c>
      <c r="AS1193" s="24">
        <v>7</v>
      </c>
      <c r="AT1193" s="24">
        <v>5</v>
      </c>
      <c r="AU1193" s="24">
        <v>7</v>
      </c>
      <c r="AV1193" s="25">
        <v>5</v>
      </c>
      <c r="AW1193" s="19"/>
      <c r="AX1193" s="29">
        <v>4.1409225929019203E-2</v>
      </c>
      <c r="AY1193" s="30">
        <v>0.26622077615138601</v>
      </c>
      <c r="AZ1193" s="30">
        <v>0.503645549058092</v>
      </c>
      <c r="BA1193" s="30">
        <v>0.35048645549613899</v>
      </c>
      <c r="BB1193" s="62">
        <v>4.2682890204423498E-3</v>
      </c>
      <c r="BC1193" s="108">
        <v>-5.4824175507383197</v>
      </c>
      <c r="BD1193" s="22">
        <v>43747</v>
      </c>
      <c r="BE1193" s="22">
        <v>43783</v>
      </c>
      <c r="BF1193" s="24">
        <v>162</v>
      </c>
      <c r="BG1193" s="22">
        <v>43973</v>
      </c>
      <c r="BH1193" s="37"/>
    </row>
    <row r="1194" spans="1:60" x14ac:dyDescent="0.25">
      <c r="A1194" s="19"/>
      <c r="B1194" s="17" t="s">
        <v>1208</v>
      </c>
      <c r="C1194" s="17" t="s">
        <v>5474</v>
      </c>
      <c r="D1194" s="17" t="s">
        <v>3212</v>
      </c>
      <c r="E1194" s="20" t="s">
        <v>7289</v>
      </c>
      <c r="F1194" s="20" t="s">
        <v>7248</v>
      </c>
      <c r="G1194" s="82" t="s">
        <v>7251</v>
      </c>
      <c r="H1194" s="85" t="s">
        <v>7262</v>
      </c>
      <c r="I1194" s="21" t="s">
        <v>7417</v>
      </c>
      <c r="J1194" s="21" t="s">
        <v>7595</v>
      </c>
      <c r="K1194" s="19"/>
      <c r="L1194" s="22">
        <v>44015</v>
      </c>
      <c r="M1194" s="98">
        <v>1527.6729000005901</v>
      </c>
      <c r="N1194" s="94">
        <v>1527.6729000005901</v>
      </c>
      <c r="O1194" s="94">
        <v>1548.2416999991999</v>
      </c>
      <c r="P1194" s="62">
        <f t="shared" si="18"/>
        <v>0.98671473582024016</v>
      </c>
      <c r="Q1194" s="22">
        <v>43747</v>
      </c>
      <c r="R1194" s="99">
        <v>248867.731</v>
      </c>
      <c r="S1194" s="99">
        <v>302858.89035156299</v>
      </c>
      <c r="T1194" s="19"/>
      <c r="U1194" s="23">
        <v>7.6422874917625395E-4</v>
      </c>
      <c r="V1194" s="63">
        <v>-0.48159841189772101</v>
      </c>
      <c r="W1194" s="23">
        <v>2.4522028779756502E-3</v>
      </c>
      <c r="X1194" s="63">
        <v>-9.3575496768753492</v>
      </c>
      <c r="Y1194" s="23">
        <v>-7.6515392993314901E-4</v>
      </c>
      <c r="Z1194" s="63">
        <v>13.124087987584099</v>
      </c>
      <c r="AA1194" s="23">
        <v>8.2351111086609308E-3</v>
      </c>
      <c r="AB1194" s="63">
        <v>17.730126820533801</v>
      </c>
      <c r="AC1194" s="23">
        <v>4.9038996761737501E-2</v>
      </c>
      <c r="AD1194" s="63">
        <v>24.971196923695999</v>
      </c>
      <c r="AE1194" s="23">
        <v>6.3367660270159804E-2</v>
      </c>
      <c r="AF1194" s="64">
        <v>18.530107610975399</v>
      </c>
      <c r="AG1194" s="23">
        <v>1.04975463545998E-3</v>
      </c>
      <c r="AH1194" s="63">
        <v>-5.9898503372096501</v>
      </c>
      <c r="AI1194" s="23">
        <v>9.7058586834464201E-4</v>
      </c>
      <c r="AJ1194" s="63">
        <v>10.1831715590379</v>
      </c>
      <c r="AK1194" s="23">
        <v>0.58475580406258798</v>
      </c>
      <c r="AL1194" s="23">
        <v>4.7917158164636903E-2</v>
      </c>
      <c r="AM1194" s="63">
        <v>73.914685105322903</v>
      </c>
      <c r="AN1194" s="19"/>
      <c r="AO1194" s="26">
        <v>9.5019829059310706E-3</v>
      </c>
      <c r="AP1194" s="26">
        <v>-1.2163551678895599E-2</v>
      </c>
      <c r="AQ1194" s="26">
        <v>1.9706787319591999E-2</v>
      </c>
      <c r="AR1194" s="26">
        <v>-3.8118849617603701E-2</v>
      </c>
      <c r="AS1194" s="24">
        <v>8</v>
      </c>
      <c r="AT1194" s="24">
        <v>4</v>
      </c>
      <c r="AU1194" s="24">
        <v>7</v>
      </c>
      <c r="AV1194" s="25">
        <v>5</v>
      </c>
      <c r="AW1194" s="19"/>
      <c r="AX1194" s="29">
        <v>2.8938351876786301E-2</v>
      </c>
      <c r="AY1194" s="30">
        <v>-0.65764448117170105</v>
      </c>
      <c r="AZ1194" s="30">
        <v>0.47607584596698899</v>
      </c>
      <c r="BA1194" s="30">
        <v>-0.81034551430275303</v>
      </c>
      <c r="BB1194" s="62">
        <v>2.9843030822257798E-3</v>
      </c>
      <c r="BC1194" s="108">
        <v>-5.7486760626488804</v>
      </c>
      <c r="BD1194" s="22">
        <v>43747</v>
      </c>
      <c r="BE1194" s="22">
        <v>43914</v>
      </c>
      <c r="BF1194" s="24"/>
      <c r="BG1194" s="22"/>
      <c r="BH1194" s="37"/>
    </row>
    <row r="1195" spans="1:60" x14ac:dyDescent="0.25">
      <c r="A1195" s="19"/>
      <c r="B1195" s="17" t="s">
        <v>1209</v>
      </c>
      <c r="C1195" s="17" t="s">
        <v>5475</v>
      </c>
      <c r="D1195" s="17" t="s">
        <v>3212</v>
      </c>
      <c r="E1195" s="20" t="s">
        <v>7385</v>
      </c>
      <c r="F1195" s="20" t="s">
        <v>7248</v>
      </c>
      <c r="G1195" s="82" t="s">
        <v>7251</v>
      </c>
      <c r="H1195" s="85" t="s">
        <v>7262</v>
      </c>
      <c r="I1195" s="21" t="s">
        <v>7417</v>
      </c>
      <c r="J1195" s="21" t="s">
        <v>2982</v>
      </c>
      <c r="K1195" s="19"/>
      <c r="L1195" s="22">
        <v>44015</v>
      </c>
      <c r="M1195" s="98">
        <v>1648.0943999998301</v>
      </c>
      <c r="N1195" s="94">
        <v>1648.0943999998301</v>
      </c>
      <c r="O1195" s="94">
        <v>1668.77969999984</v>
      </c>
      <c r="P1195" s="62">
        <f t="shared" si="18"/>
        <v>0.98760453521815261</v>
      </c>
      <c r="Q1195" s="22">
        <v>43747</v>
      </c>
      <c r="R1195" s="99">
        <v>209406.43</v>
      </c>
      <c r="S1195" s="99">
        <v>218158.80892285201</v>
      </c>
      <c r="T1195" s="19"/>
      <c r="U1195" s="23">
        <v>7.6759578769269898E-4</v>
      </c>
      <c r="V1195" s="63">
        <v>-0.48126170804607699</v>
      </c>
      <c r="W1195" s="23">
        <v>2.5532620020385401E-3</v>
      </c>
      <c r="X1195" s="63">
        <v>-9.34744376446179</v>
      </c>
      <c r="Y1195" s="23">
        <v>-1.5391166380140901E-4</v>
      </c>
      <c r="Z1195" s="63">
        <v>13.185212214200901</v>
      </c>
      <c r="AA1195" s="23">
        <v>9.4776436180836806E-3</v>
      </c>
      <c r="AB1195" s="63">
        <v>17.854380071454202</v>
      </c>
      <c r="AC1195" s="23">
        <v>5.05652456704411E-2</v>
      </c>
      <c r="AD1195" s="63">
        <v>25.123821814573599</v>
      </c>
      <c r="AE1195" s="23">
        <v>6.4957318529195604E-2</v>
      </c>
      <c r="AF1195" s="64">
        <v>18.689073436893501</v>
      </c>
      <c r="AG1195" s="23">
        <v>1.0598600110824901E-3</v>
      </c>
      <c r="AH1195" s="63">
        <v>-5.9888397996473897</v>
      </c>
      <c r="AI1195" s="23">
        <v>1.5930372846923999E-3</v>
      </c>
      <c r="AJ1195" s="63">
        <v>10.2454167006799</v>
      </c>
      <c r="AK1195" s="23">
        <v>0.65946171273244503</v>
      </c>
      <c r="AL1195" s="23">
        <v>5.2835513632089701E-2</v>
      </c>
      <c r="AM1195" s="63">
        <v>81.385275972308605</v>
      </c>
      <c r="AN1195" s="19"/>
      <c r="AO1195" s="26">
        <v>9.50543310864305E-3</v>
      </c>
      <c r="AP1195" s="26">
        <v>-1.21602374128997E-2</v>
      </c>
      <c r="AQ1195" s="26">
        <v>1.9812987160548801E-2</v>
      </c>
      <c r="AR1195" s="26">
        <v>-3.8018595771973203E-2</v>
      </c>
      <c r="AS1195" s="24">
        <v>8</v>
      </c>
      <c r="AT1195" s="24">
        <v>4</v>
      </c>
      <c r="AU1195" s="24">
        <v>7</v>
      </c>
      <c r="AV1195" s="25">
        <v>5</v>
      </c>
      <c r="AW1195" s="19"/>
      <c r="AX1195" s="29">
        <v>2.8939277095378201E-2</v>
      </c>
      <c r="AY1195" s="30">
        <v>-0.61835976736256304</v>
      </c>
      <c r="AZ1195" s="30">
        <v>0.48015450579987401</v>
      </c>
      <c r="BA1195" s="30">
        <v>-0.76269138564384797</v>
      </c>
      <c r="BB1195" s="62">
        <v>2.9844110198064301E-3</v>
      </c>
      <c r="BC1195" s="108">
        <v>-5.6956948840743298</v>
      </c>
      <c r="BD1195" s="22">
        <v>43747</v>
      </c>
      <c r="BE1195" s="22">
        <v>43914</v>
      </c>
      <c r="BF1195" s="24"/>
      <c r="BG1195" s="22"/>
      <c r="BH1195" s="37"/>
    </row>
    <row r="1196" spans="1:60" x14ac:dyDescent="0.25">
      <c r="A1196" s="19"/>
      <c r="B1196" s="17" t="s">
        <v>1210</v>
      </c>
      <c r="C1196" s="17" t="s">
        <v>5476</v>
      </c>
      <c r="D1196" s="17" t="s">
        <v>3212</v>
      </c>
      <c r="E1196" s="20" t="s">
        <v>7386</v>
      </c>
      <c r="F1196" s="20" t="s">
        <v>7248</v>
      </c>
      <c r="G1196" s="82" t="s">
        <v>7251</v>
      </c>
      <c r="H1196" s="85" t="s">
        <v>7262</v>
      </c>
      <c r="I1196" s="21" t="s">
        <v>7417</v>
      </c>
      <c r="J1196" s="21" t="s">
        <v>7596</v>
      </c>
      <c r="K1196" s="19"/>
      <c r="L1196" s="22">
        <v>44015</v>
      </c>
      <c r="M1196" s="98">
        <v>1048.0309999994899</v>
      </c>
      <c r="N1196" s="94">
        <v>1048.0309999994899</v>
      </c>
      <c r="O1196" s="94">
        <v>1061.21590000018</v>
      </c>
      <c r="P1196" s="62">
        <f t="shared" si="18"/>
        <v>0.98757566674162367</v>
      </c>
      <c r="Q1196" s="22">
        <v>43747</v>
      </c>
      <c r="R1196" s="99">
        <v>6624344.9620000003</v>
      </c>
      <c r="S1196" s="99">
        <v>6928950.3708828101</v>
      </c>
      <c r="T1196" s="19"/>
      <c r="U1196" s="23">
        <v>7.6755072768719401E-4</v>
      </c>
      <c r="V1196" s="63">
        <v>-0.48126621404662701</v>
      </c>
      <c r="W1196" s="23">
        <v>2.5500176834611899E-3</v>
      </c>
      <c r="X1196" s="63">
        <v>-9.3477681963268004</v>
      </c>
      <c r="Y1196" s="23">
        <v>-1.73628833181283E-4</v>
      </c>
      <c r="Z1196" s="63">
        <v>13.1832404972665</v>
      </c>
      <c r="AA1196" s="23">
        <v>9.4372852181550098E-3</v>
      </c>
      <c r="AB1196" s="63">
        <v>17.8503442314686</v>
      </c>
      <c r="AC1196" s="23"/>
      <c r="AD1196" s="63"/>
      <c r="AE1196" s="23"/>
      <c r="AF1196" s="64"/>
      <c r="AG1196" s="23">
        <v>1.05948696364067E-3</v>
      </c>
      <c r="AH1196" s="63">
        <v>-5.9888771043915803</v>
      </c>
      <c r="AI1196" s="23">
        <v>1.5728433463664301E-3</v>
      </c>
      <c r="AJ1196" s="63">
        <v>10.2433973068401</v>
      </c>
      <c r="AK1196" s="23">
        <v>4.8776470313896397E-2</v>
      </c>
      <c r="AL1196" s="23">
        <v>2.7714926887710999E-2</v>
      </c>
      <c r="AM1196" s="63">
        <v>21.921941342036</v>
      </c>
      <c r="AN1196" s="19"/>
      <c r="AO1196" s="26">
        <v>9.5052950618992292E-3</v>
      </c>
      <c r="AP1196" s="26">
        <v>-1.2160370806668701E-2</v>
      </c>
      <c r="AQ1196" s="26">
        <v>1.9809612187600599E-2</v>
      </c>
      <c r="AR1196" s="26">
        <v>-3.8021823863346099E-2</v>
      </c>
      <c r="AS1196" s="24">
        <v>8</v>
      </c>
      <c r="AT1196" s="24">
        <v>4</v>
      </c>
      <c r="AU1196" s="24">
        <v>7</v>
      </c>
      <c r="AV1196" s="25">
        <v>5</v>
      </c>
      <c r="AW1196" s="19"/>
      <c r="AX1196" s="29">
        <v>2.89392171533473E-2</v>
      </c>
      <c r="AY1196" s="30">
        <v>-0.619641510553265</v>
      </c>
      <c r="AZ1196" s="30">
        <v>0.480021677944933</v>
      </c>
      <c r="BA1196" s="30">
        <v>-0.76424744780797504</v>
      </c>
      <c r="BB1196" s="62">
        <v>2.98440441239109E-3</v>
      </c>
      <c r="BC1196" s="108">
        <v>-5.6974174624047</v>
      </c>
      <c r="BD1196" s="22">
        <v>43747</v>
      </c>
      <c r="BE1196" s="22">
        <v>43914</v>
      </c>
      <c r="BF1196" s="24"/>
      <c r="BG1196" s="22"/>
      <c r="BH1196" s="37"/>
    </row>
    <row r="1197" spans="1:60" x14ac:dyDescent="0.25">
      <c r="A1197" s="19"/>
      <c r="B1197" s="17" t="s">
        <v>1211</v>
      </c>
      <c r="C1197" s="17" t="s">
        <v>5477</v>
      </c>
      <c r="D1197" s="17" t="s">
        <v>3212</v>
      </c>
      <c r="E1197" s="20" t="s">
        <v>7291</v>
      </c>
      <c r="F1197" s="20" t="s">
        <v>7248</v>
      </c>
      <c r="G1197" s="82" t="s">
        <v>7251</v>
      </c>
      <c r="H1197" s="85" t="s">
        <v>7262</v>
      </c>
      <c r="I1197" s="21" t="s">
        <v>7417</v>
      </c>
      <c r="J1197" s="21" t="s">
        <v>7597</v>
      </c>
      <c r="K1197" s="19"/>
      <c r="L1197" s="22">
        <v>44015</v>
      </c>
      <c r="M1197" s="98">
        <v>1136.9578000009101</v>
      </c>
      <c r="N1197" s="94">
        <v>1136.9578000009101</v>
      </c>
      <c r="O1197" s="94">
        <v>1148.05279999971</v>
      </c>
      <c r="P1197" s="62">
        <f t="shared" si="18"/>
        <v>0.99033581034007956</v>
      </c>
      <c r="Q1197" s="22">
        <v>43747</v>
      </c>
      <c r="R1197" s="99">
        <v>122623.24099999999</v>
      </c>
      <c r="S1197" s="99">
        <v>216408.32713891601</v>
      </c>
      <c r="T1197" s="19"/>
      <c r="U1197" s="23">
        <v>7.7794228309358004E-4</v>
      </c>
      <c r="V1197" s="63">
        <v>-0.48022705850598901</v>
      </c>
      <c r="W1197" s="23">
        <v>2.8630730630538901E-3</v>
      </c>
      <c r="X1197" s="63">
        <v>-9.3164626583602494</v>
      </c>
      <c r="Y1197" s="23">
        <v>1.7215801399288501E-3</v>
      </c>
      <c r="Z1197" s="63">
        <v>13.3727613945812</v>
      </c>
      <c r="AA1197" s="23">
        <v>1.3294073934957899E-2</v>
      </c>
      <c r="AB1197" s="63">
        <v>18.236023103148899</v>
      </c>
      <c r="AC1197" s="23">
        <v>5.85623649531044E-2</v>
      </c>
      <c r="AD1197" s="63">
        <v>25.923533742839901</v>
      </c>
      <c r="AE1197" s="23">
        <v>7.7114911207900094E-2</v>
      </c>
      <c r="AF1197" s="64">
        <v>19.904832704749399</v>
      </c>
      <c r="AG1197" s="23">
        <v>1.0907627674896501E-3</v>
      </c>
      <c r="AH1197" s="63">
        <v>-5.98574952400668</v>
      </c>
      <c r="AI1197" s="23">
        <v>3.5027694884775E-3</v>
      </c>
      <c r="AJ1197" s="63">
        <v>10.436389921058399</v>
      </c>
      <c r="AK1197" s="23">
        <v>0.13695780000125499</v>
      </c>
      <c r="AL1197" s="23">
        <v>1.31333923509374E-2</v>
      </c>
      <c r="AM1197" s="63">
        <v>29.134884699131401</v>
      </c>
      <c r="AN1197" s="19"/>
      <c r="AO1197" s="26">
        <v>9.5158290587278298E-3</v>
      </c>
      <c r="AP1197" s="26">
        <v>-1.2150016427767699E-2</v>
      </c>
      <c r="AQ1197" s="26">
        <v>2.0138469679295699E-2</v>
      </c>
      <c r="AR1197" s="26">
        <v>-3.7711480279540403E-2</v>
      </c>
      <c r="AS1197" s="24">
        <v>8</v>
      </c>
      <c r="AT1197" s="24">
        <v>4</v>
      </c>
      <c r="AU1197" s="24">
        <v>7</v>
      </c>
      <c r="AV1197" s="25">
        <v>5</v>
      </c>
      <c r="AW1197" s="19"/>
      <c r="AX1197" s="29">
        <v>2.8942405207635601E-2</v>
      </c>
      <c r="AY1197" s="30">
        <v>-0.49771358846874098</v>
      </c>
      <c r="AZ1197" s="30">
        <v>0.49268025165656598</v>
      </c>
      <c r="BA1197" s="30">
        <v>-0.61573909758954004</v>
      </c>
      <c r="BB1197" s="62">
        <v>2.9847720449333801E-3</v>
      </c>
      <c r="BC1197" s="108">
        <v>-5.5331775681915998</v>
      </c>
      <c r="BD1197" s="22">
        <v>43747</v>
      </c>
      <c r="BE1197" s="22">
        <v>43914</v>
      </c>
      <c r="BF1197" s="24"/>
      <c r="BG1197" s="22"/>
      <c r="BH1197" s="37"/>
    </row>
    <row r="1198" spans="1:60" x14ac:dyDescent="0.25">
      <c r="A1198" s="19"/>
      <c r="B1198" s="17" t="s">
        <v>1212</v>
      </c>
      <c r="C1198" s="17" t="s">
        <v>5478</v>
      </c>
      <c r="D1198" s="17" t="s">
        <v>3212</v>
      </c>
      <c r="E1198" s="20" t="s">
        <v>7387</v>
      </c>
      <c r="F1198" s="20" t="s">
        <v>7248</v>
      </c>
      <c r="G1198" s="82" t="s">
        <v>7251</v>
      </c>
      <c r="H1198" s="85" t="s">
        <v>7262</v>
      </c>
      <c r="I1198" s="21" t="s">
        <v>7417</v>
      </c>
      <c r="J1198" s="21" t="s">
        <v>2982</v>
      </c>
      <c r="K1198" s="19"/>
      <c r="L1198" s="22">
        <v>44015</v>
      </c>
      <c r="M1198" s="98">
        <v>1001.57639999967</v>
      </c>
      <c r="N1198" s="94">
        <v>1001.57639999967</v>
      </c>
      <c r="O1198" s="94">
        <v>1001.57639999967</v>
      </c>
      <c r="P1198" s="62">
        <f t="shared" si="18"/>
        <v>1</v>
      </c>
      <c r="Q1198" s="22">
        <v>44015</v>
      </c>
      <c r="R1198" s="99">
        <v>0</v>
      </c>
      <c r="S1198" s="99">
        <v>390.63799609375002</v>
      </c>
      <c r="T1198" s="19"/>
      <c r="U1198" s="23">
        <v>0</v>
      </c>
      <c r="V1198" s="63">
        <v>-0.55802128681534702</v>
      </c>
      <c r="W1198" s="23">
        <v>0</v>
      </c>
      <c r="X1198" s="63">
        <v>-9.6027699646656401</v>
      </c>
      <c r="Y1198" s="23">
        <v>1.19634586735629E-3</v>
      </c>
      <c r="Z1198" s="63">
        <v>13.320237967316601</v>
      </c>
      <c r="AA1198" s="23">
        <v>1.19634586735629E-3</v>
      </c>
      <c r="AB1198" s="63">
        <v>17.026250296388799</v>
      </c>
      <c r="AC1198" s="23"/>
      <c r="AD1198" s="63"/>
      <c r="AE1198" s="23"/>
      <c r="AF1198" s="64"/>
      <c r="AG1198" s="23">
        <v>0</v>
      </c>
      <c r="AH1198" s="63">
        <v>-6.0948258007556397</v>
      </c>
      <c r="AI1198" s="23">
        <v>1.19634586735629E-3</v>
      </c>
      <c r="AJ1198" s="63">
        <v>10.205747558939001</v>
      </c>
      <c r="AK1198" s="23">
        <v>1.57639999997627E-3</v>
      </c>
      <c r="AL1198" s="23">
        <v>8.1876802687475003E-4</v>
      </c>
      <c r="AM1198" s="63">
        <v>20.295250841532798</v>
      </c>
      <c r="AN1198" s="19"/>
      <c r="AO1198" s="26">
        <v>1.12969592919399E-3</v>
      </c>
      <c r="AP1198" s="26">
        <v>0</v>
      </c>
      <c r="AQ1198" s="26">
        <v>1.19634586735629E-3</v>
      </c>
      <c r="AR1198" s="26">
        <v>0</v>
      </c>
      <c r="AS1198" s="24">
        <v>1</v>
      </c>
      <c r="AT1198" s="24">
        <v>0</v>
      </c>
      <c r="AU1198" s="24">
        <v>7</v>
      </c>
      <c r="AV1198" s="25">
        <v>5</v>
      </c>
      <c r="AW1198" s="19"/>
      <c r="AX1198" s="29">
        <v>1.12628611440527E-3</v>
      </c>
      <c r="AY1198" s="30">
        <v>-23.419842340401399</v>
      </c>
      <c r="AZ1198" s="30">
        <v>0.36009053502857602</v>
      </c>
      <c r="BA1198" s="30">
        <v>-15.360334781376899</v>
      </c>
      <c r="BB1198" s="62">
        <v>1.16422456055432E-4</v>
      </c>
      <c r="BC1198" s="108">
        <v>0</v>
      </c>
      <c r="BD1198" s="22">
        <v>43955</v>
      </c>
      <c r="BE1198" s="22"/>
      <c r="BF1198" s="24"/>
      <c r="BG1198" s="22"/>
      <c r="BH1198" s="37"/>
    </row>
    <row r="1199" spans="1:60" x14ac:dyDescent="0.25">
      <c r="A1199" s="19"/>
      <c r="B1199" s="17" t="s">
        <v>1213</v>
      </c>
      <c r="C1199" s="17" t="s">
        <v>5479</v>
      </c>
      <c r="D1199" s="17" t="s">
        <v>3213</v>
      </c>
      <c r="E1199" s="20" t="s">
        <v>7289</v>
      </c>
      <c r="F1199" s="20" t="s">
        <v>7248</v>
      </c>
      <c r="G1199" s="82" t="s">
        <v>7253</v>
      </c>
      <c r="H1199" s="85" t="s">
        <v>7261</v>
      </c>
      <c r="I1199" s="21" t="s">
        <v>7417</v>
      </c>
      <c r="J1199" s="21" t="s">
        <v>7598</v>
      </c>
      <c r="K1199" s="19"/>
      <c r="L1199" s="22">
        <v>44015</v>
      </c>
      <c r="M1199" s="98">
        <v>2089.4996000006799</v>
      </c>
      <c r="N1199" s="94">
        <v>2089.4996000006799</v>
      </c>
      <c r="O1199" s="94">
        <v>2107.7861000001399</v>
      </c>
      <c r="P1199" s="62">
        <f t="shared" si="18"/>
        <v>0.99132430942615157</v>
      </c>
      <c r="Q1199" s="22">
        <v>43747</v>
      </c>
      <c r="R1199" s="99">
        <v>10337550.723999999</v>
      </c>
      <c r="S1199" s="99">
        <v>4935813.2270937497</v>
      </c>
      <c r="T1199" s="19"/>
      <c r="U1199" s="23">
        <v>6.0294779359537599E-4</v>
      </c>
      <c r="V1199" s="63">
        <v>-0.49772650745580899</v>
      </c>
      <c r="W1199" s="23">
        <v>1.7846584960352599E-3</v>
      </c>
      <c r="X1199" s="63">
        <v>-9.4243041150621103</v>
      </c>
      <c r="Y1199" s="23">
        <v>2.1387900957051901E-2</v>
      </c>
      <c r="Z1199" s="63">
        <v>15.339393476286199</v>
      </c>
      <c r="AA1199" s="23">
        <v>2.04112568262644E-2</v>
      </c>
      <c r="AB1199" s="63">
        <v>18.947741392272299</v>
      </c>
      <c r="AC1199" s="23">
        <v>8.2994842310727096E-2</v>
      </c>
      <c r="AD1199" s="63">
        <v>28.366781478602199</v>
      </c>
      <c r="AE1199" s="23">
        <v>0.102087848998053</v>
      </c>
      <c r="AF1199" s="64">
        <v>22.4021264837647</v>
      </c>
      <c r="AG1199" s="23">
        <v>-6.5293556872347803E-4</v>
      </c>
      <c r="AH1199" s="63">
        <v>-6.1601193576279902</v>
      </c>
      <c r="AI1199" s="23">
        <v>2.31111024932034E-2</v>
      </c>
      <c r="AJ1199" s="63">
        <v>12.397223221531</v>
      </c>
      <c r="AK1199" s="23">
        <v>0.75855679647298502</v>
      </c>
      <c r="AL1199" s="23">
        <v>3.5802150305244099E-2</v>
      </c>
      <c r="AM1199" s="63">
        <v>-58.043910861015299</v>
      </c>
      <c r="AN1199" s="19"/>
      <c r="AO1199" s="26">
        <v>7.5526085038291101E-3</v>
      </c>
      <c r="AP1199" s="26">
        <v>-1.08597465259663E-2</v>
      </c>
      <c r="AQ1199" s="26">
        <v>1.48657498011744E-2</v>
      </c>
      <c r="AR1199" s="26">
        <v>-2.2876458083374001E-2</v>
      </c>
      <c r="AS1199" s="24">
        <v>5</v>
      </c>
      <c r="AT1199" s="24">
        <v>7</v>
      </c>
      <c r="AU1199" s="24">
        <v>7</v>
      </c>
      <c r="AV1199" s="25">
        <v>5</v>
      </c>
      <c r="AW1199" s="19"/>
      <c r="AX1199" s="29">
        <v>2.7816873403753599E-2</v>
      </c>
      <c r="AY1199" s="30">
        <v>-0.21718056174108799</v>
      </c>
      <c r="AZ1199" s="30">
        <v>0.51224588997047205</v>
      </c>
      <c r="BA1199" s="30">
        <v>-0.28975010216936398</v>
      </c>
      <c r="BB1199" s="62">
        <v>2.8712793567592602E-3</v>
      </c>
      <c r="BC1199" s="108">
        <v>-4.4431358571455304</v>
      </c>
      <c r="BD1199" s="22">
        <v>43747</v>
      </c>
      <c r="BE1199" s="22">
        <v>43804</v>
      </c>
      <c r="BF1199" s="24"/>
      <c r="BG1199" s="22"/>
      <c r="BH1199" s="37"/>
    </row>
    <row r="1200" spans="1:60" x14ac:dyDescent="0.25">
      <c r="A1200" s="19"/>
      <c r="B1200" s="17" t="s">
        <v>1214</v>
      </c>
      <c r="C1200" s="17" t="s">
        <v>5480</v>
      </c>
      <c r="D1200" s="17" t="s">
        <v>3213</v>
      </c>
      <c r="E1200" s="20" t="s">
        <v>7385</v>
      </c>
      <c r="F1200" s="20" t="s">
        <v>7248</v>
      </c>
      <c r="G1200" s="82" t="s">
        <v>7253</v>
      </c>
      <c r="H1200" s="85" t="s">
        <v>7261</v>
      </c>
      <c r="I1200" s="21" t="s">
        <v>7417</v>
      </c>
      <c r="J1200" s="21" t="s">
        <v>2982</v>
      </c>
      <c r="K1200" s="19"/>
      <c r="L1200" s="22">
        <v>44015</v>
      </c>
      <c r="M1200" s="98">
        <v>2150.8575999997602</v>
      </c>
      <c r="N1200" s="94">
        <v>2150.8575999997602</v>
      </c>
      <c r="O1200" s="94">
        <v>2163.8687999993599</v>
      </c>
      <c r="P1200" s="62">
        <f t="shared" si="18"/>
        <v>0.99398706612914633</v>
      </c>
      <c r="Q1200" s="22">
        <v>43747</v>
      </c>
      <c r="R1200" s="99">
        <v>922609.60100000002</v>
      </c>
      <c r="S1200" s="99">
        <v>700638.80300781201</v>
      </c>
      <c r="T1200" s="19"/>
      <c r="U1200" s="23">
        <v>6.1296835701796205E-4</v>
      </c>
      <c r="V1200" s="63">
        <v>-0.49672445111355001</v>
      </c>
      <c r="W1200" s="23">
        <v>2.0852767192991498E-3</v>
      </c>
      <c r="X1200" s="63">
        <v>-9.3942422927357292</v>
      </c>
      <c r="Y1200" s="23">
        <v>2.32485959841142E-2</v>
      </c>
      <c r="Z1200" s="63">
        <v>15.5254629789997</v>
      </c>
      <c r="AA1200" s="23">
        <v>2.4158113435987599E-2</v>
      </c>
      <c r="AB1200" s="63">
        <v>19.322427053266399</v>
      </c>
      <c r="AC1200" s="23">
        <v>9.03217777413374E-2</v>
      </c>
      <c r="AD1200" s="63">
        <v>29.099475021677801</v>
      </c>
      <c r="AE1200" s="23">
        <v>0.112922260623309</v>
      </c>
      <c r="AF1200" s="64">
        <v>23.485567646304801</v>
      </c>
      <c r="AG1200" s="23">
        <v>-6.2294445706356804E-4</v>
      </c>
      <c r="AH1200" s="63">
        <v>-6.1571202464620001</v>
      </c>
      <c r="AI1200" s="23">
        <v>2.5005694853462001E-2</v>
      </c>
      <c r="AJ1200" s="63">
        <v>12.5866824575496</v>
      </c>
      <c r="AK1200" s="23">
        <v>0.83006543066003402</v>
      </c>
      <c r="AL1200" s="23">
        <v>3.8378019942683701E-2</v>
      </c>
      <c r="AM1200" s="63">
        <v>-50.893047442310497</v>
      </c>
      <c r="AN1200" s="19"/>
      <c r="AO1200" s="26">
        <v>7.5627246023941604E-3</v>
      </c>
      <c r="AP1200" s="26">
        <v>-1.08498454346773E-2</v>
      </c>
      <c r="AQ1200" s="26">
        <v>1.5180457712631301E-2</v>
      </c>
      <c r="AR1200" s="26">
        <v>-2.2582478862204901E-2</v>
      </c>
      <c r="AS1200" s="24">
        <v>6</v>
      </c>
      <c r="AT1200" s="24">
        <v>6</v>
      </c>
      <c r="AU1200" s="24">
        <v>7</v>
      </c>
      <c r="AV1200" s="25">
        <v>5</v>
      </c>
      <c r="AW1200" s="19"/>
      <c r="AX1200" s="29">
        <v>2.7823310761850701E-2</v>
      </c>
      <c r="AY1200" s="30">
        <v>-9.3832673752558493E-2</v>
      </c>
      <c r="AZ1200" s="30">
        <v>0.52440175622268703</v>
      </c>
      <c r="BA1200" s="30">
        <v>-0.12568407659523501</v>
      </c>
      <c r="BB1200" s="62">
        <v>2.8719778274216901E-3</v>
      </c>
      <c r="BC1200" s="108">
        <v>-4.3884961972071297</v>
      </c>
      <c r="BD1200" s="22">
        <v>43747</v>
      </c>
      <c r="BE1200" s="22">
        <v>43804</v>
      </c>
      <c r="BF1200" s="24"/>
      <c r="BG1200" s="22"/>
      <c r="BH1200" s="37"/>
    </row>
    <row r="1201" spans="1:60" x14ac:dyDescent="0.25">
      <c r="A1201" s="19"/>
      <c r="B1201" s="17" t="s">
        <v>1215</v>
      </c>
      <c r="C1201" s="17" t="s">
        <v>5481</v>
      </c>
      <c r="D1201" s="17" t="s">
        <v>3213</v>
      </c>
      <c r="E1201" s="20" t="s">
        <v>7386</v>
      </c>
      <c r="F1201" s="20" t="s">
        <v>7248</v>
      </c>
      <c r="G1201" s="82" t="s">
        <v>7253</v>
      </c>
      <c r="H1201" s="85" t="s">
        <v>7261</v>
      </c>
      <c r="I1201" s="21" t="s">
        <v>7417</v>
      </c>
      <c r="J1201" s="21" t="s">
        <v>7599</v>
      </c>
      <c r="K1201" s="19"/>
      <c r="L1201" s="22">
        <v>44015</v>
      </c>
      <c r="M1201" s="98">
        <v>1078.19569999911</v>
      </c>
      <c r="N1201" s="94">
        <v>1078.19569999911</v>
      </c>
      <c r="O1201" s="94">
        <v>1089.53050000034</v>
      </c>
      <c r="P1201" s="62">
        <f t="shared" si="18"/>
        <v>0.98959661982732339</v>
      </c>
      <c r="Q1201" s="22">
        <v>43747</v>
      </c>
      <c r="R1201" s="99">
        <v>3945721.4019999998</v>
      </c>
      <c r="S1201" s="99">
        <v>4335301.3874375001</v>
      </c>
      <c r="T1201" s="19"/>
      <c r="U1201" s="23">
        <v>5.96351121203043E-4</v>
      </c>
      <c r="V1201" s="63">
        <v>-0.49838617469504198</v>
      </c>
      <c r="W1201" s="23">
        <v>1.5892466308287099E-3</v>
      </c>
      <c r="X1201" s="63">
        <v>-9.4438453015900397</v>
      </c>
      <c r="Y1201" s="23">
        <v>2.0179712060780699E-2</v>
      </c>
      <c r="Z1201" s="63">
        <v>15.2185745866591</v>
      </c>
      <c r="AA1201" s="23">
        <v>1.7982061084694599E-2</v>
      </c>
      <c r="AB1201" s="63">
        <v>18.704821818129901</v>
      </c>
      <c r="AC1201" s="23"/>
      <c r="AD1201" s="63"/>
      <c r="AE1201" s="23"/>
      <c r="AF1201" s="64"/>
      <c r="AG1201" s="23">
        <v>-6.7252356620883802E-4</v>
      </c>
      <c r="AH1201" s="63">
        <v>-6.1620781573801704</v>
      </c>
      <c r="AI1201" s="23">
        <v>2.1880964135561998E-2</v>
      </c>
      <c r="AJ1201" s="63">
        <v>12.2742093857669</v>
      </c>
      <c r="AK1201" s="23">
        <v>7.7521064060420003E-2</v>
      </c>
      <c r="AL1201" s="23">
        <v>4.3790705556602902E-2</v>
      </c>
      <c r="AM1201" s="63">
        <v>24.796400716702902</v>
      </c>
      <c r="AN1201" s="19"/>
      <c r="AO1201" s="26">
        <v>7.5459957861312398E-3</v>
      </c>
      <c r="AP1201" s="26">
        <v>-1.0866134423849899E-2</v>
      </c>
      <c r="AQ1201" s="26">
        <v>1.46612175158225E-2</v>
      </c>
      <c r="AR1201" s="26">
        <v>-2.3067604241077799E-2</v>
      </c>
      <c r="AS1201" s="24">
        <v>5</v>
      </c>
      <c r="AT1201" s="24">
        <v>7</v>
      </c>
      <c r="AU1201" s="24">
        <v>7</v>
      </c>
      <c r="AV1201" s="25">
        <v>5</v>
      </c>
      <c r="AW1201" s="19"/>
      <c r="AX1201" s="29">
        <v>2.7812983836629401E-2</v>
      </c>
      <c r="AY1201" s="30">
        <v>-0.29718131229674299</v>
      </c>
      <c r="AZ1201" s="30">
        <v>0.50436383170472299</v>
      </c>
      <c r="BA1201" s="30">
        <v>-0.39545845469683599</v>
      </c>
      <c r="BB1201" s="62">
        <v>2.8708558671405602E-3</v>
      </c>
      <c r="BC1201" s="108">
        <v>-4.47864470060449</v>
      </c>
      <c r="BD1201" s="22">
        <v>43747</v>
      </c>
      <c r="BE1201" s="22">
        <v>43804</v>
      </c>
      <c r="BF1201" s="24"/>
      <c r="BG1201" s="22"/>
      <c r="BH1201" s="37"/>
    </row>
    <row r="1202" spans="1:60" x14ac:dyDescent="0.25">
      <c r="A1202" s="19"/>
      <c r="B1202" s="17" t="s">
        <v>1216</v>
      </c>
      <c r="C1202" s="17" t="s">
        <v>5482</v>
      </c>
      <c r="D1202" s="17" t="s">
        <v>3213</v>
      </c>
      <c r="E1202" s="20" t="s">
        <v>7291</v>
      </c>
      <c r="F1202" s="20" t="s">
        <v>7248</v>
      </c>
      <c r="G1202" s="82" t="s">
        <v>7253</v>
      </c>
      <c r="H1202" s="85" t="s">
        <v>7261</v>
      </c>
      <c r="I1202" s="21" t="s">
        <v>7417</v>
      </c>
      <c r="J1202" s="21" t="s">
        <v>7600</v>
      </c>
      <c r="K1202" s="19"/>
      <c r="L1202" s="22">
        <v>44015</v>
      </c>
      <c r="M1202" s="98">
        <v>1684.8351000007201</v>
      </c>
      <c r="N1202" s="94">
        <v>1684.8351000007201</v>
      </c>
      <c r="O1202" s="94">
        <v>1695.1393999997499</v>
      </c>
      <c r="P1202" s="62">
        <f t="shared" si="18"/>
        <v>0.99392126688871052</v>
      </c>
      <c r="Q1202" s="22">
        <v>43747</v>
      </c>
      <c r="R1202" s="99">
        <v>913746.69200000004</v>
      </c>
      <c r="S1202" s="99">
        <v>622400.63121191401</v>
      </c>
      <c r="T1202" s="19"/>
      <c r="U1202" s="23">
        <v>6.1271998856682298E-4</v>
      </c>
      <c r="V1202" s="63">
        <v>-0.49674928795866402</v>
      </c>
      <c r="W1202" s="23">
        <v>2.0778646103281101E-3</v>
      </c>
      <c r="X1202" s="63">
        <v>-9.3949835036328295</v>
      </c>
      <c r="Y1202" s="23">
        <v>2.32027400470542E-2</v>
      </c>
      <c r="Z1202" s="63">
        <v>15.5208773852937</v>
      </c>
      <c r="AA1202" s="23">
        <v>2.4065649215117401E-2</v>
      </c>
      <c r="AB1202" s="63">
        <v>19.313180631172099</v>
      </c>
      <c r="AC1202" s="23">
        <v>9.2681637028435904E-2</v>
      </c>
      <c r="AD1202" s="63">
        <v>29.335460950387599</v>
      </c>
      <c r="AE1202" s="23">
        <v>0.118688015050866</v>
      </c>
      <c r="AF1202" s="64">
        <v>24.062143089046</v>
      </c>
      <c r="AG1202" s="23">
        <v>-6.2370743125939E-4</v>
      </c>
      <c r="AH1202" s="63">
        <v>-6.1571965438852203</v>
      </c>
      <c r="AI1202" s="23">
        <v>2.4959008273072E-2</v>
      </c>
      <c r="AJ1202" s="63">
        <v>12.582013799517901</v>
      </c>
      <c r="AK1202" s="23">
        <v>0.68483510000049097</v>
      </c>
      <c r="AL1202" s="23">
        <v>4.2410299080074799E-2</v>
      </c>
      <c r="AM1202" s="63">
        <v>26.7560659745359</v>
      </c>
      <c r="AN1202" s="19"/>
      <c r="AO1202" s="26">
        <v>7.5624308428814402E-3</v>
      </c>
      <c r="AP1202" s="26">
        <v>-1.0850051038687501E-2</v>
      </c>
      <c r="AQ1202" s="26">
        <v>1.51727106040198E-2</v>
      </c>
      <c r="AR1202" s="26">
        <v>-2.2589716129005E-2</v>
      </c>
      <c r="AS1202" s="24">
        <v>6</v>
      </c>
      <c r="AT1202" s="24">
        <v>6</v>
      </c>
      <c r="AU1202" s="24">
        <v>7</v>
      </c>
      <c r="AV1202" s="25">
        <v>5</v>
      </c>
      <c r="AW1202" s="19"/>
      <c r="AX1202" s="29">
        <v>2.7823129902499199E-2</v>
      </c>
      <c r="AY1202" s="30">
        <v>-9.68709706260142E-2</v>
      </c>
      <c r="AZ1202" s="30">
        <v>0.52410218063687397</v>
      </c>
      <c r="BA1202" s="30">
        <v>-0.12974104130125899</v>
      </c>
      <c r="BB1202" s="62">
        <v>2.8719583192741999E-3</v>
      </c>
      <c r="BC1202" s="108">
        <v>-4.38983366201865</v>
      </c>
      <c r="BD1202" s="22">
        <v>43747</v>
      </c>
      <c r="BE1202" s="22">
        <v>43804</v>
      </c>
      <c r="BF1202" s="24"/>
      <c r="BG1202" s="22"/>
      <c r="BH1202" s="37"/>
    </row>
    <row r="1203" spans="1:60" x14ac:dyDescent="0.25">
      <c r="A1203" s="19"/>
      <c r="B1203" s="17" t="s">
        <v>1217</v>
      </c>
      <c r="C1203" s="17" t="s">
        <v>5483</v>
      </c>
      <c r="D1203" s="17" t="s">
        <v>3213</v>
      </c>
      <c r="E1203" s="20" t="s">
        <v>7393</v>
      </c>
      <c r="F1203" s="20" t="s">
        <v>7248</v>
      </c>
      <c r="G1203" s="82" t="s">
        <v>7253</v>
      </c>
      <c r="H1203" s="85" t="s">
        <v>7261</v>
      </c>
      <c r="I1203" s="21" t="s">
        <v>7417</v>
      </c>
      <c r="J1203" s="21" t="s">
        <v>2982</v>
      </c>
      <c r="K1203" s="19"/>
      <c r="L1203" s="22">
        <v>44015</v>
      </c>
      <c r="M1203" s="98">
        <v>1008.44340000022</v>
      </c>
      <c r="N1203" s="94">
        <v>1008.44340000022</v>
      </c>
      <c r="O1203" s="94"/>
      <c r="P1203" s="62" t="str">
        <f t="shared" si="18"/>
        <v/>
      </c>
      <c r="Q1203" s="22"/>
      <c r="R1203" s="99">
        <v>0</v>
      </c>
      <c r="S1203" s="99"/>
      <c r="T1203" s="19"/>
      <c r="U1203" s="23">
        <v>0</v>
      </c>
      <c r="V1203" s="63">
        <v>-0.55802128681534702</v>
      </c>
      <c r="W1203" s="23">
        <v>-1.41127271399455E-3</v>
      </c>
      <c r="X1203" s="63">
        <v>-9.7438972360687295</v>
      </c>
      <c r="Y1203" s="23"/>
      <c r="Z1203" s="63"/>
      <c r="AA1203" s="23"/>
      <c r="AB1203" s="63"/>
      <c r="AC1203" s="23"/>
      <c r="AD1203" s="63"/>
      <c r="AE1203" s="23"/>
      <c r="AF1203" s="64"/>
      <c r="AG1203" s="23">
        <v>0</v>
      </c>
      <c r="AH1203" s="63">
        <v>-6.0948258007556397</v>
      </c>
      <c r="AI1203" s="23"/>
      <c r="AJ1203" s="63"/>
      <c r="AK1203" s="23">
        <v>8.0807933391042804E-3</v>
      </c>
      <c r="AL1203" s="23">
        <v>5.3380503699372597E-2</v>
      </c>
      <c r="AM1203" s="63">
        <v>-9.3924847115122194</v>
      </c>
      <c r="AN1203" s="19"/>
      <c r="AO1203" s="26">
        <v>2.70350766004412E-3</v>
      </c>
      <c r="AP1203" s="26">
        <v>-2.9606822108689799E-3</v>
      </c>
      <c r="AQ1203" s="26">
        <v>0</v>
      </c>
      <c r="AR1203" s="26">
        <v>-4.1574931601644502E-3</v>
      </c>
      <c r="AS1203" s="24"/>
      <c r="AT1203" s="24"/>
      <c r="AU1203" s="24"/>
      <c r="AV1203" s="25"/>
      <c r="AW1203" s="19"/>
      <c r="AX1203" s="29"/>
      <c r="AY1203" s="30"/>
      <c r="AZ1203" s="30"/>
      <c r="BA1203" s="30"/>
      <c r="BB1203" s="62"/>
      <c r="BC1203" s="108">
        <v>-1.03837435699825</v>
      </c>
      <c r="BD1203" s="22">
        <v>43976</v>
      </c>
      <c r="BE1203" s="22">
        <v>43990</v>
      </c>
      <c r="BF1203" s="24"/>
      <c r="BG1203" s="22"/>
      <c r="BH1203" s="37"/>
    </row>
    <row r="1204" spans="1:60" x14ac:dyDescent="0.25">
      <c r="A1204" s="19"/>
      <c r="B1204" s="17" t="s">
        <v>1218</v>
      </c>
      <c r="C1204" s="17" t="s">
        <v>5484</v>
      </c>
      <c r="D1204" s="17" t="s">
        <v>3213</v>
      </c>
      <c r="E1204" s="20" t="s">
        <v>7387</v>
      </c>
      <c r="F1204" s="20" t="s">
        <v>7248</v>
      </c>
      <c r="G1204" s="82" t="s">
        <v>7253</v>
      </c>
      <c r="H1204" s="85" t="s">
        <v>7261</v>
      </c>
      <c r="I1204" s="21" t="s">
        <v>7417</v>
      </c>
      <c r="J1204" s="21" t="s">
        <v>2982</v>
      </c>
      <c r="K1204" s="19"/>
      <c r="L1204" s="22">
        <v>44015</v>
      </c>
      <c r="M1204" s="98">
        <v>1135.4845000002499</v>
      </c>
      <c r="N1204" s="94">
        <v>1135.4845000002499</v>
      </c>
      <c r="O1204" s="94">
        <v>1140.7871000003099</v>
      </c>
      <c r="P1204" s="62">
        <f t="shared" si="18"/>
        <v>0.9953518057838675</v>
      </c>
      <c r="Q1204" s="22">
        <v>44001</v>
      </c>
      <c r="R1204" s="99">
        <v>1365683.223</v>
      </c>
      <c r="S1204" s="99">
        <v>2119963.5486855502</v>
      </c>
      <c r="T1204" s="19"/>
      <c r="U1204" s="23">
        <v>6.4824914079508701E-4</v>
      </c>
      <c r="V1204" s="63">
        <v>-0.493196372735838</v>
      </c>
      <c r="W1204" s="23">
        <v>3.1454405816475602E-3</v>
      </c>
      <c r="X1204" s="63">
        <v>-9.2882259065081598</v>
      </c>
      <c r="Y1204" s="23">
        <v>2.9833845763278102E-2</v>
      </c>
      <c r="Z1204" s="63">
        <v>16.1839879569015</v>
      </c>
      <c r="AA1204" s="23">
        <v>3.74739234612207E-2</v>
      </c>
      <c r="AB1204" s="63">
        <v>20.654008055775201</v>
      </c>
      <c r="AC1204" s="23">
        <v>0.121343129658344</v>
      </c>
      <c r="AD1204" s="63">
        <v>32.201610213378402</v>
      </c>
      <c r="AE1204" s="23"/>
      <c r="AF1204" s="64"/>
      <c r="AG1204" s="23">
        <v>-5.1730867107835398E-4</v>
      </c>
      <c r="AH1204" s="63">
        <v>-6.1465566678671202</v>
      </c>
      <c r="AI1204" s="23">
        <v>3.1711266641650603E-2</v>
      </c>
      <c r="AJ1204" s="63">
        <v>13.257239636368499</v>
      </c>
      <c r="AK1204" s="23">
        <v>0.13576753326924501</v>
      </c>
      <c r="AL1204" s="23">
        <v>5.4091698511911097E-2</v>
      </c>
      <c r="AM1204" s="63">
        <v>37.7339480612427</v>
      </c>
      <c r="AN1204" s="19"/>
      <c r="AO1204" s="26">
        <v>7.5983214319421703E-3</v>
      </c>
      <c r="AP1204" s="26">
        <v>-1.08148881345187E-2</v>
      </c>
      <c r="AQ1204" s="26">
        <v>1.62903199525317E-2</v>
      </c>
      <c r="AR1204" s="26">
        <v>-2.15455517527516E-2</v>
      </c>
      <c r="AS1204" s="24">
        <v>7</v>
      </c>
      <c r="AT1204" s="24">
        <v>5</v>
      </c>
      <c r="AU1204" s="24">
        <v>7</v>
      </c>
      <c r="AV1204" s="25">
        <v>5</v>
      </c>
      <c r="AW1204" s="19"/>
      <c r="AX1204" s="29">
        <v>2.8040513662053901E-2</v>
      </c>
      <c r="AY1204" s="30">
        <v>0.43859549979833901</v>
      </c>
      <c r="AZ1204" s="30">
        <v>0.50287676356674604</v>
      </c>
      <c r="BA1204" s="30">
        <v>0.596535550726912</v>
      </c>
      <c r="BB1204" s="62">
        <v>2.8944972658837302E-3</v>
      </c>
      <c r="BC1204" s="108">
        <v>-4.1956892527814498</v>
      </c>
      <c r="BD1204" s="22">
        <v>43747</v>
      </c>
      <c r="BE1204" s="22">
        <v>43804</v>
      </c>
      <c r="BF1204" s="24">
        <v>160</v>
      </c>
      <c r="BG1204" s="22">
        <v>43971</v>
      </c>
      <c r="BH1204" s="37"/>
    </row>
    <row r="1205" spans="1:60" x14ac:dyDescent="0.25">
      <c r="A1205" s="19"/>
      <c r="B1205" s="17" t="s">
        <v>1219</v>
      </c>
      <c r="C1205" s="17" t="s">
        <v>5485</v>
      </c>
      <c r="D1205" s="17" t="s">
        <v>3214</v>
      </c>
      <c r="E1205" s="20" t="s">
        <v>7289</v>
      </c>
      <c r="F1205" s="20" t="s">
        <v>7248</v>
      </c>
      <c r="G1205" s="82" t="s">
        <v>7249</v>
      </c>
      <c r="H1205" s="85" t="s">
        <v>7450</v>
      </c>
      <c r="I1205" s="21" t="s">
        <v>7417</v>
      </c>
      <c r="J1205" s="21" t="s">
        <v>7601</v>
      </c>
      <c r="K1205" s="19"/>
      <c r="L1205" s="22">
        <v>44015</v>
      </c>
      <c r="M1205" s="98">
        <v>1797.7934000007799</v>
      </c>
      <c r="N1205" s="94">
        <v>1797.7934000007799</v>
      </c>
      <c r="O1205" s="94">
        <v>1797.7934000007799</v>
      </c>
      <c r="P1205" s="62">
        <f t="shared" si="18"/>
        <v>1</v>
      </c>
      <c r="Q1205" s="22">
        <v>44015</v>
      </c>
      <c r="R1205" s="99">
        <v>33297294.109999999</v>
      </c>
      <c r="S1205" s="99">
        <v>29918966.153718799</v>
      </c>
      <c r="T1205" s="19"/>
      <c r="U1205" s="23">
        <v>1.5129888197407099E-5</v>
      </c>
      <c r="V1205" s="63">
        <v>-0.55650829799560597</v>
      </c>
      <c r="W1205" s="23">
        <v>4.8521874850848701E-4</v>
      </c>
      <c r="X1205" s="63">
        <v>-9.5542480898147897</v>
      </c>
      <c r="Y1205" s="23">
        <v>7.6777275844506204E-3</v>
      </c>
      <c r="Z1205" s="63">
        <v>13.968376139033399</v>
      </c>
      <c r="AA1205" s="23">
        <v>1.9618917023763099E-2</v>
      </c>
      <c r="AB1205" s="63">
        <v>18.868507412029398</v>
      </c>
      <c r="AC1205" s="23">
        <v>4.9086614970292403E-2</v>
      </c>
      <c r="AD1205" s="63">
        <v>24.975958744558699</v>
      </c>
      <c r="AE1205" s="23">
        <v>7.9573791974326E-2</v>
      </c>
      <c r="AF1205" s="64">
        <v>20.150720781384699</v>
      </c>
      <c r="AG1205" s="23">
        <v>4.4779118979931802E-5</v>
      </c>
      <c r="AH1205" s="63">
        <v>-6.0903478888576501</v>
      </c>
      <c r="AI1205" s="23">
        <v>7.8507590551453194E-3</v>
      </c>
      <c r="AJ1205" s="63">
        <v>10.8711888777179</v>
      </c>
      <c r="AK1205" s="23">
        <v>0.79779340000124699</v>
      </c>
      <c r="AL1205" s="23">
        <v>4.1997135782367002E-2</v>
      </c>
      <c r="AM1205" s="63">
        <v>-5.4071596021531096</v>
      </c>
      <c r="AN1205" s="19"/>
      <c r="AO1205" s="26">
        <v>2.3492280161008201E-4</v>
      </c>
      <c r="AP1205" s="26">
        <v>1.21833872981369E-5</v>
      </c>
      <c r="AQ1205" s="26">
        <v>2.1885931109864002E-3</v>
      </c>
      <c r="AR1205" s="26">
        <v>4.4779118979931802E-5</v>
      </c>
      <c r="AS1205" s="24">
        <v>12</v>
      </c>
      <c r="AT1205" s="24">
        <v>0</v>
      </c>
      <c r="AU1205" s="24">
        <v>7</v>
      </c>
      <c r="AV1205" s="25">
        <v>5</v>
      </c>
      <c r="AW1205" s="19"/>
      <c r="AX1205" s="29">
        <v>7.8513410633263404E-4</v>
      </c>
      <c r="AY1205" s="30">
        <v>-13.4604765325057</v>
      </c>
      <c r="AZ1205" s="30">
        <v>0.49851081393171598</v>
      </c>
      <c r="BA1205" s="30">
        <v>-11.567769239103701</v>
      </c>
      <c r="BB1205" s="62">
        <v>8.1121611106596002E-5</v>
      </c>
      <c r="BC1205" s="108">
        <v>0</v>
      </c>
      <c r="BD1205" s="22">
        <v>44015</v>
      </c>
      <c r="BE1205" s="22"/>
      <c r="BF1205" s="24"/>
      <c r="BG1205" s="22"/>
      <c r="BH1205" s="37"/>
    </row>
    <row r="1206" spans="1:60" x14ac:dyDescent="0.25">
      <c r="A1206" s="19"/>
      <c r="B1206" s="17" t="s">
        <v>1220</v>
      </c>
      <c r="C1206" s="17" t="s">
        <v>5486</v>
      </c>
      <c r="D1206" s="17" t="s">
        <v>3214</v>
      </c>
      <c r="E1206" s="20" t="s">
        <v>7385</v>
      </c>
      <c r="F1206" s="20" t="s">
        <v>7248</v>
      </c>
      <c r="G1206" s="82" t="s">
        <v>7249</v>
      </c>
      <c r="H1206" s="85" t="s">
        <v>7450</v>
      </c>
      <c r="I1206" s="21" t="s">
        <v>7417</v>
      </c>
      <c r="J1206" s="21" t="s">
        <v>2982</v>
      </c>
      <c r="K1206" s="19"/>
      <c r="L1206" s="22">
        <v>44015</v>
      </c>
      <c r="M1206" s="98">
        <v>1066.49010000005</v>
      </c>
      <c r="N1206" s="94">
        <v>1066.49010000005</v>
      </c>
      <c r="O1206" s="94">
        <v>1066.49010000005</v>
      </c>
      <c r="P1206" s="62">
        <f t="shared" si="18"/>
        <v>1</v>
      </c>
      <c r="Q1206" s="22">
        <v>44015</v>
      </c>
      <c r="R1206" s="99">
        <v>834947.85499999998</v>
      </c>
      <c r="S1206" s="99">
        <v>187556.08917382799</v>
      </c>
      <c r="T1206" s="19"/>
      <c r="U1206" s="23">
        <v>2.2035383153706799E-5</v>
      </c>
      <c r="V1206" s="63">
        <v>-0.55581774849997601</v>
      </c>
      <c r="W1206" s="23">
        <v>6.9021524177514905E-4</v>
      </c>
      <c r="X1206" s="63">
        <v>-9.5337484404881305</v>
      </c>
      <c r="Y1206" s="23">
        <v>8.9307042162545293E-3</v>
      </c>
      <c r="Z1206" s="63">
        <v>14.093673802213701</v>
      </c>
      <c r="AA1206" s="23">
        <v>2.2166017211930001E-2</v>
      </c>
      <c r="AB1206" s="63">
        <v>19.1232174308388</v>
      </c>
      <c r="AC1206" s="23">
        <v>5.3326052327975E-2</v>
      </c>
      <c r="AD1206" s="63">
        <v>25.399902480334301</v>
      </c>
      <c r="AE1206" s="23"/>
      <c r="AF1206" s="64"/>
      <c r="AG1206" s="23">
        <v>6.5358841311535798E-5</v>
      </c>
      <c r="AH1206" s="63">
        <v>-6.0882899166244897</v>
      </c>
      <c r="AI1206" s="23">
        <v>9.1246914053044696E-3</v>
      </c>
      <c r="AJ1206" s="63">
        <v>10.998582112733899</v>
      </c>
      <c r="AK1206" s="23">
        <v>6.6490100000010002E-2</v>
      </c>
      <c r="AL1206" s="23">
        <v>2.5999957877502301E-2</v>
      </c>
      <c r="AM1206" s="63">
        <v>34.910339009075003</v>
      </c>
      <c r="AN1206" s="19"/>
      <c r="AO1206" s="26">
        <v>2.55527531408006E-4</v>
      </c>
      <c r="AP1206" s="26">
        <v>1.8944707335322201E-5</v>
      </c>
      <c r="AQ1206" s="26">
        <v>2.3942412753967801E-3</v>
      </c>
      <c r="AR1206" s="26">
        <v>6.5358841311535798E-5</v>
      </c>
      <c r="AS1206" s="24">
        <v>12</v>
      </c>
      <c r="AT1206" s="24">
        <v>0</v>
      </c>
      <c r="AU1206" s="24">
        <v>7</v>
      </c>
      <c r="AV1206" s="25">
        <v>5</v>
      </c>
      <c r="AW1206" s="19"/>
      <c r="AX1206" s="29">
        <v>8.5636599809845403E-4</v>
      </c>
      <c r="AY1206" s="30">
        <v>-9.5580811408726696</v>
      </c>
      <c r="AZ1206" s="30">
        <v>0.50674011688624898</v>
      </c>
      <c r="BA1206" s="30">
        <v>-9.9853997699974606</v>
      </c>
      <c r="BB1206" s="62">
        <v>8.8482602848927202E-5</v>
      </c>
      <c r="BC1206" s="108">
        <v>0</v>
      </c>
      <c r="BD1206" s="22">
        <v>44015</v>
      </c>
      <c r="BE1206" s="22"/>
      <c r="BF1206" s="24"/>
      <c r="BG1206" s="22"/>
      <c r="BH1206" s="37"/>
    </row>
    <row r="1207" spans="1:60" x14ac:dyDescent="0.25">
      <c r="A1207" s="19"/>
      <c r="B1207" s="17" t="s">
        <v>1221</v>
      </c>
      <c r="C1207" s="17" t="s">
        <v>5487</v>
      </c>
      <c r="D1207" s="17" t="s">
        <v>3214</v>
      </c>
      <c r="E1207" s="20" t="s">
        <v>7291</v>
      </c>
      <c r="F1207" s="20" t="s">
        <v>7248</v>
      </c>
      <c r="G1207" s="82" t="s">
        <v>7249</v>
      </c>
      <c r="H1207" s="85" t="s">
        <v>7450</v>
      </c>
      <c r="I1207" s="21" t="s">
        <v>7417</v>
      </c>
      <c r="J1207" s="21" t="s">
        <v>7602</v>
      </c>
      <c r="K1207" s="19"/>
      <c r="L1207" s="22">
        <v>44015</v>
      </c>
      <c r="M1207" s="98">
        <v>1806.0828000009101</v>
      </c>
      <c r="N1207" s="94">
        <v>1806.0828000009101</v>
      </c>
      <c r="O1207" s="94">
        <v>1806.0828000009101</v>
      </c>
      <c r="P1207" s="62">
        <f t="shared" si="18"/>
        <v>1</v>
      </c>
      <c r="Q1207" s="22">
        <v>44015</v>
      </c>
      <c r="R1207" s="99">
        <v>37998868.075000003</v>
      </c>
      <c r="S1207" s="99">
        <v>51930888.334124997</v>
      </c>
      <c r="T1207" s="19"/>
      <c r="U1207" s="23">
        <v>2.1704901882913001E-5</v>
      </c>
      <c r="V1207" s="63">
        <v>-0.55585079662705505</v>
      </c>
      <c r="W1207" s="23">
        <v>6.8044258659938405E-4</v>
      </c>
      <c r="X1207" s="63">
        <v>-9.5347257060057</v>
      </c>
      <c r="Y1207" s="23">
        <v>8.8697707706160093E-3</v>
      </c>
      <c r="Z1207" s="63">
        <v>14.087580457649899</v>
      </c>
      <c r="AA1207" s="23">
        <v>2.2060498340579202E-2</v>
      </c>
      <c r="AB1207" s="63">
        <v>19.112665543711</v>
      </c>
      <c r="AC1207" s="23">
        <v>5.3085065432242097E-2</v>
      </c>
      <c r="AD1207" s="63">
        <v>25.3758037907537</v>
      </c>
      <c r="AE1207" s="23"/>
      <c r="AF1207" s="64"/>
      <c r="AG1207" s="23">
        <v>6.4342275436502004E-5</v>
      </c>
      <c r="AH1207" s="63">
        <v>-6.0883915732119904</v>
      </c>
      <c r="AI1207" s="23">
        <v>9.0627108747867204E-3</v>
      </c>
      <c r="AJ1207" s="63">
        <v>10.9923840596894</v>
      </c>
      <c r="AK1207" s="23">
        <v>7.5897195170909995E-2</v>
      </c>
      <c r="AL1207" s="23">
        <v>2.6230014855173098E-2</v>
      </c>
      <c r="AM1207" s="63">
        <v>30.735697680851398</v>
      </c>
      <c r="AN1207" s="19"/>
      <c r="AO1207" s="26">
        <v>2.54465270700166E-4</v>
      </c>
      <c r="AP1207" s="26">
        <v>1.86631186807062E-5</v>
      </c>
      <c r="AQ1207" s="26">
        <v>2.3846515505283601E-3</v>
      </c>
      <c r="AR1207" s="26">
        <v>6.4342275436502004E-5</v>
      </c>
      <c r="AS1207" s="24">
        <v>12</v>
      </c>
      <c r="AT1207" s="24">
        <v>0</v>
      </c>
      <c r="AU1207" s="24">
        <v>7</v>
      </c>
      <c r="AV1207" s="25">
        <v>5</v>
      </c>
      <c r="AW1207" s="19"/>
      <c r="AX1207" s="29">
        <v>8.5592171725352301E-4</v>
      </c>
      <c r="AY1207" s="30">
        <v>-9.6789429244090606</v>
      </c>
      <c r="AZ1207" s="30">
        <v>0.50640539256801298</v>
      </c>
      <c r="BA1207" s="30">
        <v>-10.0493441386061</v>
      </c>
      <c r="BB1207" s="62">
        <v>8.84366824746508E-5</v>
      </c>
      <c r="BC1207" s="108">
        <v>0</v>
      </c>
      <c r="BD1207" s="22">
        <v>44015</v>
      </c>
      <c r="BE1207" s="22"/>
      <c r="BF1207" s="24"/>
      <c r="BG1207" s="22"/>
      <c r="BH1207" s="37"/>
    </row>
    <row r="1208" spans="1:60" x14ac:dyDescent="0.25">
      <c r="A1208" s="19"/>
      <c r="B1208" s="17" t="s">
        <v>1222</v>
      </c>
      <c r="C1208" s="17" t="s">
        <v>5488</v>
      </c>
      <c r="D1208" s="17" t="s">
        <v>3214</v>
      </c>
      <c r="E1208" s="20" t="s">
        <v>7292</v>
      </c>
      <c r="F1208" s="20" t="s">
        <v>7248</v>
      </c>
      <c r="G1208" s="82" t="s">
        <v>7249</v>
      </c>
      <c r="H1208" s="85" t="s">
        <v>7450</v>
      </c>
      <c r="I1208" s="21" t="s">
        <v>7417</v>
      </c>
      <c r="J1208" s="21" t="s">
        <v>7603</v>
      </c>
      <c r="K1208" s="19"/>
      <c r="L1208" s="22">
        <v>44015</v>
      </c>
      <c r="M1208" s="98">
        <v>1013.09370000008</v>
      </c>
      <c r="N1208" s="94">
        <v>1013.09370000008</v>
      </c>
      <c r="O1208" s="94"/>
      <c r="P1208" s="62" t="str">
        <f t="shared" si="18"/>
        <v/>
      </c>
      <c r="Q1208" s="22"/>
      <c r="R1208" s="99">
        <v>54151334.092</v>
      </c>
      <c r="S1208" s="99"/>
      <c r="T1208" s="19"/>
      <c r="U1208" s="23">
        <v>2.4973634936031899E-5</v>
      </c>
      <c r="V1208" s="63">
        <v>-0.55552392332174305</v>
      </c>
      <c r="W1208" s="23">
        <v>7.6833723505842499E-4</v>
      </c>
      <c r="X1208" s="63">
        <v>-9.5259362411597994</v>
      </c>
      <c r="Y1208" s="23">
        <v>9.5162771685863793E-3</v>
      </c>
      <c r="Z1208" s="63">
        <v>14.152231097439699</v>
      </c>
      <c r="AA1208" s="23"/>
      <c r="AB1208" s="63"/>
      <c r="AC1208" s="23"/>
      <c r="AD1208" s="63"/>
      <c r="AE1208" s="23"/>
      <c r="AF1208" s="64"/>
      <c r="AG1208" s="23">
        <v>7.4134868555120206E-5</v>
      </c>
      <c r="AH1208" s="63">
        <v>-6.0874123139001304</v>
      </c>
      <c r="AI1208" s="23">
        <v>9.7279737456119602E-3</v>
      </c>
      <c r="AJ1208" s="63">
        <v>11.0589103467646</v>
      </c>
      <c r="AK1208" s="23">
        <v>1.3013368039537501E-2</v>
      </c>
      <c r="AL1208" s="23">
        <v>1.92365682505624E-2</v>
      </c>
      <c r="AM1208" s="63">
        <v>11.4068842511188</v>
      </c>
      <c r="AN1208" s="19"/>
      <c r="AO1208" s="26">
        <v>2.1564746384683501E-4</v>
      </c>
      <c r="AP1208" s="26">
        <v>2.1918431230005801E-5</v>
      </c>
      <c r="AQ1208" s="26">
        <v>2.0328239879745498E-3</v>
      </c>
      <c r="AR1208" s="26">
        <v>7.4134868555120206E-5</v>
      </c>
      <c r="AS1208" s="24"/>
      <c r="AT1208" s="24"/>
      <c r="AU1208" s="24"/>
      <c r="AV1208" s="25"/>
      <c r="AW1208" s="19"/>
      <c r="AX1208" s="29"/>
      <c r="AY1208" s="30"/>
      <c r="AZ1208" s="30"/>
      <c r="BA1208" s="30"/>
      <c r="BB1208" s="62"/>
      <c r="BC1208" s="108">
        <v>0</v>
      </c>
      <c r="BD1208" s="22">
        <v>44015</v>
      </c>
      <c r="BE1208" s="22"/>
      <c r="BF1208" s="24"/>
      <c r="BG1208" s="22"/>
      <c r="BH1208" s="37"/>
    </row>
    <row r="1209" spans="1:60" x14ac:dyDescent="0.25">
      <c r="A1209" s="19"/>
      <c r="B1209" s="17" t="s">
        <v>1223</v>
      </c>
      <c r="C1209" s="17" t="s">
        <v>5489</v>
      </c>
      <c r="D1209" s="17" t="s">
        <v>3214</v>
      </c>
      <c r="E1209" s="20" t="s">
        <v>7387</v>
      </c>
      <c r="F1209" s="20" t="s">
        <v>7248</v>
      </c>
      <c r="G1209" s="82" t="s">
        <v>7249</v>
      </c>
      <c r="H1209" s="85" t="s">
        <v>7450</v>
      </c>
      <c r="I1209" s="21" t="s">
        <v>7417</v>
      </c>
      <c r="J1209" s="21" t="s">
        <v>2982</v>
      </c>
      <c r="K1209" s="19"/>
      <c r="L1209" s="22">
        <v>44015</v>
      </c>
      <c r="M1209" s="98">
        <v>1821.3312999997299</v>
      </c>
      <c r="N1209" s="94">
        <v>1821.3312999997299</v>
      </c>
      <c r="O1209" s="94">
        <v>1821.3312999997299</v>
      </c>
      <c r="P1209" s="62">
        <f t="shared" si="18"/>
        <v>1</v>
      </c>
      <c r="Q1209" s="22">
        <v>44015</v>
      </c>
      <c r="R1209" s="99">
        <v>1714201.5220000001</v>
      </c>
      <c r="S1209" s="99">
        <v>5511837.8236093801</v>
      </c>
      <c r="T1209" s="19"/>
      <c r="U1209" s="23">
        <v>3.1186951673589599E-5</v>
      </c>
      <c r="V1209" s="63">
        <v>-0.55490259164798805</v>
      </c>
      <c r="W1209" s="23">
        <v>8.6885551718296505E-4</v>
      </c>
      <c r="X1209" s="63">
        <v>-9.5158844129473401</v>
      </c>
      <c r="Y1209" s="23">
        <v>9.9634932157641708E-3</v>
      </c>
      <c r="Z1209" s="63">
        <v>14.1969527021574</v>
      </c>
      <c r="AA1209" s="23">
        <v>2.4568405233367199E-2</v>
      </c>
      <c r="AB1209" s="63">
        <v>19.363456232997098</v>
      </c>
      <c r="AC1209" s="23">
        <v>5.9110220816364703E-2</v>
      </c>
      <c r="AD1209" s="63">
        <v>25.978319329180501</v>
      </c>
      <c r="AE1209" s="23"/>
      <c r="AF1209" s="64"/>
      <c r="AG1209" s="23">
        <v>9.9332817626418505E-5</v>
      </c>
      <c r="AH1209" s="63">
        <v>-6.0848925189929997</v>
      </c>
      <c r="AI1209" s="23">
        <v>1.0174505991017199E-2</v>
      </c>
      <c r="AJ1209" s="63">
        <v>11.1035635713051</v>
      </c>
      <c r="AK1209" s="23">
        <v>8.4969854524388197E-2</v>
      </c>
      <c r="AL1209" s="23">
        <v>2.9284583593835099E-2</v>
      </c>
      <c r="AM1209" s="63">
        <v>31.642963616206501</v>
      </c>
      <c r="AN1209" s="19"/>
      <c r="AO1209" s="26">
        <v>2.7978805519523998E-4</v>
      </c>
      <c r="AP1209" s="26">
        <v>2.3286982468562201E-5</v>
      </c>
      <c r="AQ1209" s="26">
        <v>2.5954914126487E-3</v>
      </c>
      <c r="AR1209" s="26">
        <v>9.9332817626418505E-5</v>
      </c>
      <c r="AS1209" s="24">
        <v>12</v>
      </c>
      <c r="AT1209" s="24">
        <v>0</v>
      </c>
      <c r="AU1209" s="24">
        <v>7</v>
      </c>
      <c r="AV1209" s="25">
        <v>5</v>
      </c>
      <c r="AW1209" s="19"/>
      <c r="AX1209" s="29">
        <v>9.4304255394376895E-4</v>
      </c>
      <c r="AY1209" s="30">
        <v>-6.3033860940995501</v>
      </c>
      <c r="AZ1209" s="30">
        <v>0.46650048879928402</v>
      </c>
      <c r="BA1209" s="30">
        <v>-7.9782567283036796</v>
      </c>
      <c r="BB1209" s="62">
        <v>9.7439578056110994E-5</v>
      </c>
      <c r="BC1209" s="108">
        <v>0</v>
      </c>
      <c r="BD1209" s="22">
        <v>44015</v>
      </c>
      <c r="BE1209" s="22"/>
      <c r="BF1209" s="24"/>
      <c r="BG1209" s="22"/>
      <c r="BH1209" s="37"/>
    </row>
    <row r="1210" spans="1:60" x14ac:dyDescent="0.25">
      <c r="A1210" s="19"/>
      <c r="B1210" s="17" t="s">
        <v>1224</v>
      </c>
      <c r="C1210" s="17" t="s">
        <v>5490</v>
      </c>
      <c r="D1210" s="17" t="s">
        <v>3215</v>
      </c>
      <c r="E1210" s="20" t="s">
        <v>7289</v>
      </c>
      <c r="F1210" s="20" t="s">
        <v>7248</v>
      </c>
      <c r="G1210" s="82" t="s">
        <v>7251</v>
      </c>
      <c r="H1210" s="85" t="s">
        <v>7278</v>
      </c>
      <c r="I1210" s="21" t="s">
        <v>7417</v>
      </c>
      <c r="J1210" s="21" t="s">
        <v>7604</v>
      </c>
      <c r="K1210" s="19"/>
      <c r="L1210" s="22">
        <v>44015</v>
      </c>
      <c r="M1210" s="98">
        <v>1927.3277000002599</v>
      </c>
      <c r="N1210" s="94">
        <v>1927.3277000002599</v>
      </c>
      <c r="O1210" s="94">
        <v>2109.7393999993801</v>
      </c>
      <c r="P1210" s="62">
        <f t="shared" si="18"/>
        <v>0.91353827870912696</v>
      </c>
      <c r="Q1210" s="22">
        <v>43881</v>
      </c>
      <c r="R1210" s="99">
        <v>14774220.903000001</v>
      </c>
      <c r="S1210" s="99">
        <v>13592114.978375001</v>
      </c>
      <c r="T1210" s="19"/>
      <c r="U1210" s="23">
        <v>-2.7244743205301299E-3</v>
      </c>
      <c r="V1210" s="63">
        <v>-0.83046871886836005</v>
      </c>
      <c r="W1210" s="23">
        <v>4.2471009683140402E-2</v>
      </c>
      <c r="X1210" s="63">
        <v>-5.3556689963516</v>
      </c>
      <c r="Y1210" s="23">
        <v>7.4853838832496002E-3</v>
      </c>
      <c r="Z1210" s="63">
        <v>13.9491417689133</v>
      </c>
      <c r="AA1210" s="23">
        <v>0.187685798549792</v>
      </c>
      <c r="AB1210" s="63">
        <v>35.675195564632297</v>
      </c>
      <c r="AC1210" s="23">
        <v>0.31042354091361601</v>
      </c>
      <c r="AD1210" s="63">
        <v>51.109651338891098</v>
      </c>
      <c r="AE1210" s="23">
        <v>0.40340104144182998</v>
      </c>
      <c r="AF1210" s="64">
        <v>52.533445728127802</v>
      </c>
      <c r="AG1210" s="23">
        <v>-1.25630120528513E-2</v>
      </c>
      <c r="AH1210" s="63">
        <v>-7.3511270060407696</v>
      </c>
      <c r="AI1210" s="23">
        <v>2.4468024996167501E-2</v>
      </c>
      <c r="AJ1210" s="63">
        <v>12.5329154718202</v>
      </c>
      <c r="AK1210" s="23">
        <v>0.92732770000118803</v>
      </c>
      <c r="AL1210" s="23">
        <v>4.7147897468676099E-2</v>
      </c>
      <c r="AM1210" s="63">
        <v>8.1289347428828496</v>
      </c>
      <c r="AN1210" s="19"/>
      <c r="AO1210" s="26">
        <v>7.6729037391487495E-2</v>
      </c>
      <c r="AP1210" s="26">
        <v>-0.10563689081755</v>
      </c>
      <c r="AQ1210" s="26">
        <v>0.13632074509776401</v>
      </c>
      <c r="AR1210" s="26">
        <v>-9.8199628987495097E-2</v>
      </c>
      <c r="AS1210" s="24">
        <v>8</v>
      </c>
      <c r="AT1210" s="24">
        <v>4</v>
      </c>
      <c r="AU1210" s="24">
        <v>7</v>
      </c>
      <c r="AV1210" s="25">
        <v>5</v>
      </c>
      <c r="AW1210" s="19"/>
      <c r="AX1210" s="29">
        <v>0.30895015464659098</v>
      </c>
      <c r="AY1210" s="30">
        <v>0.58414049002567503</v>
      </c>
      <c r="AZ1210" s="30">
        <v>1.10183390493512</v>
      </c>
      <c r="BA1210" s="30">
        <v>0.84261751041140098</v>
      </c>
      <c r="BB1210" s="62">
        <v>3.1743694713950402E-2</v>
      </c>
      <c r="BC1210" s="108">
        <v>-29.838268176652502</v>
      </c>
      <c r="BD1210" s="22">
        <v>43881</v>
      </c>
      <c r="BE1210" s="22">
        <v>43913</v>
      </c>
      <c r="BF1210" s="24"/>
      <c r="BG1210" s="22"/>
      <c r="BH1210" s="37"/>
    </row>
    <row r="1211" spans="1:60" x14ac:dyDescent="0.25">
      <c r="A1211" s="19"/>
      <c r="B1211" s="17" t="s">
        <v>1225</v>
      </c>
      <c r="C1211" s="17" t="s">
        <v>5491</v>
      </c>
      <c r="D1211" s="17" t="s">
        <v>3215</v>
      </c>
      <c r="E1211" s="20" t="s">
        <v>7385</v>
      </c>
      <c r="F1211" s="20" t="s">
        <v>7248</v>
      </c>
      <c r="G1211" s="82" t="s">
        <v>7251</v>
      </c>
      <c r="H1211" s="85" t="s">
        <v>7278</v>
      </c>
      <c r="I1211" s="21" t="s">
        <v>7417</v>
      </c>
      <c r="J1211" s="21" t="s">
        <v>2982</v>
      </c>
      <c r="K1211" s="19"/>
      <c r="L1211" s="22">
        <v>44015</v>
      </c>
      <c r="M1211" s="98">
        <v>2394.6869000010201</v>
      </c>
      <c r="N1211" s="94">
        <v>2394.6869000010201</v>
      </c>
      <c r="O1211" s="94">
        <v>2595.15480000153</v>
      </c>
      <c r="P1211" s="62">
        <f t="shared" si="18"/>
        <v>0.92275300879916999</v>
      </c>
      <c r="Q1211" s="22">
        <v>43881</v>
      </c>
      <c r="R1211" s="99">
        <v>5083810.7750000004</v>
      </c>
      <c r="S1211" s="99">
        <v>4644921.7882265598</v>
      </c>
      <c r="T1211" s="19"/>
      <c r="U1211" s="23">
        <v>-2.6497583903619701E-3</v>
      </c>
      <c r="V1211" s="63">
        <v>-0.82299712585154305</v>
      </c>
      <c r="W1211" s="23">
        <v>4.4816033578172203E-2</v>
      </c>
      <c r="X1211" s="63">
        <v>-5.1211666068484201</v>
      </c>
      <c r="Y1211" s="23">
        <v>2.1312786695489201E-2</v>
      </c>
      <c r="Z1211" s="63">
        <v>15.3318820501299</v>
      </c>
      <c r="AA1211" s="23">
        <v>0.22073897346301199</v>
      </c>
      <c r="AB1211" s="63">
        <v>38.980513055983501</v>
      </c>
      <c r="AC1211" s="23">
        <v>0.38283156740013502</v>
      </c>
      <c r="AD1211" s="63">
        <v>58.350453987542998</v>
      </c>
      <c r="AE1211" s="23">
        <v>0.52029394330398604</v>
      </c>
      <c r="AF1211" s="64">
        <v>64.222735914401696</v>
      </c>
      <c r="AG1211" s="23">
        <v>-1.2341081605882201E-2</v>
      </c>
      <c r="AH1211" s="63">
        <v>-7.3289339613475004</v>
      </c>
      <c r="AI1211" s="23">
        <v>3.8761902860642301E-2</v>
      </c>
      <c r="AJ1211" s="63">
        <v>13.9623032582749</v>
      </c>
      <c r="AK1211" s="23">
        <v>1.3946869000000901</v>
      </c>
      <c r="AL1211" s="23">
        <v>6.3233807602955494E-2</v>
      </c>
      <c r="AM1211" s="63">
        <v>54.864854742772899</v>
      </c>
      <c r="AN1211" s="19"/>
      <c r="AO1211" s="26">
        <v>7.6809743199191899E-2</v>
      </c>
      <c r="AP1211" s="26">
        <v>-0.10543590983623299</v>
      </c>
      <c r="AQ1211" s="26">
        <v>0.138883824183722</v>
      </c>
      <c r="AR1211" s="26">
        <v>-9.6103378330590197E-2</v>
      </c>
      <c r="AS1211" s="24">
        <v>8</v>
      </c>
      <c r="AT1211" s="24">
        <v>4</v>
      </c>
      <c r="AU1211" s="24">
        <v>7</v>
      </c>
      <c r="AV1211" s="25">
        <v>5</v>
      </c>
      <c r="AW1211" s="19"/>
      <c r="AX1211" s="29">
        <v>0.30894457915186702</v>
      </c>
      <c r="AY1211" s="30">
        <v>0.68500188358302705</v>
      </c>
      <c r="AZ1211" s="30">
        <v>1.209408579929</v>
      </c>
      <c r="BA1211" s="30">
        <v>0.99132034076501396</v>
      </c>
      <c r="BB1211" s="62">
        <v>3.1747223677957702E-2</v>
      </c>
      <c r="BC1211" s="108">
        <v>-29.669910249736901</v>
      </c>
      <c r="BD1211" s="22">
        <v>43881</v>
      </c>
      <c r="BE1211" s="22">
        <v>43913</v>
      </c>
      <c r="BF1211" s="24"/>
      <c r="BG1211" s="22"/>
      <c r="BH1211" s="37"/>
    </row>
    <row r="1212" spans="1:60" x14ac:dyDescent="0.25">
      <c r="A1212" s="19"/>
      <c r="B1212" s="17" t="s">
        <v>1226</v>
      </c>
      <c r="C1212" s="17" t="s">
        <v>5492</v>
      </c>
      <c r="D1212" s="17" t="s">
        <v>3215</v>
      </c>
      <c r="E1212" s="20" t="s">
        <v>7386</v>
      </c>
      <c r="F1212" s="20" t="s">
        <v>7248</v>
      </c>
      <c r="G1212" s="82" t="s">
        <v>7251</v>
      </c>
      <c r="H1212" s="85" t="s">
        <v>7278</v>
      </c>
      <c r="I1212" s="21" t="s">
        <v>7417</v>
      </c>
      <c r="J1212" s="21" t="s">
        <v>7605</v>
      </c>
      <c r="K1212" s="19"/>
      <c r="L1212" s="22">
        <v>44015</v>
      </c>
      <c r="M1212" s="98">
        <v>1288.26810000092</v>
      </c>
      <c r="N1212" s="94">
        <v>1288.26810000092</v>
      </c>
      <c r="O1212" s="94">
        <v>1409.5817000009099</v>
      </c>
      <c r="P1212" s="62">
        <f t="shared" si="18"/>
        <v>0.91393645363024245</v>
      </c>
      <c r="Q1212" s="22">
        <v>43881</v>
      </c>
      <c r="R1212" s="99">
        <v>18502912.434</v>
      </c>
      <c r="S1212" s="99">
        <v>18133652.184718799</v>
      </c>
      <c r="T1212" s="19"/>
      <c r="U1212" s="23">
        <v>-2.7211994447498E-3</v>
      </c>
      <c r="V1212" s="63">
        <v>-0.83014123129032702</v>
      </c>
      <c r="W1212" s="23">
        <v>4.2572789901896599E-2</v>
      </c>
      <c r="X1212" s="63">
        <v>-5.3454909744759798</v>
      </c>
      <c r="Y1212" s="23">
        <v>8.0818348287721199E-3</v>
      </c>
      <c r="Z1212" s="63">
        <v>14.0087868634582</v>
      </c>
      <c r="AA1212" s="23">
        <v>0.18910209815308901</v>
      </c>
      <c r="AB1212" s="63">
        <v>35.816825524961999</v>
      </c>
      <c r="AC1212" s="23"/>
      <c r="AD1212" s="63"/>
      <c r="AE1212" s="23"/>
      <c r="AF1212" s="64"/>
      <c r="AG1212" s="23">
        <v>-1.25532932042915E-2</v>
      </c>
      <c r="AH1212" s="63">
        <v>-7.3501551211884397</v>
      </c>
      <c r="AI1212" s="23">
        <v>2.5084518056246501E-2</v>
      </c>
      <c r="AJ1212" s="63">
        <v>12.594564777828101</v>
      </c>
      <c r="AK1212" s="23">
        <v>0.300369074535556</v>
      </c>
      <c r="AL1212" s="23">
        <v>0.16272734075755599</v>
      </c>
      <c r="AM1212" s="63">
        <v>47.081201764231103</v>
      </c>
      <c r="AN1212" s="19"/>
      <c r="AO1212" s="26">
        <v>7.6732567660656101E-2</v>
      </c>
      <c r="AP1212" s="26">
        <v>-0.105628141515772</v>
      </c>
      <c r="AQ1212" s="26">
        <v>0.13643187910027299</v>
      </c>
      <c r="AR1212" s="26">
        <v>-9.8108733541303103E-2</v>
      </c>
      <c r="AS1212" s="24">
        <v>8</v>
      </c>
      <c r="AT1212" s="24">
        <v>4</v>
      </c>
      <c r="AU1212" s="24">
        <v>7</v>
      </c>
      <c r="AV1212" s="25">
        <v>5</v>
      </c>
      <c r="AW1212" s="19"/>
      <c r="AX1212" s="29">
        <v>0.308949864759343</v>
      </c>
      <c r="AY1212" s="30">
        <v>0.58846477425686305</v>
      </c>
      <c r="AZ1212" s="30">
        <v>1.106446901038</v>
      </c>
      <c r="BA1212" s="30">
        <v>0.848974946111412</v>
      </c>
      <c r="BB1212" s="62">
        <v>3.1743843008407602E-2</v>
      </c>
      <c r="BC1212" s="108">
        <v>-29.8309704219573</v>
      </c>
      <c r="BD1212" s="22">
        <v>43881</v>
      </c>
      <c r="BE1212" s="22">
        <v>43913</v>
      </c>
      <c r="BF1212" s="24"/>
      <c r="BG1212" s="22"/>
      <c r="BH1212" s="37"/>
    </row>
    <row r="1213" spans="1:60" x14ac:dyDescent="0.25">
      <c r="A1213" s="19"/>
      <c r="B1213" s="17" t="s">
        <v>1227</v>
      </c>
      <c r="C1213" s="17" t="s">
        <v>5493</v>
      </c>
      <c r="D1213" s="17" t="s">
        <v>3215</v>
      </c>
      <c r="E1213" s="20" t="s">
        <v>7291</v>
      </c>
      <c r="F1213" s="20" t="s">
        <v>7248</v>
      </c>
      <c r="G1213" s="82" t="s">
        <v>7251</v>
      </c>
      <c r="H1213" s="85" t="s">
        <v>7278</v>
      </c>
      <c r="I1213" s="21" t="s">
        <v>7417</v>
      </c>
      <c r="J1213" s="21" t="s">
        <v>7606</v>
      </c>
      <c r="K1213" s="19"/>
      <c r="L1213" s="22">
        <v>44015</v>
      </c>
      <c r="M1213" s="98">
        <v>2330.90900000185</v>
      </c>
      <c r="N1213" s="94">
        <v>2330.90900000185</v>
      </c>
      <c r="O1213" s="94">
        <v>2526.9554999992301</v>
      </c>
      <c r="P1213" s="62">
        <f t="shared" si="18"/>
        <v>0.92241790565863158</v>
      </c>
      <c r="Q1213" s="22">
        <v>43881</v>
      </c>
      <c r="R1213" s="99">
        <v>808734.33100000001</v>
      </c>
      <c r="S1213" s="99">
        <v>1356456.75733203</v>
      </c>
      <c r="T1213" s="19"/>
      <c r="U1213" s="23">
        <v>-2.6524234208409299E-3</v>
      </c>
      <c r="V1213" s="63">
        <v>-0.82326362889944005</v>
      </c>
      <c r="W1213" s="23">
        <v>4.4731071198839303E-2</v>
      </c>
      <c r="X1213" s="63">
        <v>-5.1296628447817101</v>
      </c>
      <c r="Y1213" s="23">
        <v>2.08091149961547E-2</v>
      </c>
      <c r="Z1213" s="63">
        <v>15.281514880203799</v>
      </c>
      <c r="AA1213" s="23">
        <v>0.21952692123159101</v>
      </c>
      <c r="AB1213" s="63">
        <v>38.859307832841303</v>
      </c>
      <c r="AC1213" s="23">
        <v>0.38016431642987297</v>
      </c>
      <c r="AD1213" s="63">
        <v>58.083728890516802</v>
      </c>
      <c r="AE1213" s="23">
        <v>0.51585706269019305</v>
      </c>
      <c r="AF1213" s="64">
        <v>63.779047852964098</v>
      </c>
      <c r="AG1213" s="23">
        <v>-1.23491263066171E-2</v>
      </c>
      <c r="AH1213" s="63">
        <v>-7.3297384314209904</v>
      </c>
      <c r="AI1213" s="23">
        <v>3.8241148158704198E-2</v>
      </c>
      <c r="AJ1213" s="63">
        <v>13.910227788073801</v>
      </c>
      <c r="AK1213" s="23">
        <v>1.3309089999995201</v>
      </c>
      <c r="AL1213" s="23">
        <v>6.8980487689259504E-2</v>
      </c>
      <c r="AM1213" s="63">
        <v>88.196667922427906</v>
      </c>
      <c r="AN1213" s="19"/>
      <c r="AO1213" s="26">
        <v>7.6806752291304306E-2</v>
      </c>
      <c r="AP1213" s="26">
        <v>-0.105443177692941</v>
      </c>
      <c r="AQ1213" s="26">
        <v>0.13879097129218301</v>
      </c>
      <c r="AR1213" s="26">
        <v>-9.6179297964263194E-2</v>
      </c>
      <c r="AS1213" s="24">
        <v>8</v>
      </c>
      <c r="AT1213" s="24">
        <v>4</v>
      </c>
      <c r="AU1213" s="24">
        <v>7</v>
      </c>
      <c r="AV1213" s="25">
        <v>5</v>
      </c>
      <c r="AW1213" s="19"/>
      <c r="AX1213" s="29">
        <v>0.30894467373000201</v>
      </c>
      <c r="AY1213" s="30">
        <v>0.68130543369079499</v>
      </c>
      <c r="AZ1213" s="30">
        <v>1.20546703776563</v>
      </c>
      <c r="BA1213" s="30">
        <v>0.98585523279871301</v>
      </c>
      <c r="BB1213" s="62">
        <v>3.1747084819507998E-2</v>
      </c>
      <c r="BC1213" s="108">
        <v>-29.676007353496999</v>
      </c>
      <c r="BD1213" s="22">
        <v>43881</v>
      </c>
      <c r="BE1213" s="22">
        <v>43913</v>
      </c>
      <c r="BF1213" s="24"/>
      <c r="BG1213" s="22"/>
      <c r="BH1213" s="37"/>
    </row>
    <row r="1214" spans="1:60" x14ac:dyDescent="0.25">
      <c r="A1214" s="19"/>
      <c r="B1214" s="17" t="s">
        <v>1228</v>
      </c>
      <c r="C1214" s="17" t="s">
        <v>5494</v>
      </c>
      <c r="D1214" s="17" t="s">
        <v>3215</v>
      </c>
      <c r="E1214" s="20" t="s">
        <v>7387</v>
      </c>
      <c r="F1214" s="20" t="s">
        <v>7248</v>
      </c>
      <c r="G1214" s="82" t="s">
        <v>7251</v>
      </c>
      <c r="H1214" s="85" t="s">
        <v>7278</v>
      </c>
      <c r="I1214" s="21" t="s">
        <v>7417</v>
      </c>
      <c r="J1214" s="21" t="s">
        <v>2982</v>
      </c>
      <c r="K1214" s="19"/>
      <c r="L1214" s="22">
        <v>44015</v>
      </c>
      <c r="M1214" s="98">
        <v>1587.96440000087</v>
      </c>
      <c r="N1214" s="94">
        <v>1587.96440000087</v>
      </c>
      <c r="O1214" s="94">
        <v>1709.0314000006799</v>
      </c>
      <c r="P1214" s="62">
        <f t="shared" si="18"/>
        <v>0.92916045895952426</v>
      </c>
      <c r="Q1214" s="22">
        <v>43881</v>
      </c>
      <c r="R1214" s="99">
        <v>4072673.94</v>
      </c>
      <c r="S1214" s="99">
        <v>3817376.6713046902</v>
      </c>
      <c r="T1214" s="19"/>
      <c r="U1214" s="23">
        <v>-2.5982646448028399E-3</v>
      </c>
      <c r="V1214" s="63">
        <v>-0.81784775129563103</v>
      </c>
      <c r="W1214" s="23">
        <v>4.6435909636784303E-2</v>
      </c>
      <c r="X1214" s="63">
        <v>-4.9591790009872101</v>
      </c>
      <c r="Y1214" s="23">
        <v>3.0956995600718101E-2</v>
      </c>
      <c r="Z1214" s="63">
        <v>16.296302940667399</v>
      </c>
      <c r="AA1214" s="23">
        <v>0.24406287452991801</v>
      </c>
      <c r="AB1214" s="63">
        <v>41.312903162673997</v>
      </c>
      <c r="AC1214" s="23">
        <v>0.43614141752012098</v>
      </c>
      <c r="AD1214" s="63">
        <v>63.681438999541598</v>
      </c>
      <c r="AE1214" s="23"/>
      <c r="AF1214" s="64"/>
      <c r="AG1214" s="23">
        <v>-1.2188117686491799E-2</v>
      </c>
      <c r="AH1214" s="63">
        <v>-7.3136375694084599</v>
      </c>
      <c r="AI1214" s="23">
        <v>4.8733312434706001E-2</v>
      </c>
      <c r="AJ1214" s="63">
        <v>14.9594442156813</v>
      </c>
      <c r="AK1214" s="23">
        <v>0.56359360464033703</v>
      </c>
      <c r="AL1214" s="23">
        <v>0.20317036119929999</v>
      </c>
      <c r="AM1214" s="63">
        <v>80.516555198351895</v>
      </c>
      <c r="AN1214" s="19"/>
      <c r="AO1214" s="26">
        <v>7.6865407834702595E-2</v>
      </c>
      <c r="AP1214" s="26">
        <v>-0.10529731695351099</v>
      </c>
      <c r="AQ1214" s="26">
        <v>0.14065449988818701</v>
      </c>
      <c r="AR1214" s="26">
        <v>-9.46551328216447E-2</v>
      </c>
      <c r="AS1214" s="24">
        <v>8</v>
      </c>
      <c r="AT1214" s="24">
        <v>4</v>
      </c>
      <c r="AU1214" s="24">
        <v>7</v>
      </c>
      <c r="AV1214" s="25">
        <v>5</v>
      </c>
      <c r="AW1214" s="19"/>
      <c r="AX1214" s="29">
        <v>0.31013547831767901</v>
      </c>
      <c r="AY1214" s="30">
        <v>0.73539605300811695</v>
      </c>
      <c r="AZ1214" s="30">
        <v>1.2065013399715101</v>
      </c>
      <c r="BA1214" s="30">
        <v>1.06655632234288</v>
      </c>
      <c r="BB1214" s="62">
        <v>3.1872709039307702E-2</v>
      </c>
      <c r="BC1214" s="108">
        <v>-29.553593924676498</v>
      </c>
      <c r="BD1214" s="22">
        <v>43881</v>
      </c>
      <c r="BE1214" s="22">
        <v>43913</v>
      </c>
      <c r="BF1214" s="24"/>
      <c r="BG1214" s="22"/>
      <c r="BH1214" s="37"/>
    </row>
    <row r="1215" spans="1:60" x14ac:dyDescent="0.25">
      <c r="A1215" s="19"/>
      <c r="B1215" s="17" t="s">
        <v>1229</v>
      </c>
      <c r="C1215" s="17" t="s">
        <v>5495</v>
      </c>
      <c r="D1215" s="17" t="s">
        <v>3216</v>
      </c>
      <c r="E1215" s="20" t="s">
        <v>7289</v>
      </c>
      <c r="F1215" s="20" t="s">
        <v>3159</v>
      </c>
      <c r="G1215" s="82" t="s">
        <v>7250</v>
      </c>
      <c r="H1215" s="85" t="s">
        <v>7259</v>
      </c>
      <c r="I1215" s="21" t="s">
        <v>7417</v>
      </c>
      <c r="J1215" s="21" t="s">
        <v>7607</v>
      </c>
      <c r="K1215" s="19"/>
      <c r="L1215" s="22">
        <v>44015</v>
      </c>
      <c r="M1215" s="98">
        <v>1229.8359999992001</v>
      </c>
      <c r="N1215" s="94">
        <v>1229.8359999992001</v>
      </c>
      <c r="O1215" s="94">
        <v>1319.31200000085</v>
      </c>
      <c r="P1215" s="62">
        <f t="shared" si="18"/>
        <v>0.93217980280510426</v>
      </c>
      <c r="Q1215" s="22">
        <v>43882</v>
      </c>
      <c r="R1215" s="99">
        <v>350245.84700000001</v>
      </c>
      <c r="S1215" s="99">
        <v>323887.665293945</v>
      </c>
      <c r="T1215" s="19"/>
      <c r="U1215" s="23">
        <v>9.7661138170224105E-4</v>
      </c>
      <c r="V1215" s="63">
        <v>-0.46036014864512298</v>
      </c>
      <c r="W1215" s="23">
        <v>6.26120967644965E-2</v>
      </c>
      <c r="X1215" s="63">
        <v>-3.34156028821599</v>
      </c>
      <c r="Y1215" s="23">
        <v>8.9565448452049203E-3</v>
      </c>
      <c r="Z1215" s="63">
        <v>14.0962578651088</v>
      </c>
      <c r="AA1215" s="23">
        <v>0.16340587363636599</v>
      </c>
      <c r="AB1215" s="63">
        <v>33.247203073289697</v>
      </c>
      <c r="AC1215" s="23">
        <v>0.20296795139816801</v>
      </c>
      <c r="AD1215" s="63">
        <v>40.364092387375401</v>
      </c>
      <c r="AE1215" s="23">
        <v>0.195615801885724</v>
      </c>
      <c r="AF1215" s="64">
        <v>31.7549217725464</v>
      </c>
      <c r="AG1215" s="23">
        <v>-1.44379628000024E-3</v>
      </c>
      <c r="AH1215" s="63">
        <v>-6.2392054287556702</v>
      </c>
      <c r="AI1215" s="23">
        <v>1.9786580787695102E-2</v>
      </c>
      <c r="AJ1215" s="63">
        <v>12.0647710509802</v>
      </c>
      <c r="AK1215" s="23">
        <v>0.46014460921112899</v>
      </c>
      <c r="AL1215" s="23">
        <v>3.2296967334332301E-2</v>
      </c>
      <c r="AM1215" s="63">
        <v>-30.746175921580299</v>
      </c>
      <c r="AN1215" s="19"/>
      <c r="AO1215" s="26">
        <v>5.2639511512097698E-2</v>
      </c>
      <c r="AP1215" s="26">
        <v>-4.76867047046107E-2</v>
      </c>
      <c r="AQ1215" s="26">
        <v>0.130700499586965</v>
      </c>
      <c r="AR1215" s="26">
        <v>-9.8544330471631802E-2</v>
      </c>
      <c r="AS1215" s="24">
        <v>8</v>
      </c>
      <c r="AT1215" s="24">
        <v>4</v>
      </c>
      <c r="AU1215" s="24">
        <v>7</v>
      </c>
      <c r="AV1215" s="25">
        <v>5</v>
      </c>
      <c r="AW1215" s="19"/>
      <c r="AX1215" s="29">
        <v>0.18268541117606199</v>
      </c>
      <c r="AY1215" s="30">
        <v>0.84520229402005498</v>
      </c>
      <c r="AZ1215" s="30">
        <v>1.0124944864837699</v>
      </c>
      <c r="BA1215" s="30">
        <v>1.2160214425093701</v>
      </c>
      <c r="BB1215" s="62">
        <v>1.8840856215556399E-2</v>
      </c>
      <c r="BC1215" s="108">
        <v>-27.712148453167199</v>
      </c>
      <c r="BD1215" s="22">
        <v>43882</v>
      </c>
      <c r="BE1215" s="22">
        <v>43910</v>
      </c>
      <c r="BF1215" s="24"/>
      <c r="BG1215" s="22"/>
      <c r="BH1215" s="37"/>
    </row>
    <row r="1216" spans="1:60" x14ac:dyDescent="0.25">
      <c r="A1216" s="19"/>
      <c r="B1216" s="17" t="s">
        <v>1230</v>
      </c>
      <c r="C1216" s="17" t="s">
        <v>5496</v>
      </c>
      <c r="D1216" s="17" t="s">
        <v>3216</v>
      </c>
      <c r="E1216" s="20" t="s">
        <v>7290</v>
      </c>
      <c r="F1216" s="20" t="s">
        <v>3159</v>
      </c>
      <c r="G1216" s="82" t="s">
        <v>7250</v>
      </c>
      <c r="H1216" s="85" t="s">
        <v>7259</v>
      </c>
      <c r="I1216" s="21" t="s">
        <v>7417</v>
      </c>
      <c r="J1216" s="21" t="s">
        <v>7608</v>
      </c>
      <c r="K1216" s="19"/>
      <c r="L1216" s="22">
        <v>44015</v>
      </c>
      <c r="M1216" s="98">
        <v>2181.3568999990798</v>
      </c>
      <c r="N1216" s="94">
        <v>2181.3568999990798</v>
      </c>
      <c r="O1216" s="94">
        <v>2316.4057999998299</v>
      </c>
      <c r="P1216" s="62">
        <f t="shared" si="18"/>
        <v>0.94169894584068126</v>
      </c>
      <c r="Q1216" s="22">
        <v>43882</v>
      </c>
      <c r="R1216" s="99">
        <v>2210072.051</v>
      </c>
      <c r="S1216" s="99">
        <v>2172637.92908203</v>
      </c>
      <c r="T1216" s="19"/>
      <c r="U1216" s="23">
        <v>1.0530676918278901E-3</v>
      </c>
      <c r="V1216" s="63">
        <v>-0.45271451763255799</v>
      </c>
      <c r="W1216" s="23">
        <v>6.5050460289057796E-2</v>
      </c>
      <c r="X1216" s="63">
        <v>-3.09772393575986</v>
      </c>
      <c r="Y1216" s="23">
        <v>2.3082326455551101E-2</v>
      </c>
      <c r="Z1216" s="63">
        <v>15.508836026143401</v>
      </c>
      <c r="AA1216" s="23">
        <v>0.19639299088710699</v>
      </c>
      <c r="AB1216" s="63">
        <v>36.5459147983929</v>
      </c>
      <c r="AC1216" s="23">
        <v>0.27205446278094297</v>
      </c>
      <c r="AD1216" s="63">
        <v>47.272743525623802</v>
      </c>
      <c r="AE1216" s="23">
        <v>0.30002753986453201</v>
      </c>
      <c r="AF1216" s="64">
        <v>42.196095570398001</v>
      </c>
      <c r="AG1216" s="23">
        <v>-1.2149210106144901E-3</v>
      </c>
      <c r="AH1216" s="63">
        <v>-6.2163179018170904</v>
      </c>
      <c r="AI1216" s="23">
        <v>3.4300979092222399E-2</v>
      </c>
      <c r="AJ1216" s="63">
        <v>13.5162108814256</v>
      </c>
      <c r="AK1216" s="23">
        <v>1.1285891743679499</v>
      </c>
      <c r="AL1216" s="23">
        <v>6.5492830592120299E-2</v>
      </c>
      <c r="AM1216" s="63">
        <v>36.0982805941021</v>
      </c>
      <c r="AN1216" s="19"/>
      <c r="AO1216" s="26">
        <v>5.2719955994689399E-2</v>
      </c>
      <c r="AP1216" s="26">
        <v>-4.7613967342840603E-2</v>
      </c>
      <c r="AQ1216" s="26">
        <v>0.13329479100139</v>
      </c>
      <c r="AR1216" s="26">
        <v>-9.6407019342295799E-2</v>
      </c>
      <c r="AS1216" s="24">
        <v>8</v>
      </c>
      <c r="AT1216" s="24">
        <v>4</v>
      </c>
      <c r="AU1216" s="24">
        <v>7</v>
      </c>
      <c r="AV1216" s="25">
        <v>5</v>
      </c>
      <c r="AW1216" s="19"/>
      <c r="AX1216" s="29">
        <v>0.182724888018274</v>
      </c>
      <c r="AY1216" s="30">
        <v>1.01391890062223</v>
      </c>
      <c r="AZ1216" s="30">
        <v>1.1192957154234999</v>
      </c>
      <c r="BA1216" s="30">
        <v>1.46751397361004</v>
      </c>
      <c r="BB1216" s="62">
        <v>1.8847023228045101E-2</v>
      </c>
      <c r="BC1216" s="108">
        <v>-27.557373582851099</v>
      </c>
      <c r="BD1216" s="22">
        <v>43882</v>
      </c>
      <c r="BE1216" s="22">
        <v>43910</v>
      </c>
      <c r="BF1216" s="24"/>
      <c r="BG1216" s="22"/>
      <c r="BH1216" s="37"/>
    </row>
    <row r="1217" spans="1:60" x14ac:dyDescent="0.25">
      <c r="A1217" s="19"/>
      <c r="B1217" s="17" t="s">
        <v>1231</v>
      </c>
      <c r="C1217" s="17" t="s">
        <v>5497</v>
      </c>
      <c r="D1217" s="17" t="s">
        <v>3216</v>
      </c>
      <c r="E1217" s="20" t="s">
        <v>7315</v>
      </c>
      <c r="F1217" s="20" t="s">
        <v>3159</v>
      </c>
      <c r="G1217" s="82" t="s">
        <v>7250</v>
      </c>
      <c r="H1217" s="85" t="s">
        <v>7259</v>
      </c>
      <c r="I1217" s="21" t="s">
        <v>7417</v>
      </c>
      <c r="J1217" s="21" t="s">
        <v>7609</v>
      </c>
      <c r="K1217" s="19"/>
      <c r="L1217" s="22">
        <v>44015</v>
      </c>
      <c r="M1217" s="98">
        <v>2358.0047000013301</v>
      </c>
      <c r="N1217" s="94">
        <v>2358.0047000013301</v>
      </c>
      <c r="O1217" s="94">
        <v>2500.7978000007602</v>
      </c>
      <c r="P1217" s="62">
        <f t="shared" si="18"/>
        <v>0.94290098143904855</v>
      </c>
      <c r="Q1217" s="22">
        <v>43882</v>
      </c>
      <c r="R1217" s="99">
        <v>15815826.265000001</v>
      </c>
      <c r="S1217" s="99">
        <v>14768987.730406299</v>
      </c>
      <c r="T1217" s="19"/>
      <c r="U1217" s="23">
        <v>1.06266113289166E-3</v>
      </c>
      <c r="V1217" s="63">
        <v>-0.45175517352618</v>
      </c>
      <c r="W1217" s="23">
        <v>6.5356750352293602E-2</v>
      </c>
      <c r="X1217" s="63">
        <v>-3.0670949294362799</v>
      </c>
      <c r="Y1217" s="23">
        <v>2.4869508684787399E-2</v>
      </c>
      <c r="Z1217" s="63">
        <v>15.687554249059801</v>
      </c>
      <c r="AA1217" s="23">
        <v>0.20059939219761899</v>
      </c>
      <c r="AB1217" s="63">
        <v>36.966554929444101</v>
      </c>
      <c r="AC1217" s="23">
        <v>0.28100242422980998</v>
      </c>
      <c r="AD1217" s="63">
        <v>48.167539670539597</v>
      </c>
      <c r="AE1217" s="23">
        <v>0.31376340483082499</v>
      </c>
      <c r="AF1217" s="64">
        <v>43.569682067027301</v>
      </c>
      <c r="AG1217" s="23">
        <v>-1.1862055025630999E-3</v>
      </c>
      <c r="AH1217" s="63">
        <v>-6.2134463510155902</v>
      </c>
      <c r="AI1217" s="23">
        <v>3.6137576826149598E-2</v>
      </c>
      <c r="AJ1217" s="63">
        <v>13.699870654818399</v>
      </c>
      <c r="AK1217" s="23">
        <v>1.2160865193069901</v>
      </c>
      <c r="AL1217" s="23">
        <v>6.9103153553442098E-2</v>
      </c>
      <c r="AM1217" s="63">
        <v>44.848015088005901</v>
      </c>
      <c r="AN1217" s="19"/>
      <c r="AO1217" s="26">
        <v>5.2730031555256601E-2</v>
      </c>
      <c r="AP1217" s="26">
        <v>-4.7604842130604098E-2</v>
      </c>
      <c r="AQ1217" s="26">
        <v>0.13362109188528801</v>
      </c>
      <c r="AR1217" s="26">
        <v>-9.6138306172215401E-2</v>
      </c>
      <c r="AS1217" s="24">
        <v>8</v>
      </c>
      <c r="AT1217" s="24">
        <v>4</v>
      </c>
      <c r="AU1217" s="24">
        <v>7</v>
      </c>
      <c r="AV1217" s="25">
        <v>5</v>
      </c>
      <c r="AW1217" s="19"/>
      <c r="AX1217" s="29">
        <v>0.18273018816136799</v>
      </c>
      <c r="AY1217" s="30">
        <v>1.03541454617516</v>
      </c>
      <c r="AZ1217" s="30">
        <v>1.1329022357585901</v>
      </c>
      <c r="BA1217" s="30">
        <v>1.49975344145969</v>
      </c>
      <c r="BB1217" s="62">
        <v>1.88478332932937E-2</v>
      </c>
      <c r="BC1217" s="108">
        <v>-27.5379121015139</v>
      </c>
      <c r="BD1217" s="22">
        <v>43882</v>
      </c>
      <c r="BE1217" s="22">
        <v>43910</v>
      </c>
      <c r="BF1217" s="24"/>
      <c r="BG1217" s="22"/>
      <c r="BH1217" s="37"/>
    </row>
    <row r="1218" spans="1:60" x14ac:dyDescent="0.25">
      <c r="A1218" s="19"/>
      <c r="B1218" s="17" t="s">
        <v>1232</v>
      </c>
      <c r="C1218" s="17" t="s">
        <v>5498</v>
      </c>
      <c r="D1218" s="17" t="s">
        <v>3216</v>
      </c>
      <c r="E1218" s="20" t="s">
        <v>7300</v>
      </c>
      <c r="F1218" s="20" t="s">
        <v>3159</v>
      </c>
      <c r="G1218" s="82" t="s">
        <v>7250</v>
      </c>
      <c r="H1218" s="85" t="s">
        <v>7259</v>
      </c>
      <c r="I1218" s="21" t="s">
        <v>7417</v>
      </c>
      <c r="J1218" s="21" t="s">
        <v>7610</v>
      </c>
      <c r="K1218" s="19"/>
      <c r="L1218" s="22">
        <v>44015</v>
      </c>
      <c r="M1218" s="98">
        <v>1784.9971999991701</v>
      </c>
      <c r="N1218" s="94">
        <v>1784.9971999991701</v>
      </c>
      <c r="O1218" s="94">
        <v>1910.7688999995601</v>
      </c>
      <c r="P1218" s="62">
        <f t="shared" si="18"/>
        <v>0.93417744029619754</v>
      </c>
      <c r="Q1218" s="22">
        <v>43882</v>
      </c>
      <c r="R1218" s="99">
        <v>261080.25399999999</v>
      </c>
      <c r="S1218" s="99">
        <v>144295.059751953</v>
      </c>
      <c r="T1218" s="19"/>
      <c r="U1218" s="23">
        <v>9.9269470410945403E-4</v>
      </c>
      <c r="V1218" s="63">
        <v>-0.45875181640440099</v>
      </c>
      <c r="W1218" s="23">
        <v>6.3125577424216303E-2</v>
      </c>
      <c r="X1218" s="63">
        <v>-3.2902122222440102</v>
      </c>
      <c r="Y1218" s="23">
        <v>1.19163111576199E-2</v>
      </c>
      <c r="Z1218" s="63">
        <v>14.3922344963503</v>
      </c>
      <c r="AA1218" s="23">
        <v>0.17027831949962999</v>
      </c>
      <c r="AB1218" s="63">
        <v>33.934447659645201</v>
      </c>
      <c r="AC1218" s="23">
        <v>0.21720103466941501</v>
      </c>
      <c r="AD1218" s="63">
        <v>41.787400714470998</v>
      </c>
      <c r="AE1218" s="23">
        <v>0.21689541609346599</v>
      </c>
      <c r="AF1218" s="64">
        <v>33.882883193320602</v>
      </c>
      <c r="AG1218" s="23">
        <v>-1.3955868225821199E-3</v>
      </c>
      <c r="AH1218" s="63">
        <v>-6.2343844830174904</v>
      </c>
      <c r="AI1218" s="23">
        <v>2.2827482367574699E-2</v>
      </c>
      <c r="AJ1218" s="63">
        <v>12.368861208960899</v>
      </c>
      <c r="AK1218" s="23">
        <v>0.78499719999846995</v>
      </c>
      <c r="AL1218" s="23">
        <v>4.9857873933433397E-2</v>
      </c>
      <c r="AM1218" s="63">
        <v>1.7390831571537999</v>
      </c>
      <c r="AN1218" s="19"/>
      <c r="AO1218" s="26">
        <v>5.2656490213848897E-2</v>
      </c>
      <c r="AP1218" s="26">
        <v>-4.7671372800323297E-2</v>
      </c>
      <c r="AQ1218" s="26">
        <v>0.13124627250916099</v>
      </c>
      <c r="AR1218" s="26">
        <v>-9.8094459717685795E-2</v>
      </c>
      <c r="AS1218" s="24">
        <v>8</v>
      </c>
      <c r="AT1218" s="24">
        <v>4</v>
      </c>
      <c r="AU1218" s="24">
        <v>7</v>
      </c>
      <c r="AV1218" s="25">
        <v>5</v>
      </c>
      <c r="AW1218" s="19"/>
      <c r="AX1218" s="29">
        <v>0.18269336572469899</v>
      </c>
      <c r="AY1218" s="30">
        <v>0.88037386908399595</v>
      </c>
      <c r="AZ1218" s="30">
        <v>1.0347596544233999</v>
      </c>
      <c r="BA1218" s="30">
        <v>1.26822026167247</v>
      </c>
      <c r="BB1218" s="62">
        <v>1.88421177084638E-2</v>
      </c>
      <c r="BC1218" s="108">
        <v>-27.679574437264801</v>
      </c>
      <c r="BD1218" s="22">
        <v>43882</v>
      </c>
      <c r="BE1218" s="22">
        <v>43910</v>
      </c>
      <c r="BF1218" s="24"/>
      <c r="BG1218" s="22"/>
      <c r="BH1218" s="37"/>
    </row>
    <row r="1219" spans="1:60" x14ac:dyDescent="0.25">
      <c r="A1219" s="19"/>
      <c r="B1219" s="17" t="s">
        <v>1233</v>
      </c>
      <c r="C1219" s="17" t="s">
        <v>5499</v>
      </c>
      <c r="D1219" s="17" t="s">
        <v>3216</v>
      </c>
      <c r="E1219" s="20" t="s">
        <v>7328</v>
      </c>
      <c r="F1219" s="20" t="s">
        <v>3159</v>
      </c>
      <c r="G1219" s="82" t="s">
        <v>7250</v>
      </c>
      <c r="H1219" s="85" t="s">
        <v>7259</v>
      </c>
      <c r="I1219" s="21" t="s">
        <v>7417</v>
      </c>
      <c r="J1219" s="21" t="s">
        <v>7611</v>
      </c>
      <c r="K1219" s="19"/>
      <c r="L1219" s="22">
        <v>44015</v>
      </c>
      <c r="M1219" s="98">
        <v>1559.66249999963</v>
      </c>
      <c r="N1219" s="94">
        <v>1559.66249999963</v>
      </c>
      <c r="O1219" s="94">
        <v>1665.72450000048</v>
      </c>
      <c r="P1219" s="62">
        <f t="shared" si="18"/>
        <v>0.93632680554268155</v>
      </c>
      <c r="Q1219" s="22">
        <v>43882</v>
      </c>
      <c r="R1219" s="99">
        <v>9743021.6500000004</v>
      </c>
      <c r="S1219" s="99">
        <v>8414827.4865156207</v>
      </c>
      <c r="T1219" s="19"/>
      <c r="U1219" s="23">
        <v>1.01001945404278E-3</v>
      </c>
      <c r="V1219" s="63">
        <v>-0.45701934141106898</v>
      </c>
      <c r="W1219" s="23">
        <v>6.3676810701508699E-2</v>
      </c>
      <c r="X1219" s="63">
        <v>-3.23508889451477</v>
      </c>
      <c r="Y1219" s="23">
        <v>1.5103848394574E-2</v>
      </c>
      <c r="Z1219" s="63">
        <v>14.710988220045699</v>
      </c>
      <c r="AA1219" s="23">
        <v>0.17770444729481799</v>
      </c>
      <c r="AB1219" s="63">
        <v>34.677060439134898</v>
      </c>
      <c r="AC1219" s="23">
        <v>0.23267684619728199</v>
      </c>
      <c r="AD1219" s="63">
        <v>43.3349818672868</v>
      </c>
      <c r="AE1219" s="23">
        <v>0.24015769631834699</v>
      </c>
      <c r="AF1219" s="64">
        <v>36.2091112157796</v>
      </c>
      <c r="AG1219" s="23">
        <v>-1.3438033929560301E-3</v>
      </c>
      <c r="AH1219" s="63">
        <v>-6.2292061400512502</v>
      </c>
      <c r="AI1219" s="23">
        <v>2.6102593383256999E-2</v>
      </c>
      <c r="AJ1219" s="63">
        <v>12.6963723105291</v>
      </c>
      <c r="AK1219" s="23">
        <v>0.77668451329926003</v>
      </c>
      <c r="AL1219" s="23">
        <v>4.9446442912085303E-2</v>
      </c>
      <c r="AM1219" s="63">
        <v>0.90781448723282698</v>
      </c>
      <c r="AN1219" s="19"/>
      <c r="AO1219" s="26">
        <v>5.2674676975584603E-2</v>
      </c>
      <c r="AP1219" s="26">
        <v>-4.7654930703211001E-2</v>
      </c>
      <c r="AQ1219" s="26">
        <v>0.13183321460936001</v>
      </c>
      <c r="AR1219" s="26">
        <v>-9.7611359457077898E-2</v>
      </c>
      <c r="AS1219" s="24">
        <v>8</v>
      </c>
      <c r="AT1219" s="24">
        <v>4</v>
      </c>
      <c r="AU1219" s="24">
        <v>7</v>
      </c>
      <c r="AV1219" s="25">
        <v>5</v>
      </c>
      <c r="AW1219" s="19"/>
      <c r="AX1219" s="29">
        <v>0.18270206595218</v>
      </c>
      <c r="AY1219" s="30">
        <v>0.91836570093619196</v>
      </c>
      <c r="AZ1219" s="30">
        <v>1.05880967136545</v>
      </c>
      <c r="BA1219" s="30">
        <v>1.32474037918655</v>
      </c>
      <c r="BB1219" s="62">
        <v>1.88434887499534E-2</v>
      </c>
      <c r="BC1219" s="108">
        <v>-27.644583483022899</v>
      </c>
      <c r="BD1219" s="22">
        <v>43882</v>
      </c>
      <c r="BE1219" s="22">
        <v>43910</v>
      </c>
      <c r="BF1219" s="24"/>
      <c r="BG1219" s="22"/>
      <c r="BH1219" s="37"/>
    </row>
    <row r="1220" spans="1:60" x14ac:dyDescent="0.25">
      <c r="A1220" s="19"/>
      <c r="B1220" s="17" t="s">
        <v>1234</v>
      </c>
      <c r="C1220" s="17" t="s">
        <v>5500</v>
      </c>
      <c r="D1220" s="17" t="s">
        <v>3216</v>
      </c>
      <c r="E1220" s="20" t="s">
        <v>7329</v>
      </c>
      <c r="F1220" s="20" t="s">
        <v>3159</v>
      </c>
      <c r="G1220" s="82" t="s">
        <v>7250</v>
      </c>
      <c r="H1220" s="85" t="s">
        <v>7259</v>
      </c>
      <c r="I1220" s="21" t="s">
        <v>7417</v>
      </c>
      <c r="J1220" s="21" t="s">
        <v>7612</v>
      </c>
      <c r="K1220" s="19"/>
      <c r="L1220" s="22">
        <v>44015</v>
      </c>
      <c r="M1220" s="98">
        <v>1955.2614999990899</v>
      </c>
      <c r="N1220" s="94">
        <v>1955.2614999990899</v>
      </c>
      <c r="O1220" s="94">
        <v>2079.1893999986401</v>
      </c>
      <c r="P1220" s="62">
        <f t="shared" si="18"/>
        <v>0.94039605049947295</v>
      </c>
      <c r="Q1220" s="22">
        <v>43882</v>
      </c>
      <c r="R1220" s="99">
        <v>1736939.7279999999</v>
      </c>
      <c r="S1220" s="99">
        <v>1455815.85714062</v>
      </c>
      <c r="T1220" s="19"/>
      <c r="U1220" s="23">
        <v>1.04263461616938E-3</v>
      </c>
      <c r="V1220" s="63">
        <v>-0.45375782519840901</v>
      </c>
      <c r="W1220" s="23">
        <v>6.4717624551121802E-2</v>
      </c>
      <c r="X1220" s="63">
        <v>-3.1310075095534602</v>
      </c>
      <c r="Y1220" s="23">
        <v>2.1145539683857399E-2</v>
      </c>
      <c r="Z1220" s="63">
        <v>15.315157348973999</v>
      </c>
      <c r="AA1220" s="23">
        <v>0.19184200300165699</v>
      </c>
      <c r="AB1220" s="63">
        <v>36.090816009847899</v>
      </c>
      <c r="AC1220" s="23">
        <v>0.26240811882598802</v>
      </c>
      <c r="AD1220" s="63">
        <v>46.308109130128301</v>
      </c>
      <c r="AE1220" s="23">
        <v>0.28527509688137798</v>
      </c>
      <c r="AF1220" s="64">
        <v>40.720851272111801</v>
      </c>
      <c r="AG1220" s="23">
        <v>-1.2461044871088199E-3</v>
      </c>
      <c r="AH1220" s="63">
        <v>-6.21943624947016</v>
      </c>
      <c r="AI1220" s="23">
        <v>3.2310699274603401E-2</v>
      </c>
      <c r="AJ1220" s="63">
        <v>13.317182899671</v>
      </c>
      <c r="AK1220" s="23">
        <v>1.0374947897111999</v>
      </c>
      <c r="AL1220" s="23">
        <v>6.1586665502545698E-2</v>
      </c>
      <c r="AM1220" s="63">
        <v>26.9888421284268</v>
      </c>
      <c r="AN1220" s="19"/>
      <c r="AO1220" s="26">
        <v>5.2708998351590701E-2</v>
      </c>
      <c r="AP1220" s="26">
        <v>-4.7623915551448598E-2</v>
      </c>
      <c r="AQ1220" s="26">
        <v>0.132940646515635</v>
      </c>
      <c r="AR1220" s="26">
        <v>-9.6698651367623803E-2</v>
      </c>
      <c r="AS1220" s="24">
        <v>8</v>
      </c>
      <c r="AT1220" s="24">
        <v>4</v>
      </c>
      <c r="AU1220" s="24">
        <v>7</v>
      </c>
      <c r="AV1220" s="25">
        <v>5</v>
      </c>
      <c r="AW1220" s="19"/>
      <c r="AX1220" s="29">
        <v>0.18271920404426101</v>
      </c>
      <c r="AY1220" s="30">
        <v>0.99065843733387704</v>
      </c>
      <c r="AZ1220" s="30">
        <v>1.1045716882726999</v>
      </c>
      <c r="BA1220" s="30">
        <v>1.4326774789260499</v>
      </c>
      <c r="BB1220" s="62">
        <v>1.8846151038487701E-2</v>
      </c>
      <c r="BC1220" s="108">
        <v>-27.578492849104801</v>
      </c>
      <c r="BD1220" s="22">
        <v>43882</v>
      </c>
      <c r="BE1220" s="22">
        <v>43910</v>
      </c>
      <c r="BF1220" s="24"/>
      <c r="BG1220" s="22"/>
      <c r="BH1220" s="37"/>
    </row>
    <row r="1221" spans="1:60" x14ac:dyDescent="0.25">
      <c r="A1221" s="19"/>
      <c r="B1221" s="17" t="s">
        <v>1235</v>
      </c>
      <c r="C1221" s="17" t="s">
        <v>5501</v>
      </c>
      <c r="D1221" s="17" t="s">
        <v>3216</v>
      </c>
      <c r="E1221" s="20" t="s">
        <v>7330</v>
      </c>
      <c r="F1221" s="20" t="s">
        <v>3159</v>
      </c>
      <c r="G1221" s="82" t="s">
        <v>7250</v>
      </c>
      <c r="H1221" s="85" t="s">
        <v>7259</v>
      </c>
      <c r="I1221" s="21" t="s">
        <v>7417</v>
      </c>
      <c r="J1221" s="21" t="s">
        <v>7613</v>
      </c>
      <c r="K1221" s="19"/>
      <c r="L1221" s="22">
        <v>44015</v>
      </c>
      <c r="M1221" s="98">
        <v>1354.2315999995899</v>
      </c>
      <c r="N1221" s="94">
        <v>1354.2315999995899</v>
      </c>
      <c r="O1221" s="94">
        <v>1434.4088000003201</v>
      </c>
      <c r="P1221" s="62">
        <f t="shared" ref="P1221:P1284" si="19">IFERROR(N1221/O1221,"")</f>
        <v>0.94410435853383479</v>
      </c>
      <c r="Q1221" s="22">
        <v>43882</v>
      </c>
      <c r="R1221" s="99">
        <v>316488.66600000003</v>
      </c>
      <c r="S1221" s="99">
        <v>253898.044614502</v>
      </c>
      <c r="T1221" s="19"/>
      <c r="U1221" s="23">
        <v>1.07230956018611E-3</v>
      </c>
      <c r="V1221" s="63">
        <v>-0.45079033079673497</v>
      </c>
      <c r="W1221" s="23">
        <v>6.5663215473250602E-2</v>
      </c>
      <c r="X1221" s="63">
        <v>-3.0364484173405799</v>
      </c>
      <c r="Y1221" s="23">
        <v>2.6659780984118701E-2</v>
      </c>
      <c r="Z1221" s="63">
        <v>15.8665814790002</v>
      </c>
      <c r="AA1221" s="23">
        <v>0.204820164635894</v>
      </c>
      <c r="AB1221" s="63">
        <v>37.388632173242499</v>
      </c>
      <c r="AC1221" s="23">
        <v>0.29001356378284998</v>
      </c>
      <c r="AD1221" s="63">
        <v>49.068653625843602</v>
      </c>
      <c r="AE1221" s="23">
        <v>0.32764146399509603</v>
      </c>
      <c r="AF1221" s="64">
        <v>44.957487983454499</v>
      </c>
      <c r="AG1221" s="23">
        <v>-1.1574708350963201E-3</v>
      </c>
      <c r="AH1221" s="63">
        <v>-6.2105728842652796</v>
      </c>
      <c r="AI1221" s="23">
        <v>3.7977421490722897E-2</v>
      </c>
      <c r="AJ1221" s="63">
        <v>13.883855121283</v>
      </c>
      <c r="AK1221" s="23">
        <v>0.50908651247853398</v>
      </c>
      <c r="AL1221" s="23">
        <v>0.112952787807444</v>
      </c>
      <c r="AM1221" s="63">
        <v>49.733707088860697</v>
      </c>
      <c r="AN1221" s="19"/>
      <c r="AO1221" s="26">
        <v>5.2740157228981802E-2</v>
      </c>
      <c r="AP1221" s="26">
        <v>-4.7595732583431499E-2</v>
      </c>
      <c r="AQ1221" s="26">
        <v>0.13394699934913701</v>
      </c>
      <c r="AR1221" s="26">
        <v>-9.5869507152237896E-2</v>
      </c>
      <c r="AS1221" s="24">
        <v>8</v>
      </c>
      <c r="AT1221" s="24">
        <v>4</v>
      </c>
      <c r="AU1221" s="24">
        <v>7</v>
      </c>
      <c r="AV1221" s="25">
        <v>5</v>
      </c>
      <c r="AW1221" s="19"/>
      <c r="AX1221" s="29">
        <v>0.18273552022205</v>
      </c>
      <c r="AY1221" s="30">
        <v>1.0569810830820601</v>
      </c>
      <c r="AZ1221" s="30">
        <v>1.14655375702023</v>
      </c>
      <c r="BA1221" s="30">
        <v>1.53214358278092</v>
      </c>
      <c r="BB1221" s="62">
        <v>1.88486467465191E-2</v>
      </c>
      <c r="BC1221" s="108">
        <v>-27.518452201329598</v>
      </c>
      <c r="BD1221" s="22">
        <v>43882</v>
      </c>
      <c r="BE1221" s="22">
        <v>43910</v>
      </c>
      <c r="BF1221" s="24"/>
      <c r="BG1221" s="22"/>
      <c r="BH1221" s="37"/>
    </row>
    <row r="1222" spans="1:60" x14ac:dyDescent="0.25">
      <c r="A1222" s="19"/>
      <c r="B1222" s="17" t="s">
        <v>1236</v>
      </c>
      <c r="C1222" s="17" t="s">
        <v>5502</v>
      </c>
      <c r="D1222" s="17" t="s">
        <v>3216</v>
      </c>
      <c r="E1222" s="20" t="s">
        <v>7306</v>
      </c>
      <c r="F1222" s="20" t="s">
        <v>3159</v>
      </c>
      <c r="G1222" s="82" t="s">
        <v>7250</v>
      </c>
      <c r="H1222" s="85" t="s">
        <v>7259</v>
      </c>
      <c r="I1222" s="21" t="s">
        <v>7417</v>
      </c>
      <c r="J1222" s="21" t="s">
        <v>7614</v>
      </c>
      <c r="K1222" s="19"/>
      <c r="L1222" s="22">
        <v>44015</v>
      </c>
      <c r="M1222" s="98">
        <v>1394.2523999996499</v>
      </c>
      <c r="N1222" s="94">
        <v>1394.2523999996499</v>
      </c>
      <c r="O1222" s="94">
        <v>1469.82029999979</v>
      </c>
      <c r="P1222" s="62">
        <f t="shared" si="19"/>
        <v>0.9485869803266761</v>
      </c>
      <c r="Q1222" s="22">
        <v>43882</v>
      </c>
      <c r="R1222" s="99">
        <v>17554406.826000001</v>
      </c>
      <c r="S1222" s="99">
        <v>12183023.393375</v>
      </c>
      <c r="T1222" s="19"/>
      <c r="U1222" s="23">
        <v>1.1079123905801699E-3</v>
      </c>
      <c r="V1222" s="63">
        <v>-0.44723004775733</v>
      </c>
      <c r="W1222" s="23">
        <v>6.6802494855437503E-2</v>
      </c>
      <c r="X1222" s="63">
        <v>-2.9225204791218902</v>
      </c>
      <c r="Y1222" s="23">
        <v>3.3336409063849701E-2</v>
      </c>
      <c r="Z1222" s="63">
        <v>16.534244286973301</v>
      </c>
      <c r="AA1222" s="23">
        <v>0.220629990193702</v>
      </c>
      <c r="AB1222" s="63">
        <v>38.969614729052402</v>
      </c>
      <c r="AC1222" s="23">
        <v>0.324042151996982</v>
      </c>
      <c r="AD1222" s="63">
        <v>52.471512447227703</v>
      </c>
      <c r="AE1222" s="23"/>
      <c r="AF1222" s="64"/>
      <c r="AG1222" s="23">
        <v>-1.0507130064070201E-3</v>
      </c>
      <c r="AH1222" s="63">
        <v>-6.19989710139635</v>
      </c>
      <c r="AI1222" s="23">
        <v>4.4839244910690502E-2</v>
      </c>
      <c r="AJ1222" s="63">
        <v>14.5700374632725</v>
      </c>
      <c r="AK1222" s="23">
        <v>0.398970568138175</v>
      </c>
      <c r="AL1222" s="23">
        <v>0.15646797566485501</v>
      </c>
      <c r="AM1222" s="63">
        <v>65.071411645039902</v>
      </c>
      <c r="AN1222" s="19"/>
      <c r="AO1222" s="26">
        <v>5.27776576127508E-2</v>
      </c>
      <c r="AP1222" s="26">
        <v>-4.75617934753245E-2</v>
      </c>
      <c r="AQ1222" s="26">
        <v>0.13515966439270399</v>
      </c>
      <c r="AR1222" s="26">
        <v>-9.4870856394700206E-2</v>
      </c>
      <c r="AS1222" s="24">
        <v>8</v>
      </c>
      <c r="AT1222" s="24">
        <v>4</v>
      </c>
      <c r="AU1222" s="24">
        <v>7</v>
      </c>
      <c r="AV1222" s="25">
        <v>5</v>
      </c>
      <c r="AW1222" s="19"/>
      <c r="AX1222" s="29">
        <v>0.182756336653838</v>
      </c>
      <c r="AY1222" s="30">
        <v>1.1377152627410401</v>
      </c>
      <c r="AZ1222" s="30">
        <v>1.19765827273113</v>
      </c>
      <c r="BA1222" s="30">
        <v>1.6537878058734301</v>
      </c>
      <c r="BB1222" s="62">
        <v>1.8851772935304299E-2</v>
      </c>
      <c r="BC1222" s="108">
        <v>-27.446144266752501</v>
      </c>
      <c r="BD1222" s="22">
        <v>43882</v>
      </c>
      <c r="BE1222" s="22">
        <v>43910</v>
      </c>
      <c r="BF1222" s="24"/>
      <c r="BG1222" s="22"/>
      <c r="BH1222" s="37"/>
    </row>
    <row r="1223" spans="1:60" x14ac:dyDescent="0.25">
      <c r="A1223" s="19"/>
      <c r="B1223" s="17" t="s">
        <v>1237</v>
      </c>
      <c r="C1223" s="17" t="s">
        <v>5503</v>
      </c>
      <c r="D1223" s="17" t="s">
        <v>3216</v>
      </c>
      <c r="E1223" s="20" t="s">
        <v>7331</v>
      </c>
      <c r="F1223" s="20" t="s">
        <v>3159</v>
      </c>
      <c r="G1223" s="82" t="s">
        <v>7250</v>
      </c>
      <c r="H1223" s="85" t="s">
        <v>7259</v>
      </c>
      <c r="I1223" s="21" t="s">
        <v>7417</v>
      </c>
      <c r="J1223" s="21" t="s">
        <v>7615</v>
      </c>
      <c r="K1223" s="19"/>
      <c r="L1223" s="22">
        <v>44015</v>
      </c>
      <c r="M1223" s="98">
        <v>1996.44759999961</v>
      </c>
      <c r="N1223" s="94">
        <v>1996.44759999961</v>
      </c>
      <c r="O1223" s="94">
        <v>2117.34650000185</v>
      </c>
      <c r="P1223" s="62">
        <f t="shared" si="19"/>
        <v>0.94290074864830375</v>
      </c>
      <c r="Q1223" s="22">
        <v>43882</v>
      </c>
      <c r="R1223" s="99">
        <v>67055.365000000005</v>
      </c>
      <c r="S1223" s="99">
        <v>65727.389851135304</v>
      </c>
      <c r="T1223" s="19"/>
      <c r="U1223" s="23">
        <v>1.0626635539665601E-3</v>
      </c>
      <c r="V1223" s="63">
        <v>-0.451754931418691</v>
      </c>
      <c r="W1223" s="23">
        <v>6.5356777951819794E-2</v>
      </c>
      <c r="X1223" s="63">
        <v>-3.0670921694836601</v>
      </c>
      <c r="Y1223" s="23">
        <v>2.4869221149856499E-2</v>
      </c>
      <c r="Z1223" s="63">
        <v>15.6875254955667</v>
      </c>
      <c r="AA1223" s="23">
        <v>0.200598697425448</v>
      </c>
      <c r="AB1223" s="63">
        <v>36.966485452198</v>
      </c>
      <c r="AC1223" s="23">
        <v>0.28100164702656899</v>
      </c>
      <c r="AD1223" s="63">
        <v>48.167461950215497</v>
      </c>
      <c r="AE1223" s="23">
        <v>0.31376162099157201</v>
      </c>
      <c r="AF1223" s="64">
        <v>43.569503683131202</v>
      </c>
      <c r="AG1223" s="23">
        <v>-1.1862006895171401E-3</v>
      </c>
      <c r="AH1223" s="63">
        <v>-6.2134458697109904</v>
      </c>
      <c r="AI1223" s="23">
        <v>3.61373074429139E-2</v>
      </c>
      <c r="AJ1223" s="63">
        <v>13.6998437165021</v>
      </c>
      <c r="AK1223" s="23">
        <v>1.3428633792582001</v>
      </c>
      <c r="AL1223" s="23">
        <v>0.101562449402991</v>
      </c>
      <c r="AM1223" s="63">
        <v>133.387642299291</v>
      </c>
      <c r="AN1223" s="19"/>
      <c r="AO1223" s="26">
        <v>5.2730062068803797E-2</v>
      </c>
      <c r="AP1223" s="26">
        <v>-4.76048330211052E-2</v>
      </c>
      <c r="AQ1223" s="26">
        <v>0.13362065231020101</v>
      </c>
      <c r="AR1223" s="26">
        <v>-9.6138305471831706E-2</v>
      </c>
      <c r="AS1223" s="24">
        <v>8</v>
      </c>
      <c r="AT1223" s="24">
        <v>4</v>
      </c>
      <c r="AU1223" s="24">
        <v>7</v>
      </c>
      <c r="AV1223" s="25">
        <v>5</v>
      </c>
      <c r="AW1223" s="19"/>
      <c r="AX1223" s="29">
        <v>0.182730196301127</v>
      </c>
      <c r="AY1223" s="30">
        <v>1.03541239246624</v>
      </c>
      <c r="AZ1223" s="30">
        <v>1.1329010288900501</v>
      </c>
      <c r="BA1223" s="30">
        <v>1.49975012246068</v>
      </c>
      <c r="BB1223" s="62">
        <v>1.8847834080061101E-2</v>
      </c>
      <c r="BC1223" s="108">
        <v>-27.537915971799499</v>
      </c>
      <c r="BD1223" s="22">
        <v>43882</v>
      </c>
      <c r="BE1223" s="22">
        <v>43910</v>
      </c>
      <c r="BF1223" s="24"/>
      <c r="BG1223" s="22"/>
      <c r="BH1223" s="37"/>
    </row>
    <row r="1224" spans="1:60" x14ac:dyDescent="0.25">
      <c r="A1224" s="19"/>
      <c r="B1224" s="17" t="s">
        <v>1238</v>
      </c>
      <c r="C1224" s="17" t="s">
        <v>5504</v>
      </c>
      <c r="D1224" s="17" t="s">
        <v>3216</v>
      </c>
      <c r="E1224" s="20" t="s">
        <v>7332</v>
      </c>
      <c r="F1224" s="20" t="s">
        <v>3159</v>
      </c>
      <c r="G1224" s="82" t="s">
        <v>7250</v>
      </c>
      <c r="H1224" s="85" t="s">
        <v>7259</v>
      </c>
      <c r="I1224" s="21" t="s">
        <v>7417</v>
      </c>
      <c r="J1224" s="21" t="s">
        <v>7616</v>
      </c>
      <c r="K1224" s="19"/>
      <c r="L1224" s="22">
        <v>44015</v>
      </c>
      <c r="M1224" s="98">
        <v>2216.3390999995199</v>
      </c>
      <c r="N1224" s="94">
        <v>2216.3390999995199</v>
      </c>
      <c r="O1224" s="94">
        <v>2348.8412999995098</v>
      </c>
      <c r="P1224" s="62">
        <f t="shared" si="19"/>
        <v>0.94358827052299465</v>
      </c>
      <c r="Q1224" s="22">
        <v>43882</v>
      </c>
      <c r="R1224" s="99">
        <v>79492.3</v>
      </c>
      <c r="S1224" s="99">
        <v>63704.7599198608</v>
      </c>
      <c r="T1224" s="19"/>
      <c r="U1224" s="23">
        <v>1.0681696294341199E-3</v>
      </c>
      <c r="V1224" s="63">
        <v>-0.45120432387193399</v>
      </c>
      <c r="W1224" s="23">
        <v>6.5531968615687206E-2</v>
      </c>
      <c r="X1224" s="63">
        <v>-3.04957310309692</v>
      </c>
      <c r="Y1224" s="23">
        <v>2.58919392817916E-2</v>
      </c>
      <c r="Z1224" s="63">
        <v>15.789797308767399</v>
      </c>
      <c r="AA1224" s="23">
        <v>0.203009136152104</v>
      </c>
      <c r="AB1224" s="63">
        <v>37.2075293248636</v>
      </c>
      <c r="AC1224" s="23">
        <v>0.28614277134154698</v>
      </c>
      <c r="AD1224" s="63">
        <v>48.681574381713297</v>
      </c>
      <c r="AE1224" s="23">
        <v>0.32167584085080297</v>
      </c>
      <c r="AF1224" s="64">
        <v>44.3609256690252</v>
      </c>
      <c r="AG1224" s="23">
        <v>-1.1697955251293E-3</v>
      </c>
      <c r="AH1224" s="63">
        <v>-6.21180535326857</v>
      </c>
      <c r="AI1224" s="23">
        <v>3.7188273985520902E-2</v>
      </c>
      <c r="AJ1224" s="63">
        <v>13.804940370755499</v>
      </c>
      <c r="AK1224" s="23">
        <v>1.38303220257163</v>
      </c>
      <c r="AL1224" s="23">
        <v>0.103692122978828</v>
      </c>
      <c r="AM1224" s="63">
        <v>137.404524630634</v>
      </c>
      <c r="AN1224" s="19"/>
      <c r="AO1224" s="26">
        <v>5.2735782313902697E-2</v>
      </c>
      <c r="AP1224" s="26">
        <v>-4.7599612968988403E-2</v>
      </c>
      <c r="AQ1224" s="26">
        <v>0.133807144455204</v>
      </c>
      <c r="AR1224" s="26">
        <v>-9.5984847140207399E-2</v>
      </c>
      <c r="AS1224" s="24">
        <v>8</v>
      </c>
      <c r="AT1224" s="24">
        <v>4</v>
      </c>
      <c r="AU1224" s="24">
        <v>7</v>
      </c>
      <c r="AV1224" s="25">
        <v>5</v>
      </c>
      <c r="AW1224" s="19"/>
      <c r="AX1224" s="29">
        <v>0.18273324620124201</v>
      </c>
      <c r="AY1224" s="30">
        <v>1.04772730266086</v>
      </c>
      <c r="AZ1224" s="30">
        <v>1.14069639820809</v>
      </c>
      <c r="BA1224" s="30">
        <v>1.5182399383720599</v>
      </c>
      <c r="BB1224" s="62">
        <v>1.8848299092223901E-2</v>
      </c>
      <c r="BC1224" s="108">
        <v>-27.5268022577511</v>
      </c>
      <c r="BD1224" s="22">
        <v>43882</v>
      </c>
      <c r="BE1224" s="22">
        <v>43910</v>
      </c>
      <c r="BF1224" s="24"/>
      <c r="BG1224" s="22"/>
      <c r="BH1224" s="37"/>
    </row>
    <row r="1225" spans="1:60" x14ac:dyDescent="0.25">
      <c r="A1225" s="19"/>
      <c r="B1225" s="17" t="s">
        <v>1239</v>
      </c>
      <c r="C1225" s="17" t="s">
        <v>5505</v>
      </c>
      <c r="D1225" s="17" t="s">
        <v>3216</v>
      </c>
      <c r="E1225" s="20" t="s">
        <v>7333</v>
      </c>
      <c r="F1225" s="20" t="s">
        <v>3159</v>
      </c>
      <c r="G1225" s="82" t="s">
        <v>7250</v>
      </c>
      <c r="H1225" s="85" t="s">
        <v>7259</v>
      </c>
      <c r="I1225" s="21" t="s">
        <v>7417</v>
      </c>
      <c r="J1225" s="21" t="s">
        <v>7617</v>
      </c>
      <c r="K1225" s="19"/>
      <c r="L1225" s="22">
        <v>44015</v>
      </c>
      <c r="M1225" s="98">
        <v>2174.3148999996502</v>
      </c>
      <c r="N1225" s="94">
        <v>2174.3148999996502</v>
      </c>
      <c r="O1225" s="94">
        <v>2302.62660000101</v>
      </c>
      <c r="P1225" s="62">
        <f t="shared" si="19"/>
        <v>0.94427594122238334</v>
      </c>
      <c r="Q1225" s="22">
        <v>43882</v>
      </c>
      <c r="R1225" s="99">
        <v>336353.46500000003</v>
      </c>
      <c r="S1225" s="99">
        <v>322092.11698095698</v>
      </c>
      <c r="T1225" s="19"/>
      <c r="U1225" s="23">
        <v>1.07362718881632E-3</v>
      </c>
      <c r="V1225" s="63">
        <v>-0.450658567933715</v>
      </c>
      <c r="W1225" s="23">
        <v>6.5707058189218501E-2</v>
      </c>
      <c r="X1225" s="63">
        <v>-3.03206414574379</v>
      </c>
      <c r="Y1225" s="23">
        <v>2.6915311687844199E-2</v>
      </c>
      <c r="Z1225" s="63">
        <v>15.892134549372701</v>
      </c>
      <c r="AA1225" s="23">
        <v>0.20542387686524299</v>
      </c>
      <c r="AB1225" s="63">
        <v>37.4490033962065</v>
      </c>
      <c r="AC1225" s="23">
        <v>0.291305026925402</v>
      </c>
      <c r="AD1225" s="63">
        <v>49.1977999400697</v>
      </c>
      <c r="AE1225" s="23">
        <v>0.32963704147725398</v>
      </c>
      <c r="AF1225" s="64">
        <v>45.157045731670202</v>
      </c>
      <c r="AG1225" s="23">
        <v>-1.1533767328728601E-3</v>
      </c>
      <c r="AH1225" s="63">
        <v>-6.2101634740465697</v>
      </c>
      <c r="AI1225" s="23">
        <v>3.8239994002651698E-2</v>
      </c>
      <c r="AJ1225" s="63">
        <v>13.9101123724686</v>
      </c>
      <c r="AK1225" s="23">
        <v>1.4239043287280899</v>
      </c>
      <c r="AL1225" s="23">
        <v>0.10582667071867</v>
      </c>
      <c r="AM1225" s="63">
        <v>141.49173724628099</v>
      </c>
      <c r="AN1225" s="19"/>
      <c r="AO1225" s="26">
        <v>5.2741555529792102E-2</v>
      </c>
      <c r="AP1225" s="26">
        <v>-4.7594383770047002E-2</v>
      </c>
      <c r="AQ1225" s="26">
        <v>0.13399368838872799</v>
      </c>
      <c r="AR1225" s="26">
        <v>-9.5831236796657296E-2</v>
      </c>
      <c r="AS1225" s="24">
        <v>8</v>
      </c>
      <c r="AT1225" s="24">
        <v>4</v>
      </c>
      <c r="AU1225" s="24">
        <v>7</v>
      </c>
      <c r="AV1225" s="25">
        <v>5</v>
      </c>
      <c r="AW1225" s="19"/>
      <c r="AX1225" s="29">
        <v>0.18273637195234199</v>
      </c>
      <c r="AY1225" s="30">
        <v>1.0600642564677401</v>
      </c>
      <c r="AZ1225" s="30">
        <v>1.14850576164645</v>
      </c>
      <c r="BA1225" s="30">
        <v>1.53677758323101</v>
      </c>
      <c r="BB1225" s="62">
        <v>1.8848772047495001E-2</v>
      </c>
      <c r="BC1225" s="108">
        <v>-27.515685782535002</v>
      </c>
      <c r="BD1225" s="22">
        <v>43882</v>
      </c>
      <c r="BE1225" s="22">
        <v>43910</v>
      </c>
      <c r="BF1225" s="24"/>
      <c r="BG1225" s="22"/>
      <c r="BH1225" s="37"/>
    </row>
    <row r="1226" spans="1:60" x14ac:dyDescent="0.25">
      <c r="A1226" s="19"/>
      <c r="B1226" s="17" t="s">
        <v>1240</v>
      </c>
      <c r="C1226" s="17" t="s">
        <v>5506</v>
      </c>
      <c r="D1226" s="17" t="s">
        <v>3216</v>
      </c>
      <c r="E1226" s="20" t="s">
        <v>7334</v>
      </c>
      <c r="F1226" s="20" t="s">
        <v>3159</v>
      </c>
      <c r="G1226" s="82" t="s">
        <v>7250</v>
      </c>
      <c r="H1226" s="85" t="s">
        <v>7259</v>
      </c>
      <c r="I1226" s="21" t="s">
        <v>7417</v>
      </c>
      <c r="J1226" s="21" t="s">
        <v>7618</v>
      </c>
      <c r="K1226" s="19"/>
      <c r="L1226" s="22">
        <v>44015</v>
      </c>
      <c r="M1226" s="98">
        <v>2132.2307999990899</v>
      </c>
      <c r="N1226" s="94">
        <v>2132.2307999990899</v>
      </c>
      <c r="O1226" s="94">
        <v>2256.4140999987699</v>
      </c>
      <c r="P1226" s="62">
        <f t="shared" si="19"/>
        <v>0.94496431306658313</v>
      </c>
      <c r="Q1226" s="22">
        <v>43882</v>
      </c>
      <c r="R1226" s="99">
        <v>1332124.2679999999</v>
      </c>
      <c r="S1226" s="99">
        <v>1204387.05987695</v>
      </c>
      <c r="T1226" s="19"/>
      <c r="U1226" s="23">
        <v>1.0791422791953699E-3</v>
      </c>
      <c r="V1226" s="63">
        <v>-0.45010705889580999</v>
      </c>
      <c r="W1226" s="23">
        <v>6.5882131695616394E-2</v>
      </c>
      <c r="X1226" s="63">
        <v>-3.0145567951040002</v>
      </c>
      <c r="Y1226" s="23">
        <v>2.7939822277403398E-2</v>
      </c>
      <c r="Z1226" s="63">
        <v>15.994585608321399</v>
      </c>
      <c r="AA1226" s="23">
        <v>0.20784413246467001</v>
      </c>
      <c r="AB1226" s="63">
        <v>37.691028956149196</v>
      </c>
      <c r="AC1226" s="23">
        <v>0.29648764061683303</v>
      </c>
      <c r="AD1226" s="63">
        <v>49.716061309212797</v>
      </c>
      <c r="AE1226" s="23">
        <v>0.33764604296477002</v>
      </c>
      <c r="AF1226" s="64">
        <v>45.957945880421903</v>
      </c>
      <c r="AG1226" s="23">
        <v>-1.1369035883035401E-3</v>
      </c>
      <c r="AH1226" s="63">
        <v>-6.2085161595896396</v>
      </c>
      <c r="AI1226" s="23">
        <v>3.9292912790187998E-2</v>
      </c>
      <c r="AJ1226" s="63">
        <v>14.0154042512295</v>
      </c>
      <c r="AK1226" s="23">
        <v>1.46549125261605</v>
      </c>
      <c r="AL1226" s="23">
        <v>0.10796605063296701</v>
      </c>
      <c r="AM1226" s="63">
        <v>145.65042963507599</v>
      </c>
      <c r="AN1226" s="19"/>
      <c r="AO1226" s="26">
        <v>5.2747344092494999E-2</v>
      </c>
      <c r="AP1226" s="26">
        <v>-4.7589192235173002E-2</v>
      </c>
      <c r="AQ1226" s="26">
        <v>0.13418013084810801</v>
      </c>
      <c r="AR1226" s="26">
        <v>-9.5677794876828606E-2</v>
      </c>
      <c r="AS1226" s="24">
        <v>8</v>
      </c>
      <c r="AT1226" s="24">
        <v>4</v>
      </c>
      <c r="AU1226" s="24">
        <v>7</v>
      </c>
      <c r="AV1226" s="25">
        <v>5</v>
      </c>
      <c r="AW1226" s="19"/>
      <c r="AX1226" s="29">
        <v>0.182739470631059</v>
      </c>
      <c r="AY1226" s="30">
        <v>1.07242581314495</v>
      </c>
      <c r="AZ1226" s="30">
        <v>1.1563305783583899</v>
      </c>
      <c r="BA1226" s="30">
        <v>1.55536657494486</v>
      </c>
      <c r="BB1226" s="62">
        <v>1.88492422469426E-2</v>
      </c>
      <c r="BC1226" s="108">
        <v>-27.504552466678401</v>
      </c>
      <c r="BD1226" s="22">
        <v>43882</v>
      </c>
      <c r="BE1226" s="22">
        <v>43910</v>
      </c>
      <c r="BF1226" s="24"/>
      <c r="BG1226" s="22"/>
      <c r="BH1226" s="37"/>
    </row>
    <row r="1227" spans="1:60" x14ac:dyDescent="0.25">
      <c r="A1227" s="19"/>
      <c r="B1227" s="17" t="s">
        <v>1241</v>
      </c>
      <c r="C1227" s="17" t="s">
        <v>5507</v>
      </c>
      <c r="D1227" s="17" t="s">
        <v>3216</v>
      </c>
      <c r="E1227" s="20" t="s">
        <v>7323</v>
      </c>
      <c r="F1227" s="20" t="s">
        <v>3158</v>
      </c>
      <c r="G1227" s="82" t="s">
        <v>7252</v>
      </c>
      <c r="H1227" s="85" t="s">
        <v>7259</v>
      </c>
      <c r="I1227" s="21" t="s">
        <v>7417</v>
      </c>
      <c r="J1227" s="21" t="s">
        <v>7619</v>
      </c>
      <c r="K1227" s="19"/>
      <c r="L1227" s="22">
        <v>44015</v>
      </c>
      <c r="M1227" s="98">
        <v>1497.6520000006999</v>
      </c>
      <c r="N1227" s="94">
        <v>1497.6520000006999</v>
      </c>
      <c r="O1227" s="94">
        <v>1674.1604999993001</v>
      </c>
      <c r="P1227" s="62">
        <f t="shared" si="19"/>
        <v>0.89456894963256273</v>
      </c>
      <c r="Q1227" s="22">
        <v>43882</v>
      </c>
      <c r="R1227" s="99">
        <v>203336.636</v>
      </c>
      <c r="S1227" s="99">
        <v>319588.58342382801</v>
      </c>
      <c r="T1227" s="19"/>
      <c r="U1227" s="23">
        <v>1.29255588035448E-3</v>
      </c>
      <c r="V1227" s="63">
        <v>-0.42876569877989801</v>
      </c>
      <c r="W1227" s="23">
        <v>5.3980937655069297E-2</v>
      </c>
      <c r="X1227" s="63">
        <v>-4.20467619915871</v>
      </c>
      <c r="Y1227" s="23">
        <v>-4.07420053880196E-2</v>
      </c>
      <c r="Z1227" s="63">
        <v>9.1264028417790506</v>
      </c>
      <c r="AA1227" s="23">
        <v>0.108237263170013</v>
      </c>
      <c r="AB1227" s="63">
        <v>27.730342026654402</v>
      </c>
      <c r="AC1227" s="23">
        <v>0.113072860338434</v>
      </c>
      <c r="AD1227" s="63">
        <v>31.3745832813729</v>
      </c>
      <c r="AE1227" s="23">
        <v>0.10989638065992</v>
      </c>
      <c r="AF1227" s="64">
        <v>23.182979649951399</v>
      </c>
      <c r="AG1227" s="23">
        <v>-4.0872499921533701E-3</v>
      </c>
      <c r="AH1227" s="63">
        <v>-6.5035507999709798</v>
      </c>
      <c r="AI1227" s="23">
        <v>-2.5704415774271201E-2</v>
      </c>
      <c r="AJ1227" s="63">
        <v>7.5156713947799298</v>
      </c>
      <c r="AK1227" s="23">
        <v>0.49765200000023502</v>
      </c>
      <c r="AL1227" s="23">
        <v>4.7045294835697901E-2</v>
      </c>
      <c r="AM1227" s="63">
        <v>49.8750096049625</v>
      </c>
      <c r="AN1227" s="19"/>
      <c r="AO1227" s="26">
        <v>6.2407743012954597E-2</v>
      </c>
      <c r="AP1227" s="26">
        <v>-5.9504114115989097E-2</v>
      </c>
      <c r="AQ1227" s="26">
        <v>0.12050530869062601</v>
      </c>
      <c r="AR1227" s="26">
        <v>-0.131735783745244</v>
      </c>
      <c r="AS1227" s="24">
        <v>8</v>
      </c>
      <c r="AT1227" s="24">
        <v>4</v>
      </c>
      <c r="AU1227" s="24">
        <v>7</v>
      </c>
      <c r="AV1227" s="25">
        <v>5</v>
      </c>
      <c r="AW1227" s="19"/>
      <c r="AX1227" s="29">
        <v>0.19087012900039599</v>
      </c>
      <c r="AY1227" s="30">
        <v>0.54151395167809802</v>
      </c>
      <c r="AZ1227" s="30">
        <v>0.78460765305953795</v>
      </c>
      <c r="BA1227" s="30">
        <v>0.78227280157716494</v>
      </c>
      <c r="BB1227" s="62">
        <v>1.9689241721189299E-2</v>
      </c>
      <c r="BC1227" s="108">
        <v>-30.056562677258601</v>
      </c>
      <c r="BD1227" s="22">
        <v>43882</v>
      </c>
      <c r="BE1227" s="22">
        <v>43910</v>
      </c>
      <c r="BF1227" s="24"/>
      <c r="BG1227" s="22"/>
      <c r="BH1227" s="37"/>
    </row>
    <row r="1228" spans="1:60" x14ac:dyDescent="0.25">
      <c r="A1228" s="19"/>
      <c r="B1228" s="17" t="s">
        <v>1242</v>
      </c>
      <c r="C1228" s="17" t="s">
        <v>5508</v>
      </c>
      <c r="D1228" s="17" t="s">
        <v>3216</v>
      </c>
      <c r="E1228" s="20" t="s">
        <v>7298</v>
      </c>
      <c r="F1228" s="20" t="s">
        <v>3158</v>
      </c>
      <c r="G1228" s="82" t="s">
        <v>7252</v>
      </c>
      <c r="H1228" s="85" t="s">
        <v>7259</v>
      </c>
      <c r="I1228" s="21" t="s">
        <v>7417</v>
      </c>
      <c r="J1228" s="21" t="s">
        <v>7620</v>
      </c>
      <c r="K1228" s="19"/>
      <c r="L1228" s="22">
        <v>44015</v>
      </c>
      <c r="M1228" s="98">
        <v>2136.2817000001701</v>
      </c>
      <c r="N1228" s="94">
        <v>2136.2817000001701</v>
      </c>
      <c r="O1228" s="94">
        <v>2379.3942999988799</v>
      </c>
      <c r="P1228" s="62">
        <f t="shared" si="19"/>
        <v>0.89782584584706104</v>
      </c>
      <c r="Q1228" s="22">
        <v>43882</v>
      </c>
      <c r="R1228" s="99">
        <v>1514688.2679999999</v>
      </c>
      <c r="S1228" s="99">
        <v>1619415.2680039101</v>
      </c>
      <c r="T1228" s="19"/>
      <c r="U1228" s="23">
        <v>1.3199650384194701E-3</v>
      </c>
      <c r="V1228" s="63">
        <v>-0.42602478297340002</v>
      </c>
      <c r="W1228" s="23">
        <v>5.4845263841343701E-2</v>
      </c>
      <c r="X1228" s="63">
        <v>-4.1182435805312698</v>
      </c>
      <c r="Y1228" s="23">
        <v>-3.5959692904725699E-2</v>
      </c>
      <c r="Z1228" s="63">
        <v>9.6046340901084495</v>
      </c>
      <c r="AA1228" s="23">
        <v>0.119391108481068</v>
      </c>
      <c r="AB1228" s="63">
        <v>28.845726557774501</v>
      </c>
      <c r="AC1228" s="23">
        <v>0.13557522456903801</v>
      </c>
      <c r="AD1228" s="63">
        <v>33.624819704447901</v>
      </c>
      <c r="AE1228" s="23">
        <v>0.143715389905992</v>
      </c>
      <c r="AF1228" s="64">
        <v>26.5648805745586</v>
      </c>
      <c r="AG1228" s="23">
        <v>-4.0055980925899296E-3</v>
      </c>
      <c r="AH1228" s="63">
        <v>-6.4953856100182703</v>
      </c>
      <c r="AI1228" s="23">
        <v>-2.0766905186064801E-2</v>
      </c>
      <c r="AJ1228" s="63">
        <v>8.0094224536005605</v>
      </c>
      <c r="AK1228" s="23">
        <v>1.1362817000004</v>
      </c>
      <c r="AL1228" s="23">
        <v>9.0239990220725305E-2</v>
      </c>
      <c r="AM1228" s="63">
        <v>113.737979604979</v>
      </c>
      <c r="AN1228" s="19"/>
      <c r="AO1228" s="26">
        <v>6.2436780106509097E-2</v>
      </c>
      <c r="AP1228" s="26">
        <v>-5.9478418044818702E-2</v>
      </c>
      <c r="AQ1228" s="26">
        <v>0.121426709734806</v>
      </c>
      <c r="AR1228" s="26">
        <v>-0.13099998850157099</v>
      </c>
      <c r="AS1228" s="24">
        <v>8</v>
      </c>
      <c r="AT1228" s="24">
        <v>4</v>
      </c>
      <c r="AU1228" s="24">
        <v>7</v>
      </c>
      <c r="AV1228" s="25">
        <v>5</v>
      </c>
      <c r="AW1228" s="19"/>
      <c r="AX1228" s="29">
        <v>0.19090178785845599</v>
      </c>
      <c r="AY1228" s="30">
        <v>0.59625502773269501</v>
      </c>
      <c r="AZ1228" s="30">
        <v>0.81888481893929599</v>
      </c>
      <c r="BA1228" s="30">
        <v>0.86303832569774397</v>
      </c>
      <c r="BB1228" s="62">
        <v>1.96931817783297E-2</v>
      </c>
      <c r="BC1228" s="108">
        <v>-30.003026400401701</v>
      </c>
      <c r="BD1228" s="22">
        <v>43882</v>
      </c>
      <c r="BE1228" s="22">
        <v>43910</v>
      </c>
      <c r="BF1228" s="24"/>
      <c r="BG1228" s="22"/>
      <c r="BH1228" s="37"/>
    </row>
    <row r="1229" spans="1:60" x14ac:dyDescent="0.25">
      <c r="A1229" s="19"/>
      <c r="B1229" s="17" t="s">
        <v>1243</v>
      </c>
      <c r="C1229" s="17" t="s">
        <v>5509</v>
      </c>
      <c r="D1229" s="17" t="s">
        <v>3216</v>
      </c>
      <c r="E1229" s="20" t="s">
        <v>7325</v>
      </c>
      <c r="F1229" s="20" t="s">
        <v>3158</v>
      </c>
      <c r="G1229" s="82" t="s">
        <v>7252</v>
      </c>
      <c r="H1229" s="85" t="s">
        <v>7259</v>
      </c>
      <c r="I1229" s="21" t="s">
        <v>7417</v>
      </c>
      <c r="J1229" s="21" t="s">
        <v>7621</v>
      </c>
      <c r="K1229" s="19"/>
      <c r="L1229" s="22">
        <v>44015</v>
      </c>
      <c r="M1229" s="98">
        <v>1569.58960000053</v>
      </c>
      <c r="N1229" s="94">
        <v>1569.58960000053</v>
      </c>
      <c r="O1229" s="94">
        <v>1751.3911000005901</v>
      </c>
      <c r="P1229" s="62">
        <f t="shared" si="19"/>
        <v>0.8961959438985394</v>
      </c>
      <c r="Q1229" s="22">
        <v>43882</v>
      </c>
      <c r="R1229" s="99">
        <v>434573.36300000001</v>
      </c>
      <c r="S1229" s="99">
        <v>803272.89881249995</v>
      </c>
      <c r="T1229" s="19"/>
      <c r="U1229" s="23">
        <v>1.3062488924333599E-3</v>
      </c>
      <c r="V1229" s="63">
        <v>-0.42739639757201098</v>
      </c>
      <c r="W1229" s="23">
        <v>5.4413002255387297E-2</v>
      </c>
      <c r="X1229" s="63">
        <v>-4.1614697391269102</v>
      </c>
      <c r="Y1229" s="23">
        <v>-3.8353799799551801E-2</v>
      </c>
      <c r="Z1229" s="63">
        <v>9.3652234006294695</v>
      </c>
      <c r="AA1229" s="23">
        <v>0.113800258299307</v>
      </c>
      <c r="AB1229" s="63">
        <v>28.2866415395983</v>
      </c>
      <c r="AC1229" s="23">
        <v>0.124267879799008</v>
      </c>
      <c r="AD1229" s="63">
        <v>32.494085227430297</v>
      </c>
      <c r="AE1229" s="23">
        <v>0.12667917296494099</v>
      </c>
      <c r="AF1229" s="64">
        <v>24.8612588804681</v>
      </c>
      <c r="AG1229" s="23">
        <v>-4.0464687481289703E-3</v>
      </c>
      <c r="AH1229" s="63">
        <v>-6.4994726755685397</v>
      </c>
      <c r="AI1229" s="23">
        <v>-2.32387454680065E-2</v>
      </c>
      <c r="AJ1229" s="63">
        <v>7.7622384254063901</v>
      </c>
      <c r="AK1229" s="23">
        <v>0.56958959999959902</v>
      </c>
      <c r="AL1229" s="23">
        <v>5.2651462448920897E-2</v>
      </c>
      <c r="AM1229" s="63">
        <v>57.068769604899003</v>
      </c>
      <c r="AN1229" s="19"/>
      <c r="AO1229" s="26">
        <v>6.2422324574072298E-2</v>
      </c>
      <c r="AP1229" s="26">
        <v>-5.9491270605576602E-2</v>
      </c>
      <c r="AQ1229" s="26">
        <v>0.120965896261623</v>
      </c>
      <c r="AR1229" s="26">
        <v>-0.13136795683836699</v>
      </c>
      <c r="AS1229" s="24">
        <v>8</v>
      </c>
      <c r="AT1229" s="24">
        <v>4</v>
      </c>
      <c r="AU1229" s="24">
        <v>7</v>
      </c>
      <c r="AV1229" s="25">
        <v>5</v>
      </c>
      <c r="AW1229" s="19"/>
      <c r="AX1229" s="29">
        <v>0.190885895757237</v>
      </c>
      <c r="AY1229" s="30">
        <v>0.56881885132770504</v>
      </c>
      <c r="AZ1229" s="30">
        <v>0.80170475935483398</v>
      </c>
      <c r="BA1229" s="30">
        <v>0.82252162662825901</v>
      </c>
      <c r="BB1229" s="62">
        <v>1.9691205321360001E-2</v>
      </c>
      <c r="BC1229" s="108">
        <v>-30.029797456460098</v>
      </c>
      <c r="BD1229" s="22">
        <v>43882</v>
      </c>
      <c r="BE1229" s="22">
        <v>43910</v>
      </c>
      <c r="BF1229" s="24"/>
      <c r="BG1229" s="22"/>
      <c r="BH1229" s="37"/>
    </row>
    <row r="1230" spans="1:60" x14ac:dyDescent="0.25">
      <c r="A1230" s="19"/>
      <c r="B1230" s="17" t="s">
        <v>1244</v>
      </c>
      <c r="C1230" s="17" t="s">
        <v>5510</v>
      </c>
      <c r="D1230" s="17" t="s">
        <v>3216</v>
      </c>
      <c r="E1230" s="20" t="s">
        <v>7326</v>
      </c>
      <c r="F1230" s="20" t="s">
        <v>3158</v>
      </c>
      <c r="G1230" s="82" t="s">
        <v>7252</v>
      </c>
      <c r="H1230" s="85" t="s">
        <v>7259</v>
      </c>
      <c r="I1230" s="21" t="s">
        <v>7417</v>
      </c>
      <c r="J1230" s="21" t="s">
        <v>7622</v>
      </c>
      <c r="K1230" s="19"/>
      <c r="L1230" s="22">
        <v>44015</v>
      </c>
      <c r="M1230" s="98">
        <v>67981.810400009199</v>
      </c>
      <c r="N1230" s="94">
        <v>67981.810400009199</v>
      </c>
      <c r="O1230" s="94">
        <v>76063.002099990801</v>
      </c>
      <c r="P1230" s="62">
        <f t="shared" si="19"/>
        <v>0.89375660338309759</v>
      </c>
      <c r="Q1230" s="22">
        <v>43882</v>
      </c>
      <c r="R1230" s="99">
        <v>8139872.2879999997</v>
      </c>
      <c r="S1230" s="99">
        <v>6506268.62317969</v>
      </c>
      <c r="T1230" s="19"/>
      <c r="U1230" s="23">
        <v>1.2857341789640499E-3</v>
      </c>
      <c r="V1230" s="63">
        <v>-0.42944786891894199</v>
      </c>
      <c r="W1230" s="23">
        <v>5.37649449943274E-2</v>
      </c>
      <c r="X1230" s="63">
        <v>-4.2262754652329004</v>
      </c>
      <c r="Y1230" s="23">
        <v>-4.1933842048820197E-2</v>
      </c>
      <c r="Z1230" s="63">
        <v>9.0072191757062701</v>
      </c>
      <c r="AA1230" s="23">
        <v>0.105466161325312</v>
      </c>
      <c r="AB1230" s="63">
        <v>27.4532318421989</v>
      </c>
      <c r="AC1230" s="23">
        <v>0.107517182324955</v>
      </c>
      <c r="AD1230" s="63">
        <v>30.819015480025001</v>
      </c>
      <c r="AE1230" s="23">
        <v>0.101598903596896</v>
      </c>
      <c r="AF1230" s="64">
        <v>22.353231943649</v>
      </c>
      <c r="AG1230" s="23">
        <v>-4.1076725074162797E-3</v>
      </c>
      <c r="AH1230" s="63">
        <v>-6.5055930515009104</v>
      </c>
      <c r="AI1230" s="23">
        <v>-2.69348886949956E-2</v>
      </c>
      <c r="AJ1230" s="63">
        <v>7.3926241027074902</v>
      </c>
      <c r="AK1230" s="23">
        <v>0.98821173335425605</v>
      </c>
      <c r="AL1230" s="23">
        <v>8.1362628745409907E-2</v>
      </c>
      <c r="AM1230" s="63">
        <v>98.930982940364601</v>
      </c>
      <c r="AN1230" s="19"/>
      <c r="AO1230" s="26">
        <v>6.2400508977589197E-2</v>
      </c>
      <c r="AP1230" s="26">
        <v>-5.9510554312510101E-2</v>
      </c>
      <c r="AQ1230" s="26">
        <v>0.120275082312291</v>
      </c>
      <c r="AR1230" s="26">
        <v>-0.13191963872304799</v>
      </c>
      <c r="AS1230" s="24">
        <v>8</v>
      </c>
      <c r="AT1230" s="24">
        <v>4</v>
      </c>
      <c r="AU1230" s="24">
        <v>7</v>
      </c>
      <c r="AV1230" s="25">
        <v>5</v>
      </c>
      <c r="AW1230" s="19"/>
      <c r="AX1230" s="29">
        <v>0.19086230946588301</v>
      </c>
      <c r="AY1230" s="30">
        <v>0.52790769128569104</v>
      </c>
      <c r="AZ1230" s="30">
        <v>0.77608808354943903</v>
      </c>
      <c r="BA1230" s="30">
        <v>0.76224428766181496</v>
      </c>
      <c r="BB1230" s="62">
        <v>1.9688266707380501E-2</v>
      </c>
      <c r="BC1230" s="108">
        <v>-30.0699358012935</v>
      </c>
      <c r="BD1230" s="22">
        <v>43882</v>
      </c>
      <c r="BE1230" s="22">
        <v>43910</v>
      </c>
      <c r="BF1230" s="24"/>
      <c r="BG1230" s="22"/>
      <c r="BH1230" s="37"/>
    </row>
    <row r="1231" spans="1:60" x14ac:dyDescent="0.25">
      <c r="A1231" s="19"/>
      <c r="B1231" s="17" t="s">
        <v>1245</v>
      </c>
      <c r="C1231" s="17" t="s">
        <v>5511</v>
      </c>
      <c r="D1231" s="17" t="s">
        <v>3216</v>
      </c>
      <c r="E1231" s="20" t="s">
        <v>7327</v>
      </c>
      <c r="F1231" s="20" t="s">
        <v>3158</v>
      </c>
      <c r="G1231" s="82" t="s">
        <v>7252</v>
      </c>
      <c r="H1231" s="85" t="s">
        <v>7259</v>
      </c>
      <c r="I1231" s="21" t="s">
        <v>7417</v>
      </c>
      <c r="J1231" s="21" t="s">
        <v>7623</v>
      </c>
      <c r="K1231" s="19"/>
      <c r="L1231" s="22">
        <v>44015</v>
      </c>
      <c r="M1231" s="98">
        <v>1843.14499999955</v>
      </c>
      <c r="N1231" s="94">
        <v>1843.14499999955</v>
      </c>
      <c r="O1231" s="94">
        <v>2073.5177000016001</v>
      </c>
      <c r="P1231" s="62">
        <f t="shared" si="19"/>
        <v>0.88889764480820577</v>
      </c>
      <c r="Q1231" s="22">
        <v>43882</v>
      </c>
      <c r="R1231" s="99">
        <v>711294.23699999996</v>
      </c>
      <c r="S1231" s="99">
        <v>371550.06422119099</v>
      </c>
      <c r="T1231" s="19"/>
      <c r="U1231" s="23">
        <v>1.2446942400856601E-3</v>
      </c>
      <c r="V1231" s="63">
        <v>-0.43355186280677999</v>
      </c>
      <c r="W1231" s="23">
        <v>5.2469980697424E-2</v>
      </c>
      <c r="X1231" s="63">
        <v>-4.3557718949232402</v>
      </c>
      <c r="Y1231" s="23">
        <v>-4.9054210996473599E-2</v>
      </c>
      <c r="Z1231" s="63">
        <v>8.2951822809409403</v>
      </c>
      <c r="AA1231" s="23">
        <v>8.8984158152015894E-2</v>
      </c>
      <c r="AB1231" s="63">
        <v>25.805031524854702</v>
      </c>
      <c r="AC1231" s="23">
        <v>7.4760036275620195E-2</v>
      </c>
      <c r="AD1231" s="63">
        <v>27.543300875084199</v>
      </c>
      <c r="AE1231" s="23">
        <v>5.3099643213499803E-2</v>
      </c>
      <c r="AF1231" s="64">
        <v>17.503305905323899</v>
      </c>
      <c r="AG1231" s="23">
        <v>-4.2300954073653E-3</v>
      </c>
      <c r="AH1231" s="63">
        <v>-6.5178353414958101</v>
      </c>
      <c r="AI1231" s="23">
        <v>-3.4285460993487497E-2</v>
      </c>
      <c r="AJ1231" s="63">
        <v>6.6575668728546598</v>
      </c>
      <c r="AK1231" s="23">
        <v>0.84314499999862202</v>
      </c>
      <c r="AL1231" s="23">
        <v>7.2077755219652304E-2</v>
      </c>
      <c r="AM1231" s="63">
        <v>84.424309604801195</v>
      </c>
      <c r="AN1231" s="19"/>
      <c r="AO1231" s="26">
        <v>6.2356947717489702E-2</v>
      </c>
      <c r="AP1231" s="26">
        <v>-5.9549134833141601E-2</v>
      </c>
      <c r="AQ1231" s="26">
        <v>0.118894631625153</v>
      </c>
      <c r="AR1231" s="26">
        <v>-0.13302196292264901</v>
      </c>
      <c r="AS1231" s="24">
        <v>8</v>
      </c>
      <c r="AT1231" s="24">
        <v>4</v>
      </c>
      <c r="AU1231" s="24">
        <v>7</v>
      </c>
      <c r="AV1231" s="25">
        <v>5</v>
      </c>
      <c r="AW1231" s="19"/>
      <c r="AX1231" s="29">
        <v>0.190816190045734</v>
      </c>
      <c r="AY1231" s="30">
        <v>0.44693292335932699</v>
      </c>
      <c r="AZ1231" s="30">
        <v>0.72539090882491997</v>
      </c>
      <c r="BA1231" s="30">
        <v>0.64343367674337104</v>
      </c>
      <c r="BB1231" s="62">
        <v>1.9682499848386201E-2</v>
      </c>
      <c r="BC1231" s="108">
        <v>-30.150145330408101</v>
      </c>
      <c r="BD1231" s="22">
        <v>43882</v>
      </c>
      <c r="BE1231" s="22">
        <v>43910</v>
      </c>
      <c r="BF1231" s="24"/>
      <c r="BG1231" s="22"/>
      <c r="BH1231" s="37"/>
    </row>
    <row r="1232" spans="1:60" x14ac:dyDescent="0.25">
      <c r="A1232" s="19"/>
      <c r="B1232" s="17" t="s">
        <v>1246</v>
      </c>
      <c r="C1232" s="17" t="s">
        <v>5512</v>
      </c>
      <c r="D1232" s="17" t="s">
        <v>3217</v>
      </c>
      <c r="E1232" s="20" t="s">
        <v>7289</v>
      </c>
      <c r="F1232" s="20" t="s">
        <v>3159</v>
      </c>
      <c r="G1232" s="82" t="s">
        <v>7250</v>
      </c>
      <c r="H1232" s="85" t="s">
        <v>7451</v>
      </c>
      <c r="I1232" s="21" t="s">
        <v>7417</v>
      </c>
      <c r="J1232" s="21" t="s">
        <v>7624</v>
      </c>
      <c r="K1232" s="19"/>
      <c r="L1232" s="22">
        <v>44015</v>
      </c>
      <c r="M1232" s="98">
        <v>402.00240000011399</v>
      </c>
      <c r="N1232" s="94">
        <v>402.00240000011399</v>
      </c>
      <c r="O1232" s="94">
        <v>517.14979999978095</v>
      </c>
      <c r="P1232" s="62">
        <f t="shared" si="19"/>
        <v>0.77734227104077824</v>
      </c>
      <c r="Q1232" s="22">
        <v>43843</v>
      </c>
      <c r="R1232" s="99">
        <v>88302.622000000003</v>
      </c>
      <c r="S1232" s="99">
        <v>67649.550156494093</v>
      </c>
      <c r="T1232" s="19"/>
      <c r="U1232" s="23">
        <v>-1.86615154689207E-3</v>
      </c>
      <c r="V1232" s="63">
        <v>-0.74463644150455399</v>
      </c>
      <c r="W1232" s="23">
        <v>1.7126074302723299E-2</v>
      </c>
      <c r="X1232" s="63">
        <v>-7.8901625343933102</v>
      </c>
      <c r="Y1232" s="23">
        <v>-0.17088119128398799</v>
      </c>
      <c r="Z1232" s="63">
        <v>-3.8875157478178202</v>
      </c>
      <c r="AA1232" s="23">
        <v>-5.3884264377338703E-2</v>
      </c>
      <c r="AB1232" s="63">
        <v>11.5181892719265</v>
      </c>
      <c r="AC1232" s="23">
        <v>6.9244612450347603E-2</v>
      </c>
      <c r="AD1232" s="63">
        <v>26.991758492571499</v>
      </c>
      <c r="AE1232" s="23">
        <v>4.24967908402323E-2</v>
      </c>
      <c r="AF1232" s="64">
        <v>16.4430206679972</v>
      </c>
      <c r="AG1232" s="23">
        <v>-9.6279844947275706E-3</v>
      </c>
      <c r="AH1232" s="63">
        <v>-7.0576242502284003</v>
      </c>
      <c r="AI1232" s="23">
        <v>-0.15788918013466199</v>
      </c>
      <c r="AJ1232" s="63">
        <v>-5.70280504126276</v>
      </c>
      <c r="AK1232" s="23">
        <v>-6.0025220682291503E-3</v>
      </c>
      <c r="AL1232" s="23">
        <v>-5.0543491215648796E-4</v>
      </c>
      <c r="AM1232" s="63">
        <v>-77.360889049479695</v>
      </c>
      <c r="AN1232" s="19"/>
      <c r="AO1232" s="26">
        <v>3.4304357535802403E-2</v>
      </c>
      <c r="AP1232" s="26">
        <v>-6.9649304799022496E-2</v>
      </c>
      <c r="AQ1232" s="26">
        <v>9.6908978708670504E-2</v>
      </c>
      <c r="AR1232" s="26">
        <v>-0.21677090719633299</v>
      </c>
      <c r="AS1232" s="24">
        <v>7</v>
      </c>
      <c r="AT1232" s="24">
        <v>5</v>
      </c>
      <c r="AU1232" s="24">
        <v>4</v>
      </c>
      <c r="AV1232" s="25">
        <v>8</v>
      </c>
      <c r="AW1232" s="19"/>
      <c r="AX1232" s="29">
        <v>0.21168849855836</v>
      </c>
      <c r="AY1232" s="30">
        <v>-0.252152674958324</v>
      </c>
      <c r="AZ1232" s="30">
        <v>0.32539499508175102</v>
      </c>
      <c r="BA1232" s="30">
        <v>-0.32369691122858102</v>
      </c>
      <c r="BB1232" s="62">
        <v>2.1648791639199801E-2</v>
      </c>
      <c r="BC1232" s="108">
        <v>-38.1061348182266</v>
      </c>
      <c r="BD1232" s="22">
        <v>43843</v>
      </c>
      <c r="BE1232" s="22">
        <v>43908</v>
      </c>
      <c r="BF1232" s="24"/>
      <c r="BG1232" s="22"/>
      <c r="BH1232" s="37"/>
    </row>
    <row r="1233" spans="1:60" x14ac:dyDescent="0.25">
      <c r="A1233" s="19"/>
      <c r="B1233" s="17" t="s">
        <v>1247</v>
      </c>
      <c r="C1233" s="17" t="s">
        <v>5513</v>
      </c>
      <c r="D1233" s="17" t="s">
        <v>3217</v>
      </c>
      <c r="E1233" s="20" t="s">
        <v>7290</v>
      </c>
      <c r="F1233" s="20" t="s">
        <v>3159</v>
      </c>
      <c r="G1233" s="82" t="s">
        <v>7250</v>
      </c>
      <c r="H1233" s="85" t="s">
        <v>7451</v>
      </c>
      <c r="I1233" s="21" t="s">
        <v>7417</v>
      </c>
      <c r="J1233" s="21" t="s">
        <v>7625</v>
      </c>
      <c r="K1233" s="19"/>
      <c r="L1233" s="22">
        <v>44015</v>
      </c>
      <c r="M1233" s="98">
        <v>605.565799999982</v>
      </c>
      <c r="N1233" s="94">
        <v>605.565799999982</v>
      </c>
      <c r="O1233" s="94">
        <v>768.86180000007198</v>
      </c>
      <c r="P1233" s="62">
        <f t="shared" si="19"/>
        <v>0.78761332660814376</v>
      </c>
      <c r="Q1233" s="22">
        <v>43850</v>
      </c>
      <c r="R1233" s="99">
        <v>682362.30099999998</v>
      </c>
      <c r="S1233" s="99">
        <v>723793.43350390601</v>
      </c>
      <c r="T1233" s="19"/>
      <c r="U1233" s="23">
        <v>-1.7898246715049001E-3</v>
      </c>
      <c r="V1233" s="63">
        <v>-0.73700375396583695</v>
      </c>
      <c r="W1233" s="23">
        <v>1.9460402938420902E-2</v>
      </c>
      <c r="X1233" s="63">
        <v>-7.6567296708235499</v>
      </c>
      <c r="Y1233" s="23">
        <v>-0.15927279653711601</v>
      </c>
      <c r="Z1233" s="63">
        <v>-2.7266762731305798</v>
      </c>
      <c r="AA1233" s="23">
        <v>-2.7057084736952699E-2</v>
      </c>
      <c r="AB1233" s="63">
        <v>14.200907235965101</v>
      </c>
      <c r="AC1233" s="23">
        <v>0.13064800469335799</v>
      </c>
      <c r="AD1233" s="63">
        <v>33.132097716850701</v>
      </c>
      <c r="AE1233" s="23">
        <v>0.13353033965366201</v>
      </c>
      <c r="AF1233" s="64">
        <v>25.546375549340201</v>
      </c>
      <c r="AG1233" s="23">
        <v>-9.4010791208347707E-3</v>
      </c>
      <c r="AH1233" s="63">
        <v>-7.0349337128427596</v>
      </c>
      <c r="AI1233" s="23">
        <v>-0.14590322802265299</v>
      </c>
      <c r="AJ1233" s="63">
        <v>-4.50420983006188</v>
      </c>
      <c r="AK1233" s="23">
        <v>0.449034002535045</v>
      </c>
      <c r="AL1233" s="23">
        <v>3.1635056606319302E-2</v>
      </c>
      <c r="AM1233" s="63">
        <v>-31.857236589188702</v>
      </c>
      <c r="AN1233" s="19"/>
      <c r="AO1233" s="26">
        <v>3.4383427113425603E-2</v>
      </c>
      <c r="AP1233" s="26">
        <v>-6.9578264609881493E-2</v>
      </c>
      <c r="AQ1233" s="26">
        <v>9.9424003681633594E-2</v>
      </c>
      <c r="AR1233" s="26">
        <v>-0.21491405865701399</v>
      </c>
      <c r="AS1233" s="24">
        <v>7</v>
      </c>
      <c r="AT1233" s="24">
        <v>5</v>
      </c>
      <c r="AU1233" s="24">
        <v>4</v>
      </c>
      <c r="AV1233" s="25">
        <v>8</v>
      </c>
      <c r="AW1233" s="19"/>
      <c r="AX1233" s="29">
        <v>0.21168821955099701</v>
      </c>
      <c r="AY1233" s="30">
        <v>-0.132236596554094</v>
      </c>
      <c r="AZ1233" s="30">
        <v>0.42222355461535699</v>
      </c>
      <c r="BA1233" s="30">
        <v>-0.17048707647040801</v>
      </c>
      <c r="BB1233" s="62">
        <v>2.1651143801791499E-2</v>
      </c>
      <c r="BC1233" s="108">
        <v>-37.798899620247497</v>
      </c>
      <c r="BD1233" s="22">
        <v>43850</v>
      </c>
      <c r="BE1233" s="22">
        <v>43908</v>
      </c>
      <c r="BF1233" s="24"/>
      <c r="BG1233" s="22"/>
      <c r="BH1233" s="37"/>
    </row>
    <row r="1234" spans="1:60" x14ac:dyDescent="0.25">
      <c r="A1234" s="19"/>
      <c r="B1234" s="17" t="s">
        <v>1248</v>
      </c>
      <c r="C1234" s="17" t="s">
        <v>5514</v>
      </c>
      <c r="D1234" s="17" t="s">
        <v>3217</v>
      </c>
      <c r="E1234" s="20" t="s">
        <v>7315</v>
      </c>
      <c r="F1234" s="20" t="s">
        <v>3159</v>
      </c>
      <c r="G1234" s="82" t="s">
        <v>7250</v>
      </c>
      <c r="H1234" s="85" t="s">
        <v>7451</v>
      </c>
      <c r="I1234" s="21" t="s">
        <v>7417</v>
      </c>
      <c r="J1234" s="21" t="s">
        <v>7626</v>
      </c>
      <c r="K1234" s="19"/>
      <c r="L1234" s="22">
        <v>44015</v>
      </c>
      <c r="M1234" s="98">
        <v>630.01719999965303</v>
      </c>
      <c r="N1234" s="94">
        <v>630.01719999965303</v>
      </c>
      <c r="O1234" s="94">
        <v>798.64180000033195</v>
      </c>
      <c r="P1234" s="62">
        <f t="shared" si="19"/>
        <v>0.78886078840274976</v>
      </c>
      <c r="Q1234" s="22">
        <v>43850</v>
      </c>
      <c r="R1234" s="99">
        <v>3142099.2749999999</v>
      </c>
      <c r="S1234" s="99">
        <v>3493199.0918789101</v>
      </c>
      <c r="T1234" s="19"/>
      <c r="U1234" s="23">
        <v>-1.7802683660192999E-3</v>
      </c>
      <c r="V1234" s="63">
        <v>-0.73604812341727699</v>
      </c>
      <c r="W1234" s="23">
        <v>1.9753543627302899E-2</v>
      </c>
      <c r="X1234" s="63">
        <v>-7.6274156019353496</v>
      </c>
      <c r="Y1234" s="23">
        <v>-0.15780375117363299</v>
      </c>
      <c r="Z1234" s="63">
        <v>-2.5797717367822801</v>
      </c>
      <c r="AA1234" s="23">
        <v>-2.3635738668417599E-2</v>
      </c>
      <c r="AB1234" s="63">
        <v>14.543041842815001</v>
      </c>
      <c r="AC1234" s="23">
        <v>0.13860368347930499</v>
      </c>
      <c r="AD1234" s="63">
        <v>33.927665595489103</v>
      </c>
      <c r="AE1234" s="23">
        <v>0.145509978026967</v>
      </c>
      <c r="AF1234" s="64">
        <v>26.7443393866706</v>
      </c>
      <c r="AG1234" s="23">
        <v>-9.3726512559442199E-3</v>
      </c>
      <c r="AH1234" s="63">
        <v>-7.0320909263536997</v>
      </c>
      <c r="AI1234" s="23">
        <v>-0.144386302026833</v>
      </c>
      <c r="AJ1234" s="63">
        <v>-4.3525172304798598</v>
      </c>
      <c r="AK1234" s="23">
        <v>0.50862575129955101</v>
      </c>
      <c r="AL1234" s="23">
        <v>3.5132272272676297E-2</v>
      </c>
      <c r="AM1234" s="63">
        <v>-25.898061712738102</v>
      </c>
      <c r="AN1234" s="19"/>
      <c r="AO1234" s="26">
        <v>3.4393446152535E-2</v>
      </c>
      <c r="AP1234" s="26">
        <v>-6.9569341273599997E-2</v>
      </c>
      <c r="AQ1234" s="26">
        <v>9.9741148003959099E-2</v>
      </c>
      <c r="AR1234" s="26">
        <v>-0.21468065620312701</v>
      </c>
      <c r="AS1234" s="24">
        <v>7</v>
      </c>
      <c r="AT1234" s="24">
        <v>5</v>
      </c>
      <c r="AU1234" s="24">
        <v>4</v>
      </c>
      <c r="AV1234" s="25">
        <v>8</v>
      </c>
      <c r="AW1234" s="19"/>
      <c r="AX1234" s="29">
        <v>0.21168851962080201</v>
      </c>
      <c r="AY1234" s="30">
        <v>-0.11694977321099</v>
      </c>
      <c r="AZ1234" s="30">
        <v>0.43456275522066801</v>
      </c>
      <c r="BA1234" s="30">
        <v>-0.150859654854685</v>
      </c>
      <c r="BB1234" s="62">
        <v>2.1651474262726001E-2</v>
      </c>
      <c r="BC1234" s="108">
        <v>-37.7643018434756</v>
      </c>
      <c r="BD1234" s="22">
        <v>43850</v>
      </c>
      <c r="BE1234" s="22">
        <v>43908</v>
      </c>
      <c r="BF1234" s="24"/>
      <c r="BG1234" s="22"/>
      <c r="BH1234" s="37"/>
    </row>
    <row r="1235" spans="1:60" x14ac:dyDescent="0.25">
      <c r="A1235" s="19"/>
      <c r="B1235" s="17" t="s">
        <v>1249</v>
      </c>
      <c r="C1235" s="17" t="s">
        <v>5515</v>
      </c>
      <c r="D1235" s="17" t="s">
        <v>3217</v>
      </c>
      <c r="E1235" s="20" t="s">
        <v>7300</v>
      </c>
      <c r="F1235" s="20" t="s">
        <v>3159</v>
      </c>
      <c r="G1235" s="82" t="s">
        <v>7250</v>
      </c>
      <c r="H1235" s="85" t="s">
        <v>7451</v>
      </c>
      <c r="I1235" s="21" t="s">
        <v>7417</v>
      </c>
      <c r="J1235" s="21" t="s">
        <v>7627</v>
      </c>
      <c r="K1235" s="19"/>
      <c r="L1235" s="22">
        <v>44015</v>
      </c>
      <c r="M1235" s="98">
        <v>895.07739999983505</v>
      </c>
      <c r="N1235" s="94">
        <v>895.07739999983505</v>
      </c>
      <c r="O1235" s="94">
        <v>1145.9458000008001</v>
      </c>
      <c r="P1235" s="62">
        <f t="shared" si="19"/>
        <v>0.78108179287293533</v>
      </c>
      <c r="Q1235" s="22">
        <v>43843</v>
      </c>
      <c r="R1235" s="99">
        <v>11091.584000000001</v>
      </c>
      <c r="S1235" s="99">
        <v>28443.184301513698</v>
      </c>
      <c r="T1235" s="19"/>
      <c r="U1235" s="23">
        <v>-1.83824308442126E-3</v>
      </c>
      <c r="V1235" s="63">
        <v>-0.74184559525747296</v>
      </c>
      <c r="W1235" s="23">
        <v>1.7978331105041399E-2</v>
      </c>
      <c r="X1235" s="63">
        <v>-7.8049368541615003</v>
      </c>
      <c r="Y1235" s="23">
        <v>-0.166660552936373</v>
      </c>
      <c r="Z1235" s="63">
        <v>-3.46545191305631</v>
      </c>
      <c r="AA1235" s="23">
        <v>-4.4173926934527097E-2</v>
      </c>
      <c r="AB1235" s="63">
        <v>12.489223016207699</v>
      </c>
      <c r="AC1235" s="23">
        <v>9.1269416972936598E-2</v>
      </c>
      <c r="AD1235" s="63">
        <v>29.194238944823201</v>
      </c>
      <c r="AE1235" s="23">
        <v>7.48562429034791E-2</v>
      </c>
      <c r="AF1235" s="64">
        <v>19.678965874307298</v>
      </c>
      <c r="AG1235" s="23">
        <v>-9.5450575427093991E-3</v>
      </c>
      <c r="AH1235" s="63">
        <v>-7.0493315550265798</v>
      </c>
      <c r="AI1235" s="23">
        <v>-0.15353171825336201</v>
      </c>
      <c r="AJ1235" s="63">
        <v>-5.2670588531327702</v>
      </c>
      <c r="AK1235" s="23">
        <v>-0.104922600000427</v>
      </c>
      <c r="AL1235" s="23">
        <v>-9.2647001602017606E-3</v>
      </c>
      <c r="AM1235" s="63">
        <v>-87.252896842779606</v>
      </c>
      <c r="AN1235" s="19"/>
      <c r="AO1235" s="26">
        <v>3.4333353858528398E-2</v>
      </c>
      <c r="AP1235" s="26">
        <v>-6.9623399067495498E-2</v>
      </c>
      <c r="AQ1235" s="26">
        <v>9.7826214445376494E-2</v>
      </c>
      <c r="AR1235" s="26">
        <v>-0.21609336575871599</v>
      </c>
      <c r="AS1235" s="24">
        <v>7</v>
      </c>
      <c r="AT1235" s="24">
        <v>5</v>
      </c>
      <c r="AU1235" s="24">
        <v>4</v>
      </c>
      <c r="AV1235" s="25">
        <v>8</v>
      </c>
      <c r="AW1235" s="19"/>
      <c r="AX1235" s="29">
        <v>0.211687944253208</v>
      </c>
      <c r="AY1235" s="30">
        <v>-0.208734633096128</v>
      </c>
      <c r="AZ1235" s="30">
        <v>0.36046186141675202</v>
      </c>
      <c r="BA1235" s="30">
        <v>-0.26838049845946399</v>
      </c>
      <c r="BB1235" s="62">
        <v>2.1649602922770999E-2</v>
      </c>
      <c r="BC1235" s="108">
        <v>-37.993795169051701</v>
      </c>
      <c r="BD1235" s="22">
        <v>43843</v>
      </c>
      <c r="BE1235" s="22">
        <v>43908</v>
      </c>
      <c r="BF1235" s="24"/>
      <c r="BG1235" s="22"/>
      <c r="BH1235" s="37"/>
    </row>
    <row r="1236" spans="1:60" x14ac:dyDescent="0.25">
      <c r="A1236" s="19"/>
      <c r="B1236" s="17" t="s">
        <v>1250</v>
      </c>
      <c r="C1236" s="17" t="s">
        <v>5516</v>
      </c>
      <c r="D1236" s="17" t="s">
        <v>3217</v>
      </c>
      <c r="E1236" s="20" t="s">
        <v>7328</v>
      </c>
      <c r="F1236" s="20" t="s">
        <v>3159</v>
      </c>
      <c r="G1236" s="82" t="s">
        <v>7250</v>
      </c>
      <c r="H1236" s="85" t="s">
        <v>7451</v>
      </c>
      <c r="I1236" s="21" t="s">
        <v>7417</v>
      </c>
      <c r="J1236" s="21" t="s">
        <v>7628</v>
      </c>
      <c r="K1236" s="19"/>
      <c r="L1236" s="22">
        <v>44015</v>
      </c>
      <c r="M1236" s="98">
        <v>498.283700000029</v>
      </c>
      <c r="N1236" s="94">
        <v>498.283700000029</v>
      </c>
      <c r="O1236" s="94">
        <v>637.34020000044302</v>
      </c>
      <c r="P1236" s="62">
        <f t="shared" si="19"/>
        <v>0.78181746577366784</v>
      </c>
      <c r="Q1236" s="22">
        <v>43843</v>
      </c>
      <c r="R1236" s="99">
        <v>1986629.872</v>
      </c>
      <c r="S1236" s="99">
        <v>1831651.78143555</v>
      </c>
      <c r="T1236" s="19"/>
      <c r="U1236" s="23">
        <v>-1.83273751099478E-3</v>
      </c>
      <c r="V1236" s="63">
        <v>-0.74129503791482398</v>
      </c>
      <c r="W1236" s="23">
        <v>1.81453619134118E-2</v>
      </c>
      <c r="X1236" s="63">
        <v>-7.7882337733244604</v>
      </c>
      <c r="Y1236" s="23">
        <v>-0.16582984648906901</v>
      </c>
      <c r="Z1236" s="63">
        <v>-3.3823812683258399</v>
      </c>
      <c r="AA1236" s="23">
        <v>-4.2255537964592797E-2</v>
      </c>
      <c r="AB1236" s="63">
        <v>12.6810619132011</v>
      </c>
      <c r="AC1236" s="23">
        <v>9.5648661495943102E-2</v>
      </c>
      <c r="AD1236" s="63">
        <v>29.632163397123801</v>
      </c>
      <c r="AE1236" s="23">
        <v>8.1328408639819799E-2</v>
      </c>
      <c r="AF1236" s="64">
        <v>20.326182447955901</v>
      </c>
      <c r="AG1236" s="23">
        <v>-9.5289493174277595E-3</v>
      </c>
      <c r="AH1236" s="63">
        <v>-7.0477207325020599</v>
      </c>
      <c r="AI1236" s="23">
        <v>-0.15267399362171999</v>
      </c>
      <c r="AJ1236" s="63">
        <v>-5.1812863899685899</v>
      </c>
      <c r="AK1236" s="23">
        <v>0.20948516918375401</v>
      </c>
      <c r="AL1236" s="23">
        <v>1.6099257323730898E-2</v>
      </c>
      <c r="AM1236" s="63">
        <v>-55.812119924346902</v>
      </c>
      <c r="AN1236" s="19"/>
      <c r="AO1236" s="26">
        <v>3.43389498066244E-2</v>
      </c>
      <c r="AP1236" s="26">
        <v>-6.9618317818822106E-2</v>
      </c>
      <c r="AQ1236" s="26">
        <v>9.8006939655606404E-2</v>
      </c>
      <c r="AR1236" s="26">
        <v>-0.21596098665206201</v>
      </c>
      <c r="AS1236" s="24">
        <v>7</v>
      </c>
      <c r="AT1236" s="24">
        <v>5</v>
      </c>
      <c r="AU1236" s="24">
        <v>4</v>
      </c>
      <c r="AV1236" s="25">
        <v>8</v>
      </c>
      <c r="AW1236" s="19"/>
      <c r="AX1236" s="29">
        <v>0.211687912101334</v>
      </c>
      <c r="AY1236" s="30">
        <v>-0.200157662626225</v>
      </c>
      <c r="AZ1236" s="30">
        <v>0.36738786323121497</v>
      </c>
      <c r="BA1236" s="30">
        <v>-0.25743192039453799</v>
      </c>
      <c r="BB1236" s="62">
        <v>2.1649770106596401E-2</v>
      </c>
      <c r="BC1236" s="108">
        <v>-37.9717300117482</v>
      </c>
      <c r="BD1236" s="22">
        <v>43843</v>
      </c>
      <c r="BE1236" s="22">
        <v>43908</v>
      </c>
      <c r="BF1236" s="24"/>
      <c r="BG1236" s="22"/>
      <c r="BH1236" s="37"/>
    </row>
    <row r="1237" spans="1:60" x14ac:dyDescent="0.25">
      <c r="A1237" s="19"/>
      <c r="B1237" s="17" t="s">
        <v>1251</v>
      </c>
      <c r="C1237" s="17" t="s">
        <v>5517</v>
      </c>
      <c r="D1237" s="17" t="s">
        <v>3217</v>
      </c>
      <c r="E1237" s="20" t="s">
        <v>7329</v>
      </c>
      <c r="F1237" s="20" t="s">
        <v>3159</v>
      </c>
      <c r="G1237" s="82" t="s">
        <v>7250</v>
      </c>
      <c r="H1237" s="85" t="s">
        <v>7451</v>
      </c>
      <c r="I1237" s="21" t="s">
        <v>7417</v>
      </c>
      <c r="J1237" s="21" t="s">
        <v>7629</v>
      </c>
      <c r="K1237" s="19"/>
      <c r="L1237" s="22">
        <v>44015</v>
      </c>
      <c r="M1237" s="98">
        <v>577.26879999972903</v>
      </c>
      <c r="N1237" s="94">
        <v>577.26879999972903</v>
      </c>
      <c r="O1237" s="94">
        <v>734.23770000040497</v>
      </c>
      <c r="P1237" s="62">
        <f t="shared" si="19"/>
        <v>0.78621514531249304</v>
      </c>
      <c r="Q1237" s="22">
        <v>43843</v>
      </c>
      <c r="R1237" s="99">
        <v>261927.054</v>
      </c>
      <c r="S1237" s="99">
        <v>245237.882396973</v>
      </c>
      <c r="T1237" s="19"/>
      <c r="U1237" s="23">
        <v>-1.80024585461069E-3</v>
      </c>
      <c r="V1237" s="63">
        <v>-0.73804587227641605</v>
      </c>
      <c r="W1237" s="23">
        <v>1.91414033160981E-2</v>
      </c>
      <c r="X1237" s="63">
        <v>-7.6886296330558297</v>
      </c>
      <c r="Y1237" s="23">
        <v>-0.16086406164424299</v>
      </c>
      <c r="Z1237" s="63">
        <v>-2.8858027838432498</v>
      </c>
      <c r="AA1237" s="23">
        <v>-3.0757849640394901E-2</v>
      </c>
      <c r="AB1237" s="63">
        <v>13.8308307456173</v>
      </c>
      <c r="AC1237" s="23">
        <v>0.122077469708602</v>
      </c>
      <c r="AD1237" s="63">
        <v>32.275044218404197</v>
      </c>
      <c r="AE1237" s="23">
        <v>0.12067223001402499</v>
      </c>
      <c r="AF1237" s="64">
        <v>24.260564585361902</v>
      </c>
      <c r="AG1237" s="23">
        <v>-9.4319257805182098E-3</v>
      </c>
      <c r="AH1237" s="63">
        <v>-7.0380183788074602</v>
      </c>
      <c r="AI1237" s="23">
        <v>-0.147546512764238</v>
      </c>
      <c r="AJ1237" s="63">
        <v>-4.6685383042204203</v>
      </c>
      <c r="AK1237" s="23">
        <v>0.38703188447456299</v>
      </c>
      <c r="AL1237" s="23">
        <v>2.78536542809888E-2</v>
      </c>
      <c r="AM1237" s="63">
        <v>-38.057448395236896</v>
      </c>
      <c r="AN1237" s="19"/>
      <c r="AO1237" s="26">
        <v>3.4372772437564002E-2</v>
      </c>
      <c r="AP1237" s="26">
        <v>-6.9587987221020706E-2</v>
      </c>
      <c r="AQ1237" s="26">
        <v>9.9081613823800596E-2</v>
      </c>
      <c r="AR1237" s="26">
        <v>-0.215167377765174</v>
      </c>
      <c r="AS1237" s="24">
        <v>7</v>
      </c>
      <c r="AT1237" s="24">
        <v>5</v>
      </c>
      <c r="AU1237" s="24">
        <v>4</v>
      </c>
      <c r="AV1237" s="25">
        <v>8</v>
      </c>
      <c r="AW1237" s="19"/>
      <c r="AX1237" s="29">
        <v>0.21168799596402099</v>
      </c>
      <c r="AY1237" s="30">
        <v>-0.14877204250592499</v>
      </c>
      <c r="AZ1237" s="30">
        <v>0.40887664323372502</v>
      </c>
      <c r="BA1237" s="30">
        <v>-0.19169347301567499</v>
      </c>
      <c r="BB1237" s="62">
        <v>2.1650796430294598E-2</v>
      </c>
      <c r="BC1237" s="108">
        <v>-37.840089115547002</v>
      </c>
      <c r="BD1237" s="22">
        <v>43843</v>
      </c>
      <c r="BE1237" s="22">
        <v>43908</v>
      </c>
      <c r="BF1237" s="24"/>
      <c r="BG1237" s="22"/>
      <c r="BH1237" s="37"/>
    </row>
    <row r="1238" spans="1:60" x14ac:dyDescent="0.25">
      <c r="A1238" s="19"/>
      <c r="B1238" s="17" t="s">
        <v>1252</v>
      </c>
      <c r="C1238" s="17" t="s">
        <v>5518</v>
      </c>
      <c r="D1238" s="17" t="s">
        <v>3217</v>
      </c>
      <c r="E1238" s="20" t="s">
        <v>7330</v>
      </c>
      <c r="F1238" s="20" t="s">
        <v>3159</v>
      </c>
      <c r="G1238" s="82" t="s">
        <v>7250</v>
      </c>
      <c r="H1238" s="85" t="s">
        <v>7451</v>
      </c>
      <c r="I1238" s="21" t="s">
        <v>7417</v>
      </c>
      <c r="J1238" s="21" t="s">
        <v>7630</v>
      </c>
      <c r="K1238" s="19"/>
      <c r="L1238" s="22">
        <v>44015</v>
      </c>
      <c r="M1238" s="98">
        <v>932.417299999855</v>
      </c>
      <c r="N1238" s="94">
        <v>932.417299999855</v>
      </c>
      <c r="O1238" s="94">
        <v>1446.97809999995</v>
      </c>
      <c r="P1238" s="62">
        <f t="shared" si="19"/>
        <v>0.64438936567173144</v>
      </c>
      <c r="Q1238" s="22">
        <v>43850</v>
      </c>
      <c r="R1238" s="99">
        <v>0</v>
      </c>
      <c r="S1238" s="99">
        <v>45319.201190856897</v>
      </c>
      <c r="T1238" s="19"/>
      <c r="U1238" s="23">
        <v>0</v>
      </c>
      <c r="V1238" s="63">
        <v>-0.55802128681534702</v>
      </c>
      <c r="W1238" s="23">
        <v>0</v>
      </c>
      <c r="X1238" s="63">
        <v>-9.6027699646656401</v>
      </c>
      <c r="Y1238" s="23">
        <v>-0.31193100133183199</v>
      </c>
      <c r="Z1238" s="63">
        <v>-17.992496752616699</v>
      </c>
      <c r="AA1238" s="23">
        <v>-0.179995119109808</v>
      </c>
      <c r="AB1238" s="63">
        <v>-1.09289620132768</v>
      </c>
      <c r="AC1238" s="23">
        <v>-0.15462718789698601</v>
      </c>
      <c r="AD1238" s="63">
        <v>4.6045784578309403</v>
      </c>
      <c r="AE1238" s="23">
        <v>-0.15462718789698601</v>
      </c>
      <c r="AF1238" s="64">
        <v>-3.2693772057391501</v>
      </c>
      <c r="AG1238" s="23">
        <v>0</v>
      </c>
      <c r="AH1238" s="63">
        <v>-6.0948258007556397</v>
      </c>
      <c r="AI1238" s="23">
        <v>-0.300948889546853</v>
      </c>
      <c r="AJ1238" s="63">
        <v>-20.0087759824819</v>
      </c>
      <c r="AK1238" s="23">
        <v>-6.7582700000493795E-2</v>
      </c>
      <c r="AL1238" s="23">
        <v>-7.3817186394080601E-3</v>
      </c>
      <c r="AM1238" s="63">
        <v>6.0740890939050596</v>
      </c>
      <c r="AN1238" s="19"/>
      <c r="AO1238" s="26">
        <v>2.5795927196668299E-2</v>
      </c>
      <c r="AP1238" s="26">
        <v>-6.9560415614469101E-2</v>
      </c>
      <c r="AQ1238" s="26">
        <v>9.5121527587325505E-2</v>
      </c>
      <c r="AR1238" s="26">
        <v>-0.25616407484369103</v>
      </c>
      <c r="AS1238" s="24">
        <v>3</v>
      </c>
      <c r="AT1238" s="24">
        <v>3</v>
      </c>
      <c r="AU1238" s="24">
        <v>5</v>
      </c>
      <c r="AV1238" s="25">
        <v>7</v>
      </c>
      <c r="AW1238" s="19"/>
      <c r="AX1238" s="29">
        <v>0.169943101561221</v>
      </c>
      <c r="AY1238" s="30">
        <v>-1.1338630374139</v>
      </c>
      <c r="AZ1238" s="30">
        <v>-0.175307362618014</v>
      </c>
      <c r="BA1238" s="30">
        <v>-1.3166141532692599</v>
      </c>
      <c r="BB1238" s="62">
        <v>1.72622804981074E-2</v>
      </c>
      <c r="BC1238" s="108">
        <v>-37.729651886213098</v>
      </c>
      <c r="BD1238" s="22">
        <v>43850</v>
      </c>
      <c r="BE1238" s="22">
        <v>43908</v>
      </c>
      <c r="BF1238" s="24"/>
      <c r="BG1238" s="22"/>
      <c r="BH1238" s="37"/>
    </row>
    <row r="1239" spans="1:60" x14ac:dyDescent="0.25">
      <c r="A1239" s="19"/>
      <c r="B1239" s="17" t="s">
        <v>1253</v>
      </c>
      <c r="C1239" s="17" t="s">
        <v>5519</v>
      </c>
      <c r="D1239" s="17" t="s">
        <v>3217</v>
      </c>
      <c r="E1239" s="20" t="s">
        <v>7306</v>
      </c>
      <c r="F1239" s="20" t="s">
        <v>3159</v>
      </c>
      <c r="G1239" s="82" t="s">
        <v>7250</v>
      </c>
      <c r="H1239" s="85" t="s">
        <v>7451</v>
      </c>
      <c r="I1239" s="21" t="s">
        <v>7417</v>
      </c>
      <c r="J1239" s="21" t="s">
        <v>7631</v>
      </c>
      <c r="K1239" s="19"/>
      <c r="L1239" s="22">
        <v>44015</v>
      </c>
      <c r="M1239" s="98">
        <v>1205.5815999992201</v>
      </c>
      <c r="N1239" s="94">
        <v>1205.5815999992201</v>
      </c>
      <c r="O1239" s="94">
        <v>1516.9008000008801</v>
      </c>
      <c r="P1239" s="62">
        <f t="shared" si="19"/>
        <v>0.79476627607983374</v>
      </c>
      <c r="Q1239" s="22">
        <v>43850</v>
      </c>
      <c r="R1239" s="99">
        <v>2041283.14</v>
      </c>
      <c r="S1239" s="99">
        <v>1323122.3699648399</v>
      </c>
      <c r="T1239" s="19"/>
      <c r="U1239" s="23">
        <v>-1.7351492397210701E-3</v>
      </c>
      <c r="V1239" s="63">
        <v>-0.73153621078745301</v>
      </c>
      <c r="W1239" s="23">
        <v>2.1137426900168101E-2</v>
      </c>
      <c r="X1239" s="63">
        <v>-7.48902727464883</v>
      </c>
      <c r="Y1239" s="23">
        <v>-0.150846683437558</v>
      </c>
      <c r="Z1239" s="63">
        <v>-1.8840649631747499</v>
      </c>
      <c r="AA1239" s="23">
        <v>-7.3475189738019296E-3</v>
      </c>
      <c r="AB1239" s="63">
        <v>16.171863812283799</v>
      </c>
      <c r="AC1239" s="23">
        <v>0.17685928985709301</v>
      </c>
      <c r="AD1239" s="63">
        <v>37.753226233238799</v>
      </c>
      <c r="AE1239" s="23"/>
      <c r="AF1239" s="64"/>
      <c r="AG1239" s="23">
        <v>-9.2381569447752606E-3</v>
      </c>
      <c r="AH1239" s="63">
        <v>-7.0186414952331697</v>
      </c>
      <c r="AI1239" s="23">
        <v>-0.137201386682136</v>
      </c>
      <c r="AJ1239" s="63">
        <v>-3.6340256960102102</v>
      </c>
      <c r="AK1239" s="23">
        <v>0.21914766564994401</v>
      </c>
      <c r="AL1239" s="23">
        <v>8.9585953041096206E-2</v>
      </c>
      <c r="AM1239" s="63">
        <v>47.089121396245901</v>
      </c>
      <c r="AN1239" s="19"/>
      <c r="AO1239" s="26">
        <v>3.4440211313267403E-2</v>
      </c>
      <c r="AP1239" s="26">
        <v>-6.9527262521660305E-2</v>
      </c>
      <c r="AQ1239" s="26">
        <v>0.101233713288821</v>
      </c>
      <c r="AR1239" s="26">
        <v>-0.213579338417621</v>
      </c>
      <c r="AS1239" s="24">
        <v>7</v>
      </c>
      <c r="AT1239" s="24">
        <v>5</v>
      </c>
      <c r="AU1239" s="24">
        <v>4</v>
      </c>
      <c r="AV1239" s="25">
        <v>8</v>
      </c>
      <c r="AW1239" s="19"/>
      <c r="AX1239" s="29">
        <v>0.211690632537648</v>
      </c>
      <c r="AY1239" s="30">
        <v>-4.4209646353465401E-2</v>
      </c>
      <c r="AZ1239" s="30">
        <v>0.49326180336765901</v>
      </c>
      <c r="BA1239" s="30">
        <v>-5.7173163741310901E-2</v>
      </c>
      <c r="BB1239" s="62">
        <v>2.1653104890174302E-2</v>
      </c>
      <c r="BC1239" s="108">
        <v>-37.600922881742001</v>
      </c>
      <c r="BD1239" s="22">
        <v>43850</v>
      </c>
      <c r="BE1239" s="22">
        <v>43908</v>
      </c>
      <c r="BF1239" s="24"/>
      <c r="BG1239" s="22"/>
      <c r="BH1239" s="37"/>
    </row>
    <row r="1240" spans="1:60" x14ac:dyDescent="0.25">
      <c r="A1240" s="19"/>
      <c r="B1240" s="17" t="s">
        <v>1254</v>
      </c>
      <c r="C1240" s="17" t="s">
        <v>5520</v>
      </c>
      <c r="D1240" s="17" t="s">
        <v>3217</v>
      </c>
      <c r="E1240" s="20" t="s">
        <v>7331</v>
      </c>
      <c r="F1240" s="20" t="s">
        <v>3159</v>
      </c>
      <c r="G1240" s="82" t="s">
        <v>7250</v>
      </c>
      <c r="H1240" s="85" t="s">
        <v>7451</v>
      </c>
      <c r="I1240" s="21" t="s">
        <v>7417</v>
      </c>
      <c r="J1240" s="21" t="s">
        <v>7632</v>
      </c>
      <c r="K1240" s="19"/>
      <c r="L1240" s="22">
        <v>44015</v>
      </c>
      <c r="M1240" s="98">
        <v>1016.96989999991</v>
      </c>
      <c r="N1240" s="94">
        <v>1016.96989999991</v>
      </c>
      <c r="O1240" s="94">
        <v>1289.16330000013</v>
      </c>
      <c r="P1240" s="62">
        <f t="shared" si="19"/>
        <v>0.78886041822615294</v>
      </c>
      <c r="Q1240" s="22">
        <v>43850</v>
      </c>
      <c r="R1240" s="99">
        <v>18144.690999999999</v>
      </c>
      <c r="S1240" s="99">
        <v>18294.824022888199</v>
      </c>
      <c r="T1240" s="19"/>
      <c r="U1240" s="23">
        <v>-1.7802603024392699E-3</v>
      </c>
      <c r="V1240" s="63">
        <v>-0.73604731705927395</v>
      </c>
      <c r="W1240" s="23">
        <v>1.97535211864306E-2</v>
      </c>
      <c r="X1240" s="63">
        <v>-7.6274178460225803</v>
      </c>
      <c r="Y1240" s="23">
        <v>-0.15780424704469601</v>
      </c>
      <c r="Z1240" s="63">
        <v>-2.5798213238886101</v>
      </c>
      <c r="AA1240" s="23">
        <v>-2.3636754473045599E-2</v>
      </c>
      <c r="AB1240" s="63">
        <v>14.542940262355801</v>
      </c>
      <c r="AC1240" s="23">
        <v>0.13860324066990901</v>
      </c>
      <c r="AD1240" s="63">
        <v>33.927621314534903</v>
      </c>
      <c r="AE1240" s="23">
        <v>0.14550817406780001</v>
      </c>
      <c r="AF1240" s="64">
        <v>26.7441589907394</v>
      </c>
      <c r="AG1240" s="23">
        <v>-9.3725674978486495E-3</v>
      </c>
      <c r="AH1240" s="63">
        <v>-7.03208255054051</v>
      </c>
      <c r="AI1240" s="23">
        <v>-0.14438677554615401</v>
      </c>
      <c r="AJ1240" s="63">
        <v>-4.3525645824120103</v>
      </c>
      <c r="AK1240" s="23">
        <v>0.12809892511184401</v>
      </c>
      <c r="AL1240" s="23">
        <v>1.3788758093141999E-2</v>
      </c>
      <c r="AM1240" s="63">
        <v>11.911196884655499</v>
      </c>
      <c r="AN1240" s="19"/>
      <c r="AO1240" s="26">
        <v>3.4393492058370598E-2</v>
      </c>
      <c r="AP1240" s="26">
        <v>-6.9569310510851204E-2</v>
      </c>
      <c r="AQ1240" s="26">
        <v>9.9741227402846605E-2</v>
      </c>
      <c r="AR1240" s="26">
        <v>-0.21468070225557301</v>
      </c>
      <c r="AS1240" s="24">
        <v>7</v>
      </c>
      <c r="AT1240" s="24">
        <v>5</v>
      </c>
      <c r="AU1240" s="24">
        <v>4</v>
      </c>
      <c r="AV1240" s="25">
        <v>8</v>
      </c>
      <c r="AW1240" s="19"/>
      <c r="AX1240" s="29">
        <v>0.21168844312924201</v>
      </c>
      <c r="AY1240" s="30">
        <v>-0.11695454499317701</v>
      </c>
      <c r="AZ1240" s="30">
        <v>0.43455870846492001</v>
      </c>
      <c r="BA1240" s="30">
        <v>-0.150865794310903</v>
      </c>
      <c r="BB1240" s="62">
        <v>2.1651466508374101E-2</v>
      </c>
      <c r="BC1240" s="108">
        <v>-37.764292545441997</v>
      </c>
      <c r="BD1240" s="22">
        <v>43850</v>
      </c>
      <c r="BE1240" s="22">
        <v>43908</v>
      </c>
      <c r="BF1240" s="24"/>
      <c r="BG1240" s="22"/>
      <c r="BH1240" s="37"/>
    </row>
    <row r="1241" spans="1:60" x14ac:dyDescent="0.25">
      <c r="A1241" s="19"/>
      <c r="B1241" s="17" t="s">
        <v>1255</v>
      </c>
      <c r="C1241" s="17" t="s">
        <v>5521</v>
      </c>
      <c r="D1241" s="17" t="s">
        <v>3217</v>
      </c>
      <c r="E1241" s="20" t="s">
        <v>7332</v>
      </c>
      <c r="F1241" s="20" t="s">
        <v>3159</v>
      </c>
      <c r="G1241" s="82" t="s">
        <v>7250</v>
      </c>
      <c r="H1241" s="85" t="s">
        <v>7451</v>
      </c>
      <c r="I1241" s="21" t="s">
        <v>7417</v>
      </c>
      <c r="J1241" s="21" t="s">
        <v>7633</v>
      </c>
      <c r="K1241" s="19"/>
      <c r="L1241" s="22">
        <v>44015</v>
      </c>
      <c r="M1241" s="98">
        <v>1387.1633999999599</v>
      </c>
      <c r="N1241" s="94">
        <v>1387.1633999999599</v>
      </c>
      <c r="O1241" s="94">
        <v>1756.8507000003001</v>
      </c>
      <c r="P1241" s="62">
        <f t="shared" si="19"/>
        <v>0.78957386646442007</v>
      </c>
      <c r="Q1241" s="22">
        <v>43850</v>
      </c>
      <c r="R1241" s="99">
        <v>23486.471000000001</v>
      </c>
      <c r="S1241" s="99">
        <v>25497.046694671601</v>
      </c>
      <c r="T1241" s="19"/>
      <c r="U1241" s="23">
        <v>-1.77478935529507E-3</v>
      </c>
      <c r="V1241" s="63">
        <v>-0.73550022234485402</v>
      </c>
      <c r="W1241" s="23">
        <v>1.9921267235986299E-2</v>
      </c>
      <c r="X1241" s="63">
        <v>-7.6106432410670104</v>
      </c>
      <c r="Y1241" s="23">
        <v>-0.15696404240050499</v>
      </c>
      <c r="Z1241" s="63">
        <v>-2.4958008594694499</v>
      </c>
      <c r="AA1241" s="23">
        <v>-2.1675688358300201E-2</v>
      </c>
      <c r="AB1241" s="63">
        <v>14.7390468738304</v>
      </c>
      <c r="AC1241" s="23">
        <v>0.143174330774928</v>
      </c>
      <c r="AD1241" s="63">
        <v>34.384730325022197</v>
      </c>
      <c r="AE1241" s="23">
        <v>0.15240951493979099</v>
      </c>
      <c r="AF1241" s="64">
        <v>27.434293077938499</v>
      </c>
      <c r="AG1241" s="23">
        <v>-9.3562316715178895E-3</v>
      </c>
      <c r="AH1241" s="63">
        <v>-7.0304489679110702</v>
      </c>
      <c r="AI1241" s="23">
        <v>-0.143519101936399</v>
      </c>
      <c r="AJ1241" s="63">
        <v>-4.2657972214365101</v>
      </c>
      <c r="AK1241" s="23">
        <v>0.14745917776424899</v>
      </c>
      <c r="AL1241" s="23">
        <v>1.5750626700537399E-2</v>
      </c>
      <c r="AM1241" s="63">
        <v>13.847222149896</v>
      </c>
      <c r="AN1241" s="19"/>
      <c r="AO1241" s="26">
        <v>3.43991238696617E-2</v>
      </c>
      <c r="AP1241" s="26">
        <v>-6.9564181837486097E-2</v>
      </c>
      <c r="AQ1241" s="26">
        <v>9.9921890072437194E-2</v>
      </c>
      <c r="AR1241" s="26">
        <v>-0.214547204240225</v>
      </c>
      <c r="AS1241" s="24">
        <v>7</v>
      </c>
      <c r="AT1241" s="24">
        <v>5</v>
      </c>
      <c r="AU1241" s="24">
        <v>4</v>
      </c>
      <c r="AV1241" s="25">
        <v>8</v>
      </c>
      <c r="AW1241" s="19"/>
      <c r="AX1241" s="29">
        <v>0.21168862536491401</v>
      </c>
      <c r="AY1241" s="30">
        <v>-0.108195504206378</v>
      </c>
      <c r="AZ1241" s="30">
        <v>0.44162869700039697</v>
      </c>
      <c r="BA1241" s="30">
        <v>-0.13960999651044401</v>
      </c>
      <c r="BB1241" s="62">
        <v>2.1651656571484601E-2</v>
      </c>
      <c r="BC1241" s="108">
        <v>-37.744522058695999</v>
      </c>
      <c r="BD1241" s="22">
        <v>43850</v>
      </c>
      <c r="BE1241" s="22">
        <v>43908</v>
      </c>
      <c r="BF1241" s="24"/>
      <c r="BG1241" s="22"/>
      <c r="BH1241" s="37"/>
    </row>
    <row r="1242" spans="1:60" x14ac:dyDescent="0.25">
      <c r="A1242" s="19"/>
      <c r="B1242" s="17" t="s">
        <v>1256</v>
      </c>
      <c r="C1242" s="17" t="s">
        <v>5522</v>
      </c>
      <c r="D1242" s="17" t="s">
        <v>3217</v>
      </c>
      <c r="E1242" s="20" t="s">
        <v>7333</v>
      </c>
      <c r="F1242" s="20" t="s">
        <v>3159</v>
      </c>
      <c r="G1242" s="82" t="s">
        <v>7250</v>
      </c>
      <c r="H1242" s="85" t="s">
        <v>7451</v>
      </c>
      <c r="I1242" s="21" t="s">
        <v>7417</v>
      </c>
      <c r="J1242" s="21" t="s">
        <v>7634</v>
      </c>
      <c r="K1242" s="19"/>
      <c r="L1242" s="22">
        <v>44015</v>
      </c>
      <c r="M1242" s="98">
        <v>1136.0819000005699</v>
      </c>
      <c r="N1242" s="94">
        <v>1136.0819000005699</v>
      </c>
      <c r="O1242" s="94">
        <v>1437.55489999987</v>
      </c>
      <c r="P1242" s="62">
        <f t="shared" si="19"/>
        <v>0.79028766136213136</v>
      </c>
      <c r="Q1242" s="22">
        <v>43850</v>
      </c>
      <c r="R1242" s="99">
        <v>70697.668999999994</v>
      </c>
      <c r="S1242" s="99">
        <v>66718.624416015606</v>
      </c>
      <c r="T1242" s="19"/>
      <c r="U1242" s="23">
        <v>-1.76927155825979E-3</v>
      </c>
      <c r="V1242" s="63">
        <v>-0.73494844264132597</v>
      </c>
      <c r="W1242" s="23">
        <v>2.0089098719836301E-2</v>
      </c>
      <c r="X1242" s="63">
        <v>-7.5938600926820099</v>
      </c>
      <c r="Y1242" s="23">
        <v>-0.15612337656420999</v>
      </c>
      <c r="Z1242" s="63">
        <v>-2.41173427583999</v>
      </c>
      <c r="AA1242" s="23">
        <v>-1.9712708516635799E-2</v>
      </c>
      <c r="AB1242" s="63">
        <v>14.935344857993201</v>
      </c>
      <c r="AC1242" s="23">
        <v>0.14776210102179901</v>
      </c>
      <c r="AD1242" s="63">
        <v>34.843507349724</v>
      </c>
      <c r="AE1242" s="23">
        <v>0.15934981899772499</v>
      </c>
      <c r="AF1242" s="64">
        <v>28.128323483746499</v>
      </c>
      <c r="AG1242" s="23">
        <v>-9.33996016101446E-3</v>
      </c>
      <c r="AH1242" s="63">
        <v>-7.0288218168570902</v>
      </c>
      <c r="AI1242" s="23">
        <v>-0.14265093896669001</v>
      </c>
      <c r="AJ1242" s="63">
        <v>-4.1789809244655798</v>
      </c>
      <c r="AK1242" s="23">
        <v>0.16713948160584599</v>
      </c>
      <c r="AL1242" s="23">
        <v>1.77150826057186E-2</v>
      </c>
      <c r="AM1242" s="63">
        <v>15.815252534055601</v>
      </c>
      <c r="AN1242" s="19"/>
      <c r="AO1242" s="26">
        <v>3.4404800626362003E-2</v>
      </c>
      <c r="AP1242" s="26">
        <v>-6.9559126727690504E-2</v>
      </c>
      <c r="AQ1242" s="26">
        <v>0.10010257643080001</v>
      </c>
      <c r="AR1242" s="26">
        <v>-0.21441391442378499</v>
      </c>
      <c r="AS1242" s="24">
        <v>7</v>
      </c>
      <c r="AT1242" s="24">
        <v>5</v>
      </c>
      <c r="AU1242" s="24">
        <v>4</v>
      </c>
      <c r="AV1242" s="25">
        <v>8</v>
      </c>
      <c r="AW1242" s="19"/>
      <c r="AX1242" s="29">
        <v>0.21168879643024399</v>
      </c>
      <c r="AY1242" s="30">
        <v>-9.9427471777062196E-2</v>
      </c>
      <c r="AZ1242" s="30">
        <v>0.448705054433503</v>
      </c>
      <c r="BA1242" s="30">
        <v>-0.12833558919010099</v>
      </c>
      <c r="BB1242" s="62">
        <v>2.1651845015876501E-2</v>
      </c>
      <c r="BC1242" s="108">
        <v>-37.7247296781279</v>
      </c>
      <c r="BD1242" s="22">
        <v>43850</v>
      </c>
      <c r="BE1242" s="22">
        <v>43908</v>
      </c>
      <c r="BF1242" s="24"/>
      <c r="BG1242" s="22"/>
      <c r="BH1242" s="37"/>
    </row>
    <row r="1243" spans="1:60" x14ac:dyDescent="0.25">
      <c r="A1243" s="19"/>
      <c r="B1243" s="17" t="s">
        <v>1257</v>
      </c>
      <c r="C1243" s="17" t="s">
        <v>5523</v>
      </c>
      <c r="D1243" s="17" t="s">
        <v>3217</v>
      </c>
      <c r="E1243" s="20" t="s">
        <v>7334</v>
      </c>
      <c r="F1243" s="20" t="s">
        <v>3159</v>
      </c>
      <c r="G1243" s="82" t="s">
        <v>7250</v>
      </c>
      <c r="H1243" s="85" t="s">
        <v>7451</v>
      </c>
      <c r="I1243" s="21" t="s">
        <v>7417</v>
      </c>
      <c r="J1243" s="21" t="s">
        <v>7635</v>
      </c>
      <c r="K1243" s="19"/>
      <c r="L1243" s="22">
        <v>44015</v>
      </c>
      <c r="M1243" s="98">
        <v>1091.0777000002599</v>
      </c>
      <c r="N1243" s="94">
        <v>1091.0777000002599</v>
      </c>
      <c r="O1243" s="94">
        <v>1379.36050000042</v>
      </c>
      <c r="P1243" s="62">
        <f t="shared" si="19"/>
        <v>0.79100256966900806</v>
      </c>
      <c r="Q1243" s="22">
        <v>43850</v>
      </c>
      <c r="R1243" s="99">
        <v>277290.54200000002</v>
      </c>
      <c r="S1243" s="99">
        <v>293945.674183105</v>
      </c>
      <c r="T1243" s="19"/>
      <c r="U1243" s="23">
        <v>-1.7638518957028299E-3</v>
      </c>
      <c r="V1243" s="63">
        <v>-0.73440647638562995</v>
      </c>
      <c r="W1243" s="23">
        <v>2.0256684287232901E-2</v>
      </c>
      <c r="X1243" s="63">
        <v>-7.5771015359423499</v>
      </c>
      <c r="Y1243" s="23">
        <v>-0.15528129916681799</v>
      </c>
      <c r="Z1243" s="63">
        <v>-2.32752653610078</v>
      </c>
      <c r="AA1243" s="23">
        <v>-1.7745225936778301E-2</v>
      </c>
      <c r="AB1243" s="63">
        <v>15.132093115971699</v>
      </c>
      <c r="AC1243" s="23">
        <v>0.152367518858227</v>
      </c>
      <c r="AD1243" s="63">
        <v>35.304049133381298</v>
      </c>
      <c r="AE1243" s="23">
        <v>0.166333627836138</v>
      </c>
      <c r="AF1243" s="64">
        <v>28.826704367587801</v>
      </c>
      <c r="AG1243" s="23">
        <v>-9.3236795728444104E-3</v>
      </c>
      <c r="AH1243" s="63">
        <v>-7.0271937580400801</v>
      </c>
      <c r="AI1243" s="23">
        <v>-0.141781316437991</v>
      </c>
      <c r="AJ1243" s="63">
        <v>-4.0920186715957199</v>
      </c>
      <c r="AK1243" s="23">
        <v>0.18716699671494999</v>
      </c>
      <c r="AL1243" s="23">
        <v>1.96842814711999E-2</v>
      </c>
      <c r="AM1243" s="63">
        <v>17.818004044966099</v>
      </c>
      <c r="AN1243" s="19"/>
      <c r="AO1243" s="26">
        <v>3.4410408559779199E-2</v>
      </c>
      <c r="AP1243" s="26">
        <v>-6.9554029162682093E-2</v>
      </c>
      <c r="AQ1243" s="26">
        <v>0.100283149417082</v>
      </c>
      <c r="AR1243" s="26">
        <v>-0.214280628785782</v>
      </c>
      <c r="AS1243" s="24">
        <v>7</v>
      </c>
      <c r="AT1243" s="24">
        <v>5</v>
      </c>
      <c r="AU1243" s="24">
        <v>4</v>
      </c>
      <c r="AV1243" s="25">
        <v>8</v>
      </c>
      <c r="AW1243" s="19"/>
      <c r="AX1243" s="29">
        <v>0.21168898312869699</v>
      </c>
      <c r="AY1243" s="30">
        <v>-9.0638728948079006E-2</v>
      </c>
      <c r="AZ1243" s="30">
        <v>0.45579758257918002</v>
      </c>
      <c r="BA1243" s="30">
        <v>-0.11702754469922599</v>
      </c>
      <c r="BB1243" s="62">
        <v>2.1652035642691799E-2</v>
      </c>
      <c r="BC1243" s="108">
        <v>-37.704936454247203</v>
      </c>
      <c r="BD1243" s="22">
        <v>43850</v>
      </c>
      <c r="BE1243" s="22">
        <v>43908</v>
      </c>
      <c r="BF1243" s="24"/>
      <c r="BG1243" s="22"/>
      <c r="BH1243" s="37"/>
    </row>
    <row r="1244" spans="1:60" x14ac:dyDescent="0.25">
      <c r="A1244" s="19"/>
      <c r="B1244" s="17" t="s">
        <v>1258</v>
      </c>
      <c r="C1244" s="17" t="s">
        <v>5524</v>
      </c>
      <c r="D1244" s="17" t="s">
        <v>3218</v>
      </c>
      <c r="E1244" s="20" t="s">
        <v>7289</v>
      </c>
      <c r="F1244" s="20" t="s">
        <v>3155</v>
      </c>
      <c r="G1244" s="82" t="s">
        <v>7252</v>
      </c>
      <c r="H1244" s="85" t="s">
        <v>7259</v>
      </c>
      <c r="I1244" s="21" t="s">
        <v>7418</v>
      </c>
      <c r="J1244" s="21" t="s">
        <v>7636</v>
      </c>
      <c r="K1244" s="19"/>
      <c r="L1244" s="22">
        <v>44015</v>
      </c>
      <c r="M1244" s="98">
        <v>68563.334002018004</v>
      </c>
      <c r="N1244" s="94">
        <v>68563.334002018004</v>
      </c>
      <c r="O1244" s="94">
        <v>75640.570611953706</v>
      </c>
      <c r="P1244" s="62">
        <f t="shared" si="19"/>
        <v>0.90643597010600463</v>
      </c>
      <c r="Q1244" s="22">
        <v>43882</v>
      </c>
      <c r="R1244" s="99">
        <v>558765.91508496099</v>
      </c>
      <c r="S1244" s="99">
        <v>327004.83182763698</v>
      </c>
      <c r="T1244" s="19"/>
      <c r="U1244" s="23">
        <v>-9.7786471760627994E-3</v>
      </c>
      <c r="V1244" s="63">
        <v>-1.53588600442163</v>
      </c>
      <c r="W1244" s="23">
        <v>3.73453877673455E-2</v>
      </c>
      <c r="X1244" s="63">
        <v>-5.86823118793109</v>
      </c>
      <c r="Y1244" s="23">
        <v>-2.1039549676970599E-2</v>
      </c>
      <c r="Z1244" s="63">
        <v>11.0966484128876</v>
      </c>
      <c r="AA1244" s="23">
        <v>0.12217440916356299</v>
      </c>
      <c r="AB1244" s="63">
        <v>29.124056626024</v>
      </c>
      <c r="AC1244" s="23">
        <v>0.12868084723231701</v>
      </c>
      <c r="AD1244" s="63">
        <v>32.935381970775801</v>
      </c>
      <c r="AE1244" s="23">
        <v>0.116221191570803</v>
      </c>
      <c r="AF1244" s="64">
        <v>23.815460741054299</v>
      </c>
      <c r="AG1244" s="23">
        <v>7.5076138928125103E-3</v>
      </c>
      <c r="AH1244" s="63">
        <v>-5.34406441147439</v>
      </c>
      <c r="AI1244" s="23">
        <v>-1.01301548884294E-2</v>
      </c>
      <c r="AJ1244" s="63">
        <v>9.0730974833568308</v>
      </c>
      <c r="AK1244" s="23">
        <v>0.111849868679274</v>
      </c>
      <c r="AL1244" s="23">
        <v>2.0307545126342998E-2</v>
      </c>
      <c r="AM1244" s="63">
        <v>6.3008063622037298</v>
      </c>
      <c r="AN1244" s="19"/>
      <c r="AO1244" s="26">
        <v>4.2721673851701801E-2</v>
      </c>
      <c r="AP1244" s="26">
        <v>-5.5699665728752699E-2</v>
      </c>
      <c r="AQ1244" s="26">
        <v>0.16566620831523299</v>
      </c>
      <c r="AR1244" s="26">
        <v>-0.13141537659612401</v>
      </c>
      <c r="AS1244" s="24">
        <v>9</v>
      </c>
      <c r="AT1244" s="24">
        <v>3</v>
      </c>
      <c r="AU1244" s="24">
        <v>7</v>
      </c>
      <c r="AV1244" s="25">
        <v>5</v>
      </c>
      <c r="AW1244" s="19"/>
      <c r="AX1244" s="29">
        <v>0.203133694098797</v>
      </c>
      <c r="AY1244" s="30">
        <v>0.61316862473540801</v>
      </c>
      <c r="AZ1244" s="30">
        <v>0.93932198775291897</v>
      </c>
      <c r="BA1244" s="30">
        <v>0.88364084206841698</v>
      </c>
      <c r="BB1244" s="62">
        <v>2.0942242793826199E-2</v>
      </c>
      <c r="BC1244" s="108">
        <v>-29.764630333665998</v>
      </c>
      <c r="BD1244" s="22">
        <v>43882</v>
      </c>
      <c r="BE1244" s="22">
        <v>43909</v>
      </c>
      <c r="BF1244" s="24"/>
      <c r="BG1244" s="22"/>
      <c r="BH1244" s="37"/>
    </row>
    <row r="1245" spans="1:60" x14ac:dyDescent="0.25">
      <c r="A1245" s="19"/>
      <c r="B1245" s="17" t="s">
        <v>1259</v>
      </c>
      <c r="C1245" s="17" t="s">
        <v>5525</v>
      </c>
      <c r="D1245" s="17" t="s">
        <v>3218</v>
      </c>
      <c r="E1245" s="20" t="s">
        <v>7290</v>
      </c>
      <c r="F1245" s="20" t="s">
        <v>3155</v>
      </c>
      <c r="G1245" s="82" t="s">
        <v>7252</v>
      </c>
      <c r="H1245" s="85" t="s">
        <v>7259</v>
      </c>
      <c r="I1245" s="21" t="s">
        <v>7418</v>
      </c>
      <c r="J1245" s="21" t="s">
        <v>7637</v>
      </c>
      <c r="K1245" s="19"/>
      <c r="L1245" s="22">
        <v>44015</v>
      </c>
      <c r="M1245" s="98">
        <v>77155.870252013206</v>
      </c>
      <c r="N1245" s="94">
        <v>77155.870252013206</v>
      </c>
      <c r="O1245" s="94">
        <v>84436.056915998503</v>
      </c>
      <c r="P1245" s="62">
        <f t="shared" si="19"/>
        <v>0.91377869917317411</v>
      </c>
      <c r="Q1245" s="22">
        <v>43882</v>
      </c>
      <c r="R1245" s="99">
        <v>397846.86594580102</v>
      </c>
      <c r="S1245" s="99">
        <v>442585.82763769501</v>
      </c>
      <c r="T1245" s="19"/>
      <c r="U1245" s="23">
        <v>-9.7187065975958796E-3</v>
      </c>
      <c r="V1245" s="63">
        <v>-1.5298919465749301</v>
      </c>
      <c r="W1245" s="23">
        <v>3.9232113560501602E-2</v>
      </c>
      <c r="X1245" s="63">
        <v>-5.6795586086154799</v>
      </c>
      <c r="Y1245" s="23">
        <v>-1.01682436525152E-2</v>
      </c>
      <c r="Z1245" s="63">
        <v>12.1837790153368</v>
      </c>
      <c r="AA1245" s="23">
        <v>0.14739742922756699</v>
      </c>
      <c r="AB1245" s="63">
        <v>31.646358632424398</v>
      </c>
      <c r="AC1245" s="23">
        <v>0.179958194978244</v>
      </c>
      <c r="AD1245" s="63">
        <v>38.063116745382999</v>
      </c>
      <c r="AE1245" s="23">
        <v>0.19402915420883801</v>
      </c>
      <c r="AF1245" s="64">
        <v>31.596257004857801</v>
      </c>
      <c r="AG1245" s="23">
        <v>7.6901579268451297E-3</v>
      </c>
      <c r="AH1245" s="63">
        <v>-5.3258100080711301</v>
      </c>
      <c r="AI1245" s="23">
        <v>1.0451062898937399E-3</v>
      </c>
      <c r="AJ1245" s="63">
        <v>10.1906236012001</v>
      </c>
      <c r="AK1245" s="23">
        <v>0.25118980073253599</v>
      </c>
      <c r="AL1245" s="23">
        <v>4.3407753573774202E-2</v>
      </c>
      <c r="AM1245" s="63">
        <v>20.2347995675227</v>
      </c>
      <c r="AN1245" s="19"/>
      <c r="AO1245" s="26">
        <v>4.27852205393719E-2</v>
      </c>
      <c r="AP1245" s="26">
        <v>-5.5642034752963802E-2</v>
      </c>
      <c r="AQ1245" s="26">
        <v>0.16779286147531799</v>
      </c>
      <c r="AR1245" s="26">
        <v>-0.12978190433481401</v>
      </c>
      <c r="AS1245" s="24">
        <v>9</v>
      </c>
      <c r="AT1245" s="24">
        <v>3</v>
      </c>
      <c r="AU1245" s="24">
        <v>7</v>
      </c>
      <c r="AV1245" s="25">
        <v>5</v>
      </c>
      <c r="AW1245" s="19"/>
      <c r="AX1245" s="29">
        <v>0.20307780527451499</v>
      </c>
      <c r="AY1245" s="30">
        <v>0.73070596981961</v>
      </c>
      <c r="AZ1245" s="30">
        <v>1.02613923086938</v>
      </c>
      <c r="BA1245" s="30">
        <v>1.0577934997163501</v>
      </c>
      <c r="BB1245" s="62">
        <v>2.0938364673238501E-2</v>
      </c>
      <c r="BC1245" s="108">
        <v>-29.649576256138999</v>
      </c>
      <c r="BD1245" s="22">
        <v>43882</v>
      </c>
      <c r="BE1245" s="22">
        <v>43909</v>
      </c>
      <c r="BF1245" s="24"/>
      <c r="BG1245" s="22"/>
      <c r="BH1245" s="37"/>
    </row>
    <row r="1246" spans="1:60" x14ac:dyDescent="0.25">
      <c r="A1246" s="19"/>
      <c r="B1246" s="17" t="s">
        <v>1260</v>
      </c>
      <c r="C1246" s="17" t="s">
        <v>5526</v>
      </c>
      <c r="D1246" s="17" t="s">
        <v>3218</v>
      </c>
      <c r="E1246" s="20" t="s">
        <v>7291</v>
      </c>
      <c r="F1246" s="20" t="s">
        <v>3155</v>
      </c>
      <c r="G1246" s="82" t="s">
        <v>7252</v>
      </c>
      <c r="H1246" s="85" t="s">
        <v>7259</v>
      </c>
      <c r="I1246" s="21" t="s">
        <v>7418</v>
      </c>
      <c r="J1246" s="21" t="s">
        <v>7638</v>
      </c>
      <c r="K1246" s="19"/>
      <c r="L1246" s="22">
        <v>44015</v>
      </c>
      <c r="M1246" s="98">
        <v>88688.722157955199</v>
      </c>
      <c r="N1246" s="94">
        <v>88688.722157955199</v>
      </c>
      <c r="O1246" s="94">
        <v>96570.489953994795</v>
      </c>
      <c r="P1246" s="62">
        <f t="shared" si="19"/>
        <v>0.91838326801702685</v>
      </c>
      <c r="Q1246" s="22">
        <v>43882</v>
      </c>
      <c r="R1246" s="99">
        <v>18318.579782592798</v>
      </c>
      <c r="S1246" s="99">
        <v>17127.9297668457</v>
      </c>
      <c r="T1246" s="19"/>
      <c r="U1246" s="23">
        <v>-9.6814014859773999E-3</v>
      </c>
      <c r="V1246" s="63">
        <v>-1.5261614354130899</v>
      </c>
      <c r="W1246" s="23">
        <v>4.0411324733213398E-2</v>
      </c>
      <c r="X1246" s="63">
        <v>-5.5616374913442996</v>
      </c>
      <c r="Y1246" s="23">
        <v>-3.3447024752604202E-3</v>
      </c>
      <c r="Z1246" s="63">
        <v>12.866133133051299</v>
      </c>
      <c r="AA1246" s="23">
        <v>0.16337809018674301</v>
      </c>
      <c r="AB1246" s="63">
        <v>33.244424728327402</v>
      </c>
      <c r="AC1246" s="23">
        <v>0.19028742584487199</v>
      </c>
      <c r="AD1246" s="63">
        <v>39.096039832045797</v>
      </c>
      <c r="AE1246" s="23">
        <v>0.22122242922720001</v>
      </c>
      <c r="AF1246" s="64">
        <v>34.315584506664898</v>
      </c>
      <c r="AG1246" s="23">
        <v>7.8047015304036904E-3</v>
      </c>
      <c r="AH1246" s="63">
        <v>-5.3143556477152698</v>
      </c>
      <c r="AI1246" s="23">
        <v>8.0591288951836794E-3</v>
      </c>
      <c r="AJ1246" s="63">
        <v>10.892025861729101</v>
      </c>
      <c r="AK1246" s="23">
        <v>0.28342795765638601</v>
      </c>
      <c r="AL1246" s="23">
        <v>5.1382274565185099E-2</v>
      </c>
      <c r="AM1246" s="63">
        <v>16.288197368878201</v>
      </c>
      <c r="AN1246" s="19"/>
      <c r="AO1246" s="26">
        <v>4.2824133111935198E-2</v>
      </c>
      <c r="AP1246" s="26">
        <v>-5.5606481379072599E-2</v>
      </c>
      <c r="AQ1246" s="26">
        <v>0.169118776668329</v>
      </c>
      <c r="AR1246" s="26">
        <v>-0.12876090515055699</v>
      </c>
      <c r="AS1246" s="24">
        <v>9</v>
      </c>
      <c r="AT1246" s="24">
        <v>3</v>
      </c>
      <c r="AU1246" s="24">
        <v>7</v>
      </c>
      <c r="AV1246" s="25">
        <v>5</v>
      </c>
      <c r="AW1246" s="19"/>
      <c r="AX1246" s="29">
        <v>0.203045539580053</v>
      </c>
      <c r="AY1246" s="30">
        <v>0.80516424610141302</v>
      </c>
      <c r="AZ1246" s="30">
        <v>1.08111183922847</v>
      </c>
      <c r="BA1246" s="30">
        <v>1.16887121021864</v>
      </c>
      <c r="BB1246" s="62">
        <v>2.0936214047033001E-2</v>
      </c>
      <c r="BC1246" s="108">
        <v>-29.577713888225801</v>
      </c>
      <c r="BD1246" s="22">
        <v>43882</v>
      </c>
      <c r="BE1246" s="22">
        <v>43909</v>
      </c>
      <c r="BF1246" s="24"/>
      <c r="BG1246" s="22"/>
      <c r="BH1246" s="37"/>
    </row>
    <row r="1247" spans="1:60" x14ac:dyDescent="0.25">
      <c r="A1247" s="19"/>
      <c r="B1247" s="17" t="s">
        <v>1261</v>
      </c>
      <c r="C1247" s="17" t="s">
        <v>5527</v>
      </c>
      <c r="D1247" s="17" t="s">
        <v>3218</v>
      </c>
      <c r="E1247" s="20" t="s">
        <v>7337</v>
      </c>
      <c r="F1247" s="20" t="s">
        <v>3155</v>
      </c>
      <c r="G1247" s="82" t="s">
        <v>7252</v>
      </c>
      <c r="H1247" s="85" t="s">
        <v>7259</v>
      </c>
      <c r="I1247" s="21" t="s">
        <v>7418</v>
      </c>
      <c r="J1247" s="21" t="s">
        <v>7639</v>
      </c>
      <c r="K1247" s="19"/>
      <c r="L1247" s="22">
        <v>44015</v>
      </c>
      <c r="M1247" s="98">
        <v>83531.512050032601</v>
      </c>
      <c r="N1247" s="94">
        <v>83531.512050032601</v>
      </c>
      <c r="O1247" s="94">
        <v>91653.045709967599</v>
      </c>
      <c r="P1247" s="62">
        <f t="shared" si="19"/>
        <v>0.91138828396783167</v>
      </c>
      <c r="Q1247" s="22">
        <v>43882</v>
      </c>
      <c r="R1247" s="99">
        <v>281047.98002294899</v>
      </c>
      <c r="S1247" s="99">
        <v>520456.91800439497</v>
      </c>
      <c r="T1247" s="19"/>
      <c r="U1247" s="23">
        <v>-9.7382200056017592E-3</v>
      </c>
      <c r="V1247" s="63">
        <v>-1.5318432873755199</v>
      </c>
      <c r="W1247" s="23">
        <v>3.86210357592063E-2</v>
      </c>
      <c r="X1247" s="63">
        <v>-5.7406663887450096</v>
      </c>
      <c r="Y1247" s="23">
        <v>-1.37105549592889E-2</v>
      </c>
      <c r="Z1247" s="63">
        <v>11.829547884655801</v>
      </c>
      <c r="AA1247" s="23">
        <v>0.13915031533542799</v>
      </c>
      <c r="AB1247" s="63">
        <v>30.821647243195901</v>
      </c>
      <c r="AC1247" s="23">
        <v>0.16306232980074101</v>
      </c>
      <c r="AD1247" s="63">
        <v>36.373530227632699</v>
      </c>
      <c r="AE1247" s="23">
        <v>0.16850103160861199</v>
      </c>
      <c r="AF1247" s="64">
        <v>29.043444744835099</v>
      </c>
      <c r="AG1247" s="23">
        <v>7.6310187705530604E-3</v>
      </c>
      <c r="AH1247" s="63">
        <v>-5.3317239237003404</v>
      </c>
      <c r="AI1247" s="23">
        <v>-2.5966055300159501E-3</v>
      </c>
      <c r="AJ1247" s="63">
        <v>9.8264524192054505</v>
      </c>
      <c r="AK1247" s="23">
        <v>0.14957422691077199</v>
      </c>
      <c r="AL1247" s="23">
        <v>3.0744783120098901E-2</v>
      </c>
      <c r="AM1247" s="63">
        <v>-3.98618875461398</v>
      </c>
      <c r="AN1247" s="19"/>
      <c r="AO1247" s="26">
        <v>4.2764684176290799E-2</v>
      </c>
      <c r="AP1247" s="26">
        <v>-5.5661292071817997E-2</v>
      </c>
      <c r="AQ1247" s="26">
        <v>0.167101658215106</v>
      </c>
      <c r="AR1247" s="26">
        <v>-0.13031250723273799</v>
      </c>
      <c r="AS1247" s="24">
        <v>9</v>
      </c>
      <c r="AT1247" s="24">
        <v>3</v>
      </c>
      <c r="AU1247" s="24">
        <v>7</v>
      </c>
      <c r="AV1247" s="25">
        <v>5</v>
      </c>
      <c r="AW1247" s="19"/>
      <c r="AX1247" s="29">
        <v>0.20309587992815101</v>
      </c>
      <c r="AY1247" s="30">
        <v>0.69228177986678896</v>
      </c>
      <c r="AZ1247" s="30">
        <v>0.99776744158043595</v>
      </c>
      <c r="BA1247" s="30">
        <v>1.0007001206231501</v>
      </c>
      <c r="BB1247" s="62">
        <v>2.09396152728368E-2</v>
      </c>
      <c r="BC1247" s="108">
        <v>-29.687124459625899</v>
      </c>
      <c r="BD1247" s="22">
        <v>43882</v>
      </c>
      <c r="BE1247" s="22">
        <v>43909</v>
      </c>
      <c r="BF1247" s="24"/>
      <c r="BG1247" s="22"/>
      <c r="BH1247" s="37"/>
    </row>
    <row r="1248" spans="1:60" x14ac:dyDescent="0.25">
      <c r="A1248" s="19"/>
      <c r="B1248" s="17" t="s">
        <v>1262</v>
      </c>
      <c r="C1248" s="17" t="s">
        <v>5528</v>
      </c>
      <c r="D1248" s="17" t="s">
        <v>3218</v>
      </c>
      <c r="E1248" s="20" t="s">
        <v>7367</v>
      </c>
      <c r="F1248" s="20" t="s">
        <v>3155</v>
      </c>
      <c r="G1248" s="82" t="s">
        <v>7252</v>
      </c>
      <c r="H1248" s="85" t="s">
        <v>7259</v>
      </c>
      <c r="I1248" s="21" t="s">
        <v>7418</v>
      </c>
      <c r="J1248" s="21" t="s">
        <v>7640</v>
      </c>
      <c r="K1248" s="19"/>
      <c r="L1248" s="22">
        <v>44015</v>
      </c>
      <c r="M1248" s="98">
        <v>78018.862383961707</v>
      </c>
      <c r="N1248" s="94">
        <v>78018.862383961707</v>
      </c>
      <c r="O1248" s="94">
        <v>85200.318493962302</v>
      </c>
      <c r="P1248" s="62">
        <f t="shared" si="19"/>
        <v>0.91571092412630473</v>
      </c>
      <c r="Q1248" s="22">
        <v>43882</v>
      </c>
      <c r="R1248" s="99">
        <v>675829.33454687498</v>
      </c>
      <c r="S1248" s="99">
        <v>712290.45163378899</v>
      </c>
      <c r="T1248" s="19"/>
      <c r="U1248" s="23">
        <v>-9.7034364143837593E-3</v>
      </c>
      <c r="V1248" s="63">
        <v>-1.5283649282537199</v>
      </c>
      <c r="W1248" s="23">
        <v>3.9730237102048697E-2</v>
      </c>
      <c r="X1248" s="63">
        <v>-5.6297462544607697</v>
      </c>
      <c r="Y1248" s="23">
        <v>-7.30392469813523E-3</v>
      </c>
      <c r="Z1248" s="63">
        <v>12.470210910774799</v>
      </c>
      <c r="AA1248" s="23">
        <v>0.15409116652881499</v>
      </c>
      <c r="AB1248" s="63">
        <v>32.315732362563701</v>
      </c>
      <c r="AC1248" s="23">
        <v>0.193750516471628</v>
      </c>
      <c r="AD1248" s="63">
        <v>39.442348894721398</v>
      </c>
      <c r="AE1248" s="23">
        <v>0.21273786433623201</v>
      </c>
      <c r="AF1248" s="64">
        <v>33.467128017568001</v>
      </c>
      <c r="AG1248" s="23">
        <v>7.7374913125822804E-3</v>
      </c>
      <c r="AH1248" s="63">
        <v>-5.3210766694974199</v>
      </c>
      <c r="AI1248" s="23">
        <v>3.9895246372907396E-3</v>
      </c>
      <c r="AJ1248" s="63">
        <v>10.4850654359325</v>
      </c>
      <c r="AK1248" s="23">
        <v>0.25389920418994699</v>
      </c>
      <c r="AL1248" s="23">
        <v>4.39033054462925E-2</v>
      </c>
      <c r="AM1248" s="63">
        <v>20.230100308981498</v>
      </c>
      <c r="AN1248" s="19"/>
      <c r="AO1248" s="26">
        <v>4.2802415700862198E-2</v>
      </c>
      <c r="AP1248" s="26">
        <v>-5.5627631922106999E-2</v>
      </c>
      <c r="AQ1248" s="26">
        <v>0.168348659497569</v>
      </c>
      <c r="AR1248" s="26">
        <v>-0.129353235000017</v>
      </c>
      <c r="AS1248" s="24">
        <v>9</v>
      </c>
      <c r="AT1248" s="24">
        <v>3</v>
      </c>
      <c r="AU1248" s="24">
        <v>7</v>
      </c>
      <c r="AV1248" s="25">
        <v>5</v>
      </c>
      <c r="AW1248" s="19"/>
      <c r="AX1248" s="29">
        <v>0.20306403814465701</v>
      </c>
      <c r="AY1248" s="30">
        <v>0.76189242789860101</v>
      </c>
      <c r="AZ1248" s="30">
        <v>1.0491689205300601</v>
      </c>
      <c r="BA1248" s="30">
        <v>1.1042486591595699</v>
      </c>
      <c r="BB1248" s="62">
        <v>2.09374406423012E-2</v>
      </c>
      <c r="BC1248" s="108">
        <v>-29.6194410267635</v>
      </c>
      <c r="BD1248" s="22">
        <v>43882</v>
      </c>
      <c r="BE1248" s="22">
        <v>43909</v>
      </c>
      <c r="BF1248" s="24"/>
      <c r="BG1248" s="22"/>
      <c r="BH1248" s="37"/>
    </row>
    <row r="1249" spans="1:60" x14ac:dyDescent="0.25">
      <c r="A1249" s="19"/>
      <c r="B1249" s="17" t="s">
        <v>1263</v>
      </c>
      <c r="C1249" s="17" t="s">
        <v>5529</v>
      </c>
      <c r="D1249" s="17" t="s">
        <v>3218</v>
      </c>
      <c r="E1249" s="20" t="s">
        <v>7312</v>
      </c>
      <c r="F1249" s="20" t="s">
        <v>3155</v>
      </c>
      <c r="G1249" s="82" t="s">
        <v>7252</v>
      </c>
      <c r="H1249" s="85" t="s">
        <v>7259</v>
      </c>
      <c r="I1249" s="21" t="s">
        <v>7418</v>
      </c>
      <c r="J1249" s="21" t="s">
        <v>7641</v>
      </c>
      <c r="K1249" s="19"/>
      <c r="L1249" s="22">
        <v>44015</v>
      </c>
      <c r="M1249" s="98">
        <v>77821.083304047599</v>
      </c>
      <c r="N1249" s="94">
        <v>77821.083304047599</v>
      </c>
      <c r="O1249" s="94">
        <v>84667.339192032799</v>
      </c>
      <c r="P1249" s="62">
        <f t="shared" si="19"/>
        <v>0.91913935227777377</v>
      </c>
      <c r="Q1249" s="22">
        <v>43882</v>
      </c>
      <c r="R1249" s="99">
        <v>131054.35982019</v>
      </c>
      <c r="S1249" s="99">
        <v>149856.82345996099</v>
      </c>
      <c r="T1249" s="19"/>
      <c r="U1249" s="23">
        <v>-9.6752941790327895E-3</v>
      </c>
      <c r="V1249" s="63">
        <v>-1.5255507047186301</v>
      </c>
      <c r="W1249" s="23">
        <v>4.0606597243822803E-2</v>
      </c>
      <c r="X1249" s="63">
        <v>-5.5421102402833604</v>
      </c>
      <c r="Y1249" s="23">
        <v>-2.2086307872086798E-3</v>
      </c>
      <c r="Z1249" s="63">
        <v>12.979740301860099</v>
      </c>
      <c r="AA1249" s="23">
        <v>0.16605007216829101</v>
      </c>
      <c r="AB1249" s="63">
        <v>33.511622926511301</v>
      </c>
      <c r="AC1249" s="23">
        <v>0.21860778960050101</v>
      </c>
      <c r="AD1249" s="63">
        <v>41.928076207579601</v>
      </c>
      <c r="AE1249" s="23"/>
      <c r="AF1249" s="64"/>
      <c r="AG1249" s="23">
        <v>7.8236906356323709E-3</v>
      </c>
      <c r="AH1249" s="63">
        <v>-5.3124567371924103</v>
      </c>
      <c r="AI1249" s="23">
        <v>9.2272907768347102E-3</v>
      </c>
      <c r="AJ1249" s="63">
        <v>11.0088420498942</v>
      </c>
      <c r="AK1249" s="23">
        <v>0.25582693170697901</v>
      </c>
      <c r="AL1249" s="23">
        <v>8.4456906613922897E-2</v>
      </c>
      <c r="AM1249" s="63">
        <v>48.976021996175398</v>
      </c>
      <c r="AN1249" s="19"/>
      <c r="AO1249" s="26">
        <v>4.28317428595619E-2</v>
      </c>
      <c r="AP1249" s="26">
        <v>-5.5601291242055602E-2</v>
      </c>
      <c r="AQ1249" s="26">
        <v>0.16934200035408101</v>
      </c>
      <c r="AR1249" s="26">
        <v>-0.128592889565043</v>
      </c>
      <c r="AS1249" s="24">
        <v>9</v>
      </c>
      <c r="AT1249" s="24">
        <v>3</v>
      </c>
      <c r="AU1249" s="24">
        <v>7</v>
      </c>
      <c r="AV1249" s="25">
        <v>5</v>
      </c>
      <c r="AW1249" s="19"/>
      <c r="AX1249" s="29">
        <v>0.20304057784436699</v>
      </c>
      <c r="AY1249" s="30">
        <v>0.81758573417027902</v>
      </c>
      <c r="AZ1249" s="30">
        <v>1.09028449355174</v>
      </c>
      <c r="BA1249" s="30">
        <v>1.18745564859091</v>
      </c>
      <c r="BB1249" s="62">
        <v>2.09358970361791E-2</v>
      </c>
      <c r="BC1249" s="108">
        <v>-29.566234420373799</v>
      </c>
      <c r="BD1249" s="22">
        <v>43882</v>
      </c>
      <c r="BE1249" s="22">
        <v>43909</v>
      </c>
      <c r="BF1249" s="24"/>
      <c r="BG1249" s="22"/>
      <c r="BH1249" s="37"/>
    </row>
    <row r="1250" spans="1:60" x14ac:dyDescent="0.25">
      <c r="A1250" s="19"/>
      <c r="B1250" s="17" t="s">
        <v>1264</v>
      </c>
      <c r="C1250" s="17" t="s">
        <v>5530</v>
      </c>
      <c r="D1250" s="17" t="s">
        <v>3218</v>
      </c>
      <c r="E1250" s="20" t="s">
        <v>7376</v>
      </c>
      <c r="F1250" s="20" t="s">
        <v>3155</v>
      </c>
      <c r="G1250" s="82" t="s">
        <v>7252</v>
      </c>
      <c r="H1250" s="85" t="s">
        <v>7259</v>
      </c>
      <c r="I1250" s="21" t="s">
        <v>7418</v>
      </c>
      <c r="J1250" s="21" t="s">
        <v>7642</v>
      </c>
      <c r="K1250" s="19"/>
      <c r="L1250" s="22">
        <v>44015</v>
      </c>
      <c r="M1250" s="98">
        <v>85019.357437968298</v>
      </c>
      <c r="N1250" s="94">
        <v>85019.357437968298</v>
      </c>
      <c r="O1250" s="94">
        <v>92239.781643986702</v>
      </c>
      <c r="P1250" s="62">
        <f t="shared" si="19"/>
        <v>0.92172114810628325</v>
      </c>
      <c r="Q1250" s="22">
        <v>43882</v>
      </c>
      <c r="R1250" s="99">
        <v>15686201.7403125</v>
      </c>
      <c r="S1250" s="99">
        <v>19099708.404687501</v>
      </c>
      <c r="T1250" s="19"/>
      <c r="U1250" s="23">
        <v>-9.6542628652969108E-3</v>
      </c>
      <c r="V1250" s="63">
        <v>-1.5234475733450401</v>
      </c>
      <c r="W1250" s="23">
        <v>4.1265506290074E-2</v>
      </c>
      <c r="X1250" s="63">
        <v>-5.4762193356582403</v>
      </c>
      <c r="Y1250" s="23">
        <v>1.62189316142758E-3</v>
      </c>
      <c r="Z1250" s="63">
        <v>13.362792696731001</v>
      </c>
      <c r="AA1250" s="23">
        <v>0.175079313898168</v>
      </c>
      <c r="AB1250" s="63">
        <v>34.414547099499003</v>
      </c>
      <c r="AC1250" s="23">
        <v>0.26724216341972401</v>
      </c>
      <c r="AD1250" s="63">
        <v>46.791513589501797</v>
      </c>
      <c r="AE1250" s="23">
        <v>0.28701527766854301</v>
      </c>
      <c r="AF1250" s="64">
        <v>40.894869350828202</v>
      </c>
      <c r="AG1250" s="23">
        <v>7.8868371510907292E-3</v>
      </c>
      <c r="AH1250" s="63">
        <v>-5.3061420856465702</v>
      </c>
      <c r="AI1250" s="23">
        <v>1.31655174409389E-2</v>
      </c>
      <c r="AJ1250" s="63">
        <v>11.4026647162973</v>
      </c>
      <c r="AK1250" s="23">
        <v>0.27603045923577202</v>
      </c>
      <c r="AL1250" s="23">
        <v>7.9807222466115504E-2</v>
      </c>
      <c r="AM1250" s="63">
        <v>40.927784025960101</v>
      </c>
      <c r="AN1250" s="19"/>
      <c r="AO1250" s="26">
        <v>4.2852813914578299E-2</v>
      </c>
      <c r="AP1250" s="26">
        <v>-5.5580649485855199E-2</v>
      </c>
      <c r="AQ1250" s="26">
        <v>0.170077530769049</v>
      </c>
      <c r="AR1250" s="26">
        <v>-0.12802284623292501</v>
      </c>
      <c r="AS1250" s="24">
        <v>9</v>
      </c>
      <c r="AT1250" s="24">
        <v>3</v>
      </c>
      <c r="AU1250" s="24">
        <v>7</v>
      </c>
      <c r="AV1250" s="25">
        <v>5</v>
      </c>
      <c r="AW1250" s="19"/>
      <c r="AX1250" s="29">
        <v>0.20302175694028801</v>
      </c>
      <c r="AY1250" s="30">
        <v>0.85965390024102795</v>
      </c>
      <c r="AZ1250" s="30">
        <v>1.12132711661616</v>
      </c>
      <c r="BA1250" s="30">
        <v>1.2505155428061701</v>
      </c>
      <c r="BB1250" s="62">
        <v>2.0934608469724499E-2</v>
      </c>
      <c r="BC1250" s="108">
        <v>-29.5258041775087</v>
      </c>
      <c r="BD1250" s="22">
        <v>43882</v>
      </c>
      <c r="BE1250" s="22">
        <v>43909</v>
      </c>
      <c r="BF1250" s="24"/>
      <c r="BG1250" s="22"/>
      <c r="BH1250" s="37"/>
    </row>
    <row r="1251" spans="1:60" x14ac:dyDescent="0.25">
      <c r="A1251" s="19"/>
      <c r="B1251" s="17" t="s">
        <v>1265</v>
      </c>
      <c r="C1251" s="17" t="s">
        <v>5531</v>
      </c>
      <c r="D1251" s="17" t="s">
        <v>3218</v>
      </c>
      <c r="E1251" s="20" t="s">
        <v>7338</v>
      </c>
      <c r="F1251" s="20" t="s">
        <v>3155</v>
      </c>
      <c r="G1251" s="82" t="s">
        <v>7252</v>
      </c>
      <c r="H1251" s="85" t="s">
        <v>7259</v>
      </c>
      <c r="I1251" s="21" t="s">
        <v>7418</v>
      </c>
      <c r="J1251" s="21" t="s">
        <v>7643</v>
      </c>
      <c r="K1251" s="19"/>
      <c r="L1251" s="22">
        <v>44015</v>
      </c>
      <c r="M1251" s="98">
        <v>84307.915536045999</v>
      </c>
      <c r="N1251" s="94">
        <v>84307.915536045999</v>
      </c>
      <c r="O1251" s="94">
        <v>91003.4308559895</v>
      </c>
      <c r="P1251" s="62">
        <f t="shared" si="19"/>
        <v>0.92642568244993995</v>
      </c>
      <c r="Q1251" s="22">
        <v>43910</v>
      </c>
      <c r="R1251" s="99">
        <v>0</v>
      </c>
      <c r="S1251" s="99">
        <v>0</v>
      </c>
      <c r="T1251" s="19"/>
      <c r="U1251" s="23">
        <v>-1.50804248487475E-2</v>
      </c>
      <c r="V1251" s="63">
        <v>-2.0660637716901</v>
      </c>
      <c r="W1251" s="23">
        <v>2.69780037306191E-2</v>
      </c>
      <c r="X1251" s="63">
        <v>-6.9049695916037299</v>
      </c>
      <c r="Y1251" s="23">
        <v>6.6060252467650599E-2</v>
      </c>
      <c r="Z1251" s="63">
        <v>19.806628627353302</v>
      </c>
      <c r="AA1251" s="23">
        <v>0.180067517982097</v>
      </c>
      <c r="AB1251" s="63">
        <v>34.913367507862901</v>
      </c>
      <c r="AC1251" s="23">
        <v>0.234594063358672</v>
      </c>
      <c r="AD1251" s="63">
        <v>43.5267035834258</v>
      </c>
      <c r="AE1251" s="23">
        <v>0.210284664832288</v>
      </c>
      <c r="AF1251" s="64">
        <v>33.221808067173697</v>
      </c>
      <c r="AG1251" s="23">
        <v>-1.51648782402845E-2</v>
      </c>
      <c r="AH1251" s="63">
        <v>-7.61131362478773</v>
      </c>
      <c r="AI1251" s="23">
        <v>7.9718514141859501E-2</v>
      </c>
      <c r="AJ1251" s="63">
        <v>18.057964386389401</v>
      </c>
      <c r="AK1251" s="23">
        <v>0.258552509942092</v>
      </c>
      <c r="AL1251" s="23">
        <v>5.6742372071312303E-2</v>
      </c>
      <c r="AM1251" s="63">
        <v>19.918543874897299</v>
      </c>
      <c r="AN1251" s="19"/>
      <c r="AO1251" s="26">
        <v>3.65569780988153E-2</v>
      </c>
      <c r="AP1251" s="26">
        <v>-2.37082673384066E-2</v>
      </c>
      <c r="AQ1251" s="26">
        <v>0.140306192692224</v>
      </c>
      <c r="AR1251" s="26">
        <v>-0.100971928765794</v>
      </c>
      <c r="AS1251" s="24">
        <v>8</v>
      </c>
      <c r="AT1251" s="24">
        <v>4</v>
      </c>
      <c r="AU1251" s="24">
        <v>7</v>
      </c>
      <c r="AV1251" s="25">
        <v>5</v>
      </c>
      <c r="AW1251" s="19"/>
      <c r="AX1251" s="29">
        <v>0.13545393193824601</v>
      </c>
      <c r="AY1251" s="30">
        <v>1.3761199063064899</v>
      </c>
      <c r="AZ1251" s="30">
        <v>0.96308117005355598</v>
      </c>
      <c r="BA1251" s="30">
        <v>2.1827592680601802</v>
      </c>
      <c r="BB1251" s="62">
        <v>1.4017802492562599E-2</v>
      </c>
      <c r="BC1251" s="108">
        <v>-11.852551767064099</v>
      </c>
      <c r="BD1251" s="22">
        <v>43910</v>
      </c>
      <c r="BE1251" s="22">
        <v>43990</v>
      </c>
      <c r="BF1251" s="24"/>
      <c r="BG1251" s="22"/>
      <c r="BH1251" s="37"/>
    </row>
    <row r="1252" spans="1:60" x14ac:dyDescent="0.25">
      <c r="A1252" s="19"/>
      <c r="B1252" s="17" t="s">
        <v>1266</v>
      </c>
      <c r="C1252" s="17" t="s">
        <v>5532</v>
      </c>
      <c r="D1252" s="17" t="s">
        <v>3219</v>
      </c>
      <c r="E1252" s="20" t="s">
        <v>7288</v>
      </c>
      <c r="F1252" s="20" t="s">
        <v>3154</v>
      </c>
      <c r="G1252" s="82" t="s">
        <v>7256</v>
      </c>
      <c r="H1252" s="85" t="s">
        <v>7274</v>
      </c>
      <c r="I1252" s="21" t="s">
        <v>7417</v>
      </c>
      <c r="J1252" s="21" t="s">
        <v>2982</v>
      </c>
      <c r="K1252" s="19"/>
      <c r="L1252" s="22">
        <v>44015</v>
      </c>
      <c r="M1252" s="98">
        <v>1017.88229999971</v>
      </c>
      <c r="N1252" s="94">
        <v>1017.88229999971</v>
      </c>
      <c r="O1252" s="94">
        <v>1017.88229999971</v>
      </c>
      <c r="P1252" s="62">
        <f t="shared" si="19"/>
        <v>1</v>
      </c>
      <c r="Q1252" s="22">
        <v>44015</v>
      </c>
      <c r="R1252" s="99">
        <v>687101.07900000003</v>
      </c>
      <c r="S1252" s="99">
        <v>769139.42942773399</v>
      </c>
      <c r="T1252" s="19"/>
      <c r="U1252" s="23">
        <v>3.3402793633285901E-6</v>
      </c>
      <c r="V1252" s="63">
        <v>-0.55768725887901405</v>
      </c>
      <c r="W1252" s="23">
        <v>9.9038939879392301E-5</v>
      </c>
      <c r="X1252" s="63">
        <v>-9.5928660706849804</v>
      </c>
      <c r="Y1252" s="23">
        <v>2.8839696569775701E-3</v>
      </c>
      <c r="Z1252" s="63">
        <v>13.4890003462788</v>
      </c>
      <c r="AA1252" s="23">
        <v>9.0459834191278805E-3</v>
      </c>
      <c r="AB1252" s="63">
        <v>17.811214051558601</v>
      </c>
      <c r="AC1252" s="23">
        <v>2.2459031115431599E-2</v>
      </c>
      <c r="AD1252" s="63">
        <v>22.313200359087201</v>
      </c>
      <c r="AE1252" s="23">
        <v>1.69457946176408E-2</v>
      </c>
      <c r="AF1252" s="64">
        <v>13.8879210457235</v>
      </c>
      <c r="AG1252" s="23">
        <v>1.0119149010279201E-5</v>
      </c>
      <c r="AH1252" s="63">
        <v>-6.0938138858546198</v>
      </c>
      <c r="AI1252" s="23">
        <v>2.9631232446263298E-3</v>
      </c>
      <c r="AJ1252" s="63">
        <v>10.382425296673301</v>
      </c>
      <c r="AK1252" s="23">
        <v>1.7882300000565E-2</v>
      </c>
      <c r="AL1252" s="23">
        <v>3.26794443753897E-3</v>
      </c>
      <c r="AM1252" s="63">
        <v>-3.75590963012655</v>
      </c>
      <c r="AN1252" s="19"/>
      <c r="AO1252" s="26">
        <v>1.06704490463017E-4</v>
      </c>
      <c r="AP1252" s="26">
        <v>3.0463852453976899E-6</v>
      </c>
      <c r="AQ1252" s="26">
        <v>1.05975664155267E-3</v>
      </c>
      <c r="AR1252" s="26">
        <v>1.0119149010279201E-5</v>
      </c>
      <c r="AS1252" s="24">
        <v>12</v>
      </c>
      <c r="AT1252" s="24">
        <v>0</v>
      </c>
      <c r="AU1252" s="24">
        <v>7</v>
      </c>
      <c r="AV1252" s="25">
        <v>5</v>
      </c>
      <c r="AW1252" s="19"/>
      <c r="AX1252" s="29">
        <v>4.4537291302731302E-4</v>
      </c>
      <c r="AY1252" s="30">
        <v>-46.298275648267001</v>
      </c>
      <c r="AZ1252" s="30">
        <v>0.42378253862307202</v>
      </c>
      <c r="BA1252" s="30">
        <v>-15.3243401184445</v>
      </c>
      <c r="BB1252" s="62">
        <v>4.6014021467542001E-5</v>
      </c>
      <c r="BC1252" s="108">
        <v>0</v>
      </c>
      <c r="BD1252" s="22">
        <v>44015</v>
      </c>
      <c r="BE1252" s="22"/>
      <c r="BF1252" s="24"/>
      <c r="BG1252" s="22"/>
      <c r="BH1252" s="37"/>
    </row>
    <row r="1253" spans="1:60" x14ac:dyDescent="0.25">
      <c r="A1253" s="19"/>
      <c r="B1253" s="17" t="s">
        <v>1267</v>
      </c>
      <c r="C1253" s="17" t="s">
        <v>5533</v>
      </c>
      <c r="D1253" s="17" t="s">
        <v>3220</v>
      </c>
      <c r="E1253" s="20" t="s">
        <v>7289</v>
      </c>
      <c r="F1253" s="20" t="s">
        <v>3150</v>
      </c>
      <c r="G1253" s="82" t="s">
        <v>7252</v>
      </c>
      <c r="H1253" s="85" t="s">
        <v>7259</v>
      </c>
      <c r="I1253" s="21" t="s">
        <v>7417</v>
      </c>
      <c r="J1253" s="21" t="s">
        <v>7644</v>
      </c>
      <c r="K1253" s="19"/>
      <c r="L1253" s="22">
        <v>43872</v>
      </c>
      <c r="M1253" s="98"/>
      <c r="N1253" s="94"/>
      <c r="O1253" s="94">
        <v>974.84800000023097</v>
      </c>
      <c r="P1253" s="62">
        <f t="shared" si="19"/>
        <v>0</v>
      </c>
      <c r="Q1253" s="22">
        <v>43797</v>
      </c>
      <c r="R1253" s="99"/>
      <c r="S1253" s="99">
        <v>7311238.2177968798</v>
      </c>
      <c r="T1253" s="19"/>
      <c r="U1253" s="23"/>
      <c r="V1253" s="63"/>
      <c r="W1253" s="23"/>
      <c r="X1253" s="63"/>
      <c r="Y1253" s="23"/>
      <c r="Z1253" s="63"/>
      <c r="AA1253" s="23"/>
      <c r="AB1253" s="63"/>
      <c r="AC1253" s="23"/>
      <c r="AD1253" s="63"/>
      <c r="AE1253" s="23"/>
      <c r="AF1253" s="64"/>
      <c r="AG1253" s="23"/>
      <c r="AH1253" s="63"/>
      <c r="AI1253" s="23"/>
      <c r="AJ1253" s="63"/>
      <c r="AK1253" s="23"/>
      <c r="AL1253" s="23"/>
      <c r="AM1253" s="63"/>
      <c r="AN1253" s="19"/>
      <c r="AO1253" s="26">
        <v>3.4571016927657197E-2</v>
      </c>
      <c r="AP1253" s="26">
        <v>-2.4380274361647001E-2</v>
      </c>
      <c r="AQ1253" s="26">
        <v>0.115982774737931</v>
      </c>
      <c r="AR1253" s="26">
        <v>-4.2907904892708799E-2</v>
      </c>
      <c r="AS1253" s="24"/>
      <c r="AT1253" s="24"/>
      <c r="AU1253" s="24"/>
      <c r="AV1253" s="25"/>
      <c r="AW1253" s="19"/>
      <c r="AX1253" s="29"/>
      <c r="AY1253" s="30"/>
      <c r="AZ1253" s="30"/>
      <c r="BA1253" s="30"/>
      <c r="BB1253" s="62"/>
      <c r="BC1253" s="108">
        <v>-7.39830209428328</v>
      </c>
      <c r="BD1253" s="22">
        <v>43797</v>
      </c>
      <c r="BE1253" s="22">
        <v>43819</v>
      </c>
      <c r="BF1253" s="24"/>
      <c r="BG1253" s="22"/>
      <c r="BH1253" s="37"/>
    </row>
    <row r="1254" spans="1:60" x14ac:dyDescent="0.25">
      <c r="A1254" s="19"/>
      <c r="B1254" s="17" t="s">
        <v>1268</v>
      </c>
      <c r="C1254" s="17" t="s">
        <v>5534</v>
      </c>
      <c r="D1254" s="17" t="s">
        <v>3220</v>
      </c>
      <c r="E1254" s="20" t="s">
        <v>7290</v>
      </c>
      <c r="F1254" s="20" t="s">
        <v>3150</v>
      </c>
      <c r="G1254" s="82" t="s">
        <v>7252</v>
      </c>
      <c r="H1254" s="85" t="s">
        <v>7259</v>
      </c>
      <c r="I1254" s="21" t="s">
        <v>7417</v>
      </c>
      <c r="J1254" s="21" t="s">
        <v>7645</v>
      </c>
      <c r="K1254" s="19"/>
      <c r="L1254" s="22">
        <v>44015</v>
      </c>
      <c r="M1254" s="98">
        <v>3435.8572999983999</v>
      </c>
      <c r="N1254" s="94">
        <v>3435.8572999983999</v>
      </c>
      <c r="O1254" s="94">
        <v>3774.2285000011302</v>
      </c>
      <c r="P1254" s="62">
        <f t="shared" si="19"/>
        <v>0.91034692255579408</v>
      </c>
      <c r="Q1254" s="22">
        <v>43882</v>
      </c>
      <c r="R1254" s="99">
        <v>1720983.496</v>
      </c>
      <c r="S1254" s="99">
        <v>1714272.86161914</v>
      </c>
      <c r="T1254" s="19"/>
      <c r="U1254" s="23">
        <v>4.1215406927221903E-3</v>
      </c>
      <c r="V1254" s="63">
        <v>-0.14586721754312701</v>
      </c>
      <c r="W1254" s="23">
        <v>6.3756852980077397E-2</v>
      </c>
      <c r="X1254" s="63">
        <v>-3.2270846666579001</v>
      </c>
      <c r="Y1254" s="23">
        <v>-3.4073461708430799E-2</v>
      </c>
      <c r="Z1254" s="63">
        <v>9.7932572097342891</v>
      </c>
      <c r="AA1254" s="23">
        <v>0.138676433178334</v>
      </c>
      <c r="AB1254" s="63">
        <v>30.774259027501099</v>
      </c>
      <c r="AC1254" s="23">
        <v>0.15921892120793901</v>
      </c>
      <c r="AD1254" s="63">
        <v>35.989189368323402</v>
      </c>
      <c r="AE1254" s="23">
        <v>0.15517188165366</v>
      </c>
      <c r="AF1254" s="64">
        <v>27.710529749339901</v>
      </c>
      <c r="AG1254" s="23">
        <v>-4.3433702176116596E-3</v>
      </c>
      <c r="AH1254" s="63">
        <v>-6.5291628225168097</v>
      </c>
      <c r="AI1254" s="23">
        <v>-2.1693342053367801E-2</v>
      </c>
      <c r="AJ1254" s="63">
        <v>7.9167787668702703</v>
      </c>
      <c r="AK1254" s="23">
        <v>0.64212802056921603</v>
      </c>
      <c r="AL1254" s="23">
        <v>3.1390172276587698E-2</v>
      </c>
      <c r="AM1254" s="63">
        <v>-69.686788451392204</v>
      </c>
      <c r="AN1254" s="19"/>
      <c r="AO1254" s="26">
        <v>6.5507786566740805E-2</v>
      </c>
      <c r="AP1254" s="26">
        <v>-8.2377238657500101E-2</v>
      </c>
      <c r="AQ1254" s="26">
        <v>0.118977542377252</v>
      </c>
      <c r="AR1254" s="26">
        <v>-0.118824624586559</v>
      </c>
      <c r="AS1254" s="24">
        <v>8</v>
      </c>
      <c r="AT1254" s="24">
        <v>4</v>
      </c>
      <c r="AU1254" s="24">
        <v>7</v>
      </c>
      <c r="AV1254" s="25">
        <v>5</v>
      </c>
      <c r="AW1254" s="19"/>
      <c r="AX1254" s="29">
        <v>0.211317969740485</v>
      </c>
      <c r="AY1254" s="30">
        <v>0.66953225886390999</v>
      </c>
      <c r="AZ1254" s="30">
        <v>0.85351048208758595</v>
      </c>
      <c r="BA1254" s="30">
        <v>0.93503535960826401</v>
      </c>
      <c r="BB1254" s="62">
        <v>2.1701585655682702E-2</v>
      </c>
      <c r="BC1254" s="108">
        <v>-29.156422299274698</v>
      </c>
      <c r="BD1254" s="22">
        <v>43882</v>
      </c>
      <c r="BE1254" s="22">
        <v>43910</v>
      </c>
      <c r="BF1254" s="24"/>
      <c r="BG1254" s="22"/>
      <c r="BH1254" s="37"/>
    </row>
    <row r="1255" spans="1:60" x14ac:dyDescent="0.25">
      <c r="A1255" s="19"/>
      <c r="B1255" s="17" t="s">
        <v>1269</v>
      </c>
      <c r="C1255" s="17" t="s">
        <v>5535</v>
      </c>
      <c r="D1255" s="17" t="s">
        <v>3220</v>
      </c>
      <c r="E1255" s="20" t="s">
        <v>7313</v>
      </c>
      <c r="F1255" s="20" t="s">
        <v>3150</v>
      </c>
      <c r="G1255" s="82" t="s">
        <v>7252</v>
      </c>
      <c r="H1255" s="85" t="s">
        <v>7259</v>
      </c>
      <c r="I1255" s="21" t="s">
        <v>7417</v>
      </c>
      <c r="J1255" s="21" t="s">
        <v>7646</v>
      </c>
      <c r="K1255" s="19"/>
      <c r="L1255" s="22">
        <v>44015</v>
      </c>
      <c r="M1255" s="98">
        <v>1195.5008000005</v>
      </c>
      <c r="N1255" s="94">
        <v>1195.5008000005</v>
      </c>
      <c r="O1255" s="94">
        <v>1306.07850000076</v>
      </c>
      <c r="P1255" s="62">
        <f t="shared" si="19"/>
        <v>0.91533609962939011</v>
      </c>
      <c r="Q1255" s="22">
        <v>43882</v>
      </c>
      <c r="R1255" s="99">
        <v>37662770.449000001</v>
      </c>
      <c r="S1255" s="99">
        <v>41231713.855250001</v>
      </c>
      <c r="T1255" s="19"/>
      <c r="U1255" s="23">
        <v>4.1628000890341398E-3</v>
      </c>
      <c r="V1255" s="63">
        <v>-0.141741277911933</v>
      </c>
      <c r="W1255" s="23">
        <v>6.5069132340795505E-2</v>
      </c>
      <c r="X1255" s="63">
        <v>-3.0958567305860898</v>
      </c>
      <c r="Y1255" s="23">
        <v>-2.6821846486200202E-2</v>
      </c>
      <c r="Z1255" s="63">
        <v>10.5184187319683</v>
      </c>
      <c r="AA1255" s="23">
        <v>0.155932088671834</v>
      </c>
      <c r="AB1255" s="63">
        <v>32.499824576836502</v>
      </c>
      <c r="AC1255" s="23">
        <v>0.19457082661218</v>
      </c>
      <c r="AD1255" s="63">
        <v>39.524379908747498</v>
      </c>
      <c r="AE1255" s="23"/>
      <c r="AF1255" s="64"/>
      <c r="AG1255" s="23">
        <v>-4.2205859408568401E-3</v>
      </c>
      <c r="AH1255" s="63">
        <v>-6.5168843948413304</v>
      </c>
      <c r="AI1255" s="23">
        <v>-1.42272759130719E-2</v>
      </c>
      <c r="AJ1255" s="63">
        <v>8.66338538090349</v>
      </c>
      <c r="AK1255" s="23">
        <v>0.19550080000044501</v>
      </c>
      <c r="AL1255" s="23">
        <v>6.4399861346828402E-2</v>
      </c>
      <c r="AM1255" s="63">
        <v>40.435347148042602</v>
      </c>
      <c r="AN1255" s="19"/>
      <c r="AO1255" s="26">
        <v>6.5551589383176206E-2</v>
      </c>
      <c r="AP1255" s="26">
        <v>-8.2339499048393897E-2</v>
      </c>
      <c r="AQ1255" s="26">
        <v>0.12035785055748401</v>
      </c>
      <c r="AR1255" s="26">
        <v>-0.11770122456990099</v>
      </c>
      <c r="AS1255" s="24">
        <v>8</v>
      </c>
      <c r="AT1255" s="24">
        <v>4</v>
      </c>
      <c r="AU1255" s="24">
        <v>7</v>
      </c>
      <c r="AV1255" s="25">
        <v>5</v>
      </c>
      <c r="AW1255" s="19"/>
      <c r="AX1255" s="29">
        <v>0.21137379426421801</v>
      </c>
      <c r="AY1255" s="30">
        <v>0.74686904865757198</v>
      </c>
      <c r="AZ1255" s="30">
        <v>0.90245864860480696</v>
      </c>
      <c r="BA1255" s="30">
        <v>1.0455324455906501</v>
      </c>
      <c r="BB1255" s="62">
        <v>2.17084110189899E-2</v>
      </c>
      <c r="BC1255" s="108">
        <v>-29.074852698395301</v>
      </c>
      <c r="BD1255" s="22">
        <v>43882</v>
      </c>
      <c r="BE1255" s="22">
        <v>43910</v>
      </c>
      <c r="BF1255" s="24"/>
      <c r="BG1255" s="22"/>
      <c r="BH1255" s="37"/>
    </row>
    <row r="1256" spans="1:60" x14ac:dyDescent="0.25">
      <c r="A1256" s="19"/>
      <c r="B1256" s="17" t="s">
        <v>1270</v>
      </c>
      <c r="C1256" s="17" t="s">
        <v>5536</v>
      </c>
      <c r="D1256" s="17" t="s">
        <v>3220</v>
      </c>
      <c r="E1256" s="20" t="s">
        <v>7339</v>
      </c>
      <c r="F1256" s="20" t="s">
        <v>3150</v>
      </c>
      <c r="G1256" s="82" t="s">
        <v>7252</v>
      </c>
      <c r="H1256" s="85" t="s">
        <v>7259</v>
      </c>
      <c r="I1256" s="21" t="s">
        <v>7417</v>
      </c>
      <c r="J1256" s="21" t="s">
        <v>7647</v>
      </c>
      <c r="K1256" s="19"/>
      <c r="L1256" s="22">
        <v>44015</v>
      </c>
      <c r="M1256" s="98">
        <v>2489.2840999998198</v>
      </c>
      <c r="N1256" s="94">
        <v>2489.2840999998198</v>
      </c>
      <c r="O1256" s="94">
        <v>2725.4811999984099</v>
      </c>
      <c r="P1256" s="62">
        <f t="shared" si="19"/>
        <v>0.91333746862802501</v>
      </c>
      <c r="Q1256" s="22">
        <v>43882</v>
      </c>
      <c r="R1256" s="99">
        <v>200794.15299999999</v>
      </c>
      <c r="S1256" s="99">
        <v>125180.486869263</v>
      </c>
      <c r="T1256" s="19"/>
      <c r="U1256" s="23">
        <v>4.1462999652139799E-3</v>
      </c>
      <c r="V1256" s="63">
        <v>-0.14339129029394801</v>
      </c>
      <c r="W1256" s="23">
        <v>6.45439428790269E-2</v>
      </c>
      <c r="X1256" s="63">
        <v>-3.1483756767629498</v>
      </c>
      <c r="Y1256" s="23">
        <v>-2.9728735476965099E-2</v>
      </c>
      <c r="Z1256" s="63">
        <v>10.227729832884499</v>
      </c>
      <c r="AA1256" s="23">
        <v>0.148999185452412</v>
      </c>
      <c r="AB1256" s="63">
        <v>31.806534254894402</v>
      </c>
      <c r="AC1256" s="23">
        <v>0.18030341573292399</v>
      </c>
      <c r="AD1256" s="63">
        <v>38.097638820821899</v>
      </c>
      <c r="AE1256" s="23"/>
      <c r="AF1256" s="64"/>
      <c r="AG1256" s="23">
        <v>-4.2697113894973899E-3</v>
      </c>
      <c r="AH1256" s="63">
        <v>-6.5217969397053803</v>
      </c>
      <c r="AI1256" s="23">
        <v>-1.7220213721884599E-2</v>
      </c>
      <c r="AJ1256" s="63">
        <v>8.3640916000149392</v>
      </c>
      <c r="AK1256" s="23">
        <v>0.244642049999966</v>
      </c>
      <c r="AL1256" s="23">
        <v>9.4622252470871901E-2</v>
      </c>
      <c r="AM1256" s="63">
        <v>48.716507620411001</v>
      </c>
      <c r="AN1256" s="19"/>
      <c r="AO1256" s="26">
        <v>6.5534025387023603E-2</v>
      </c>
      <c r="AP1256" s="26">
        <v>-8.2354596012883099E-2</v>
      </c>
      <c r="AQ1256" s="26">
        <v>0.119805404832732</v>
      </c>
      <c r="AR1256" s="26">
        <v>-0.11815084436791901</v>
      </c>
      <c r="AS1256" s="24">
        <v>8</v>
      </c>
      <c r="AT1256" s="24">
        <v>4</v>
      </c>
      <c r="AU1256" s="24">
        <v>7</v>
      </c>
      <c r="AV1256" s="25">
        <v>5</v>
      </c>
      <c r="AW1256" s="19"/>
      <c r="AX1256" s="29">
        <v>0.21135132008785101</v>
      </c>
      <c r="AY1256" s="30">
        <v>0.71580761203495102</v>
      </c>
      <c r="AZ1256" s="30">
        <v>0.88279785857594095</v>
      </c>
      <c r="BA1256" s="30">
        <v>1.00109398339373</v>
      </c>
      <c r="BB1256" s="62">
        <v>2.17056655411943E-2</v>
      </c>
      <c r="BC1256" s="108">
        <v>-29.107491183502098</v>
      </c>
      <c r="BD1256" s="22">
        <v>43882</v>
      </c>
      <c r="BE1256" s="22">
        <v>43910</v>
      </c>
      <c r="BF1256" s="24"/>
      <c r="BG1256" s="22"/>
      <c r="BH1256" s="37"/>
    </row>
    <row r="1257" spans="1:60" x14ac:dyDescent="0.25">
      <c r="A1257" s="19"/>
      <c r="B1257" s="17" t="s">
        <v>1271</v>
      </c>
      <c r="C1257" s="17" t="s">
        <v>5537</v>
      </c>
      <c r="D1257" s="17" t="s">
        <v>3220</v>
      </c>
      <c r="E1257" s="20" t="s">
        <v>7292</v>
      </c>
      <c r="F1257" s="20" t="s">
        <v>3150</v>
      </c>
      <c r="G1257" s="82" t="s">
        <v>7252</v>
      </c>
      <c r="H1257" s="85" t="s">
        <v>7259</v>
      </c>
      <c r="I1257" s="21" t="s">
        <v>7417</v>
      </c>
      <c r="J1257" s="21" t="s">
        <v>7648</v>
      </c>
      <c r="K1257" s="19"/>
      <c r="L1257" s="22">
        <v>43872</v>
      </c>
      <c r="M1257" s="98"/>
      <c r="N1257" s="94"/>
      <c r="O1257" s="94">
        <v>1574.7732999995401</v>
      </c>
      <c r="P1257" s="62">
        <f t="shared" si="19"/>
        <v>0</v>
      </c>
      <c r="Q1257" s="22">
        <v>43797</v>
      </c>
      <c r="R1257" s="99"/>
      <c r="S1257" s="99">
        <v>2426674.1389296898</v>
      </c>
      <c r="T1257" s="19"/>
      <c r="U1257" s="23"/>
      <c r="V1257" s="63"/>
      <c r="W1257" s="23"/>
      <c r="X1257" s="63"/>
      <c r="Y1257" s="23"/>
      <c r="Z1257" s="63"/>
      <c r="AA1257" s="23"/>
      <c r="AB1257" s="63"/>
      <c r="AC1257" s="23"/>
      <c r="AD1257" s="63"/>
      <c r="AE1257" s="23"/>
      <c r="AF1257" s="64"/>
      <c r="AG1257" s="23"/>
      <c r="AH1257" s="63"/>
      <c r="AI1257" s="23"/>
      <c r="AJ1257" s="63"/>
      <c r="AK1257" s="23"/>
      <c r="AL1257" s="23"/>
      <c r="AM1257" s="63"/>
      <c r="AN1257" s="19"/>
      <c r="AO1257" s="26">
        <v>3.4593156198752702E-2</v>
      </c>
      <c r="AP1257" s="26">
        <v>-2.4359359785194101E-2</v>
      </c>
      <c r="AQ1257" s="26">
        <v>0.11669867578719301</v>
      </c>
      <c r="AR1257" s="26">
        <v>-4.2273847812830397E-2</v>
      </c>
      <c r="AS1257" s="24"/>
      <c r="AT1257" s="24"/>
      <c r="AU1257" s="24"/>
      <c r="AV1257" s="25"/>
      <c r="AW1257" s="19"/>
      <c r="AX1257" s="29"/>
      <c r="AY1257" s="30"/>
      <c r="AZ1257" s="30"/>
      <c r="BA1257" s="30"/>
      <c r="BB1257" s="62"/>
      <c r="BC1257" s="108">
        <v>-7.3547538556304097</v>
      </c>
      <c r="BD1257" s="22">
        <v>43797</v>
      </c>
      <c r="BE1257" s="22">
        <v>43819</v>
      </c>
      <c r="BF1257" s="24"/>
      <c r="BG1257" s="22"/>
      <c r="BH1257" s="37"/>
    </row>
    <row r="1258" spans="1:60" x14ac:dyDescent="0.25">
      <c r="A1258" s="19"/>
      <c r="B1258" s="17" t="s">
        <v>1272</v>
      </c>
      <c r="C1258" s="17" t="s">
        <v>5538</v>
      </c>
      <c r="D1258" s="17" t="s">
        <v>3220</v>
      </c>
      <c r="E1258" s="20" t="s">
        <v>7321</v>
      </c>
      <c r="F1258" s="20" t="s">
        <v>3150</v>
      </c>
      <c r="G1258" s="82" t="s">
        <v>7252</v>
      </c>
      <c r="H1258" s="85" t="s">
        <v>7259</v>
      </c>
      <c r="I1258" s="21" t="s">
        <v>7417</v>
      </c>
      <c r="J1258" s="21" t="s">
        <v>2982</v>
      </c>
      <c r="K1258" s="19"/>
      <c r="L1258" s="22">
        <v>44015</v>
      </c>
      <c r="M1258" s="98">
        <v>878.90629999991495</v>
      </c>
      <c r="N1258" s="94">
        <v>878.90629999991495</v>
      </c>
      <c r="O1258" s="94"/>
      <c r="P1258" s="62" t="str">
        <f t="shared" si="19"/>
        <v/>
      </c>
      <c r="Q1258" s="22"/>
      <c r="R1258" s="99">
        <v>7228214.9129999997</v>
      </c>
      <c r="S1258" s="99"/>
      <c r="T1258" s="19"/>
      <c r="U1258" s="23">
        <v>4.0334690656891299E-3</v>
      </c>
      <c r="V1258" s="63">
        <v>-0.15467438024643301</v>
      </c>
      <c r="W1258" s="23">
        <v>6.0962217870837797E-2</v>
      </c>
      <c r="X1258" s="63">
        <v>-3.5065481775818599</v>
      </c>
      <c r="Y1258" s="23"/>
      <c r="Z1258" s="63"/>
      <c r="AA1258" s="23"/>
      <c r="AB1258" s="63"/>
      <c r="AC1258" s="23"/>
      <c r="AD1258" s="63"/>
      <c r="AE1258" s="23"/>
      <c r="AF1258" s="64"/>
      <c r="AG1258" s="23">
        <v>-4.6053518981352699E-3</v>
      </c>
      <c r="AH1258" s="63">
        <v>-6.5553609905691701</v>
      </c>
      <c r="AI1258" s="23"/>
      <c r="AJ1258" s="63"/>
      <c r="AK1258" s="23">
        <v>-7.9784007830312503E-2</v>
      </c>
      <c r="AL1258" s="23">
        <v>-0.18569611539715</v>
      </c>
      <c r="AM1258" s="63">
        <v>2.0242987695382899</v>
      </c>
      <c r="AN1258" s="19"/>
      <c r="AO1258" s="26">
        <v>6.5414288579631802E-2</v>
      </c>
      <c r="AP1258" s="26">
        <v>-8.2457638059131602E-2</v>
      </c>
      <c r="AQ1258" s="26">
        <v>5.9747249022620998E-2</v>
      </c>
      <c r="AR1258" s="26">
        <v>-0.121216506811907</v>
      </c>
      <c r="AS1258" s="24"/>
      <c r="AT1258" s="24"/>
      <c r="AU1258" s="24"/>
      <c r="AV1258" s="25"/>
      <c r="AW1258" s="19"/>
      <c r="AX1258" s="29"/>
      <c r="AY1258" s="30"/>
      <c r="AZ1258" s="30"/>
      <c r="BA1258" s="30"/>
      <c r="BB1258" s="62"/>
      <c r="BC1258" s="108">
        <v>-29.330108066526002</v>
      </c>
      <c r="BD1258" s="22">
        <v>43882</v>
      </c>
      <c r="BE1258" s="22">
        <v>43910</v>
      </c>
      <c r="BF1258" s="24"/>
      <c r="BG1258" s="22"/>
      <c r="BH1258" s="37"/>
    </row>
    <row r="1259" spans="1:60" x14ac:dyDescent="0.25">
      <c r="A1259" s="19"/>
      <c r="B1259" s="17" t="s">
        <v>1273</v>
      </c>
      <c r="C1259" s="17" t="s">
        <v>5539</v>
      </c>
      <c r="D1259" s="17" t="s">
        <v>3220</v>
      </c>
      <c r="E1259" s="20" t="s">
        <v>7322</v>
      </c>
      <c r="F1259" s="20" t="s">
        <v>3150</v>
      </c>
      <c r="G1259" s="82" t="s">
        <v>7252</v>
      </c>
      <c r="H1259" s="85" t="s">
        <v>7259</v>
      </c>
      <c r="I1259" s="21" t="s">
        <v>7417</v>
      </c>
      <c r="J1259" s="21" t="s">
        <v>7649</v>
      </c>
      <c r="K1259" s="19"/>
      <c r="L1259" s="22">
        <v>44015</v>
      </c>
      <c r="M1259" s="98">
        <v>3605.4730999991302</v>
      </c>
      <c r="N1259" s="94">
        <v>3605.4730999991302</v>
      </c>
      <c r="O1259" s="94">
        <v>3981.8940000012499</v>
      </c>
      <c r="P1259" s="62">
        <f t="shared" si="19"/>
        <v>0.90546687079013111</v>
      </c>
      <c r="Q1259" s="22">
        <v>43882</v>
      </c>
      <c r="R1259" s="99">
        <v>1841240.746</v>
      </c>
      <c r="S1259" s="99">
        <v>1711112.7241855499</v>
      </c>
      <c r="T1259" s="19"/>
      <c r="U1259" s="23">
        <v>4.0809630318108204E-3</v>
      </c>
      <c r="V1259" s="63">
        <v>-0.14992498363426399</v>
      </c>
      <c r="W1259" s="23">
        <v>6.2467859406751799E-2</v>
      </c>
      <c r="X1259" s="63">
        <v>-3.3559840239904601</v>
      </c>
      <c r="Y1259" s="23">
        <v>-4.11521270107187E-2</v>
      </c>
      <c r="Z1259" s="63">
        <v>9.0853906795091497</v>
      </c>
      <c r="AA1259" s="23">
        <v>0.121957591149112</v>
      </c>
      <c r="AB1259" s="63">
        <v>29.102374824578899</v>
      </c>
      <c r="AC1259" s="23">
        <v>0.12547401054878701</v>
      </c>
      <c r="AD1259" s="63">
        <v>32.6146983024082</v>
      </c>
      <c r="AE1259" s="23">
        <v>0.105122060576832</v>
      </c>
      <c r="AF1259" s="64">
        <v>22.7055476416426</v>
      </c>
      <c r="AG1259" s="23">
        <v>-4.4640820779022804E-3</v>
      </c>
      <c r="AH1259" s="63">
        <v>-6.54123400854587</v>
      </c>
      <c r="AI1259" s="23">
        <v>-2.8980469825000899E-2</v>
      </c>
      <c r="AJ1259" s="63">
        <v>7.1880659897069599</v>
      </c>
      <c r="AK1259" s="23">
        <v>0.20182436666626</v>
      </c>
      <c r="AL1259" s="23">
        <v>1.26410143420799E-2</v>
      </c>
      <c r="AM1259" s="63">
        <v>-69.796949748997605</v>
      </c>
      <c r="AN1259" s="19"/>
      <c r="AO1259" s="26">
        <v>6.5464704071928295E-2</v>
      </c>
      <c r="AP1259" s="26">
        <v>-8.24143333430402E-2</v>
      </c>
      <c r="AQ1259" s="26">
        <v>0.11762164719228201</v>
      </c>
      <c r="AR1259" s="26">
        <v>-0.119927942199865</v>
      </c>
      <c r="AS1259" s="24">
        <v>7</v>
      </c>
      <c r="AT1259" s="24">
        <v>5</v>
      </c>
      <c r="AU1259" s="24">
        <v>7</v>
      </c>
      <c r="AV1259" s="25">
        <v>5</v>
      </c>
      <c r="AW1259" s="19"/>
      <c r="AX1259" s="29">
        <v>0.21126429151103401</v>
      </c>
      <c r="AY1259" s="30">
        <v>0.59451809003894596</v>
      </c>
      <c r="AZ1259" s="30">
        <v>0.80604220073746502</v>
      </c>
      <c r="BA1259" s="30">
        <v>0.82832626925210195</v>
      </c>
      <c r="BB1259" s="62">
        <v>2.1695002086198699E-2</v>
      </c>
      <c r="BC1259" s="108">
        <v>-29.236546728818201</v>
      </c>
      <c r="BD1259" s="22">
        <v>43882</v>
      </c>
      <c r="BE1259" s="22">
        <v>43910</v>
      </c>
      <c r="BF1259" s="24"/>
      <c r="BG1259" s="22"/>
      <c r="BH1259" s="37"/>
    </row>
    <row r="1260" spans="1:60" x14ac:dyDescent="0.25">
      <c r="A1260" s="19"/>
      <c r="B1260" s="17" t="s">
        <v>1274</v>
      </c>
      <c r="C1260" s="17" t="s">
        <v>5540</v>
      </c>
      <c r="D1260" s="17" t="s">
        <v>3221</v>
      </c>
      <c r="E1260" s="20" t="s">
        <v>7298</v>
      </c>
      <c r="F1260" s="20" t="s">
        <v>3163</v>
      </c>
      <c r="G1260" s="82" t="s">
        <v>7251</v>
      </c>
      <c r="H1260" s="85" t="s">
        <v>7268</v>
      </c>
      <c r="I1260" s="21" t="s">
        <v>7417</v>
      </c>
      <c r="J1260" s="21" t="s">
        <v>7650</v>
      </c>
      <c r="K1260" s="19"/>
      <c r="L1260" s="22">
        <v>44015</v>
      </c>
      <c r="M1260" s="98">
        <v>1469.94129999913</v>
      </c>
      <c r="N1260" s="94">
        <v>1469.94129999913</v>
      </c>
      <c r="O1260" s="94">
        <v>1477.83100000024</v>
      </c>
      <c r="P1260" s="62">
        <f t="shared" si="19"/>
        <v>0.99466129753597754</v>
      </c>
      <c r="Q1260" s="22">
        <v>43747</v>
      </c>
      <c r="R1260" s="99">
        <v>2559210.9810000001</v>
      </c>
      <c r="S1260" s="99">
        <v>2991687.5321367201</v>
      </c>
      <c r="T1260" s="19"/>
      <c r="U1260" s="23">
        <v>6.9391007855301697E-6</v>
      </c>
      <c r="V1260" s="63">
        <v>-0.557327376736794</v>
      </c>
      <c r="W1260" s="23">
        <v>4.44977582446882E-4</v>
      </c>
      <c r="X1260" s="63">
        <v>-9.5582722064282297</v>
      </c>
      <c r="Y1260" s="23">
        <v>1.37287106736039E-2</v>
      </c>
      <c r="Z1260" s="63">
        <v>14.5734744479414</v>
      </c>
      <c r="AA1260" s="23">
        <v>2.63414416840533E-2</v>
      </c>
      <c r="AB1260" s="63">
        <v>19.540759878058498</v>
      </c>
      <c r="AC1260" s="23">
        <v>9.0911270119249807E-2</v>
      </c>
      <c r="AD1260" s="63">
        <v>29.158424259454499</v>
      </c>
      <c r="AE1260" s="23">
        <v>0.119200615203299</v>
      </c>
      <c r="AF1260" s="64">
        <v>24.113403104303899</v>
      </c>
      <c r="AG1260" s="23">
        <v>2.25774261707556E-4</v>
      </c>
      <c r="AH1260" s="63">
        <v>-6.0722483745848903</v>
      </c>
      <c r="AI1260" s="23">
        <v>1.62837981442863E-2</v>
      </c>
      <c r="AJ1260" s="63">
        <v>11.714492786632</v>
      </c>
      <c r="AK1260" s="23">
        <v>0.46994130000006401</v>
      </c>
      <c r="AL1260" s="23">
        <v>4.6900438001102898E-2</v>
      </c>
      <c r="AM1260" s="63">
        <v>47.853737577621402</v>
      </c>
      <c r="AN1260" s="19"/>
      <c r="AO1260" s="26">
        <v>1.7734427961841E-2</v>
      </c>
      <c r="AP1260" s="26">
        <v>-2.4103648960590401E-2</v>
      </c>
      <c r="AQ1260" s="26">
        <v>2.0285270613385399E-2</v>
      </c>
      <c r="AR1260" s="26">
        <v>-1.6924265905799998E-2</v>
      </c>
      <c r="AS1260" s="24">
        <v>7</v>
      </c>
      <c r="AT1260" s="24">
        <v>5</v>
      </c>
      <c r="AU1260" s="24">
        <v>7</v>
      </c>
      <c r="AV1260" s="25">
        <v>5</v>
      </c>
      <c r="AW1260" s="19"/>
      <c r="AX1260" s="29">
        <v>4.2962716600013703E-2</v>
      </c>
      <c r="AY1260" s="30">
        <v>-5.66437517638292E-2</v>
      </c>
      <c r="AZ1260" s="30">
        <v>0.38529968200555198</v>
      </c>
      <c r="BA1260" s="30">
        <v>-7.4202037309760299E-2</v>
      </c>
      <c r="BB1260" s="62">
        <v>4.4264696217078403E-3</v>
      </c>
      <c r="BC1260" s="108">
        <v>-6.09416096968926</v>
      </c>
      <c r="BD1260" s="22">
        <v>43747</v>
      </c>
      <c r="BE1260" s="22">
        <v>43783</v>
      </c>
      <c r="BF1260" s="24"/>
      <c r="BG1260" s="22"/>
      <c r="BH1260" s="37"/>
    </row>
    <row r="1261" spans="1:60" x14ac:dyDescent="0.25">
      <c r="A1261" s="19"/>
      <c r="B1261" s="17" t="s">
        <v>1275</v>
      </c>
      <c r="C1261" s="17" t="s">
        <v>5541</v>
      </c>
      <c r="D1261" s="17" t="s">
        <v>3221</v>
      </c>
      <c r="E1261" s="20" t="s">
        <v>7346</v>
      </c>
      <c r="F1261" s="20" t="s">
        <v>3163</v>
      </c>
      <c r="G1261" s="82" t="s">
        <v>7251</v>
      </c>
      <c r="H1261" s="85" t="s">
        <v>7268</v>
      </c>
      <c r="I1261" s="21" t="s">
        <v>7417</v>
      </c>
      <c r="J1261" s="21" t="s">
        <v>7651</v>
      </c>
      <c r="K1261" s="19"/>
      <c r="L1261" s="22">
        <v>44015</v>
      </c>
      <c r="M1261" s="98">
        <v>1350.98340000026</v>
      </c>
      <c r="N1261" s="94">
        <v>1350.98340000026</v>
      </c>
      <c r="O1261" s="94">
        <v>1368.6273999996499</v>
      </c>
      <c r="P1261" s="62">
        <f t="shared" si="19"/>
        <v>0.98710825166923122</v>
      </c>
      <c r="Q1261" s="22">
        <v>43747</v>
      </c>
      <c r="R1261" s="99">
        <v>34252499.034999996</v>
      </c>
      <c r="S1261" s="99">
        <v>35881731.376187503</v>
      </c>
      <c r="T1261" s="19"/>
      <c r="U1261" s="23">
        <v>-2.1465383724716998E-5</v>
      </c>
      <c r="V1261" s="63">
        <v>-0.56016782518781805</v>
      </c>
      <c r="W1261" s="23">
        <v>-4.0738893676461901E-4</v>
      </c>
      <c r="X1261" s="63">
        <v>-9.6435088583384605</v>
      </c>
      <c r="Y1261" s="23">
        <v>8.4990416162327199E-3</v>
      </c>
      <c r="Z1261" s="63">
        <v>14.0505075422116</v>
      </c>
      <c r="AA1261" s="23">
        <v>1.5707954888057402E-2</v>
      </c>
      <c r="AB1261" s="63">
        <v>18.477411198458899</v>
      </c>
      <c r="AC1261" s="23">
        <v>6.8438815349509199E-2</v>
      </c>
      <c r="AD1261" s="63">
        <v>26.911178782495</v>
      </c>
      <c r="AE1261" s="23">
        <v>8.4804227368295002E-2</v>
      </c>
      <c r="AF1261" s="64">
        <v>20.673764320788901</v>
      </c>
      <c r="AG1261" s="23">
        <v>1.4050999379833199E-4</v>
      </c>
      <c r="AH1261" s="63">
        <v>-6.0807748013758101</v>
      </c>
      <c r="AI1261" s="23">
        <v>1.0954662728181601E-2</v>
      </c>
      <c r="AJ1261" s="63">
        <v>11.1815792450216</v>
      </c>
      <c r="AK1261" s="23">
        <v>0.35098339999967698</v>
      </c>
      <c r="AL1261" s="23">
        <v>3.6441420144910801E-2</v>
      </c>
      <c r="AM1261" s="63">
        <v>35.957947577582701</v>
      </c>
      <c r="AN1261" s="19"/>
      <c r="AO1261" s="26">
        <v>1.77053832630918E-2</v>
      </c>
      <c r="AP1261" s="26">
        <v>-2.4131459089403499E-2</v>
      </c>
      <c r="AQ1261" s="26">
        <v>1.9415832610320601E-2</v>
      </c>
      <c r="AR1261" s="26">
        <v>-1.7792161038414599E-2</v>
      </c>
      <c r="AS1261" s="24">
        <v>7</v>
      </c>
      <c r="AT1261" s="24">
        <v>5</v>
      </c>
      <c r="AU1261" s="24">
        <v>7</v>
      </c>
      <c r="AV1261" s="25">
        <v>5</v>
      </c>
      <c r="AW1261" s="19"/>
      <c r="AX1261" s="29">
        <v>4.2943316665186998E-2</v>
      </c>
      <c r="AY1261" s="30">
        <v>-0.28320537341141999</v>
      </c>
      <c r="AZ1261" s="30">
        <v>0.35204682337962401</v>
      </c>
      <c r="BA1261" s="30">
        <v>-0.36880039355355598</v>
      </c>
      <c r="BB1261" s="62">
        <v>4.4243261654992204E-3</v>
      </c>
      <c r="BC1261" s="108">
        <v>-6.1904430672148001</v>
      </c>
      <c r="BD1261" s="22">
        <v>43747</v>
      </c>
      <c r="BE1261" s="22">
        <v>43783</v>
      </c>
      <c r="BF1261" s="24"/>
      <c r="BG1261" s="22"/>
      <c r="BH1261" s="37"/>
    </row>
    <row r="1262" spans="1:60" x14ac:dyDescent="0.25">
      <c r="A1262" s="19"/>
      <c r="B1262" s="17" t="s">
        <v>1276</v>
      </c>
      <c r="C1262" s="17" t="s">
        <v>5542</v>
      </c>
      <c r="D1262" s="17" t="s">
        <v>3221</v>
      </c>
      <c r="E1262" s="20" t="s">
        <v>7291</v>
      </c>
      <c r="F1262" s="20" t="s">
        <v>3163</v>
      </c>
      <c r="G1262" s="82" t="s">
        <v>7251</v>
      </c>
      <c r="H1262" s="85" t="s">
        <v>7268</v>
      </c>
      <c r="I1262" s="21" t="s">
        <v>7417</v>
      </c>
      <c r="J1262" s="21" t="s">
        <v>7652</v>
      </c>
      <c r="K1262" s="19"/>
      <c r="L1262" s="22">
        <v>44015</v>
      </c>
      <c r="M1262" s="98">
        <v>1288.0486999992299</v>
      </c>
      <c r="N1262" s="94">
        <v>1288.0486999992299</v>
      </c>
      <c r="O1262" s="94">
        <v>1302.09950000048</v>
      </c>
      <c r="P1262" s="62">
        <f t="shared" si="19"/>
        <v>0.98920911957861524</v>
      </c>
      <c r="Q1262" s="22">
        <v>43747</v>
      </c>
      <c r="R1262" s="99">
        <v>5112449.5489999996</v>
      </c>
      <c r="S1262" s="99">
        <v>4690483.1737500001</v>
      </c>
      <c r="T1262" s="19"/>
      <c r="U1262" s="23">
        <v>-1.3586258319264699E-5</v>
      </c>
      <c r="V1262" s="63">
        <v>-0.55937991264727305</v>
      </c>
      <c r="W1262" s="23">
        <v>-1.6999572380882501E-4</v>
      </c>
      <c r="X1262" s="63">
        <v>-9.6197695370501606</v>
      </c>
      <c r="Y1262" s="23">
        <v>9.9548932612378797E-3</v>
      </c>
      <c r="Z1262" s="63">
        <v>14.196092706712101</v>
      </c>
      <c r="AA1262" s="23">
        <v>1.8662568760191799E-2</v>
      </c>
      <c r="AB1262" s="63">
        <v>18.772872585686901</v>
      </c>
      <c r="AC1262" s="23">
        <v>7.4658671106590205E-2</v>
      </c>
      <c r="AD1262" s="63">
        <v>27.533164358203098</v>
      </c>
      <c r="AE1262" s="23">
        <v>9.4288598700659407E-2</v>
      </c>
      <c r="AF1262" s="64">
        <v>21.622201454039899</v>
      </c>
      <c r="AG1262" s="23">
        <v>1.64228831636137E-4</v>
      </c>
      <c r="AH1262" s="63">
        <v>-6.0784029175920304</v>
      </c>
      <c r="AI1262" s="23">
        <v>1.24382135381893E-2</v>
      </c>
      <c r="AJ1262" s="63">
        <v>11.329934326029599</v>
      </c>
      <c r="AK1262" s="23">
        <v>0.28804869999847099</v>
      </c>
      <c r="AL1262" s="23">
        <v>3.0575376797059999E-2</v>
      </c>
      <c r="AM1262" s="63">
        <v>29.664477577462101</v>
      </c>
      <c r="AN1262" s="19"/>
      <c r="AO1262" s="26">
        <v>1.7713479672238502E-2</v>
      </c>
      <c r="AP1262" s="26">
        <v>-2.41237633454148E-2</v>
      </c>
      <c r="AQ1262" s="26">
        <v>1.96583650831599E-2</v>
      </c>
      <c r="AR1262" s="26">
        <v>-1.7550228995787599E-2</v>
      </c>
      <c r="AS1262" s="24">
        <v>7</v>
      </c>
      <c r="AT1262" s="24">
        <v>5</v>
      </c>
      <c r="AU1262" s="24">
        <v>7</v>
      </c>
      <c r="AV1262" s="25">
        <v>5</v>
      </c>
      <c r="AW1262" s="19"/>
      <c r="AX1262" s="29">
        <v>4.2948436040533097E-2</v>
      </c>
      <c r="AY1262" s="30">
        <v>-0.22022878729058001</v>
      </c>
      <c r="AZ1262" s="30">
        <v>0.36128784838274403</v>
      </c>
      <c r="BA1262" s="30">
        <v>-0.28726593564988401</v>
      </c>
      <c r="BB1262" s="62">
        <v>4.4248936561461999E-3</v>
      </c>
      <c r="BC1262" s="108">
        <v>-6.1635842730102004</v>
      </c>
      <c r="BD1262" s="22">
        <v>43747</v>
      </c>
      <c r="BE1262" s="22">
        <v>43783</v>
      </c>
      <c r="BF1262" s="24"/>
      <c r="BG1262" s="22"/>
      <c r="BH1262" s="37"/>
    </row>
    <row r="1263" spans="1:60" x14ac:dyDescent="0.25">
      <c r="A1263" s="19"/>
      <c r="B1263" s="17" t="s">
        <v>1277</v>
      </c>
      <c r="C1263" s="17" t="s">
        <v>5543</v>
      </c>
      <c r="D1263" s="17" t="s">
        <v>3221</v>
      </c>
      <c r="E1263" s="20" t="s">
        <v>7292</v>
      </c>
      <c r="F1263" s="20" t="s">
        <v>3163</v>
      </c>
      <c r="G1263" s="82" t="s">
        <v>7251</v>
      </c>
      <c r="H1263" s="85" t="s">
        <v>7268</v>
      </c>
      <c r="I1263" s="21" t="s">
        <v>7417</v>
      </c>
      <c r="J1263" s="21" t="s">
        <v>7653</v>
      </c>
      <c r="K1263" s="19"/>
      <c r="L1263" s="22">
        <v>44015</v>
      </c>
      <c r="M1263" s="98">
        <v>1000</v>
      </c>
      <c r="N1263" s="94">
        <v>1000</v>
      </c>
      <c r="O1263" s="94">
        <v>1000</v>
      </c>
      <c r="P1263" s="62">
        <f t="shared" si="19"/>
        <v>1</v>
      </c>
      <c r="Q1263" s="22">
        <v>44015</v>
      </c>
      <c r="R1263" s="99">
        <v>0</v>
      </c>
      <c r="S1263" s="99">
        <v>0</v>
      </c>
      <c r="T1263" s="19"/>
      <c r="U1263" s="23">
        <v>0</v>
      </c>
      <c r="V1263" s="63">
        <v>-0.55802128681534702</v>
      </c>
      <c r="W1263" s="23">
        <v>0</v>
      </c>
      <c r="X1263" s="63">
        <v>-9.6027699646656401</v>
      </c>
      <c r="Y1263" s="23">
        <v>0</v>
      </c>
      <c r="Z1263" s="63">
        <v>13.200603380581001</v>
      </c>
      <c r="AA1263" s="23">
        <v>0</v>
      </c>
      <c r="AB1263" s="63">
        <v>16.906615709653099</v>
      </c>
      <c r="AC1263" s="23">
        <v>0</v>
      </c>
      <c r="AD1263" s="63">
        <v>20.067297247529499</v>
      </c>
      <c r="AE1263" s="23">
        <v>0</v>
      </c>
      <c r="AF1263" s="64">
        <v>12.1933415839594</v>
      </c>
      <c r="AG1263" s="23">
        <v>0</v>
      </c>
      <c r="AH1263" s="63">
        <v>-6.0948258007556397</v>
      </c>
      <c r="AI1263" s="23">
        <v>0</v>
      </c>
      <c r="AJ1263" s="63">
        <v>10.0861129722034</v>
      </c>
      <c r="AK1263" s="23">
        <v>0</v>
      </c>
      <c r="AL1263" s="23">
        <v>0</v>
      </c>
      <c r="AM1263" s="63">
        <v>0.85960757760403805</v>
      </c>
      <c r="AN1263" s="19"/>
      <c r="AO1263" s="26">
        <v>0</v>
      </c>
      <c r="AP1263" s="26">
        <v>0</v>
      </c>
      <c r="AQ1263" s="26">
        <v>0</v>
      </c>
      <c r="AR1263" s="26">
        <v>0</v>
      </c>
      <c r="AS1263" s="24">
        <v>0</v>
      </c>
      <c r="AT1263" s="24">
        <v>0</v>
      </c>
      <c r="AU1263" s="24">
        <v>7</v>
      </c>
      <c r="AV1263" s="25">
        <v>5</v>
      </c>
      <c r="AW1263" s="19"/>
      <c r="AX1263" s="29">
        <v>0</v>
      </c>
      <c r="AY1263" s="30">
        <v>-117.15773072850401</v>
      </c>
      <c r="AZ1263" s="30">
        <v>0.29634204711419398</v>
      </c>
      <c r="BA1263" s="30">
        <v>-15.9700429780205</v>
      </c>
      <c r="BB1263" s="62">
        <v>0</v>
      </c>
      <c r="BC1263" s="108">
        <v>0</v>
      </c>
      <c r="BD1263" s="22">
        <v>43650</v>
      </c>
      <c r="BE1263" s="22"/>
      <c r="BF1263" s="24"/>
      <c r="BG1263" s="22"/>
      <c r="BH1263" s="37"/>
    </row>
    <row r="1264" spans="1:60" x14ac:dyDescent="0.25">
      <c r="A1264" s="19"/>
      <c r="B1264" s="17" t="s">
        <v>1278</v>
      </c>
      <c r="C1264" s="17" t="s">
        <v>5544</v>
      </c>
      <c r="D1264" s="17" t="s">
        <v>3221</v>
      </c>
      <c r="E1264" s="20" t="s">
        <v>7300</v>
      </c>
      <c r="F1264" s="20" t="s">
        <v>3163</v>
      </c>
      <c r="G1264" s="82" t="s">
        <v>7251</v>
      </c>
      <c r="H1264" s="85" t="s">
        <v>7268</v>
      </c>
      <c r="I1264" s="21" t="s">
        <v>7417</v>
      </c>
      <c r="J1264" s="21" t="s">
        <v>7654</v>
      </c>
      <c r="K1264" s="19"/>
      <c r="L1264" s="22">
        <v>44015</v>
      </c>
      <c r="M1264" s="98">
        <v>1357.2747000008801</v>
      </c>
      <c r="N1264" s="94">
        <v>1357.2747000008801</v>
      </c>
      <c r="O1264" s="94">
        <v>1364.5594999995101</v>
      </c>
      <c r="P1264" s="62">
        <f t="shared" si="19"/>
        <v>0.99466142737005414</v>
      </c>
      <c r="Q1264" s="22">
        <v>43747</v>
      </c>
      <c r="R1264" s="99">
        <v>2002279.9380000001</v>
      </c>
      <c r="S1264" s="99">
        <v>1800476.3368574199</v>
      </c>
      <c r="T1264" s="19"/>
      <c r="U1264" s="23">
        <v>6.9256911956472297E-6</v>
      </c>
      <c r="V1264" s="63">
        <v>-0.55732871769578196</v>
      </c>
      <c r="W1264" s="23">
        <v>4.45133779066964E-4</v>
      </c>
      <c r="X1264" s="63">
        <v>-9.5582565867662197</v>
      </c>
      <c r="Y1264" s="23">
        <v>1.37287255292904E-2</v>
      </c>
      <c r="Z1264" s="63">
        <v>14.573475933517299</v>
      </c>
      <c r="AA1264" s="23">
        <v>2.6341698530814001E-2</v>
      </c>
      <c r="AB1264" s="63">
        <v>19.540785562741799</v>
      </c>
      <c r="AC1264" s="23">
        <v>9.0911261038854704E-2</v>
      </c>
      <c r="AD1264" s="63">
        <v>29.158423351414999</v>
      </c>
      <c r="AE1264" s="23">
        <v>0.11920077366812599</v>
      </c>
      <c r="AF1264" s="64">
        <v>24.113418950786599</v>
      </c>
      <c r="AG1264" s="23">
        <v>2.2579746473638801E-4</v>
      </c>
      <c r="AH1264" s="63">
        <v>-6.072246054282</v>
      </c>
      <c r="AI1264" s="23">
        <v>1.6283831584587499E-2</v>
      </c>
      <c r="AJ1264" s="63">
        <v>11.7144961306622</v>
      </c>
      <c r="AK1264" s="23">
        <v>0.35727470000158101</v>
      </c>
      <c r="AL1264" s="23">
        <v>4.4606048708374098E-2</v>
      </c>
      <c r="AM1264" s="63">
        <v>25.8756449722569</v>
      </c>
      <c r="AN1264" s="19"/>
      <c r="AO1264" s="26">
        <v>1.7734417251631399E-2</v>
      </c>
      <c r="AP1264" s="26">
        <v>-2.41036462957709E-2</v>
      </c>
      <c r="AQ1264" s="26">
        <v>2.0285255039198102E-2</v>
      </c>
      <c r="AR1264" s="26">
        <v>-1.6924282182117199E-2</v>
      </c>
      <c r="AS1264" s="24">
        <v>7</v>
      </c>
      <c r="AT1264" s="24">
        <v>5</v>
      </c>
      <c r="AU1264" s="24">
        <v>7</v>
      </c>
      <c r="AV1264" s="25">
        <v>5</v>
      </c>
      <c r="AW1264" s="19"/>
      <c r="AX1264" s="29">
        <v>4.2962756429187697E-2</v>
      </c>
      <c r="AY1264" s="30">
        <v>-5.6643391651334703E-2</v>
      </c>
      <c r="AZ1264" s="30">
        <v>0.385299946216492</v>
      </c>
      <c r="BA1264" s="30">
        <v>-7.4201606622409599E-2</v>
      </c>
      <c r="BB1264" s="62">
        <v>4.4264737441790198E-3</v>
      </c>
      <c r="BC1264" s="108">
        <v>-6.0941644537306301</v>
      </c>
      <c r="BD1264" s="22">
        <v>43747</v>
      </c>
      <c r="BE1264" s="22">
        <v>43783</v>
      </c>
      <c r="BF1264" s="24"/>
      <c r="BG1264" s="22"/>
      <c r="BH1264" s="37"/>
    </row>
    <row r="1265" spans="1:60" x14ac:dyDescent="0.25">
      <c r="A1265" s="19"/>
      <c r="B1265" s="17" t="s">
        <v>1279</v>
      </c>
      <c r="C1265" s="17" t="s">
        <v>5545</v>
      </c>
      <c r="D1265" s="17" t="s">
        <v>3221</v>
      </c>
      <c r="E1265" s="20" t="s">
        <v>7359</v>
      </c>
      <c r="F1265" s="20" t="s">
        <v>3163</v>
      </c>
      <c r="G1265" s="82" t="s">
        <v>7251</v>
      </c>
      <c r="H1265" s="85" t="s">
        <v>7268</v>
      </c>
      <c r="I1265" s="21" t="s">
        <v>7417</v>
      </c>
      <c r="J1265" s="21" t="s">
        <v>7655</v>
      </c>
      <c r="K1265" s="19"/>
      <c r="L1265" s="22">
        <v>44015</v>
      </c>
      <c r="M1265" s="98">
        <v>1402.9744000006499</v>
      </c>
      <c r="N1265" s="94">
        <v>1402.9744000006499</v>
      </c>
      <c r="O1265" s="94">
        <v>1416.30599999987</v>
      </c>
      <c r="P1265" s="62">
        <f t="shared" si="19"/>
        <v>0.99058706240090677</v>
      </c>
      <c r="Q1265" s="22">
        <v>43747</v>
      </c>
      <c r="R1265" s="99">
        <v>14855655.426000001</v>
      </c>
      <c r="S1265" s="99">
        <v>24463093.891874999</v>
      </c>
      <c r="T1265" s="19"/>
      <c r="U1265" s="23">
        <v>-8.3393542809062604E-6</v>
      </c>
      <c r="V1265" s="63">
        <v>-0.55885522224343698</v>
      </c>
      <c r="W1265" s="23">
        <v>-1.4112673852650901E-5</v>
      </c>
      <c r="X1265" s="63">
        <v>-9.6041812320472708</v>
      </c>
      <c r="Y1265" s="23">
        <v>1.0909009684837699E-2</v>
      </c>
      <c r="Z1265" s="63">
        <v>14.2915043490648</v>
      </c>
      <c r="AA1265" s="23">
        <v>2.0601838717993801E-2</v>
      </c>
      <c r="AB1265" s="63">
        <v>18.966799581452499</v>
      </c>
      <c r="AC1265" s="23">
        <v>7.8752855903076097E-2</v>
      </c>
      <c r="AD1265" s="63">
        <v>27.9425828378298</v>
      </c>
      <c r="AE1265" s="23">
        <v>0.100546612176986</v>
      </c>
      <c r="AF1265" s="64">
        <v>22.248002801672602</v>
      </c>
      <c r="AG1265" s="23">
        <v>1.7986456441576601E-4</v>
      </c>
      <c r="AH1265" s="63">
        <v>-6.0768393443140702</v>
      </c>
      <c r="AI1265" s="23">
        <v>1.3410489733360001E-2</v>
      </c>
      <c r="AJ1265" s="63">
        <v>11.4271619455394</v>
      </c>
      <c r="AK1265" s="23">
        <v>0.402974399999948</v>
      </c>
      <c r="AL1265" s="23">
        <v>4.1108527819233097E-2</v>
      </c>
      <c r="AM1265" s="63">
        <v>41.157047577609802</v>
      </c>
      <c r="AN1265" s="19"/>
      <c r="AO1265" s="26">
        <v>1.77188059515174E-2</v>
      </c>
      <c r="AP1265" s="26">
        <v>-2.4118642786561399E-2</v>
      </c>
      <c r="AQ1265" s="26">
        <v>1.98168839251593E-2</v>
      </c>
      <c r="AR1265" s="26">
        <v>-1.73915969471636E-2</v>
      </c>
      <c r="AS1265" s="24">
        <v>7</v>
      </c>
      <c r="AT1265" s="24">
        <v>5</v>
      </c>
      <c r="AU1265" s="24">
        <v>7</v>
      </c>
      <c r="AV1265" s="25">
        <v>5</v>
      </c>
      <c r="AW1265" s="19"/>
      <c r="AX1265" s="29">
        <v>4.2951891586490099E-2</v>
      </c>
      <c r="AY1265" s="30">
        <v>-0.17890386549402101</v>
      </c>
      <c r="AZ1265" s="30">
        <v>0.36735305741285601</v>
      </c>
      <c r="BA1265" s="30">
        <v>-0.23361483365692901</v>
      </c>
      <c r="BB1265" s="62">
        <v>4.4252761365532901E-3</v>
      </c>
      <c r="BC1265" s="108">
        <v>-6.14598822571861</v>
      </c>
      <c r="BD1265" s="22">
        <v>43747</v>
      </c>
      <c r="BE1265" s="22">
        <v>43783</v>
      </c>
      <c r="BF1265" s="24"/>
      <c r="BG1265" s="22"/>
      <c r="BH1265" s="37"/>
    </row>
    <row r="1266" spans="1:60" x14ac:dyDescent="0.25">
      <c r="A1266" s="19"/>
      <c r="B1266" s="17" t="s">
        <v>1280</v>
      </c>
      <c r="C1266" s="17" t="s">
        <v>5546</v>
      </c>
      <c r="D1266" s="17" t="s">
        <v>3221</v>
      </c>
      <c r="E1266" s="20" t="s">
        <v>7360</v>
      </c>
      <c r="F1266" s="20" t="s">
        <v>3163</v>
      </c>
      <c r="G1266" s="82" t="s">
        <v>7251</v>
      </c>
      <c r="H1266" s="85" t="s">
        <v>7268</v>
      </c>
      <c r="I1266" s="21" t="s">
        <v>7417</v>
      </c>
      <c r="J1266" s="21" t="s">
        <v>2982</v>
      </c>
      <c r="K1266" s="19"/>
      <c r="L1266" s="22">
        <v>44015</v>
      </c>
      <c r="M1266" s="98">
        <v>1060.3637000005699</v>
      </c>
      <c r="N1266" s="94">
        <v>1060.3637000005699</v>
      </c>
      <c r="O1266" s="94">
        <v>1060.3637000005699</v>
      </c>
      <c r="P1266" s="62">
        <f t="shared" si="19"/>
        <v>1</v>
      </c>
      <c r="Q1266" s="22">
        <v>44015</v>
      </c>
      <c r="R1266" s="99">
        <v>0</v>
      </c>
      <c r="S1266" s="99">
        <v>0</v>
      </c>
      <c r="T1266" s="19"/>
      <c r="U1266" s="23">
        <v>0</v>
      </c>
      <c r="V1266" s="63">
        <v>-0.55802128681534702</v>
      </c>
      <c r="W1266" s="23">
        <v>0</v>
      </c>
      <c r="X1266" s="63">
        <v>-9.6027699646656401</v>
      </c>
      <c r="Y1266" s="23">
        <v>0</v>
      </c>
      <c r="Z1266" s="63">
        <v>13.200603380581001</v>
      </c>
      <c r="AA1266" s="23">
        <v>0</v>
      </c>
      <c r="AB1266" s="63">
        <v>16.906615709653099</v>
      </c>
      <c r="AC1266" s="23">
        <v>0</v>
      </c>
      <c r="AD1266" s="63">
        <v>20.067297247529499</v>
      </c>
      <c r="AE1266" s="23">
        <v>1.7654178831435299E-2</v>
      </c>
      <c r="AF1266" s="64">
        <v>13.958759467102899</v>
      </c>
      <c r="AG1266" s="23">
        <v>0</v>
      </c>
      <c r="AH1266" s="63">
        <v>-6.0948258007556397</v>
      </c>
      <c r="AI1266" s="23">
        <v>0</v>
      </c>
      <c r="AJ1266" s="63">
        <v>10.0861129722034</v>
      </c>
      <c r="AK1266" s="23">
        <v>6.0363700000380001E-2</v>
      </c>
      <c r="AL1266" s="23">
        <v>1.48052588574501E-2</v>
      </c>
      <c r="AM1266" s="63">
        <v>4.6348850610229402</v>
      </c>
      <c r="AN1266" s="19"/>
      <c r="AO1266" s="26">
        <v>0</v>
      </c>
      <c r="AP1266" s="26">
        <v>0</v>
      </c>
      <c r="AQ1266" s="26">
        <v>0</v>
      </c>
      <c r="AR1266" s="26">
        <v>0</v>
      </c>
      <c r="AS1266" s="24">
        <v>0</v>
      </c>
      <c r="AT1266" s="24">
        <v>0</v>
      </c>
      <c r="AU1266" s="24">
        <v>7</v>
      </c>
      <c r="AV1266" s="25">
        <v>5</v>
      </c>
      <c r="AW1266" s="19"/>
      <c r="AX1266" s="29">
        <v>0</v>
      </c>
      <c r="AY1266" s="30">
        <v>-117.15773072850401</v>
      </c>
      <c r="AZ1266" s="30">
        <v>0.29634204711419398</v>
      </c>
      <c r="BA1266" s="30">
        <v>-15.9700429780205</v>
      </c>
      <c r="BB1266" s="62">
        <v>0</v>
      </c>
      <c r="BC1266" s="108">
        <v>0</v>
      </c>
      <c r="BD1266" s="22">
        <v>43650</v>
      </c>
      <c r="BE1266" s="22"/>
      <c r="BF1266" s="24"/>
      <c r="BG1266" s="22"/>
      <c r="BH1266" s="37"/>
    </row>
    <row r="1267" spans="1:60" x14ac:dyDescent="0.25">
      <c r="A1267" s="19"/>
      <c r="B1267" s="17" t="s">
        <v>1281</v>
      </c>
      <c r="C1267" s="17" t="s">
        <v>5547</v>
      </c>
      <c r="D1267" s="17" t="s">
        <v>3221</v>
      </c>
      <c r="E1267" s="20" t="s">
        <v>7361</v>
      </c>
      <c r="F1267" s="20" t="s">
        <v>3163</v>
      </c>
      <c r="G1267" s="82" t="s">
        <v>7251</v>
      </c>
      <c r="H1267" s="85" t="s">
        <v>7268</v>
      </c>
      <c r="I1267" s="21" t="s">
        <v>7417</v>
      </c>
      <c r="J1267" s="21" t="s">
        <v>7656</v>
      </c>
      <c r="K1267" s="19"/>
      <c r="L1267" s="22">
        <v>44015</v>
      </c>
      <c r="M1267" s="98">
        <v>1370.9504000004399</v>
      </c>
      <c r="N1267" s="94">
        <v>1370.9504000004399</v>
      </c>
      <c r="O1267" s="94">
        <v>1387.0236000008899</v>
      </c>
      <c r="P1267" s="62">
        <f t="shared" si="19"/>
        <v>0.98841173286421391</v>
      </c>
      <c r="Q1267" s="22">
        <v>43747</v>
      </c>
      <c r="R1267" s="99">
        <v>1103976.1240000001</v>
      </c>
      <c r="S1267" s="99">
        <v>978172.97769335902</v>
      </c>
      <c r="T1267" s="19"/>
      <c r="U1267" s="23">
        <v>-1.65575811479357E-5</v>
      </c>
      <c r="V1267" s="63">
        <v>-0.55967704493014003</v>
      </c>
      <c r="W1267" s="23">
        <v>-2.6004388473666002E-4</v>
      </c>
      <c r="X1267" s="63">
        <v>-9.6287743531429406</v>
      </c>
      <c r="Y1267" s="23">
        <v>9.4024342288321298E-3</v>
      </c>
      <c r="Z1267" s="63">
        <v>14.1408468034642</v>
      </c>
      <c r="AA1267" s="23">
        <v>1.75406303605996E-2</v>
      </c>
      <c r="AB1267" s="63">
        <v>18.660678745713099</v>
      </c>
      <c r="AC1267" s="23">
        <v>7.22955118690152E-2</v>
      </c>
      <c r="AD1267" s="63">
        <v>27.296848434430999</v>
      </c>
      <c r="AE1267" s="23">
        <v>9.0681645797303603E-2</v>
      </c>
      <c r="AF1267" s="64">
        <v>21.261506163689798</v>
      </c>
      <c r="AG1267" s="23">
        <v>1.55244884808781E-4</v>
      </c>
      <c r="AH1267" s="63">
        <v>-6.0793013122747697</v>
      </c>
      <c r="AI1267" s="23">
        <v>1.18753141468915E-2</v>
      </c>
      <c r="AJ1267" s="63">
        <v>11.273644386892601</v>
      </c>
      <c r="AK1267" s="23">
        <v>0.37095039999985602</v>
      </c>
      <c r="AL1267" s="23">
        <v>3.8252224376265097E-2</v>
      </c>
      <c r="AM1267" s="63">
        <v>37.954647577600603</v>
      </c>
      <c r="AN1267" s="19"/>
      <c r="AO1267" s="26">
        <v>1.77104262857029E-2</v>
      </c>
      <c r="AP1267" s="26">
        <v>-2.4126663087372401E-2</v>
      </c>
      <c r="AQ1267" s="26">
        <v>1.95663394479197E-2</v>
      </c>
      <c r="AR1267" s="26">
        <v>-1.7642127426370301E-2</v>
      </c>
      <c r="AS1267" s="24">
        <v>7</v>
      </c>
      <c r="AT1267" s="24">
        <v>5</v>
      </c>
      <c r="AU1267" s="24">
        <v>7</v>
      </c>
      <c r="AV1267" s="25">
        <v>5</v>
      </c>
      <c r="AW1267" s="19"/>
      <c r="AX1267" s="29">
        <v>4.2946495435899103E-2</v>
      </c>
      <c r="AY1267" s="30">
        <v>-0.24413661361609201</v>
      </c>
      <c r="AZ1267" s="30">
        <v>0.35777958233711599</v>
      </c>
      <c r="BA1267" s="30">
        <v>-0.31825129548360598</v>
      </c>
      <c r="BB1267" s="62">
        <v>4.4246785806899402E-3</v>
      </c>
      <c r="BC1267" s="108">
        <v>-6.1737954567652196</v>
      </c>
      <c r="BD1267" s="22">
        <v>43747</v>
      </c>
      <c r="BE1267" s="22">
        <v>43783</v>
      </c>
      <c r="BF1267" s="24"/>
      <c r="BG1267" s="22"/>
      <c r="BH1267" s="37"/>
    </row>
    <row r="1268" spans="1:60" x14ac:dyDescent="0.25">
      <c r="A1268" s="19"/>
      <c r="B1268" s="17" t="s">
        <v>1282</v>
      </c>
      <c r="C1268" s="17" t="s">
        <v>5548</v>
      </c>
      <c r="D1268" s="17" t="s">
        <v>3221</v>
      </c>
      <c r="E1268" s="20" t="s">
        <v>7348</v>
      </c>
      <c r="F1268" s="20" t="s">
        <v>3163</v>
      </c>
      <c r="G1268" s="82" t="s">
        <v>7251</v>
      </c>
      <c r="H1268" s="85" t="s">
        <v>7268</v>
      </c>
      <c r="I1268" s="21" t="s">
        <v>7417</v>
      </c>
      <c r="J1268" s="21" t="s">
        <v>7657</v>
      </c>
      <c r="K1268" s="19"/>
      <c r="L1268" s="22">
        <v>44015</v>
      </c>
      <c r="M1268" s="98">
        <v>1274.58149999939</v>
      </c>
      <c r="N1268" s="94">
        <v>1274.58149999939</v>
      </c>
      <c r="O1268" s="94">
        <v>1298.43979999982</v>
      </c>
      <c r="P1268" s="62">
        <f t="shared" si="19"/>
        <v>0.98162540920231078</v>
      </c>
      <c r="Q1268" s="22">
        <v>43747</v>
      </c>
      <c r="R1268" s="99">
        <v>30956472.59</v>
      </c>
      <c r="S1268" s="99">
        <v>37177670.443687499</v>
      </c>
      <c r="T1268" s="19"/>
      <c r="U1268" s="23">
        <v>-4.22866014559986E-5</v>
      </c>
      <c r="V1268" s="63">
        <v>-0.56224994696094699</v>
      </c>
      <c r="W1268" s="23">
        <v>-1.0301780894224101E-3</v>
      </c>
      <c r="X1268" s="63">
        <v>-9.7057877736078808</v>
      </c>
      <c r="Y1268" s="23">
        <v>4.6947657356213304E-3</v>
      </c>
      <c r="Z1268" s="63">
        <v>13.6700799541431</v>
      </c>
      <c r="AA1268" s="23">
        <v>8.0073131812241592E-3</v>
      </c>
      <c r="AB1268" s="63">
        <v>17.707347027782799</v>
      </c>
      <c r="AC1268" s="23">
        <v>5.1279443632665803E-2</v>
      </c>
      <c r="AD1268" s="63">
        <v>25.195241610810601</v>
      </c>
      <c r="AE1268" s="23">
        <v>5.9046390742878402E-2</v>
      </c>
      <c r="AF1268" s="64">
        <v>18.0979806582618</v>
      </c>
      <c r="AG1268" s="23">
        <v>7.8149403634597507E-5</v>
      </c>
      <c r="AH1268" s="63">
        <v>-6.08701086039218</v>
      </c>
      <c r="AI1268" s="23">
        <v>7.0784913168608901E-3</v>
      </c>
      <c r="AJ1268" s="63">
        <v>10.793962103896799</v>
      </c>
      <c r="AK1268" s="23">
        <v>0.27458149999991299</v>
      </c>
      <c r="AL1268" s="23">
        <v>2.9287399564054802E-2</v>
      </c>
      <c r="AM1268" s="63">
        <v>28.317757577606201</v>
      </c>
      <c r="AN1268" s="19"/>
      <c r="AO1268" s="26">
        <v>1.76842093151208E-2</v>
      </c>
      <c r="AP1268" s="26">
        <v>-2.4151830887603899E-2</v>
      </c>
      <c r="AQ1268" s="26">
        <v>1.8780927846819399E-2</v>
      </c>
      <c r="AR1268" s="26">
        <v>-1.8426058002660301E-2</v>
      </c>
      <c r="AS1268" s="24">
        <v>7</v>
      </c>
      <c r="AT1268" s="24">
        <v>5</v>
      </c>
      <c r="AU1268" s="24">
        <v>7</v>
      </c>
      <c r="AV1268" s="25">
        <v>5</v>
      </c>
      <c r="AW1268" s="19"/>
      <c r="AX1268" s="29">
        <v>4.2931147331983097E-2</v>
      </c>
      <c r="AY1268" s="30">
        <v>-0.447431837889326</v>
      </c>
      <c r="AZ1268" s="30">
        <v>0.32795386376528801</v>
      </c>
      <c r="BA1268" s="30">
        <v>-0.58012617321492099</v>
      </c>
      <c r="BB1268" s="62">
        <v>4.4229680230228E-3</v>
      </c>
      <c r="BC1268" s="108">
        <v>-6.2607292228567504</v>
      </c>
      <c r="BD1268" s="22">
        <v>43747</v>
      </c>
      <c r="BE1268" s="22">
        <v>43783</v>
      </c>
      <c r="BF1268" s="24"/>
      <c r="BG1268" s="22"/>
      <c r="BH1268" s="37"/>
    </row>
    <row r="1269" spans="1:60" x14ac:dyDescent="0.25">
      <c r="A1269" s="19"/>
      <c r="B1269" s="17" t="s">
        <v>1283</v>
      </c>
      <c r="C1269" s="17" t="s">
        <v>5549</v>
      </c>
      <c r="D1269" s="17" t="s">
        <v>3222</v>
      </c>
      <c r="E1269" s="20" t="s">
        <v>7298</v>
      </c>
      <c r="F1269" s="20" t="s">
        <v>3163</v>
      </c>
      <c r="G1269" s="82" t="s">
        <v>7253</v>
      </c>
      <c r="H1269" s="85" t="s">
        <v>7279</v>
      </c>
      <c r="I1269" s="21" t="s">
        <v>7417</v>
      </c>
      <c r="J1269" s="21" t="s">
        <v>7658</v>
      </c>
      <c r="K1269" s="19"/>
      <c r="L1269" s="22">
        <v>44015</v>
      </c>
      <c r="M1269" s="98">
        <v>1222.1708000004301</v>
      </c>
      <c r="N1269" s="94">
        <v>1222.1708000004301</v>
      </c>
      <c r="O1269" s="94">
        <v>1251.59139999934</v>
      </c>
      <c r="P1269" s="62">
        <f t="shared" si="19"/>
        <v>0.9764934466640427</v>
      </c>
      <c r="Q1269" s="22">
        <v>43747</v>
      </c>
      <c r="R1269" s="99">
        <v>3305476.9610000001</v>
      </c>
      <c r="S1269" s="99">
        <v>4487779.5807499997</v>
      </c>
      <c r="T1269" s="19"/>
      <c r="U1269" s="23">
        <v>-1.3582204701378899E-5</v>
      </c>
      <c r="V1269" s="63">
        <v>-0.55937950728548502</v>
      </c>
      <c r="W1269" s="23">
        <v>-3.2912887591010102E-3</v>
      </c>
      <c r="X1269" s="63">
        <v>-9.9318988405720994</v>
      </c>
      <c r="Y1269" s="23">
        <v>6.25304633103951E-3</v>
      </c>
      <c r="Z1269" s="63">
        <v>13.825908013692199</v>
      </c>
      <c r="AA1269" s="23">
        <v>1.76491659349267E-2</v>
      </c>
      <c r="AB1269" s="63">
        <v>18.6715323031531</v>
      </c>
      <c r="AC1269" s="23">
        <v>9.6024515951285097E-2</v>
      </c>
      <c r="AD1269" s="63">
        <v>29.669748842657999</v>
      </c>
      <c r="AE1269" s="23">
        <v>0.129073287864303</v>
      </c>
      <c r="AF1269" s="64">
        <v>25.1006703703897</v>
      </c>
      <c r="AG1269" s="23">
        <v>3.2600177109998201E-4</v>
      </c>
      <c r="AH1269" s="63">
        <v>-6.0622256236456504</v>
      </c>
      <c r="AI1269" s="23">
        <v>9.5581553505326208E-3</v>
      </c>
      <c r="AJ1269" s="63">
        <v>11.041928507256699</v>
      </c>
      <c r="AK1269" s="23">
        <v>0.22217079999973099</v>
      </c>
      <c r="AL1269" s="23">
        <v>4.1478992259726503E-2</v>
      </c>
      <c r="AM1269" s="63">
        <v>7.2220206944621204</v>
      </c>
      <c r="AN1269" s="19"/>
      <c r="AO1269" s="26">
        <v>2.5434921724809101E-2</v>
      </c>
      <c r="AP1269" s="26">
        <v>-4.0469873963957098E-2</v>
      </c>
      <c r="AQ1269" s="26">
        <v>2.8591992648216501E-2</v>
      </c>
      <c r="AR1269" s="26">
        <v>-2.78040409775713E-2</v>
      </c>
      <c r="AS1269" s="24">
        <v>7</v>
      </c>
      <c r="AT1269" s="24">
        <v>5</v>
      </c>
      <c r="AU1269" s="24">
        <v>7</v>
      </c>
      <c r="AV1269" s="25">
        <v>5</v>
      </c>
      <c r="AW1269" s="19"/>
      <c r="AX1269" s="29">
        <v>6.2622282063457504E-2</v>
      </c>
      <c r="AY1269" s="30">
        <v>-0.15401276035049699</v>
      </c>
      <c r="AZ1269" s="30">
        <v>0.35766931713396799</v>
      </c>
      <c r="BA1269" s="30">
        <v>-0.196728545211272</v>
      </c>
      <c r="BB1269" s="62">
        <v>6.4261351378809197E-3</v>
      </c>
      <c r="BC1269" s="108">
        <v>-8.9565172786824405</v>
      </c>
      <c r="BD1269" s="22">
        <v>43747</v>
      </c>
      <c r="BE1269" s="22">
        <v>43783</v>
      </c>
      <c r="BF1269" s="24"/>
      <c r="BG1269" s="22"/>
      <c r="BH1269" s="37"/>
    </row>
    <row r="1270" spans="1:60" x14ac:dyDescent="0.25">
      <c r="A1270" s="19"/>
      <c r="B1270" s="17" t="s">
        <v>1284</v>
      </c>
      <c r="C1270" s="17" t="s">
        <v>5550</v>
      </c>
      <c r="D1270" s="17" t="s">
        <v>3222</v>
      </c>
      <c r="E1270" s="20" t="s">
        <v>7346</v>
      </c>
      <c r="F1270" s="20" t="s">
        <v>3163</v>
      </c>
      <c r="G1270" s="82" t="s">
        <v>7253</v>
      </c>
      <c r="H1270" s="85" t="s">
        <v>7279</v>
      </c>
      <c r="I1270" s="21" t="s">
        <v>7417</v>
      </c>
      <c r="J1270" s="21" t="s">
        <v>7659</v>
      </c>
      <c r="K1270" s="19"/>
      <c r="L1270" s="22">
        <v>44015</v>
      </c>
      <c r="M1270" s="98">
        <v>1192.9151000008001</v>
      </c>
      <c r="N1270" s="94">
        <v>1192.9151000008001</v>
      </c>
      <c r="O1270" s="94">
        <v>1226.2062999997299</v>
      </c>
      <c r="P1270" s="62">
        <f t="shared" si="19"/>
        <v>0.97285024551012567</v>
      </c>
      <c r="Q1270" s="22">
        <v>43747</v>
      </c>
      <c r="R1270" s="99">
        <v>22657071.159000002</v>
      </c>
      <c r="S1270" s="99">
        <v>42167882.893124998</v>
      </c>
      <c r="T1270" s="19"/>
      <c r="U1270" s="23">
        <v>-2.7494912501424598E-5</v>
      </c>
      <c r="V1270" s="63">
        <v>-0.56077077806548903</v>
      </c>
      <c r="W1270" s="23">
        <v>-3.70800670680183E-3</v>
      </c>
      <c r="X1270" s="63">
        <v>-9.9735706353531004</v>
      </c>
      <c r="Y1270" s="23">
        <v>3.70395643221855E-3</v>
      </c>
      <c r="Z1270" s="63">
        <v>13.570999023810099</v>
      </c>
      <c r="AA1270" s="23">
        <v>1.2465328234611699E-2</v>
      </c>
      <c r="AB1270" s="63">
        <v>18.153148533107</v>
      </c>
      <c r="AC1270" s="23">
        <v>8.4895228314126103E-2</v>
      </c>
      <c r="AD1270" s="63">
        <v>28.556820078956701</v>
      </c>
      <c r="AE1270" s="23">
        <v>0.11192379396568899</v>
      </c>
      <c r="AF1270" s="64">
        <v>23.385720980528301</v>
      </c>
      <c r="AG1270" s="23">
        <v>2.84258590909303E-4</v>
      </c>
      <c r="AH1270" s="63">
        <v>-6.0663999416647103</v>
      </c>
      <c r="AI1270" s="23">
        <v>6.9586384888680203E-3</v>
      </c>
      <c r="AJ1270" s="63">
        <v>10.781976821090201</v>
      </c>
      <c r="AK1270" s="23">
        <v>0.192915100000391</v>
      </c>
      <c r="AL1270" s="23">
        <v>3.6379880955791997E-2</v>
      </c>
      <c r="AM1270" s="63">
        <v>4.29645069452818</v>
      </c>
      <c r="AN1270" s="19"/>
      <c r="AO1270" s="26">
        <v>2.5420594383831499E-2</v>
      </c>
      <c r="AP1270" s="26">
        <v>-4.04832721297134E-2</v>
      </c>
      <c r="AQ1270" s="26">
        <v>2.8146482341981E-2</v>
      </c>
      <c r="AR1270" s="26">
        <v>-2.8211341616952299E-2</v>
      </c>
      <c r="AS1270" s="24">
        <v>7</v>
      </c>
      <c r="AT1270" s="24">
        <v>5</v>
      </c>
      <c r="AU1270" s="24">
        <v>7</v>
      </c>
      <c r="AV1270" s="25">
        <v>5</v>
      </c>
      <c r="AW1270" s="19"/>
      <c r="AX1270" s="29">
        <v>6.2613072049207394E-2</v>
      </c>
      <c r="AY1270" s="30">
        <v>-0.23018812607711001</v>
      </c>
      <c r="AZ1270" s="30">
        <v>0.34156416139649098</v>
      </c>
      <c r="BA1270" s="30">
        <v>-0.29349676830816002</v>
      </c>
      <c r="BB1270" s="62">
        <v>6.4250851721862996E-3</v>
      </c>
      <c r="BC1270" s="108">
        <v>-9.0022861568140797</v>
      </c>
      <c r="BD1270" s="22">
        <v>43747</v>
      </c>
      <c r="BE1270" s="22">
        <v>43783</v>
      </c>
      <c r="BF1270" s="24"/>
      <c r="BG1270" s="22"/>
      <c r="BH1270" s="37"/>
    </row>
    <row r="1271" spans="1:60" x14ac:dyDescent="0.25">
      <c r="A1271" s="19"/>
      <c r="B1271" s="17" t="s">
        <v>1285</v>
      </c>
      <c r="C1271" s="17" t="s">
        <v>5551</v>
      </c>
      <c r="D1271" s="17" t="s">
        <v>3222</v>
      </c>
      <c r="E1271" s="20" t="s">
        <v>7291</v>
      </c>
      <c r="F1271" s="20" t="s">
        <v>3163</v>
      </c>
      <c r="G1271" s="82" t="s">
        <v>7253</v>
      </c>
      <c r="H1271" s="85" t="s">
        <v>7279</v>
      </c>
      <c r="I1271" s="21" t="s">
        <v>7417</v>
      </c>
      <c r="J1271" s="21" t="s">
        <v>7660</v>
      </c>
      <c r="K1271" s="19"/>
      <c r="L1271" s="22">
        <v>44015</v>
      </c>
      <c r="M1271" s="98">
        <v>1156.3271999992401</v>
      </c>
      <c r="N1271" s="94">
        <v>1156.3271999992401</v>
      </c>
      <c r="O1271" s="94">
        <v>1188.5110999997701</v>
      </c>
      <c r="P1271" s="62">
        <f t="shared" si="19"/>
        <v>0.9729208250553687</v>
      </c>
      <c r="Q1271" s="22">
        <v>43747</v>
      </c>
      <c r="R1271" s="99">
        <v>2565754.5720000002</v>
      </c>
      <c r="S1271" s="99">
        <v>2502333.6313164099</v>
      </c>
      <c r="T1271" s="19"/>
      <c r="U1271" s="23">
        <v>-2.72406823569327E-5</v>
      </c>
      <c r="V1271" s="63">
        <v>-0.56074535505103995</v>
      </c>
      <c r="W1271" s="23">
        <v>-3.6997428633185302E-3</v>
      </c>
      <c r="X1271" s="63">
        <v>-9.9727442510047695</v>
      </c>
      <c r="Y1271" s="23">
        <v>3.7536360578087598E-3</v>
      </c>
      <c r="Z1271" s="63">
        <v>13.5759669863619</v>
      </c>
      <c r="AA1271" s="23">
        <v>1.25660138019157E-2</v>
      </c>
      <c r="AB1271" s="63">
        <v>18.163217089837399</v>
      </c>
      <c r="AC1271" s="23">
        <v>8.5110935273405602E-2</v>
      </c>
      <c r="AD1271" s="63">
        <v>28.578390774870101</v>
      </c>
      <c r="AE1271" s="23">
        <v>0.112255092970445</v>
      </c>
      <c r="AF1271" s="64">
        <v>23.4188508810184</v>
      </c>
      <c r="AG1271" s="23">
        <v>2.8503516841737997E-4</v>
      </c>
      <c r="AH1271" s="63">
        <v>-6.0663222839139097</v>
      </c>
      <c r="AI1271" s="23">
        <v>7.0092745772854003E-3</v>
      </c>
      <c r="AJ1271" s="63">
        <v>10.787040429931899</v>
      </c>
      <c r="AK1271" s="23">
        <v>0.15632719999848599</v>
      </c>
      <c r="AL1271" s="23">
        <v>3.6139850395556998E-2</v>
      </c>
      <c r="AM1271" s="63">
        <v>13.711093209713001</v>
      </c>
      <c r="AN1271" s="19"/>
      <c r="AO1271" s="26">
        <v>2.54208766036754E-2</v>
      </c>
      <c r="AP1271" s="26">
        <v>-4.04830125144508E-2</v>
      </c>
      <c r="AQ1271" s="26">
        <v>2.81551242169371E-2</v>
      </c>
      <c r="AR1271" s="26">
        <v>-2.8203769231367901E-2</v>
      </c>
      <c r="AS1271" s="24">
        <v>7</v>
      </c>
      <c r="AT1271" s="24">
        <v>5</v>
      </c>
      <c r="AU1271" s="24">
        <v>7</v>
      </c>
      <c r="AV1271" s="25">
        <v>5</v>
      </c>
      <c r="AW1271" s="19"/>
      <c r="AX1271" s="29">
        <v>6.2613241006474696E-2</v>
      </c>
      <c r="AY1271" s="30">
        <v>-0.228710345139916</v>
      </c>
      <c r="AZ1271" s="30">
        <v>0.34187674692839198</v>
      </c>
      <c r="BA1271" s="30">
        <v>-0.29162290513931999</v>
      </c>
      <c r="BB1271" s="62">
        <v>6.4251045280980202E-3</v>
      </c>
      <c r="BC1271" s="108">
        <v>-9.0014052034966898</v>
      </c>
      <c r="BD1271" s="22">
        <v>43747</v>
      </c>
      <c r="BE1271" s="22">
        <v>43783</v>
      </c>
      <c r="BF1271" s="24"/>
      <c r="BG1271" s="22"/>
      <c r="BH1271" s="37"/>
    </row>
    <row r="1272" spans="1:60" x14ac:dyDescent="0.25">
      <c r="A1272" s="19"/>
      <c r="B1272" s="17" t="s">
        <v>1286</v>
      </c>
      <c r="C1272" s="17" t="s">
        <v>5552</v>
      </c>
      <c r="D1272" s="17" t="s">
        <v>3222</v>
      </c>
      <c r="E1272" s="20" t="s">
        <v>7300</v>
      </c>
      <c r="F1272" s="20" t="s">
        <v>3163</v>
      </c>
      <c r="G1272" s="82" t="s">
        <v>7253</v>
      </c>
      <c r="H1272" s="85" t="s">
        <v>7279</v>
      </c>
      <c r="I1272" s="21" t="s">
        <v>7417</v>
      </c>
      <c r="J1272" s="21" t="s">
        <v>7661</v>
      </c>
      <c r="K1272" s="19"/>
      <c r="L1272" s="22">
        <v>44015</v>
      </c>
      <c r="M1272" s="98">
        <v>1179.4677000008501</v>
      </c>
      <c r="N1272" s="94">
        <v>1179.4677000008501</v>
      </c>
      <c r="O1272" s="94">
        <v>1207.85960000008</v>
      </c>
      <c r="P1272" s="62">
        <f t="shared" si="19"/>
        <v>0.97649403953967162</v>
      </c>
      <c r="Q1272" s="22">
        <v>43747</v>
      </c>
      <c r="R1272" s="99">
        <v>1354611.3030000001</v>
      </c>
      <c r="S1272" s="99">
        <v>1600536.2875820301</v>
      </c>
      <c r="T1272" s="19"/>
      <c r="U1272" s="23">
        <v>-1.35652562676114E-5</v>
      </c>
      <c r="V1272" s="63">
        <v>-0.55937781244210805</v>
      </c>
      <c r="W1272" s="23">
        <v>-3.2912991582634298E-3</v>
      </c>
      <c r="X1272" s="63">
        <v>-9.9318998804956191</v>
      </c>
      <c r="Y1272" s="23">
        <v>6.2529305432690299E-3</v>
      </c>
      <c r="Z1272" s="63">
        <v>13.8258964349079</v>
      </c>
      <c r="AA1272" s="23">
        <v>1.7649958863330501E-2</v>
      </c>
      <c r="AB1272" s="63">
        <v>18.671611595986199</v>
      </c>
      <c r="AC1272" s="23">
        <v>9.6025828819692793E-2</v>
      </c>
      <c r="AD1272" s="63">
        <v>29.669880129513299</v>
      </c>
      <c r="AE1272" s="23">
        <v>0.129074507844052</v>
      </c>
      <c r="AF1272" s="64">
        <v>25.100792368379199</v>
      </c>
      <c r="AG1272" s="23">
        <v>3.2601598286419203E-4</v>
      </c>
      <c r="AH1272" s="63">
        <v>-6.0622242024692197</v>
      </c>
      <c r="AI1272" s="23">
        <v>9.5581540699640807E-3</v>
      </c>
      <c r="AJ1272" s="63">
        <v>11.041928379199801</v>
      </c>
      <c r="AK1272" s="23">
        <v>0.17946770000155099</v>
      </c>
      <c r="AL1272" s="23">
        <v>4.14987049189222E-2</v>
      </c>
      <c r="AM1272" s="63">
        <v>15.2200790451316</v>
      </c>
      <c r="AN1272" s="19"/>
      <c r="AO1272" s="26">
        <v>2.54349979095423E-2</v>
      </c>
      <c r="AP1272" s="26">
        <v>-4.0469836400006898E-2</v>
      </c>
      <c r="AQ1272" s="26">
        <v>2.8592435330210698E-2</v>
      </c>
      <c r="AR1272" s="26">
        <v>-2.7803791173937501E-2</v>
      </c>
      <c r="AS1272" s="24">
        <v>7</v>
      </c>
      <c r="AT1272" s="24">
        <v>5</v>
      </c>
      <c r="AU1272" s="24">
        <v>7</v>
      </c>
      <c r="AV1272" s="25">
        <v>5</v>
      </c>
      <c r="AW1272" s="19"/>
      <c r="AX1272" s="29">
        <v>6.2622255899477799E-2</v>
      </c>
      <c r="AY1272" s="30">
        <v>-0.15400090740649799</v>
      </c>
      <c r="AZ1272" s="30">
        <v>0.35767170235476398</v>
      </c>
      <c r="BA1272" s="30">
        <v>-0.196713561123943</v>
      </c>
      <c r="BB1272" s="62">
        <v>6.4261327154872599E-3</v>
      </c>
      <c r="BC1272" s="108">
        <v>-8.9564962682925398</v>
      </c>
      <c r="BD1272" s="22">
        <v>43747</v>
      </c>
      <c r="BE1272" s="22">
        <v>43783</v>
      </c>
      <c r="BF1272" s="24"/>
      <c r="BG1272" s="22"/>
      <c r="BH1272" s="37"/>
    </row>
    <row r="1273" spans="1:60" x14ac:dyDescent="0.25">
      <c r="A1273" s="19"/>
      <c r="B1273" s="17" t="s">
        <v>1287</v>
      </c>
      <c r="C1273" s="17" t="s">
        <v>5553</v>
      </c>
      <c r="D1273" s="17" t="s">
        <v>3222</v>
      </c>
      <c r="E1273" s="20" t="s">
        <v>7359</v>
      </c>
      <c r="F1273" s="20" t="s">
        <v>3163</v>
      </c>
      <c r="G1273" s="82" t="s">
        <v>7253</v>
      </c>
      <c r="H1273" s="85" t="s">
        <v>7279</v>
      </c>
      <c r="I1273" s="21" t="s">
        <v>7417</v>
      </c>
      <c r="J1273" s="21" t="s">
        <v>7662</v>
      </c>
      <c r="K1273" s="19"/>
      <c r="L1273" s="22">
        <v>44015</v>
      </c>
      <c r="M1273" s="98">
        <v>1203.60309999995</v>
      </c>
      <c r="N1273" s="94">
        <v>1203.60309999995</v>
      </c>
      <c r="O1273" s="94">
        <v>1235.01850000024</v>
      </c>
      <c r="P1273" s="62">
        <f t="shared" si="19"/>
        <v>0.97456281019249191</v>
      </c>
      <c r="Q1273" s="22">
        <v>43747</v>
      </c>
      <c r="R1273" s="99">
        <v>18815226.467999998</v>
      </c>
      <c r="S1273" s="99">
        <v>27016379.117437501</v>
      </c>
      <c r="T1273" s="19"/>
      <c r="U1273" s="23">
        <v>-2.0936696273565799E-5</v>
      </c>
      <c r="V1273" s="63">
        <v>-0.56011495644270304</v>
      </c>
      <c r="W1273" s="23">
        <v>-3.5120397478749501E-3</v>
      </c>
      <c r="X1273" s="63">
        <v>-9.9539739394531406</v>
      </c>
      <c r="Y1273" s="23">
        <v>4.9026868291548497E-3</v>
      </c>
      <c r="Z1273" s="63">
        <v>13.690872063496499</v>
      </c>
      <c r="AA1273" s="23">
        <v>1.4901885058861799E-2</v>
      </c>
      <c r="AB1273" s="63">
        <v>18.396804215532001</v>
      </c>
      <c r="AC1273" s="23">
        <v>9.0118889313162101E-2</v>
      </c>
      <c r="AD1273" s="63">
        <v>29.079186178860301</v>
      </c>
      <c r="AE1273" s="23">
        <v>0.11996115319198</v>
      </c>
      <c r="AF1273" s="64">
        <v>24.189456903172001</v>
      </c>
      <c r="AG1273" s="23">
        <v>3.0384691308427098E-4</v>
      </c>
      <c r="AH1273" s="63">
        <v>-6.0644411094472197</v>
      </c>
      <c r="AI1273" s="23">
        <v>8.1810211322590493E-3</v>
      </c>
      <c r="AJ1273" s="63">
        <v>10.904215085436601</v>
      </c>
      <c r="AK1273" s="23">
        <v>0.20360310000076401</v>
      </c>
      <c r="AL1273" s="23">
        <v>3.8762149657486603E-2</v>
      </c>
      <c r="AM1273" s="63">
        <v>10.4648153288581</v>
      </c>
      <c r="AN1273" s="19"/>
      <c r="AO1273" s="26">
        <v>2.5427349020901598E-2</v>
      </c>
      <c r="AP1273" s="26">
        <v>-4.0476923953101498E-2</v>
      </c>
      <c r="AQ1273" s="26">
        <v>2.83561135984201E-2</v>
      </c>
      <c r="AR1273" s="26">
        <v>-2.80197273332305E-2</v>
      </c>
      <c r="AS1273" s="24">
        <v>7</v>
      </c>
      <c r="AT1273" s="24">
        <v>5</v>
      </c>
      <c r="AU1273" s="24">
        <v>7</v>
      </c>
      <c r="AV1273" s="25">
        <v>5</v>
      </c>
      <c r="AW1273" s="19"/>
      <c r="AX1273" s="29">
        <v>6.2617306371830606E-2</v>
      </c>
      <c r="AY1273" s="30">
        <v>-0.19437639790476199</v>
      </c>
      <c r="AZ1273" s="30">
        <v>0.34913497577008501</v>
      </c>
      <c r="BA1273" s="30">
        <v>-0.24804833901021101</v>
      </c>
      <c r="BB1273" s="62">
        <v>6.4255690758727698E-3</v>
      </c>
      <c r="BC1273" s="108">
        <v>-8.9807480617455404</v>
      </c>
      <c r="BD1273" s="22">
        <v>43747</v>
      </c>
      <c r="BE1273" s="22">
        <v>43783</v>
      </c>
      <c r="BF1273" s="24"/>
      <c r="BG1273" s="22"/>
      <c r="BH1273" s="37"/>
    </row>
    <row r="1274" spans="1:60" x14ac:dyDescent="0.25">
      <c r="A1274" s="19"/>
      <c r="B1274" s="17" t="s">
        <v>1288</v>
      </c>
      <c r="C1274" s="17" t="s">
        <v>5554</v>
      </c>
      <c r="D1274" s="17" t="s">
        <v>3222</v>
      </c>
      <c r="E1274" s="20" t="s">
        <v>7360</v>
      </c>
      <c r="F1274" s="20" t="s">
        <v>3163</v>
      </c>
      <c r="G1274" s="82" t="s">
        <v>7253</v>
      </c>
      <c r="H1274" s="85" t="s">
        <v>7279</v>
      </c>
      <c r="I1274" s="21" t="s">
        <v>7417</v>
      </c>
      <c r="J1274" s="21" t="s">
        <v>2982</v>
      </c>
      <c r="K1274" s="19"/>
      <c r="L1274" s="22">
        <v>44015</v>
      </c>
      <c r="M1274" s="98">
        <v>1192.5880999993501</v>
      </c>
      <c r="N1274" s="94">
        <v>1192.5880999993501</v>
      </c>
      <c r="O1274" s="94">
        <v>1216.8299000002401</v>
      </c>
      <c r="P1274" s="62">
        <f t="shared" si="19"/>
        <v>0.98007790571148423</v>
      </c>
      <c r="Q1274" s="22">
        <v>43747</v>
      </c>
      <c r="R1274" s="99">
        <v>11751454.122</v>
      </c>
      <c r="S1274" s="99">
        <v>15371037.2044531</v>
      </c>
      <c r="T1274" s="19"/>
      <c r="U1274" s="23">
        <v>8.3851773524656905E-8</v>
      </c>
      <c r="V1274" s="63">
        <v>-0.558012901637994</v>
      </c>
      <c r="W1274" s="23">
        <v>-2.8827727601310501E-3</v>
      </c>
      <c r="X1274" s="63">
        <v>-9.8910472406860208</v>
      </c>
      <c r="Y1274" s="23">
        <v>8.7579947157791996E-3</v>
      </c>
      <c r="Z1274" s="63">
        <v>14.076402852166201</v>
      </c>
      <c r="AA1274" s="23">
        <v>2.2757130662284901E-2</v>
      </c>
      <c r="AB1274" s="63">
        <v>19.1823287758743</v>
      </c>
      <c r="AC1274" s="23">
        <v>0.10704804725537501</v>
      </c>
      <c r="AD1274" s="63">
        <v>30.772101973066999</v>
      </c>
      <c r="AE1274" s="23">
        <v>0.146144931981398</v>
      </c>
      <c r="AF1274" s="64">
        <v>26.807834782113801</v>
      </c>
      <c r="AG1274" s="23">
        <v>3.6698383519251398E-4</v>
      </c>
      <c r="AH1274" s="63">
        <v>-6.0581274172363901</v>
      </c>
      <c r="AI1274" s="23">
        <v>1.21128010359826E-2</v>
      </c>
      <c r="AJ1274" s="63">
        <v>11.2973930758017</v>
      </c>
      <c r="AK1274" s="23">
        <v>0.192588099998829</v>
      </c>
      <c r="AL1274" s="23">
        <v>4.5152588063501801E-2</v>
      </c>
      <c r="AM1274" s="63">
        <v>17.857325060875201</v>
      </c>
      <c r="AN1274" s="19"/>
      <c r="AO1274" s="26">
        <v>2.5448970785873801E-2</v>
      </c>
      <c r="AP1274" s="26">
        <v>-4.0456727079799699E-2</v>
      </c>
      <c r="AQ1274" s="26">
        <v>2.9028835835561002E-2</v>
      </c>
      <c r="AR1274" s="26">
        <v>-2.74044973939453E-2</v>
      </c>
      <c r="AS1274" s="24">
        <v>7</v>
      </c>
      <c r="AT1274" s="24">
        <v>5</v>
      </c>
      <c r="AU1274" s="24">
        <v>8</v>
      </c>
      <c r="AV1274" s="25">
        <v>4</v>
      </c>
      <c r="AW1274" s="19"/>
      <c r="AX1274" s="29">
        <v>6.2631783653850998E-2</v>
      </c>
      <c r="AY1274" s="30">
        <v>-7.8988551946395105E-2</v>
      </c>
      <c r="AZ1274" s="30">
        <v>0.37353380368176697</v>
      </c>
      <c r="BA1274" s="30">
        <v>-0.101075579750045</v>
      </c>
      <c r="BB1274" s="62">
        <v>6.4272137606622001E-3</v>
      </c>
      <c r="BC1274" s="108">
        <v>-8.9116235556575703</v>
      </c>
      <c r="BD1274" s="22">
        <v>43747</v>
      </c>
      <c r="BE1274" s="22">
        <v>43783</v>
      </c>
      <c r="BF1274" s="24"/>
      <c r="BG1274" s="22"/>
      <c r="BH1274" s="37"/>
    </row>
    <row r="1275" spans="1:60" x14ac:dyDescent="0.25">
      <c r="A1275" s="19"/>
      <c r="B1275" s="17" t="s">
        <v>1289</v>
      </c>
      <c r="C1275" s="17" t="s">
        <v>5555</v>
      </c>
      <c r="D1275" s="17" t="s">
        <v>3222</v>
      </c>
      <c r="E1275" s="20" t="s">
        <v>7361</v>
      </c>
      <c r="F1275" s="20" t="s">
        <v>3163</v>
      </c>
      <c r="G1275" s="82" t="s">
        <v>7253</v>
      </c>
      <c r="H1275" s="85" t="s">
        <v>7279</v>
      </c>
      <c r="I1275" s="21" t="s">
        <v>7417</v>
      </c>
      <c r="J1275" s="21" t="s">
        <v>7663</v>
      </c>
      <c r="K1275" s="19"/>
      <c r="L1275" s="22">
        <v>44015</v>
      </c>
      <c r="M1275" s="98">
        <v>1208.4460000004599</v>
      </c>
      <c r="N1275" s="94">
        <v>1208.4460000004599</v>
      </c>
      <c r="O1275" s="94">
        <v>1241.6239000000101</v>
      </c>
      <c r="P1275" s="62">
        <f t="shared" si="19"/>
        <v>0.97327862326139991</v>
      </c>
      <c r="Q1275" s="22">
        <v>43747</v>
      </c>
      <c r="R1275" s="99">
        <v>766601.52800000005</v>
      </c>
      <c r="S1275" s="99">
        <v>1771455.07141016</v>
      </c>
      <c r="T1275" s="19"/>
      <c r="U1275" s="23">
        <v>-2.5900361833919299E-5</v>
      </c>
      <c r="V1275" s="63">
        <v>-0.56061132299873895</v>
      </c>
      <c r="W1275" s="23">
        <v>-3.6588009215847701E-3</v>
      </c>
      <c r="X1275" s="63">
        <v>-9.9686500568204792</v>
      </c>
      <c r="Y1275" s="23">
        <v>4.0041491283773203E-3</v>
      </c>
      <c r="Z1275" s="63">
        <v>13.601018293426</v>
      </c>
      <c r="AA1275" s="23">
        <v>1.3074484380922499E-2</v>
      </c>
      <c r="AB1275" s="63">
        <v>18.214064147759899</v>
      </c>
      <c r="AC1275" s="23">
        <v>8.6199268813361402E-2</v>
      </c>
      <c r="AD1275" s="63">
        <v>28.687224128865601</v>
      </c>
      <c r="AE1275" s="23">
        <v>0.113927882461285</v>
      </c>
      <c r="AF1275" s="64">
        <v>23.586129830102401</v>
      </c>
      <c r="AG1275" s="23">
        <v>2.8913248570461303E-4</v>
      </c>
      <c r="AH1275" s="63">
        <v>-6.0659125521851802</v>
      </c>
      <c r="AI1275" s="23">
        <v>7.2647160795895598E-3</v>
      </c>
      <c r="AJ1275" s="63">
        <v>10.812584580169601</v>
      </c>
      <c r="AK1275" s="23">
        <v>0.20844600000069499</v>
      </c>
      <c r="AL1275" s="23">
        <v>4.1014641936271801E-2</v>
      </c>
      <c r="AM1275" s="63">
        <v>4.7921712017559903</v>
      </c>
      <c r="AN1275" s="19"/>
      <c r="AO1275" s="26">
        <v>2.5422323278689901E-2</v>
      </c>
      <c r="AP1275" s="26">
        <v>-4.0481676471245003E-2</v>
      </c>
      <c r="AQ1275" s="26">
        <v>2.8198600752148199E-2</v>
      </c>
      <c r="AR1275" s="26">
        <v>-2.8163361002953E-2</v>
      </c>
      <c r="AS1275" s="24">
        <v>7</v>
      </c>
      <c r="AT1275" s="24">
        <v>5</v>
      </c>
      <c r="AU1275" s="24">
        <v>7</v>
      </c>
      <c r="AV1275" s="25">
        <v>5</v>
      </c>
      <c r="AW1275" s="19"/>
      <c r="AX1275" s="29">
        <v>6.2614144453255E-2</v>
      </c>
      <c r="AY1275" s="30">
        <v>-0.22123632475063501</v>
      </c>
      <c r="AZ1275" s="30">
        <v>0.343456459584559</v>
      </c>
      <c r="BA1275" s="30">
        <v>-0.28214362072549198</v>
      </c>
      <c r="BB1275" s="62">
        <v>6.4252076818229397E-3</v>
      </c>
      <c r="BC1275" s="108">
        <v>-8.9968870605371194</v>
      </c>
      <c r="BD1275" s="22">
        <v>43747</v>
      </c>
      <c r="BE1275" s="22">
        <v>43783</v>
      </c>
      <c r="BF1275" s="24"/>
      <c r="BG1275" s="22"/>
      <c r="BH1275" s="37"/>
    </row>
    <row r="1276" spans="1:60" x14ac:dyDescent="0.25">
      <c r="A1276" s="19"/>
      <c r="B1276" s="17" t="s">
        <v>1290</v>
      </c>
      <c r="C1276" s="17" t="s">
        <v>5556</v>
      </c>
      <c r="D1276" s="17" t="s">
        <v>3222</v>
      </c>
      <c r="E1276" s="20" t="s">
        <v>7348</v>
      </c>
      <c r="F1276" s="20" t="s">
        <v>3163</v>
      </c>
      <c r="G1276" s="82" t="s">
        <v>7253</v>
      </c>
      <c r="H1276" s="85" t="s">
        <v>7279</v>
      </c>
      <c r="I1276" s="21" t="s">
        <v>7417</v>
      </c>
      <c r="J1276" s="21" t="s">
        <v>7664</v>
      </c>
      <c r="K1276" s="19"/>
      <c r="L1276" s="22">
        <v>44015</v>
      </c>
      <c r="M1276" s="98">
        <v>1162.6445000004001</v>
      </c>
      <c r="N1276" s="94">
        <v>1162.6445000004001</v>
      </c>
      <c r="O1276" s="94">
        <v>1199.82970000058</v>
      </c>
      <c r="P1276" s="62">
        <f t="shared" si="19"/>
        <v>0.96900793504264648</v>
      </c>
      <c r="Q1276" s="22">
        <v>43747</v>
      </c>
      <c r="R1276" s="99">
        <v>19139646.785</v>
      </c>
      <c r="S1276" s="99">
        <v>38672483.728</v>
      </c>
      <c r="T1276" s="19"/>
      <c r="U1276" s="23">
        <v>-4.2315529753977899E-5</v>
      </c>
      <c r="V1276" s="63">
        <v>-0.56225283979074403</v>
      </c>
      <c r="W1276" s="23">
        <v>-4.1492478685540802E-3</v>
      </c>
      <c r="X1276" s="63">
        <v>-10.0176947515283</v>
      </c>
      <c r="Y1276" s="23">
        <v>1.01233894747566E-3</v>
      </c>
      <c r="Z1276" s="63">
        <v>13.3018372753286</v>
      </c>
      <c r="AA1276" s="23">
        <v>7.0052873106760697E-3</v>
      </c>
      <c r="AB1276" s="63">
        <v>17.607144440728</v>
      </c>
      <c r="AC1276" s="23">
        <v>7.3232333721534801E-2</v>
      </c>
      <c r="AD1276" s="63">
        <v>27.390530619682998</v>
      </c>
      <c r="AE1276" s="23">
        <v>9.4045340827578899E-2</v>
      </c>
      <c r="AF1276" s="64">
        <v>21.5978756667173</v>
      </c>
      <c r="AG1276" s="23">
        <v>2.3985566622286599E-4</v>
      </c>
      <c r="AH1276" s="63">
        <v>-6.0708402341333603</v>
      </c>
      <c r="AI1276" s="23">
        <v>4.2138052249356397E-3</v>
      </c>
      <c r="AJ1276" s="63">
        <v>10.5074934947042</v>
      </c>
      <c r="AK1276" s="23">
        <v>0.16264450000017</v>
      </c>
      <c r="AL1276" s="23">
        <v>3.0997804733488E-2</v>
      </c>
      <c r="AM1276" s="63">
        <v>1.2693906945060001</v>
      </c>
      <c r="AN1276" s="19"/>
      <c r="AO1276" s="26">
        <v>2.5405503483852999E-2</v>
      </c>
      <c r="AP1276" s="26">
        <v>-4.0497461737686501E-2</v>
      </c>
      <c r="AQ1276" s="26">
        <v>2.7675263159835602E-2</v>
      </c>
      <c r="AR1276" s="26">
        <v>-2.8642437921917001E-2</v>
      </c>
      <c r="AS1276" s="24">
        <v>7</v>
      </c>
      <c r="AT1276" s="24">
        <v>5</v>
      </c>
      <c r="AU1276" s="24">
        <v>7</v>
      </c>
      <c r="AV1276" s="25">
        <v>5</v>
      </c>
      <c r="AW1276" s="19"/>
      <c r="AX1276" s="29">
        <v>6.2603896912842197E-2</v>
      </c>
      <c r="AY1276" s="30">
        <v>-0.31045677970723801</v>
      </c>
      <c r="AZ1276" s="30">
        <v>0.32459624392868103</v>
      </c>
      <c r="BA1276" s="30">
        <v>-0.39507691873404799</v>
      </c>
      <c r="BB1276" s="62">
        <v>6.4240336843067796E-3</v>
      </c>
      <c r="BC1276" s="108">
        <v>-9.0507594536902598</v>
      </c>
      <c r="BD1276" s="22">
        <v>43747</v>
      </c>
      <c r="BE1276" s="22">
        <v>43783</v>
      </c>
      <c r="BF1276" s="24"/>
      <c r="BG1276" s="22"/>
      <c r="BH1276" s="37"/>
    </row>
    <row r="1277" spans="1:60" x14ac:dyDescent="0.25">
      <c r="A1277" s="19"/>
      <c r="B1277" s="17" t="s">
        <v>1291</v>
      </c>
      <c r="C1277" s="17" t="s">
        <v>5557</v>
      </c>
      <c r="D1277" s="17" t="s">
        <v>3223</v>
      </c>
      <c r="E1277" s="20" t="s">
        <v>7326</v>
      </c>
      <c r="F1277" s="20" t="s">
        <v>3158</v>
      </c>
      <c r="G1277" s="82" t="s">
        <v>7256</v>
      </c>
      <c r="H1277" s="85" t="s">
        <v>7286</v>
      </c>
      <c r="I1277" s="21" t="s">
        <v>7417</v>
      </c>
      <c r="J1277" s="21" t="s">
        <v>2982</v>
      </c>
      <c r="K1277" s="19"/>
      <c r="L1277" s="22">
        <v>44015</v>
      </c>
      <c r="M1277" s="98">
        <v>1080.17129999958</v>
      </c>
      <c r="N1277" s="94">
        <v>1080.17129999958</v>
      </c>
      <c r="O1277" s="94">
        <v>1080.2794000003501</v>
      </c>
      <c r="P1277" s="62">
        <f t="shared" si="19"/>
        <v>0.99989993329432181</v>
      </c>
      <c r="Q1277" s="22">
        <v>44004</v>
      </c>
      <c r="R1277" s="99">
        <v>45191095.409999996</v>
      </c>
      <c r="S1277" s="99">
        <v>50137204.387874998</v>
      </c>
      <c r="T1277" s="19"/>
      <c r="U1277" s="23">
        <v>-8.9799768829834597E-6</v>
      </c>
      <c r="V1277" s="63">
        <v>-0.55891928450364503</v>
      </c>
      <c r="W1277" s="23">
        <v>9.5642126325401505E-5</v>
      </c>
      <c r="X1277" s="63">
        <v>-9.5932057520403795</v>
      </c>
      <c r="Y1277" s="23">
        <v>2.2433943966461801E-2</v>
      </c>
      <c r="Z1277" s="63">
        <v>15.443997777227199</v>
      </c>
      <c r="AA1277" s="23">
        <v>3.7003737998020397E-2</v>
      </c>
      <c r="AB1277" s="63">
        <v>20.6069895094552</v>
      </c>
      <c r="AC1277" s="23"/>
      <c r="AD1277" s="63"/>
      <c r="AE1277" s="23"/>
      <c r="AF1277" s="64"/>
      <c r="AG1277" s="23">
        <v>6.6845717810792794E-5</v>
      </c>
      <c r="AH1277" s="63">
        <v>-6.0881412289745596</v>
      </c>
      <c r="AI1277" s="23">
        <v>2.3374816390060001E-2</v>
      </c>
      <c r="AJ1277" s="63">
        <v>12.4235946112167</v>
      </c>
      <c r="AK1277" s="23">
        <v>8.0171300000074594E-2</v>
      </c>
      <c r="AL1277" s="23">
        <v>4.9531269731232903E-2</v>
      </c>
      <c r="AM1277" s="63">
        <v>25.8129076247569</v>
      </c>
      <c r="AN1277" s="19"/>
      <c r="AO1277" s="26">
        <v>3.9148492214735597E-3</v>
      </c>
      <c r="AP1277" s="26">
        <v>-3.7461023830474001E-3</v>
      </c>
      <c r="AQ1277" s="26">
        <v>1.23396968465386E-2</v>
      </c>
      <c r="AR1277" s="26">
        <v>-4.8296928171112103E-3</v>
      </c>
      <c r="AS1277" s="24">
        <v>10</v>
      </c>
      <c r="AT1277" s="24">
        <v>2</v>
      </c>
      <c r="AU1277" s="24">
        <v>7</v>
      </c>
      <c r="AV1277" s="25">
        <v>5</v>
      </c>
      <c r="AW1277" s="19"/>
      <c r="AX1277" s="29">
        <v>1.086510830517E-2</v>
      </c>
      <c r="AY1277" s="30">
        <v>0.63372806673396598</v>
      </c>
      <c r="AZ1277" s="30">
        <v>0.51922096495036396</v>
      </c>
      <c r="BA1277" s="30">
        <v>0.92269727867642404</v>
      </c>
      <c r="BB1277" s="62">
        <v>1.1225391619780101E-3</v>
      </c>
      <c r="BC1277" s="108">
        <v>-1.0727212751426101</v>
      </c>
      <c r="BD1277" s="22">
        <v>43753</v>
      </c>
      <c r="BE1277" s="22">
        <v>43805</v>
      </c>
      <c r="BF1277" s="24">
        <v>101</v>
      </c>
      <c r="BG1277" s="22">
        <v>43894</v>
      </c>
      <c r="BH1277" s="37"/>
    </row>
    <row r="1278" spans="1:60" x14ac:dyDescent="0.25">
      <c r="A1278" s="19"/>
      <c r="B1278" s="17" t="s">
        <v>1292</v>
      </c>
      <c r="C1278" s="17" t="s">
        <v>5558</v>
      </c>
      <c r="D1278" s="17" t="s">
        <v>3224</v>
      </c>
      <c r="E1278" s="20" t="s">
        <v>7289</v>
      </c>
      <c r="F1278" s="20" t="s">
        <v>3155</v>
      </c>
      <c r="G1278" s="82" t="s">
        <v>7249</v>
      </c>
      <c r="H1278" s="85" t="s">
        <v>7450</v>
      </c>
      <c r="I1278" s="21" t="s">
        <v>7418</v>
      </c>
      <c r="J1278" s="21" t="s">
        <v>7665</v>
      </c>
      <c r="K1278" s="19"/>
      <c r="L1278" s="22">
        <v>43910</v>
      </c>
      <c r="M1278" s="98"/>
      <c r="N1278" s="94"/>
      <c r="O1278" s="94">
        <v>304182.68087482499</v>
      </c>
      <c r="P1278" s="62">
        <f t="shared" si="19"/>
        <v>0</v>
      </c>
      <c r="Q1278" s="22">
        <v>43798</v>
      </c>
      <c r="R1278" s="99"/>
      <c r="S1278" s="99">
        <v>597578.44411230495</v>
      </c>
      <c r="T1278" s="19"/>
      <c r="U1278" s="23"/>
      <c r="V1278" s="63"/>
      <c r="W1278" s="23"/>
      <c r="X1278" s="63"/>
      <c r="Y1278" s="23"/>
      <c r="Z1278" s="63"/>
      <c r="AA1278" s="23"/>
      <c r="AB1278" s="63"/>
      <c r="AC1278" s="23"/>
      <c r="AD1278" s="63"/>
      <c r="AE1278" s="23"/>
      <c r="AF1278" s="64"/>
      <c r="AG1278" s="23"/>
      <c r="AH1278" s="63"/>
      <c r="AI1278" s="23"/>
      <c r="AJ1278" s="63"/>
      <c r="AK1278" s="23"/>
      <c r="AL1278" s="23"/>
      <c r="AM1278" s="63"/>
      <c r="AN1278" s="19"/>
      <c r="AO1278" s="26">
        <v>7.7321556849710801E-2</v>
      </c>
      <c r="AP1278" s="26">
        <v>-9.0269641052145702E-2</v>
      </c>
      <c r="AQ1278" s="26">
        <v>6.2091381470963797E-2</v>
      </c>
      <c r="AR1278" s="26">
        <v>-0.168345192791021</v>
      </c>
      <c r="AS1278" s="24"/>
      <c r="AT1278" s="24"/>
      <c r="AU1278" s="24"/>
      <c r="AV1278" s="25"/>
      <c r="AW1278" s="19"/>
      <c r="AX1278" s="29"/>
      <c r="AY1278" s="30"/>
      <c r="AZ1278" s="30"/>
      <c r="BA1278" s="30"/>
      <c r="BB1278" s="62"/>
      <c r="BC1278" s="108">
        <v>-21.5198385064432</v>
      </c>
      <c r="BD1278" s="22">
        <v>43798</v>
      </c>
      <c r="BE1278" s="22">
        <v>43909</v>
      </c>
      <c r="BF1278" s="24"/>
      <c r="BG1278" s="22"/>
      <c r="BH1278" s="37"/>
    </row>
    <row r="1279" spans="1:60" x14ac:dyDescent="0.25">
      <c r="A1279" s="19"/>
      <c r="B1279" s="17" t="s">
        <v>1293</v>
      </c>
      <c r="C1279" s="17" t="s">
        <v>5559</v>
      </c>
      <c r="D1279" s="17" t="s">
        <v>3224</v>
      </c>
      <c r="E1279" s="20" t="s">
        <v>7290</v>
      </c>
      <c r="F1279" s="20" t="s">
        <v>3155</v>
      </c>
      <c r="G1279" s="82" t="s">
        <v>7249</v>
      </c>
      <c r="H1279" s="85" t="s">
        <v>7450</v>
      </c>
      <c r="I1279" s="21" t="s">
        <v>7418</v>
      </c>
      <c r="J1279" s="21" t="s">
        <v>2982</v>
      </c>
      <c r="K1279" s="19"/>
      <c r="L1279" s="22">
        <v>43910</v>
      </c>
      <c r="M1279" s="98"/>
      <c r="N1279" s="94"/>
      <c r="O1279" s="94">
        <v>336499.00807523698</v>
      </c>
      <c r="P1279" s="62">
        <f t="shared" si="19"/>
        <v>0</v>
      </c>
      <c r="Q1279" s="22">
        <v>43798</v>
      </c>
      <c r="R1279" s="99"/>
      <c r="S1279" s="99">
        <v>246521.03564965801</v>
      </c>
      <c r="T1279" s="19"/>
      <c r="U1279" s="23"/>
      <c r="V1279" s="63"/>
      <c r="W1279" s="23"/>
      <c r="X1279" s="63"/>
      <c r="Y1279" s="23"/>
      <c r="Z1279" s="63"/>
      <c r="AA1279" s="23"/>
      <c r="AB1279" s="63"/>
      <c r="AC1279" s="23"/>
      <c r="AD1279" s="63"/>
      <c r="AE1279" s="23"/>
      <c r="AF1279" s="64"/>
      <c r="AG1279" s="23"/>
      <c r="AH1279" s="63"/>
      <c r="AI1279" s="23"/>
      <c r="AJ1279" s="63"/>
      <c r="AK1279" s="23"/>
      <c r="AL1279" s="23"/>
      <c r="AM1279" s="63"/>
      <c r="AN1279" s="19"/>
      <c r="AO1279" s="26">
        <v>7.7321589325947598E-2</v>
      </c>
      <c r="AP1279" s="26">
        <v>-9.0269567505020007E-2</v>
      </c>
      <c r="AQ1279" s="26">
        <v>6.2092114088955E-2</v>
      </c>
      <c r="AR1279" s="26">
        <v>-0.16834450077469201</v>
      </c>
      <c r="AS1279" s="24"/>
      <c r="AT1279" s="24"/>
      <c r="AU1279" s="24"/>
      <c r="AV1279" s="25"/>
      <c r="AW1279" s="19"/>
      <c r="AX1279" s="29"/>
      <c r="AY1279" s="30"/>
      <c r="AZ1279" s="30"/>
      <c r="BA1279" s="30"/>
      <c r="BB1279" s="62"/>
      <c r="BC1279" s="108">
        <v>-21.5197697795229</v>
      </c>
      <c r="BD1279" s="22">
        <v>43798</v>
      </c>
      <c r="BE1279" s="22">
        <v>43909</v>
      </c>
      <c r="BF1279" s="24"/>
      <c r="BG1279" s="22"/>
      <c r="BH1279" s="37"/>
    </row>
    <row r="1280" spans="1:60" x14ac:dyDescent="0.25">
      <c r="A1280" s="19"/>
      <c r="B1280" s="17" t="s">
        <v>1294</v>
      </c>
      <c r="C1280" s="17" t="s">
        <v>5560</v>
      </c>
      <c r="D1280" s="17" t="s">
        <v>3224</v>
      </c>
      <c r="E1280" s="20" t="s">
        <v>7291</v>
      </c>
      <c r="F1280" s="20" t="s">
        <v>3155</v>
      </c>
      <c r="G1280" s="82" t="s">
        <v>7249</v>
      </c>
      <c r="H1280" s="85" t="s">
        <v>7450</v>
      </c>
      <c r="I1280" s="21" t="s">
        <v>7418</v>
      </c>
      <c r="J1280" s="21" t="s">
        <v>7666</v>
      </c>
      <c r="K1280" s="19"/>
      <c r="L1280" s="22">
        <v>43910</v>
      </c>
      <c r="M1280" s="98"/>
      <c r="N1280" s="94"/>
      <c r="O1280" s="94">
        <v>427126.66017389297</v>
      </c>
      <c r="P1280" s="62">
        <f t="shared" si="19"/>
        <v>0</v>
      </c>
      <c r="Q1280" s="22">
        <v>43910</v>
      </c>
      <c r="R1280" s="99"/>
      <c r="S1280" s="99">
        <v>1714996.4608418001</v>
      </c>
      <c r="T1280" s="19"/>
      <c r="U1280" s="23"/>
      <c r="V1280" s="63"/>
      <c r="W1280" s="23"/>
      <c r="X1280" s="63"/>
      <c r="Y1280" s="23"/>
      <c r="Z1280" s="63"/>
      <c r="AA1280" s="23"/>
      <c r="AB1280" s="63"/>
      <c r="AC1280" s="23"/>
      <c r="AD1280" s="63"/>
      <c r="AE1280" s="23"/>
      <c r="AF1280" s="64"/>
      <c r="AG1280" s="23"/>
      <c r="AH1280" s="63"/>
      <c r="AI1280" s="23"/>
      <c r="AJ1280" s="63"/>
      <c r="AK1280" s="23"/>
      <c r="AL1280" s="23"/>
      <c r="AM1280" s="63"/>
      <c r="AN1280" s="19"/>
      <c r="AO1280" s="26">
        <v>3.7635108723407001E-2</v>
      </c>
      <c r="AP1280" s="26">
        <v>-3.3384081723852398E-2</v>
      </c>
      <c r="AQ1280" s="26">
        <v>6.5839901291838004E-2</v>
      </c>
      <c r="AR1280" s="26">
        <v>-6.4303411912987898E-2</v>
      </c>
      <c r="AS1280" s="24"/>
      <c r="AT1280" s="24"/>
      <c r="AU1280" s="24"/>
      <c r="AV1280" s="25"/>
      <c r="AW1280" s="19"/>
      <c r="AX1280" s="29"/>
      <c r="AY1280" s="30"/>
      <c r="AZ1280" s="30"/>
      <c r="BA1280" s="30"/>
      <c r="BB1280" s="62"/>
      <c r="BC1280" s="108">
        <v>-7.6465435819409304</v>
      </c>
      <c r="BD1280" s="22">
        <v>43677</v>
      </c>
      <c r="BE1280" s="22">
        <v>43710</v>
      </c>
      <c r="BF1280" s="24">
        <v>60</v>
      </c>
      <c r="BG1280" s="22">
        <v>43761</v>
      </c>
      <c r="BH1280" s="37"/>
    </row>
    <row r="1281" spans="1:60" x14ac:dyDescent="0.25">
      <c r="A1281" s="19"/>
      <c r="B1281" s="17" t="s">
        <v>1295</v>
      </c>
      <c r="C1281" s="17" t="s">
        <v>5561</v>
      </c>
      <c r="D1281" s="17" t="s">
        <v>3224</v>
      </c>
      <c r="E1281" s="20" t="s">
        <v>7300</v>
      </c>
      <c r="F1281" s="20" t="s">
        <v>3155</v>
      </c>
      <c r="G1281" s="82" t="s">
        <v>7249</v>
      </c>
      <c r="H1281" s="85" t="s">
        <v>7450</v>
      </c>
      <c r="I1281" s="21" t="s">
        <v>7418</v>
      </c>
      <c r="J1281" s="21" t="s">
        <v>7667</v>
      </c>
      <c r="K1281" s="19"/>
      <c r="L1281" s="22">
        <v>43910</v>
      </c>
      <c r="M1281" s="98"/>
      <c r="N1281" s="94"/>
      <c r="O1281" s="94">
        <v>347053.232174873</v>
      </c>
      <c r="P1281" s="62">
        <f t="shared" si="19"/>
        <v>0</v>
      </c>
      <c r="Q1281" s="22">
        <v>43798</v>
      </c>
      <c r="R1281" s="99"/>
      <c r="S1281" s="99">
        <v>103297.49179333499</v>
      </c>
      <c r="T1281" s="19"/>
      <c r="U1281" s="23"/>
      <c r="V1281" s="63"/>
      <c r="W1281" s="23"/>
      <c r="X1281" s="63"/>
      <c r="Y1281" s="23"/>
      <c r="Z1281" s="63"/>
      <c r="AA1281" s="23"/>
      <c r="AB1281" s="63"/>
      <c r="AC1281" s="23"/>
      <c r="AD1281" s="63"/>
      <c r="AE1281" s="23"/>
      <c r="AF1281" s="64"/>
      <c r="AG1281" s="23"/>
      <c r="AH1281" s="63"/>
      <c r="AI1281" s="23"/>
      <c r="AJ1281" s="63"/>
      <c r="AK1281" s="23"/>
      <c r="AL1281" s="23"/>
      <c r="AM1281" s="63"/>
      <c r="AN1281" s="19"/>
      <c r="AO1281" s="26">
        <v>7.7373958194584702E-2</v>
      </c>
      <c r="AP1281" s="26">
        <v>-9.02253822697094E-2</v>
      </c>
      <c r="AQ1281" s="26">
        <v>6.3698894542540102E-2</v>
      </c>
      <c r="AR1281" s="26">
        <v>-0.16753542744205299</v>
      </c>
      <c r="AS1281" s="24"/>
      <c r="AT1281" s="24"/>
      <c r="AU1281" s="24"/>
      <c r="AV1281" s="25"/>
      <c r="AW1281" s="19"/>
      <c r="AX1281" s="29"/>
      <c r="AY1281" s="30"/>
      <c r="AZ1281" s="30"/>
      <c r="BA1281" s="30"/>
      <c r="BB1281" s="62"/>
      <c r="BC1281" s="108">
        <v>-21.0945410907152</v>
      </c>
      <c r="BD1281" s="22">
        <v>43798</v>
      </c>
      <c r="BE1281" s="22">
        <v>43909</v>
      </c>
      <c r="BF1281" s="24"/>
      <c r="BG1281" s="22"/>
      <c r="BH1281" s="37"/>
    </row>
    <row r="1282" spans="1:60" x14ac:dyDescent="0.25">
      <c r="A1282" s="19"/>
      <c r="B1282" s="17" t="s">
        <v>1296</v>
      </c>
      <c r="C1282" s="17" t="s">
        <v>5562</v>
      </c>
      <c r="D1282" s="17" t="s">
        <v>3224</v>
      </c>
      <c r="E1282" s="20" t="s">
        <v>7337</v>
      </c>
      <c r="F1282" s="20" t="s">
        <v>3155</v>
      </c>
      <c r="G1282" s="82" t="s">
        <v>7249</v>
      </c>
      <c r="H1282" s="85" t="s">
        <v>7450</v>
      </c>
      <c r="I1282" s="21" t="s">
        <v>7418</v>
      </c>
      <c r="J1282" s="21" t="s">
        <v>7668</v>
      </c>
      <c r="K1282" s="19"/>
      <c r="L1282" s="22">
        <v>43910</v>
      </c>
      <c r="M1282" s="98"/>
      <c r="N1282" s="94"/>
      <c r="O1282" s="94">
        <v>212457.47202491801</v>
      </c>
      <c r="P1282" s="62">
        <f t="shared" si="19"/>
        <v>0</v>
      </c>
      <c r="Q1282" s="22">
        <v>43798</v>
      </c>
      <c r="R1282" s="99"/>
      <c r="S1282" s="99">
        <v>209958.36002978499</v>
      </c>
      <c r="T1282" s="19"/>
      <c r="U1282" s="23"/>
      <c r="V1282" s="63"/>
      <c r="W1282" s="23"/>
      <c r="X1282" s="63"/>
      <c r="Y1282" s="23"/>
      <c r="Z1282" s="63"/>
      <c r="AA1282" s="23"/>
      <c r="AB1282" s="63"/>
      <c r="AC1282" s="23"/>
      <c r="AD1282" s="63"/>
      <c r="AE1282" s="23"/>
      <c r="AF1282" s="64"/>
      <c r="AG1282" s="23"/>
      <c r="AH1282" s="63"/>
      <c r="AI1282" s="23"/>
      <c r="AJ1282" s="63"/>
      <c r="AK1282" s="23"/>
      <c r="AL1282" s="23"/>
      <c r="AM1282" s="63"/>
      <c r="AN1282" s="19"/>
      <c r="AO1282" s="26">
        <v>7.7376723937050002E-2</v>
      </c>
      <c r="AP1282" s="26">
        <v>-9.0222975259239294E-2</v>
      </c>
      <c r="AQ1282" s="26">
        <v>6.3789424635615405E-2</v>
      </c>
      <c r="AR1282" s="26">
        <v>-0.16748984361678601</v>
      </c>
      <c r="AS1282" s="24"/>
      <c r="AT1282" s="24"/>
      <c r="AU1282" s="24"/>
      <c r="AV1282" s="25"/>
      <c r="AW1282" s="19"/>
      <c r="AX1282" s="29"/>
      <c r="AY1282" s="30"/>
      <c r="AZ1282" s="30"/>
      <c r="BA1282" s="30"/>
      <c r="BB1282" s="62"/>
      <c r="BC1282" s="108">
        <v>-21.070600162172902</v>
      </c>
      <c r="BD1282" s="22">
        <v>43798</v>
      </c>
      <c r="BE1282" s="22">
        <v>43909</v>
      </c>
      <c r="BF1282" s="24"/>
      <c r="BG1282" s="22"/>
      <c r="BH1282" s="37"/>
    </row>
    <row r="1283" spans="1:60" x14ac:dyDescent="0.25">
      <c r="A1283" s="19"/>
      <c r="B1283" s="17" t="s">
        <v>1297</v>
      </c>
      <c r="C1283" s="17" t="s">
        <v>5563</v>
      </c>
      <c r="D1283" s="17" t="s">
        <v>3224</v>
      </c>
      <c r="E1283" s="20" t="s">
        <v>7294</v>
      </c>
      <c r="F1283" s="20" t="s">
        <v>3155</v>
      </c>
      <c r="G1283" s="82" t="s">
        <v>7249</v>
      </c>
      <c r="H1283" s="85" t="s">
        <v>7450</v>
      </c>
      <c r="I1283" s="21" t="s">
        <v>7418</v>
      </c>
      <c r="J1283" s="21" t="s">
        <v>7669</v>
      </c>
      <c r="K1283" s="19"/>
      <c r="L1283" s="22">
        <v>43910</v>
      </c>
      <c r="M1283" s="98"/>
      <c r="N1283" s="94"/>
      <c r="O1283" s="94">
        <v>240819.899374962</v>
      </c>
      <c r="P1283" s="62">
        <f t="shared" si="19"/>
        <v>0</v>
      </c>
      <c r="Q1283" s="22">
        <v>43798</v>
      </c>
      <c r="R1283" s="99"/>
      <c r="S1283" s="99">
        <v>408743.575675781</v>
      </c>
      <c r="T1283" s="19"/>
      <c r="U1283" s="23"/>
      <c r="V1283" s="63"/>
      <c r="W1283" s="23"/>
      <c r="X1283" s="63"/>
      <c r="Y1283" s="23"/>
      <c r="Z1283" s="63"/>
      <c r="AA1283" s="23"/>
      <c r="AB1283" s="63"/>
      <c r="AC1283" s="23"/>
      <c r="AD1283" s="63"/>
      <c r="AE1283" s="23"/>
      <c r="AF1283" s="64"/>
      <c r="AG1283" s="23"/>
      <c r="AH1283" s="63"/>
      <c r="AI1283" s="23"/>
      <c r="AJ1283" s="63"/>
      <c r="AK1283" s="23"/>
      <c r="AL1283" s="23"/>
      <c r="AM1283" s="63"/>
      <c r="AN1283" s="19"/>
      <c r="AO1283" s="26">
        <v>7.7330318566964706E-2</v>
      </c>
      <c r="AP1283" s="26">
        <v>-9.0262085692374996E-2</v>
      </c>
      <c r="AQ1283" s="26">
        <v>6.2360699839700801E-2</v>
      </c>
      <c r="AR1283" s="26">
        <v>-0.16820969966182001</v>
      </c>
      <c r="AS1283" s="24"/>
      <c r="AT1283" s="24"/>
      <c r="AU1283" s="24"/>
      <c r="AV1283" s="25"/>
      <c r="AW1283" s="19"/>
      <c r="AX1283" s="29"/>
      <c r="AY1283" s="30"/>
      <c r="AZ1283" s="30"/>
      <c r="BA1283" s="30"/>
      <c r="BB1283" s="62"/>
      <c r="BC1283" s="108">
        <v>-21.4488580113102</v>
      </c>
      <c r="BD1283" s="22">
        <v>43798</v>
      </c>
      <c r="BE1283" s="22">
        <v>43909</v>
      </c>
      <c r="BF1283" s="24"/>
      <c r="BG1283" s="22"/>
      <c r="BH1283" s="37"/>
    </row>
    <row r="1284" spans="1:60" x14ac:dyDescent="0.25">
      <c r="A1284" s="19"/>
      <c r="B1284" s="17" t="s">
        <v>1298</v>
      </c>
      <c r="C1284" s="17" t="s">
        <v>5564</v>
      </c>
      <c r="D1284" s="17" t="s">
        <v>3224</v>
      </c>
      <c r="E1284" s="20" t="s">
        <v>7376</v>
      </c>
      <c r="F1284" s="20" t="s">
        <v>3155</v>
      </c>
      <c r="G1284" s="82" t="s">
        <v>7249</v>
      </c>
      <c r="H1284" s="85" t="s">
        <v>7450</v>
      </c>
      <c r="I1284" s="21" t="s">
        <v>7418</v>
      </c>
      <c r="J1284" s="21" t="s">
        <v>7670</v>
      </c>
      <c r="K1284" s="19"/>
      <c r="L1284" s="22">
        <v>43910</v>
      </c>
      <c r="M1284" s="98"/>
      <c r="N1284" s="94"/>
      <c r="O1284" s="94">
        <v>195748.522175074</v>
      </c>
      <c r="P1284" s="62">
        <f t="shared" si="19"/>
        <v>0</v>
      </c>
      <c r="Q1284" s="22">
        <v>43798</v>
      </c>
      <c r="R1284" s="99"/>
      <c r="S1284" s="99">
        <v>1015795.9180917999</v>
      </c>
      <c r="T1284" s="19"/>
      <c r="U1284" s="23"/>
      <c r="V1284" s="63"/>
      <c r="W1284" s="23"/>
      <c r="X1284" s="63"/>
      <c r="Y1284" s="23"/>
      <c r="Z1284" s="63"/>
      <c r="AA1284" s="23"/>
      <c r="AB1284" s="63"/>
      <c r="AC1284" s="23"/>
      <c r="AD1284" s="63"/>
      <c r="AE1284" s="23"/>
      <c r="AF1284" s="64"/>
      <c r="AG1284" s="23"/>
      <c r="AH1284" s="63"/>
      <c r="AI1284" s="23"/>
      <c r="AJ1284" s="63"/>
      <c r="AK1284" s="23"/>
      <c r="AL1284" s="23"/>
      <c r="AM1284" s="63"/>
      <c r="AN1284" s="19"/>
      <c r="AO1284" s="26">
        <v>7.7391597465975806E-2</v>
      </c>
      <c r="AP1284" s="26">
        <v>-9.0210468432778704E-2</v>
      </c>
      <c r="AQ1284" s="26">
        <v>6.4242136038956205E-2</v>
      </c>
      <c r="AR1284" s="26">
        <v>-0.167262668208568</v>
      </c>
      <c r="AS1284" s="24"/>
      <c r="AT1284" s="24"/>
      <c r="AU1284" s="24"/>
      <c r="AV1284" s="25"/>
      <c r="AW1284" s="19"/>
      <c r="AX1284" s="29"/>
      <c r="AY1284" s="30"/>
      <c r="AZ1284" s="30"/>
      <c r="BA1284" s="30"/>
      <c r="BB1284" s="62"/>
      <c r="BC1284" s="108">
        <v>-20.950644749449602</v>
      </c>
      <c r="BD1284" s="22">
        <v>43798</v>
      </c>
      <c r="BE1284" s="22">
        <v>43909</v>
      </c>
      <c r="BF1284" s="24"/>
      <c r="BG1284" s="22"/>
      <c r="BH1284" s="37"/>
    </row>
    <row r="1285" spans="1:60" x14ac:dyDescent="0.25">
      <c r="A1285" s="19"/>
      <c r="B1285" s="17" t="s">
        <v>1299</v>
      </c>
      <c r="C1285" s="17" t="s">
        <v>5565</v>
      </c>
      <c r="D1285" s="17" t="s">
        <v>3225</v>
      </c>
      <c r="E1285" s="20" t="s">
        <v>7289</v>
      </c>
      <c r="F1285" s="20" t="s">
        <v>3153</v>
      </c>
      <c r="G1285" s="82" t="s">
        <v>7251</v>
      </c>
      <c r="H1285" s="85" t="s">
        <v>2982</v>
      </c>
      <c r="I1285" s="21" t="s">
        <v>7418</v>
      </c>
      <c r="J1285" s="21" t="s">
        <v>7671</v>
      </c>
      <c r="K1285" s="19"/>
      <c r="L1285" s="22">
        <v>44015</v>
      </c>
      <c r="M1285" s="98">
        <v>5231.8998500034204</v>
      </c>
      <c r="N1285" s="94">
        <v>5231.8998500034204</v>
      </c>
      <c r="O1285" s="94"/>
      <c r="P1285" s="62" t="str">
        <f t="shared" ref="P1285:P1348" si="20">IFERROR(N1285/O1285,"")</f>
        <v/>
      </c>
      <c r="Q1285" s="22"/>
      <c r="R1285" s="99">
        <v>196279.82613574201</v>
      </c>
      <c r="S1285" s="99"/>
      <c r="T1285" s="19"/>
      <c r="U1285" s="23">
        <v>-3.9373808722302801E-3</v>
      </c>
      <c r="V1285" s="63">
        <v>-0.95175937403837496</v>
      </c>
      <c r="W1285" s="23">
        <v>2.1125070174093701E-2</v>
      </c>
      <c r="X1285" s="63">
        <v>-7.4902629472562703</v>
      </c>
      <c r="Y1285" s="23">
        <v>-0.32970810132275802</v>
      </c>
      <c r="Z1285" s="63">
        <v>-19.770206751709299</v>
      </c>
      <c r="AA1285" s="23"/>
      <c r="AB1285" s="63"/>
      <c r="AC1285" s="23"/>
      <c r="AD1285" s="63"/>
      <c r="AE1285" s="23"/>
      <c r="AF1285" s="64"/>
      <c r="AG1285" s="23">
        <v>2.0723167990581701E-2</v>
      </c>
      <c r="AH1285" s="63">
        <v>-4.0225090016974701</v>
      </c>
      <c r="AI1285" s="23">
        <v>-0.31187203318317203</v>
      </c>
      <c r="AJ1285" s="63">
        <v>-21.1010903461138</v>
      </c>
      <c r="AK1285" s="23">
        <v>-0.23985880019696201</v>
      </c>
      <c r="AL1285" s="23">
        <v>-0.243213786435372</v>
      </c>
      <c r="AM1285" s="63">
        <v>-8.0334204621030896</v>
      </c>
      <c r="AN1285" s="19"/>
      <c r="AO1285" s="26">
        <v>0.17038154745037901</v>
      </c>
      <c r="AP1285" s="26">
        <v>-0.182464422805351</v>
      </c>
      <c r="AQ1285" s="26">
        <v>7.4572459145201705E-2</v>
      </c>
      <c r="AR1285" s="26">
        <v>-0.35924758592969702</v>
      </c>
      <c r="AS1285" s="24">
        <v>8</v>
      </c>
      <c r="AT1285" s="24">
        <v>4</v>
      </c>
      <c r="AU1285" s="24">
        <v>4</v>
      </c>
      <c r="AV1285" s="25">
        <v>8</v>
      </c>
      <c r="AW1285" s="19"/>
      <c r="AX1285" s="29">
        <v>0.565479312896496</v>
      </c>
      <c r="AY1285" s="30">
        <v>-0.23596031390820801</v>
      </c>
      <c r="AZ1285" s="30">
        <v>-7.4933075762615396E-3</v>
      </c>
      <c r="BA1285" s="30">
        <v>-0.31837488851715501</v>
      </c>
      <c r="BB1285" s="62">
        <v>5.7276842862847802E-2</v>
      </c>
      <c r="BC1285" s="108">
        <v>-51.093502107949497</v>
      </c>
      <c r="BD1285" s="22">
        <v>43838</v>
      </c>
      <c r="BE1285" s="22">
        <v>43913</v>
      </c>
      <c r="BF1285" s="24"/>
      <c r="BG1285" s="22"/>
      <c r="BH1285" s="37"/>
    </row>
    <row r="1286" spans="1:60" x14ac:dyDescent="0.25">
      <c r="A1286" s="19"/>
      <c r="B1286" s="17" t="s">
        <v>1300</v>
      </c>
      <c r="C1286" s="17" t="s">
        <v>5566</v>
      </c>
      <c r="D1286" s="17" t="s">
        <v>3225</v>
      </c>
      <c r="E1286" s="20" t="s">
        <v>7298</v>
      </c>
      <c r="F1286" s="20" t="s">
        <v>3153</v>
      </c>
      <c r="G1286" s="82" t="s">
        <v>7251</v>
      </c>
      <c r="H1286" s="85" t="s">
        <v>2982</v>
      </c>
      <c r="I1286" s="21" t="s">
        <v>7418</v>
      </c>
      <c r="J1286" s="21" t="s">
        <v>2982</v>
      </c>
      <c r="K1286" s="19"/>
      <c r="L1286" s="22">
        <v>44015</v>
      </c>
      <c r="M1286" s="98">
        <v>5309.2427259981596</v>
      </c>
      <c r="N1286" s="94">
        <v>5309.2427259981596</v>
      </c>
      <c r="O1286" s="94"/>
      <c r="P1286" s="62" t="str">
        <f t="shared" si="20"/>
        <v/>
      </c>
      <c r="Q1286" s="22"/>
      <c r="R1286" s="99">
        <v>129850.383690552</v>
      </c>
      <c r="S1286" s="99"/>
      <c r="T1286" s="19"/>
      <c r="U1286" s="23">
        <v>-3.8879855383129299E-3</v>
      </c>
      <c r="V1286" s="63">
        <v>-0.94681984064664004</v>
      </c>
      <c r="W1286" s="23">
        <v>2.24415261909598E-2</v>
      </c>
      <c r="X1286" s="63">
        <v>-7.3586173455696597</v>
      </c>
      <c r="Y1286" s="23">
        <v>-0.32451789090351701</v>
      </c>
      <c r="Z1286" s="63">
        <v>-19.251185709785201</v>
      </c>
      <c r="AA1286" s="23"/>
      <c r="AB1286" s="63"/>
      <c r="AC1286" s="23"/>
      <c r="AD1286" s="63"/>
      <c r="AE1286" s="23"/>
      <c r="AF1286" s="64"/>
      <c r="AG1286" s="23">
        <v>2.0854175139902498E-2</v>
      </c>
      <c r="AH1286" s="63">
        <v>-4.0094082867653897</v>
      </c>
      <c r="AI1286" s="23">
        <v>-0.306454117731773</v>
      </c>
      <c r="AJ1286" s="63">
        <v>-20.559298800973899</v>
      </c>
      <c r="AK1286" s="23">
        <v>-0.22862167635234101</v>
      </c>
      <c r="AL1286" s="23">
        <v>-0.231844466436014</v>
      </c>
      <c r="AM1286" s="63">
        <v>-6.9097080776409703</v>
      </c>
      <c r="AN1286" s="19"/>
      <c r="AO1286" s="26">
        <v>0.170432649329014</v>
      </c>
      <c r="AP1286" s="26">
        <v>-0.182376153627993</v>
      </c>
      <c r="AQ1286" s="26">
        <v>7.5945041038721697E-2</v>
      </c>
      <c r="AR1286" s="26">
        <v>-0.35840276197821402</v>
      </c>
      <c r="AS1286" s="24">
        <v>8</v>
      </c>
      <c r="AT1286" s="24">
        <v>4</v>
      </c>
      <c r="AU1286" s="24">
        <v>4</v>
      </c>
      <c r="AV1286" s="25">
        <v>8</v>
      </c>
      <c r="AW1286" s="19"/>
      <c r="AX1286" s="29">
        <v>0.56542658976395599</v>
      </c>
      <c r="AY1286" s="30">
        <v>-0.21316864985624301</v>
      </c>
      <c r="AZ1286" s="30">
        <v>2.42997871170871E-2</v>
      </c>
      <c r="BA1286" s="30">
        <v>-0.287886938237079</v>
      </c>
      <c r="BB1286" s="62">
        <v>5.7275227153877499E-2</v>
      </c>
      <c r="BC1286" s="108">
        <v>-50.938081539934501</v>
      </c>
      <c r="BD1286" s="22">
        <v>43838</v>
      </c>
      <c r="BE1286" s="22">
        <v>43913</v>
      </c>
      <c r="BF1286" s="24"/>
      <c r="BG1286" s="22"/>
      <c r="BH1286" s="37"/>
    </row>
    <row r="1287" spans="1:60" x14ac:dyDescent="0.25">
      <c r="A1287" s="19"/>
      <c r="B1287" s="17" t="s">
        <v>1301</v>
      </c>
      <c r="C1287" s="17" t="s">
        <v>5567</v>
      </c>
      <c r="D1287" s="17" t="s">
        <v>3225</v>
      </c>
      <c r="E1287" s="20" t="s">
        <v>7293</v>
      </c>
      <c r="F1287" s="20" t="s">
        <v>3153</v>
      </c>
      <c r="G1287" s="82" t="s">
        <v>7251</v>
      </c>
      <c r="H1287" s="85" t="s">
        <v>2982</v>
      </c>
      <c r="I1287" s="21" t="s">
        <v>7418</v>
      </c>
      <c r="J1287" s="21" t="s">
        <v>2982</v>
      </c>
      <c r="K1287" s="19"/>
      <c r="L1287" s="22">
        <v>44015</v>
      </c>
      <c r="M1287" s="98">
        <v>5377.9026179984203</v>
      </c>
      <c r="N1287" s="94">
        <v>5377.9026179984203</v>
      </c>
      <c r="O1287" s="94"/>
      <c r="P1287" s="62" t="str">
        <f t="shared" si="20"/>
        <v/>
      </c>
      <c r="Q1287" s="22"/>
      <c r="R1287" s="99">
        <v>921939.01298339805</v>
      </c>
      <c r="S1287" s="99"/>
      <c r="T1287" s="19"/>
      <c r="U1287" s="23">
        <v>-3.8818956836621501E-3</v>
      </c>
      <c r="V1287" s="63">
        <v>-0.94621085518156201</v>
      </c>
      <c r="W1287" s="23">
        <v>2.2727532752469401E-2</v>
      </c>
      <c r="X1287" s="63">
        <v>-7.3300166894187004</v>
      </c>
      <c r="Y1287" s="23">
        <v>-0.32333978889102599</v>
      </c>
      <c r="Z1287" s="63">
        <v>-19.133375508536101</v>
      </c>
      <c r="AA1287" s="23"/>
      <c r="AB1287" s="63"/>
      <c r="AC1287" s="23"/>
      <c r="AD1287" s="63"/>
      <c r="AE1287" s="23"/>
      <c r="AF1287" s="64"/>
      <c r="AG1287" s="23">
        <v>2.0883728704575302E-2</v>
      </c>
      <c r="AH1287" s="63">
        <v>-4.00645293029811</v>
      </c>
      <c r="AI1287" s="23">
        <v>-0.30522975643369099</v>
      </c>
      <c r="AJ1287" s="63">
        <v>-20.436862671165699</v>
      </c>
      <c r="AK1287" s="23">
        <v>-0.22526469142583699</v>
      </c>
      <c r="AL1287" s="23">
        <v>-0.230893817911274</v>
      </c>
      <c r="AM1287" s="63">
        <v>-6.8569757797376996</v>
      </c>
      <c r="AN1287" s="19"/>
      <c r="AO1287" s="26">
        <v>0.17044397407706099</v>
      </c>
      <c r="AP1287" s="26">
        <v>-0.182342746838112</v>
      </c>
      <c r="AQ1287" s="26">
        <v>7.6255589390712003E-2</v>
      </c>
      <c r="AR1287" s="26">
        <v>-0.35821769055503</v>
      </c>
      <c r="AS1287" s="24">
        <v>8</v>
      </c>
      <c r="AT1287" s="24">
        <v>4</v>
      </c>
      <c r="AU1287" s="24">
        <v>4</v>
      </c>
      <c r="AV1287" s="25">
        <v>8</v>
      </c>
      <c r="AW1287" s="19"/>
      <c r="AX1287" s="29">
        <v>0.56831311720423405</v>
      </c>
      <c r="AY1287" s="30">
        <v>-0.207535514998199</v>
      </c>
      <c r="AZ1287" s="30">
        <v>2.5830560364397601E-2</v>
      </c>
      <c r="BA1287" s="30">
        <v>-0.28039399340377702</v>
      </c>
      <c r="BB1287" s="62">
        <v>5.7567134751079697E-2</v>
      </c>
      <c r="BC1287" s="108">
        <v>-50.903065655846099</v>
      </c>
      <c r="BD1287" s="22">
        <v>43838</v>
      </c>
      <c r="BE1287" s="22">
        <v>43913</v>
      </c>
      <c r="BF1287" s="24"/>
      <c r="BG1287" s="22"/>
      <c r="BH1287" s="37"/>
    </row>
    <row r="1288" spans="1:60" x14ac:dyDescent="0.25">
      <c r="A1288" s="19"/>
      <c r="B1288" s="17" t="s">
        <v>1302</v>
      </c>
      <c r="C1288" s="17" t="s">
        <v>5568</v>
      </c>
      <c r="D1288" s="17" t="s">
        <v>3225</v>
      </c>
      <c r="E1288" s="20" t="s">
        <v>7305</v>
      </c>
      <c r="F1288" s="20" t="s">
        <v>3153</v>
      </c>
      <c r="G1288" s="82" t="s">
        <v>7251</v>
      </c>
      <c r="H1288" s="85" t="s">
        <v>2982</v>
      </c>
      <c r="I1288" s="21" t="s">
        <v>7418</v>
      </c>
      <c r="J1288" s="21" t="s">
        <v>2982</v>
      </c>
      <c r="K1288" s="19"/>
      <c r="L1288" s="22">
        <v>44015</v>
      </c>
      <c r="M1288" s="98">
        <v>5402.6652019992498</v>
      </c>
      <c r="N1288" s="94">
        <v>5402.6652019992498</v>
      </c>
      <c r="O1288" s="94"/>
      <c r="P1288" s="62" t="str">
        <f t="shared" si="20"/>
        <v/>
      </c>
      <c r="Q1288" s="22"/>
      <c r="R1288" s="99">
        <v>3593564.8986953101</v>
      </c>
      <c r="S1288" s="99"/>
      <c r="T1288" s="19"/>
      <c r="U1288" s="23">
        <v>-3.8288601672320502E-3</v>
      </c>
      <c r="V1288" s="63">
        <v>-0.94090730353855201</v>
      </c>
      <c r="W1288" s="23">
        <v>2.4447337231322301E-2</v>
      </c>
      <c r="X1288" s="63">
        <v>-7.1580362415334102</v>
      </c>
      <c r="Y1288" s="23">
        <v>-0.31640998401242498</v>
      </c>
      <c r="Z1288" s="63">
        <v>-18.4403950206761</v>
      </c>
      <c r="AA1288" s="23"/>
      <c r="AB1288" s="63"/>
      <c r="AC1288" s="23"/>
      <c r="AD1288" s="63"/>
      <c r="AE1288" s="23"/>
      <c r="AF1288" s="64"/>
      <c r="AG1288" s="23">
        <v>2.1058942329545999E-2</v>
      </c>
      <c r="AH1288" s="63">
        <v>-3.9889315678010502</v>
      </c>
      <c r="AI1288" s="23">
        <v>-0.29799231356271799</v>
      </c>
      <c r="AJ1288" s="63">
        <v>-19.713118384068402</v>
      </c>
      <c r="AK1288" s="23">
        <v>-0.20488238034973599</v>
      </c>
      <c r="AL1288" s="23">
        <v>-0.20488238034973599</v>
      </c>
      <c r="AM1288" s="63">
        <v>-3.6576310996606498</v>
      </c>
      <c r="AN1288" s="19"/>
      <c r="AO1288" s="26">
        <v>0.17052123040950401</v>
      </c>
      <c r="AP1288" s="26">
        <v>-0.18221445439034101</v>
      </c>
      <c r="AQ1288" s="26">
        <v>7.8054155972495196E-2</v>
      </c>
      <c r="AR1288" s="26">
        <v>-0.35709857092180802</v>
      </c>
      <c r="AS1288" s="24">
        <v>8</v>
      </c>
      <c r="AT1288" s="24">
        <v>4</v>
      </c>
      <c r="AU1288" s="24">
        <v>4</v>
      </c>
      <c r="AV1288" s="25">
        <v>8</v>
      </c>
      <c r="AW1288" s="19"/>
      <c r="AX1288" s="29">
        <v>0.56127394947398002</v>
      </c>
      <c r="AY1288" s="30">
        <v>-0.16329597903222701</v>
      </c>
      <c r="AZ1288" s="30">
        <v>0.11639616404659101</v>
      </c>
      <c r="BA1288" s="30">
        <v>-0.22093064094406101</v>
      </c>
      <c r="BB1288" s="62">
        <v>5.6861510817907399E-2</v>
      </c>
      <c r="BC1288" s="108">
        <v>-50.6967357103713</v>
      </c>
      <c r="BD1288" s="22">
        <v>43838</v>
      </c>
      <c r="BE1288" s="22">
        <v>43913</v>
      </c>
      <c r="BF1288" s="24"/>
      <c r="BG1288" s="22"/>
      <c r="BH1288" s="37"/>
    </row>
    <row r="1289" spans="1:60" x14ac:dyDescent="0.25">
      <c r="A1289" s="19"/>
      <c r="B1289" s="17" t="s">
        <v>1303</v>
      </c>
      <c r="C1289" s="17" t="s">
        <v>5569</v>
      </c>
      <c r="D1289" s="17" t="s">
        <v>3225</v>
      </c>
      <c r="E1289" s="20" t="s">
        <v>7363</v>
      </c>
      <c r="F1289" s="20" t="s">
        <v>3153</v>
      </c>
      <c r="G1289" s="82" t="s">
        <v>7251</v>
      </c>
      <c r="H1289" s="85" t="s">
        <v>2982</v>
      </c>
      <c r="I1289" s="21" t="s">
        <v>7418</v>
      </c>
      <c r="J1289" s="21" t="s">
        <v>2982</v>
      </c>
      <c r="K1289" s="19"/>
      <c r="L1289" s="22">
        <v>44015</v>
      </c>
      <c r="M1289" s="98">
        <v>5961.5116999968895</v>
      </c>
      <c r="N1289" s="94">
        <v>5961.5116999968895</v>
      </c>
      <c r="O1289" s="94"/>
      <c r="P1289" s="62" t="str">
        <f t="shared" si="20"/>
        <v/>
      </c>
      <c r="Q1289" s="22"/>
      <c r="R1289" s="99">
        <v>2503837.95304297</v>
      </c>
      <c r="S1289" s="99"/>
      <c r="T1289" s="19"/>
      <c r="U1289" s="23">
        <v>-3.8357931416612701E-3</v>
      </c>
      <c r="V1289" s="63">
        <v>-0.94160060098147402</v>
      </c>
      <c r="W1289" s="23">
        <v>2.4105260717988099E-2</v>
      </c>
      <c r="X1289" s="63">
        <v>-7.1922438928668297</v>
      </c>
      <c r="Y1289" s="23">
        <v>-0.31787230685324203</v>
      </c>
      <c r="Z1289" s="63">
        <v>-18.586627304757702</v>
      </c>
      <c r="AA1289" s="23"/>
      <c r="AB1289" s="63"/>
      <c r="AC1289" s="23"/>
      <c r="AD1289" s="63"/>
      <c r="AE1289" s="23"/>
      <c r="AF1289" s="64"/>
      <c r="AG1289" s="23">
        <v>2.10218433276168E-2</v>
      </c>
      <c r="AH1289" s="63">
        <v>-3.9926414679939599</v>
      </c>
      <c r="AI1289" s="23">
        <v>-0.299528174008592</v>
      </c>
      <c r="AJ1289" s="63">
        <v>-19.866704428655801</v>
      </c>
      <c r="AK1289" s="23">
        <v>-0.175789893543988</v>
      </c>
      <c r="AL1289" s="23">
        <v>-0.201923986466718</v>
      </c>
      <c r="AM1289" s="63">
        <v>-4.7669972334988397</v>
      </c>
      <c r="AN1289" s="19"/>
      <c r="AO1289" s="26">
        <v>0.17048837039881601</v>
      </c>
      <c r="AP1289" s="26">
        <v>-0.18223387344012701</v>
      </c>
      <c r="AQ1289" s="26">
        <v>7.7700063298834707E-2</v>
      </c>
      <c r="AR1289" s="26">
        <v>-0.35732486458553497</v>
      </c>
      <c r="AS1289" s="24"/>
      <c r="AT1289" s="24"/>
      <c r="AU1289" s="24"/>
      <c r="AV1289" s="25"/>
      <c r="AW1289" s="19"/>
      <c r="AX1289" s="29"/>
      <c r="AY1289" s="30"/>
      <c r="AZ1289" s="30"/>
      <c r="BA1289" s="30"/>
      <c r="BB1289" s="62"/>
      <c r="BC1289" s="108">
        <v>-50.742082133074298</v>
      </c>
      <c r="BD1289" s="22">
        <v>43838</v>
      </c>
      <c r="BE1289" s="22">
        <v>43913</v>
      </c>
      <c r="BF1289" s="24"/>
      <c r="BG1289" s="22"/>
      <c r="BH1289" s="37"/>
    </row>
    <row r="1290" spans="1:60" x14ac:dyDescent="0.25">
      <c r="A1290" s="19"/>
      <c r="B1290" s="17" t="s">
        <v>1304</v>
      </c>
      <c r="C1290" s="17" t="s">
        <v>5570</v>
      </c>
      <c r="D1290" s="17" t="s">
        <v>3226</v>
      </c>
      <c r="E1290" s="20" t="s">
        <v>7340</v>
      </c>
      <c r="F1290" s="20" t="s">
        <v>3158</v>
      </c>
      <c r="G1290" s="82" t="s">
        <v>7249</v>
      </c>
      <c r="H1290" s="85" t="s">
        <v>7257</v>
      </c>
      <c r="I1290" s="21" t="s">
        <v>7418</v>
      </c>
      <c r="J1290" s="21" t="s">
        <v>2982</v>
      </c>
      <c r="K1290" s="19"/>
      <c r="L1290" s="22">
        <v>44015</v>
      </c>
      <c r="M1290" s="98">
        <v>106425.083744049</v>
      </c>
      <c r="N1290" s="94">
        <v>106425.083744049</v>
      </c>
      <c r="O1290" s="94">
        <v>112034.178750038</v>
      </c>
      <c r="P1290" s="62">
        <f t="shared" si="20"/>
        <v>0.94993407307868449</v>
      </c>
      <c r="Q1290" s="22">
        <v>43880</v>
      </c>
      <c r="R1290" s="99">
        <v>19057242.461562499</v>
      </c>
      <c r="S1290" s="99">
        <v>12846832.3844375</v>
      </c>
      <c r="T1290" s="19"/>
      <c r="U1290" s="23">
        <v>-1.43074950474329E-2</v>
      </c>
      <c r="V1290" s="63">
        <v>-1.9887707915586399</v>
      </c>
      <c r="W1290" s="23">
        <v>3.8630474002275199E-2</v>
      </c>
      <c r="X1290" s="63">
        <v>-5.7397225644381296</v>
      </c>
      <c r="Y1290" s="23">
        <v>3.11919475188915E-2</v>
      </c>
      <c r="Z1290" s="63">
        <v>16.3197981324629</v>
      </c>
      <c r="AA1290" s="23">
        <v>0.22612616723927201</v>
      </c>
      <c r="AB1290" s="63">
        <v>39.519232433580299</v>
      </c>
      <c r="AC1290" s="23">
        <v>0.35325853560818399</v>
      </c>
      <c r="AD1290" s="63">
        <v>55.393150808347897</v>
      </c>
      <c r="AE1290" s="23">
        <v>0.42604780185851299</v>
      </c>
      <c r="AF1290" s="64">
        <v>54.798121769796097</v>
      </c>
      <c r="AG1290" s="23">
        <v>1.59485336916987E-3</v>
      </c>
      <c r="AH1290" s="63">
        <v>-5.93534046383866</v>
      </c>
      <c r="AI1290" s="23">
        <v>4.8771034464152797E-2</v>
      </c>
      <c r="AJ1290" s="63">
        <v>14.9632164186187</v>
      </c>
      <c r="AK1290" s="23">
        <v>0.58008557389432103</v>
      </c>
      <c r="AL1290" s="23">
        <v>0.13107377485546801</v>
      </c>
      <c r="AM1290" s="63">
        <v>57.935003779130099</v>
      </c>
      <c r="AN1290" s="19"/>
      <c r="AO1290" s="26">
        <v>6.6508783989775097E-2</v>
      </c>
      <c r="AP1290" s="26">
        <v>-7.6602546419962905E-2</v>
      </c>
      <c r="AQ1290" s="26">
        <v>0.17117209575022599</v>
      </c>
      <c r="AR1290" s="26">
        <v>-8.6556021186843302E-2</v>
      </c>
      <c r="AS1290" s="24">
        <v>9</v>
      </c>
      <c r="AT1290" s="24">
        <v>3</v>
      </c>
      <c r="AU1290" s="24">
        <v>7</v>
      </c>
      <c r="AV1290" s="25">
        <v>5</v>
      </c>
      <c r="AW1290" s="19"/>
      <c r="AX1290" s="29">
        <v>0.23635132389841601</v>
      </c>
      <c r="AY1290" s="30">
        <v>1.0298193523321999</v>
      </c>
      <c r="AZ1290" s="30">
        <v>1.43428138781201</v>
      </c>
      <c r="BA1290" s="30">
        <v>1.4883076050391499</v>
      </c>
      <c r="BB1290" s="62">
        <v>2.4339518557062501E-2</v>
      </c>
      <c r="BC1290" s="108">
        <v>-27.162398647895301</v>
      </c>
      <c r="BD1290" s="22">
        <v>43880</v>
      </c>
      <c r="BE1290" s="22">
        <v>43913</v>
      </c>
      <c r="BF1290" s="24"/>
      <c r="BG1290" s="22"/>
      <c r="BH1290" s="37"/>
    </row>
    <row r="1291" spans="1:60" x14ac:dyDescent="0.25">
      <c r="A1291" s="19"/>
      <c r="B1291" s="17" t="s">
        <v>1305</v>
      </c>
      <c r="C1291" s="17" t="s">
        <v>5571</v>
      </c>
      <c r="D1291" s="17" t="s">
        <v>3226</v>
      </c>
      <c r="E1291" s="20" t="s">
        <v>7323</v>
      </c>
      <c r="F1291" s="20" t="s">
        <v>3158</v>
      </c>
      <c r="G1291" s="82" t="s">
        <v>7249</v>
      </c>
      <c r="H1291" s="85" t="s">
        <v>7257</v>
      </c>
      <c r="I1291" s="21" t="s">
        <v>7418</v>
      </c>
      <c r="J1291" s="21" t="s">
        <v>2982</v>
      </c>
      <c r="K1291" s="19"/>
      <c r="L1291" s="22">
        <v>44015</v>
      </c>
      <c r="M1291" s="98">
        <v>100519.36825597299</v>
      </c>
      <c r="N1291" s="94">
        <v>100519.36825597299</v>
      </c>
      <c r="O1291" s="94"/>
      <c r="P1291" s="62" t="str">
        <f t="shared" si="20"/>
        <v/>
      </c>
      <c r="Q1291" s="22"/>
      <c r="R1291" s="99">
        <v>180501.364884521</v>
      </c>
      <c r="S1291" s="99"/>
      <c r="T1291" s="19"/>
      <c r="U1291" s="23">
        <v>-1.43164892233472E-2</v>
      </c>
      <c r="V1291" s="63">
        <v>-1.98967020915006</v>
      </c>
      <c r="W1291" s="23">
        <v>3.8333237111146397E-2</v>
      </c>
      <c r="X1291" s="63">
        <v>-5.769446253551</v>
      </c>
      <c r="Y1291" s="23"/>
      <c r="Z1291" s="63"/>
      <c r="AA1291" s="23"/>
      <c r="AB1291" s="63"/>
      <c r="AC1291" s="23"/>
      <c r="AD1291" s="63"/>
      <c r="AE1291" s="23"/>
      <c r="AF1291" s="64"/>
      <c r="AG1291" s="23">
        <v>1.5672692861699001E-3</v>
      </c>
      <c r="AH1291" s="63">
        <v>-5.9380988721386503</v>
      </c>
      <c r="AI1291" s="23"/>
      <c r="AJ1291" s="63"/>
      <c r="AK1291" s="23">
        <v>0.16367451471887801</v>
      </c>
      <c r="AL1291" s="23">
        <v>0.78384339416166804</v>
      </c>
      <c r="AM1291" s="63">
        <v>-1.64697242889088</v>
      </c>
      <c r="AN1291" s="19"/>
      <c r="AO1291" s="26">
        <v>4.3458212190671502E-2</v>
      </c>
      <c r="AP1291" s="26">
        <v>-3.9235057234691298E-2</v>
      </c>
      <c r="AQ1291" s="26">
        <v>3.5781491358648103E-2</v>
      </c>
      <c r="AR1291" s="26">
        <v>1.5672692861699001E-3</v>
      </c>
      <c r="AS1291" s="24"/>
      <c r="AT1291" s="24"/>
      <c r="AU1291" s="24"/>
      <c r="AV1291" s="25"/>
      <c r="AW1291" s="19"/>
      <c r="AX1291" s="29"/>
      <c r="AY1291" s="30"/>
      <c r="AZ1291" s="30"/>
      <c r="BA1291" s="30"/>
      <c r="BB1291" s="62"/>
      <c r="BC1291" s="108">
        <v>-6.5958637907533602</v>
      </c>
      <c r="BD1291" s="22">
        <v>43950</v>
      </c>
      <c r="BE1291" s="22">
        <v>43965</v>
      </c>
      <c r="BF1291" s="24">
        <v>27</v>
      </c>
      <c r="BG1291" s="22">
        <v>43987</v>
      </c>
      <c r="BH1291" s="37"/>
    </row>
    <row r="1292" spans="1:60" x14ac:dyDescent="0.25">
      <c r="A1292" s="19"/>
      <c r="B1292" s="17" t="s">
        <v>1306</v>
      </c>
      <c r="C1292" s="17" t="s">
        <v>5572</v>
      </c>
      <c r="D1292" s="17" t="s">
        <v>3226</v>
      </c>
      <c r="E1292" s="20" t="s">
        <v>7325</v>
      </c>
      <c r="F1292" s="20" t="s">
        <v>3158</v>
      </c>
      <c r="G1292" s="82" t="s">
        <v>7249</v>
      </c>
      <c r="H1292" s="85" t="s">
        <v>7257</v>
      </c>
      <c r="I1292" s="21" t="s">
        <v>7418</v>
      </c>
      <c r="J1292" s="21" t="s">
        <v>2982</v>
      </c>
      <c r="K1292" s="19"/>
      <c r="L1292" s="22">
        <v>44015</v>
      </c>
      <c r="M1292" s="98">
        <v>94341.264343977004</v>
      </c>
      <c r="N1292" s="94">
        <v>94341.264343977004</v>
      </c>
      <c r="O1292" s="94">
        <v>99331.7521300316</v>
      </c>
      <c r="P1292" s="62">
        <f t="shared" si="20"/>
        <v>0.94975939033551193</v>
      </c>
      <c r="Q1292" s="22">
        <v>43880</v>
      </c>
      <c r="R1292" s="99">
        <v>447416.12420898402</v>
      </c>
      <c r="S1292" s="99">
        <v>904436.51779492199</v>
      </c>
      <c r="T1292" s="19"/>
      <c r="U1292" s="23">
        <v>-1.43084554320012E-2</v>
      </c>
      <c r="V1292" s="63">
        <v>-1.9888668300154699</v>
      </c>
      <c r="W1292" s="23">
        <v>3.8588605597396998E-2</v>
      </c>
      <c r="X1292" s="63">
        <v>-5.7439094049259403</v>
      </c>
      <c r="Y1292" s="23">
        <v>3.09359925649915E-2</v>
      </c>
      <c r="Z1292" s="63">
        <v>16.2942026370729</v>
      </c>
      <c r="AA1292" s="23">
        <v>0.22551731331448499</v>
      </c>
      <c r="AB1292" s="63">
        <v>39.458347041101703</v>
      </c>
      <c r="AC1292" s="23">
        <v>0.35191045406856603</v>
      </c>
      <c r="AD1292" s="63">
        <v>55.258342654386098</v>
      </c>
      <c r="AE1292" s="23">
        <v>0.42391541991324599</v>
      </c>
      <c r="AF1292" s="64">
        <v>54.584883575269501</v>
      </c>
      <c r="AG1292" s="23">
        <v>1.5913607476250001E-3</v>
      </c>
      <c r="AH1292" s="63">
        <v>-5.9356897259931403</v>
      </c>
      <c r="AI1292" s="23">
        <v>4.85062275474775E-2</v>
      </c>
      <c r="AJ1292" s="63">
        <v>14.9367357269512</v>
      </c>
      <c r="AK1292" s="23">
        <v>0.42490090990555501</v>
      </c>
      <c r="AL1292" s="23">
        <v>0.12006275848951201</v>
      </c>
      <c r="AM1292" s="63">
        <v>54.005367005826002</v>
      </c>
      <c r="AN1292" s="19"/>
      <c r="AO1292" s="26">
        <v>6.6507854679002804E-2</v>
      </c>
      <c r="AP1292" s="26">
        <v>-7.6603170387024896E-2</v>
      </c>
      <c r="AQ1292" s="26">
        <v>0.17112320275016801</v>
      </c>
      <c r="AR1292" s="26">
        <v>-8.6594850807159701E-2</v>
      </c>
      <c r="AS1292" s="24">
        <v>9</v>
      </c>
      <c r="AT1292" s="24">
        <v>3</v>
      </c>
      <c r="AU1292" s="24">
        <v>7</v>
      </c>
      <c r="AV1292" s="25">
        <v>5</v>
      </c>
      <c r="AW1292" s="19"/>
      <c r="AX1292" s="29">
        <v>0.236352773589315</v>
      </c>
      <c r="AY1292" s="30">
        <v>1.02733898010047</v>
      </c>
      <c r="AZ1292" s="30">
        <v>1.43202540232232</v>
      </c>
      <c r="BA1292" s="30">
        <v>1.4846005447125199</v>
      </c>
      <c r="BB1292" s="62">
        <v>2.4339618991507401E-2</v>
      </c>
      <c r="BC1292" s="108">
        <v>-27.165692352544301</v>
      </c>
      <c r="BD1292" s="22">
        <v>43880</v>
      </c>
      <c r="BE1292" s="22">
        <v>43913</v>
      </c>
      <c r="BF1292" s="24"/>
      <c r="BG1292" s="22"/>
      <c r="BH1292" s="37"/>
    </row>
    <row r="1293" spans="1:60" x14ac:dyDescent="0.25">
      <c r="A1293" s="19"/>
      <c r="B1293" s="17" t="s">
        <v>1307</v>
      </c>
      <c r="C1293" s="17" t="s">
        <v>5573</v>
      </c>
      <c r="D1293" s="17" t="s">
        <v>3227</v>
      </c>
      <c r="E1293" s="20" t="s">
        <v>7340</v>
      </c>
      <c r="F1293" s="20" t="s">
        <v>3158</v>
      </c>
      <c r="G1293" s="82" t="s">
        <v>7249</v>
      </c>
      <c r="H1293" s="85" t="s">
        <v>7450</v>
      </c>
      <c r="I1293" s="21" t="s">
        <v>7418</v>
      </c>
      <c r="J1293" s="21" t="s">
        <v>2982</v>
      </c>
      <c r="K1293" s="19"/>
      <c r="L1293" s="22">
        <v>44015</v>
      </c>
      <c r="M1293" s="98">
        <v>85971.912942051902</v>
      </c>
      <c r="N1293" s="94">
        <v>85971.912942051902</v>
      </c>
      <c r="O1293" s="94">
        <v>92364.344534993201</v>
      </c>
      <c r="P1293" s="62">
        <f t="shared" si="20"/>
        <v>0.93079113347121234</v>
      </c>
      <c r="Q1293" s="22">
        <v>43899</v>
      </c>
      <c r="R1293" s="99">
        <v>13704455.953656301</v>
      </c>
      <c r="S1293" s="99">
        <v>6380320.7196640596</v>
      </c>
      <c r="T1293" s="19"/>
      <c r="U1293" s="23">
        <v>-1.0229356616036999E-2</v>
      </c>
      <c r="V1293" s="63">
        <v>-1.58095694841904</v>
      </c>
      <c r="W1293" s="23">
        <v>5.0982971419216497E-2</v>
      </c>
      <c r="X1293" s="63">
        <v>-4.5044728227439901</v>
      </c>
      <c r="Y1293" s="23">
        <v>3.3167517884066897E-2</v>
      </c>
      <c r="Z1293" s="63">
        <v>16.517355168995</v>
      </c>
      <c r="AA1293" s="23">
        <v>0.170983960020822</v>
      </c>
      <c r="AB1293" s="63">
        <v>34.0050117117353</v>
      </c>
      <c r="AC1293" s="23">
        <v>0.273273474027519</v>
      </c>
      <c r="AD1293" s="63">
        <v>47.3946446502814</v>
      </c>
      <c r="AE1293" s="23">
        <v>0.23526421116548599</v>
      </c>
      <c r="AF1293" s="64">
        <v>35.719762700493398</v>
      </c>
      <c r="AG1293" s="23">
        <v>-8.3282506566320098E-3</v>
      </c>
      <c r="AH1293" s="63">
        <v>-6.9276508664188396</v>
      </c>
      <c r="AI1293" s="23">
        <v>4.7747074990183998E-2</v>
      </c>
      <c r="AJ1293" s="63">
        <v>14.8608204712218</v>
      </c>
      <c r="AK1293" s="23">
        <v>0.27641881613642899</v>
      </c>
      <c r="AL1293" s="23">
        <v>6.7914860961536802E-2</v>
      </c>
      <c r="AM1293" s="63">
        <v>27.568328003340898</v>
      </c>
      <c r="AN1293" s="19"/>
      <c r="AO1293" s="26">
        <v>3.73273539953516E-2</v>
      </c>
      <c r="AP1293" s="26">
        <v>-2.5041707515811099E-2</v>
      </c>
      <c r="AQ1293" s="26">
        <v>0.14436362176638801</v>
      </c>
      <c r="AR1293" s="26">
        <v>-0.104516387540643</v>
      </c>
      <c r="AS1293" s="24">
        <v>9</v>
      </c>
      <c r="AT1293" s="24">
        <v>3</v>
      </c>
      <c r="AU1293" s="24">
        <v>7</v>
      </c>
      <c r="AV1293" s="25">
        <v>5</v>
      </c>
      <c r="AW1293" s="19"/>
      <c r="AX1293" s="29">
        <v>0.13429260817123601</v>
      </c>
      <c r="AY1293" s="30">
        <v>1.25916296554533</v>
      </c>
      <c r="AZ1293" s="30">
        <v>0.94525663766216905</v>
      </c>
      <c r="BA1293" s="30">
        <v>1.9776942669013799</v>
      </c>
      <c r="BB1293" s="62">
        <v>1.38947511399238E-2</v>
      </c>
      <c r="BC1293" s="108">
        <v>-14.4399496733531</v>
      </c>
      <c r="BD1293" s="22">
        <v>43899</v>
      </c>
      <c r="BE1293" s="22">
        <v>43916</v>
      </c>
      <c r="BF1293" s="24"/>
      <c r="BG1293" s="22"/>
      <c r="BH1293" s="37"/>
    </row>
    <row r="1294" spans="1:60" x14ac:dyDescent="0.25">
      <c r="A1294" s="19"/>
      <c r="B1294" s="17" t="s">
        <v>1308</v>
      </c>
      <c r="C1294" s="17" t="s">
        <v>5574</v>
      </c>
      <c r="D1294" s="17" t="s">
        <v>3227</v>
      </c>
      <c r="E1294" s="20" t="s">
        <v>7324</v>
      </c>
      <c r="F1294" s="20" t="s">
        <v>3158</v>
      </c>
      <c r="G1294" s="82" t="s">
        <v>7249</v>
      </c>
      <c r="H1294" s="85" t="s">
        <v>7450</v>
      </c>
      <c r="I1294" s="21" t="s">
        <v>7418</v>
      </c>
      <c r="J1294" s="21" t="s">
        <v>2982</v>
      </c>
      <c r="K1294" s="19"/>
      <c r="L1294" s="22">
        <v>44015</v>
      </c>
      <c r="M1294" s="98">
        <v>85315.302476048499</v>
      </c>
      <c r="N1294" s="94">
        <v>85315.302476048499</v>
      </c>
      <c r="O1294" s="94"/>
      <c r="P1294" s="62" t="str">
        <f t="shared" si="20"/>
        <v/>
      </c>
      <c r="Q1294" s="22"/>
      <c r="R1294" s="99">
        <v>123885.83294616699</v>
      </c>
      <c r="S1294" s="99"/>
      <c r="T1294" s="19"/>
      <c r="U1294" s="23">
        <v>-1.02124582408578E-2</v>
      </c>
      <c r="V1294" s="63">
        <v>-1.57926711090113</v>
      </c>
      <c r="W1294" s="23">
        <v>5.1500686400686398E-2</v>
      </c>
      <c r="X1294" s="63">
        <v>-4.4527013245970002</v>
      </c>
      <c r="Y1294" s="23"/>
      <c r="Z1294" s="63"/>
      <c r="AA1294" s="23"/>
      <c r="AB1294" s="63"/>
      <c r="AC1294" s="23"/>
      <c r="AD1294" s="63"/>
      <c r="AE1294" s="23"/>
      <c r="AF1294" s="64"/>
      <c r="AG1294" s="23">
        <v>-8.2790303622459795E-3</v>
      </c>
      <c r="AH1294" s="63">
        <v>-6.92272883698024</v>
      </c>
      <c r="AI1294" s="23"/>
      <c r="AJ1294" s="63"/>
      <c r="AK1294" s="23">
        <v>1.8689830980292799E-2</v>
      </c>
      <c r="AL1294" s="23">
        <v>3.7728971743490498E-2</v>
      </c>
      <c r="AM1294" s="63">
        <v>16.115063450794</v>
      </c>
      <c r="AN1294" s="19"/>
      <c r="AO1294" s="26">
        <v>2.4247944027592901E-2</v>
      </c>
      <c r="AP1294" s="26">
        <v>-2.50252827181612E-2</v>
      </c>
      <c r="AQ1294" s="26">
        <v>3.08074000240595E-2</v>
      </c>
      <c r="AR1294" s="26">
        <v>-0.10406099923333401</v>
      </c>
      <c r="AS1294" s="24"/>
      <c r="AT1294" s="24"/>
      <c r="AU1294" s="24"/>
      <c r="AV1294" s="25"/>
      <c r="AW1294" s="19"/>
      <c r="AX1294" s="29"/>
      <c r="AY1294" s="30"/>
      <c r="AZ1294" s="30"/>
      <c r="BA1294" s="30"/>
      <c r="BB1294" s="62"/>
      <c r="BC1294" s="108">
        <v>-14.4161202902906</v>
      </c>
      <c r="BD1294" s="22">
        <v>43899</v>
      </c>
      <c r="BE1294" s="22">
        <v>43916</v>
      </c>
      <c r="BF1294" s="24"/>
      <c r="BG1294" s="22"/>
      <c r="BH1294" s="37"/>
    </row>
    <row r="1295" spans="1:60" x14ac:dyDescent="0.25">
      <c r="A1295" s="19"/>
      <c r="B1295" s="17" t="s">
        <v>1309</v>
      </c>
      <c r="C1295" s="17" t="s">
        <v>5575</v>
      </c>
      <c r="D1295" s="17" t="s">
        <v>3227</v>
      </c>
      <c r="E1295" s="20" t="s">
        <v>7325</v>
      </c>
      <c r="F1295" s="20" t="s">
        <v>3158</v>
      </c>
      <c r="G1295" s="82" t="s">
        <v>7249</v>
      </c>
      <c r="H1295" s="85" t="s">
        <v>7450</v>
      </c>
      <c r="I1295" s="21" t="s">
        <v>7418</v>
      </c>
      <c r="J1295" s="21" t="s">
        <v>2982</v>
      </c>
      <c r="K1295" s="19"/>
      <c r="L1295" s="22">
        <v>44015</v>
      </c>
      <c r="M1295" s="98">
        <v>82902.799690008207</v>
      </c>
      <c r="N1295" s="94">
        <v>82902.799690008207</v>
      </c>
      <c r="O1295" s="94">
        <v>89165.923854947105</v>
      </c>
      <c r="P1295" s="62">
        <f t="shared" si="20"/>
        <v>0.92975877000806284</v>
      </c>
      <c r="Q1295" s="22">
        <v>43899</v>
      </c>
      <c r="R1295" s="99">
        <v>4652782.0173515603</v>
      </c>
      <c r="S1295" s="99">
        <v>4085361.4255898399</v>
      </c>
      <c r="T1295" s="19"/>
      <c r="U1295" s="23">
        <v>-1.0238907374514401E-2</v>
      </c>
      <c r="V1295" s="63">
        <v>-1.5819120242667899</v>
      </c>
      <c r="W1295" s="23">
        <v>5.06815248427301E-2</v>
      </c>
      <c r="X1295" s="63">
        <v>-4.5346174803926296</v>
      </c>
      <c r="Y1295" s="23">
        <v>3.1370987901027499E-2</v>
      </c>
      <c r="Z1295" s="63">
        <v>16.337702170683801</v>
      </c>
      <c r="AA1295" s="23">
        <v>0.16688628772855699</v>
      </c>
      <c r="AB1295" s="63">
        <v>33.595244482508903</v>
      </c>
      <c r="AC1295" s="23">
        <v>0.26438542179501401</v>
      </c>
      <c r="AD1295" s="63">
        <v>46.505839427060003</v>
      </c>
      <c r="AE1295" s="23">
        <v>0.222355836949719</v>
      </c>
      <c r="AF1295" s="64">
        <v>34.428925278945798</v>
      </c>
      <c r="AG1295" s="23">
        <v>-8.3571336708701E-3</v>
      </c>
      <c r="AH1295" s="63">
        <v>-6.9305391678426496</v>
      </c>
      <c r="AI1295" s="23">
        <v>4.5894835753642803E-2</v>
      </c>
      <c r="AJ1295" s="63">
        <v>14.675596547574999</v>
      </c>
      <c r="AK1295" s="23">
        <v>0.25391816819144902</v>
      </c>
      <c r="AL1295" s="23">
        <v>6.8633245728051406E-2</v>
      </c>
      <c r="AM1295" s="63">
        <v>35.2922310344293</v>
      </c>
      <c r="AN1295" s="19"/>
      <c r="AO1295" s="26">
        <v>3.7317585520213498E-2</v>
      </c>
      <c r="AP1295" s="26">
        <v>-2.5051358801647401E-2</v>
      </c>
      <c r="AQ1295" s="26">
        <v>0.14403475150364101</v>
      </c>
      <c r="AR1295" s="26">
        <v>-0.104781458992948</v>
      </c>
      <c r="AS1295" s="24">
        <v>9</v>
      </c>
      <c r="AT1295" s="24">
        <v>3</v>
      </c>
      <c r="AU1295" s="24">
        <v>7</v>
      </c>
      <c r="AV1295" s="25">
        <v>5</v>
      </c>
      <c r="AW1295" s="19"/>
      <c r="AX1295" s="29">
        <v>0.134301497911365</v>
      </c>
      <c r="AY1295" s="30">
        <v>1.2303038204372601</v>
      </c>
      <c r="AZ1295" s="30">
        <v>0.93279655559308605</v>
      </c>
      <c r="BA1295" s="30">
        <v>1.9300003140433499</v>
      </c>
      <c r="BB1295" s="62">
        <v>1.3895482727366499E-2</v>
      </c>
      <c r="BC1295" s="108">
        <v>-14.453924254601599</v>
      </c>
      <c r="BD1295" s="22">
        <v>43899</v>
      </c>
      <c r="BE1295" s="22">
        <v>43916</v>
      </c>
      <c r="BF1295" s="24"/>
      <c r="BG1295" s="22"/>
      <c r="BH1295" s="37"/>
    </row>
    <row r="1296" spans="1:60" x14ac:dyDescent="0.25">
      <c r="A1296" s="19"/>
      <c r="B1296" s="17" t="s">
        <v>1310</v>
      </c>
      <c r="C1296" s="17" t="s">
        <v>5576</v>
      </c>
      <c r="D1296" s="17" t="s">
        <v>3227</v>
      </c>
      <c r="E1296" s="20" t="s">
        <v>7326</v>
      </c>
      <c r="F1296" s="20" t="s">
        <v>3158</v>
      </c>
      <c r="G1296" s="82" t="s">
        <v>7249</v>
      </c>
      <c r="H1296" s="85" t="s">
        <v>7450</v>
      </c>
      <c r="I1296" s="21" t="s">
        <v>7418</v>
      </c>
      <c r="J1296" s="21" t="s">
        <v>2982</v>
      </c>
      <c r="K1296" s="19"/>
      <c r="L1296" s="22">
        <v>44015</v>
      </c>
      <c r="M1296" s="98">
        <v>83700.347849965096</v>
      </c>
      <c r="N1296" s="94">
        <v>83700.347849965096</v>
      </c>
      <c r="O1296" s="94"/>
      <c r="P1296" s="62" t="str">
        <f t="shared" si="20"/>
        <v/>
      </c>
      <c r="Q1296" s="22"/>
      <c r="R1296" s="99">
        <v>242634.997473389</v>
      </c>
      <c r="S1296" s="99"/>
      <c r="T1296" s="19"/>
      <c r="U1296" s="23">
        <v>-1.0252783840769599E-2</v>
      </c>
      <c r="V1296" s="63">
        <v>-1.5832996708922999</v>
      </c>
      <c r="W1296" s="23">
        <v>5.0208021075377501E-2</v>
      </c>
      <c r="X1296" s="63">
        <v>-4.5819678571278901</v>
      </c>
      <c r="Y1296" s="23"/>
      <c r="Z1296" s="63"/>
      <c r="AA1296" s="23"/>
      <c r="AB1296" s="63"/>
      <c r="AC1296" s="23"/>
      <c r="AD1296" s="63"/>
      <c r="AE1296" s="23"/>
      <c r="AF1296" s="64"/>
      <c r="AG1296" s="23">
        <v>-8.4003891925021907E-3</v>
      </c>
      <c r="AH1296" s="63">
        <v>-6.9348647200095002</v>
      </c>
      <c r="AI1296" s="23"/>
      <c r="AJ1296" s="63"/>
      <c r="AK1296" s="23">
        <v>1.13682828141464E-2</v>
      </c>
      <c r="AL1296" s="23">
        <v>2.2865803483000501E-2</v>
      </c>
      <c r="AM1296" s="63">
        <v>15.382908634186601</v>
      </c>
      <c r="AN1296" s="19"/>
      <c r="AO1296" s="26">
        <v>2.4206439245972398E-2</v>
      </c>
      <c r="AP1296" s="26">
        <v>-2.5064800260224701E-2</v>
      </c>
      <c r="AQ1296" s="26">
        <v>2.9540054894823701E-2</v>
      </c>
      <c r="AR1296" s="26">
        <v>-0.10519806307551301</v>
      </c>
      <c r="AS1296" s="24"/>
      <c r="AT1296" s="24"/>
      <c r="AU1296" s="24"/>
      <c r="AV1296" s="25"/>
      <c r="AW1296" s="19"/>
      <c r="AX1296" s="29"/>
      <c r="AY1296" s="30"/>
      <c r="AZ1296" s="30"/>
      <c r="BA1296" s="30"/>
      <c r="BB1296" s="62"/>
      <c r="BC1296" s="108">
        <v>-14.4757571835507</v>
      </c>
      <c r="BD1296" s="22">
        <v>43899</v>
      </c>
      <c r="BE1296" s="22">
        <v>43916</v>
      </c>
      <c r="BF1296" s="24"/>
      <c r="BG1296" s="22"/>
      <c r="BH1296" s="37"/>
    </row>
    <row r="1297" spans="1:60" x14ac:dyDescent="0.25">
      <c r="A1297" s="19"/>
      <c r="B1297" s="17" t="s">
        <v>1311</v>
      </c>
      <c r="C1297" s="17" t="s">
        <v>5577</v>
      </c>
      <c r="D1297" s="17" t="s">
        <v>3227</v>
      </c>
      <c r="E1297" s="20" t="s">
        <v>7294</v>
      </c>
      <c r="F1297" s="20" t="s">
        <v>3158</v>
      </c>
      <c r="G1297" s="82" t="s">
        <v>7249</v>
      </c>
      <c r="H1297" s="85" t="s">
        <v>7450</v>
      </c>
      <c r="I1297" s="21" t="s">
        <v>7418</v>
      </c>
      <c r="J1297" s="21" t="s">
        <v>2982</v>
      </c>
      <c r="K1297" s="19"/>
      <c r="L1297" s="22">
        <v>44015</v>
      </c>
      <c r="M1297" s="98">
        <v>77933.720901966095</v>
      </c>
      <c r="N1297" s="94">
        <v>77933.720901966095</v>
      </c>
      <c r="O1297" s="94">
        <v>83755.035624980897</v>
      </c>
      <c r="P1297" s="62">
        <f t="shared" si="20"/>
        <v>0.93049594356236498</v>
      </c>
      <c r="Q1297" s="22">
        <v>43899</v>
      </c>
      <c r="R1297" s="99">
        <v>3417785.1957929698</v>
      </c>
      <c r="S1297" s="99">
        <v>2379307.5134960902</v>
      </c>
      <c r="T1297" s="19"/>
      <c r="U1297" s="23">
        <v>-1.02313858051275E-2</v>
      </c>
      <c r="V1297" s="63">
        <v>-1.5811598673281</v>
      </c>
      <c r="W1297" s="23">
        <v>5.0897090146463597E-2</v>
      </c>
      <c r="X1297" s="63">
        <v>-4.5130609500192804</v>
      </c>
      <c r="Y1297" s="23">
        <v>3.2654353040925302E-2</v>
      </c>
      <c r="Z1297" s="63">
        <v>16.4660386846808</v>
      </c>
      <c r="AA1297" s="23">
        <v>0.15873486847703999</v>
      </c>
      <c r="AB1297" s="63">
        <v>32.7801025573863</v>
      </c>
      <c r="AC1297" s="23">
        <v>0.216854964739468</v>
      </c>
      <c r="AD1297" s="63">
        <v>41.752793721505398</v>
      </c>
      <c r="AE1297" s="23"/>
      <c r="AF1297" s="64"/>
      <c r="AG1297" s="23">
        <v>-8.3362171999397106E-3</v>
      </c>
      <c r="AH1297" s="63">
        <v>-6.9284475207532497</v>
      </c>
      <c r="AI1297" s="23">
        <v>4.7217834477123702E-2</v>
      </c>
      <c r="AJ1297" s="63">
        <v>14.8078964199231</v>
      </c>
      <c r="AK1297" s="23">
        <v>0.20310790715855501</v>
      </c>
      <c r="AL1297" s="23">
        <v>6.3749078486580402E-2</v>
      </c>
      <c r="AM1297" s="63">
        <v>37.356770767481102</v>
      </c>
      <c r="AN1297" s="19"/>
      <c r="AO1297" s="26">
        <v>3.7325333754779401E-2</v>
      </c>
      <c r="AP1297" s="26">
        <v>-2.5043681880561101E-2</v>
      </c>
      <c r="AQ1297" s="26">
        <v>0.14426992294102101</v>
      </c>
      <c r="AR1297" s="26">
        <v>-0.10459263951270301</v>
      </c>
      <c r="AS1297" s="24">
        <v>9</v>
      </c>
      <c r="AT1297" s="24">
        <v>3</v>
      </c>
      <c r="AU1297" s="24">
        <v>7</v>
      </c>
      <c r="AV1297" s="25">
        <v>5</v>
      </c>
      <c r="AW1297" s="19"/>
      <c r="AX1297" s="29">
        <v>0.13414671441394599</v>
      </c>
      <c r="AY1297" s="30">
        <v>1.16925636587075</v>
      </c>
      <c r="AZ1297" s="30">
        <v>0.90615878186145005</v>
      </c>
      <c r="BA1297" s="30">
        <v>1.8322682468478899</v>
      </c>
      <c r="BB1297" s="62">
        <v>1.38796506000654E-2</v>
      </c>
      <c r="BC1297" s="108">
        <v>-14.444025941440501</v>
      </c>
      <c r="BD1297" s="22">
        <v>43899</v>
      </c>
      <c r="BE1297" s="22">
        <v>43916</v>
      </c>
      <c r="BF1297" s="24"/>
      <c r="BG1297" s="22"/>
      <c r="BH1297" s="37"/>
    </row>
    <row r="1298" spans="1:60" x14ac:dyDescent="0.25">
      <c r="A1298" s="19"/>
      <c r="B1298" s="17" t="s">
        <v>1312</v>
      </c>
      <c r="C1298" s="17" t="s">
        <v>5578</v>
      </c>
      <c r="D1298" s="17" t="s">
        <v>3228</v>
      </c>
      <c r="E1298" s="20" t="s">
        <v>7302</v>
      </c>
      <c r="F1298" s="20" t="s">
        <v>3158</v>
      </c>
      <c r="G1298" s="82" t="s">
        <v>7256</v>
      </c>
      <c r="H1298" s="85" t="s">
        <v>2982</v>
      </c>
      <c r="I1298" s="21" t="s">
        <v>7417</v>
      </c>
      <c r="J1298" s="21" t="s">
        <v>2982</v>
      </c>
      <c r="K1298" s="19"/>
      <c r="L1298" s="22">
        <v>44015</v>
      </c>
      <c r="M1298" s="98">
        <v>1014.96219999995</v>
      </c>
      <c r="N1298" s="94">
        <v>1014.96219999995</v>
      </c>
      <c r="O1298" s="94">
        <v>1069.6107999999099</v>
      </c>
      <c r="P1298" s="62">
        <f t="shared" si="20"/>
        <v>0.94890795792267202</v>
      </c>
      <c r="Q1298" s="22">
        <v>43886</v>
      </c>
      <c r="R1298" s="99">
        <v>7150799.875</v>
      </c>
      <c r="S1298" s="99">
        <v>7731817.5979921902</v>
      </c>
      <c r="T1298" s="19"/>
      <c r="U1298" s="23">
        <v>-3.5151510473951898E-4</v>
      </c>
      <c r="V1298" s="63">
        <v>-0.59317279728929895</v>
      </c>
      <c r="W1298" s="23">
        <v>3.5061735234194198E-3</v>
      </c>
      <c r="X1298" s="63">
        <v>-9.2521526123309705</v>
      </c>
      <c r="Y1298" s="23">
        <v>-2.35115428604331E-2</v>
      </c>
      <c r="Z1298" s="63">
        <v>10.849449094544999</v>
      </c>
      <c r="AA1298" s="23">
        <v>9.8866108819493093E-3</v>
      </c>
      <c r="AB1298" s="63">
        <v>17.895276797848101</v>
      </c>
      <c r="AC1298" s="23"/>
      <c r="AD1298" s="63"/>
      <c r="AE1298" s="23"/>
      <c r="AF1298" s="64"/>
      <c r="AG1298" s="23">
        <v>-4.2167280298599501E-5</v>
      </c>
      <c r="AH1298" s="63">
        <v>-6.0990425287891403</v>
      </c>
      <c r="AI1298" s="23">
        <v>-2.1900417080360099E-2</v>
      </c>
      <c r="AJ1298" s="63">
        <v>7.8960712641710398</v>
      </c>
      <c r="AK1298" s="23">
        <v>1.49622000008094E-2</v>
      </c>
      <c r="AL1298" s="23">
        <v>1.10682915892539E-2</v>
      </c>
      <c r="AM1298" s="63">
        <v>22.599237963557201</v>
      </c>
      <c r="AN1298" s="19"/>
      <c r="AO1298" s="26">
        <v>1.3872924942916099E-2</v>
      </c>
      <c r="AP1298" s="26">
        <v>-2.6976449448739E-2</v>
      </c>
      <c r="AQ1298" s="26">
        <v>4.1674682226584998E-2</v>
      </c>
      <c r="AR1298" s="26">
        <v>-9.1392960449447905E-2</v>
      </c>
      <c r="AS1298" s="24">
        <v>7</v>
      </c>
      <c r="AT1298" s="24">
        <v>5</v>
      </c>
      <c r="AU1298" s="24">
        <v>8</v>
      </c>
      <c r="AV1298" s="25">
        <v>4</v>
      </c>
      <c r="AW1298" s="19"/>
      <c r="AX1298" s="29">
        <v>6.0752973699491099E-2</v>
      </c>
      <c r="AY1298" s="30">
        <v>-0.29762380207830602</v>
      </c>
      <c r="AZ1298" s="30">
        <v>0.44724394642116699</v>
      </c>
      <c r="BA1298" s="30">
        <v>-0.35356735426921698</v>
      </c>
      <c r="BB1298" s="62">
        <v>6.2402972729432796E-3</v>
      </c>
      <c r="BC1298" s="108">
        <v>-11.8499083965726</v>
      </c>
      <c r="BD1298" s="22">
        <v>43886</v>
      </c>
      <c r="BE1298" s="22">
        <v>43914</v>
      </c>
      <c r="BF1298" s="24"/>
      <c r="BG1298" s="22"/>
      <c r="BH1298" s="37"/>
    </row>
    <row r="1299" spans="1:60" x14ac:dyDescent="0.25">
      <c r="A1299" s="19"/>
      <c r="B1299" s="17" t="s">
        <v>1313</v>
      </c>
      <c r="C1299" s="17" t="s">
        <v>5579</v>
      </c>
      <c r="D1299" s="17" t="s">
        <v>3229</v>
      </c>
      <c r="E1299" s="20" t="s">
        <v>7326</v>
      </c>
      <c r="F1299" s="20" t="s">
        <v>3158</v>
      </c>
      <c r="G1299" s="82" t="s">
        <v>7256</v>
      </c>
      <c r="H1299" s="85" t="s">
        <v>7286</v>
      </c>
      <c r="I1299" s="21" t="s">
        <v>7417</v>
      </c>
      <c r="J1299" s="21" t="s">
        <v>7672</v>
      </c>
      <c r="K1299" s="19"/>
      <c r="L1299" s="22">
        <v>44015</v>
      </c>
      <c r="M1299" s="98">
        <v>1080.1153999995399</v>
      </c>
      <c r="N1299" s="94">
        <v>1080.1153999995399</v>
      </c>
      <c r="O1299" s="94">
        <v>1080.1754999999</v>
      </c>
      <c r="P1299" s="62">
        <f t="shared" si="20"/>
        <v>0.99994436089287331</v>
      </c>
      <c r="Q1299" s="22">
        <v>43999</v>
      </c>
      <c r="R1299" s="99">
        <v>38442517.843999997</v>
      </c>
      <c r="S1299" s="99">
        <v>42322150.578500003</v>
      </c>
      <c r="T1299" s="19"/>
      <c r="U1299" s="23">
        <v>-5.4343092415365397E-5</v>
      </c>
      <c r="V1299" s="63">
        <v>-0.563455596056883</v>
      </c>
      <c r="W1299" s="23">
        <v>6.0367563492036397E-5</v>
      </c>
      <c r="X1299" s="63">
        <v>-9.5967332083237107</v>
      </c>
      <c r="Y1299" s="23">
        <v>1.8396114517599899E-2</v>
      </c>
      <c r="Z1299" s="63">
        <v>15.040214832348299</v>
      </c>
      <c r="AA1299" s="23">
        <v>3.11754029080475E-2</v>
      </c>
      <c r="AB1299" s="63">
        <v>20.024156000465201</v>
      </c>
      <c r="AC1299" s="23"/>
      <c r="AD1299" s="63"/>
      <c r="AE1299" s="23"/>
      <c r="AF1299" s="64"/>
      <c r="AG1299" s="23">
        <v>9.5184075689758201E-5</v>
      </c>
      <c r="AH1299" s="63">
        <v>-6.0853073931866701</v>
      </c>
      <c r="AI1299" s="23">
        <v>1.9611548736065701E-2</v>
      </c>
      <c r="AJ1299" s="63">
        <v>12.0472678458173</v>
      </c>
      <c r="AK1299" s="23">
        <v>8.0115400000067893E-2</v>
      </c>
      <c r="AL1299" s="23">
        <v>4.5022893395071199E-2</v>
      </c>
      <c r="AM1299" s="63">
        <v>26.314931699656899</v>
      </c>
      <c r="AN1299" s="19"/>
      <c r="AO1299" s="26">
        <v>2.4933277964009899E-3</v>
      </c>
      <c r="AP1299" s="26">
        <v>-2.75687988323625E-3</v>
      </c>
      <c r="AQ1299" s="26">
        <v>9.1683002374338702E-3</v>
      </c>
      <c r="AR1299" s="26">
        <v>-5.2441996658671997E-3</v>
      </c>
      <c r="AS1299" s="24">
        <v>9</v>
      </c>
      <c r="AT1299" s="24">
        <v>3</v>
      </c>
      <c r="AU1299" s="24">
        <v>7</v>
      </c>
      <c r="AV1299" s="25">
        <v>5</v>
      </c>
      <c r="AW1299" s="19"/>
      <c r="AX1299" s="29">
        <v>8.6721543547173506E-3</v>
      </c>
      <c r="AY1299" s="30">
        <v>0.121934406709897</v>
      </c>
      <c r="AZ1299" s="30">
        <v>0.49997356230687701</v>
      </c>
      <c r="BA1299" s="30">
        <v>0.167202867556171</v>
      </c>
      <c r="BB1299" s="62">
        <v>8.95846571822858E-4</v>
      </c>
      <c r="BC1299" s="108">
        <v>-0.98919798060433095</v>
      </c>
      <c r="BD1299" s="22">
        <v>43748</v>
      </c>
      <c r="BE1299" s="22">
        <v>43801</v>
      </c>
      <c r="BF1299" s="24">
        <v>89</v>
      </c>
      <c r="BG1299" s="22">
        <v>43873</v>
      </c>
      <c r="BH1299" s="37"/>
    </row>
    <row r="1300" spans="1:60" x14ac:dyDescent="0.25">
      <c r="A1300" s="19"/>
      <c r="B1300" s="17" t="s">
        <v>1314</v>
      </c>
      <c r="C1300" s="17" t="s">
        <v>5580</v>
      </c>
      <c r="D1300" s="17" t="s">
        <v>3230</v>
      </c>
      <c r="E1300" s="20" t="s">
        <v>7302</v>
      </c>
      <c r="F1300" s="20" t="s">
        <v>3158</v>
      </c>
      <c r="G1300" s="82" t="s">
        <v>7256</v>
      </c>
      <c r="H1300" s="85" t="s">
        <v>7286</v>
      </c>
      <c r="I1300" s="21" t="s">
        <v>7417</v>
      </c>
      <c r="J1300" s="21" t="s">
        <v>2982</v>
      </c>
      <c r="K1300" s="19"/>
      <c r="L1300" s="22">
        <v>44015</v>
      </c>
      <c r="M1300" s="98">
        <v>1051.02380000055</v>
      </c>
      <c r="N1300" s="94">
        <v>1051.02380000055</v>
      </c>
      <c r="O1300" s="94">
        <v>1064.9213999994099</v>
      </c>
      <c r="P1300" s="62">
        <f t="shared" si="20"/>
        <v>0.98694964717690181</v>
      </c>
      <c r="Q1300" s="22">
        <v>43874</v>
      </c>
      <c r="R1300" s="99">
        <v>36126655.728</v>
      </c>
      <c r="S1300" s="99">
        <v>41171757.0848125</v>
      </c>
      <c r="T1300" s="19"/>
      <c r="U1300" s="23">
        <v>-3.07510241327691E-4</v>
      </c>
      <c r="V1300" s="63">
        <v>-0.588772310948116</v>
      </c>
      <c r="W1300" s="23">
        <v>2.7642969913358701E-2</v>
      </c>
      <c r="X1300" s="63">
        <v>-6.83847297332977</v>
      </c>
      <c r="Y1300" s="23">
        <v>-1.3449706793835501E-3</v>
      </c>
      <c r="Z1300" s="63">
        <v>13.0661063126463</v>
      </c>
      <c r="AA1300" s="23">
        <v>1.3389063649810899E-2</v>
      </c>
      <c r="AB1300" s="63">
        <v>18.245522074634199</v>
      </c>
      <c r="AC1300" s="23">
        <v>7.8849596682630405E-2</v>
      </c>
      <c r="AD1300" s="63">
        <v>27.952256915799801</v>
      </c>
      <c r="AE1300" s="23"/>
      <c r="AF1300" s="64"/>
      <c r="AG1300" s="23">
        <v>3.78574329806725E-3</v>
      </c>
      <c r="AH1300" s="63">
        <v>-5.7162514709489196</v>
      </c>
      <c r="AI1300" s="23">
        <v>1.5610085029038601E-3</v>
      </c>
      <c r="AJ1300" s="63">
        <v>10.242213822493801</v>
      </c>
      <c r="AK1300" s="23">
        <v>5.1023800000621101E-2</v>
      </c>
      <c r="AL1300" s="23">
        <v>2.0979816841645502E-2</v>
      </c>
      <c r="AM1300" s="63">
        <v>30.801037562283501</v>
      </c>
      <c r="AN1300" s="19"/>
      <c r="AO1300" s="26">
        <v>1.5803381495061299E-2</v>
      </c>
      <c r="AP1300" s="26">
        <v>-3.00447635036107E-2</v>
      </c>
      <c r="AQ1300" s="26">
        <v>2.5193647217747601E-2</v>
      </c>
      <c r="AR1300" s="26">
        <v>-4.9267629488895202E-2</v>
      </c>
      <c r="AS1300" s="24">
        <v>7</v>
      </c>
      <c r="AT1300" s="24">
        <v>5</v>
      </c>
      <c r="AU1300" s="24">
        <v>7</v>
      </c>
      <c r="AV1300" s="25">
        <v>5</v>
      </c>
      <c r="AW1300" s="19"/>
      <c r="AX1300" s="29">
        <v>4.9512669748219197E-2</v>
      </c>
      <c r="AY1300" s="30">
        <v>-0.33892220185361999</v>
      </c>
      <c r="AZ1300" s="30">
        <v>0.44713462500158102</v>
      </c>
      <c r="BA1300" s="30">
        <v>-0.417780648967437</v>
      </c>
      <c r="BB1300" s="62">
        <v>5.0873640242207301E-3</v>
      </c>
      <c r="BC1300" s="108">
        <v>-7.2443468597484797</v>
      </c>
      <c r="BD1300" s="22">
        <v>43874</v>
      </c>
      <c r="BE1300" s="22">
        <v>43913</v>
      </c>
      <c r="BF1300" s="24"/>
      <c r="BG1300" s="22"/>
      <c r="BH1300" s="37"/>
    </row>
    <row r="1301" spans="1:60" x14ac:dyDescent="0.25">
      <c r="A1301" s="19"/>
      <c r="B1301" s="17" t="s">
        <v>1315</v>
      </c>
      <c r="C1301" s="17" t="s">
        <v>5581</v>
      </c>
      <c r="D1301" s="17" t="s">
        <v>3231</v>
      </c>
      <c r="E1301" s="20" t="s">
        <v>7288</v>
      </c>
      <c r="F1301" s="20" t="s">
        <v>3158</v>
      </c>
      <c r="G1301" s="82" t="s">
        <v>7256</v>
      </c>
      <c r="H1301" s="85" t="s">
        <v>7286</v>
      </c>
      <c r="I1301" s="21" t="s">
        <v>7417</v>
      </c>
      <c r="J1301" s="21" t="s">
        <v>2982</v>
      </c>
      <c r="K1301" s="19"/>
      <c r="L1301" s="22">
        <v>44015</v>
      </c>
      <c r="M1301" s="98">
        <v>1213.6546000000101</v>
      </c>
      <c r="N1301" s="94">
        <v>1213.6546000000101</v>
      </c>
      <c r="O1301" s="94">
        <v>1218.3913000002501</v>
      </c>
      <c r="P1301" s="62">
        <f t="shared" si="20"/>
        <v>0.99611233271261945</v>
      </c>
      <c r="Q1301" s="22">
        <v>44011</v>
      </c>
      <c r="R1301" s="99">
        <v>13181183.312999999</v>
      </c>
      <c r="S1301" s="99">
        <v>14020701.406015599</v>
      </c>
      <c r="T1301" s="19"/>
      <c r="U1301" s="23">
        <v>-6.5132600320794197E-4</v>
      </c>
      <c r="V1301" s="63">
        <v>-0.62315388713614095</v>
      </c>
      <c r="W1301" s="23">
        <v>9.5435672556050104E-3</v>
      </c>
      <c r="X1301" s="63">
        <v>-8.6484132391051407</v>
      </c>
      <c r="Y1301" s="23">
        <v>1.9801287180598599E-2</v>
      </c>
      <c r="Z1301" s="63">
        <v>15.180732098640901</v>
      </c>
      <c r="AA1301" s="23">
        <v>4.6115084722259801E-2</v>
      </c>
      <c r="AB1301" s="63">
        <v>21.5181241818937</v>
      </c>
      <c r="AC1301" s="23">
        <v>0.14913449050262001</v>
      </c>
      <c r="AD1301" s="63">
        <v>34.980746297806</v>
      </c>
      <c r="AE1301" s="23">
        <v>0.20641430455172699</v>
      </c>
      <c r="AF1301" s="64">
        <v>32.8347720391466</v>
      </c>
      <c r="AG1301" s="23">
        <v>-2.1344285469240302E-3</v>
      </c>
      <c r="AH1301" s="63">
        <v>-6.3082686554480496</v>
      </c>
      <c r="AI1301" s="23">
        <v>1.8716563849011401E-2</v>
      </c>
      <c r="AJ1301" s="63">
        <v>11.957769357104601</v>
      </c>
      <c r="AK1301" s="23">
        <v>0.21365460000030001</v>
      </c>
      <c r="AL1301" s="23">
        <v>5.91588310435327E-2</v>
      </c>
      <c r="AM1301" s="63">
        <v>33.699420617020202</v>
      </c>
      <c r="AN1301" s="19"/>
      <c r="AO1301" s="26">
        <v>1.8907894538642701E-2</v>
      </c>
      <c r="AP1301" s="26">
        <v>-1.9894360845682999E-2</v>
      </c>
      <c r="AQ1301" s="26">
        <v>3.1792774967470898E-2</v>
      </c>
      <c r="AR1301" s="26">
        <v>-3.8132940182549598E-2</v>
      </c>
      <c r="AS1301" s="24">
        <v>8</v>
      </c>
      <c r="AT1301" s="24">
        <v>4</v>
      </c>
      <c r="AU1301" s="24">
        <v>7</v>
      </c>
      <c r="AV1301" s="25">
        <v>5</v>
      </c>
      <c r="AW1301" s="19"/>
      <c r="AX1301" s="29">
        <v>4.8950162350738499E-2</v>
      </c>
      <c r="AY1301" s="30">
        <v>0.35342459907405999</v>
      </c>
      <c r="AZ1301" s="30">
        <v>0.58108281492332003</v>
      </c>
      <c r="BA1301" s="30">
        <v>0.471062718360372</v>
      </c>
      <c r="BB1301" s="62">
        <v>5.0456742354708702E-3</v>
      </c>
      <c r="BC1301" s="108">
        <v>-8.6134166206174996</v>
      </c>
      <c r="BD1301" s="22">
        <v>43885</v>
      </c>
      <c r="BE1301" s="22">
        <v>43913</v>
      </c>
      <c r="BF1301" s="24">
        <v>66</v>
      </c>
      <c r="BG1301" s="22">
        <v>43977</v>
      </c>
      <c r="BH1301" s="37"/>
    </row>
    <row r="1302" spans="1:60" x14ac:dyDescent="0.25">
      <c r="A1302" s="19"/>
      <c r="B1302" s="17" t="s">
        <v>1316</v>
      </c>
      <c r="C1302" s="17" t="s">
        <v>5582</v>
      </c>
      <c r="D1302" s="17" t="s">
        <v>3232</v>
      </c>
      <c r="E1302" s="20" t="s">
        <v>7288</v>
      </c>
      <c r="F1302" s="20" t="s">
        <v>3158</v>
      </c>
      <c r="G1302" s="82" t="s">
        <v>7256</v>
      </c>
      <c r="H1302" s="85" t="s">
        <v>7286</v>
      </c>
      <c r="I1302" s="21" t="s">
        <v>7417</v>
      </c>
      <c r="J1302" s="21" t="s">
        <v>7673</v>
      </c>
      <c r="K1302" s="19"/>
      <c r="L1302" s="22">
        <v>44015</v>
      </c>
      <c r="M1302" s="98">
        <v>1207.3104999996699</v>
      </c>
      <c r="N1302" s="94">
        <v>1207.3104999996699</v>
      </c>
      <c r="O1302" s="94">
        <v>1212.7638000007701</v>
      </c>
      <c r="P1302" s="62">
        <f t="shared" si="20"/>
        <v>0.99550341129814668</v>
      </c>
      <c r="Q1302" s="22">
        <v>44006</v>
      </c>
      <c r="R1302" s="99">
        <v>13385089.937000001</v>
      </c>
      <c r="S1302" s="99">
        <v>14980386.879984399</v>
      </c>
      <c r="T1302" s="19"/>
      <c r="U1302" s="23">
        <v>-7.8509650757041505E-4</v>
      </c>
      <c r="V1302" s="63">
        <v>-0.63653093757238799</v>
      </c>
      <c r="W1302" s="23">
        <v>9.5458237246930401E-3</v>
      </c>
      <c r="X1302" s="63">
        <v>-8.6481875922036107</v>
      </c>
      <c r="Y1302" s="23">
        <v>2.4361050487641499E-2</v>
      </c>
      <c r="Z1302" s="63">
        <v>15.6367084293452</v>
      </c>
      <c r="AA1302" s="23">
        <v>5.2338318466354401E-2</v>
      </c>
      <c r="AB1302" s="63">
        <v>22.140447556303101</v>
      </c>
      <c r="AC1302" s="23">
        <v>0.16139475823380101</v>
      </c>
      <c r="AD1302" s="63">
        <v>36.206773070909499</v>
      </c>
      <c r="AE1302" s="23">
        <v>0.20492342619953</v>
      </c>
      <c r="AF1302" s="64">
        <v>32.685684203926897</v>
      </c>
      <c r="AG1302" s="23">
        <v>-2.19848317010474E-3</v>
      </c>
      <c r="AH1302" s="63">
        <v>-6.3146741177697496</v>
      </c>
      <c r="AI1302" s="23">
        <v>2.3273701510333901E-2</v>
      </c>
      <c r="AJ1302" s="63">
        <v>12.4134831232368</v>
      </c>
      <c r="AK1302" s="23">
        <v>0.20731050000002099</v>
      </c>
      <c r="AL1302" s="23">
        <v>6.0827462670204099E-2</v>
      </c>
      <c r="AM1302" s="63">
        <v>34.952768368122598</v>
      </c>
      <c r="AN1302" s="19"/>
      <c r="AO1302" s="26">
        <v>1.9270731168944601E-2</v>
      </c>
      <c r="AP1302" s="26">
        <v>-2.37699769131723E-2</v>
      </c>
      <c r="AQ1302" s="26">
        <v>3.3423330172809101E-2</v>
      </c>
      <c r="AR1302" s="26">
        <v>-3.8613886595157999E-2</v>
      </c>
      <c r="AS1302" s="24">
        <v>8</v>
      </c>
      <c r="AT1302" s="24">
        <v>4</v>
      </c>
      <c r="AU1302" s="24">
        <v>7</v>
      </c>
      <c r="AV1302" s="25">
        <v>5</v>
      </c>
      <c r="AW1302" s="19"/>
      <c r="AX1302" s="29">
        <v>5.1861305784113902E-2</v>
      </c>
      <c r="AY1302" s="30">
        <v>0.451013614956082</v>
      </c>
      <c r="AZ1302" s="30">
        <v>0.60422719216057896</v>
      </c>
      <c r="BA1302" s="30">
        <v>0.60017827162846504</v>
      </c>
      <c r="BB1302" s="62">
        <v>5.3423870731057798E-3</v>
      </c>
      <c r="BC1302" s="108">
        <v>-8.7245980617444694</v>
      </c>
      <c r="BD1302" s="22">
        <v>43885</v>
      </c>
      <c r="BE1302" s="22">
        <v>43913</v>
      </c>
      <c r="BF1302" s="24">
        <v>64</v>
      </c>
      <c r="BG1302" s="22">
        <v>43973</v>
      </c>
      <c r="BH1302" s="37"/>
    </row>
    <row r="1303" spans="1:60" x14ac:dyDescent="0.25">
      <c r="A1303" s="19"/>
      <c r="B1303" s="17" t="s">
        <v>1317</v>
      </c>
      <c r="C1303" s="17" t="s">
        <v>5583</v>
      </c>
      <c r="D1303" s="17" t="s">
        <v>3233</v>
      </c>
      <c r="E1303" s="20" t="s">
        <v>7326</v>
      </c>
      <c r="F1303" s="20" t="s">
        <v>3158</v>
      </c>
      <c r="G1303" s="82" t="s">
        <v>7256</v>
      </c>
      <c r="H1303" s="85" t="s">
        <v>7286</v>
      </c>
      <c r="I1303" s="21" t="s">
        <v>7417</v>
      </c>
      <c r="J1303" s="21" t="s">
        <v>7674</v>
      </c>
      <c r="K1303" s="19"/>
      <c r="L1303" s="22">
        <v>44015</v>
      </c>
      <c r="M1303" s="98">
        <v>1089.0184000004101</v>
      </c>
      <c r="N1303" s="94">
        <v>1089.0184000004101</v>
      </c>
      <c r="O1303" s="94">
        <v>1096.15240000002</v>
      </c>
      <c r="P1303" s="62">
        <f t="shared" si="20"/>
        <v>0.99349178088775825</v>
      </c>
      <c r="Q1303" s="22">
        <v>43984</v>
      </c>
      <c r="R1303" s="99">
        <v>27574088.372000001</v>
      </c>
      <c r="S1303" s="99">
        <v>30139616.279343799</v>
      </c>
      <c r="T1303" s="19"/>
      <c r="U1303" s="23">
        <v>-1.1761503174057E-4</v>
      </c>
      <c r="V1303" s="63">
        <v>-0.56978278998940401</v>
      </c>
      <c r="W1303" s="23">
        <v>-5.5768027359590598E-3</v>
      </c>
      <c r="X1303" s="63">
        <v>-10.160450238268799</v>
      </c>
      <c r="Y1303" s="23">
        <v>1.5812358655239198E-2</v>
      </c>
      <c r="Z1303" s="63">
        <v>14.7818392461049</v>
      </c>
      <c r="AA1303" s="23">
        <v>3.6333978627226302E-2</v>
      </c>
      <c r="AB1303" s="63">
        <v>20.540013572375798</v>
      </c>
      <c r="AC1303" s="23"/>
      <c r="AD1303" s="63"/>
      <c r="AE1303" s="23"/>
      <c r="AF1303" s="64"/>
      <c r="AG1303" s="23">
        <v>4.4684033309749799E-4</v>
      </c>
      <c r="AH1303" s="63">
        <v>-6.0501417674458899</v>
      </c>
      <c r="AI1303" s="23">
        <v>1.8754971491944199E-2</v>
      </c>
      <c r="AJ1303" s="63">
        <v>11.9616101214051</v>
      </c>
      <c r="AK1303" s="23">
        <v>8.9018400000059006E-2</v>
      </c>
      <c r="AL1303" s="23">
        <v>4.24421956340666E-2</v>
      </c>
      <c r="AM1303" s="63">
        <v>29.6081781696703</v>
      </c>
      <c r="AN1303" s="19"/>
      <c r="AO1303" s="26">
        <v>2.8118699148762999E-2</v>
      </c>
      <c r="AP1303" s="26">
        <v>-2.42681953523061E-2</v>
      </c>
      <c r="AQ1303" s="26">
        <v>1.4473093506239799E-2</v>
      </c>
      <c r="AR1303" s="26">
        <v>-1.4691998243506499E-2</v>
      </c>
      <c r="AS1303" s="24">
        <v>8</v>
      </c>
      <c r="AT1303" s="24">
        <v>4</v>
      </c>
      <c r="AU1303" s="24">
        <v>7</v>
      </c>
      <c r="AV1303" s="25">
        <v>5</v>
      </c>
      <c r="AW1303" s="19"/>
      <c r="AX1303" s="29">
        <v>4.5159891163930301E-2</v>
      </c>
      <c r="AY1303" s="30">
        <v>0.148947728550411</v>
      </c>
      <c r="AZ1303" s="30">
        <v>0.52343346486577502</v>
      </c>
      <c r="BA1303" s="30">
        <v>0.21396091657834401</v>
      </c>
      <c r="BB1303" s="62">
        <v>4.6698179028908304E-3</v>
      </c>
      <c r="BC1303" s="108">
        <v>-6.2913123441685501</v>
      </c>
      <c r="BD1303" s="22">
        <v>43748</v>
      </c>
      <c r="BE1303" s="22">
        <v>43783</v>
      </c>
      <c r="BF1303" s="24">
        <v>107</v>
      </c>
      <c r="BG1303" s="22">
        <v>43899</v>
      </c>
      <c r="BH1303" s="37"/>
    </row>
    <row r="1304" spans="1:60" x14ac:dyDescent="0.25">
      <c r="A1304" s="19"/>
      <c r="B1304" s="17" t="s">
        <v>1318</v>
      </c>
      <c r="C1304" s="17" t="s">
        <v>5584</v>
      </c>
      <c r="D1304" s="17" t="s">
        <v>3234</v>
      </c>
      <c r="E1304" s="20" t="s">
        <v>7302</v>
      </c>
      <c r="F1304" s="20" t="s">
        <v>3158</v>
      </c>
      <c r="G1304" s="82" t="s">
        <v>7256</v>
      </c>
      <c r="H1304" s="85" t="s">
        <v>7286</v>
      </c>
      <c r="I1304" s="21" t="s">
        <v>7418</v>
      </c>
      <c r="J1304" s="21" t="s">
        <v>7675</v>
      </c>
      <c r="K1304" s="19"/>
      <c r="L1304" s="22">
        <v>44015</v>
      </c>
      <c r="M1304" s="98">
        <v>83907.613893985705</v>
      </c>
      <c r="N1304" s="94">
        <v>83907.613893985705</v>
      </c>
      <c r="O1304" s="94">
        <v>85719.779796004295</v>
      </c>
      <c r="P1304" s="62">
        <f t="shared" si="20"/>
        <v>0.9788594195373439</v>
      </c>
      <c r="Q1304" s="22">
        <v>44007</v>
      </c>
      <c r="R1304" s="99">
        <v>8138945.3342734398</v>
      </c>
      <c r="S1304" s="99">
        <v>10176182.57075</v>
      </c>
      <c r="T1304" s="19"/>
      <c r="U1304" s="23">
        <v>-1.5134214135287E-2</v>
      </c>
      <c r="V1304" s="63">
        <v>-2.0714427003440501</v>
      </c>
      <c r="W1304" s="23">
        <v>4.88452564804902E-2</v>
      </c>
      <c r="X1304" s="63">
        <v>-4.7182443166166204</v>
      </c>
      <c r="Y1304" s="23">
        <v>7.2540799430498695E-2</v>
      </c>
      <c r="Z1304" s="63">
        <v>20.454683323623598</v>
      </c>
      <c r="AA1304" s="23">
        <v>0.20163974774914101</v>
      </c>
      <c r="AB1304" s="63">
        <v>37.070590484596302</v>
      </c>
      <c r="AC1304" s="23">
        <v>0.33019746987149101</v>
      </c>
      <c r="AD1304" s="63">
        <v>53.087044234678601</v>
      </c>
      <c r="AE1304" s="23"/>
      <c r="AF1304" s="64"/>
      <c r="AG1304" s="23">
        <v>-1.2296367624003299E-2</v>
      </c>
      <c r="AH1304" s="63">
        <v>-7.3244625631559801</v>
      </c>
      <c r="AI1304" s="23">
        <v>8.8933705867093496E-2</v>
      </c>
      <c r="AJ1304" s="63">
        <v>18.979483558912801</v>
      </c>
      <c r="AK1304" s="23">
        <v>0.39021164248697499</v>
      </c>
      <c r="AL1304" s="23">
        <v>0.14735024706358699</v>
      </c>
      <c r="AM1304" s="63">
        <v>64.719821810955196</v>
      </c>
      <c r="AN1304" s="19"/>
      <c r="AO1304" s="26">
        <v>3.5567024766351103E-2</v>
      </c>
      <c r="AP1304" s="26">
        <v>-2.3132184605856299E-2</v>
      </c>
      <c r="AQ1304" s="26">
        <v>0.14001655122963699</v>
      </c>
      <c r="AR1304" s="26">
        <v>-9.0893597684917005E-2</v>
      </c>
      <c r="AS1304" s="24">
        <v>8</v>
      </c>
      <c r="AT1304" s="24">
        <v>4</v>
      </c>
      <c r="AU1304" s="24">
        <v>7</v>
      </c>
      <c r="AV1304" s="25">
        <v>5</v>
      </c>
      <c r="AW1304" s="19"/>
      <c r="AX1304" s="29">
        <v>0.13039231647941099</v>
      </c>
      <c r="AY1304" s="30">
        <v>1.5576460980901199</v>
      </c>
      <c r="AZ1304" s="30">
        <v>1.0514426875506599</v>
      </c>
      <c r="BA1304" s="30">
        <v>2.4794712317452601</v>
      </c>
      <c r="BB1304" s="62">
        <v>1.34922968040883E-2</v>
      </c>
      <c r="BC1304" s="108">
        <v>-9.0806489937385795</v>
      </c>
      <c r="BD1304" s="22">
        <v>43798</v>
      </c>
      <c r="BE1304" s="22">
        <v>43829</v>
      </c>
      <c r="BF1304" s="24">
        <v>61</v>
      </c>
      <c r="BG1304" s="22">
        <v>43885</v>
      </c>
      <c r="BH1304" s="37"/>
    </row>
    <row r="1305" spans="1:60" x14ac:dyDescent="0.25">
      <c r="A1305" s="19"/>
      <c r="B1305" s="17" t="s">
        <v>1319</v>
      </c>
      <c r="C1305" s="17" t="s">
        <v>5585</v>
      </c>
      <c r="D1305" s="17" t="s">
        <v>3235</v>
      </c>
      <c r="E1305" s="20" t="s">
        <v>7323</v>
      </c>
      <c r="F1305" s="20" t="s">
        <v>3158</v>
      </c>
      <c r="G1305" s="82" t="s">
        <v>7252</v>
      </c>
      <c r="H1305" s="85" t="s">
        <v>7264</v>
      </c>
      <c r="I1305" s="21" t="s">
        <v>7417</v>
      </c>
      <c r="J1305" s="21" t="s">
        <v>7676</v>
      </c>
      <c r="K1305" s="19"/>
      <c r="L1305" s="22">
        <v>44015</v>
      </c>
      <c r="M1305" s="98">
        <v>775.03870000038296</v>
      </c>
      <c r="N1305" s="94">
        <v>775.03870000038296</v>
      </c>
      <c r="O1305" s="94">
        <v>947.82359999977098</v>
      </c>
      <c r="P1305" s="62">
        <f t="shared" si="20"/>
        <v>0.81770352626856968</v>
      </c>
      <c r="Q1305" s="22">
        <v>43756</v>
      </c>
      <c r="R1305" s="99">
        <v>218252.15100000001</v>
      </c>
      <c r="S1305" s="99">
        <v>738673.97450390598</v>
      </c>
      <c r="T1305" s="19"/>
      <c r="U1305" s="23">
        <v>3.6836588515143402E-3</v>
      </c>
      <c r="V1305" s="63">
        <v>-0.18965540166391301</v>
      </c>
      <c r="W1305" s="23">
        <v>6.2234077837274498E-2</v>
      </c>
      <c r="X1305" s="63">
        <v>-3.3793621809381902</v>
      </c>
      <c r="Y1305" s="23">
        <v>-0.12031113779172301</v>
      </c>
      <c r="Z1305" s="63">
        <v>1.1694896014087099</v>
      </c>
      <c r="AA1305" s="23">
        <v>-0.15287225361229501</v>
      </c>
      <c r="AB1305" s="63">
        <v>1.6193903484236201</v>
      </c>
      <c r="AC1305" s="23">
        <v>-0.20245949211035599</v>
      </c>
      <c r="AD1305" s="63">
        <v>-0.178651963506127</v>
      </c>
      <c r="AE1305" s="23"/>
      <c r="AF1305" s="64"/>
      <c r="AG1305" s="23">
        <v>4.0226154007541502E-2</v>
      </c>
      <c r="AH1305" s="63">
        <v>-2.0722104000015</v>
      </c>
      <c r="AI1305" s="23">
        <v>-9.8424974730733097E-2</v>
      </c>
      <c r="AJ1305" s="63">
        <v>0.243615499130101</v>
      </c>
      <c r="AK1305" s="23">
        <v>-0.22496129999955899</v>
      </c>
      <c r="AL1305" s="23">
        <v>-8.3775215945061099E-2</v>
      </c>
      <c r="AM1305" s="63">
        <v>-4.0274404808005801</v>
      </c>
      <c r="AN1305" s="19"/>
      <c r="AO1305" s="26">
        <v>6.7325662081202595E-2</v>
      </c>
      <c r="AP1305" s="26">
        <v>-0.100115524410357</v>
      </c>
      <c r="AQ1305" s="26">
        <v>8.1925604210555295E-2</v>
      </c>
      <c r="AR1305" s="26">
        <v>-0.122634387732396</v>
      </c>
      <c r="AS1305" s="24">
        <v>5</v>
      </c>
      <c r="AT1305" s="24">
        <v>7</v>
      </c>
      <c r="AU1305" s="24">
        <v>7</v>
      </c>
      <c r="AV1305" s="25">
        <v>5</v>
      </c>
      <c r="AW1305" s="19"/>
      <c r="AX1305" s="29">
        <v>0.24772194521996399</v>
      </c>
      <c r="AY1305" s="30">
        <v>-0.69446319841517801</v>
      </c>
      <c r="AZ1305" s="30">
        <v>-7.6076788755017305E-2</v>
      </c>
      <c r="BA1305" s="30">
        <v>-0.91708612006641499</v>
      </c>
      <c r="BB1305" s="62">
        <v>2.5306554168637401E-2</v>
      </c>
      <c r="BC1305" s="108">
        <v>-36.246227673604203</v>
      </c>
      <c r="BD1305" s="22">
        <v>43756</v>
      </c>
      <c r="BE1305" s="22">
        <v>43908</v>
      </c>
      <c r="BF1305" s="24"/>
      <c r="BG1305" s="22"/>
      <c r="BH1305" s="37"/>
    </row>
    <row r="1306" spans="1:60" x14ac:dyDescent="0.25">
      <c r="A1306" s="19"/>
      <c r="B1306" s="17" t="s">
        <v>1320</v>
      </c>
      <c r="C1306" s="17" t="s">
        <v>5586</v>
      </c>
      <c r="D1306" s="17" t="s">
        <v>3235</v>
      </c>
      <c r="E1306" s="20" t="s">
        <v>7298</v>
      </c>
      <c r="F1306" s="20" t="s">
        <v>3158</v>
      </c>
      <c r="G1306" s="82" t="s">
        <v>7252</v>
      </c>
      <c r="H1306" s="85" t="s">
        <v>7264</v>
      </c>
      <c r="I1306" s="21" t="s">
        <v>7417</v>
      </c>
      <c r="J1306" s="21" t="s">
        <v>7677</v>
      </c>
      <c r="K1306" s="19"/>
      <c r="L1306" s="22">
        <v>44015</v>
      </c>
      <c r="M1306" s="98">
        <v>787.60620000027097</v>
      </c>
      <c r="N1306" s="94">
        <v>787.60620000027097</v>
      </c>
      <c r="O1306" s="94">
        <v>959.788200000301</v>
      </c>
      <c r="P1306" s="62">
        <f t="shared" si="20"/>
        <v>0.82060417079520664</v>
      </c>
      <c r="Q1306" s="22">
        <v>43756</v>
      </c>
      <c r="R1306" s="99">
        <v>90642.69</v>
      </c>
      <c r="S1306" s="99">
        <v>130659.39348095701</v>
      </c>
      <c r="T1306" s="19"/>
      <c r="U1306" s="23">
        <v>3.6973134738218501E-3</v>
      </c>
      <c r="V1306" s="63">
        <v>-0.188289939433162</v>
      </c>
      <c r="W1306" s="23">
        <v>6.2669481359989704E-2</v>
      </c>
      <c r="X1306" s="63">
        <v>-3.3358218286666701</v>
      </c>
      <c r="Y1306" s="23">
        <v>-0.118121124594909</v>
      </c>
      <c r="Z1306" s="63">
        <v>1.38849092109012</v>
      </c>
      <c r="AA1306" s="23">
        <v>-0.14862017235369401</v>
      </c>
      <c r="AB1306" s="63">
        <v>2.0445984742837</v>
      </c>
      <c r="AC1306" s="23">
        <v>-0.194438313341525</v>
      </c>
      <c r="AD1306" s="63">
        <v>0.62346591337700397</v>
      </c>
      <c r="AE1306" s="23"/>
      <c r="AF1306" s="64"/>
      <c r="AG1306" s="23">
        <v>4.0268893391839797E-2</v>
      </c>
      <c r="AH1306" s="63">
        <v>-2.06793646157166</v>
      </c>
      <c r="AI1306" s="23">
        <v>-9.6143480240279994E-2</v>
      </c>
      <c r="AJ1306" s="63">
        <v>0.47176494817540499</v>
      </c>
      <c r="AK1306" s="23">
        <v>-0.21239379999955399</v>
      </c>
      <c r="AL1306" s="23">
        <v>-7.8907721120267504E-2</v>
      </c>
      <c r="AM1306" s="63">
        <v>-2.5999406561895699</v>
      </c>
      <c r="AN1306" s="19"/>
      <c r="AO1306" s="26">
        <v>6.7340351777602295E-2</v>
      </c>
      <c r="AP1306" s="26">
        <v>-0.10007867805776199</v>
      </c>
      <c r="AQ1306" s="26">
        <v>8.2369146124692594E-2</v>
      </c>
      <c r="AR1306" s="26">
        <v>-0.122262637427484</v>
      </c>
      <c r="AS1306" s="24">
        <v>5</v>
      </c>
      <c r="AT1306" s="24">
        <v>7</v>
      </c>
      <c r="AU1306" s="24">
        <v>7</v>
      </c>
      <c r="AV1306" s="25">
        <v>5</v>
      </c>
      <c r="AW1306" s="19"/>
      <c r="AX1306" s="29">
        <v>0.247700234981312</v>
      </c>
      <c r="AY1306" s="30">
        <v>-0.67858725884161697</v>
      </c>
      <c r="AZ1306" s="30">
        <v>-3.2254952340622402E-2</v>
      </c>
      <c r="BA1306" s="30">
        <v>-0.89672094181059903</v>
      </c>
      <c r="BB1306" s="62">
        <v>2.5304912773390201E-2</v>
      </c>
      <c r="BC1306" s="108">
        <v>-36.113540466525599</v>
      </c>
      <c r="BD1306" s="22">
        <v>43756</v>
      </c>
      <c r="BE1306" s="22">
        <v>43908</v>
      </c>
      <c r="BF1306" s="24"/>
      <c r="BG1306" s="22"/>
      <c r="BH1306" s="37"/>
    </row>
    <row r="1307" spans="1:60" x14ac:dyDescent="0.25">
      <c r="A1307" s="19"/>
      <c r="B1307" s="17" t="s">
        <v>1321</v>
      </c>
      <c r="C1307" s="17" t="s">
        <v>5587</v>
      </c>
      <c r="D1307" s="17" t="s">
        <v>3235</v>
      </c>
      <c r="E1307" s="20" t="s">
        <v>7325</v>
      </c>
      <c r="F1307" s="20" t="s">
        <v>3158</v>
      </c>
      <c r="G1307" s="82" t="s">
        <v>7252</v>
      </c>
      <c r="H1307" s="85" t="s">
        <v>7264</v>
      </c>
      <c r="I1307" s="21" t="s">
        <v>7417</v>
      </c>
      <c r="J1307" s="21" t="s">
        <v>7678</v>
      </c>
      <c r="K1307" s="19"/>
      <c r="L1307" s="22">
        <v>44015</v>
      </c>
      <c r="M1307" s="98">
        <v>749.39989999961097</v>
      </c>
      <c r="N1307" s="94">
        <v>749.39989999961097</v>
      </c>
      <c r="O1307" s="94">
        <v>914.52400000020896</v>
      </c>
      <c r="P1307" s="62">
        <f t="shared" si="20"/>
        <v>0.81944257340369386</v>
      </c>
      <c r="Q1307" s="22">
        <v>43756</v>
      </c>
      <c r="R1307" s="99">
        <v>114082.549</v>
      </c>
      <c r="S1307" s="99">
        <v>172398.982125977</v>
      </c>
      <c r="T1307" s="19"/>
      <c r="U1307" s="23">
        <v>3.6918561108905102E-3</v>
      </c>
      <c r="V1307" s="63">
        <v>-0.188835675726295</v>
      </c>
      <c r="W1307" s="23">
        <v>6.24952592479531E-2</v>
      </c>
      <c r="X1307" s="63">
        <v>-3.3532440398703298</v>
      </c>
      <c r="Y1307" s="23">
        <v>-0.11899795232326101</v>
      </c>
      <c r="Z1307" s="63">
        <v>1.3008081482548699</v>
      </c>
      <c r="AA1307" s="23">
        <v>-0.15032358344440599</v>
      </c>
      <c r="AB1307" s="63">
        <v>1.87425736521254</v>
      </c>
      <c r="AC1307" s="23">
        <v>-0.19765641553298299</v>
      </c>
      <c r="AD1307" s="63">
        <v>0.30165569423115801</v>
      </c>
      <c r="AE1307" s="23"/>
      <c r="AF1307" s="64"/>
      <c r="AG1307" s="23">
        <v>4.0251809266919701E-2</v>
      </c>
      <c r="AH1307" s="63">
        <v>-2.0696448740636701</v>
      </c>
      <c r="AI1307" s="23">
        <v>-9.7056879761075798E-2</v>
      </c>
      <c r="AJ1307" s="63">
        <v>0.38042499609582597</v>
      </c>
      <c r="AK1307" s="23">
        <v>-0.25060010000015598</v>
      </c>
      <c r="AL1307" s="23">
        <v>-9.8376119556633099E-2</v>
      </c>
      <c r="AM1307" s="63">
        <v>-1.5022687675664199</v>
      </c>
      <c r="AN1307" s="19"/>
      <c r="AO1307" s="26">
        <v>6.7334416748053599E-2</v>
      </c>
      <c r="AP1307" s="26">
        <v>-0.100093428740365</v>
      </c>
      <c r="AQ1307" s="26">
        <v>8.2191644542035605E-2</v>
      </c>
      <c r="AR1307" s="26">
        <v>-0.12241122225168501</v>
      </c>
      <c r="AS1307" s="24">
        <v>5</v>
      </c>
      <c r="AT1307" s="24">
        <v>7</v>
      </c>
      <c r="AU1307" s="24">
        <v>7</v>
      </c>
      <c r="AV1307" s="25">
        <v>5</v>
      </c>
      <c r="AW1307" s="19"/>
      <c r="AX1307" s="29">
        <v>0.24770889084204101</v>
      </c>
      <c r="AY1307" s="30">
        <v>-0.68494747389650001</v>
      </c>
      <c r="AZ1307" s="30">
        <v>-4.9808477031376697E-2</v>
      </c>
      <c r="BA1307" s="30">
        <v>-0.90488347783048095</v>
      </c>
      <c r="BB1307" s="62">
        <v>2.5305566966599101E-2</v>
      </c>
      <c r="BC1307" s="108">
        <v>-36.166650629194898</v>
      </c>
      <c r="BD1307" s="22">
        <v>43756</v>
      </c>
      <c r="BE1307" s="22">
        <v>43908</v>
      </c>
      <c r="BF1307" s="24"/>
      <c r="BG1307" s="22"/>
      <c r="BH1307" s="37"/>
    </row>
    <row r="1308" spans="1:60" x14ac:dyDescent="0.25">
      <c r="A1308" s="19"/>
      <c r="B1308" s="17" t="s">
        <v>1322</v>
      </c>
      <c r="C1308" s="17" t="s">
        <v>5588</v>
      </c>
      <c r="D1308" s="17" t="s">
        <v>3235</v>
      </c>
      <c r="E1308" s="20" t="s">
        <v>7326</v>
      </c>
      <c r="F1308" s="20" t="s">
        <v>3158</v>
      </c>
      <c r="G1308" s="82" t="s">
        <v>7252</v>
      </c>
      <c r="H1308" s="85" t="s">
        <v>7264</v>
      </c>
      <c r="I1308" s="21" t="s">
        <v>7417</v>
      </c>
      <c r="J1308" s="21" t="s">
        <v>7679</v>
      </c>
      <c r="K1308" s="19"/>
      <c r="L1308" s="22">
        <v>44015</v>
      </c>
      <c r="M1308" s="98">
        <v>754.54860000032897</v>
      </c>
      <c r="N1308" s="94">
        <v>754.54860000032897</v>
      </c>
      <c r="O1308" s="94">
        <v>929.32419999968295</v>
      </c>
      <c r="P1308" s="62">
        <f t="shared" si="20"/>
        <v>0.81193258499088516</v>
      </c>
      <c r="Q1308" s="22">
        <v>43756</v>
      </c>
      <c r="R1308" s="99">
        <v>1344795.341</v>
      </c>
      <c r="S1308" s="99">
        <v>2444935.57363672</v>
      </c>
      <c r="T1308" s="19"/>
      <c r="U1308" s="23">
        <v>3.6561590404744502E-3</v>
      </c>
      <c r="V1308" s="63">
        <v>-0.19240538276790201</v>
      </c>
      <c r="W1308" s="23">
        <v>6.1363687833363698E-2</v>
      </c>
      <c r="X1308" s="63">
        <v>-3.4664011813292701</v>
      </c>
      <c r="Y1308" s="23">
        <v>-0.124674920912221</v>
      </c>
      <c r="Z1308" s="63">
        <v>0.733111289358931</v>
      </c>
      <c r="AA1308" s="23">
        <v>-0.161313162278093</v>
      </c>
      <c r="AB1308" s="63">
        <v>0.77529948184383102</v>
      </c>
      <c r="AC1308" s="23">
        <v>-0.21826330117793999</v>
      </c>
      <c r="AD1308" s="63">
        <v>-1.75903287026449</v>
      </c>
      <c r="AE1308" s="23"/>
      <c r="AF1308" s="64"/>
      <c r="AG1308" s="23">
        <v>4.0140926226740703E-2</v>
      </c>
      <c r="AH1308" s="63">
        <v>-2.0807331780815699</v>
      </c>
      <c r="AI1308" s="23">
        <v>-0.102970883203816</v>
      </c>
      <c r="AJ1308" s="63">
        <v>-0.210975348178181</v>
      </c>
      <c r="AK1308" s="23">
        <v>-0.24545140000002</v>
      </c>
      <c r="AL1308" s="23">
        <v>-9.1926155168912393E-2</v>
      </c>
      <c r="AM1308" s="63">
        <v>-6.7392753402527896</v>
      </c>
      <c r="AN1308" s="19"/>
      <c r="AO1308" s="26">
        <v>6.7296678993443507E-2</v>
      </c>
      <c r="AP1308" s="26">
        <v>-0.100189317711775</v>
      </c>
      <c r="AQ1308" s="26">
        <v>8.1038952279486695E-2</v>
      </c>
      <c r="AR1308" s="26">
        <v>-0.123377054841549</v>
      </c>
      <c r="AS1308" s="24">
        <v>5</v>
      </c>
      <c r="AT1308" s="24">
        <v>7</v>
      </c>
      <c r="AU1308" s="24">
        <v>7</v>
      </c>
      <c r="AV1308" s="25">
        <v>5</v>
      </c>
      <c r="AW1308" s="19"/>
      <c r="AX1308" s="29">
        <v>0.247765747683588</v>
      </c>
      <c r="AY1308" s="30">
        <v>-0.72597579721059402</v>
      </c>
      <c r="AZ1308" s="30">
        <v>-0.16312256219112001</v>
      </c>
      <c r="BA1308" s="30">
        <v>-0.95741734517923804</v>
      </c>
      <c r="BB1308" s="62">
        <v>2.53098762660375E-2</v>
      </c>
      <c r="BC1308" s="108">
        <v>-36.510832280037</v>
      </c>
      <c r="BD1308" s="22">
        <v>43756</v>
      </c>
      <c r="BE1308" s="22">
        <v>43908</v>
      </c>
      <c r="BF1308" s="24"/>
      <c r="BG1308" s="22"/>
      <c r="BH1308" s="37"/>
    </row>
    <row r="1309" spans="1:60" x14ac:dyDescent="0.25">
      <c r="A1309" s="19"/>
      <c r="B1309" s="17" t="s">
        <v>1323</v>
      </c>
      <c r="C1309" s="17" t="s">
        <v>5589</v>
      </c>
      <c r="D1309" s="17" t="s">
        <v>3236</v>
      </c>
      <c r="E1309" s="20" t="s">
        <v>7323</v>
      </c>
      <c r="F1309" s="20" t="s">
        <v>3158</v>
      </c>
      <c r="G1309" s="82" t="s">
        <v>7251</v>
      </c>
      <c r="H1309" s="85" t="s">
        <v>7268</v>
      </c>
      <c r="I1309" s="21" t="s">
        <v>7417</v>
      </c>
      <c r="J1309" s="21" t="s">
        <v>2982</v>
      </c>
      <c r="K1309" s="19"/>
      <c r="L1309" s="22">
        <v>44015</v>
      </c>
      <c r="M1309" s="98">
        <v>1232.8753999993201</v>
      </c>
      <c r="N1309" s="94">
        <v>1232.8753999993201</v>
      </c>
      <c r="O1309" s="94">
        <v>1234.1984999999399</v>
      </c>
      <c r="P1309" s="62">
        <f t="shared" si="20"/>
        <v>0.9989279682315122</v>
      </c>
      <c r="Q1309" s="22">
        <v>43984</v>
      </c>
      <c r="R1309" s="99">
        <v>32324620.420000002</v>
      </c>
      <c r="S1309" s="99">
        <v>39841118.950812504</v>
      </c>
      <c r="T1309" s="19"/>
      <c r="U1309" s="23">
        <v>8.8175645942101296E-5</v>
      </c>
      <c r="V1309" s="63">
        <v>-0.549203722221137</v>
      </c>
      <c r="W1309" s="23">
        <v>1.7878804883366701E-3</v>
      </c>
      <c r="X1309" s="63">
        <v>-9.4239819158392493</v>
      </c>
      <c r="Y1309" s="23">
        <v>2.19771329193463E-2</v>
      </c>
      <c r="Z1309" s="63">
        <v>15.398316672522901</v>
      </c>
      <c r="AA1309" s="23">
        <v>4.5930845701150198E-2</v>
      </c>
      <c r="AB1309" s="63">
        <v>21.499700279760901</v>
      </c>
      <c r="AC1309" s="23">
        <v>0.11885988543508599</v>
      </c>
      <c r="AD1309" s="63">
        <v>31.953285791038098</v>
      </c>
      <c r="AE1309" s="23">
        <v>0.14186065595102301</v>
      </c>
      <c r="AF1309" s="64">
        <v>26.3794071790762</v>
      </c>
      <c r="AG1309" s="23">
        <v>2.5856822503555999E-4</v>
      </c>
      <c r="AH1309" s="63">
        <v>-6.0689689782520899</v>
      </c>
      <c r="AI1309" s="23">
        <v>2.4327877868927299E-2</v>
      </c>
      <c r="AJ1309" s="63">
        <v>12.5189007590961</v>
      </c>
      <c r="AK1309" s="23">
        <v>0.23287539999902901</v>
      </c>
      <c r="AL1309" s="23">
        <v>4.2932696351272198E-2</v>
      </c>
      <c r="AM1309" s="63">
        <v>11.2329416031425</v>
      </c>
      <c r="AN1309" s="19"/>
      <c r="AO1309" s="26">
        <v>1.07831038658333E-2</v>
      </c>
      <c r="AP1309" s="26">
        <v>-1.69957777652598E-2</v>
      </c>
      <c r="AQ1309" s="26">
        <v>2.8390134582878101E-2</v>
      </c>
      <c r="AR1309" s="26">
        <v>-1.7948953207451299E-2</v>
      </c>
      <c r="AS1309" s="24">
        <v>7</v>
      </c>
      <c r="AT1309" s="24">
        <v>5</v>
      </c>
      <c r="AU1309" s="24">
        <v>7</v>
      </c>
      <c r="AV1309" s="25">
        <v>5</v>
      </c>
      <c r="AW1309" s="19"/>
      <c r="AX1309" s="29">
        <v>3.7593083281135503E-2</v>
      </c>
      <c r="AY1309" s="30">
        <v>0.45697829584469202</v>
      </c>
      <c r="AZ1309" s="30">
        <v>0.55467353570838895</v>
      </c>
      <c r="BA1309" s="30">
        <v>0.59891694180714705</v>
      </c>
      <c r="BB1309" s="62">
        <v>3.87632690019927E-3</v>
      </c>
      <c r="BC1309" s="108">
        <v>-4.8719466251423</v>
      </c>
      <c r="BD1309" s="22">
        <v>43747</v>
      </c>
      <c r="BE1309" s="22">
        <v>43914</v>
      </c>
      <c r="BF1309" s="24">
        <v>159</v>
      </c>
      <c r="BG1309" s="22">
        <v>43970</v>
      </c>
      <c r="BH1309" s="37"/>
    </row>
    <row r="1310" spans="1:60" x14ac:dyDescent="0.25">
      <c r="A1310" s="19"/>
      <c r="B1310" s="17" t="s">
        <v>1324</v>
      </c>
      <c r="C1310" s="17" t="s">
        <v>5590</v>
      </c>
      <c r="D1310" s="17" t="s">
        <v>3236</v>
      </c>
      <c r="E1310" s="20" t="s">
        <v>7298</v>
      </c>
      <c r="F1310" s="20" t="s">
        <v>3158</v>
      </c>
      <c r="G1310" s="82" t="s">
        <v>7251</v>
      </c>
      <c r="H1310" s="85" t="s">
        <v>7268</v>
      </c>
      <c r="I1310" s="21" t="s">
        <v>7417</v>
      </c>
      <c r="J1310" s="21" t="s">
        <v>2982</v>
      </c>
      <c r="K1310" s="19"/>
      <c r="L1310" s="22">
        <v>44015</v>
      </c>
      <c r="M1310" s="98">
        <v>1277.1146000009001</v>
      </c>
      <c r="N1310" s="94">
        <v>1277.1146000009001</v>
      </c>
      <c r="O1310" s="94">
        <v>1278.2094999998801</v>
      </c>
      <c r="P1310" s="62">
        <f t="shared" si="20"/>
        <v>0.99914341115522909</v>
      </c>
      <c r="Q1310" s="22">
        <v>44007</v>
      </c>
      <c r="R1310" s="99">
        <v>10906574.832</v>
      </c>
      <c r="S1310" s="99">
        <v>10810669.117109399</v>
      </c>
      <c r="T1310" s="19"/>
      <c r="U1310" s="23">
        <v>1.0728457527875399E-4</v>
      </c>
      <c r="V1310" s="63">
        <v>-0.54729282928747103</v>
      </c>
      <c r="W1310" s="23">
        <v>2.3628367580386099E-3</v>
      </c>
      <c r="X1310" s="63">
        <v>-9.3664862888690497</v>
      </c>
      <c r="Y1310" s="23">
        <v>2.5540739505231599E-2</v>
      </c>
      <c r="Z1310" s="63">
        <v>15.754677331104199</v>
      </c>
      <c r="AA1310" s="23">
        <v>5.3288220025933697E-2</v>
      </c>
      <c r="AB1310" s="63">
        <v>22.235437712253798</v>
      </c>
      <c r="AC1310" s="23">
        <v>0.134645352531225</v>
      </c>
      <c r="AD1310" s="63">
        <v>33.531832500651902</v>
      </c>
      <c r="AE1310" s="23">
        <v>0.166105017280788</v>
      </c>
      <c r="AF1310" s="64">
        <v>28.803843312052798</v>
      </c>
      <c r="AG1310" s="23">
        <v>3.1588973979523898E-4</v>
      </c>
      <c r="AH1310" s="63">
        <v>-6.0632368267761203</v>
      </c>
      <c r="AI1310" s="23">
        <v>2.7958691842286498E-2</v>
      </c>
      <c r="AJ1310" s="63">
        <v>12.8819821564393</v>
      </c>
      <c r="AK1310" s="23">
        <v>0.277114600001369</v>
      </c>
      <c r="AL1310" s="23">
        <v>5.0177838347735801E-2</v>
      </c>
      <c r="AM1310" s="63">
        <v>16.435800997162001</v>
      </c>
      <c r="AN1310" s="19"/>
      <c r="AO1310" s="26">
        <v>1.0802515236719001E-2</v>
      </c>
      <c r="AP1310" s="26">
        <v>-1.6976987199996098E-2</v>
      </c>
      <c r="AQ1310" s="26">
        <v>2.8980463279367499E-2</v>
      </c>
      <c r="AR1310" s="26">
        <v>-1.7366566006785399E-2</v>
      </c>
      <c r="AS1310" s="24">
        <v>7</v>
      </c>
      <c r="AT1310" s="24">
        <v>5</v>
      </c>
      <c r="AU1310" s="24">
        <v>7</v>
      </c>
      <c r="AV1310" s="25">
        <v>5</v>
      </c>
      <c r="AW1310" s="19"/>
      <c r="AX1310" s="29">
        <v>3.7607539432283399E-2</v>
      </c>
      <c r="AY1310" s="30">
        <v>0.63539916041190703</v>
      </c>
      <c r="AZ1310" s="30">
        <v>0.57837894155636604</v>
      </c>
      <c r="BA1310" s="30">
        <v>0.83665874710368404</v>
      </c>
      <c r="BB1310" s="62">
        <v>3.87790114965355E-3</v>
      </c>
      <c r="BC1310" s="108">
        <v>-4.5672014056181096</v>
      </c>
      <c r="BD1310" s="22">
        <v>43747</v>
      </c>
      <c r="BE1310" s="22">
        <v>43914</v>
      </c>
      <c r="BF1310" s="24">
        <v>157</v>
      </c>
      <c r="BG1310" s="22">
        <v>43966</v>
      </c>
      <c r="BH1310" s="37"/>
    </row>
    <row r="1311" spans="1:60" x14ac:dyDescent="0.25">
      <c r="A1311" s="19"/>
      <c r="B1311" s="17" t="s">
        <v>1325</v>
      </c>
      <c r="C1311" s="17" t="s">
        <v>5591</v>
      </c>
      <c r="D1311" s="17" t="s">
        <v>3236</v>
      </c>
      <c r="E1311" s="20" t="s">
        <v>7325</v>
      </c>
      <c r="F1311" s="20" t="s">
        <v>3158</v>
      </c>
      <c r="G1311" s="82" t="s">
        <v>7251</v>
      </c>
      <c r="H1311" s="85" t="s">
        <v>7268</v>
      </c>
      <c r="I1311" s="21" t="s">
        <v>7417</v>
      </c>
      <c r="J1311" s="21" t="s">
        <v>2982</v>
      </c>
      <c r="K1311" s="19"/>
      <c r="L1311" s="22">
        <v>44015</v>
      </c>
      <c r="M1311" s="98">
        <v>1263.01930000074</v>
      </c>
      <c r="N1311" s="94">
        <v>1263.01930000074</v>
      </c>
      <c r="O1311" s="94">
        <v>1264.15740000084</v>
      </c>
      <c r="P1311" s="62">
        <f t="shared" si="20"/>
        <v>0.99909971653838425</v>
      </c>
      <c r="Q1311" s="22">
        <v>44007</v>
      </c>
      <c r="R1311" s="99">
        <v>54888890.270999998</v>
      </c>
      <c r="S1311" s="99">
        <v>35199928.846062496</v>
      </c>
      <c r="T1311" s="19"/>
      <c r="U1311" s="23">
        <v>1.01829873528914E-4</v>
      </c>
      <c r="V1311" s="63">
        <v>-0.54783829946245499</v>
      </c>
      <c r="W1311" s="23">
        <v>2.19853447924834E-3</v>
      </c>
      <c r="X1311" s="63">
        <v>-9.38291651674081</v>
      </c>
      <c r="Y1311" s="23">
        <v>2.4521295075828699E-2</v>
      </c>
      <c r="Z1311" s="63">
        <v>15.6527328881639</v>
      </c>
      <c r="AA1311" s="23">
        <v>5.1180908383685199E-2</v>
      </c>
      <c r="AB1311" s="63">
        <v>22.024706548021602</v>
      </c>
      <c r="AC1311" s="23">
        <v>0.13011263015330801</v>
      </c>
      <c r="AD1311" s="63">
        <v>33.0785602628603</v>
      </c>
      <c r="AE1311" s="23">
        <v>0.15912602315802399</v>
      </c>
      <c r="AF1311" s="64">
        <v>28.1059438997763</v>
      </c>
      <c r="AG1311" s="23">
        <v>2.9953088051115601E-4</v>
      </c>
      <c r="AH1311" s="63">
        <v>-6.0648727127045303</v>
      </c>
      <c r="AI1311" s="23">
        <v>2.6920016349322399E-2</v>
      </c>
      <c r="AJ1311" s="63">
        <v>12.778114607135601</v>
      </c>
      <c r="AK1311" s="23">
        <v>0.26301930000045098</v>
      </c>
      <c r="AL1311" s="23">
        <v>4.8042852387880003E-2</v>
      </c>
      <c r="AM1311" s="63">
        <v>14.4209901114664</v>
      </c>
      <c r="AN1311" s="19"/>
      <c r="AO1311" s="26">
        <v>1.0796928609124699E-2</v>
      </c>
      <c r="AP1311" s="26">
        <v>-1.6982308077786001E-2</v>
      </c>
      <c r="AQ1311" s="26">
        <v>2.8811730224333601E-2</v>
      </c>
      <c r="AR1311" s="26">
        <v>-1.7532970214233501E-2</v>
      </c>
      <c r="AS1311" s="24">
        <v>7</v>
      </c>
      <c r="AT1311" s="24">
        <v>5</v>
      </c>
      <c r="AU1311" s="24">
        <v>7</v>
      </c>
      <c r="AV1311" s="25">
        <v>5</v>
      </c>
      <c r="AW1311" s="19"/>
      <c r="AX1311" s="29">
        <v>3.7603235410315398E-2</v>
      </c>
      <c r="AY1311" s="30">
        <v>0.58431855281287404</v>
      </c>
      <c r="AZ1311" s="30">
        <v>0.57159047501136195</v>
      </c>
      <c r="BA1311" s="30">
        <v>0.76837322375649797</v>
      </c>
      <c r="BB1311" s="62">
        <v>3.8774333844003202E-3</v>
      </c>
      <c r="BC1311" s="108">
        <v>-4.6543709881516397</v>
      </c>
      <c r="BD1311" s="22">
        <v>43747</v>
      </c>
      <c r="BE1311" s="22">
        <v>43914</v>
      </c>
      <c r="BF1311" s="24">
        <v>158</v>
      </c>
      <c r="BG1311" s="22">
        <v>43969</v>
      </c>
      <c r="BH1311" s="37"/>
    </row>
    <row r="1312" spans="1:60" x14ac:dyDescent="0.25">
      <c r="A1312" s="19"/>
      <c r="B1312" s="17" t="s">
        <v>1326</v>
      </c>
      <c r="C1312" s="17" t="s">
        <v>5592</v>
      </c>
      <c r="D1312" s="17" t="s">
        <v>3236</v>
      </c>
      <c r="E1312" s="20" t="s">
        <v>7326</v>
      </c>
      <c r="F1312" s="20" t="s">
        <v>3158</v>
      </c>
      <c r="G1312" s="82" t="s">
        <v>7251</v>
      </c>
      <c r="H1312" s="85" t="s">
        <v>7268</v>
      </c>
      <c r="I1312" s="21" t="s">
        <v>7417</v>
      </c>
      <c r="J1312" s="21" t="s">
        <v>2982</v>
      </c>
      <c r="K1312" s="19"/>
      <c r="L1312" s="22">
        <v>44015</v>
      </c>
      <c r="M1312" s="98">
        <v>1205.25290000066</v>
      </c>
      <c r="N1312" s="94">
        <v>1205.25290000066</v>
      </c>
      <c r="O1312" s="94">
        <v>1207.0573999993501</v>
      </c>
      <c r="P1312" s="62">
        <f t="shared" si="20"/>
        <v>0.99850504209767399</v>
      </c>
      <c r="Q1312" s="22">
        <v>43984</v>
      </c>
      <c r="R1312" s="99">
        <v>267160802.19299999</v>
      </c>
      <c r="S1312" s="99">
        <v>239770777.65000001</v>
      </c>
      <c r="T1312" s="19"/>
      <c r="U1312" s="23">
        <v>7.4512736318865805E-5</v>
      </c>
      <c r="V1312" s="63">
        <v>-0.55057001318345999</v>
      </c>
      <c r="W1312" s="23">
        <v>1.37737350451062E-3</v>
      </c>
      <c r="X1312" s="63">
        <v>-9.4650326142145804</v>
      </c>
      <c r="Y1312" s="23">
        <v>1.9439119943854201E-2</v>
      </c>
      <c r="Z1312" s="63">
        <v>15.144515374966399</v>
      </c>
      <c r="AA1312" s="23">
        <v>4.0706934696572702E-2</v>
      </c>
      <c r="AB1312" s="63">
        <v>20.9773091793177</v>
      </c>
      <c r="AC1312" s="23">
        <v>0.107719117848319</v>
      </c>
      <c r="AD1312" s="63">
        <v>30.839209032361399</v>
      </c>
      <c r="AE1312" s="23">
        <v>0.12485207332618301</v>
      </c>
      <c r="AF1312" s="64">
        <v>24.678548916592302</v>
      </c>
      <c r="AG1312" s="23">
        <v>2.17512033486855E-4</v>
      </c>
      <c r="AH1312" s="63">
        <v>-6.0730745974069604</v>
      </c>
      <c r="AI1312" s="23">
        <v>2.1742180460933E-2</v>
      </c>
      <c r="AJ1312" s="63">
        <v>12.260331018304001</v>
      </c>
      <c r="AK1312" s="23">
        <v>0.20525290000106899</v>
      </c>
      <c r="AL1312" s="23">
        <v>3.789051626336E-2</v>
      </c>
      <c r="AM1312" s="63">
        <v>9.9546002338611306</v>
      </c>
      <c r="AN1312" s="19"/>
      <c r="AO1312" s="26">
        <v>1.07692982983281E-2</v>
      </c>
      <c r="AP1312" s="26">
        <v>-1.70092809867128E-2</v>
      </c>
      <c r="AQ1312" s="26">
        <v>2.7968798080110002E-2</v>
      </c>
      <c r="AR1312" s="26">
        <v>-1.8364870818004399E-2</v>
      </c>
      <c r="AS1312" s="24">
        <v>7</v>
      </c>
      <c r="AT1312" s="24">
        <v>5</v>
      </c>
      <c r="AU1312" s="24">
        <v>7</v>
      </c>
      <c r="AV1312" s="25">
        <v>5</v>
      </c>
      <c r="AW1312" s="19"/>
      <c r="AX1312" s="29">
        <v>3.7583770284618401E-2</v>
      </c>
      <c r="AY1312" s="30">
        <v>0.33018278713871002</v>
      </c>
      <c r="AZ1312" s="30">
        <v>0.53783650131208605</v>
      </c>
      <c r="BA1312" s="30">
        <v>0.43128931042656399</v>
      </c>
      <c r="BB1312" s="62">
        <v>3.8753073495854601E-3</v>
      </c>
      <c r="BC1312" s="108">
        <v>-5.08903301429382</v>
      </c>
      <c r="BD1312" s="22">
        <v>43747</v>
      </c>
      <c r="BE1312" s="22">
        <v>43914</v>
      </c>
      <c r="BF1312" s="24">
        <v>160</v>
      </c>
      <c r="BG1312" s="22">
        <v>43971</v>
      </c>
      <c r="BH1312" s="37"/>
    </row>
    <row r="1313" spans="1:60" x14ac:dyDescent="0.25">
      <c r="A1313" s="19"/>
      <c r="B1313" s="17" t="s">
        <v>1327</v>
      </c>
      <c r="C1313" s="17" t="s">
        <v>5593</v>
      </c>
      <c r="D1313" s="17" t="s">
        <v>3236</v>
      </c>
      <c r="E1313" s="20" t="s">
        <v>7327</v>
      </c>
      <c r="F1313" s="20" t="s">
        <v>3158</v>
      </c>
      <c r="G1313" s="82" t="s">
        <v>7251</v>
      </c>
      <c r="H1313" s="85" t="s">
        <v>7268</v>
      </c>
      <c r="I1313" s="21" t="s">
        <v>7417</v>
      </c>
      <c r="J1313" s="21" t="s">
        <v>2982</v>
      </c>
      <c r="K1313" s="19"/>
      <c r="L1313" s="22">
        <v>44015</v>
      </c>
      <c r="M1313" s="98">
        <v>1217.5912999995101</v>
      </c>
      <c r="N1313" s="94">
        <v>1217.5912999995101</v>
      </c>
      <c r="O1313" s="94">
        <v>1219.1043999996</v>
      </c>
      <c r="P1313" s="62">
        <f t="shared" si="20"/>
        <v>0.99875884296694328</v>
      </c>
      <c r="Q1313" s="22">
        <v>43984</v>
      </c>
      <c r="R1313" s="99">
        <v>9875.4410000000007</v>
      </c>
      <c r="S1313" s="99">
        <v>9667.7782366485608</v>
      </c>
      <c r="T1313" s="19"/>
      <c r="U1313" s="23">
        <v>8.2711110735544894E-5</v>
      </c>
      <c r="V1313" s="63">
        <v>-0.54975017574179197</v>
      </c>
      <c r="W1313" s="23">
        <v>1.6237015333899799E-3</v>
      </c>
      <c r="X1313" s="63">
        <v>-9.4403998113266407</v>
      </c>
      <c r="Y1313" s="23">
        <v>2.09609578578238E-2</v>
      </c>
      <c r="Z1313" s="63">
        <v>15.296699166370701</v>
      </c>
      <c r="AA1313" s="23">
        <v>4.3837457160407198E-2</v>
      </c>
      <c r="AB1313" s="63">
        <v>21.290361425693799</v>
      </c>
      <c r="AC1313" s="23">
        <v>0.11438998381709101</v>
      </c>
      <c r="AD1313" s="63">
        <v>31.506295629253099</v>
      </c>
      <c r="AE1313" s="23">
        <v>0.13502535601044699</v>
      </c>
      <c r="AF1313" s="64">
        <v>25.6958771850041</v>
      </c>
      <c r="AG1313" s="23">
        <v>2.42176001847838E-4</v>
      </c>
      <c r="AH1313" s="63">
        <v>-6.0706082005708604</v>
      </c>
      <c r="AI1313" s="23">
        <v>2.3292595195016499E-2</v>
      </c>
      <c r="AJ1313" s="63">
        <v>12.415372491712301</v>
      </c>
      <c r="AK1313" s="23">
        <v>0.21759129999933099</v>
      </c>
      <c r="AL1313" s="23">
        <v>4.1091619654253002E-2</v>
      </c>
      <c r="AM1313" s="63">
        <v>11.0350174420164</v>
      </c>
      <c r="AN1313" s="19"/>
      <c r="AO1313" s="26">
        <v>1.07774853277078E-2</v>
      </c>
      <c r="AP1313" s="26">
        <v>-1.7001154945319299E-2</v>
      </c>
      <c r="AQ1313" s="26">
        <v>2.8221217437021599E-2</v>
      </c>
      <c r="AR1313" s="26">
        <v>-1.8115178580956098E-2</v>
      </c>
      <c r="AS1313" s="24">
        <v>7</v>
      </c>
      <c r="AT1313" s="24">
        <v>5</v>
      </c>
      <c r="AU1313" s="24">
        <v>7</v>
      </c>
      <c r="AV1313" s="25">
        <v>5</v>
      </c>
      <c r="AW1313" s="19"/>
      <c r="AX1313" s="29">
        <v>3.7589214214058302E-2</v>
      </c>
      <c r="AY1313" s="30">
        <v>0.40617853233106899</v>
      </c>
      <c r="AZ1313" s="30">
        <v>0.54792634438672405</v>
      </c>
      <c r="BA1313" s="30">
        <v>0.53162573156714599</v>
      </c>
      <c r="BB1313" s="62">
        <v>3.8759042160882002E-3</v>
      </c>
      <c r="BC1313" s="108">
        <v>-4.9588803436272402</v>
      </c>
      <c r="BD1313" s="22">
        <v>43747</v>
      </c>
      <c r="BE1313" s="22">
        <v>43914</v>
      </c>
      <c r="BF1313" s="24">
        <v>160</v>
      </c>
      <c r="BG1313" s="22">
        <v>43971</v>
      </c>
      <c r="BH1313" s="37"/>
    </row>
    <row r="1314" spans="1:60" x14ac:dyDescent="0.25">
      <c r="A1314" s="19"/>
      <c r="B1314" s="17" t="s">
        <v>1328</v>
      </c>
      <c r="C1314" s="17" t="s">
        <v>5594</v>
      </c>
      <c r="D1314" s="17" t="s">
        <v>3237</v>
      </c>
      <c r="E1314" s="20" t="s">
        <v>7289</v>
      </c>
      <c r="F1314" s="20" t="s">
        <v>3158</v>
      </c>
      <c r="G1314" s="82" t="s">
        <v>7253</v>
      </c>
      <c r="H1314" s="85" t="s">
        <v>7450</v>
      </c>
      <c r="I1314" s="21" t="s">
        <v>7418</v>
      </c>
      <c r="J1314" s="21" t="s">
        <v>2982</v>
      </c>
      <c r="K1314" s="19"/>
      <c r="L1314" s="22">
        <v>44015</v>
      </c>
      <c r="M1314" s="98">
        <v>84025.396963954001</v>
      </c>
      <c r="N1314" s="94">
        <v>84025.396963954001</v>
      </c>
      <c r="O1314" s="94">
        <v>90698.4753940105</v>
      </c>
      <c r="P1314" s="62">
        <f t="shared" si="20"/>
        <v>0.92642568244871326</v>
      </c>
      <c r="Q1314" s="22">
        <v>43910</v>
      </c>
      <c r="R1314" s="99">
        <v>0</v>
      </c>
      <c r="S1314" s="99">
        <v>0</v>
      </c>
      <c r="T1314" s="19"/>
      <c r="U1314" s="23">
        <v>-1.5080424849657E-2</v>
      </c>
      <c r="V1314" s="63">
        <v>-2.0660637717810499</v>
      </c>
      <c r="W1314" s="23">
        <v>2.6978003728800101E-2</v>
      </c>
      <c r="X1314" s="63">
        <v>-6.9049695917856297</v>
      </c>
      <c r="Y1314" s="23">
        <v>6.6060252465831595E-2</v>
      </c>
      <c r="Z1314" s="63">
        <v>19.8066286271787</v>
      </c>
      <c r="AA1314" s="23">
        <v>0.180067517978314</v>
      </c>
      <c r="AB1314" s="63">
        <v>34.913367507513598</v>
      </c>
      <c r="AC1314" s="23">
        <v>0.26098118765919898</v>
      </c>
      <c r="AD1314" s="63">
        <v>46.165416013449402</v>
      </c>
      <c r="AE1314" s="23">
        <v>0.20880419146123999</v>
      </c>
      <c r="AF1314" s="64">
        <v>33.073760730098002</v>
      </c>
      <c r="AG1314" s="23">
        <v>-1.51648782402845E-2</v>
      </c>
      <c r="AH1314" s="63">
        <v>-7.61131362478773</v>
      </c>
      <c r="AI1314" s="23">
        <v>7.9718514140040497E-2</v>
      </c>
      <c r="AJ1314" s="63">
        <v>18.057964386214699</v>
      </c>
      <c r="AK1314" s="23">
        <v>0.24889115582482199</v>
      </c>
      <c r="AL1314" s="23">
        <v>5.4736219437472797E-2</v>
      </c>
      <c r="AM1314" s="63">
        <v>20.455290506302799</v>
      </c>
      <c r="AN1314" s="19"/>
      <c r="AO1314" s="26">
        <v>3.6556978096996297E-2</v>
      </c>
      <c r="AP1314" s="26">
        <v>-2.37082673384066E-2</v>
      </c>
      <c r="AQ1314" s="26">
        <v>0.140306192692224</v>
      </c>
      <c r="AR1314" s="26">
        <v>-0.10097192876492</v>
      </c>
      <c r="AS1314" s="24">
        <v>8</v>
      </c>
      <c r="AT1314" s="24">
        <v>4</v>
      </c>
      <c r="AU1314" s="24">
        <v>7</v>
      </c>
      <c r="AV1314" s="25">
        <v>5</v>
      </c>
      <c r="AW1314" s="19"/>
      <c r="AX1314" s="29">
        <v>0.13545393193722699</v>
      </c>
      <c r="AY1314" s="30">
        <v>1.3761199063046701</v>
      </c>
      <c r="AZ1314" s="30">
        <v>0.96308117004809901</v>
      </c>
      <c r="BA1314" s="30">
        <v>2.18275926805654</v>
      </c>
      <c r="BB1314" s="62">
        <v>1.4017802492453499E-2</v>
      </c>
      <c r="BC1314" s="108">
        <v>-11.852551767034999</v>
      </c>
      <c r="BD1314" s="22">
        <v>43910</v>
      </c>
      <c r="BE1314" s="22">
        <v>43990</v>
      </c>
      <c r="BF1314" s="24"/>
      <c r="BG1314" s="22"/>
      <c r="BH1314" s="37"/>
    </row>
    <row r="1315" spans="1:60" x14ac:dyDescent="0.25">
      <c r="A1315" s="19"/>
      <c r="B1315" s="17" t="s">
        <v>1329</v>
      </c>
      <c r="C1315" s="17" t="s">
        <v>5595</v>
      </c>
      <c r="D1315" s="17" t="s">
        <v>3237</v>
      </c>
      <c r="E1315" s="20" t="s">
        <v>7340</v>
      </c>
      <c r="F1315" s="20" t="s">
        <v>3158</v>
      </c>
      <c r="G1315" s="82" t="s">
        <v>7253</v>
      </c>
      <c r="H1315" s="85" t="s">
        <v>7450</v>
      </c>
      <c r="I1315" s="21" t="s">
        <v>7418</v>
      </c>
      <c r="J1315" s="21" t="s">
        <v>2982</v>
      </c>
      <c r="K1315" s="19"/>
      <c r="L1315" s="22">
        <v>44015</v>
      </c>
      <c r="M1315" s="98">
        <v>96484.112238049507</v>
      </c>
      <c r="N1315" s="94">
        <v>96484.112238049507</v>
      </c>
      <c r="O1315" s="94">
        <v>102794.442119956</v>
      </c>
      <c r="P1315" s="62">
        <f t="shared" si="20"/>
        <v>0.93861214914185098</v>
      </c>
      <c r="Q1315" s="22">
        <v>43899</v>
      </c>
      <c r="R1315" s="99">
        <v>5618877.3083359404</v>
      </c>
      <c r="S1315" s="99">
        <v>14374265.226046899</v>
      </c>
      <c r="T1315" s="19"/>
      <c r="U1315" s="23">
        <v>-1.47273926604612E-2</v>
      </c>
      <c r="V1315" s="63">
        <v>-2.0307605528614698</v>
      </c>
      <c r="W1315" s="23">
        <v>6.1769853376972599E-2</v>
      </c>
      <c r="X1315" s="63">
        <v>-3.42578462696838</v>
      </c>
      <c r="Y1315" s="23">
        <v>6.3457615629886305E-2</v>
      </c>
      <c r="Z1315" s="63">
        <v>19.546364943584202</v>
      </c>
      <c r="AA1315" s="23">
        <v>0.221018739823194</v>
      </c>
      <c r="AB1315" s="63">
        <v>39.008489692001604</v>
      </c>
      <c r="AC1315" s="23">
        <v>0.43031602425617199</v>
      </c>
      <c r="AD1315" s="63">
        <v>63.098899673146697</v>
      </c>
      <c r="AE1315" s="23">
        <v>0.36975828146911199</v>
      </c>
      <c r="AF1315" s="64">
        <v>49.169169730856098</v>
      </c>
      <c r="AG1315" s="23">
        <v>-1.41955693106866E-2</v>
      </c>
      <c r="AH1315" s="63">
        <v>-7.5143827318243002</v>
      </c>
      <c r="AI1315" s="23">
        <v>7.8364359638726497E-2</v>
      </c>
      <c r="AJ1315" s="63">
        <v>17.9225489360688</v>
      </c>
      <c r="AK1315" s="23">
        <v>0.40721241814957498</v>
      </c>
      <c r="AL1315" s="23">
        <v>7.2925607810247997E-2</v>
      </c>
      <c r="AM1315" s="63">
        <v>32.341483302298002</v>
      </c>
      <c r="AN1315" s="19"/>
      <c r="AO1315" s="26">
        <v>3.5789682562608498E-2</v>
      </c>
      <c r="AP1315" s="26">
        <v>-4.2499006674915997E-2</v>
      </c>
      <c r="AQ1315" s="26">
        <v>0.133227054076997</v>
      </c>
      <c r="AR1315" s="26">
        <v>-0.112983366657281</v>
      </c>
      <c r="AS1315" s="24">
        <v>9</v>
      </c>
      <c r="AT1315" s="24">
        <v>3</v>
      </c>
      <c r="AU1315" s="24">
        <v>7</v>
      </c>
      <c r="AV1315" s="25">
        <v>5</v>
      </c>
      <c r="AW1315" s="19"/>
      <c r="AX1315" s="29">
        <v>0.14729287188733001</v>
      </c>
      <c r="AY1315" s="30">
        <v>1.5501779506503199</v>
      </c>
      <c r="AZ1315" s="30">
        <v>1.0938238662220101</v>
      </c>
      <c r="BA1315" s="30">
        <v>2.33549180988848</v>
      </c>
      <c r="BB1315" s="62">
        <v>1.5203936612597301E-2</v>
      </c>
      <c r="BC1315" s="108">
        <v>-15.6934433489951</v>
      </c>
      <c r="BD1315" s="22">
        <v>43899</v>
      </c>
      <c r="BE1315" s="22">
        <v>43916</v>
      </c>
      <c r="BF1315" s="24"/>
      <c r="BG1315" s="22"/>
      <c r="BH1315" s="37"/>
    </row>
    <row r="1316" spans="1:60" x14ac:dyDescent="0.25">
      <c r="A1316" s="19"/>
      <c r="B1316" s="17" t="s">
        <v>1330</v>
      </c>
      <c r="C1316" s="17" t="s">
        <v>5596</v>
      </c>
      <c r="D1316" s="17" t="s">
        <v>3237</v>
      </c>
      <c r="E1316" s="20" t="s">
        <v>7323</v>
      </c>
      <c r="F1316" s="20" t="s">
        <v>3158</v>
      </c>
      <c r="G1316" s="82" t="s">
        <v>7253</v>
      </c>
      <c r="H1316" s="85" t="s">
        <v>7450</v>
      </c>
      <c r="I1316" s="21" t="s">
        <v>7418</v>
      </c>
      <c r="J1316" s="21" t="s">
        <v>7680</v>
      </c>
      <c r="K1316" s="19"/>
      <c r="L1316" s="22">
        <v>44015</v>
      </c>
      <c r="M1316" s="98">
        <v>95259.650697946505</v>
      </c>
      <c r="N1316" s="94">
        <v>95259.650697946505</v>
      </c>
      <c r="O1316" s="94">
        <v>101808.82056999201</v>
      </c>
      <c r="P1316" s="62">
        <f t="shared" si="20"/>
        <v>0.93567188151891956</v>
      </c>
      <c r="Q1316" s="22">
        <v>43899</v>
      </c>
      <c r="R1316" s="99">
        <v>1504074.72927539</v>
      </c>
      <c r="S1316" s="99">
        <v>1747707.3264589801</v>
      </c>
      <c r="T1316" s="19"/>
      <c r="U1316" s="23">
        <v>-1.47536311660588E-2</v>
      </c>
      <c r="V1316" s="63">
        <v>-2.0333844034212198</v>
      </c>
      <c r="W1316" s="23">
        <v>6.0908050343641697E-2</v>
      </c>
      <c r="X1316" s="63">
        <v>-3.5119649303014699</v>
      </c>
      <c r="Y1316" s="23">
        <v>5.8235470314684797E-2</v>
      </c>
      <c r="Z1316" s="63">
        <v>19.024150412063999</v>
      </c>
      <c r="AA1316" s="23">
        <v>0.208974310666381</v>
      </c>
      <c r="AB1316" s="63">
        <v>37.804046776320298</v>
      </c>
      <c r="AC1316" s="23">
        <v>0.40965203242027198</v>
      </c>
      <c r="AD1316" s="63">
        <v>61.032500489556703</v>
      </c>
      <c r="AE1316" s="23">
        <v>0.34471395467524402</v>
      </c>
      <c r="AF1316" s="64">
        <v>46.664737051469302</v>
      </c>
      <c r="AG1316" s="23">
        <v>-1.42755348097126E-2</v>
      </c>
      <c r="AH1316" s="63">
        <v>-7.5223792817269004</v>
      </c>
      <c r="AI1316" s="23">
        <v>7.2981876221092506E-2</v>
      </c>
      <c r="AJ1316" s="63">
        <v>17.384300594305401</v>
      </c>
      <c r="AK1316" s="23">
        <v>0.35941505690978398</v>
      </c>
      <c r="AL1316" s="23">
        <v>7.0231741332463599E-2</v>
      </c>
      <c r="AM1316" s="63">
        <v>24.0833158121095</v>
      </c>
      <c r="AN1316" s="19"/>
      <c r="AO1316" s="26">
        <v>3.5761032020673197E-2</v>
      </c>
      <c r="AP1316" s="26">
        <v>-4.2577362918600599E-2</v>
      </c>
      <c r="AQ1316" s="26">
        <v>0.13230512555674101</v>
      </c>
      <c r="AR1316" s="26">
        <v>-0.113727192382648</v>
      </c>
      <c r="AS1316" s="24">
        <v>9</v>
      </c>
      <c r="AT1316" s="24">
        <v>3</v>
      </c>
      <c r="AU1316" s="24">
        <v>7</v>
      </c>
      <c r="AV1316" s="25">
        <v>5</v>
      </c>
      <c r="AW1316" s="19"/>
      <c r="AX1316" s="29">
        <v>0.14732711275195501</v>
      </c>
      <c r="AY1316" s="30">
        <v>1.47176883969769</v>
      </c>
      <c r="AZ1316" s="30">
        <v>1.0577037966941101</v>
      </c>
      <c r="BA1316" s="30">
        <v>2.2110373948053201</v>
      </c>
      <c r="BB1316" s="62">
        <v>1.52068421198419E-2</v>
      </c>
      <c r="BC1316" s="108">
        <v>-15.732258014904801</v>
      </c>
      <c r="BD1316" s="22">
        <v>43899</v>
      </c>
      <c r="BE1316" s="22">
        <v>43916</v>
      </c>
      <c r="BF1316" s="24"/>
      <c r="BG1316" s="22"/>
      <c r="BH1316" s="37"/>
    </row>
    <row r="1317" spans="1:60" x14ac:dyDescent="0.25">
      <c r="A1317" s="19"/>
      <c r="B1317" s="17" t="s">
        <v>1331</v>
      </c>
      <c r="C1317" s="17" t="s">
        <v>5597</v>
      </c>
      <c r="D1317" s="17" t="s">
        <v>3237</v>
      </c>
      <c r="E1317" s="20" t="s">
        <v>7324</v>
      </c>
      <c r="F1317" s="20" t="s">
        <v>3158</v>
      </c>
      <c r="G1317" s="82" t="s">
        <v>7253</v>
      </c>
      <c r="H1317" s="85" t="s">
        <v>7450</v>
      </c>
      <c r="I1317" s="21" t="s">
        <v>7418</v>
      </c>
      <c r="J1317" s="21" t="s">
        <v>7681</v>
      </c>
      <c r="K1317" s="19"/>
      <c r="L1317" s="22">
        <v>44015</v>
      </c>
      <c r="M1317" s="98">
        <v>95690.905570030198</v>
      </c>
      <c r="N1317" s="94">
        <v>95690.905570030198</v>
      </c>
      <c r="O1317" s="94">
        <v>101949.327594995</v>
      </c>
      <c r="P1317" s="62">
        <f t="shared" si="20"/>
        <v>0.93861242469565787</v>
      </c>
      <c r="Q1317" s="22">
        <v>43899</v>
      </c>
      <c r="R1317" s="99">
        <v>28048762.750937499</v>
      </c>
      <c r="S1317" s="99">
        <v>23830375.711718701</v>
      </c>
      <c r="T1317" s="19"/>
      <c r="U1317" s="23">
        <v>-1.47269495582805E-2</v>
      </c>
      <c r="V1317" s="63">
        <v>-2.0307162426433898</v>
      </c>
      <c r="W1317" s="23">
        <v>6.1769195770466502E-2</v>
      </c>
      <c r="X1317" s="63">
        <v>-3.4258503876189899</v>
      </c>
      <c r="Y1317" s="23">
        <v>6.3457486026891302E-2</v>
      </c>
      <c r="Z1317" s="63">
        <v>19.5463519832701</v>
      </c>
      <c r="AA1317" s="23">
        <v>0.22101862468116501</v>
      </c>
      <c r="AB1317" s="63">
        <v>39.008478177769597</v>
      </c>
      <c r="AC1317" s="23">
        <v>0.43785984660847999</v>
      </c>
      <c r="AD1317" s="63">
        <v>63.853281908377497</v>
      </c>
      <c r="AE1317" s="23">
        <v>0.38526964680408099</v>
      </c>
      <c r="AF1317" s="64">
        <v>50.720306264352999</v>
      </c>
      <c r="AG1317" s="23">
        <v>-1.4195817277141001E-2</v>
      </c>
      <c r="AH1317" s="63">
        <v>-7.51440752846975</v>
      </c>
      <c r="AI1317" s="23">
        <v>7.8364912331380807E-2</v>
      </c>
      <c r="AJ1317" s="63">
        <v>17.922604205348801</v>
      </c>
      <c r="AK1317" s="23">
        <v>0.47026773969060698</v>
      </c>
      <c r="AL1317" s="23">
        <v>9.8591670604946599E-2</v>
      </c>
      <c r="AM1317" s="63">
        <v>45.556605520134298</v>
      </c>
      <c r="AN1317" s="19"/>
      <c r="AO1317" s="26">
        <v>3.5788597408099997E-2</v>
      </c>
      <c r="AP1317" s="26">
        <v>-4.2499772414012101E-2</v>
      </c>
      <c r="AQ1317" s="26">
        <v>0.13322725704536401</v>
      </c>
      <c r="AR1317" s="26">
        <v>-0.11298320822243101</v>
      </c>
      <c r="AS1317" s="24">
        <v>9</v>
      </c>
      <c r="AT1317" s="24">
        <v>3</v>
      </c>
      <c r="AU1317" s="24">
        <v>7</v>
      </c>
      <c r="AV1317" s="25">
        <v>5</v>
      </c>
      <c r="AW1317" s="19"/>
      <c r="AX1317" s="29">
        <v>0.14729344506966299</v>
      </c>
      <c r="AY1317" s="30">
        <v>1.55013800607594</v>
      </c>
      <c r="AZ1317" s="30">
        <v>1.09381285311974</v>
      </c>
      <c r="BA1317" s="30">
        <v>2.3354221425579502</v>
      </c>
      <c r="BB1317" s="62">
        <v>1.5203993293216599E-2</v>
      </c>
      <c r="BC1317" s="108">
        <v>-15.6934277296095</v>
      </c>
      <c r="BD1317" s="22">
        <v>43899</v>
      </c>
      <c r="BE1317" s="22">
        <v>43916</v>
      </c>
      <c r="BF1317" s="24"/>
      <c r="BG1317" s="22"/>
      <c r="BH1317" s="37"/>
    </row>
    <row r="1318" spans="1:60" x14ac:dyDescent="0.25">
      <c r="A1318" s="19"/>
      <c r="B1318" s="17" t="s">
        <v>1332</v>
      </c>
      <c r="C1318" s="17" t="s">
        <v>5598</v>
      </c>
      <c r="D1318" s="17" t="s">
        <v>3237</v>
      </c>
      <c r="E1318" s="20" t="s">
        <v>7325</v>
      </c>
      <c r="F1318" s="20" t="s">
        <v>3158</v>
      </c>
      <c r="G1318" s="82" t="s">
        <v>7253</v>
      </c>
      <c r="H1318" s="85" t="s">
        <v>7450</v>
      </c>
      <c r="I1318" s="21" t="s">
        <v>7418</v>
      </c>
      <c r="J1318" s="21" t="s">
        <v>7682</v>
      </c>
      <c r="K1318" s="19"/>
      <c r="L1318" s="22">
        <v>44015</v>
      </c>
      <c r="M1318" s="98">
        <v>94082.704375982299</v>
      </c>
      <c r="N1318" s="94">
        <v>94082.704375982299</v>
      </c>
      <c r="O1318" s="94">
        <v>100538.206009984</v>
      </c>
      <c r="P1318" s="62">
        <f t="shared" si="20"/>
        <v>0.93579056271045225</v>
      </c>
      <c r="Q1318" s="22">
        <v>43899</v>
      </c>
      <c r="R1318" s="99">
        <v>3115930.2374882801</v>
      </c>
      <c r="S1318" s="99">
        <v>2938572.5303554698</v>
      </c>
      <c r="T1318" s="19"/>
      <c r="U1318" s="23">
        <v>-1.47520683694893E-2</v>
      </c>
      <c r="V1318" s="63">
        <v>-2.0332281237642702</v>
      </c>
      <c r="W1318" s="23">
        <v>6.0942877636989599E-2</v>
      </c>
      <c r="X1318" s="63">
        <v>-3.5084822009666801</v>
      </c>
      <c r="Y1318" s="23">
        <v>5.8446247048777898E-2</v>
      </c>
      <c r="Z1318" s="63">
        <v>19.045228085451502</v>
      </c>
      <c r="AA1318" s="23">
        <v>0.20945822981972001</v>
      </c>
      <c r="AB1318" s="63">
        <v>37.8524386916542</v>
      </c>
      <c r="AC1318" s="23">
        <v>0.41078070722869597</v>
      </c>
      <c r="AD1318" s="63">
        <v>61.1453679703991</v>
      </c>
      <c r="AE1318" s="23">
        <v>0.346330277965753</v>
      </c>
      <c r="AF1318" s="64">
        <v>46.826369380520198</v>
      </c>
      <c r="AG1318" s="23">
        <v>-1.42719872992529E-2</v>
      </c>
      <c r="AH1318" s="63">
        <v>-7.5220245306845799</v>
      </c>
      <c r="AI1318" s="23">
        <v>7.3198865789891002E-2</v>
      </c>
      <c r="AJ1318" s="63">
        <v>17.405999551207099</v>
      </c>
      <c r="AK1318" s="23">
        <v>0.346500806846889</v>
      </c>
      <c r="AL1318" s="23">
        <v>6.2274998923385297E-2</v>
      </c>
      <c r="AM1318" s="63">
        <v>20.6496343520412</v>
      </c>
      <c r="AN1318" s="19"/>
      <c r="AO1318" s="26">
        <v>3.5762422765401397E-2</v>
      </c>
      <c r="AP1318" s="26">
        <v>-4.25746821056237E-2</v>
      </c>
      <c r="AQ1318" s="26">
        <v>0.132342366241646</v>
      </c>
      <c r="AR1318" s="26">
        <v>-0.11369688607461299</v>
      </c>
      <c r="AS1318" s="24">
        <v>9</v>
      </c>
      <c r="AT1318" s="24">
        <v>3</v>
      </c>
      <c r="AU1318" s="24">
        <v>7</v>
      </c>
      <c r="AV1318" s="25">
        <v>5</v>
      </c>
      <c r="AW1318" s="19"/>
      <c r="AX1318" s="29">
        <v>0.14732617947564</v>
      </c>
      <c r="AY1318" s="30">
        <v>1.4749168056951001</v>
      </c>
      <c r="AZ1318" s="30">
        <v>1.05915878460655</v>
      </c>
      <c r="BA1318" s="30">
        <v>2.2160241173514801</v>
      </c>
      <c r="BB1318" s="62">
        <v>1.5206771511511801E-2</v>
      </c>
      <c r="BC1318" s="108">
        <v>-15.730676853752801</v>
      </c>
      <c r="BD1318" s="22">
        <v>43899</v>
      </c>
      <c r="BE1318" s="22">
        <v>43916</v>
      </c>
      <c r="BF1318" s="24"/>
      <c r="BG1318" s="22"/>
      <c r="BH1318" s="37"/>
    </row>
    <row r="1319" spans="1:60" x14ac:dyDescent="0.25">
      <c r="A1319" s="19"/>
      <c r="B1319" s="17" t="s">
        <v>1333</v>
      </c>
      <c r="C1319" s="17" t="s">
        <v>5599</v>
      </c>
      <c r="D1319" s="17" t="s">
        <v>3237</v>
      </c>
      <c r="E1319" s="20" t="s">
        <v>7326</v>
      </c>
      <c r="F1319" s="20" t="s">
        <v>3158</v>
      </c>
      <c r="G1319" s="82" t="s">
        <v>7253</v>
      </c>
      <c r="H1319" s="85" t="s">
        <v>7450</v>
      </c>
      <c r="I1319" s="21" t="s">
        <v>7418</v>
      </c>
      <c r="J1319" s="21" t="s">
        <v>7683</v>
      </c>
      <c r="K1319" s="19"/>
      <c r="L1319" s="22">
        <v>44015</v>
      </c>
      <c r="M1319" s="98">
        <v>92988.728790044799</v>
      </c>
      <c r="N1319" s="94">
        <v>92988.728790044799</v>
      </c>
      <c r="O1319" s="94">
        <v>99416.470870018005</v>
      </c>
      <c r="P1319" s="62">
        <f t="shared" si="20"/>
        <v>0.93534530019299167</v>
      </c>
      <c r="Q1319" s="22">
        <v>43899</v>
      </c>
      <c r="R1319" s="99">
        <v>11151623.58</v>
      </c>
      <c r="S1319" s="99">
        <v>8203353.9099062504</v>
      </c>
      <c r="T1319" s="19"/>
      <c r="U1319" s="23">
        <v>-1.4756725362531101E-2</v>
      </c>
      <c r="V1319" s="63">
        <v>-2.03369382306846</v>
      </c>
      <c r="W1319" s="23">
        <v>6.0812701451141003E-2</v>
      </c>
      <c r="X1319" s="63">
        <v>-3.5214998195515399</v>
      </c>
      <c r="Y1319" s="23">
        <v>5.7656464732644998E-2</v>
      </c>
      <c r="Z1319" s="63">
        <v>18.9662498538382</v>
      </c>
      <c r="AA1319" s="23">
        <v>0.20711423257860601</v>
      </c>
      <c r="AB1319" s="63">
        <v>37.618038967542802</v>
      </c>
      <c r="AC1319" s="23">
        <v>0.404528391943895</v>
      </c>
      <c r="AD1319" s="63">
        <v>60.520136441919</v>
      </c>
      <c r="AE1319" s="23">
        <v>0.33701756852155101</v>
      </c>
      <c r="AF1319" s="64">
        <v>45.8950984360999</v>
      </c>
      <c r="AG1319" s="23">
        <v>-1.4284504986790099E-2</v>
      </c>
      <c r="AH1319" s="63">
        <v>-7.5232762994346603</v>
      </c>
      <c r="AI1319" s="23">
        <v>7.23854174775624E-2</v>
      </c>
      <c r="AJ1319" s="63">
        <v>17.324654719966901</v>
      </c>
      <c r="AK1319" s="23">
        <v>0.332407196494169</v>
      </c>
      <c r="AL1319" s="23">
        <v>5.9858783894014798E-2</v>
      </c>
      <c r="AM1319" s="63">
        <v>18.2456603439059</v>
      </c>
      <c r="AN1319" s="19"/>
      <c r="AO1319" s="26">
        <v>3.5754806218392297E-2</v>
      </c>
      <c r="AP1319" s="26">
        <v>-4.2585851910189397E-2</v>
      </c>
      <c r="AQ1319" s="26">
        <v>0.13210978622737499</v>
      </c>
      <c r="AR1319" s="26">
        <v>-0.11380949774597</v>
      </c>
      <c r="AS1319" s="24">
        <v>9</v>
      </c>
      <c r="AT1319" s="24">
        <v>3</v>
      </c>
      <c r="AU1319" s="24">
        <v>7</v>
      </c>
      <c r="AV1319" s="25">
        <v>5</v>
      </c>
      <c r="AW1319" s="19"/>
      <c r="AX1319" s="29">
        <v>0.147331232285942</v>
      </c>
      <c r="AY1319" s="30">
        <v>1.4596292810365401</v>
      </c>
      <c r="AZ1319" s="30">
        <v>1.0521307005601599</v>
      </c>
      <c r="BA1319" s="30">
        <v>2.1918592901929501</v>
      </c>
      <c r="BB1319" s="62">
        <v>1.52071802412684E-2</v>
      </c>
      <c r="BC1319" s="108">
        <v>-15.7364906932635</v>
      </c>
      <c r="BD1319" s="22">
        <v>43899</v>
      </c>
      <c r="BE1319" s="22">
        <v>43916</v>
      </c>
      <c r="BF1319" s="24"/>
      <c r="BG1319" s="22"/>
      <c r="BH1319" s="37"/>
    </row>
    <row r="1320" spans="1:60" x14ac:dyDescent="0.25">
      <c r="A1320" s="19"/>
      <c r="B1320" s="17" t="s">
        <v>1334</v>
      </c>
      <c r="C1320" s="17" t="s">
        <v>5600</v>
      </c>
      <c r="D1320" s="17" t="s">
        <v>3237</v>
      </c>
      <c r="E1320" s="20" t="s">
        <v>7304</v>
      </c>
      <c r="F1320" s="20" t="s">
        <v>3158</v>
      </c>
      <c r="G1320" s="82" t="s">
        <v>7253</v>
      </c>
      <c r="H1320" s="85" t="s">
        <v>7450</v>
      </c>
      <c r="I1320" s="21" t="s">
        <v>7418</v>
      </c>
      <c r="J1320" s="21" t="s">
        <v>2982</v>
      </c>
      <c r="K1320" s="19"/>
      <c r="L1320" s="22">
        <v>44015</v>
      </c>
      <c r="M1320" s="98">
        <v>94806.527570009202</v>
      </c>
      <c r="N1320" s="94">
        <v>94806.527570009202</v>
      </c>
      <c r="O1320" s="94">
        <v>101231.456894994</v>
      </c>
      <c r="P1320" s="62">
        <f t="shared" si="20"/>
        <v>0.93653228431109814</v>
      </c>
      <c r="Q1320" s="22">
        <v>43899</v>
      </c>
      <c r="R1320" s="99">
        <v>2831993.3241718798</v>
      </c>
      <c r="S1320" s="99">
        <v>3318647.1021484402</v>
      </c>
      <c r="T1320" s="19"/>
      <c r="U1320" s="23">
        <v>-1.4746218183972801E-2</v>
      </c>
      <c r="V1320" s="63">
        <v>-2.0326431052126299</v>
      </c>
      <c r="W1320" s="23">
        <v>6.1160210185334997E-2</v>
      </c>
      <c r="X1320" s="63">
        <v>-3.4867489461321401</v>
      </c>
      <c r="Y1320" s="23">
        <v>5.9762153163319502E-2</v>
      </c>
      <c r="Z1320" s="63">
        <v>19.176818696927501</v>
      </c>
      <c r="AA1320" s="23">
        <v>0.21249032242136301</v>
      </c>
      <c r="AB1320" s="63">
        <v>38.155647951818501</v>
      </c>
      <c r="AC1320" s="23">
        <v>0.417856129856082</v>
      </c>
      <c r="AD1320" s="63">
        <v>61.852910233137699</v>
      </c>
      <c r="AE1320" s="23">
        <v>0.35646903104323402</v>
      </c>
      <c r="AF1320" s="64">
        <v>47.840244688268299</v>
      </c>
      <c r="AG1320" s="23">
        <v>-1.4252036411562599E-2</v>
      </c>
      <c r="AH1320" s="63">
        <v>-7.5200294419119</v>
      </c>
      <c r="AI1320" s="23">
        <v>7.4555392189722597E-2</v>
      </c>
      <c r="AJ1320" s="63">
        <v>17.541652191168399</v>
      </c>
      <c r="AK1320" s="23">
        <v>0.39259577211865698</v>
      </c>
      <c r="AL1320" s="23">
        <v>7.8449779532093103E-2</v>
      </c>
      <c r="AM1320" s="63">
        <v>32.288538084365399</v>
      </c>
      <c r="AN1320" s="19"/>
      <c r="AO1320" s="26">
        <v>3.5768993910096497E-2</v>
      </c>
      <c r="AP1320" s="26">
        <v>-4.2554371721053003E-2</v>
      </c>
      <c r="AQ1320" s="26">
        <v>0.13257509943286999</v>
      </c>
      <c r="AR1320" s="26">
        <v>-0.11350949114872499</v>
      </c>
      <c r="AS1320" s="24">
        <v>9</v>
      </c>
      <c r="AT1320" s="24">
        <v>3</v>
      </c>
      <c r="AU1320" s="24">
        <v>7</v>
      </c>
      <c r="AV1320" s="25">
        <v>5</v>
      </c>
      <c r="AW1320" s="19"/>
      <c r="AX1320" s="29">
        <v>0.14731740621922701</v>
      </c>
      <c r="AY1320" s="30">
        <v>1.4946561609394799</v>
      </c>
      <c r="AZ1320" s="30">
        <v>1.06825159048458</v>
      </c>
      <c r="BA1320" s="30">
        <v>2.24729509514873</v>
      </c>
      <c r="BB1320" s="62">
        <v>1.52060237555452E-2</v>
      </c>
      <c r="BC1320" s="108">
        <v>-15.720847881792</v>
      </c>
      <c r="BD1320" s="22">
        <v>43899</v>
      </c>
      <c r="BE1320" s="22">
        <v>43916</v>
      </c>
      <c r="BF1320" s="24"/>
      <c r="BG1320" s="22"/>
      <c r="BH1320" s="37"/>
    </row>
    <row r="1321" spans="1:60" x14ac:dyDescent="0.25">
      <c r="A1321" s="19"/>
      <c r="B1321" s="17" t="s">
        <v>1335</v>
      </c>
      <c r="C1321" s="17" t="s">
        <v>5601</v>
      </c>
      <c r="D1321" s="17" t="s">
        <v>3237</v>
      </c>
      <c r="E1321" s="20" t="s">
        <v>7288</v>
      </c>
      <c r="F1321" s="20" t="s">
        <v>3158</v>
      </c>
      <c r="G1321" s="82" t="s">
        <v>7253</v>
      </c>
      <c r="H1321" s="85" t="s">
        <v>7273</v>
      </c>
      <c r="I1321" s="21" t="s">
        <v>7418</v>
      </c>
      <c r="J1321" s="21" t="s">
        <v>7684</v>
      </c>
      <c r="K1321" s="19"/>
      <c r="L1321" s="22">
        <v>43809</v>
      </c>
      <c r="M1321" s="98"/>
      <c r="N1321" s="94"/>
      <c r="O1321" s="94">
        <v>93084.615574955897</v>
      </c>
      <c r="P1321" s="62">
        <f t="shared" si="20"/>
        <v>0</v>
      </c>
      <c r="Q1321" s="22">
        <v>43798</v>
      </c>
      <c r="R1321" s="99"/>
      <c r="S1321" s="99">
        <v>11712617.879734401</v>
      </c>
      <c r="T1321" s="19"/>
      <c r="U1321" s="23"/>
      <c r="V1321" s="63"/>
      <c r="W1321" s="23"/>
      <c r="X1321" s="63"/>
      <c r="Y1321" s="23"/>
      <c r="Z1321" s="63"/>
      <c r="AA1321" s="23"/>
      <c r="AB1321" s="63"/>
      <c r="AC1321" s="23"/>
      <c r="AD1321" s="63"/>
      <c r="AE1321" s="23"/>
      <c r="AF1321" s="64"/>
      <c r="AG1321" s="23"/>
      <c r="AH1321" s="63"/>
      <c r="AI1321" s="23"/>
      <c r="AJ1321" s="63"/>
      <c r="AK1321" s="23"/>
      <c r="AL1321" s="23"/>
      <c r="AM1321" s="63"/>
      <c r="AN1321" s="19"/>
      <c r="AO1321" s="26">
        <v>3.5428537348707302E-2</v>
      </c>
      <c r="AP1321" s="26">
        <v>-2.4114436831951001E-2</v>
      </c>
      <c r="AQ1321" s="26">
        <v>0.13286479870293999</v>
      </c>
      <c r="AR1321" s="26">
        <v>-6.9136880653822994E-2</v>
      </c>
      <c r="AS1321" s="24"/>
      <c r="AT1321" s="24"/>
      <c r="AU1321" s="24"/>
      <c r="AV1321" s="25"/>
      <c r="AW1321" s="19"/>
      <c r="AX1321" s="29"/>
      <c r="AY1321" s="30"/>
      <c r="AZ1321" s="30"/>
      <c r="BA1321" s="30"/>
      <c r="BB1321" s="62"/>
      <c r="BC1321" s="108">
        <v>-6.9050741083265201</v>
      </c>
      <c r="BD1321" s="22">
        <v>43798</v>
      </c>
      <c r="BE1321" s="22">
        <v>43809</v>
      </c>
      <c r="BF1321" s="24"/>
      <c r="BG1321" s="22"/>
      <c r="BH1321" s="37"/>
    </row>
    <row r="1322" spans="1:60" x14ac:dyDescent="0.25">
      <c r="A1322" s="19"/>
      <c r="B1322" s="17" t="s">
        <v>1336</v>
      </c>
      <c r="C1322" s="17" t="s">
        <v>5602</v>
      </c>
      <c r="D1322" s="17" t="s">
        <v>3238</v>
      </c>
      <c r="E1322" s="20" t="s">
        <v>7326</v>
      </c>
      <c r="F1322" s="20" t="s">
        <v>3158</v>
      </c>
      <c r="G1322" s="82" t="s">
        <v>7256</v>
      </c>
      <c r="H1322" s="85" t="s">
        <v>2982</v>
      </c>
      <c r="I1322" s="21" t="s">
        <v>7417</v>
      </c>
      <c r="J1322" s="21" t="s">
        <v>2982</v>
      </c>
      <c r="K1322" s="19"/>
      <c r="L1322" s="22">
        <v>44015</v>
      </c>
      <c r="M1322" s="98">
        <v>1015.0828999998</v>
      </c>
      <c r="N1322" s="94">
        <v>1015.0828999998</v>
      </c>
      <c r="O1322" s="94"/>
      <c r="P1322" s="62" t="str">
        <f t="shared" si="20"/>
        <v/>
      </c>
      <c r="Q1322" s="22"/>
      <c r="R1322" s="99">
        <v>40828477.814999998</v>
      </c>
      <c r="S1322" s="99"/>
      <c r="T1322" s="19"/>
      <c r="U1322" s="23">
        <v>-6.3461902936978699E-4</v>
      </c>
      <c r="V1322" s="63">
        <v>-0.62148318975232497</v>
      </c>
      <c r="W1322" s="23">
        <v>1.0243429873298701E-2</v>
      </c>
      <c r="X1322" s="63">
        <v>-8.5784269773430406</v>
      </c>
      <c r="Y1322" s="23"/>
      <c r="Z1322" s="63"/>
      <c r="AA1322" s="23"/>
      <c r="AB1322" s="63"/>
      <c r="AC1322" s="23"/>
      <c r="AD1322" s="63"/>
      <c r="AE1322" s="23"/>
      <c r="AF1322" s="64"/>
      <c r="AG1322" s="23">
        <v>-2.87649094570952E-3</v>
      </c>
      <c r="AH1322" s="63">
        <v>-6.3824748953265997</v>
      </c>
      <c r="AI1322" s="23"/>
      <c r="AJ1322" s="63"/>
      <c r="AK1322" s="23">
        <v>1.5082899999470101E-2</v>
      </c>
      <c r="AL1322" s="23">
        <v>6.1710340054560199E-2</v>
      </c>
      <c r="AM1322" s="63">
        <v>-11.6825858976954</v>
      </c>
      <c r="AN1322" s="19"/>
      <c r="AO1322" s="26">
        <v>1.2366845166980099E-2</v>
      </c>
      <c r="AP1322" s="26">
        <v>-5.9486584186743104E-3</v>
      </c>
      <c r="AQ1322" s="26">
        <v>1.2409235974701E-2</v>
      </c>
      <c r="AR1322" s="26">
        <v>-2.87649094570952E-3</v>
      </c>
      <c r="AS1322" s="24"/>
      <c r="AT1322" s="24"/>
      <c r="AU1322" s="24"/>
      <c r="AV1322" s="25"/>
      <c r="AW1322" s="19"/>
      <c r="AX1322" s="29"/>
      <c r="AY1322" s="30"/>
      <c r="AZ1322" s="30"/>
      <c r="BA1322" s="30"/>
      <c r="BB1322" s="62"/>
      <c r="BC1322" s="108">
        <v>-0.96703197781971495</v>
      </c>
      <c r="BD1322" s="22">
        <v>43970</v>
      </c>
      <c r="BE1322" s="22">
        <v>43986</v>
      </c>
      <c r="BF1322" s="24">
        <v>18</v>
      </c>
      <c r="BG1322" s="22">
        <v>43994</v>
      </c>
      <c r="BH1322" s="37"/>
    </row>
    <row r="1323" spans="1:60" x14ac:dyDescent="0.25">
      <c r="A1323" s="19"/>
      <c r="B1323" s="17" t="s">
        <v>1337</v>
      </c>
      <c r="C1323" s="17" t="s">
        <v>5603</v>
      </c>
      <c r="D1323" s="17" t="s">
        <v>3239</v>
      </c>
      <c r="E1323" s="20" t="s">
        <v>7340</v>
      </c>
      <c r="F1323" s="20" t="s">
        <v>3158</v>
      </c>
      <c r="G1323" s="82" t="s">
        <v>7253</v>
      </c>
      <c r="H1323" s="85" t="s">
        <v>7273</v>
      </c>
      <c r="I1323" s="21" t="s">
        <v>7418</v>
      </c>
      <c r="J1323" s="21" t="s">
        <v>7685</v>
      </c>
      <c r="K1323" s="19"/>
      <c r="L1323" s="22">
        <v>44015</v>
      </c>
      <c r="M1323" s="98">
        <v>86577.149085998506</v>
      </c>
      <c r="N1323" s="94">
        <v>86577.149085998506</v>
      </c>
      <c r="O1323" s="94">
        <v>90084.062250018105</v>
      </c>
      <c r="P1323" s="62">
        <f t="shared" si="20"/>
        <v>0.96107065915515044</v>
      </c>
      <c r="Q1323" s="22">
        <v>43948</v>
      </c>
      <c r="R1323" s="99">
        <v>113566.08234277301</v>
      </c>
      <c r="S1323" s="99">
        <v>90404.915030761695</v>
      </c>
      <c r="T1323" s="19"/>
      <c r="U1323" s="23">
        <v>-1.5004505180513701E-2</v>
      </c>
      <c r="V1323" s="63">
        <v>-2.0584718048667101</v>
      </c>
      <c r="W1323" s="23">
        <v>3.33989793762157E-2</v>
      </c>
      <c r="X1323" s="63">
        <v>-6.2628720270440699</v>
      </c>
      <c r="Y1323" s="23">
        <v>7.9996768734417897E-2</v>
      </c>
      <c r="Z1323" s="63">
        <v>21.200280254037398</v>
      </c>
      <c r="AA1323" s="23">
        <v>0.21440466128289701</v>
      </c>
      <c r="AB1323" s="63">
        <v>38.347081837942802</v>
      </c>
      <c r="AC1323" s="23">
        <v>0.33666583816753698</v>
      </c>
      <c r="AD1323" s="63">
        <v>53.733881064283203</v>
      </c>
      <c r="AE1323" s="23">
        <v>0.30182334017823498</v>
      </c>
      <c r="AF1323" s="64">
        <v>42.3756756017683</v>
      </c>
      <c r="AG1323" s="23">
        <v>-1.4262309595323999E-2</v>
      </c>
      <c r="AH1323" s="63">
        <v>-7.5210567602916898</v>
      </c>
      <c r="AI1323" s="23">
        <v>9.4606942113459797E-2</v>
      </c>
      <c r="AJ1323" s="63">
        <v>19.546807183563899</v>
      </c>
      <c r="AK1323" s="23">
        <v>0.28012108300754301</v>
      </c>
      <c r="AL1323" s="23">
        <v>7.8549129812017796E-2</v>
      </c>
      <c r="AM1323" s="63">
        <v>40.640677415183703</v>
      </c>
      <c r="AN1323" s="19"/>
      <c r="AO1323" s="26">
        <v>3.4658450251299697E-2</v>
      </c>
      <c r="AP1323" s="26">
        <v>-2.7503738807354201E-2</v>
      </c>
      <c r="AQ1323" s="26">
        <v>0.139292342015397</v>
      </c>
      <c r="AR1323" s="26">
        <v>-9.6906259767856703E-2</v>
      </c>
      <c r="AS1323" s="24">
        <v>8</v>
      </c>
      <c r="AT1323" s="24">
        <v>4</v>
      </c>
      <c r="AU1323" s="24">
        <v>7</v>
      </c>
      <c r="AV1323" s="25">
        <v>5</v>
      </c>
      <c r="AW1323" s="19"/>
      <c r="AX1323" s="29">
        <v>0.13532710716841401</v>
      </c>
      <c r="AY1323" s="30">
        <v>1.62187894654562</v>
      </c>
      <c r="AZ1323" s="30">
        <v>1.0954602342808399</v>
      </c>
      <c r="BA1323" s="30">
        <v>2.5709551639956798</v>
      </c>
      <c r="BB1323" s="62">
        <v>1.3998659806966299E-2</v>
      </c>
      <c r="BC1323" s="108">
        <v>-9.6814009283843898</v>
      </c>
      <c r="BD1323" s="22">
        <v>43798</v>
      </c>
      <c r="BE1323" s="22">
        <v>43829</v>
      </c>
      <c r="BF1323" s="24">
        <v>70</v>
      </c>
      <c r="BG1323" s="22">
        <v>43896</v>
      </c>
      <c r="BH1323" s="37"/>
    </row>
    <row r="1324" spans="1:60" x14ac:dyDescent="0.25">
      <c r="A1324" s="19"/>
      <c r="B1324" s="17" t="s">
        <v>1338</v>
      </c>
      <c r="C1324" s="17" t="s">
        <v>5604</v>
      </c>
      <c r="D1324" s="17" t="s">
        <v>3239</v>
      </c>
      <c r="E1324" s="20" t="s">
        <v>7323</v>
      </c>
      <c r="F1324" s="20" t="s">
        <v>3158</v>
      </c>
      <c r="G1324" s="82" t="s">
        <v>7253</v>
      </c>
      <c r="H1324" s="85" t="s">
        <v>7273</v>
      </c>
      <c r="I1324" s="21" t="s">
        <v>7418</v>
      </c>
      <c r="J1324" s="21" t="s">
        <v>7686</v>
      </c>
      <c r="K1324" s="19"/>
      <c r="L1324" s="22">
        <v>44015</v>
      </c>
      <c r="M1324" s="98">
        <v>85566.3854299784</v>
      </c>
      <c r="N1324" s="94">
        <v>85566.3854299784</v>
      </c>
      <c r="O1324" s="94">
        <v>89095.979699969306</v>
      </c>
      <c r="P1324" s="62">
        <f t="shared" si="20"/>
        <v>0.96038435985690018</v>
      </c>
      <c r="Q1324" s="22">
        <v>43948</v>
      </c>
      <c r="R1324" s="99">
        <v>3888586.6058632801</v>
      </c>
      <c r="S1324" s="99">
        <v>773970.64889257797</v>
      </c>
      <c r="T1324" s="19"/>
      <c r="U1324" s="23">
        <v>-1.5015640598903699E-2</v>
      </c>
      <c r="V1324" s="63">
        <v>-2.0595853467057199</v>
      </c>
      <c r="W1324" s="23">
        <v>3.30679782146035E-2</v>
      </c>
      <c r="X1324" s="63">
        <v>-6.2959721432052902</v>
      </c>
      <c r="Y1324" s="23">
        <v>7.7902868153614704E-2</v>
      </c>
      <c r="Z1324" s="63">
        <v>20.990890195942502</v>
      </c>
      <c r="AA1324" s="23">
        <v>0.209669198549818</v>
      </c>
      <c r="AB1324" s="63">
        <v>37.873535564634899</v>
      </c>
      <c r="AC1324" s="23">
        <v>0.326271723128157</v>
      </c>
      <c r="AD1324" s="63">
        <v>52.694469560345198</v>
      </c>
      <c r="AE1324" s="23">
        <v>0.286671189527551</v>
      </c>
      <c r="AF1324" s="64">
        <v>40.8604605367291</v>
      </c>
      <c r="AG1324" s="23">
        <v>-1.42933542092578E-2</v>
      </c>
      <c r="AH1324" s="63">
        <v>-7.52416122168506</v>
      </c>
      <c r="AI1324" s="23">
        <v>9.2449741343443706E-2</v>
      </c>
      <c r="AJ1324" s="63">
        <v>19.331087106547798</v>
      </c>
      <c r="AK1324" s="23">
        <v>0.28591974015958799</v>
      </c>
      <c r="AL1324" s="23">
        <v>7.9540653869116795E-2</v>
      </c>
      <c r="AM1324" s="63">
        <v>42.481477383815204</v>
      </c>
      <c r="AN1324" s="19"/>
      <c r="AO1324" s="26">
        <v>3.46477417460846E-2</v>
      </c>
      <c r="AP1324" s="26">
        <v>-2.7535060843547399E-2</v>
      </c>
      <c r="AQ1324" s="26">
        <v>0.13892751168168599</v>
      </c>
      <c r="AR1324" s="26">
        <v>-9.7205859292444102E-2</v>
      </c>
      <c r="AS1324" s="24">
        <v>8</v>
      </c>
      <c r="AT1324" s="24">
        <v>4</v>
      </c>
      <c r="AU1324" s="24">
        <v>7</v>
      </c>
      <c r="AV1324" s="25">
        <v>5</v>
      </c>
      <c r="AW1324" s="19"/>
      <c r="AX1324" s="29">
        <v>0.13534347303386299</v>
      </c>
      <c r="AY1324" s="30">
        <v>1.5883915146496299</v>
      </c>
      <c r="AZ1324" s="30">
        <v>1.08087318178877</v>
      </c>
      <c r="BA1324" s="30">
        <v>2.5144256566600198</v>
      </c>
      <c r="BB1324" s="62">
        <v>1.4000134539146499E-2</v>
      </c>
      <c r="BC1324" s="108">
        <v>-9.7122251041437302</v>
      </c>
      <c r="BD1324" s="22">
        <v>43798</v>
      </c>
      <c r="BE1324" s="22">
        <v>43830</v>
      </c>
      <c r="BF1324" s="24">
        <v>70</v>
      </c>
      <c r="BG1324" s="22">
        <v>43896</v>
      </c>
      <c r="BH1324" s="37"/>
    </row>
    <row r="1325" spans="1:60" x14ac:dyDescent="0.25">
      <c r="A1325" s="19"/>
      <c r="B1325" s="17" t="s">
        <v>1339</v>
      </c>
      <c r="C1325" s="17" t="s">
        <v>5605</v>
      </c>
      <c r="D1325" s="17" t="s">
        <v>3239</v>
      </c>
      <c r="E1325" s="20" t="s">
        <v>7324</v>
      </c>
      <c r="F1325" s="20" t="s">
        <v>3158</v>
      </c>
      <c r="G1325" s="82" t="s">
        <v>7253</v>
      </c>
      <c r="H1325" s="85" t="s">
        <v>7273</v>
      </c>
      <c r="I1325" s="21" t="s">
        <v>7418</v>
      </c>
      <c r="J1325" s="21" t="s">
        <v>7687</v>
      </c>
      <c r="K1325" s="19"/>
      <c r="L1325" s="22">
        <v>44015</v>
      </c>
      <c r="M1325" s="98">
        <v>81614.019749999003</v>
      </c>
      <c r="N1325" s="94">
        <v>81614.019749999003</v>
      </c>
      <c r="O1325" s="94">
        <v>88095.5928750038</v>
      </c>
      <c r="P1325" s="62">
        <f t="shared" si="20"/>
        <v>0.92642568244927637</v>
      </c>
      <c r="Q1325" s="22">
        <v>43910</v>
      </c>
      <c r="R1325" s="99">
        <v>0</v>
      </c>
      <c r="S1325" s="99">
        <v>0</v>
      </c>
      <c r="T1325" s="19"/>
      <c r="U1325" s="23">
        <v>-1.5080424849657E-2</v>
      </c>
      <c r="V1325" s="63">
        <v>-2.0660637717810499</v>
      </c>
      <c r="W1325" s="23">
        <v>2.69780037306191E-2</v>
      </c>
      <c r="X1325" s="63">
        <v>-6.9049695916037299</v>
      </c>
      <c r="Y1325" s="23">
        <v>6.6060252465831595E-2</v>
      </c>
      <c r="Z1325" s="63">
        <v>19.8066286271787</v>
      </c>
      <c r="AA1325" s="23">
        <v>0.180067517982097</v>
      </c>
      <c r="AB1325" s="63">
        <v>34.913367507862901</v>
      </c>
      <c r="AC1325" s="23">
        <v>0.25168266830965902</v>
      </c>
      <c r="AD1325" s="63">
        <v>45.235564078495401</v>
      </c>
      <c r="AE1325" s="23">
        <v>0.226391300782852</v>
      </c>
      <c r="AF1325" s="64">
        <v>34.832471662259202</v>
      </c>
      <c r="AG1325" s="23">
        <v>-1.51648782402845E-2</v>
      </c>
      <c r="AH1325" s="63">
        <v>-7.61131362478773</v>
      </c>
      <c r="AI1325" s="23">
        <v>7.9718514140040497E-2</v>
      </c>
      <c r="AJ1325" s="63">
        <v>18.057964386214699</v>
      </c>
      <c r="AK1325" s="23">
        <v>0.226632896219671</v>
      </c>
      <c r="AL1325" s="23">
        <v>6.3904448168614195E-2</v>
      </c>
      <c r="AM1325" s="63">
        <v>34.8419193056761</v>
      </c>
      <c r="AN1325" s="19"/>
      <c r="AO1325" s="26">
        <v>3.65569780988153E-2</v>
      </c>
      <c r="AP1325" s="26">
        <v>-2.37082673384066E-2</v>
      </c>
      <c r="AQ1325" s="26">
        <v>0.140306192692224</v>
      </c>
      <c r="AR1325" s="26">
        <v>-0.10097192876492</v>
      </c>
      <c r="AS1325" s="24">
        <v>8</v>
      </c>
      <c r="AT1325" s="24">
        <v>4</v>
      </c>
      <c r="AU1325" s="24">
        <v>7</v>
      </c>
      <c r="AV1325" s="25">
        <v>5</v>
      </c>
      <c r="AW1325" s="19"/>
      <c r="AX1325" s="29">
        <v>0.13545393193664501</v>
      </c>
      <c r="AY1325" s="30">
        <v>1.37611990632286</v>
      </c>
      <c r="AZ1325" s="30">
        <v>0.96308117005355598</v>
      </c>
      <c r="BA1325" s="30">
        <v>2.1827592680820098</v>
      </c>
      <c r="BB1325" s="62">
        <v>1.4017802492417099E-2</v>
      </c>
      <c r="BC1325" s="108">
        <v>-11.852551767049601</v>
      </c>
      <c r="BD1325" s="22">
        <v>43910</v>
      </c>
      <c r="BE1325" s="22">
        <v>43990</v>
      </c>
      <c r="BF1325" s="24"/>
      <c r="BG1325" s="22"/>
      <c r="BH1325" s="37"/>
    </row>
    <row r="1326" spans="1:60" x14ac:dyDescent="0.25">
      <c r="A1326" s="19"/>
      <c r="B1326" s="17" t="s">
        <v>1340</v>
      </c>
      <c r="C1326" s="17" t="s">
        <v>5606</v>
      </c>
      <c r="D1326" s="17" t="s">
        <v>3239</v>
      </c>
      <c r="E1326" s="20" t="s">
        <v>7325</v>
      </c>
      <c r="F1326" s="20" t="s">
        <v>3158</v>
      </c>
      <c r="G1326" s="82" t="s">
        <v>7253</v>
      </c>
      <c r="H1326" s="85" t="s">
        <v>7273</v>
      </c>
      <c r="I1326" s="21" t="s">
        <v>7418</v>
      </c>
      <c r="J1326" s="21" t="s">
        <v>7688</v>
      </c>
      <c r="K1326" s="19"/>
      <c r="L1326" s="22">
        <v>44015</v>
      </c>
      <c r="M1326" s="98">
        <v>85605.217664003401</v>
      </c>
      <c r="N1326" s="94">
        <v>85605.217664003401</v>
      </c>
      <c r="O1326" s="94">
        <v>89129.947725057602</v>
      </c>
      <c r="P1326" s="62">
        <f t="shared" si="20"/>
        <v>0.96045403199464374</v>
      </c>
      <c r="Q1326" s="22">
        <v>43948</v>
      </c>
      <c r="R1326" s="99">
        <v>1999407.5469374999</v>
      </c>
      <c r="S1326" s="99">
        <v>1194065.5383671899</v>
      </c>
      <c r="T1326" s="19"/>
      <c r="U1326" s="23">
        <v>-1.50147448575808E-2</v>
      </c>
      <c r="V1326" s="63">
        <v>-2.0594957725734302</v>
      </c>
      <c r="W1326" s="23">
        <v>3.3101311697464601E-2</v>
      </c>
      <c r="X1326" s="63">
        <v>-6.2926387949191804</v>
      </c>
      <c r="Y1326" s="23">
        <v>7.8117549244780093E-2</v>
      </c>
      <c r="Z1326" s="63">
        <v>21.012358305073601</v>
      </c>
      <c r="AA1326" s="23">
        <v>0.21015407069353401</v>
      </c>
      <c r="AB1326" s="63">
        <v>37.922022779006497</v>
      </c>
      <c r="AC1326" s="23">
        <v>0.32733316065976398</v>
      </c>
      <c r="AD1326" s="63">
        <v>52.800613313505899</v>
      </c>
      <c r="AE1326" s="23"/>
      <c r="AF1326" s="64"/>
      <c r="AG1326" s="23">
        <v>-1.42909701917233E-2</v>
      </c>
      <c r="AH1326" s="63">
        <v>-7.5239228199279804</v>
      </c>
      <c r="AI1326" s="23">
        <v>9.2670247471687603E-2</v>
      </c>
      <c r="AJ1326" s="63">
        <v>19.353137719386702</v>
      </c>
      <c r="AK1326" s="23">
        <v>0.28547943754703697</v>
      </c>
      <c r="AL1326" s="23">
        <v>8.4404499370139094E-2</v>
      </c>
      <c r="AM1326" s="63">
        <v>41.620687153132202</v>
      </c>
      <c r="AN1326" s="19"/>
      <c r="AO1326" s="26">
        <v>3.4649108596568098E-2</v>
      </c>
      <c r="AP1326" s="26">
        <v>-2.7532296758181501E-2</v>
      </c>
      <c r="AQ1326" s="26">
        <v>0.13896472761553</v>
      </c>
      <c r="AR1326" s="26">
        <v>-9.7174929929751699E-2</v>
      </c>
      <c r="AS1326" s="24">
        <v>8</v>
      </c>
      <c r="AT1326" s="24">
        <v>4</v>
      </c>
      <c r="AU1326" s="24">
        <v>7</v>
      </c>
      <c r="AV1326" s="25">
        <v>5</v>
      </c>
      <c r="AW1326" s="19"/>
      <c r="AX1326" s="29">
        <v>0.13534279950748901</v>
      </c>
      <c r="AY1326" s="30">
        <v>1.59179848489111</v>
      </c>
      <c r="AZ1326" s="30">
        <v>1.0823631229686701</v>
      </c>
      <c r="BA1326" s="30">
        <v>2.5201645665219998</v>
      </c>
      <c r="BB1326" s="62">
        <v>1.4000085356001399E-2</v>
      </c>
      <c r="BC1326" s="108">
        <v>-9.7090475147269899</v>
      </c>
      <c r="BD1326" s="22">
        <v>43798</v>
      </c>
      <c r="BE1326" s="22">
        <v>43830</v>
      </c>
      <c r="BF1326" s="24">
        <v>70</v>
      </c>
      <c r="BG1326" s="22">
        <v>43896</v>
      </c>
      <c r="BH1326" s="37"/>
    </row>
    <row r="1327" spans="1:60" x14ac:dyDescent="0.25">
      <c r="A1327" s="19"/>
      <c r="B1327" s="17" t="s">
        <v>1341</v>
      </c>
      <c r="C1327" s="17" t="s">
        <v>5607</v>
      </c>
      <c r="D1327" s="17" t="s">
        <v>3239</v>
      </c>
      <c r="E1327" s="20" t="s">
        <v>7326</v>
      </c>
      <c r="F1327" s="20" t="s">
        <v>3158</v>
      </c>
      <c r="G1327" s="82" t="s">
        <v>7253</v>
      </c>
      <c r="H1327" s="85" t="s">
        <v>7273</v>
      </c>
      <c r="I1327" s="21" t="s">
        <v>7418</v>
      </c>
      <c r="J1327" s="21" t="s">
        <v>7689</v>
      </c>
      <c r="K1327" s="19"/>
      <c r="L1327" s="22">
        <v>44015</v>
      </c>
      <c r="M1327" s="98">
        <v>85015.819926023498</v>
      </c>
      <c r="N1327" s="94">
        <v>85015.819926023498</v>
      </c>
      <c r="O1327" s="94">
        <v>88556.791049957304</v>
      </c>
      <c r="P1327" s="62">
        <f t="shared" si="20"/>
        <v>0.96001468569546233</v>
      </c>
      <c r="Q1327" s="22">
        <v>43948</v>
      </c>
      <c r="R1327" s="99">
        <v>13236501.9030781</v>
      </c>
      <c r="S1327" s="99">
        <v>6276807.5278515602</v>
      </c>
      <c r="T1327" s="19"/>
      <c r="U1327" s="23">
        <v>-1.5020810263195E-2</v>
      </c>
      <c r="V1327" s="63">
        <v>-2.0601023131348501</v>
      </c>
      <c r="W1327" s="23">
        <v>3.2890494176172097E-2</v>
      </c>
      <c r="X1327" s="63">
        <v>-6.3137205470484297</v>
      </c>
      <c r="Y1327" s="23">
        <v>7.6777757049057996E-2</v>
      </c>
      <c r="Z1327" s="63">
        <v>20.878379085479501</v>
      </c>
      <c r="AA1327" s="23">
        <v>0.207128207321221</v>
      </c>
      <c r="AB1327" s="63">
        <v>37.619436441804297</v>
      </c>
      <c r="AC1327" s="23">
        <v>0.32070811367360902</v>
      </c>
      <c r="AD1327" s="63">
        <v>52.138108614890399</v>
      </c>
      <c r="AE1327" s="23">
        <v>0.27858768400066802</v>
      </c>
      <c r="AF1327" s="64">
        <v>40.052109984040698</v>
      </c>
      <c r="AG1327" s="23">
        <v>-1.4311029643977201E-2</v>
      </c>
      <c r="AH1327" s="63">
        <v>-7.5259287651570004</v>
      </c>
      <c r="AI1327" s="23">
        <v>9.1290494614513606E-2</v>
      </c>
      <c r="AJ1327" s="63">
        <v>19.2151624336548</v>
      </c>
      <c r="AK1327" s="23">
        <v>0.30662906210811303</v>
      </c>
      <c r="AL1327" s="23">
        <v>8.4167495468136594E-2</v>
      </c>
      <c r="AM1327" s="63">
        <v>44.038112411741203</v>
      </c>
      <c r="AN1327" s="19"/>
      <c r="AO1327" s="26">
        <v>3.4641936177649803E-2</v>
      </c>
      <c r="AP1327" s="26">
        <v>-2.7551620836675301E-2</v>
      </c>
      <c r="AQ1327" s="26">
        <v>0.138730397757172</v>
      </c>
      <c r="AR1327" s="26">
        <v>-9.7366481486533304E-2</v>
      </c>
      <c r="AS1327" s="24">
        <v>8</v>
      </c>
      <c r="AT1327" s="24">
        <v>4</v>
      </c>
      <c r="AU1327" s="24">
        <v>7</v>
      </c>
      <c r="AV1327" s="25">
        <v>5</v>
      </c>
      <c r="AW1327" s="19"/>
      <c r="AX1327" s="29">
        <v>0.135352941755846</v>
      </c>
      <c r="AY1327" s="30">
        <v>1.570374867395</v>
      </c>
      <c r="AZ1327" s="30">
        <v>1.07302861987955</v>
      </c>
      <c r="BA1327" s="30">
        <v>2.4840671584024698</v>
      </c>
      <c r="BB1327" s="62">
        <v>1.4000995074857201E-2</v>
      </c>
      <c r="BC1327" s="108">
        <v>-9.7288515531690791</v>
      </c>
      <c r="BD1327" s="22">
        <v>43798</v>
      </c>
      <c r="BE1327" s="22">
        <v>43830</v>
      </c>
      <c r="BF1327" s="24">
        <v>70</v>
      </c>
      <c r="BG1327" s="22">
        <v>43896</v>
      </c>
      <c r="BH1327" s="37"/>
    </row>
    <row r="1328" spans="1:60" x14ac:dyDescent="0.25">
      <c r="A1328" s="19"/>
      <c r="B1328" s="17" t="s">
        <v>1342</v>
      </c>
      <c r="C1328" s="17" t="s">
        <v>5608</v>
      </c>
      <c r="D1328" s="17" t="s">
        <v>3239</v>
      </c>
      <c r="E1328" s="20" t="s">
        <v>7294</v>
      </c>
      <c r="F1328" s="20" t="s">
        <v>3158</v>
      </c>
      <c r="G1328" s="82" t="s">
        <v>7253</v>
      </c>
      <c r="H1328" s="85" t="s">
        <v>7273</v>
      </c>
      <c r="I1328" s="21" t="s">
        <v>7418</v>
      </c>
      <c r="J1328" s="21" t="s">
        <v>7690</v>
      </c>
      <c r="K1328" s="19"/>
      <c r="L1328" s="22">
        <v>44015</v>
      </c>
      <c r="M1328" s="98">
        <v>80785.920349955602</v>
      </c>
      <c r="N1328" s="94">
        <v>80785.920349955602</v>
      </c>
      <c r="O1328" s="94">
        <v>87201.727975010901</v>
      </c>
      <c r="P1328" s="62">
        <f t="shared" si="20"/>
        <v>0.92642568244870271</v>
      </c>
      <c r="Q1328" s="22">
        <v>43910</v>
      </c>
      <c r="R1328" s="99">
        <v>0</v>
      </c>
      <c r="S1328" s="99">
        <v>0</v>
      </c>
      <c r="T1328" s="19"/>
      <c r="U1328" s="23">
        <v>-1.5080424849657E-2</v>
      </c>
      <c r="V1328" s="63">
        <v>-2.0660637717810499</v>
      </c>
      <c r="W1328" s="23">
        <v>2.69780037306191E-2</v>
      </c>
      <c r="X1328" s="63">
        <v>-6.9049695916037299</v>
      </c>
      <c r="Y1328" s="23">
        <v>6.6060252465831595E-2</v>
      </c>
      <c r="Z1328" s="63">
        <v>19.8066286271787</v>
      </c>
      <c r="AA1328" s="23">
        <v>0.18006751798035101</v>
      </c>
      <c r="AB1328" s="63">
        <v>34.9133675076882</v>
      </c>
      <c r="AC1328" s="23">
        <v>0.234594063358672</v>
      </c>
      <c r="AD1328" s="63">
        <v>43.5267035834258</v>
      </c>
      <c r="AE1328" s="23">
        <v>0.214684886746982</v>
      </c>
      <c r="AF1328" s="64">
        <v>33.661830258672097</v>
      </c>
      <c r="AG1328" s="23">
        <v>-1.51648782402845E-2</v>
      </c>
      <c r="AH1328" s="63">
        <v>-7.61131362478773</v>
      </c>
      <c r="AI1328" s="23">
        <v>7.9718514140040497E-2</v>
      </c>
      <c r="AJ1328" s="63">
        <v>18.057964386214699</v>
      </c>
      <c r="AK1328" s="23">
        <v>0.214077341037337</v>
      </c>
      <c r="AL1328" s="23">
        <v>6.0816325247287799E-2</v>
      </c>
      <c r="AM1328" s="63">
        <v>35.297237471619198</v>
      </c>
      <c r="AN1328" s="19"/>
      <c r="AO1328" s="26">
        <v>3.6556978096996297E-2</v>
      </c>
      <c r="AP1328" s="26">
        <v>-2.37082673384066E-2</v>
      </c>
      <c r="AQ1328" s="26">
        <v>0.140306192692224</v>
      </c>
      <c r="AR1328" s="26">
        <v>-0.100971928765794</v>
      </c>
      <c r="AS1328" s="24">
        <v>8</v>
      </c>
      <c r="AT1328" s="24">
        <v>4</v>
      </c>
      <c r="AU1328" s="24">
        <v>7</v>
      </c>
      <c r="AV1328" s="25">
        <v>5</v>
      </c>
      <c r="AW1328" s="19"/>
      <c r="AX1328" s="29">
        <v>0.13545393193722699</v>
      </c>
      <c r="AY1328" s="30">
        <v>1.3761199063083001</v>
      </c>
      <c r="AZ1328" s="30">
        <v>0.96308117005173699</v>
      </c>
      <c r="BA1328" s="30">
        <v>2.1827592680710901</v>
      </c>
      <c r="BB1328" s="62">
        <v>1.40178024924717E-2</v>
      </c>
      <c r="BC1328" s="108">
        <v>-11.8525517671078</v>
      </c>
      <c r="BD1328" s="22">
        <v>43910</v>
      </c>
      <c r="BE1328" s="22">
        <v>43990</v>
      </c>
      <c r="BF1328" s="24"/>
      <c r="BG1328" s="22"/>
      <c r="BH1328" s="37"/>
    </row>
    <row r="1329" spans="1:60" x14ac:dyDescent="0.25">
      <c r="A1329" s="19"/>
      <c r="B1329" s="17" t="s">
        <v>1343</v>
      </c>
      <c r="C1329" s="17" t="s">
        <v>5609</v>
      </c>
      <c r="D1329" s="17" t="s">
        <v>3240</v>
      </c>
      <c r="E1329" s="20" t="s">
        <v>7324</v>
      </c>
      <c r="F1329" s="20" t="s">
        <v>3158</v>
      </c>
      <c r="G1329" s="82" t="s">
        <v>7249</v>
      </c>
      <c r="H1329" s="85" t="s">
        <v>7450</v>
      </c>
      <c r="I1329" s="21" t="s">
        <v>7418</v>
      </c>
      <c r="J1329" s="21" t="s">
        <v>7691</v>
      </c>
      <c r="K1329" s="19"/>
      <c r="L1329" s="22">
        <v>43838</v>
      </c>
      <c r="M1329" s="98"/>
      <c r="N1329" s="94"/>
      <c r="O1329" s="94">
        <v>89815.181524992004</v>
      </c>
      <c r="P1329" s="62">
        <f t="shared" si="20"/>
        <v>0</v>
      </c>
      <c r="Q1329" s="22">
        <v>43798</v>
      </c>
      <c r="R1329" s="99"/>
      <c r="S1329" s="99">
        <v>928170.58351660206</v>
      </c>
      <c r="T1329" s="19"/>
      <c r="U1329" s="23"/>
      <c r="V1329" s="63"/>
      <c r="W1329" s="23"/>
      <c r="X1329" s="63"/>
      <c r="Y1329" s="23"/>
      <c r="Z1329" s="63"/>
      <c r="AA1329" s="23"/>
      <c r="AB1329" s="63"/>
      <c r="AC1329" s="23"/>
      <c r="AD1329" s="63"/>
      <c r="AE1329" s="23"/>
      <c r="AF1329" s="64"/>
      <c r="AG1329" s="23"/>
      <c r="AH1329" s="63"/>
      <c r="AI1329" s="23"/>
      <c r="AJ1329" s="63"/>
      <c r="AK1329" s="23"/>
      <c r="AL1329" s="23"/>
      <c r="AM1329" s="63"/>
      <c r="AN1329" s="19"/>
      <c r="AO1329" s="26">
        <v>3.67503889938234E-2</v>
      </c>
      <c r="AP1329" s="26">
        <v>-2.3327569051616599E-2</v>
      </c>
      <c r="AQ1329" s="26">
        <v>0.14215782812243599</v>
      </c>
      <c r="AR1329" s="26">
        <v>-9.55838953505736E-2</v>
      </c>
      <c r="AS1329" s="24"/>
      <c r="AT1329" s="24"/>
      <c r="AU1329" s="24"/>
      <c r="AV1329" s="25"/>
      <c r="AW1329" s="19"/>
      <c r="AX1329" s="29"/>
      <c r="AY1329" s="30"/>
      <c r="AZ1329" s="30"/>
      <c r="BA1329" s="30"/>
      <c r="BB1329" s="62"/>
      <c r="BC1329" s="108">
        <v>-9.5583880443882698</v>
      </c>
      <c r="BD1329" s="22">
        <v>43798</v>
      </c>
      <c r="BE1329" s="22">
        <v>43829</v>
      </c>
      <c r="BF1329" s="24"/>
      <c r="BG1329" s="22"/>
      <c r="BH1329" s="37"/>
    </row>
    <row r="1330" spans="1:60" x14ac:dyDescent="0.25">
      <c r="A1330" s="19"/>
      <c r="B1330" s="17" t="s">
        <v>1344</v>
      </c>
      <c r="C1330" s="17" t="s">
        <v>5610</v>
      </c>
      <c r="D1330" s="17" t="s">
        <v>3240</v>
      </c>
      <c r="E1330" s="20" t="s">
        <v>7325</v>
      </c>
      <c r="F1330" s="20" t="s">
        <v>3158</v>
      </c>
      <c r="G1330" s="82" t="s">
        <v>7249</v>
      </c>
      <c r="H1330" s="85" t="s">
        <v>7450</v>
      </c>
      <c r="I1330" s="21" t="s">
        <v>7418</v>
      </c>
      <c r="J1330" s="21" t="s">
        <v>7692</v>
      </c>
      <c r="K1330" s="19"/>
      <c r="L1330" s="22">
        <v>43838</v>
      </c>
      <c r="M1330" s="98"/>
      <c r="N1330" s="94"/>
      <c r="O1330" s="94">
        <v>89236.151950001702</v>
      </c>
      <c r="P1330" s="62">
        <f t="shared" si="20"/>
        <v>0</v>
      </c>
      <c r="Q1330" s="22">
        <v>43798</v>
      </c>
      <c r="R1330" s="99"/>
      <c r="S1330" s="99">
        <v>632790.88634277298</v>
      </c>
      <c r="T1330" s="19"/>
      <c r="U1330" s="23"/>
      <c r="V1330" s="63"/>
      <c r="W1330" s="23"/>
      <c r="X1330" s="63"/>
      <c r="Y1330" s="23"/>
      <c r="Z1330" s="63"/>
      <c r="AA1330" s="23"/>
      <c r="AB1330" s="63"/>
      <c r="AC1330" s="23"/>
      <c r="AD1330" s="63"/>
      <c r="AE1330" s="23"/>
      <c r="AF1330" s="64"/>
      <c r="AG1330" s="23"/>
      <c r="AH1330" s="63"/>
      <c r="AI1330" s="23"/>
      <c r="AJ1330" s="63"/>
      <c r="AK1330" s="23"/>
      <c r="AL1330" s="23"/>
      <c r="AM1330" s="63"/>
      <c r="AN1330" s="19"/>
      <c r="AO1330" s="26">
        <v>3.6722659837323597E-2</v>
      </c>
      <c r="AP1330" s="26">
        <v>-2.34042040874556E-2</v>
      </c>
      <c r="AQ1330" s="26">
        <v>0.14126697550455</v>
      </c>
      <c r="AR1330" s="26">
        <v>-9.6313155573588993E-2</v>
      </c>
      <c r="AS1330" s="24"/>
      <c r="AT1330" s="24"/>
      <c r="AU1330" s="24"/>
      <c r="AV1330" s="25"/>
      <c r="AW1330" s="19"/>
      <c r="AX1330" s="29"/>
      <c r="AY1330" s="30"/>
      <c r="AZ1330" s="30"/>
      <c r="BA1330" s="30"/>
      <c r="BB1330" s="62"/>
      <c r="BC1330" s="108">
        <v>-9.6355819990567397</v>
      </c>
      <c r="BD1330" s="22">
        <v>43798</v>
      </c>
      <c r="BE1330" s="22">
        <v>43831</v>
      </c>
      <c r="BF1330" s="24"/>
      <c r="BG1330" s="22"/>
      <c r="BH1330" s="37"/>
    </row>
    <row r="1331" spans="1:60" x14ac:dyDescent="0.25">
      <c r="A1331" s="19"/>
      <c r="B1331" s="17" t="s">
        <v>1345</v>
      </c>
      <c r="C1331" s="17" t="s">
        <v>5611</v>
      </c>
      <c r="D1331" s="17" t="s">
        <v>3240</v>
      </c>
      <c r="E1331" s="20" t="s">
        <v>7326</v>
      </c>
      <c r="F1331" s="20" t="s">
        <v>3158</v>
      </c>
      <c r="G1331" s="82" t="s">
        <v>7249</v>
      </c>
      <c r="H1331" s="85" t="s">
        <v>7450</v>
      </c>
      <c r="I1331" s="21" t="s">
        <v>7418</v>
      </c>
      <c r="J1331" s="21" t="s">
        <v>7693</v>
      </c>
      <c r="K1331" s="19"/>
      <c r="L1331" s="22">
        <v>43838</v>
      </c>
      <c r="M1331" s="98"/>
      <c r="N1331" s="94"/>
      <c r="O1331" s="94">
        <v>88902.615674972505</v>
      </c>
      <c r="P1331" s="62">
        <f t="shared" si="20"/>
        <v>0</v>
      </c>
      <c r="Q1331" s="22">
        <v>43798</v>
      </c>
      <c r="R1331" s="99"/>
      <c r="S1331" s="99">
        <v>89884.900169555694</v>
      </c>
      <c r="T1331" s="19"/>
      <c r="U1331" s="23"/>
      <c r="V1331" s="63"/>
      <c r="W1331" s="23"/>
      <c r="X1331" s="63"/>
      <c r="Y1331" s="23"/>
      <c r="Z1331" s="63"/>
      <c r="AA1331" s="23"/>
      <c r="AB1331" s="63"/>
      <c r="AC1331" s="23"/>
      <c r="AD1331" s="63"/>
      <c r="AE1331" s="23"/>
      <c r="AF1331" s="64"/>
      <c r="AG1331" s="23"/>
      <c r="AH1331" s="63"/>
      <c r="AI1331" s="23"/>
      <c r="AJ1331" s="63"/>
      <c r="AK1331" s="23"/>
      <c r="AL1331" s="23"/>
      <c r="AM1331" s="63"/>
      <c r="AN1331" s="19"/>
      <c r="AO1331" s="26">
        <v>3.6707772658701301E-2</v>
      </c>
      <c r="AP1331" s="26">
        <v>-2.3447760136150499E-2</v>
      </c>
      <c r="AQ1331" s="26">
        <v>0.140750445747544</v>
      </c>
      <c r="AR1331" s="26">
        <v>-9.6736184799810901E-2</v>
      </c>
      <c r="AS1331" s="24"/>
      <c r="AT1331" s="24"/>
      <c r="AU1331" s="24"/>
      <c r="AV1331" s="25"/>
      <c r="AW1331" s="19"/>
      <c r="AX1331" s="29"/>
      <c r="AY1331" s="30"/>
      <c r="AZ1331" s="30"/>
      <c r="BA1331" s="30"/>
      <c r="BB1331" s="62"/>
      <c r="BC1331" s="108">
        <v>-9.6805864749621797</v>
      </c>
      <c r="BD1331" s="22">
        <v>43798</v>
      </c>
      <c r="BE1331" s="22">
        <v>43831</v>
      </c>
      <c r="BF1331" s="24"/>
      <c r="BG1331" s="22"/>
      <c r="BH1331" s="37"/>
    </row>
    <row r="1332" spans="1:60" x14ac:dyDescent="0.25">
      <c r="A1332" s="19"/>
      <c r="B1332" s="17" t="s">
        <v>1346</v>
      </c>
      <c r="C1332" s="17" t="s">
        <v>5612</v>
      </c>
      <c r="D1332" s="17" t="s">
        <v>3240</v>
      </c>
      <c r="E1332" s="20" t="s">
        <v>7294</v>
      </c>
      <c r="F1332" s="20" t="s">
        <v>3158</v>
      </c>
      <c r="G1332" s="82" t="s">
        <v>7249</v>
      </c>
      <c r="H1332" s="85" t="s">
        <v>7450</v>
      </c>
      <c r="I1332" s="21" t="s">
        <v>7418</v>
      </c>
      <c r="J1332" s="21" t="s">
        <v>7694</v>
      </c>
      <c r="K1332" s="19"/>
      <c r="L1332" s="22">
        <v>43838</v>
      </c>
      <c r="M1332" s="98"/>
      <c r="N1332" s="94"/>
      <c r="O1332" s="94">
        <v>89388.218649983406</v>
      </c>
      <c r="P1332" s="62">
        <f t="shared" si="20"/>
        <v>0</v>
      </c>
      <c r="Q1332" s="22">
        <v>43798</v>
      </c>
      <c r="R1332" s="99"/>
      <c r="S1332" s="99">
        <v>1174556.5307265599</v>
      </c>
      <c r="T1332" s="19"/>
      <c r="U1332" s="23"/>
      <c r="V1332" s="63"/>
      <c r="W1332" s="23"/>
      <c r="X1332" s="63"/>
      <c r="Y1332" s="23"/>
      <c r="Z1332" s="63"/>
      <c r="AA1332" s="23"/>
      <c r="AB1332" s="63"/>
      <c r="AC1332" s="23"/>
      <c r="AD1332" s="63"/>
      <c r="AE1332" s="23"/>
      <c r="AF1332" s="64"/>
      <c r="AG1332" s="23"/>
      <c r="AH1332" s="63"/>
      <c r="AI1332" s="23"/>
      <c r="AJ1332" s="63"/>
      <c r="AK1332" s="23"/>
      <c r="AL1332" s="23"/>
      <c r="AM1332" s="63"/>
      <c r="AN1332" s="19"/>
      <c r="AO1332" s="26">
        <v>3.6730091193021501E-2</v>
      </c>
      <c r="AP1332" s="26">
        <v>-2.3383849585115999E-2</v>
      </c>
      <c r="AQ1332" s="26">
        <v>0.141501400157722</v>
      </c>
      <c r="AR1332" s="26">
        <v>-9.6121183731156606E-2</v>
      </c>
      <c r="AS1332" s="24"/>
      <c r="AT1332" s="24"/>
      <c r="AU1332" s="24"/>
      <c r="AV1332" s="25"/>
      <c r="AW1332" s="19"/>
      <c r="AX1332" s="29"/>
      <c r="AY1332" s="30"/>
      <c r="AZ1332" s="30"/>
      <c r="BA1332" s="30"/>
      <c r="BB1332" s="62"/>
      <c r="BC1332" s="108">
        <v>-9.6152086301590298</v>
      </c>
      <c r="BD1332" s="22">
        <v>43798</v>
      </c>
      <c r="BE1332" s="22">
        <v>43831</v>
      </c>
      <c r="BF1332" s="24"/>
      <c r="BG1332" s="22"/>
      <c r="BH1332" s="37"/>
    </row>
    <row r="1333" spans="1:60" x14ac:dyDescent="0.25">
      <c r="A1333" s="19"/>
      <c r="B1333" s="17" t="s">
        <v>1347</v>
      </c>
      <c r="C1333" s="17" t="s">
        <v>5613</v>
      </c>
      <c r="D1333" s="17" t="s">
        <v>3241</v>
      </c>
      <c r="E1333" s="20" t="s">
        <v>7288</v>
      </c>
      <c r="F1333" s="20" t="s">
        <v>3150</v>
      </c>
      <c r="G1333" s="82" t="s">
        <v>7249</v>
      </c>
      <c r="H1333" s="85" t="s">
        <v>7257</v>
      </c>
      <c r="I1333" s="21" t="s">
        <v>7417</v>
      </c>
      <c r="J1333" s="21" t="s">
        <v>7695</v>
      </c>
      <c r="K1333" s="19"/>
      <c r="L1333" s="22">
        <v>43910</v>
      </c>
      <c r="M1333" s="98"/>
      <c r="N1333" s="94"/>
      <c r="O1333" s="94">
        <v>1227.3870000001</v>
      </c>
      <c r="P1333" s="62">
        <f t="shared" si="20"/>
        <v>0</v>
      </c>
      <c r="Q1333" s="22">
        <v>43832</v>
      </c>
      <c r="R1333" s="99"/>
      <c r="S1333" s="99">
        <v>4567478.9141640598</v>
      </c>
      <c r="T1333" s="19"/>
      <c r="U1333" s="23"/>
      <c r="V1333" s="63"/>
      <c r="W1333" s="23"/>
      <c r="X1333" s="63"/>
      <c r="Y1333" s="23"/>
      <c r="Z1333" s="63"/>
      <c r="AA1333" s="23"/>
      <c r="AB1333" s="63"/>
      <c r="AC1333" s="23"/>
      <c r="AD1333" s="63"/>
      <c r="AE1333" s="23"/>
      <c r="AF1333" s="64"/>
      <c r="AG1333" s="23"/>
      <c r="AH1333" s="63"/>
      <c r="AI1333" s="23"/>
      <c r="AJ1333" s="63"/>
      <c r="AK1333" s="23"/>
      <c r="AL1333" s="23"/>
      <c r="AM1333" s="63"/>
      <c r="AN1333" s="19"/>
      <c r="AO1333" s="26">
        <v>0.12908537407565701</v>
      </c>
      <c r="AP1333" s="26">
        <v>-0.14625650351532399</v>
      </c>
      <c r="AQ1333" s="26">
        <v>0.13091620438353899</v>
      </c>
      <c r="AR1333" s="26">
        <v>-0.20299988618178799</v>
      </c>
      <c r="AS1333" s="24"/>
      <c r="AT1333" s="24"/>
      <c r="AU1333" s="24"/>
      <c r="AV1333" s="25"/>
      <c r="AW1333" s="19"/>
      <c r="AX1333" s="29"/>
      <c r="AY1333" s="30"/>
      <c r="AZ1333" s="30"/>
      <c r="BA1333" s="30"/>
      <c r="BB1333" s="62"/>
      <c r="BC1333" s="108">
        <v>-46.160607860481797</v>
      </c>
      <c r="BD1333" s="22">
        <v>43832</v>
      </c>
      <c r="BE1333" s="22">
        <v>43902</v>
      </c>
      <c r="BF1333" s="24"/>
      <c r="BG1333" s="22"/>
      <c r="BH1333" s="37"/>
    </row>
    <row r="1334" spans="1:60" x14ac:dyDescent="0.25">
      <c r="A1334" s="19"/>
      <c r="B1334" s="17" t="s">
        <v>1348</v>
      </c>
      <c r="C1334" s="17" t="s">
        <v>5614</v>
      </c>
      <c r="D1334" s="17" t="s">
        <v>3242</v>
      </c>
      <c r="E1334" s="20" t="s">
        <v>7290</v>
      </c>
      <c r="F1334" s="20" t="s">
        <v>3151</v>
      </c>
      <c r="G1334" s="82" t="s">
        <v>7254</v>
      </c>
      <c r="H1334" s="85" t="s">
        <v>7450</v>
      </c>
      <c r="I1334" s="21" t="s">
        <v>7418</v>
      </c>
      <c r="J1334" s="21" t="s">
        <v>7696</v>
      </c>
      <c r="K1334" s="19"/>
      <c r="L1334" s="22">
        <v>43763</v>
      </c>
      <c r="M1334" s="98"/>
      <c r="N1334" s="94"/>
      <c r="O1334" s="94">
        <v>517758.19599914597</v>
      </c>
      <c r="P1334" s="62">
        <f t="shared" si="20"/>
        <v>0</v>
      </c>
      <c r="Q1334" s="22">
        <v>43670</v>
      </c>
      <c r="R1334" s="99"/>
      <c r="S1334" s="99">
        <v>1190134.1003203101</v>
      </c>
      <c r="T1334" s="19"/>
      <c r="U1334" s="23"/>
      <c r="V1334" s="63"/>
      <c r="W1334" s="23"/>
      <c r="X1334" s="63"/>
      <c r="Y1334" s="23"/>
      <c r="Z1334" s="63"/>
      <c r="AA1334" s="23"/>
      <c r="AB1334" s="63"/>
      <c r="AC1334" s="23"/>
      <c r="AD1334" s="63"/>
      <c r="AE1334" s="23"/>
      <c r="AF1334" s="64"/>
      <c r="AG1334" s="23"/>
      <c r="AH1334" s="63"/>
      <c r="AI1334" s="23"/>
      <c r="AJ1334" s="63"/>
      <c r="AK1334" s="23"/>
      <c r="AL1334" s="23"/>
      <c r="AM1334" s="63"/>
      <c r="AN1334" s="19"/>
      <c r="AO1334" s="26">
        <v>0.100377143167862</v>
      </c>
      <c r="AP1334" s="26">
        <v>-0.33718746329599503</v>
      </c>
      <c r="AQ1334" s="26">
        <v>-0.152032720243442</v>
      </c>
      <c r="AR1334" s="26">
        <v>-0.440716825762065</v>
      </c>
      <c r="AS1334" s="24"/>
      <c r="AT1334" s="24"/>
      <c r="AU1334" s="24"/>
      <c r="AV1334" s="25"/>
      <c r="AW1334" s="19"/>
      <c r="AX1334" s="29"/>
      <c r="AY1334" s="30"/>
      <c r="AZ1334" s="30"/>
      <c r="BA1334" s="30"/>
      <c r="BB1334" s="62"/>
      <c r="BC1334" s="108">
        <v>-65.389555558445906</v>
      </c>
      <c r="BD1334" s="22">
        <v>43670</v>
      </c>
      <c r="BE1334" s="22">
        <v>43761</v>
      </c>
      <c r="BF1334" s="24"/>
      <c r="BG1334" s="22"/>
      <c r="BH1334" s="37"/>
    </row>
    <row r="1335" spans="1:60" x14ac:dyDescent="0.25">
      <c r="A1335" s="19"/>
      <c r="B1335" s="17" t="s">
        <v>1349</v>
      </c>
      <c r="C1335" s="17" t="s">
        <v>5615</v>
      </c>
      <c r="D1335" s="17" t="s">
        <v>3242</v>
      </c>
      <c r="E1335" s="20" t="s">
        <v>7294</v>
      </c>
      <c r="F1335" s="20" t="s">
        <v>3151</v>
      </c>
      <c r="G1335" s="82" t="s">
        <v>7254</v>
      </c>
      <c r="H1335" s="85" t="s">
        <v>7450</v>
      </c>
      <c r="I1335" s="21" t="s">
        <v>7418</v>
      </c>
      <c r="J1335" s="21" t="s">
        <v>7697</v>
      </c>
      <c r="K1335" s="19"/>
      <c r="L1335" s="22">
        <v>43763</v>
      </c>
      <c r="M1335" s="98"/>
      <c r="N1335" s="94"/>
      <c r="O1335" s="94">
        <v>522967.79280901002</v>
      </c>
      <c r="P1335" s="62">
        <f t="shared" si="20"/>
        <v>0</v>
      </c>
      <c r="Q1335" s="22">
        <v>43670</v>
      </c>
      <c r="R1335" s="99"/>
      <c r="S1335" s="99">
        <v>862254.03375878895</v>
      </c>
      <c r="T1335" s="19"/>
      <c r="U1335" s="23"/>
      <c r="V1335" s="63"/>
      <c r="W1335" s="23"/>
      <c r="X1335" s="63"/>
      <c r="Y1335" s="23"/>
      <c r="Z1335" s="63"/>
      <c r="AA1335" s="23"/>
      <c r="AB1335" s="63"/>
      <c r="AC1335" s="23"/>
      <c r="AD1335" s="63"/>
      <c r="AE1335" s="23"/>
      <c r="AF1335" s="64"/>
      <c r="AG1335" s="23"/>
      <c r="AH1335" s="63"/>
      <c r="AI1335" s="23"/>
      <c r="AJ1335" s="63"/>
      <c r="AK1335" s="23"/>
      <c r="AL1335" s="23"/>
      <c r="AM1335" s="63"/>
      <c r="AN1335" s="19"/>
      <c r="AO1335" s="26">
        <v>0.10038618713951999</v>
      </c>
      <c r="AP1335" s="26">
        <v>-0.33718198508198799</v>
      </c>
      <c r="AQ1335" s="26">
        <v>-0.15185794138786199</v>
      </c>
      <c r="AR1335" s="26">
        <v>-0.440579470133525</v>
      </c>
      <c r="AS1335" s="24"/>
      <c r="AT1335" s="24"/>
      <c r="AU1335" s="24"/>
      <c r="AV1335" s="25"/>
      <c r="AW1335" s="19"/>
      <c r="AX1335" s="29"/>
      <c r="AY1335" s="30"/>
      <c r="AZ1335" s="30"/>
      <c r="BA1335" s="30"/>
      <c r="BB1335" s="62"/>
      <c r="BC1335" s="108">
        <v>-65.363634182722294</v>
      </c>
      <c r="BD1335" s="22">
        <v>43670</v>
      </c>
      <c r="BE1335" s="22">
        <v>43761</v>
      </c>
      <c r="BF1335" s="24"/>
      <c r="BG1335" s="22"/>
      <c r="BH1335" s="37"/>
    </row>
    <row r="1336" spans="1:60" x14ac:dyDescent="0.25">
      <c r="A1336" s="19"/>
      <c r="B1336" s="17" t="s">
        <v>1350</v>
      </c>
      <c r="C1336" s="17" t="s">
        <v>5616</v>
      </c>
      <c r="D1336" s="17" t="s">
        <v>3242</v>
      </c>
      <c r="E1336" s="20" t="s">
        <v>7295</v>
      </c>
      <c r="F1336" s="20" t="s">
        <v>3151</v>
      </c>
      <c r="G1336" s="82" t="s">
        <v>7254</v>
      </c>
      <c r="H1336" s="85" t="s">
        <v>7450</v>
      </c>
      <c r="I1336" s="21" t="s">
        <v>7418</v>
      </c>
      <c r="J1336" s="21" t="s">
        <v>2982</v>
      </c>
      <c r="K1336" s="19"/>
      <c r="L1336" s="22">
        <v>43763</v>
      </c>
      <c r="M1336" s="98"/>
      <c r="N1336" s="94"/>
      <c r="O1336" s="94">
        <v>627234.12377643597</v>
      </c>
      <c r="P1336" s="62">
        <f t="shared" si="20"/>
        <v>0</v>
      </c>
      <c r="Q1336" s="22">
        <v>43740</v>
      </c>
      <c r="R1336" s="99"/>
      <c r="S1336" s="99">
        <v>0</v>
      </c>
      <c r="T1336" s="19"/>
      <c r="U1336" s="23"/>
      <c r="V1336" s="63"/>
      <c r="W1336" s="23"/>
      <c r="X1336" s="63"/>
      <c r="Y1336" s="23"/>
      <c r="Z1336" s="63"/>
      <c r="AA1336" s="23"/>
      <c r="AB1336" s="63"/>
      <c r="AC1336" s="23"/>
      <c r="AD1336" s="63"/>
      <c r="AE1336" s="23"/>
      <c r="AF1336" s="64"/>
      <c r="AG1336" s="23"/>
      <c r="AH1336" s="63"/>
      <c r="AI1336" s="23"/>
      <c r="AJ1336" s="63"/>
      <c r="AK1336" s="23"/>
      <c r="AL1336" s="23"/>
      <c r="AM1336" s="63"/>
      <c r="AN1336" s="19"/>
      <c r="AO1336" s="26">
        <v>1.9458652126559201E-2</v>
      </c>
      <c r="AP1336" s="26">
        <v>-1.16089243601891E-2</v>
      </c>
      <c r="AQ1336" s="26">
        <v>2.9529415125580299E-2</v>
      </c>
      <c r="AR1336" s="26">
        <v>-3.1005401833681398E-3</v>
      </c>
      <c r="AS1336" s="24"/>
      <c r="AT1336" s="24"/>
      <c r="AU1336" s="24"/>
      <c r="AV1336" s="25"/>
      <c r="AW1336" s="19"/>
      <c r="AX1336" s="29"/>
      <c r="AY1336" s="30"/>
      <c r="AZ1336" s="30"/>
      <c r="BA1336" s="30"/>
      <c r="BB1336" s="62"/>
      <c r="BC1336" s="108">
        <v>-2.6968109902663899</v>
      </c>
      <c r="BD1336" s="22">
        <v>43740</v>
      </c>
      <c r="BE1336" s="22">
        <v>43759</v>
      </c>
      <c r="BF1336" s="24"/>
      <c r="BG1336" s="22"/>
      <c r="BH1336" s="37"/>
    </row>
    <row r="1337" spans="1:60" x14ac:dyDescent="0.25">
      <c r="A1337" s="19"/>
      <c r="B1337" s="17" t="s">
        <v>1351</v>
      </c>
      <c r="C1337" s="17" t="s">
        <v>5617</v>
      </c>
      <c r="D1337" s="17" t="s">
        <v>3242</v>
      </c>
      <c r="E1337" s="20" t="s">
        <v>7394</v>
      </c>
      <c r="F1337" s="20" t="s">
        <v>3151</v>
      </c>
      <c r="G1337" s="82" t="s">
        <v>7254</v>
      </c>
      <c r="H1337" s="85" t="s">
        <v>7450</v>
      </c>
      <c r="I1337" s="21" t="s">
        <v>7418</v>
      </c>
      <c r="J1337" s="21" t="s">
        <v>7698</v>
      </c>
      <c r="K1337" s="19"/>
      <c r="L1337" s="22">
        <v>43763</v>
      </c>
      <c r="M1337" s="98"/>
      <c r="N1337" s="94"/>
      <c r="O1337" s="94">
        <v>525978.75027465797</v>
      </c>
      <c r="P1337" s="62">
        <f t="shared" si="20"/>
        <v>0</v>
      </c>
      <c r="Q1337" s="22">
        <v>43670</v>
      </c>
      <c r="R1337" s="99"/>
      <c r="S1337" s="99">
        <v>119016.59357275401</v>
      </c>
      <c r="T1337" s="19"/>
      <c r="U1337" s="23"/>
      <c r="V1337" s="63"/>
      <c r="W1337" s="23"/>
      <c r="X1337" s="63"/>
      <c r="Y1337" s="23"/>
      <c r="Z1337" s="63"/>
      <c r="AA1337" s="23"/>
      <c r="AB1337" s="63"/>
      <c r="AC1337" s="23"/>
      <c r="AD1337" s="63"/>
      <c r="AE1337" s="23"/>
      <c r="AF1337" s="64"/>
      <c r="AG1337" s="23"/>
      <c r="AH1337" s="63"/>
      <c r="AI1337" s="23"/>
      <c r="AJ1337" s="63"/>
      <c r="AK1337" s="23"/>
      <c r="AL1337" s="23"/>
      <c r="AM1337" s="63"/>
      <c r="AN1337" s="19"/>
      <c r="AO1337" s="26">
        <v>0.10040815767031699</v>
      </c>
      <c r="AP1337" s="26">
        <v>-0.33716646430897501</v>
      </c>
      <c r="AQ1337" s="26">
        <v>-0.15142191210004999</v>
      </c>
      <c r="AR1337" s="26">
        <v>-0.440232167522772</v>
      </c>
      <c r="AS1337" s="24"/>
      <c r="AT1337" s="24"/>
      <c r="AU1337" s="24"/>
      <c r="AV1337" s="25"/>
      <c r="AW1337" s="19"/>
      <c r="AX1337" s="29"/>
      <c r="AY1337" s="30"/>
      <c r="AZ1337" s="30"/>
      <c r="BA1337" s="30"/>
      <c r="BB1337" s="62"/>
      <c r="BC1337" s="108">
        <v>-65.298560962663004</v>
      </c>
      <c r="BD1337" s="22">
        <v>43670</v>
      </c>
      <c r="BE1337" s="22">
        <v>43761</v>
      </c>
      <c r="BF1337" s="24"/>
      <c r="BG1337" s="22"/>
      <c r="BH1337" s="37"/>
    </row>
    <row r="1338" spans="1:60" x14ac:dyDescent="0.25">
      <c r="A1338" s="19"/>
      <c r="B1338" s="17" t="s">
        <v>1352</v>
      </c>
      <c r="C1338" s="17" t="s">
        <v>5618</v>
      </c>
      <c r="D1338" s="17" t="s">
        <v>3243</v>
      </c>
      <c r="E1338" s="20" t="s">
        <v>7289</v>
      </c>
      <c r="F1338" s="20" t="s">
        <v>3151</v>
      </c>
      <c r="G1338" s="82" t="s">
        <v>2982</v>
      </c>
      <c r="H1338" s="85" t="s">
        <v>7273</v>
      </c>
      <c r="I1338" s="21" t="s">
        <v>7418</v>
      </c>
      <c r="J1338" s="21" t="s">
        <v>7699</v>
      </c>
      <c r="K1338" s="19"/>
      <c r="L1338" s="22">
        <v>44015</v>
      </c>
      <c r="M1338" s="98">
        <v>903477.50967597996</v>
      </c>
      <c r="N1338" s="94">
        <v>903477.50967597996</v>
      </c>
      <c r="O1338" s="94">
        <v>976418.72443962097</v>
      </c>
      <c r="P1338" s="62">
        <f t="shared" si="20"/>
        <v>0.92529719787430043</v>
      </c>
      <c r="Q1338" s="22">
        <v>43896</v>
      </c>
      <c r="R1338" s="99">
        <v>162276.850761963</v>
      </c>
      <c r="S1338" s="99">
        <v>65327.303259826702</v>
      </c>
      <c r="T1338" s="19"/>
      <c r="U1338" s="23">
        <v>-1.28686479247335E-2</v>
      </c>
      <c r="V1338" s="63">
        <v>-1.8448860792887001</v>
      </c>
      <c r="W1338" s="23">
        <v>6.1109518483135603E-2</v>
      </c>
      <c r="X1338" s="63">
        <v>-3.4918181163520798</v>
      </c>
      <c r="Y1338" s="23">
        <v>3.5971742754554697E-2</v>
      </c>
      <c r="Z1338" s="63">
        <v>16.797777656029201</v>
      </c>
      <c r="AA1338" s="23">
        <v>0.192287723341142</v>
      </c>
      <c r="AB1338" s="63">
        <v>36.1353880437673</v>
      </c>
      <c r="AC1338" s="23">
        <v>0.38822274676582302</v>
      </c>
      <c r="AD1338" s="63">
        <v>58.889571924111799</v>
      </c>
      <c r="AE1338" s="23"/>
      <c r="AF1338" s="64"/>
      <c r="AG1338" s="23">
        <v>-1.2624294390661799E-2</v>
      </c>
      <c r="AH1338" s="63">
        <v>-7.3572552398254603</v>
      </c>
      <c r="AI1338" s="23">
        <v>5.17901417970279E-2</v>
      </c>
      <c r="AJ1338" s="63">
        <v>15.2651271519135</v>
      </c>
      <c r="AK1338" s="23">
        <v>0.42790370249014797</v>
      </c>
      <c r="AL1338" s="23">
        <v>0.17486903434124501</v>
      </c>
      <c r="AM1338" s="63">
        <v>69.454603080521295</v>
      </c>
      <c r="AN1338" s="19"/>
      <c r="AO1338" s="26">
        <v>3.5346386861419901E-2</v>
      </c>
      <c r="AP1338" s="26">
        <v>-3.7524184973335699E-2</v>
      </c>
      <c r="AQ1338" s="26">
        <v>0.13425403160188601</v>
      </c>
      <c r="AR1338" s="26">
        <v>-0.113820555370767</v>
      </c>
      <c r="AS1338" s="24">
        <v>9</v>
      </c>
      <c r="AT1338" s="24">
        <v>3</v>
      </c>
      <c r="AU1338" s="24">
        <v>7</v>
      </c>
      <c r="AV1338" s="25">
        <v>5</v>
      </c>
      <c r="AW1338" s="19"/>
      <c r="AX1338" s="29">
        <v>0.15270240165773399</v>
      </c>
      <c r="AY1338" s="30">
        <v>1.4068466710941701</v>
      </c>
      <c r="AZ1338" s="30">
        <v>1.0702808734440601</v>
      </c>
      <c r="BA1338" s="30">
        <v>2.13928629612928</v>
      </c>
      <c r="BB1338" s="62">
        <v>1.5775781940192201E-2</v>
      </c>
      <c r="BC1338" s="108">
        <v>-15.8595539871603</v>
      </c>
      <c r="BD1338" s="22">
        <v>43896</v>
      </c>
      <c r="BE1338" s="22">
        <v>43915</v>
      </c>
      <c r="BF1338" s="24"/>
      <c r="BG1338" s="22"/>
      <c r="BH1338" s="37"/>
    </row>
    <row r="1339" spans="1:60" x14ac:dyDescent="0.25">
      <c r="A1339" s="19"/>
      <c r="B1339" s="17" t="s">
        <v>1353</v>
      </c>
      <c r="C1339" s="17" t="s">
        <v>5619</v>
      </c>
      <c r="D1339" s="17" t="s">
        <v>3243</v>
      </c>
      <c r="E1339" s="20" t="s">
        <v>7290</v>
      </c>
      <c r="F1339" s="20" t="s">
        <v>3151</v>
      </c>
      <c r="G1339" s="82" t="s">
        <v>2982</v>
      </c>
      <c r="H1339" s="85" t="s">
        <v>7273</v>
      </c>
      <c r="I1339" s="21" t="s">
        <v>7418</v>
      </c>
      <c r="J1339" s="21" t="s">
        <v>7700</v>
      </c>
      <c r="K1339" s="19"/>
      <c r="L1339" s="22">
        <v>44015</v>
      </c>
      <c r="M1339" s="98">
        <v>893231.58855629002</v>
      </c>
      <c r="N1339" s="94">
        <v>893231.58855629002</v>
      </c>
      <c r="O1339" s="94">
        <v>965344.94981575001</v>
      </c>
      <c r="P1339" s="62">
        <f t="shared" si="20"/>
        <v>0.9252978313366389</v>
      </c>
      <c r="Q1339" s="22">
        <v>43896</v>
      </c>
      <c r="R1339" s="99">
        <v>2055816.20678125</v>
      </c>
      <c r="S1339" s="99">
        <v>1447705.2300918</v>
      </c>
      <c r="T1339" s="19"/>
      <c r="U1339" s="23">
        <v>-1.2868599535067899E-2</v>
      </c>
      <c r="V1339" s="63">
        <v>-1.84488124032214</v>
      </c>
      <c r="W1339" s="23">
        <v>6.1109638772904901E-2</v>
      </c>
      <c r="X1339" s="63">
        <v>-3.4918060873751502</v>
      </c>
      <c r="Y1339" s="23">
        <v>3.5973071504486101E-2</v>
      </c>
      <c r="Z1339" s="63">
        <v>16.797910531022399</v>
      </c>
      <c r="AA1339" s="23">
        <v>0.19229001987871</v>
      </c>
      <c r="AB1339" s="63">
        <v>36.135617697553201</v>
      </c>
      <c r="AC1339" s="23">
        <v>0.38823837621021101</v>
      </c>
      <c r="AD1339" s="63">
        <v>58.891134868550601</v>
      </c>
      <c r="AE1339" s="23">
        <v>0.33916518167301501</v>
      </c>
      <c r="AF1339" s="64">
        <v>46.109859751246397</v>
      </c>
      <c r="AG1339" s="23">
        <v>-1.2624302261429E-2</v>
      </c>
      <c r="AH1339" s="63">
        <v>-7.3572560269021796</v>
      </c>
      <c r="AI1339" s="23">
        <v>5.1791530902846702E-2</v>
      </c>
      <c r="AJ1339" s="63">
        <v>15.2652660624881</v>
      </c>
      <c r="AK1339" s="23">
        <v>0.31303520396992102</v>
      </c>
      <c r="AL1339" s="23">
        <v>7.1039888052837299E-2</v>
      </c>
      <c r="AM1339" s="63">
        <v>29.844175038335401</v>
      </c>
      <c r="AN1339" s="19"/>
      <c r="AO1339" s="26">
        <v>3.5346401842616601E-2</v>
      </c>
      <c r="AP1339" s="26">
        <v>-3.7524206844864197E-2</v>
      </c>
      <c r="AQ1339" s="26">
        <v>0.13425528817242599</v>
      </c>
      <c r="AR1339" s="26">
        <v>-0.113820410762855</v>
      </c>
      <c r="AS1339" s="24">
        <v>9</v>
      </c>
      <c r="AT1339" s="24">
        <v>3</v>
      </c>
      <c r="AU1339" s="24">
        <v>7</v>
      </c>
      <c r="AV1339" s="25">
        <v>5</v>
      </c>
      <c r="AW1339" s="19"/>
      <c r="AX1339" s="29">
        <v>0.15270232068796799</v>
      </c>
      <c r="AY1339" s="30">
        <v>1.40686227580773</v>
      </c>
      <c r="AZ1339" s="30">
        <v>1.0702892390563601</v>
      </c>
      <c r="BA1339" s="30">
        <v>2.1393111681172701</v>
      </c>
      <c r="BB1339" s="62">
        <v>1.57757737370775E-2</v>
      </c>
      <c r="BC1339" s="108">
        <v>-15.859554126480401</v>
      </c>
      <c r="BD1339" s="22">
        <v>43896</v>
      </c>
      <c r="BE1339" s="22">
        <v>43915</v>
      </c>
      <c r="BF1339" s="24"/>
      <c r="BG1339" s="22"/>
      <c r="BH1339" s="37"/>
    </row>
    <row r="1340" spans="1:60" x14ac:dyDescent="0.25">
      <c r="A1340" s="19"/>
      <c r="B1340" s="17" t="s">
        <v>1354</v>
      </c>
      <c r="C1340" s="17" t="s">
        <v>5620</v>
      </c>
      <c r="D1340" s="17" t="s">
        <v>3243</v>
      </c>
      <c r="E1340" s="20" t="s">
        <v>7294</v>
      </c>
      <c r="F1340" s="20" t="s">
        <v>3151</v>
      </c>
      <c r="G1340" s="82" t="s">
        <v>2982</v>
      </c>
      <c r="H1340" s="85" t="s">
        <v>7273</v>
      </c>
      <c r="I1340" s="21" t="s">
        <v>7418</v>
      </c>
      <c r="J1340" s="21" t="s">
        <v>7701</v>
      </c>
      <c r="K1340" s="19"/>
      <c r="L1340" s="22">
        <v>44015</v>
      </c>
      <c r="M1340" s="98">
        <v>903783.58486175502</v>
      </c>
      <c r="N1340" s="94">
        <v>903783.58486175502</v>
      </c>
      <c r="O1340" s="94">
        <v>975423.37891960097</v>
      </c>
      <c r="P1340" s="62">
        <f t="shared" si="20"/>
        <v>0.92655518044154772</v>
      </c>
      <c r="Q1340" s="22">
        <v>43896</v>
      </c>
      <c r="R1340" s="99">
        <v>1944521.6734511701</v>
      </c>
      <c r="S1340" s="99">
        <v>2617309.6822656202</v>
      </c>
      <c r="T1340" s="19"/>
      <c r="U1340" s="23">
        <v>-1.2857429217547201E-2</v>
      </c>
      <c r="V1340" s="63">
        <v>-1.8437642085700601</v>
      </c>
      <c r="W1340" s="23">
        <v>6.1472899256841601E-2</v>
      </c>
      <c r="X1340" s="63">
        <v>-3.4554800389814799</v>
      </c>
      <c r="Y1340" s="23">
        <v>3.8126776473291102E-2</v>
      </c>
      <c r="Z1340" s="63">
        <v>17.013281027902799</v>
      </c>
      <c r="AA1340" s="23">
        <v>0.19727961821277901</v>
      </c>
      <c r="AB1340" s="63">
        <v>36.634577530960101</v>
      </c>
      <c r="AC1340" s="23">
        <v>0.39986456098093198</v>
      </c>
      <c r="AD1340" s="63">
        <v>60.053753345622702</v>
      </c>
      <c r="AE1340" s="23">
        <v>0.356016895064386</v>
      </c>
      <c r="AF1340" s="64">
        <v>47.795031090383397</v>
      </c>
      <c r="AG1340" s="23">
        <v>-1.25904599271962E-2</v>
      </c>
      <c r="AH1340" s="63">
        <v>-7.3538717934789002</v>
      </c>
      <c r="AI1340" s="23">
        <v>5.4014109451600199E-2</v>
      </c>
      <c r="AJ1340" s="63">
        <v>15.4875239173707</v>
      </c>
      <c r="AK1340" s="23">
        <v>0.33711597432382401</v>
      </c>
      <c r="AL1340" s="23">
        <v>7.5877548291828106E-2</v>
      </c>
      <c r="AM1340" s="63">
        <v>31.775743949227</v>
      </c>
      <c r="AN1340" s="19"/>
      <c r="AO1340" s="26">
        <v>3.5358249449927798E-2</v>
      </c>
      <c r="AP1340" s="26">
        <v>-3.7491336791390502E-2</v>
      </c>
      <c r="AQ1340" s="26">
        <v>0.13464365703839601</v>
      </c>
      <c r="AR1340" s="26">
        <v>-0.11350687619604299</v>
      </c>
      <c r="AS1340" s="24">
        <v>9</v>
      </c>
      <c r="AT1340" s="24">
        <v>3</v>
      </c>
      <c r="AU1340" s="24">
        <v>7</v>
      </c>
      <c r="AV1340" s="25">
        <v>5</v>
      </c>
      <c r="AW1340" s="19"/>
      <c r="AX1340" s="29">
        <v>0.15268239196913799</v>
      </c>
      <c r="AY1340" s="30">
        <v>1.4386300514761401</v>
      </c>
      <c r="AZ1340" s="30">
        <v>1.08613527692432</v>
      </c>
      <c r="BA1340" s="30">
        <v>2.1902026019088199</v>
      </c>
      <c r="BB1340" s="62">
        <v>1.5773979339264801E-2</v>
      </c>
      <c r="BC1340" s="108">
        <v>-15.841307262773601</v>
      </c>
      <c r="BD1340" s="22">
        <v>43896</v>
      </c>
      <c r="BE1340" s="22">
        <v>43915</v>
      </c>
      <c r="BF1340" s="24"/>
      <c r="BG1340" s="22"/>
      <c r="BH1340" s="37"/>
    </row>
    <row r="1341" spans="1:60" x14ac:dyDescent="0.25">
      <c r="A1341" s="19"/>
      <c r="B1341" s="17" t="s">
        <v>1355</v>
      </c>
      <c r="C1341" s="17" t="s">
        <v>5621</v>
      </c>
      <c r="D1341" s="17" t="s">
        <v>3243</v>
      </c>
      <c r="E1341" s="20" t="s">
        <v>7295</v>
      </c>
      <c r="F1341" s="20" t="s">
        <v>3151</v>
      </c>
      <c r="G1341" s="82" t="s">
        <v>2982</v>
      </c>
      <c r="H1341" s="85" t="s">
        <v>7273</v>
      </c>
      <c r="I1341" s="21" t="s">
        <v>7418</v>
      </c>
      <c r="J1341" s="21" t="s">
        <v>7702</v>
      </c>
      <c r="K1341" s="19"/>
      <c r="L1341" s="22">
        <v>44015</v>
      </c>
      <c r="M1341" s="98">
        <v>845729.314634323</v>
      </c>
      <c r="N1341" s="94">
        <v>845729.314634323</v>
      </c>
      <c r="O1341" s="94">
        <v>912894.93658924103</v>
      </c>
      <c r="P1341" s="62">
        <f t="shared" si="20"/>
        <v>0.9264256824494369</v>
      </c>
      <c r="Q1341" s="22">
        <v>43910</v>
      </c>
      <c r="R1341" s="99">
        <v>0</v>
      </c>
      <c r="S1341" s="99">
        <v>0</v>
      </c>
      <c r="T1341" s="19"/>
      <c r="U1341" s="23">
        <v>-1.50804248487475E-2</v>
      </c>
      <c r="V1341" s="63">
        <v>-2.0660637716901</v>
      </c>
      <c r="W1341" s="23">
        <v>2.69780037306191E-2</v>
      </c>
      <c r="X1341" s="63">
        <v>-6.9049695916037299</v>
      </c>
      <c r="Y1341" s="23">
        <v>6.6060252467650599E-2</v>
      </c>
      <c r="Z1341" s="63">
        <v>19.806628627353302</v>
      </c>
      <c r="AA1341" s="23">
        <v>0.180067517982097</v>
      </c>
      <c r="AB1341" s="63">
        <v>34.913367507862901</v>
      </c>
      <c r="AC1341" s="23">
        <v>0.23459406336041899</v>
      </c>
      <c r="AD1341" s="63">
        <v>43.526703583600501</v>
      </c>
      <c r="AE1341" s="23">
        <v>0.24505580993718501</v>
      </c>
      <c r="AF1341" s="64">
        <v>36.698922577663303</v>
      </c>
      <c r="AG1341" s="23">
        <v>-1.5164878239375E-2</v>
      </c>
      <c r="AH1341" s="63">
        <v>-7.6113136246931399</v>
      </c>
      <c r="AI1341" s="23">
        <v>7.9718514141859501E-2</v>
      </c>
      <c r="AJ1341" s="63">
        <v>18.057964386389401</v>
      </c>
      <c r="AK1341" s="23">
        <v>0.26062681050825598</v>
      </c>
      <c r="AL1341" s="23">
        <v>6.20177141736349E-2</v>
      </c>
      <c r="AM1341" s="63">
        <v>24.627990283799601</v>
      </c>
      <c r="AN1341" s="19"/>
      <c r="AO1341" s="26">
        <v>3.6556978096996297E-2</v>
      </c>
      <c r="AP1341" s="26">
        <v>-2.3708267339316101E-2</v>
      </c>
      <c r="AQ1341" s="26">
        <v>0.140306192692224</v>
      </c>
      <c r="AR1341" s="26">
        <v>-0.100971928765794</v>
      </c>
      <c r="AS1341" s="24">
        <v>8</v>
      </c>
      <c r="AT1341" s="24">
        <v>4</v>
      </c>
      <c r="AU1341" s="24">
        <v>7</v>
      </c>
      <c r="AV1341" s="25">
        <v>5</v>
      </c>
      <c r="AW1341" s="19"/>
      <c r="AX1341" s="29">
        <v>0.13563340488122799</v>
      </c>
      <c r="AY1341" s="30">
        <v>1.46434361430329</v>
      </c>
      <c r="AZ1341" s="30">
        <v>0.95620110961044702</v>
      </c>
      <c r="BA1341" s="30">
        <v>2.3290539865847699</v>
      </c>
      <c r="BB1341" s="62">
        <v>1.4036510826099399E-2</v>
      </c>
      <c r="BC1341" s="108">
        <v>-11.852551767078699</v>
      </c>
      <c r="BD1341" s="22">
        <v>43910</v>
      </c>
      <c r="BE1341" s="22">
        <v>43990</v>
      </c>
      <c r="BF1341" s="24"/>
      <c r="BG1341" s="22"/>
      <c r="BH1341" s="37"/>
    </row>
    <row r="1342" spans="1:60" x14ac:dyDescent="0.25">
      <c r="A1342" s="19"/>
      <c r="B1342" s="17" t="s">
        <v>1356</v>
      </c>
      <c r="C1342" s="17" t="s">
        <v>5622</v>
      </c>
      <c r="D1342" s="17" t="s">
        <v>3243</v>
      </c>
      <c r="E1342" s="20" t="s">
        <v>7394</v>
      </c>
      <c r="F1342" s="20" t="s">
        <v>3151</v>
      </c>
      <c r="G1342" s="82" t="s">
        <v>2982</v>
      </c>
      <c r="H1342" s="85" t="s">
        <v>7273</v>
      </c>
      <c r="I1342" s="21" t="s">
        <v>7418</v>
      </c>
      <c r="J1342" s="21" t="s">
        <v>7703</v>
      </c>
      <c r="K1342" s="19"/>
      <c r="L1342" s="22">
        <v>44015</v>
      </c>
      <c r="M1342" s="98">
        <v>920677.37540817296</v>
      </c>
      <c r="N1342" s="94">
        <v>920677.37540817296</v>
      </c>
      <c r="O1342" s="94">
        <v>993078.20687961602</v>
      </c>
      <c r="P1342" s="62">
        <f t="shared" si="20"/>
        <v>0.92709453196144931</v>
      </c>
      <c r="Q1342" s="22">
        <v>43896</v>
      </c>
      <c r="R1342" s="99">
        <v>4828852.9941718699</v>
      </c>
      <c r="S1342" s="99">
        <v>12556073.051750001</v>
      </c>
      <c r="T1342" s="19"/>
      <c r="U1342" s="23">
        <v>-1.2852607871536701E-2</v>
      </c>
      <c r="V1342" s="63">
        <v>-1.8432820739690201</v>
      </c>
      <c r="W1342" s="23">
        <v>6.1628651666978798E-2</v>
      </c>
      <c r="X1342" s="63">
        <v>-3.4399047979677602</v>
      </c>
      <c r="Y1342" s="23">
        <v>3.9051173238476601E-2</v>
      </c>
      <c r="Z1342" s="63">
        <v>17.105720704421401</v>
      </c>
      <c r="AA1342" s="23">
        <v>0.19942475188872799</v>
      </c>
      <c r="AB1342" s="63">
        <v>36.849090898525901</v>
      </c>
      <c r="AC1342" s="23">
        <v>0.40487967190740198</v>
      </c>
      <c r="AD1342" s="63">
        <v>60.555264438269703</v>
      </c>
      <c r="AE1342" s="23">
        <v>0.36330554190848502</v>
      </c>
      <c r="AF1342" s="64">
        <v>48.523895774793303</v>
      </c>
      <c r="AG1342" s="23">
        <v>-1.2576009686199501E-2</v>
      </c>
      <c r="AH1342" s="63">
        <v>-7.3524267693792398</v>
      </c>
      <c r="AI1342" s="23">
        <v>5.4968141281278797E-2</v>
      </c>
      <c r="AJ1342" s="63">
        <v>15.5829271003313</v>
      </c>
      <c r="AK1342" s="23">
        <v>0.38055357766454101</v>
      </c>
      <c r="AL1342" s="23">
        <v>8.5911785583448405E-2</v>
      </c>
      <c r="AM1342" s="63">
        <v>35.606638830911798</v>
      </c>
      <c r="AN1342" s="19"/>
      <c r="AO1342" s="26">
        <v>3.5363293067348402E-2</v>
      </c>
      <c r="AP1342" s="26">
        <v>-3.74771384713313E-2</v>
      </c>
      <c r="AQ1342" s="26">
        <v>0.13481012977717899</v>
      </c>
      <c r="AR1342" s="26">
        <v>-0.113372538158728</v>
      </c>
      <c r="AS1342" s="24">
        <v>9</v>
      </c>
      <c r="AT1342" s="24">
        <v>3</v>
      </c>
      <c r="AU1342" s="24">
        <v>7</v>
      </c>
      <c r="AV1342" s="25">
        <v>5</v>
      </c>
      <c r="AW1342" s="19"/>
      <c r="AX1342" s="29">
        <v>0.15267386932639099</v>
      </c>
      <c r="AY1342" s="30">
        <v>1.45229028913673</v>
      </c>
      <c r="AZ1342" s="30">
        <v>1.0929472911884699</v>
      </c>
      <c r="BA1342" s="30">
        <v>2.21211794572082</v>
      </c>
      <c r="BB1342" s="62">
        <v>1.5773212043222899E-2</v>
      </c>
      <c r="BC1342" s="108">
        <v>-15.833483186143001</v>
      </c>
      <c r="BD1342" s="22">
        <v>43896</v>
      </c>
      <c r="BE1342" s="22">
        <v>43915</v>
      </c>
      <c r="BF1342" s="24"/>
      <c r="BG1342" s="22"/>
      <c r="BH1342" s="37"/>
    </row>
    <row r="1343" spans="1:60" x14ac:dyDescent="0.25">
      <c r="A1343" s="19"/>
      <c r="B1343" s="17" t="s">
        <v>1357</v>
      </c>
      <c r="C1343" s="17" t="s">
        <v>5623</v>
      </c>
      <c r="D1343" s="17" t="s">
        <v>3244</v>
      </c>
      <c r="E1343" s="20" t="s">
        <v>7294</v>
      </c>
      <c r="F1343" s="20" t="s">
        <v>3151</v>
      </c>
      <c r="G1343" s="82" t="s">
        <v>7251</v>
      </c>
      <c r="H1343" s="85" t="s">
        <v>2982</v>
      </c>
      <c r="I1343" s="21" t="s">
        <v>7417</v>
      </c>
      <c r="J1343" s="21" t="s">
        <v>2982</v>
      </c>
      <c r="K1343" s="19"/>
      <c r="L1343" s="22">
        <v>44015</v>
      </c>
      <c r="M1343" s="98">
        <v>1520.48760000058</v>
      </c>
      <c r="N1343" s="94">
        <v>1520.48760000058</v>
      </c>
      <c r="O1343" s="94"/>
      <c r="P1343" s="62" t="str">
        <f t="shared" si="20"/>
        <v/>
      </c>
      <c r="Q1343" s="22"/>
      <c r="R1343" s="99">
        <v>1379018.8230000001</v>
      </c>
      <c r="S1343" s="99"/>
      <c r="T1343" s="19"/>
      <c r="U1343" s="23">
        <v>1.30223070300417E-5</v>
      </c>
      <c r="V1343" s="63">
        <v>-0.55671905611234296</v>
      </c>
      <c r="W1343" s="23"/>
      <c r="X1343" s="63"/>
      <c r="Y1343" s="23"/>
      <c r="Z1343" s="63"/>
      <c r="AA1343" s="23"/>
      <c r="AB1343" s="63"/>
      <c r="AC1343" s="23"/>
      <c r="AD1343" s="63"/>
      <c r="AE1343" s="23"/>
      <c r="AF1343" s="64"/>
      <c r="AG1343" s="23">
        <v>1.29448919324204E-4</v>
      </c>
      <c r="AH1343" s="63">
        <v>-6.0818809088232202</v>
      </c>
      <c r="AI1343" s="23"/>
      <c r="AJ1343" s="63"/>
      <c r="AK1343" s="23">
        <v>-9.1003196184828994E-3</v>
      </c>
      <c r="AL1343" s="23">
        <v>-0.114188876908884</v>
      </c>
      <c r="AM1343" s="63">
        <v>-2.3868017665336101</v>
      </c>
      <c r="AN1343" s="19"/>
      <c r="AO1343" s="26">
        <v>4.8784153659653401E-4</v>
      </c>
      <c r="AP1343" s="26">
        <v>-9.1256117184457305E-3</v>
      </c>
      <c r="AQ1343" s="26">
        <v>1.29448919324204E-4</v>
      </c>
      <c r="AR1343" s="26">
        <v>1.29448919324204E-4</v>
      </c>
      <c r="AS1343" s="24"/>
      <c r="AT1343" s="24"/>
      <c r="AU1343" s="24"/>
      <c r="AV1343" s="25"/>
      <c r="AW1343" s="19"/>
      <c r="AX1343" s="29"/>
      <c r="AY1343" s="30"/>
      <c r="AZ1343" s="30"/>
      <c r="BA1343" s="30"/>
      <c r="BB1343" s="62"/>
      <c r="BC1343" s="108">
        <v>-1.01955480943798</v>
      </c>
      <c r="BD1343" s="22">
        <v>43997</v>
      </c>
      <c r="BE1343" s="22">
        <v>44013</v>
      </c>
      <c r="BF1343" s="24"/>
      <c r="BG1343" s="22"/>
      <c r="BH1343" s="37"/>
    </row>
    <row r="1344" spans="1:60" x14ac:dyDescent="0.25">
      <c r="A1344" s="19"/>
      <c r="B1344" s="17" t="s">
        <v>1358</v>
      </c>
      <c r="C1344" s="17" t="s">
        <v>5624</v>
      </c>
      <c r="D1344" s="17" t="s">
        <v>3245</v>
      </c>
      <c r="E1344" s="20" t="s">
        <v>7290</v>
      </c>
      <c r="F1344" s="20" t="s">
        <v>3151</v>
      </c>
      <c r="G1344" s="82" t="s">
        <v>7251</v>
      </c>
      <c r="H1344" s="85" t="s">
        <v>7268</v>
      </c>
      <c r="I1344" s="21" t="s">
        <v>7417</v>
      </c>
      <c r="J1344" s="21" t="s">
        <v>7704</v>
      </c>
      <c r="K1344" s="19"/>
      <c r="L1344" s="22">
        <v>44015</v>
      </c>
      <c r="M1344" s="98">
        <v>1058.2205999996499</v>
      </c>
      <c r="N1344" s="94">
        <v>1058.2205999996499</v>
      </c>
      <c r="O1344" s="94">
        <v>1194.05430000089</v>
      </c>
      <c r="P1344" s="62">
        <f t="shared" si="20"/>
        <v>0.88624160559436971</v>
      </c>
      <c r="Q1344" s="22">
        <v>43935</v>
      </c>
      <c r="R1344" s="99">
        <v>2229.2669999999998</v>
      </c>
      <c r="S1344" s="99">
        <v>29528.9617277832</v>
      </c>
      <c r="T1344" s="19"/>
      <c r="U1344" s="23">
        <v>0</v>
      </c>
      <c r="V1344" s="63">
        <v>-0.55802128681534702</v>
      </c>
      <c r="W1344" s="23">
        <v>0</v>
      </c>
      <c r="X1344" s="63">
        <v>-9.6027699646656401</v>
      </c>
      <c r="Y1344" s="23">
        <v>-2.37924509874574E-2</v>
      </c>
      <c r="Z1344" s="63">
        <v>10.8213582818425</v>
      </c>
      <c r="AA1344" s="23">
        <v>-1.5060843149512899E-2</v>
      </c>
      <c r="AB1344" s="63">
        <v>15.4005313946982</v>
      </c>
      <c r="AC1344" s="23">
        <v>-3.8781351186116799E-3</v>
      </c>
      <c r="AD1344" s="63">
        <v>19.679483735672001</v>
      </c>
      <c r="AE1344" s="23">
        <v>9.9097493039153103E-3</v>
      </c>
      <c r="AF1344" s="64">
        <v>13.1843165143509</v>
      </c>
      <c r="AG1344" s="23">
        <v>0</v>
      </c>
      <c r="AH1344" s="63">
        <v>-6.0948258007556397</v>
      </c>
      <c r="AI1344" s="23">
        <v>-2.3168511228504898E-2</v>
      </c>
      <c r="AJ1344" s="63">
        <v>7.7692618493529197</v>
      </c>
      <c r="AK1344" s="23">
        <v>5.8100717187698998E-2</v>
      </c>
      <c r="AL1344" s="23">
        <v>1.29627839924069E-2</v>
      </c>
      <c r="AM1344" s="63">
        <v>-1.1609674087594599</v>
      </c>
      <c r="AN1344" s="19"/>
      <c r="AO1344" s="26">
        <v>1.4783267157326901E-2</v>
      </c>
      <c r="AP1344" s="26">
        <v>-0.11343386699270901</v>
      </c>
      <c r="AQ1344" s="26">
        <v>3.9663303954512202E-2</v>
      </c>
      <c r="AR1344" s="26">
        <v>-6.5473341916003805E-2</v>
      </c>
      <c r="AS1344" s="24">
        <v>8</v>
      </c>
      <c r="AT1344" s="24">
        <v>2</v>
      </c>
      <c r="AU1344" s="24">
        <v>7</v>
      </c>
      <c r="AV1344" s="25">
        <v>5</v>
      </c>
      <c r="AW1344" s="19"/>
      <c r="AX1344" s="29">
        <v>0.12154373055949701</v>
      </c>
      <c r="AY1344" s="30">
        <v>-0.35037638259791498</v>
      </c>
      <c r="AZ1344" s="30">
        <v>0.30060136885595101</v>
      </c>
      <c r="BA1344" s="30">
        <v>-0.37038369144829603</v>
      </c>
      <c r="BB1344" s="62">
        <v>1.1870276464742299E-2</v>
      </c>
      <c r="BC1344" s="108">
        <v>-11.402948760427501</v>
      </c>
      <c r="BD1344" s="22">
        <v>43935</v>
      </c>
      <c r="BE1344" s="22">
        <v>43943</v>
      </c>
      <c r="BF1344" s="24"/>
      <c r="BG1344" s="22"/>
      <c r="BH1344" s="37"/>
    </row>
    <row r="1345" spans="1:60" x14ac:dyDescent="0.25">
      <c r="A1345" s="19"/>
      <c r="B1345" s="17" t="s">
        <v>1359</v>
      </c>
      <c r="C1345" s="17" t="s">
        <v>5625</v>
      </c>
      <c r="D1345" s="17" t="s">
        <v>3245</v>
      </c>
      <c r="E1345" s="20" t="s">
        <v>7291</v>
      </c>
      <c r="F1345" s="20" t="s">
        <v>3151</v>
      </c>
      <c r="G1345" s="82" t="s">
        <v>7251</v>
      </c>
      <c r="H1345" s="85" t="s">
        <v>7268</v>
      </c>
      <c r="I1345" s="21" t="s">
        <v>7417</v>
      </c>
      <c r="J1345" s="21" t="s">
        <v>7705</v>
      </c>
      <c r="K1345" s="19"/>
      <c r="L1345" s="22">
        <v>44015</v>
      </c>
      <c r="M1345" s="98">
        <v>1080.5286999996799</v>
      </c>
      <c r="N1345" s="94">
        <v>1080.5286999996799</v>
      </c>
      <c r="O1345" s="94">
        <v>1080.5286999996799</v>
      </c>
      <c r="P1345" s="62">
        <f t="shared" si="20"/>
        <v>1</v>
      </c>
      <c r="Q1345" s="22">
        <v>44015</v>
      </c>
      <c r="R1345" s="99">
        <v>0</v>
      </c>
      <c r="S1345" s="99">
        <v>0</v>
      </c>
      <c r="T1345" s="19"/>
      <c r="U1345" s="23">
        <v>0</v>
      </c>
      <c r="V1345" s="63">
        <v>-0.55802128681534702</v>
      </c>
      <c r="W1345" s="23">
        <v>0</v>
      </c>
      <c r="X1345" s="63">
        <v>-9.6027699646656401</v>
      </c>
      <c r="Y1345" s="23">
        <v>0</v>
      </c>
      <c r="Z1345" s="63">
        <v>13.200603380581001</v>
      </c>
      <c r="AA1345" s="23">
        <v>0</v>
      </c>
      <c r="AB1345" s="63">
        <v>16.906615709653099</v>
      </c>
      <c r="AC1345" s="23">
        <v>1.51504717432545E-2</v>
      </c>
      <c r="AD1345" s="63">
        <v>21.582344421854899</v>
      </c>
      <c r="AE1345" s="23">
        <v>3.04276585557091E-2</v>
      </c>
      <c r="AF1345" s="64">
        <v>15.236107439530301</v>
      </c>
      <c r="AG1345" s="23">
        <v>0</v>
      </c>
      <c r="AH1345" s="63">
        <v>-6.0948258007556397</v>
      </c>
      <c r="AI1345" s="23">
        <v>0</v>
      </c>
      <c r="AJ1345" s="63">
        <v>10.0861129722034</v>
      </c>
      <c r="AK1345" s="23">
        <v>8.0528700000286293E-2</v>
      </c>
      <c r="AL1345" s="23">
        <v>1.7885137667690301E-2</v>
      </c>
      <c r="AM1345" s="63">
        <v>1.7244700906303501</v>
      </c>
      <c r="AN1345" s="19"/>
      <c r="AO1345" s="26">
        <v>0</v>
      </c>
      <c r="AP1345" s="26">
        <v>0</v>
      </c>
      <c r="AQ1345" s="26">
        <v>0</v>
      </c>
      <c r="AR1345" s="26">
        <v>0</v>
      </c>
      <c r="AS1345" s="24">
        <v>0</v>
      </c>
      <c r="AT1345" s="24">
        <v>0</v>
      </c>
      <c r="AU1345" s="24">
        <v>7</v>
      </c>
      <c r="AV1345" s="25">
        <v>5</v>
      </c>
      <c r="AW1345" s="19"/>
      <c r="AX1345" s="29">
        <v>0</v>
      </c>
      <c r="AY1345" s="30">
        <v>-118.040004869341</v>
      </c>
      <c r="AZ1345" s="30">
        <v>0.35707116487947099</v>
      </c>
      <c r="BA1345" s="30">
        <v>-15.9724934014084</v>
      </c>
      <c r="BB1345" s="62">
        <v>0</v>
      </c>
      <c r="BC1345" s="108">
        <v>0</v>
      </c>
      <c r="BD1345" s="22">
        <v>43650</v>
      </c>
      <c r="BE1345" s="22"/>
      <c r="BF1345" s="24"/>
      <c r="BG1345" s="22"/>
      <c r="BH1345" s="37"/>
    </row>
    <row r="1346" spans="1:60" x14ac:dyDescent="0.25">
      <c r="A1346" s="19"/>
      <c r="B1346" s="17" t="s">
        <v>1360</v>
      </c>
      <c r="C1346" s="17" t="s">
        <v>5626</v>
      </c>
      <c r="D1346" s="17" t="s">
        <v>3245</v>
      </c>
      <c r="E1346" s="20" t="s">
        <v>7292</v>
      </c>
      <c r="F1346" s="20" t="s">
        <v>3151</v>
      </c>
      <c r="G1346" s="82" t="s">
        <v>7251</v>
      </c>
      <c r="H1346" s="85" t="s">
        <v>7268</v>
      </c>
      <c r="I1346" s="21" t="s">
        <v>7417</v>
      </c>
      <c r="J1346" s="21" t="s">
        <v>7706</v>
      </c>
      <c r="K1346" s="19"/>
      <c r="L1346" s="22">
        <v>44015</v>
      </c>
      <c r="M1346" s="98">
        <v>1058.55220000073</v>
      </c>
      <c r="N1346" s="94">
        <v>1058.55220000073</v>
      </c>
      <c r="O1346" s="94">
        <v>1194.1099999994001</v>
      </c>
      <c r="P1346" s="62">
        <f t="shared" si="20"/>
        <v>0.88647796266781265</v>
      </c>
      <c r="Q1346" s="22">
        <v>43935</v>
      </c>
      <c r="R1346" s="99">
        <v>0</v>
      </c>
      <c r="S1346" s="99">
        <v>185955.70281127901</v>
      </c>
      <c r="T1346" s="19"/>
      <c r="U1346" s="23">
        <v>0</v>
      </c>
      <c r="V1346" s="63">
        <v>-0.55802128681534702</v>
      </c>
      <c r="W1346" s="23">
        <v>0</v>
      </c>
      <c r="X1346" s="63">
        <v>-9.6027699646656401</v>
      </c>
      <c r="Y1346" s="23">
        <v>-2.2165405612213401E-2</v>
      </c>
      <c r="Z1346" s="63">
        <v>10.984062819363301</v>
      </c>
      <c r="AA1346" s="23">
        <v>-1.1958492915255199E-2</v>
      </c>
      <c r="AB1346" s="63">
        <v>15.710766418124001</v>
      </c>
      <c r="AC1346" s="23">
        <v>2.2366243047145002E-3</v>
      </c>
      <c r="AD1346" s="63">
        <v>20.2909596780082</v>
      </c>
      <c r="AE1346" s="23">
        <v>1.9136092487315199E-2</v>
      </c>
      <c r="AF1346" s="64">
        <v>14.106950832690901</v>
      </c>
      <c r="AG1346" s="23">
        <v>0</v>
      </c>
      <c r="AH1346" s="63">
        <v>-6.0948258007556397</v>
      </c>
      <c r="AI1346" s="23">
        <v>-2.1516425926165501E-2</v>
      </c>
      <c r="AJ1346" s="63">
        <v>7.9344703795868599</v>
      </c>
      <c r="AK1346" s="23">
        <v>5.8552200000121998E-2</v>
      </c>
      <c r="AL1346" s="23">
        <v>1.3529635742088399E-2</v>
      </c>
      <c r="AM1346" s="63">
        <v>-1.0370360809247401</v>
      </c>
      <c r="AN1346" s="19"/>
      <c r="AO1346" s="26">
        <v>1.48317559342104E-2</v>
      </c>
      <c r="AP1346" s="26">
        <v>-0.113434748952423</v>
      </c>
      <c r="AQ1346" s="26">
        <v>4.04178739026975E-2</v>
      </c>
      <c r="AR1346" s="26">
        <v>-6.5029242781747598E-2</v>
      </c>
      <c r="AS1346" s="24">
        <v>8</v>
      </c>
      <c r="AT1346" s="24">
        <v>1</v>
      </c>
      <c r="AU1346" s="24">
        <v>7</v>
      </c>
      <c r="AV1346" s="25">
        <v>5</v>
      </c>
      <c r="AW1346" s="19"/>
      <c r="AX1346" s="29">
        <v>0.12157198369750399</v>
      </c>
      <c r="AY1346" s="30">
        <v>-0.324584986324226</v>
      </c>
      <c r="AZ1346" s="30">
        <v>0.31021652822846602</v>
      </c>
      <c r="BA1346" s="30">
        <v>-0.34321397792882602</v>
      </c>
      <c r="BB1346" s="62">
        <v>1.18732960842863E-2</v>
      </c>
      <c r="BC1346" s="108">
        <v>-11.3786669569963</v>
      </c>
      <c r="BD1346" s="22">
        <v>43935</v>
      </c>
      <c r="BE1346" s="22">
        <v>43943</v>
      </c>
      <c r="BF1346" s="24"/>
      <c r="BG1346" s="22"/>
      <c r="BH1346" s="37"/>
    </row>
    <row r="1347" spans="1:60" x14ac:dyDescent="0.25">
      <c r="A1347" s="19"/>
      <c r="B1347" s="17" t="s">
        <v>1361</v>
      </c>
      <c r="C1347" s="17" t="s">
        <v>5627</v>
      </c>
      <c r="D1347" s="17" t="s">
        <v>3245</v>
      </c>
      <c r="E1347" s="20" t="s">
        <v>7293</v>
      </c>
      <c r="F1347" s="20" t="s">
        <v>3151</v>
      </c>
      <c r="G1347" s="82" t="s">
        <v>7251</v>
      </c>
      <c r="H1347" s="85" t="s">
        <v>7268</v>
      </c>
      <c r="I1347" s="21" t="s">
        <v>7417</v>
      </c>
      <c r="J1347" s="21" t="s">
        <v>7707</v>
      </c>
      <c r="K1347" s="19"/>
      <c r="L1347" s="22">
        <v>44015</v>
      </c>
      <c r="M1347" s="98">
        <v>1082.21000000089</v>
      </c>
      <c r="N1347" s="94">
        <v>1082.21000000089</v>
      </c>
      <c r="O1347" s="94">
        <v>1220.6505999993501</v>
      </c>
      <c r="P1347" s="62">
        <f t="shared" si="20"/>
        <v>0.88658458038808663</v>
      </c>
      <c r="Q1347" s="22">
        <v>43935</v>
      </c>
      <c r="R1347" s="99">
        <v>0</v>
      </c>
      <c r="S1347" s="99">
        <v>13130.7899272003</v>
      </c>
      <c r="T1347" s="19"/>
      <c r="U1347" s="23">
        <v>0</v>
      </c>
      <c r="V1347" s="63">
        <v>-0.55802128681534702</v>
      </c>
      <c r="W1347" s="23">
        <v>0</v>
      </c>
      <c r="X1347" s="63">
        <v>-9.6027699646656401</v>
      </c>
      <c r="Y1347" s="23">
        <v>-1.87921063443355E-2</v>
      </c>
      <c r="Z1347" s="63">
        <v>11.321392746147501</v>
      </c>
      <c r="AA1347" s="23">
        <v>-6.2188344309106504E-3</v>
      </c>
      <c r="AB1347" s="63">
        <v>16.284732266562099</v>
      </c>
      <c r="AC1347" s="23">
        <v>9.2589466694335005E-3</v>
      </c>
      <c r="AD1347" s="63">
        <v>20.993191914487401</v>
      </c>
      <c r="AE1347" s="23">
        <v>2.7499553285451801E-2</v>
      </c>
      <c r="AF1347" s="64">
        <v>14.9432969125046</v>
      </c>
      <c r="AG1347" s="23">
        <v>0</v>
      </c>
      <c r="AH1347" s="63">
        <v>-6.0948258007556397</v>
      </c>
      <c r="AI1347" s="23">
        <v>-1.8087813095917199E-2</v>
      </c>
      <c r="AJ1347" s="63">
        <v>8.2773316626116902</v>
      </c>
      <c r="AK1347" s="23">
        <v>8.2075065240205705E-2</v>
      </c>
      <c r="AL1347" s="23">
        <v>1.81518270655943E-2</v>
      </c>
      <c r="AM1347" s="63">
        <v>1.2364673964912101</v>
      </c>
      <c r="AN1347" s="19"/>
      <c r="AO1347" s="26">
        <v>1.4954569973269801E-2</v>
      </c>
      <c r="AP1347" s="26">
        <v>-0.11344482519693</v>
      </c>
      <c r="AQ1347" s="26">
        <v>4.1144597053062198E-2</v>
      </c>
      <c r="AR1347" s="26">
        <v>-6.4679308618942694E-2</v>
      </c>
      <c r="AS1347" s="24">
        <v>8</v>
      </c>
      <c r="AT1347" s="24">
        <v>1</v>
      </c>
      <c r="AU1347" s="24">
        <v>7</v>
      </c>
      <c r="AV1347" s="25">
        <v>5</v>
      </c>
      <c r="AW1347" s="19"/>
      <c r="AX1347" s="29">
        <v>0.12163262504851401</v>
      </c>
      <c r="AY1347" s="30">
        <v>-0.27764977379319999</v>
      </c>
      <c r="AZ1347" s="30">
        <v>0.32792602387917202</v>
      </c>
      <c r="BA1347" s="30">
        <v>-0.29371556669184401</v>
      </c>
      <c r="BB1347" s="62">
        <v>1.18796594821106E-2</v>
      </c>
      <c r="BC1347" s="108">
        <v>-11.367462564579901</v>
      </c>
      <c r="BD1347" s="22">
        <v>43935</v>
      </c>
      <c r="BE1347" s="22">
        <v>43943</v>
      </c>
      <c r="BF1347" s="24"/>
      <c r="BG1347" s="22"/>
      <c r="BH1347" s="37"/>
    </row>
    <row r="1348" spans="1:60" x14ac:dyDescent="0.25">
      <c r="A1348" s="19"/>
      <c r="B1348" s="17" t="s">
        <v>1362</v>
      </c>
      <c r="C1348" s="17" t="s">
        <v>5628</v>
      </c>
      <c r="D1348" s="17" t="s">
        <v>3245</v>
      </c>
      <c r="E1348" s="20" t="s">
        <v>7294</v>
      </c>
      <c r="F1348" s="20" t="s">
        <v>3151</v>
      </c>
      <c r="G1348" s="82" t="s">
        <v>7251</v>
      </c>
      <c r="H1348" s="85" t="s">
        <v>7268</v>
      </c>
      <c r="I1348" s="21" t="s">
        <v>7417</v>
      </c>
      <c r="J1348" s="21" t="s">
        <v>7708</v>
      </c>
      <c r="K1348" s="19"/>
      <c r="L1348" s="22">
        <v>44015</v>
      </c>
      <c r="M1348" s="98">
        <v>1077.9833000004301</v>
      </c>
      <c r="N1348" s="94">
        <v>1077.9833000004301</v>
      </c>
      <c r="O1348" s="94">
        <v>1216.2117999996999</v>
      </c>
      <c r="P1348" s="62">
        <f t="shared" si="20"/>
        <v>0.88634504286235016</v>
      </c>
      <c r="Q1348" s="22">
        <v>43935</v>
      </c>
      <c r="R1348" s="99">
        <v>342.77</v>
      </c>
      <c r="S1348" s="99">
        <v>275233.31965918001</v>
      </c>
      <c r="T1348" s="19"/>
      <c r="U1348" s="23">
        <v>0</v>
      </c>
      <c r="V1348" s="63">
        <v>-0.55802128681534702</v>
      </c>
      <c r="W1348" s="23">
        <v>0</v>
      </c>
      <c r="X1348" s="63">
        <v>-9.6027699646656401</v>
      </c>
      <c r="Y1348" s="23">
        <v>-2.2132265463369501E-2</v>
      </c>
      <c r="Z1348" s="63">
        <v>10.9873768342513</v>
      </c>
      <c r="AA1348" s="23">
        <v>-1.07080127372683E-2</v>
      </c>
      <c r="AB1348" s="63">
        <v>15.8358144359227</v>
      </c>
      <c r="AC1348" s="23">
        <v>5.8967176282749296E-3</v>
      </c>
      <c r="AD1348" s="63">
        <v>20.6569690103643</v>
      </c>
      <c r="AE1348" s="23">
        <v>2.52957115626486E-2</v>
      </c>
      <c r="AF1348" s="64">
        <v>14.722912740224301</v>
      </c>
      <c r="AG1348" s="23">
        <v>0</v>
      </c>
      <c r="AH1348" s="63">
        <v>-6.0948258007556397</v>
      </c>
      <c r="AI1348" s="23">
        <v>-2.1462261218403E-2</v>
      </c>
      <c r="AJ1348" s="63">
        <v>7.9398868503631101</v>
      </c>
      <c r="AK1348" s="23">
        <v>7.7519858708910802E-2</v>
      </c>
      <c r="AL1348" s="23">
        <v>1.7172769272292498E-2</v>
      </c>
      <c r="AM1348" s="63">
        <v>0.78094674336170999</v>
      </c>
      <c r="AN1348" s="19"/>
      <c r="AO1348" s="26">
        <v>1.4827231718300001E-2</v>
      </c>
      <c r="AP1348" s="26">
        <v>-0.11341990501387</v>
      </c>
      <c r="AQ1348" s="26">
        <v>4.0163458052120397E-2</v>
      </c>
      <c r="AR1348" s="26">
        <v>-6.5176099529708195E-2</v>
      </c>
      <c r="AS1348" s="24">
        <v>8</v>
      </c>
      <c r="AT1348" s="24">
        <v>1</v>
      </c>
      <c r="AU1348" s="24">
        <v>7</v>
      </c>
      <c r="AV1348" s="25">
        <v>5</v>
      </c>
      <c r="AW1348" s="19"/>
      <c r="AX1348" s="29">
        <v>0.12155438323010501</v>
      </c>
      <c r="AY1348" s="30">
        <v>-0.31516891863930102</v>
      </c>
      <c r="AZ1348" s="30">
        <v>0.31380489970797498</v>
      </c>
      <c r="BA1348" s="30">
        <v>-0.33325355986698901</v>
      </c>
      <c r="BB1348" s="62">
        <v>1.18716365859655E-2</v>
      </c>
      <c r="BC1348" s="108">
        <v>-11.3926538123487</v>
      </c>
      <c r="BD1348" s="22">
        <v>43935</v>
      </c>
      <c r="BE1348" s="22">
        <v>43943</v>
      </c>
      <c r="BF1348" s="24"/>
      <c r="BG1348" s="22"/>
      <c r="BH1348" s="37"/>
    </row>
    <row r="1349" spans="1:60" x14ac:dyDescent="0.25">
      <c r="A1349" s="19"/>
      <c r="B1349" s="17" t="s">
        <v>1363</v>
      </c>
      <c r="C1349" s="17" t="s">
        <v>5629</v>
      </c>
      <c r="D1349" s="17" t="s">
        <v>3245</v>
      </c>
      <c r="E1349" s="20" t="s">
        <v>7295</v>
      </c>
      <c r="F1349" s="20" t="s">
        <v>3151</v>
      </c>
      <c r="G1349" s="82" t="s">
        <v>7251</v>
      </c>
      <c r="H1349" s="85" t="s">
        <v>7268</v>
      </c>
      <c r="I1349" s="21" t="s">
        <v>7417</v>
      </c>
      <c r="J1349" s="21" t="s">
        <v>7709</v>
      </c>
      <c r="K1349" s="19"/>
      <c r="L1349" s="22">
        <v>44015</v>
      </c>
      <c r="M1349" s="98">
        <v>1067.5565000008801</v>
      </c>
      <c r="N1349" s="94">
        <v>1067.5565000008801</v>
      </c>
      <c r="O1349" s="94">
        <v>1067.5565000008801</v>
      </c>
      <c r="P1349" s="62">
        <f t="shared" ref="P1349:P1412" si="21">IFERROR(N1349/O1349,"")</f>
        <v>1</v>
      </c>
      <c r="Q1349" s="22">
        <v>44015</v>
      </c>
      <c r="R1349" s="99">
        <v>0</v>
      </c>
      <c r="S1349" s="99">
        <v>0</v>
      </c>
      <c r="T1349" s="19"/>
      <c r="U1349" s="23">
        <v>0</v>
      </c>
      <c r="V1349" s="63">
        <v>-0.55802128681534702</v>
      </c>
      <c r="W1349" s="23">
        <v>0</v>
      </c>
      <c r="X1349" s="63">
        <v>-9.6027699646656401</v>
      </c>
      <c r="Y1349" s="23">
        <v>0</v>
      </c>
      <c r="Z1349" s="63">
        <v>13.200603380581001</v>
      </c>
      <c r="AA1349" s="23">
        <v>0</v>
      </c>
      <c r="AB1349" s="63">
        <v>16.906615709653099</v>
      </c>
      <c r="AC1349" s="23">
        <v>0</v>
      </c>
      <c r="AD1349" s="63">
        <v>20.067297247529499</v>
      </c>
      <c r="AE1349" s="23">
        <v>3.7585123391181701E-3</v>
      </c>
      <c r="AF1349" s="64">
        <v>12.569192817871199</v>
      </c>
      <c r="AG1349" s="23">
        <v>0</v>
      </c>
      <c r="AH1349" s="63">
        <v>-6.0948258007556397</v>
      </c>
      <c r="AI1349" s="23">
        <v>0</v>
      </c>
      <c r="AJ1349" s="63">
        <v>10.0861129722034</v>
      </c>
      <c r="AK1349" s="23">
        <v>6.7040265919786193E-2</v>
      </c>
      <c r="AL1349" s="23">
        <v>1.4908183755324E-2</v>
      </c>
      <c r="AM1349" s="63">
        <v>-0.267012535550748</v>
      </c>
      <c r="AN1349" s="19"/>
      <c r="AO1349" s="26">
        <v>0</v>
      </c>
      <c r="AP1349" s="26">
        <v>0</v>
      </c>
      <c r="AQ1349" s="26">
        <v>0</v>
      </c>
      <c r="AR1349" s="26">
        <v>0</v>
      </c>
      <c r="AS1349" s="24">
        <v>0</v>
      </c>
      <c r="AT1349" s="24">
        <v>0</v>
      </c>
      <c r="AU1349" s="24">
        <v>7</v>
      </c>
      <c r="AV1349" s="25">
        <v>5</v>
      </c>
      <c r="AW1349" s="19"/>
      <c r="AX1349" s="29">
        <v>0</v>
      </c>
      <c r="AY1349" s="30">
        <v>-118.040004869341</v>
      </c>
      <c r="AZ1349" s="30">
        <v>0.35707116487947099</v>
      </c>
      <c r="BA1349" s="30">
        <v>-15.9724934014084</v>
      </c>
      <c r="BB1349" s="62">
        <v>0</v>
      </c>
      <c r="BC1349" s="108">
        <v>0</v>
      </c>
      <c r="BD1349" s="22">
        <v>43650</v>
      </c>
      <c r="BE1349" s="22"/>
      <c r="BF1349" s="24"/>
      <c r="BG1349" s="22"/>
      <c r="BH1349" s="37"/>
    </row>
    <row r="1350" spans="1:60" x14ac:dyDescent="0.25">
      <c r="A1350" s="19"/>
      <c r="B1350" s="17" t="s">
        <v>1364</v>
      </c>
      <c r="C1350" s="17" t="s">
        <v>5630</v>
      </c>
      <c r="D1350" s="17" t="s">
        <v>3246</v>
      </c>
      <c r="E1350" s="20" t="s">
        <v>7288</v>
      </c>
      <c r="F1350" s="20" t="s">
        <v>3157</v>
      </c>
      <c r="G1350" s="82" t="s">
        <v>7250</v>
      </c>
      <c r="H1350" s="85" t="s">
        <v>7258</v>
      </c>
      <c r="I1350" s="21" t="s">
        <v>7417</v>
      </c>
      <c r="J1350" s="21" t="s">
        <v>7710</v>
      </c>
      <c r="K1350" s="19"/>
      <c r="L1350" s="22">
        <v>44015</v>
      </c>
      <c r="M1350" s="98">
        <v>2845.3372000008799</v>
      </c>
      <c r="N1350" s="94">
        <v>2845.3372000008799</v>
      </c>
      <c r="O1350" s="94">
        <v>3633.4235999993998</v>
      </c>
      <c r="P1350" s="62">
        <f t="shared" si="21"/>
        <v>0.78310087488872748</v>
      </c>
      <c r="Q1350" s="22">
        <v>43756</v>
      </c>
      <c r="R1350" s="99">
        <v>89457401.568000004</v>
      </c>
      <c r="S1350" s="99">
        <v>98688739.027875006</v>
      </c>
      <c r="T1350" s="19"/>
      <c r="U1350" s="23">
        <v>5.7220392845920296E-3</v>
      </c>
      <c r="V1350" s="63">
        <v>1.41826416438562E-2</v>
      </c>
      <c r="W1350" s="23">
        <v>9.5390634300274502E-2</v>
      </c>
      <c r="X1350" s="63">
        <v>-6.3706534638185999E-2</v>
      </c>
      <c r="Y1350" s="23">
        <v>-0.16193566443224</v>
      </c>
      <c r="Z1350" s="63">
        <v>-2.9929630626429602</v>
      </c>
      <c r="AA1350" s="23">
        <v>-0.19738631125539499</v>
      </c>
      <c r="AB1350" s="63">
        <v>-2.8320154158864201</v>
      </c>
      <c r="AC1350" s="23">
        <v>-0.25480764307489201</v>
      </c>
      <c r="AD1350" s="63">
        <v>-5.4134670599596602</v>
      </c>
      <c r="AE1350" s="23">
        <v>-0.20224972002149999</v>
      </c>
      <c r="AF1350" s="64">
        <v>-8.0316304181906197</v>
      </c>
      <c r="AG1350" s="23">
        <v>6.1613166026290897E-2</v>
      </c>
      <c r="AH1350" s="63">
        <v>6.6490801873442307E-2</v>
      </c>
      <c r="AI1350" s="23">
        <v>-0.13155973165980001</v>
      </c>
      <c r="AJ1350" s="63">
        <v>-3.0698601937765502</v>
      </c>
      <c r="AK1350" s="23">
        <v>-7.6691254919787802E-2</v>
      </c>
      <c r="AL1350" s="23">
        <v>-1.1201487161997601E-2</v>
      </c>
      <c r="AM1350" s="63">
        <v>-23.427682491746999</v>
      </c>
      <c r="AN1350" s="19"/>
      <c r="AO1350" s="26">
        <v>7.9691858300066101E-2</v>
      </c>
      <c r="AP1350" s="26">
        <v>-0.140777061189583</v>
      </c>
      <c r="AQ1350" s="26">
        <v>0.13674500767054301</v>
      </c>
      <c r="AR1350" s="26">
        <v>-0.161209092898353</v>
      </c>
      <c r="AS1350" s="24">
        <v>5</v>
      </c>
      <c r="AT1350" s="24">
        <v>7</v>
      </c>
      <c r="AU1350" s="24">
        <v>4</v>
      </c>
      <c r="AV1350" s="25">
        <v>8</v>
      </c>
      <c r="AW1350" s="19"/>
      <c r="AX1350" s="29">
        <v>0.33982346134609498</v>
      </c>
      <c r="AY1350" s="30">
        <v>-0.60142036364868501</v>
      </c>
      <c r="AZ1350" s="30">
        <v>-1.5630194051937001</v>
      </c>
      <c r="BA1350" s="30">
        <v>-0.79242277162575203</v>
      </c>
      <c r="BB1350" s="62">
        <v>3.4471482634289702E-2</v>
      </c>
      <c r="BC1350" s="108">
        <v>-44.618871303624502</v>
      </c>
      <c r="BD1350" s="22">
        <v>43756</v>
      </c>
      <c r="BE1350" s="22">
        <v>43908</v>
      </c>
      <c r="BF1350" s="24"/>
      <c r="BG1350" s="22"/>
      <c r="BH1350" s="37"/>
    </row>
    <row r="1351" spans="1:60" x14ac:dyDescent="0.25">
      <c r="A1351" s="19"/>
      <c r="B1351" s="17" t="s">
        <v>1365</v>
      </c>
      <c r="C1351" s="17" t="s">
        <v>5631</v>
      </c>
      <c r="D1351" s="17" t="s">
        <v>3247</v>
      </c>
      <c r="E1351" s="20" t="s">
        <v>7289</v>
      </c>
      <c r="F1351" s="20" t="s">
        <v>3153</v>
      </c>
      <c r="G1351" s="82" t="s">
        <v>7254</v>
      </c>
      <c r="H1351" s="85" t="s">
        <v>7287</v>
      </c>
      <c r="I1351" s="21" t="s">
        <v>7418</v>
      </c>
      <c r="J1351" s="21" t="s">
        <v>7711</v>
      </c>
      <c r="K1351" s="19"/>
      <c r="L1351" s="22">
        <v>44015</v>
      </c>
      <c r="M1351" s="98">
        <v>492.51814799988603</v>
      </c>
      <c r="N1351" s="94">
        <v>492.51814799988603</v>
      </c>
      <c r="O1351" s="94">
        <v>591.85910299979196</v>
      </c>
      <c r="P1351" s="62">
        <f t="shared" si="21"/>
        <v>0.83215438523053209</v>
      </c>
      <c r="Q1351" s="22">
        <v>43979</v>
      </c>
      <c r="R1351" s="99">
        <v>2556707.8547187499</v>
      </c>
      <c r="S1351" s="99">
        <v>2170783.1462890599</v>
      </c>
      <c r="T1351" s="19"/>
      <c r="U1351" s="23">
        <v>-1.82854999393385E-2</v>
      </c>
      <c r="V1351" s="63">
        <v>-2.3865712807491901</v>
      </c>
      <c r="W1351" s="23">
        <v>-0.1069883249329</v>
      </c>
      <c r="X1351" s="63">
        <v>-20.301602457970102</v>
      </c>
      <c r="Y1351" s="23">
        <v>0.30770626884448599</v>
      </c>
      <c r="Z1351" s="63">
        <v>43.971230265044099</v>
      </c>
      <c r="AA1351" s="23">
        <v>-8.5966163213015506E-2</v>
      </c>
      <c r="AB1351" s="63">
        <v>8.3099993883515708</v>
      </c>
      <c r="AC1351" s="23">
        <v>-1.61150992416879E-2</v>
      </c>
      <c r="AD1351" s="63">
        <v>18.4557873233571</v>
      </c>
      <c r="AE1351" s="23"/>
      <c r="AF1351" s="64"/>
      <c r="AG1351" s="23">
        <v>-3.9621146785066202E-2</v>
      </c>
      <c r="AH1351" s="63">
        <v>-10.0569404792623</v>
      </c>
      <c r="AI1351" s="23">
        <v>0.29591606928443098</v>
      </c>
      <c r="AJ1351" s="63">
        <v>39.677719900675598</v>
      </c>
      <c r="AK1351" s="23">
        <v>-0.18590696044615501</v>
      </c>
      <c r="AL1351" s="23">
        <v>-7.7677561210293802E-2</v>
      </c>
      <c r="AM1351" s="63">
        <v>9.4739457498653792</v>
      </c>
      <c r="AN1351" s="19"/>
      <c r="AO1351" s="26">
        <v>0.147076580038702</v>
      </c>
      <c r="AP1351" s="26">
        <v>-0.26694028872327202</v>
      </c>
      <c r="AQ1351" s="26">
        <v>0.35840789776586501</v>
      </c>
      <c r="AR1351" s="26">
        <v>-0.57757425370800797</v>
      </c>
      <c r="AS1351" s="24">
        <v>7</v>
      </c>
      <c r="AT1351" s="24">
        <v>5</v>
      </c>
      <c r="AU1351" s="24">
        <v>8</v>
      </c>
      <c r="AV1351" s="25">
        <v>4</v>
      </c>
      <c r="AW1351" s="19"/>
      <c r="AX1351" s="29">
        <v>0.58552298099966704</v>
      </c>
      <c r="AY1351" s="30">
        <v>0.191125163334846</v>
      </c>
      <c r="AZ1351" s="30">
        <v>0.34838991685273901</v>
      </c>
      <c r="BA1351" s="30">
        <v>0.25621112445333</v>
      </c>
      <c r="BB1351" s="62">
        <v>5.77789718805434E-2</v>
      </c>
      <c r="BC1351" s="108">
        <v>-61.699009527976202</v>
      </c>
      <c r="BD1351" s="22">
        <v>43658</v>
      </c>
      <c r="BE1351" s="22">
        <v>43718</v>
      </c>
      <c r="BF1351" s="24">
        <v>206</v>
      </c>
      <c r="BG1351" s="22">
        <v>43948</v>
      </c>
      <c r="BH1351" s="37"/>
    </row>
    <row r="1352" spans="1:60" x14ac:dyDescent="0.25">
      <c r="A1352" s="19"/>
      <c r="B1352" s="17" t="s">
        <v>1366</v>
      </c>
      <c r="C1352" s="17" t="s">
        <v>5632</v>
      </c>
      <c r="D1352" s="17" t="s">
        <v>3247</v>
      </c>
      <c r="E1352" s="20" t="s">
        <v>7298</v>
      </c>
      <c r="F1352" s="20" t="s">
        <v>3153</v>
      </c>
      <c r="G1352" s="82" t="s">
        <v>7254</v>
      </c>
      <c r="H1352" s="85" t="s">
        <v>7287</v>
      </c>
      <c r="I1352" s="21" t="s">
        <v>7418</v>
      </c>
      <c r="J1352" s="21" t="s">
        <v>7712</v>
      </c>
      <c r="K1352" s="19"/>
      <c r="L1352" s="22">
        <v>44015</v>
      </c>
      <c r="M1352" s="98">
        <v>508.91934000002198</v>
      </c>
      <c r="N1352" s="94">
        <v>508.91934000002198</v>
      </c>
      <c r="O1352" s="94">
        <v>611.37273600045603</v>
      </c>
      <c r="P1352" s="62">
        <f t="shared" si="21"/>
        <v>0.83242073130268335</v>
      </c>
      <c r="Q1352" s="22">
        <v>43979</v>
      </c>
      <c r="R1352" s="99">
        <v>18882.845105804401</v>
      </c>
      <c r="S1352" s="99">
        <v>27015.727847198501</v>
      </c>
      <c r="T1352" s="19"/>
      <c r="U1352" s="23">
        <v>-1.8182533747676598E-2</v>
      </c>
      <c r="V1352" s="63">
        <v>-2.3762746615830102</v>
      </c>
      <c r="W1352" s="23">
        <v>-0.10679159609571801</v>
      </c>
      <c r="X1352" s="63">
        <v>-20.281929574237399</v>
      </c>
      <c r="Y1352" s="23">
        <v>0.30930566513590702</v>
      </c>
      <c r="Z1352" s="63">
        <v>44.1311698941863</v>
      </c>
      <c r="AA1352" s="23">
        <v>-8.3794015845342101E-2</v>
      </c>
      <c r="AB1352" s="63">
        <v>8.5272141251189204</v>
      </c>
      <c r="AC1352" s="23">
        <v>-1.1762718630961899E-2</v>
      </c>
      <c r="AD1352" s="63">
        <v>18.891025384422399</v>
      </c>
      <c r="AE1352" s="23"/>
      <c r="AF1352" s="64"/>
      <c r="AG1352" s="23">
        <v>-3.9592309238287299E-2</v>
      </c>
      <c r="AH1352" s="63">
        <v>-10.0540567245916</v>
      </c>
      <c r="AI1352" s="23">
        <v>0.29763018692203302</v>
      </c>
      <c r="AJ1352" s="63">
        <v>39.849131664435802</v>
      </c>
      <c r="AK1352" s="23">
        <v>-0.14147260042780499</v>
      </c>
      <c r="AL1352" s="23">
        <v>-6.0022127639094799E-2</v>
      </c>
      <c r="AM1352" s="63">
        <v>11.243112497031699</v>
      </c>
      <c r="AN1352" s="19"/>
      <c r="AO1352" s="26">
        <v>0.147050360097637</v>
      </c>
      <c r="AP1352" s="26">
        <v>-0.26691646004561298</v>
      </c>
      <c r="AQ1352" s="26">
        <v>0.35833965948608199</v>
      </c>
      <c r="AR1352" s="26">
        <v>-0.57750626815482997</v>
      </c>
      <c r="AS1352" s="24">
        <v>7</v>
      </c>
      <c r="AT1352" s="24">
        <v>5</v>
      </c>
      <c r="AU1352" s="24">
        <v>8</v>
      </c>
      <c r="AV1352" s="25">
        <v>4</v>
      </c>
      <c r="AW1352" s="19"/>
      <c r="AX1352" s="29">
        <v>0.58556144199916205</v>
      </c>
      <c r="AY1352" s="30">
        <v>0.19467270214840901</v>
      </c>
      <c r="AZ1352" s="30">
        <v>0.35157326913576997</v>
      </c>
      <c r="BA1352" s="30">
        <v>0.26101558860454999</v>
      </c>
      <c r="BB1352" s="62">
        <v>5.7783964315385697E-2</v>
      </c>
      <c r="BC1352" s="108">
        <v>-61.687134893261799</v>
      </c>
      <c r="BD1352" s="22">
        <v>43658</v>
      </c>
      <c r="BE1352" s="22">
        <v>43718</v>
      </c>
      <c r="BF1352" s="24">
        <v>206</v>
      </c>
      <c r="BG1352" s="22">
        <v>43948</v>
      </c>
      <c r="BH1352" s="37"/>
    </row>
    <row r="1353" spans="1:60" x14ac:dyDescent="0.25">
      <c r="A1353" s="19"/>
      <c r="B1353" s="17" t="s">
        <v>1367</v>
      </c>
      <c r="C1353" s="17" t="s">
        <v>5633</v>
      </c>
      <c r="D1353" s="17" t="s">
        <v>3247</v>
      </c>
      <c r="E1353" s="20" t="s">
        <v>7293</v>
      </c>
      <c r="F1353" s="20" t="s">
        <v>3153</v>
      </c>
      <c r="G1353" s="82" t="s">
        <v>7254</v>
      </c>
      <c r="H1353" s="85" t="s">
        <v>7287</v>
      </c>
      <c r="I1353" s="21" t="s">
        <v>7418</v>
      </c>
      <c r="J1353" s="21" t="s">
        <v>7713</v>
      </c>
      <c r="K1353" s="19"/>
      <c r="L1353" s="22">
        <v>44015</v>
      </c>
      <c r="M1353" s="98">
        <v>506.90939000016101</v>
      </c>
      <c r="N1353" s="94">
        <v>506.90939000016101</v>
      </c>
      <c r="O1353" s="94">
        <v>608.92332599964004</v>
      </c>
      <c r="P1353" s="62">
        <f t="shared" si="21"/>
        <v>0.83246833937260056</v>
      </c>
      <c r="Q1353" s="22">
        <v>43979</v>
      </c>
      <c r="R1353" s="99">
        <v>25456.780531005901</v>
      </c>
      <c r="S1353" s="99">
        <v>21162.8607323303</v>
      </c>
      <c r="T1353" s="19"/>
      <c r="U1353" s="23">
        <v>-1.8349996627876002E-2</v>
      </c>
      <c r="V1353" s="63">
        <v>-2.3930209496029402</v>
      </c>
      <c r="W1353" s="23">
        <v>-0.10663682208629301</v>
      </c>
      <c r="X1353" s="63">
        <v>-20.266452173295001</v>
      </c>
      <c r="Y1353" s="23">
        <v>0.31074685877509201</v>
      </c>
      <c r="Z1353" s="63">
        <v>44.275289258104699</v>
      </c>
      <c r="AA1353" s="23">
        <v>-8.1441271498042603E-2</v>
      </c>
      <c r="AB1353" s="63">
        <v>8.76248855984886</v>
      </c>
      <c r="AC1353" s="23">
        <v>-6.4945029380396599E-3</v>
      </c>
      <c r="AD1353" s="63">
        <v>19.4178469537292</v>
      </c>
      <c r="AE1353" s="23"/>
      <c r="AF1353" s="64"/>
      <c r="AG1353" s="23">
        <v>-3.9686754917966E-2</v>
      </c>
      <c r="AH1353" s="63">
        <v>-10.063501292548599</v>
      </c>
      <c r="AI1353" s="23">
        <v>0.29916512054653099</v>
      </c>
      <c r="AJ1353" s="63">
        <v>40.002625026856499</v>
      </c>
      <c r="AK1353" s="23">
        <v>-0.16357106791576401</v>
      </c>
      <c r="AL1353" s="23">
        <v>-6.7003532077287695E-2</v>
      </c>
      <c r="AM1353" s="63">
        <v>10.0211768238223</v>
      </c>
      <c r="AN1353" s="19"/>
      <c r="AO1353" s="26">
        <v>0.14716747772035901</v>
      </c>
      <c r="AP1353" s="26">
        <v>-0.26689872092712902</v>
      </c>
      <c r="AQ1353" s="26">
        <v>0.35871988329221499</v>
      </c>
      <c r="AR1353" s="26">
        <v>-0.57738533363968603</v>
      </c>
      <c r="AS1353" s="24">
        <v>7</v>
      </c>
      <c r="AT1353" s="24">
        <v>5</v>
      </c>
      <c r="AU1353" s="24">
        <v>8</v>
      </c>
      <c r="AV1353" s="25">
        <v>4</v>
      </c>
      <c r="AW1353" s="19"/>
      <c r="AX1353" s="29">
        <v>0.585450976616121</v>
      </c>
      <c r="AY1353" s="30">
        <v>0.20024088537434201</v>
      </c>
      <c r="AZ1353" s="30">
        <v>0.356980197796474</v>
      </c>
      <c r="BA1353" s="30">
        <v>0.26845953825341001</v>
      </c>
      <c r="BB1353" s="62">
        <v>5.7771513134066498E-2</v>
      </c>
      <c r="BC1353" s="108">
        <v>-61.669010593031999</v>
      </c>
      <c r="BD1353" s="22">
        <v>43658</v>
      </c>
      <c r="BE1353" s="22">
        <v>43718</v>
      </c>
      <c r="BF1353" s="24">
        <v>206</v>
      </c>
      <c r="BG1353" s="22">
        <v>43948</v>
      </c>
      <c r="BH1353" s="37"/>
    </row>
    <row r="1354" spans="1:60" x14ac:dyDescent="0.25">
      <c r="A1354" s="19"/>
      <c r="B1354" s="17" t="s">
        <v>1368</v>
      </c>
      <c r="C1354" s="17" t="s">
        <v>5634</v>
      </c>
      <c r="D1354" s="17" t="s">
        <v>3247</v>
      </c>
      <c r="E1354" s="20" t="s">
        <v>7305</v>
      </c>
      <c r="F1354" s="20" t="s">
        <v>3153</v>
      </c>
      <c r="G1354" s="82" t="s">
        <v>7254</v>
      </c>
      <c r="H1354" s="85" t="s">
        <v>7287</v>
      </c>
      <c r="I1354" s="21" t="s">
        <v>7418</v>
      </c>
      <c r="J1354" s="21" t="s">
        <v>7714</v>
      </c>
      <c r="K1354" s="19"/>
      <c r="L1354" s="22">
        <v>44015</v>
      </c>
      <c r="M1354" s="98">
        <v>334.93806800013402</v>
      </c>
      <c r="N1354" s="94">
        <v>334.93806800013402</v>
      </c>
      <c r="O1354" s="94">
        <v>560.16658599954098</v>
      </c>
      <c r="P1354" s="62">
        <f t="shared" si="21"/>
        <v>0.59792582487311818</v>
      </c>
      <c r="Q1354" s="22">
        <v>43658</v>
      </c>
      <c r="R1354" s="99">
        <v>0</v>
      </c>
      <c r="S1354" s="99">
        <v>100227.15072155801</v>
      </c>
      <c r="T1354" s="19"/>
      <c r="U1354" s="23">
        <v>-1.50804248487475E-2</v>
      </c>
      <c r="V1354" s="63">
        <v>-2.0660637716901</v>
      </c>
      <c r="W1354" s="23">
        <v>2.69780037306191E-2</v>
      </c>
      <c r="X1354" s="63">
        <v>-6.9049695916037299</v>
      </c>
      <c r="Y1354" s="23">
        <v>6.6060252465831595E-2</v>
      </c>
      <c r="Z1354" s="63">
        <v>19.8066286271787</v>
      </c>
      <c r="AA1354" s="23">
        <v>-0.38432545023097198</v>
      </c>
      <c r="AB1354" s="63">
        <v>-21.525929313444099</v>
      </c>
      <c r="AC1354" s="23">
        <v>-0.327319007591577</v>
      </c>
      <c r="AD1354" s="63">
        <v>-12.664603511628201</v>
      </c>
      <c r="AE1354" s="23"/>
      <c r="AF1354" s="64"/>
      <c r="AG1354" s="23">
        <v>-1.5164878239375E-2</v>
      </c>
      <c r="AH1354" s="63">
        <v>-7.6113136246931399</v>
      </c>
      <c r="AI1354" s="23">
        <v>7.9718514141859501E-2</v>
      </c>
      <c r="AJ1354" s="63">
        <v>18.057964386389401</v>
      </c>
      <c r="AK1354" s="23">
        <v>-0.45046174998802602</v>
      </c>
      <c r="AL1354" s="23">
        <v>-0.206570395248418</v>
      </c>
      <c r="AM1354" s="63">
        <v>-19.836350256547998</v>
      </c>
      <c r="AN1354" s="19"/>
      <c r="AO1354" s="26">
        <v>8.7206696511275397E-2</v>
      </c>
      <c r="AP1354" s="26">
        <v>-0.26687208440300297</v>
      </c>
      <c r="AQ1354" s="26">
        <v>0.14030619269396999</v>
      </c>
      <c r="AR1354" s="26">
        <v>-0.45047795728256501</v>
      </c>
      <c r="AS1354" s="24">
        <v>7</v>
      </c>
      <c r="AT1354" s="24">
        <v>5</v>
      </c>
      <c r="AU1354" s="24">
        <v>6</v>
      </c>
      <c r="AV1354" s="25">
        <v>6</v>
      </c>
      <c r="AW1354" s="19"/>
      <c r="AX1354" s="29">
        <v>0.41475010025722397</v>
      </c>
      <c r="AY1354" s="30">
        <v>-0.88665310123451502</v>
      </c>
      <c r="AZ1354" s="30">
        <v>-0.48656981692374801</v>
      </c>
      <c r="BA1354" s="30">
        <v>-0.97783115451147795</v>
      </c>
      <c r="BB1354" s="62">
        <v>3.8552248108462701E-2</v>
      </c>
      <c r="BC1354" s="108">
        <v>-47.469751792727003</v>
      </c>
      <c r="BD1354" s="22">
        <v>43658</v>
      </c>
      <c r="BE1354" s="22">
        <v>43691</v>
      </c>
      <c r="BF1354" s="24"/>
      <c r="BG1354" s="22"/>
      <c r="BH1354" s="37"/>
    </row>
    <row r="1355" spans="1:60" x14ac:dyDescent="0.25">
      <c r="A1355" s="19"/>
      <c r="B1355" s="17" t="s">
        <v>1369</v>
      </c>
      <c r="C1355" s="17" t="s">
        <v>5635</v>
      </c>
      <c r="D1355" s="17" t="s">
        <v>3247</v>
      </c>
      <c r="E1355" s="20" t="s">
        <v>7363</v>
      </c>
      <c r="F1355" s="20" t="s">
        <v>3153</v>
      </c>
      <c r="G1355" s="82" t="s">
        <v>7254</v>
      </c>
      <c r="H1355" s="85" t="s">
        <v>7287</v>
      </c>
      <c r="I1355" s="21" t="s">
        <v>7418</v>
      </c>
      <c r="J1355" s="21" t="s">
        <v>7715</v>
      </c>
      <c r="K1355" s="19"/>
      <c r="L1355" s="22">
        <v>44015</v>
      </c>
      <c r="M1355" s="98">
        <v>503.693469999824</v>
      </c>
      <c r="N1355" s="94">
        <v>503.693469999824</v>
      </c>
      <c r="O1355" s="94">
        <v>604.59603499993705</v>
      </c>
      <c r="P1355" s="62">
        <f t="shared" si="21"/>
        <v>0.8331074648874871</v>
      </c>
      <c r="Q1355" s="22">
        <v>43979</v>
      </c>
      <c r="R1355" s="99">
        <v>1795557.9355488301</v>
      </c>
      <c r="S1355" s="99">
        <v>1562095.106625</v>
      </c>
      <c r="T1355" s="19"/>
      <c r="U1355" s="23">
        <v>-1.8370802048593801E-2</v>
      </c>
      <c r="V1355" s="63">
        <v>-2.39510149167472</v>
      </c>
      <c r="W1355" s="23">
        <v>-0.106138205979805</v>
      </c>
      <c r="X1355" s="63">
        <v>-20.216590562660699</v>
      </c>
      <c r="Y1355" s="23">
        <v>0.31551457193214399</v>
      </c>
      <c r="Z1355" s="63">
        <v>44.752060573780902</v>
      </c>
      <c r="AA1355" s="23">
        <v>-7.4818796128092793E-2</v>
      </c>
      <c r="AB1355" s="63">
        <v>9.4247360968438407</v>
      </c>
      <c r="AC1355" s="23">
        <v>6.9954181672073901E-3</v>
      </c>
      <c r="AD1355" s="63">
        <v>20.766839064250199</v>
      </c>
      <c r="AE1355" s="23"/>
      <c r="AF1355" s="64"/>
      <c r="AG1355" s="23">
        <v>-3.9540467337246803E-2</v>
      </c>
      <c r="AH1355" s="63">
        <v>-10.0488725344767</v>
      </c>
      <c r="AI1355" s="23">
        <v>0.303862083865097</v>
      </c>
      <c r="AJ1355" s="63">
        <v>40.472321358742199</v>
      </c>
      <c r="AK1355" s="23">
        <v>-0.17053360230609499</v>
      </c>
      <c r="AL1355" s="23">
        <v>-7.0235527405238807E-2</v>
      </c>
      <c r="AM1355" s="63">
        <v>8.9681154977297393</v>
      </c>
      <c r="AN1355" s="19"/>
      <c r="AO1355" s="26">
        <v>0.147151888830267</v>
      </c>
      <c r="AP1355" s="26">
        <v>-0.26689806349721001</v>
      </c>
      <c r="AQ1355" s="26">
        <v>0.35963622971205</v>
      </c>
      <c r="AR1355" s="26">
        <v>-0.57713872511405495</v>
      </c>
      <c r="AS1355" s="24">
        <v>7</v>
      </c>
      <c r="AT1355" s="24">
        <v>5</v>
      </c>
      <c r="AU1355" s="24">
        <v>8</v>
      </c>
      <c r="AV1355" s="25">
        <v>4</v>
      </c>
      <c r="AW1355" s="19"/>
      <c r="AX1355" s="29">
        <v>0.58550962094159298</v>
      </c>
      <c r="AY1355" s="30">
        <v>0.21483296987707901</v>
      </c>
      <c r="AZ1355" s="30">
        <v>0.37081504426942002</v>
      </c>
      <c r="BA1355" s="30">
        <v>0.288167533614342</v>
      </c>
      <c r="BB1355" s="62">
        <v>5.7779839499489803E-2</v>
      </c>
      <c r="BC1355" s="108">
        <v>-61.621403784549301</v>
      </c>
      <c r="BD1355" s="22">
        <v>43658</v>
      </c>
      <c r="BE1355" s="22">
        <v>43718</v>
      </c>
      <c r="BF1355" s="24">
        <v>205</v>
      </c>
      <c r="BG1355" s="22">
        <v>43945</v>
      </c>
      <c r="BH1355" s="37"/>
    </row>
    <row r="1356" spans="1:60" x14ac:dyDescent="0.25">
      <c r="A1356" s="19"/>
      <c r="B1356" s="17" t="s">
        <v>1370</v>
      </c>
      <c r="C1356" s="17" t="s">
        <v>5636</v>
      </c>
      <c r="D1356" s="17" t="s">
        <v>3248</v>
      </c>
      <c r="E1356" s="20" t="s">
        <v>7289</v>
      </c>
      <c r="F1356" s="20" t="s">
        <v>3153</v>
      </c>
      <c r="G1356" s="82" t="s">
        <v>7251</v>
      </c>
      <c r="H1356" s="85" t="s">
        <v>7259</v>
      </c>
      <c r="I1356" s="21" t="s">
        <v>7418</v>
      </c>
      <c r="J1356" s="21" t="s">
        <v>7716</v>
      </c>
      <c r="K1356" s="19"/>
      <c r="L1356" s="22">
        <v>44015</v>
      </c>
      <c r="M1356" s="98">
        <v>719.07971199974395</v>
      </c>
      <c r="N1356" s="94">
        <v>719.07971199974395</v>
      </c>
      <c r="O1356" s="94">
        <v>794.43341999966697</v>
      </c>
      <c r="P1356" s="62">
        <f t="shared" si="21"/>
        <v>0.90514786248549994</v>
      </c>
      <c r="Q1356" s="22">
        <v>43885</v>
      </c>
      <c r="R1356" s="99">
        <v>3431246.7555195298</v>
      </c>
      <c r="S1356" s="99">
        <v>3696323.9366875002</v>
      </c>
      <c r="T1356" s="19"/>
      <c r="U1356" s="23">
        <v>3.5453041855362201E-3</v>
      </c>
      <c r="V1356" s="63">
        <v>-0.203490868261724</v>
      </c>
      <c r="W1356" s="23">
        <v>5.7969507643065299E-2</v>
      </c>
      <c r="X1356" s="63">
        <v>-3.8058192003591098</v>
      </c>
      <c r="Y1356" s="23">
        <v>-3.6981830314289303E-2</v>
      </c>
      <c r="Z1356" s="63">
        <v>9.5024203491484496</v>
      </c>
      <c r="AA1356" s="23">
        <v>0.105880540739308</v>
      </c>
      <c r="AB1356" s="63">
        <v>27.4946697835985</v>
      </c>
      <c r="AC1356" s="23">
        <v>0.11055107137508501</v>
      </c>
      <c r="AD1356" s="63">
        <v>31.122404385037999</v>
      </c>
      <c r="AE1356" s="23">
        <v>9.8963049973535805E-2</v>
      </c>
      <c r="AF1356" s="64">
        <v>22.0896465813275</v>
      </c>
      <c r="AG1356" s="23">
        <v>6.0954116524953904E-3</v>
      </c>
      <c r="AH1356" s="63">
        <v>-5.4852846355061002</v>
      </c>
      <c r="AI1356" s="23">
        <v>-2.99344660488714E-2</v>
      </c>
      <c r="AJ1356" s="63">
        <v>7.0926663673162702</v>
      </c>
      <c r="AK1356" s="23">
        <v>0.44118591441831101</v>
      </c>
      <c r="AL1356" s="23">
        <v>5.3815598752407802E-2</v>
      </c>
      <c r="AM1356" s="63">
        <v>32.890241551620399</v>
      </c>
      <c r="AN1356" s="19"/>
      <c r="AO1356" s="26">
        <v>6.0080574305175098E-2</v>
      </c>
      <c r="AP1356" s="26">
        <v>-8.5695872853684699E-2</v>
      </c>
      <c r="AQ1356" s="26">
        <v>0.16005018137016999</v>
      </c>
      <c r="AR1356" s="26">
        <v>-0.135807183052821</v>
      </c>
      <c r="AS1356" s="24">
        <v>8</v>
      </c>
      <c r="AT1356" s="24">
        <v>4</v>
      </c>
      <c r="AU1356" s="24">
        <v>7</v>
      </c>
      <c r="AV1356" s="25">
        <v>5</v>
      </c>
      <c r="AW1356" s="19"/>
      <c r="AX1356" s="29">
        <v>0.23023122351849501</v>
      </c>
      <c r="AY1356" s="30">
        <v>0.49213360096973702</v>
      </c>
      <c r="AZ1356" s="30">
        <v>0.71698411411580298</v>
      </c>
      <c r="BA1356" s="30">
        <v>0.67612903815279402</v>
      </c>
      <c r="BB1356" s="62">
        <v>2.3618273932661402E-2</v>
      </c>
      <c r="BC1356" s="108">
        <v>-27.824472313805</v>
      </c>
      <c r="BD1356" s="22">
        <v>43885</v>
      </c>
      <c r="BE1356" s="22">
        <v>43914</v>
      </c>
      <c r="BF1356" s="24"/>
      <c r="BG1356" s="22"/>
      <c r="BH1356" s="37"/>
    </row>
    <row r="1357" spans="1:60" x14ac:dyDescent="0.25">
      <c r="A1357" s="19"/>
      <c r="B1357" s="17" t="s">
        <v>1371</v>
      </c>
      <c r="C1357" s="17" t="s">
        <v>5637</v>
      </c>
      <c r="D1357" s="17" t="s">
        <v>3248</v>
      </c>
      <c r="E1357" s="20" t="s">
        <v>7298</v>
      </c>
      <c r="F1357" s="20" t="s">
        <v>3153</v>
      </c>
      <c r="G1357" s="82" t="s">
        <v>7251</v>
      </c>
      <c r="H1357" s="85" t="s">
        <v>7259</v>
      </c>
      <c r="I1357" s="21" t="s">
        <v>7418</v>
      </c>
      <c r="J1357" s="21" t="s">
        <v>7717</v>
      </c>
      <c r="K1357" s="19"/>
      <c r="L1357" s="22">
        <v>44015</v>
      </c>
      <c r="M1357" s="98">
        <v>795.69900599960204</v>
      </c>
      <c r="N1357" s="94">
        <v>795.69900599960204</v>
      </c>
      <c r="O1357" s="94">
        <v>874.36265399958904</v>
      </c>
      <c r="P1357" s="62">
        <f t="shared" si="21"/>
        <v>0.91003315656248973</v>
      </c>
      <c r="Q1357" s="22">
        <v>43885</v>
      </c>
      <c r="R1357" s="99">
        <v>3944648.79052734</v>
      </c>
      <c r="S1357" s="99">
        <v>3214008.0772382799</v>
      </c>
      <c r="T1357" s="19"/>
      <c r="U1357" s="23">
        <v>3.6809138455282699E-3</v>
      </c>
      <c r="V1357" s="63">
        <v>-0.18992990226251999</v>
      </c>
      <c r="W1357" s="23">
        <v>5.9301855435478501E-2</v>
      </c>
      <c r="X1357" s="63">
        <v>-3.67258442111779</v>
      </c>
      <c r="Y1357" s="23">
        <v>-2.9722427932938399E-2</v>
      </c>
      <c r="Z1357" s="63">
        <v>10.2283605872944</v>
      </c>
      <c r="AA1357" s="23">
        <v>0.122669251701154</v>
      </c>
      <c r="AB1357" s="63">
        <v>29.173540879768598</v>
      </c>
      <c r="AC1357" s="23">
        <v>0.14450894015142701</v>
      </c>
      <c r="AD1357" s="63">
        <v>34.518191262672197</v>
      </c>
      <c r="AE1357" s="23">
        <v>0.14975881434118499</v>
      </c>
      <c r="AF1357" s="64">
        <v>27.169223018077901</v>
      </c>
      <c r="AG1357" s="23">
        <v>6.28878794668708E-3</v>
      </c>
      <c r="AH1357" s="63">
        <v>-5.4659470060869397</v>
      </c>
      <c r="AI1357" s="23">
        <v>-2.2505110277052199E-2</v>
      </c>
      <c r="AJ1357" s="63">
        <v>7.8356019444981904</v>
      </c>
      <c r="AK1357" s="23">
        <v>0.59474698065780096</v>
      </c>
      <c r="AL1357" s="23">
        <v>6.9230484323270503E-2</v>
      </c>
      <c r="AM1357" s="63">
        <v>48.246348175569402</v>
      </c>
      <c r="AN1357" s="19"/>
      <c r="AO1357" s="26">
        <v>6.0118502278783098E-2</v>
      </c>
      <c r="AP1357" s="26">
        <v>-8.5692228113621205E-2</v>
      </c>
      <c r="AQ1357" s="26">
        <v>0.16153765012131799</v>
      </c>
      <c r="AR1357" s="26">
        <v>-0.13478289743667099</v>
      </c>
      <c r="AS1357" s="24">
        <v>8</v>
      </c>
      <c r="AT1357" s="24">
        <v>4</v>
      </c>
      <c r="AU1357" s="24">
        <v>7</v>
      </c>
      <c r="AV1357" s="25">
        <v>5</v>
      </c>
      <c r="AW1357" s="19"/>
      <c r="AX1357" s="29">
        <v>0.23037935568107101</v>
      </c>
      <c r="AY1357" s="30">
        <v>0.561536213101135</v>
      </c>
      <c r="AZ1357" s="30">
        <v>0.76300358809658098</v>
      </c>
      <c r="BA1357" s="30">
        <v>0.77322569908210403</v>
      </c>
      <c r="BB1357" s="62">
        <v>2.3634581870974201E-2</v>
      </c>
      <c r="BC1357" s="108">
        <v>-27.735572521342</v>
      </c>
      <c r="BD1357" s="22">
        <v>43885</v>
      </c>
      <c r="BE1357" s="22">
        <v>43914</v>
      </c>
      <c r="BF1357" s="24"/>
      <c r="BG1357" s="22"/>
      <c r="BH1357" s="37"/>
    </row>
    <row r="1358" spans="1:60" x14ac:dyDescent="0.25">
      <c r="A1358" s="19"/>
      <c r="B1358" s="17" t="s">
        <v>1372</v>
      </c>
      <c r="C1358" s="17" t="s">
        <v>5638</v>
      </c>
      <c r="D1358" s="17" t="s">
        <v>3248</v>
      </c>
      <c r="E1358" s="20" t="s">
        <v>7293</v>
      </c>
      <c r="F1358" s="20" t="s">
        <v>3153</v>
      </c>
      <c r="G1358" s="82" t="s">
        <v>7251</v>
      </c>
      <c r="H1358" s="85" t="s">
        <v>7259</v>
      </c>
      <c r="I1358" s="21" t="s">
        <v>7418</v>
      </c>
      <c r="J1358" s="21" t="s">
        <v>7718</v>
      </c>
      <c r="K1358" s="19"/>
      <c r="L1358" s="22">
        <v>44015</v>
      </c>
      <c r="M1358" s="98">
        <v>797.54815999977302</v>
      </c>
      <c r="N1358" s="94">
        <v>797.54815999977302</v>
      </c>
      <c r="O1358" s="94">
        <v>875.17247399967198</v>
      </c>
      <c r="P1358" s="62">
        <f t="shared" si="21"/>
        <v>0.91130398143677438</v>
      </c>
      <c r="Q1358" s="22">
        <v>43885</v>
      </c>
      <c r="R1358" s="99">
        <v>5115982.4799062498</v>
      </c>
      <c r="S1358" s="99">
        <v>5871534.6030703103</v>
      </c>
      <c r="T1358" s="19"/>
      <c r="U1358" s="23">
        <v>3.63658813512302E-3</v>
      </c>
      <c r="V1358" s="63">
        <v>-0.19436247330304501</v>
      </c>
      <c r="W1358" s="23">
        <v>5.9665258684617598E-2</v>
      </c>
      <c r="X1358" s="63">
        <v>-3.63624409620388</v>
      </c>
      <c r="Y1358" s="23">
        <v>-2.7825178850434899E-2</v>
      </c>
      <c r="Z1358" s="63">
        <v>10.4180854955339</v>
      </c>
      <c r="AA1358" s="23">
        <v>0.12722867389136799</v>
      </c>
      <c r="AB1358" s="63">
        <v>29.629483098804499</v>
      </c>
      <c r="AC1358" s="23">
        <v>0.15365232747906701</v>
      </c>
      <c r="AD1358" s="63">
        <v>35.4325299954508</v>
      </c>
      <c r="AE1358" s="23">
        <v>0.16011439512105399</v>
      </c>
      <c r="AF1358" s="64">
        <v>28.204781096079401</v>
      </c>
      <c r="AG1358" s="23">
        <v>6.3416159719054104E-3</v>
      </c>
      <c r="AH1358" s="63">
        <v>-5.4606642035651003</v>
      </c>
      <c r="AI1358" s="23">
        <v>-2.05918379406285E-2</v>
      </c>
      <c r="AJ1358" s="63">
        <v>8.0269291781442007</v>
      </c>
      <c r="AK1358" s="23">
        <v>0.59845307144860305</v>
      </c>
      <c r="AL1358" s="23">
        <v>6.9586519186486798E-2</v>
      </c>
      <c r="AM1358" s="63">
        <v>48.616957254649598</v>
      </c>
      <c r="AN1358" s="19"/>
      <c r="AO1358" s="26">
        <v>6.0158790378409301E-2</v>
      </c>
      <c r="AP1358" s="26">
        <v>-8.5688201569573699E-2</v>
      </c>
      <c r="AQ1358" s="26">
        <v>0.16187566670298101</v>
      </c>
      <c r="AR1358" s="26">
        <v>-0.13450658234156401</v>
      </c>
      <c r="AS1358" s="24">
        <v>8</v>
      </c>
      <c r="AT1358" s="24">
        <v>4</v>
      </c>
      <c r="AU1358" s="24">
        <v>7</v>
      </c>
      <c r="AV1358" s="25">
        <v>5</v>
      </c>
      <c r="AW1358" s="19"/>
      <c r="AX1358" s="29">
        <v>0.230318349495647</v>
      </c>
      <c r="AY1358" s="30">
        <v>0.57946067554075897</v>
      </c>
      <c r="AZ1358" s="30">
        <v>0.77493111713192797</v>
      </c>
      <c r="BA1358" s="30">
        <v>0.79841365076936199</v>
      </c>
      <c r="BB1358" s="62">
        <v>2.3628565103426799E-2</v>
      </c>
      <c r="BC1358" s="108">
        <v>-27.713890942133698</v>
      </c>
      <c r="BD1358" s="22">
        <v>43885</v>
      </c>
      <c r="BE1358" s="22">
        <v>43914</v>
      </c>
      <c r="BF1358" s="24"/>
      <c r="BG1358" s="22"/>
      <c r="BH1358" s="37"/>
    </row>
    <row r="1359" spans="1:60" x14ac:dyDescent="0.25">
      <c r="A1359" s="19"/>
      <c r="B1359" s="17" t="s">
        <v>1373</v>
      </c>
      <c r="C1359" s="17" t="s">
        <v>5639</v>
      </c>
      <c r="D1359" s="17" t="s">
        <v>3248</v>
      </c>
      <c r="E1359" s="20" t="s">
        <v>7294</v>
      </c>
      <c r="F1359" s="20" t="s">
        <v>3153</v>
      </c>
      <c r="G1359" s="82" t="s">
        <v>7251</v>
      </c>
      <c r="H1359" s="85" t="s">
        <v>7259</v>
      </c>
      <c r="I1359" s="21" t="s">
        <v>7418</v>
      </c>
      <c r="J1359" s="21" t="s">
        <v>7719</v>
      </c>
      <c r="K1359" s="19"/>
      <c r="L1359" s="22">
        <v>44015</v>
      </c>
      <c r="M1359" s="98">
        <v>698.980212000199</v>
      </c>
      <c r="N1359" s="94">
        <v>698.980212000199</v>
      </c>
      <c r="O1359" s="94">
        <v>754.49140200018905</v>
      </c>
      <c r="P1359" s="62">
        <f t="shared" si="21"/>
        <v>0.9264256824493593</v>
      </c>
      <c r="Q1359" s="22">
        <v>43910</v>
      </c>
      <c r="R1359" s="99">
        <v>0</v>
      </c>
      <c r="S1359" s="99">
        <v>0</v>
      </c>
      <c r="T1359" s="19"/>
      <c r="U1359" s="23">
        <v>-1.50804248487475E-2</v>
      </c>
      <c r="V1359" s="63">
        <v>-2.0660637716901</v>
      </c>
      <c r="W1359" s="23">
        <v>2.69780037306191E-2</v>
      </c>
      <c r="X1359" s="63">
        <v>-6.9049695916037299</v>
      </c>
      <c r="Y1359" s="23">
        <v>6.6060252465831595E-2</v>
      </c>
      <c r="Z1359" s="63">
        <v>19.8066286271787</v>
      </c>
      <c r="AA1359" s="23">
        <v>0.18006751798035101</v>
      </c>
      <c r="AB1359" s="63">
        <v>34.9133675076882</v>
      </c>
      <c r="AC1359" s="23">
        <v>0.12629179295443499</v>
      </c>
      <c r="AD1359" s="63">
        <v>32.696476542973002</v>
      </c>
      <c r="AE1359" s="23">
        <v>0.14746072803071</v>
      </c>
      <c r="AF1359" s="64">
        <v>26.939414387045002</v>
      </c>
      <c r="AG1359" s="23">
        <v>-1.5164878239375E-2</v>
      </c>
      <c r="AH1359" s="63">
        <v>-7.6113136246931399</v>
      </c>
      <c r="AI1359" s="23">
        <v>7.9718514141859501E-2</v>
      </c>
      <c r="AJ1359" s="63">
        <v>18.057964386389401</v>
      </c>
      <c r="AK1359" s="23">
        <v>0.400902318870067</v>
      </c>
      <c r="AL1359" s="23">
        <v>4.9539374131199999E-2</v>
      </c>
      <c r="AM1359" s="63">
        <v>28.861881996825101</v>
      </c>
      <c r="AN1359" s="19"/>
      <c r="AO1359" s="26">
        <v>3.6556978096996297E-2</v>
      </c>
      <c r="AP1359" s="26">
        <v>-2.37082673384066E-2</v>
      </c>
      <c r="AQ1359" s="26">
        <v>0.140306192692224</v>
      </c>
      <c r="AR1359" s="26">
        <v>-0.100971928765794</v>
      </c>
      <c r="AS1359" s="24">
        <v>8</v>
      </c>
      <c r="AT1359" s="24">
        <v>4</v>
      </c>
      <c r="AU1359" s="24">
        <v>7</v>
      </c>
      <c r="AV1359" s="25">
        <v>5</v>
      </c>
      <c r="AW1359" s="19"/>
      <c r="AX1359" s="29">
        <v>0.135453931937664</v>
      </c>
      <c r="AY1359" s="30">
        <v>1.3761199063046701</v>
      </c>
      <c r="AZ1359" s="30">
        <v>0.96308117005082705</v>
      </c>
      <c r="BA1359" s="30">
        <v>2.18275926805654</v>
      </c>
      <c r="BB1359" s="62">
        <v>1.40178024925081E-2</v>
      </c>
      <c r="BC1359" s="108">
        <v>-11.852551767034999</v>
      </c>
      <c r="BD1359" s="22">
        <v>43910</v>
      </c>
      <c r="BE1359" s="22">
        <v>43990</v>
      </c>
      <c r="BF1359" s="24"/>
      <c r="BG1359" s="22"/>
      <c r="BH1359" s="37"/>
    </row>
    <row r="1360" spans="1:60" x14ac:dyDescent="0.25">
      <c r="A1360" s="19"/>
      <c r="B1360" s="17" t="s">
        <v>1374</v>
      </c>
      <c r="C1360" s="17" t="s">
        <v>5640</v>
      </c>
      <c r="D1360" s="17" t="s">
        <v>3248</v>
      </c>
      <c r="E1360" s="20" t="s">
        <v>7305</v>
      </c>
      <c r="F1360" s="20" t="s">
        <v>3153</v>
      </c>
      <c r="G1360" s="82" t="s">
        <v>7251</v>
      </c>
      <c r="H1360" s="85" t="s">
        <v>7259</v>
      </c>
      <c r="I1360" s="21" t="s">
        <v>7418</v>
      </c>
      <c r="J1360" s="21" t="s">
        <v>7720</v>
      </c>
      <c r="K1360" s="19"/>
      <c r="L1360" s="22">
        <v>44015</v>
      </c>
      <c r="M1360" s="98">
        <v>862.67054000031203</v>
      </c>
      <c r="N1360" s="94">
        <v>862.67054000031203</v>
      </c>
      <c r="O1360" s="94">
        <v>939.87709200009704</v>
      </c>
      <c r="P1360" s="62">
        <f t="shared" si="21"/>
        <v>0.91785462944363683</v>
      </c>
      <c r="Q1360" s="22">
        <v>43885</v>
      </c>
      <c r="R1360" s="99">
        <v>1354014.4269707</v>
      </c>
      <c r="S1360" s="99">
        <v>17407494.4495937</v>
      </c>
      <c r="T1360" s="19"/>
      <c r="U1360" s="23">
        <v>3.6264996560930701E-3</v>
      </c>
      <c r="V1360" s="63">
        <v>-0.19537132120603901</v>
      </c>
      <c r="W1360" s="23">
        <v>6.1299622462684097E-2</v>
      </c>
      <c r="X1360" s="63">
        <v>-3.4728077183972301</v>
      </c>
      <c r="Y1360" s="23">
        <v>-1.7873571824566201E-2</v>
      </c>
      <c r="Z1360" s="63">
        <v>11.413246198120801</v>
      </c>
      <c r="AA1360" s="23">
        <v>0.15037017061156799</v>
      </c>
      <c r="AB1360" s="63">
        <v>31.9436327708245</v>
      </c>
      <c r="AC1360" s="23">
        <v>0.20123270763899201</v>
      </c>
      <c r="AD1360" s="63">
        <v>40.190568011428702</v>
      </c>
      <c r="AE1360" s="23">
        <v>0.23679566225124299</v>
      </c>
      <c r="AF1360" s="64">
        <v>35.872907809098301</v>
      </c>
      <c r="AG1360" s="23">
        <v>6.4077006172738003E-3</v>
      </c>
      <c r="AH1360" s="63">
        <v>-5.4540557390282602</v>
      </c>
      <c r="AI1360" s="23">
        <v>-1.04732100489855E-2</v>
      </c>
      <c r="AJ1360" s="63">
        <v>9.0387919673084998</v>
      </c>
      <c r="AK1360" s="23">
        <v>0.35723248532856799</v>
      </c>
      <c r="AL1360" s="23">
        <v>5.9859730066818898E-2</v>
      </c>
      <c r="AM1360" s="63">
        <v>29.2983659814345</v>
      </c>
      <c r="AN1360" s="19"/>
      <c r="AO1360" s="26">
        <v>6.0256918162849601E-2</v>
      </c>
      <c r="AP1360" s="26">
        <v>-8.5645190726645504E-2</v>
      </c>
      <c r="AQ1360" s="26">
        <v>0.16384010538779001</v>
      </c>
      <c r="AR1360" s="26">
        <v>-0.132946351527644</v>
      </c>
      <c r="AS1360" s="24">
        <v>8</v>
      </c>
      <c r="AT1360" s="24">
        <v>4</v>
      </c>
      <c r="AU1360" s="24">
        <v>7</v>
      </c>
      <c r="AV1360" s="25">
        <v>5</v>
      </c>
      <c r="AW1360" s="19"/>
      <c r="AX1360" s="29">
        <v>0.230298777263379</v>
      </c>
      <c r="AY1360" s="30">
        <v>0.67589505467367395</v>
      </c>
      <c r="AZ1360" s="30">
        <v>0.83867346678016497</v>
      </c>
      <c r="BA1360" s="30">
        <v>0.93401266069759004</v>
      </c>
      <c r="BB1360" s="62">
        <v>2.3628173441393299E-2</v>
      </c>
      <c r="BC1360" s="108">
        <v>-27.5965307813021</v>
      </c>
      <c r="BD1360" s="22">
        <v>43885</v>
      </c>
      <c r="BE1360" s="22">
        <v>43914</v>
      </c>
      <c r="BF1360" s="24"/>
      <c r="BG1360" s="22"/>
      <c r="BH1360" s="37"/>
    </row>
    <row r="1361" spans="1:60" x14ac:dyDescent="0.25">
      <c r="A1361" s="19"/>
      <c r="B1361" s="17" t="s">
        <v>1375</v>
      </c>
      <c r="C1361" s="17" t="s">
        <v>5641</v>
      </c>
      <c r="D1361" s="17" t="s">
        <v>3248</v>
      </c>
      <c r="E1361" s="20" t="s">
        <v>7307</v>
      </c>
      <c r="F1361" s="20" t="s">
        <v>3153</v>
      </c>
      <c r="G1361" s="82" t="s">
        <v>7251</v>
      </c>
      <c r="H1361" s="85" t="s">
        <v>7259</v>
      </c>
      <c r="I1361" s="21" t="s">
        <v>7418</v>
      </c>
      <c r="J1361" s="21" t="s">
        <v>7721</v>
      </c>
      <c r="K1361" s="19"/>
      <c r="L1361" s="22">
        <v>44015</v>
      </c>
      <c r="M1361" s="98">
        <v>716.42657800018799</v>
      </c>
      <c r="N1361" s="94">
        <v>716.42657800018799</v>
      </c>
      <c r="O1361" s="94">
        <v>791.19414000026904</v>
      </c>
      <c r="P1361" s="62">
        <f t="shared" si="21"/>
        <v>0.90550035924172079</v>
      </c>
      <c r="Q1361" s="22">
        <v>43885</v>
      </c>
      <c r="R1361" s="99">
        <v>321836.06420849601</v>
      </c>
      <c r="S1361" s="99">
        <v>228323.00093627899</v>
      </c>
      <c r="T1361" s="19"/>
      <c r="U1361" s="23">
        <v>3.5008385748369602E-3</v>
      </c>
      <c r="V1361" s="63">
        <v>-0.20793742933164999</v>
      </c>
      <c r="W1361" s="23">
        <v>5.8087754796361003E-2</v>
      </c>
      <c r="X1361" s="63">
        <v>-3.7939944850295402</v>
      </c>
      <c r="Y1361" s="23">
        <v>-3.6349877284010297E-2</v>
      </c>
      <c r="Z1361" s="63">
        <v>9.56561565218726</v>
      </c>
      <c r="AA1361" s="23">
        <v>0.107252990705165</v>
      </c>
      <c r="AB1361" s="63">
        <v>27.6319147801842</v>
      </c>
      <c r="AC1361" s="23">
        <v>0.113170869026362</v>
      </c>
      <c r="AD1361" s="63">
        <v>31.384384150180299</v>
      </c>
      <c r="AE1361" s="23">
        <v>0.10206894015034799</v>
      </c>
      <c r="AF1361" s="64">
        <v>22.4002355989942</v>
      </c>
      <c r="AG1361" s="23">
        <v>6.1758507235936096E-3</v>
      </c>
      <c r="AH1361" s="63">
        <v>-5.4772407283962803</v>
      </c>
      <c r="AI1361" s="23">
        <v>-2.94187753943334E-2</v>
      </c>
      <c r="AJ1361" s="63">
        <v>7.1442354327737103</v>
      </c>
      <c r="AK1361" s="23">
        <v>0.43586847980797799</v>
      </c>
      <c r="AL1361" s="23">
        <v>5.3257047720762798E-2</v>
      </c>
      <c r="AM1361" s="63">
        <v>32.358498090587098</v>
      </c>
      <c r="AN1361" s="19"/>
      <c r="AO1361" s="26">
        <v>6.0243179639655899E-2</v>
      </c>
      <c r="AP1361" s="26">
        <v>-8.5607772032817595E-2</v>
      </c>
      <c r="AQ1361" s="26">
        <v>0.160260334349005</v>
      </c>
      <c r="AR1361" s="26">
        <v>-0.135710429277387</v>
      </c>
      <c r="AS1361" s="24">
        <v>8</v>
      </c>
      <c r="AT1361" s="24">
        <v>4</v>
      </c>
      <c r="AU1361" s="24">
        <v>7</v>
      </c>
      <c r="AV1361" s="25">
        <v>5</v>
      </c>
      <c r="AW1361" s="19"/>
      <c r="AX1361" s="29">
        <v>0.230369931967289</v>
      </c>
      <c r="AY1361" s="30">
        <v>0.49880396768412499</v>
      </c>
      <c r="AZ1361" s="30">
        <v>0.721248810458746</v>
      </c>
      <c r="BA1361" s="30">
        <v>0.68559046518294098</v>
      </c>
      <c r="BB1361" s="62">
        <v>2.3633479759519099E-2</v>
      </c>
      <c r="BC1361" s="108">
        <v>-27.822819314664201</v>
      </c>
      <c r="BD1361" s="22">
        <v>43885</v>
      </c>
      <c r="BE1361" s="22">
        <v>43914</v>
      </c>
      <c r="BF1361" s="24"/>
      <c r="BG1361" s="22"/>
      <c r="BH1361" s="37"/>
    </row>
    <row r="1362" spans="1:60" x14ac:dyDescent="0.25">
      <c r="A1362" s="19"/>
      <c r="B1362" s="17" t="s">
        <v>1376</v>
      </c>
      <c r="C1362" s="17" t="s">
        <v>5642</v>
      </c>
      <c r="D1362" s="17" t="s">
        <v>3249</v>
      </c>
      <c r="E1362" s="20" t="s">
        <v>7340</v>
      </c>
      <c r="F1362" s="20" t="s">
        <v>3158</v>
      </c>
      <c r="G1362" s="82" t="s">
        <v>7251</v>
      </c>
      <c r="H1362" s="85" t="s">
        <v>7268</v>
      </c>
      <c r="I1362" s="21" t="s">
        <v>7417</v>
      </c>
      <c r="J1362" s="21" t="s">
        <v>2982</v>
      </c>
      <c r="K1362" s="19"/>
      <c r="L1362" s="22">
        <v>44015</v>
      </c>
      <c r="M1362" s="98">
        <v>1217.6059000007799</v>
      </c>
      <c r="N1362" s="94">
        <v>1217.6059000007799</v>
      </c>
      <c r="O1362" s="94">
        <v>1269.7583000008001</v>
      </c>
      <c r="P1362" s="62">
        <f t="shared" si="21"/>
        <v>0.95892730136122184</v>
      </c>
      <c r="Q1362" s="22">
        <v>43747</v>
      </c>
      <c r="R1362" s="99">
        <v>55308601.486000001</v>
      </c>
      <c r="S1362" s="99">
        <v>59234826.274250001</v>
      </c>
      <c r="T1362" s="19"/>
      <c r="U1362" s="23">
        <v>-1.54870135702367E-4</v>
      </c>
      <c r="V1362" s="63">
        <v>-0.57350830038558298</v>
      </c>
      <c r="W1362" s="23">
        <v>5.8978904580726504E-3</v>
      </c>
      <c r="X1362" s="63">
        <v>-9.0129809188656491</v>
      </c>
      <c r="Y1362" s="23">
        <v>-3.5109373875457099E-3</v>
      </c>
      <c r="Z1362" s="63">
        <v>12.8495096418337</v>
      </c>
      <c r="AA1362" s="23">
        <v>-6.4904968894552396E-4</v>
      </c>
      <c r="AB1362" s="63">
        <v>16.8417107407586</v>
      </c>
      <c r="AC1362" s="23">
        <v>8.2590419335319895E-2</v>
      </c>
      <c r="AD1362" s="63">
        <v>28.326339181076001</v>
      </c>
      <c r="AE1362" s="23">
        <v>0.107711402550194</v>
      </c>
      <c r="AF1362" s="64">
        <v>22.964481838978799</v>
      </c>
      <c r="AG1362" s="23">
        <v>-1.03553163171455E-4</v>
      </c>
      <c r="AH1362" s="63">
        <v>-6.1051811170764303</v>
      </c>
      <c r="AI1362" s="23">
        <v>-1.06267841874796E-3</v>
      </c>
      <c r="AJ1362" s="63">
        <v>9.9798451303358906</v>
      </c>
      <c r="AK1362" s="23">
        <v>0.21760590000136301</v>
      </c>
      <c r="AL1362" s="23">
        <v>3.9840413870479097E-2</v>
      </c>
      <c r="AM1362" s="63">
        <v>8.8087177744600904</v>
      </c>
      <c r="AN1362" s="19"/>
      <c r="AO1362" s="26">
        <v>1.1019273619240299E-2</v>
      </c>
      <c r="AP1362" s="26">
        <v>-2.10283240849094E-2</v>
      </c>
      <c r="AQ1362" s="26">
        <v>2.75028091982676E-2</v>
      </c>
      <c r="AR1362" s="26">
        <v>-3.9919888107760898E-2</v>
      </c>
      <c r="AS1362" s="24">
        <v>7</v>
      </c>
      <c r="AT1362" s="24">
        <v>5</v>
      </c>
      <c r="AU1362" s="24">
        <v>7</v>
      </c>
      <c r="AV1362" s="25">
        <v>5</v>
      </c>
      <c r="AW1362" s="19"/>
      <c r="AX1362" s="29">
        <v>4.2062685902637897E-2</v>
      </c>
      <c r="AY1362" s="30">
        <v>-0.67628055982004298</v>
      </c>
      <c r="AZ1362" s="30">
        <v>0.393610109420933</v>
      </c>
      <c r="BA1362" s="30">
        <v>-0.83079826833818504</v>
      </c>
      <c r="BB1362" s="62">
        <v>4.33039730144628E-3</v>
      </c>
      <c r="BC1362" s="108">
        <v>-8.2688571517937799</v>
      </c>
      <c r="BD1362" s="22">
        <v>43747</v>
      </c>
      <c r="BE1362" s="22">
        <v>43920</v>
      </c>
      <c r="BF1362" s="24"/>
      <c r="BG1362" s="22"/>
      <c r="BH1362" s="37"/>
    </row>
    <row r="1363" spans="1:60" x14ac:dyDescent="0.25">
      <c r="A1363" s="19"/>
      <c r="B1363" s="17" t="s">
        <v>1377</v>
      </c>
      <c r="C1363" s="17" t="s">
        <v>5643</v>
      </c>
      <c r="D1363" s="17" t="s">
        <v>3249</v>
      </c>
      <c r="E1363" s="20" t="s">
        <v>7323</v>
      </c>
      <c r="F1363" s="20" t="s">
        <v>3158</v>
      </c>
      <c r="G1363" s="82" t="s">
        <v>7251</v>
      </c>
      <c r="H1363" s="85" t="s">
        <v>7268</v>
      </c>
      <c r="I1363" s="21" t="s">
        <v>7417</v>
      </c>
      <c r="J1363" s="21" t="s">
        <v>2982</v>
      </c>
      <c r="K1363" s="19"/>
      <c r="L1363" s="22">
        <v>44015</v>
      </c>
      <c r="M1363" s="98">
        <v>1195.46000000089</v>
      </c>
      <c r="N1363" s="94">
        <v>1195.46000000089</v>
      </c>
      <c r="O1363" s="94">
        <v>1250.3237999994301</v>
      </c>
      <c r="P1363" s="62">
        <f t="shared" si="21"/>
        <v>0.95612032659174762</v>
      </c>
      <c r="Q1363" s="22">
        <v>43747</v>
      </c>
      <c r="R1363" s="99">
        <v>6515574.6229999997</v>
      </c>
      <c r="S1363" s="99">
        <v>9406854.0390468705</v>
      </c>
      <c r="T1363" s="19"/>
      <c r="U1363" s="23">
        <v>-1.6576643611188001E-4</v>
      </c>
      <c r="V1363" s="63">
        <v>-0.57459793042653495</v>
      </c>
      <c r="W1363" s="23">
        <v>5.5681149478914397E-3</v>
      </c>
      <c r="X1363" s="63">
        <v>-9.0459584698837698</v>
      </c>
      <c r="Y1363" s="23">
        <v>-5.49107091501355E-3</v>
      </c>
      <c r="Z1363" s="63">
        <v>12.6514962890797</v>
      </c>
      <c r="AA1363" s="23">
        <v>-4.6439845000349998E-3</v>
      </c>
      <c r="AB1363" s="63">
        <v>16.442217259638699</v>
      </c>
      <c r="AC1363" s="23">
        <v>7.3958268296337296E-2</v>
      </c>
      <c r="AD1363" s="63">
        <v>27.463124077155999</v>
      </c>
      <c r="AE1363" s="23">
        <v>9.4492016945878304E-2</v>
      </c>
      <c r="AF1363" s="64">
        <v>21.642543278547201</v>
      </c>
      <c r="AG1363" s="23">
        <v>-1.3633059825224301E-4</v>
      </c>
      <c r="AH1363" s="63">
        <v>-6.1084588605808703</v>
      </c>
      <c r="AI1363" s="23">
        <v>-3.0803388181084301E-3</v>
      </c>
      <c r="AJ1363" s="63">
        <v>9.7780790903925698</v>
      </c>
      <c r="AK1363" s="23">
        <v>0.195460000000894</v>
      </c>
      <c r="AL1363" s="23">
        <v>3.6060001279110999E-2</v>
      </c>
      <c r="AM1363" s="63">
        <v>6.5941277744132103</v>
      </c>
      <c r="AN1363" s="19"/>
      <c r="AO1363" s="26">
        <v>1.10081982511474E-2</v>
      </c>
      <c r="AP1363" s="26">
        <v>-2.10389973044585E-2</v>
      </c>
      <c r="AQ1363" s="26">
        <v>2.7165979199708101E-2</v>
      </c>
      <c r="AR1363" s="26">
        <v>-4.0245137682213702E-2</v>
      </c>
      <c r="AS1363" s="24">
        <v>7</v>
      </c>
      <c r="AT1363" s="24">
        <v>5</v>
      </c>
      <c r="AU1363" s="24">
        <v>7</v>
      </c>
      <c r="AV1363" s="25">
        <v>5</v>
      </c>
      <c r="AW1363" s="19"/>
      <c r="AX1363" s="29">
        <v>4.2051651028159498E-2</v>
      </c>
      <c r="AY1363" s="30">
        <v>-0.76316142155246802</v>
      </c>
      <c r="AZ1363" s="30">
        <v>0.380807391142298</v>
      </c>
      <c r="BA1363" s="30">
        <v>-0.93523510321119796</v>
      </c>
      <c r="BB1363" s="62">
        <v>4.3292017313751796E-3</v>
      </c>
      <c r="BC1363" s="108">
        <v>-8.4423570916988009</v>
      </c>
      <c r="BD1363" s="22">
        <v>43747</v>
      </c>
      <c r="BE1363" s="22">
        <v>43920</v>
      </c>
      <c r="BF1363" s="24"/>
      <c r="BG1363" s="22"/>
      <c r="BH1363" s="37"/>
    </row>
    <row r="1364" spans="1:60" x14ac:dyDescent="0.25">
      <c r="A1364" s="19"/>
      <c r="B1364" s="17" t="s">
        <v>1378</v>
      </c>
      <c r="C1364" s="17" t="s">
        <v>5644</v>
      </c>
      <c r="D1364" s="17" t="s">
        <v>3249</v>
      </c>
      <c r="E1364" s="20" t="s">
        <v>7298</v>
      </c>
      <c r="F1364" s="20" t="s">
        <v>3158</v>
      </c>
      <c r="G1364" s="82" t="s">
        <v>7251</v>
      </c>
      <c r="H1364" s="85" t="s">
        <v>7268</v>
      </c>
      <c r="I1364" s="21" t="s">
        <v>7417</v>
      </c>
      <c r="J1364" s="21" t="s">
        <v>2982</v>
      </c>
      <c r="K1364" s="19"/>
      <c r="L1364" s="22">
        <v>44015</v>
      </c>
      <c r="M1364" s="98">
        <v>1125.0714999996101</v>
      </c>
      <c r="N1364" s="94">
        <v>1125.0714999996101</v>
      </c>
      <c r="O1364" s="94">
        <v>1174.8405000008599</v>
      </c>
      <c r="P1364" s="62">
        <f t="shared" si="21"/>
        <v>0.9576376537911202</v>
      </c>
      <c r="Q1364" s="22">
        <v>43747</v>
      </c>
      <c r="R1364" s="99">
        <v>0</v>
      </c>
      <c r="S1364" s="99">
        <v>545686.97398437501</v>
      </c>
      <c r="T1364" s="19"/>
      <c r="U1364" s="23">
        <v>0</v>
      </c>
      <c r="V1364" s="63">
        <v>-0.55802128681534702</v>
      </c>
      <c r="W1364" s="23">
        <v>5.8536065516818798E-3</v>
      </c>
      <c r="X1364" s="63">
        <v>-9.0174093094974506</v>
      </c>
      <c r="Y1364" s="23">
        <v>-4.3820335386044497E-3</v>
      </c>
      <c r="Z1364" s="63">
        <v>12.762400026724199</v>
      </c>
      <c r="AA1364" s="23">
        <v>-2.5288940159953199E-3</v>
      </c>
      <c r="AB1364" s="63">
        <v>16.653726308053599</v>
      </c>
      <c r="AC1364" s="23">
        <v>4.5347838060479297E-2</v>
      </c>
      <c r="AD1364" s="63">
        <v>24.6020810535701</v>
      </c>
      <c r="AE1364" s="23">
        <v>6.0683253439492497E-2</v>
      </c>
      <c r="AF1364" s="64">
        <v>18.261666927923201</v>
      </c>
      <c r="AG1364" s="23">
        <v>0</v>
      </c>
      <c r="AH1364" s="63">
        <v>-6.0948258007556397</v>
      </c>
      <c r="AI1364" s="23">
        <v>-1.9523233204381499E-3</v>
      </c>
      <c r="AJ1364" s="63">
        <v>9.8908806401595903</v>
      </c>
      <c r="AK1364" s="23">
        <v>0.12507149999873901</v>
      </c>
      <c r="AL1364" s="23">
        <v>2.3659275684622099E-2</v>
      </c>
      <c r="AM1364" s="63">
        <v>-0.44472222580225201</v>
      </c>
      <c r="AN1364" s="19"/>
      <c r="AO1364" s="26">
        <v>1.10137222345656E-2</v>
      </c>
      <c r="AP1364" s="26">
        <v>-2.1033624298070201E-2</v>
      </c>
      <c r="AQ1364" s="26">
        <v>2.7334333490216502E-2</v>
      </c>
      <c r="AR1364" s="26">
        <v>-4.0082519688439802E-2</v>
      </c>
      <c r="AS1364" s="24">
        <v>7</v>
      </c>
      <c r="AT1364" s="24">
        <v>4</v>
      </c>
      <c r="AU1364" s="24">
        <v>7</v>
      </c>
      <c r="AV1364" s="25">
        <v>5</v>
      </c>
      <c r="AW1364" s="19"/>
      <c r="AX1364" s="29">
        <v>4.20499909418868E-2</v>
      </c>
      <c r="AY1364" s="30">
        <v>-0.73285736554134895</v>
      </c>
      <c r="AZ1364" s="30">
        <v>0.38763088136738599</v>
      </c>
      <c r="BA1364" s="30">
        <v>-0.89910854975369103</v>
      </c>
      <c r="BB1364" s="62">
        <v>4.3290544400087999E-3</v>
      </c>
      <c r="BC1364" s="108">
        <v>-8.3556533844239294</v>
      </c>
      <c r="BD1364" s="22">
        <v>43747</v>
      </c>
      <c r="BE1364" s="22">
        <v>43920</v>
      </c>
      <c r="BF1364" s="24"/>
      <c r="BG1364" s="22"/>
      <c r="BH1364" s="37"/>
    </row>
    <row r="1365" spans="1:60" x14ac:dyDescent="0.25">
      <c r="A1365" s="19"/>
      <c r="B1365" s="17" t="s">
        <v>1379</v>
      </c>
      <c r="C1365" s="17" t="s">
        <v>5645</v>
      </c>
      <c r="D1365" s="17" t="s">
        <v>3249</v>
      </c>
      <c r="E1365" s="20" t="s">
        <v>7325</v>
      </c>
      <c r="F1365" s="20" t="s">
        <v>3158</v>
      </c>
      <c r="G1365" s="82" t="s">
        <v>7251</v>
      </c>
      <c r="H1365" s="85" t="s">
        <v>7268</v>
      </c>
      <c r="I1365" s="21" t="s">
        <v>7417</v>
      </c>
      <c r="J1365" s="21" t="s">
        <v>2982</v>
      </c>
      <c r="K1365" s="19"/>
      <c r="L1365" s="22">
        <v>44015</v>
      </c>
      <c r="M1365" s="98">
        <v>1196.4879999999</v>
      </c>
      <c r="N1365" s="94">
        <v>1196.4879999999</v>
      </c>
      <c r="O1365" s="94">
        <v>1250.4822000004399</v>
      </c>
      <c r="P1365" s="62">
        <f t="shared" si="21"/>
        <v>0.95682129661620063</v>
      </c>
      <c r="Q1365" s="22">
        <v>43747</v>
      </c>
      <c r="R1365" s="99">
        <v>9243640.7819999997</v>
      </c>
      <c r="S1365" s="99">
        <v>12918792.6247344</v>
      </c>
      <c r="T1365" s="19"/>
      <c r="U1365" s="23">
        <v>-1.6311752369802001E-4</v>
      </c>
      <c r="V1365" s="63">
        <v>-0.574333039185149</v>
      </c>
      <c r="W1365" s="23">
        <v>5.6504421499994403E-3</v>
      </c>
      <c r="X1365" s="63">
        <v>-9.0377257496729708</v>
      </c>
      <c r="Y1365" s="23">
        <v>-4.9964399067903304E-3</v>
      </c>
      <c r="Z1365" s="63">
        <v>12.7009593898983</v>
      </c>
      <c r="AA1365" s="23">
        <v>-3.64678095593263E-3</v>
      </c>
      <c r="AB1365" s="63">
        <v>16.541937614063499</v>
      </c>
      <c r="AC1365" s="23">
        <v>7.6109834277303903E-2</v>
      </c>
      <c r="AD1365" s="63">
        <v>27.678280675259899</v>
      </c>
      <c r="AE1365" s="23">
        <v>9.7782026838103803E-2</v>
      </c>
      <c r="AF1365" s="64">
        <v>21.971544267784299</v>
      </c>
      <c r="AG1365" s="23">
        <v>-1.2819212224712801E-4</v>
      </c>
      <c r="AH1365" s="63">
        <v>-6.1076450129839897</v>
      </c>
      <c r="AI1365" s="23">
        <v>-2.57632159991772E-3</v>
      </c>
      <c r="AJ1365" s="63">
        <v>9.8284808122116392</v>
      </c>
      <c r="AK1365" s="23">
        <v>0.19648799999966299</v>
      </c>
      <c r="AL1365" s="23">
        <v>3.6236723095498698E-2</v>
      </c>
      <c r="AM1365" s="63">
        <v>6.6969277742900903</v>
      </c>
      <c r="AN1365" s="19"/>
      <c r="AO1365" s="26">
        <v>1.10109799152269E-2</v>
      </c>
      <c r="AP1365" s="26">
        <v>-2.1036308202383201E-2</v>
      </c>
      <c r="AQ1365" s="26">
        <v>2.7250159664617999E-2</v>
      </c>
      <c r="AR1365" s="26">
        <v>-4.0163806286727798E-2</v>
      </c>
      <c r="AS1365" s="24">
        <v>7</v>
      </c>
      <c r="AT1365" s="24">
        <v>5</v>
      </c>
      <c r="AU1365" s="24">
        <v>7</v>
      </c>
      <c r="AV1365" s="25">
        <v>5</v>
      </c>
      <c r="AW1365" s="19"/>
      <c r="AX1365" s="29">
        <v>4.2054367043237999E-2</v>
      </c>
      <c r="AY1365" s="30">
        <v>-0.74147328590970596</v>
      </c>
      <c r="AZ1365" s="30">
        <v>0.38400302959098598</v>
      </c>
      <c r="BA1365" s="30">
        <v>-0.90921408849772001</v>
      </c>
      <c r="BB1365" s="62">
        <v>4.3294962469008196E-3</v>
      </c>
      <c r="BC1365" s="108">
        <v>-8.3990079987270292</v>
      </c>
      <c r="BD1365" s="22">
        <v>43747</v>
      </c>
      <c r="BE1365" s="22">
        <v>43920</v>
      </c>
      <c r="BF1365" s="24"/>
      <c r="BG1365" s="22"/>
      <c r="BH1365" s="37"/>
    </row>
    <row r="1366" spans="1:60" x14ac:dyDescent="0.25">
      <c r="A1366" s="19"/>
      <c r="B1366" s="17" t="s">
        <v>1380</v>
      </c>
      <c r="C1366" s="17" t="s">
        <v>5646</v>
      </c>
      <c r="D1366" s="17" t="s">
        <v>3249</v>
      </c>
      <c r="E1366" s="20" t="s">
        <v>7304</v>
      </c>
      <c r="F1366" s="20" t="s">
        <v>3158</v>
      </c>
      <c r="G1366" s="82" t="s">
        <v>7251</v>
      </c>
      <c r="H1366" s="85" t="s">
        <v>7268</v>
      </c>
      <c r="I1366" s="21" t="s">
        <v>7417</v>
      </c>
      <c r="J1366" s="21" t="s">
        <v>2982</v>
      </c>
      <c r="K1366" s="19"/>
      <c r="L1366" s="22">
        <v>44015</v>
      </c>
      <c r="M1366" s="98">
        <v>1215.0687000006401</v>
      </c>
      <c r="N1366" s="94">
        <v>1215.0687000006401</v>
      </c>
      <c r="O1366" s="94">
        <v>1267.57679999992</v>
      </c>
      <c r="P1366" s="62">
        <f t="shared" si="21"/>
        <v>0.95857600107600327</v>
      </c>
      <c r="Q1366" s="22">
        <v>43747</v>
      </c>
      <c r="R1366" s="99">
        <v>11444959.109999999</v>
      </c>
      <c r="S1366" s="99">
        <v>14097245.969109399</v>
      </c>
      <c r="T1366" s="19"/>
      <c r="U1366" s="23">
        <v>-1.5626303684257401E-4</v>
      </c>
      <c r="V1366" s="63">
        <v>-0.57364759049960401</v>
      </c>
      <c r="W1366" s="23">
        <v>5.8566520910971996E-3</v>
      </c>
      <c r="X1366" s="63">
        <v>-9.0171047555631993</v>
      </c>
      <c r="Y1366" s="23">
        <v>-3.7586920216199399E-3</v>
      </c>
      <c r="Z1366" s="63">
        <v>12.824734178415399</v>
      </c>
      <c r="AA1366" s="23">
        <v>-1.14931208918279E-3</v>
      </c>
      <c r="AB1366" s="63">
        <v>16.791684500727602</v>
      </c>
      <c r="AC1366" s="23">
        <v>8.1507691355072895E-2</v>
      </c>
      <c r="AD1366" s="63">
        <v>28.218066383036799</v>
      </c>
      <c r="AE1366" s="23">
        <v>0.106050299231429</v>
      </c>
      <c r="AF1366" s="64">
        <v>22.798371507116801</v>
      </c>
      <c r="AG1366" s="23">
        <v>-1.0763664704427401E-4</v>
      </c>
      <c r="AH1366" s="63">
        <v>-6.1055894654637104</v>
      </c>
      <c r="AI1366" s="23">
        <v>-1.3150662953194099E-3</v>
      </c>
      <c r="AJ1366" s="63">
        <v>9.9546063426678302</v>
      </c>
      <c r="AK1366" s="23">
        <v>0.215068700001284</v>
      </c>
      <c r="AL1366" s="23">
        <v>3.9410110772223603E-2</v>
      </c>
      <c r="AM1366" s="63">
        <v>8.5549977744522003</v>
      </c>
      <c r="AN1366" s="19"/>
      <c r="AO1366" s="26">
        <v>1.1017938146323999E-2</v>
      </c>
      <c r="AP1366" s="26">
        <v>-2.1029710473157999E-2</v>
      </c>
      <c r="AQ1366" s="26">
        <v>2.7460718431029801E-2</v>
      </c>
      <c r="AR1366" s="26">
        <v>-3.9960578999853197E-2</v>
      </c>
      <c r="AS1366" s="24">
        <v>7</v>
      </c>
      <c r="AT1366" s="24">
        <v>5</v>
      </c>
      <c r="AU1366" s="24">
        <v>7</v>
      </c>
      <c r="AV1366" s="25">
        <v>5</v>
      </c>
      <c r="AW1366" s="19"/>
      <c r="AX1366" s="29">
        <v>4.2061342902161403E-2</v>
      </c>
      <c r="AY1366" s="30">
        <v>-0.68715520993282597</v>
      </c>
      <c r="AZ1366" s="30">
        <v>0.39200722411396799</v>
      </c>
      <c r="BA1366" s="30">
        <v>-0.84389921398360501</v>
      </c>
      <c r="BB1366" s="62">
        <v>4.3302515477398598E-3</v>
      </c>
      <c r="BC1366" s="108">
        <v>-8.2905588047433394</v>
      </c>
      <c r="BD1366" s="22">
        <v>43747</v>
      </c>
      <c r="BE1366" s="22">
        <v>43920</v>
      </c>
      <c r="BF1366" s="24"/>
      <c r="BG1366" s="22"/>
      <c r="BH1366" s="37"/>
    </row>
    <row r="1367" spans="1:60" x14ac:dyDescent="0.25">
      <c r="A1367" s="19"/>
      <c r="B1367" s="17" t="s">
        <v>1381</v>
      </c>
      <c r="C1367" s="17" t="s">
        <v>5647</v>
      </c>
      <c r="D1367" s="17" t="s">
        <v>3250</v>
      </c>
      <c r="E1367" s="20" t="s">
        <v>7298</v>
      </c>
      <c r="F1367" s="20" t="s">
        <v>3158</v>
      </c>
      <c r="G1367" s="82" t="s">
        <v>7251</v>
      </c>
      <c r="H1367" s="85" t="s">
        <v>7264</v>
      </c>
      <c r="I1367" s="21" t="s">
        <v>7417</v>
      </c>
      <c r="J1367" s="21" t="s">
        <v>7722</v>
      </c>
      <c r="K1367" s="19"/>
      <c r="L1367" s="22">
        <v>44015</v>
      </c>
      <c r="M1367" s="98">
        <v>1648.62099999934</v>
      </c>
      <c r="N1367" s="94">
        <v>1648.62099999934</v>
      </c>
      <c r="O1367" s="94">
        <v>1743.3561000004399</v>
      </c>
      <c r="P1367" s="62">
        <f t="shared" si="21"/>
        <v>0.94565935209618046</v>
      </c>
      <c r="Q1367" s="22">
        <v>43882</v>
      </c>
      <c r="R1367" s="99">
        <v>3384596.6060000001</v>
      </c>
      <c r="S1367" s="99">
        <v>3410389.5076093702</v>
      </c>
      <c r="T1367" s="19"/>
      <c r="U1367" s="23">
        <v>-2.51662183472945E-4</v>
      </c>
      <c r="V1367" s="63">
        <v>-0.58318750516264095</v>
      </c>
      <c r="W1367" s="23">
        <v>5.5361676020765999E-2</v>
      </c>
      <c r="X1367" s="63">
        <v>-4.0666023625890402</v>
      </c>
      <c r="Y1367" s="23">
        <v>-1.6631164199679901E-2</v>
      </c>
      <c r="Z1367" s="63">
        <v>11.5374869606167</v>
      </c>
      <c r="AA1367" s="23">
        <v>9.9924088457628402E-2</v>
      </c>
      <c r="AB1367" s="63">
        <v>26.899024555430501</v>
      </c>
      <c r="AC1367" s="23">
        <v>0.17443265744455899</v>
      </c>
      <c r="AD1367" s="63">
        <v>37.510562992014499</v>
      </c>
      <c r="AE1367" s="23">
        <v>0.20978929123346499</v>
      </c>
      <c r="AF1367" s="64">
        <v>33.172270707320401</v>
      </c>
      <c r="AG1367" s="23">
        <v>4.3539523412619002E-3</v>
      </c>
      <c r="AH1367" s="63">
        <v>-5.6594305666294504</v>
      </c>
      <c r="AI1367" s="23">
        <v>1.56276219058782E-4</v>
      </c>
      <c r="AJ1367" s="63">
        <v>10.1017405941093</v>
      </c>
      <c r="AK1367" s="23">
        <v>0.64862099999794698</v>
      </c>
      <c r="AL1367" s="23">
        <v>8.2675704614375706E-2</v>
      </c>
      <c r="AM1367" s="63">
        <v>58.258099181810401</v>
      </c>
      <c r="AN1367" s="19"/>
      <c r="AO1367" s="26">
        <v>3.4442914813553202E-2</v>
      </c>
      <c r="AP1367" s="26">
        <v>-3.8840573623929203E-2</v>
      </c>
      <c r="AQ1367" s="26">
        <v>7.0776362830656595E-2</v>
      </c>
      <c r="AR1367" s="26">
        <v>-8.9266232088411904E-2</v>
      </c>
      <c r="AS1367" s="24">
        <v>7</v>
      </c>
      <c r="AT1367" s="24">
        <v>5</v>
      </c>
      <c r="AU1367" s="24">
        <v>7</v>
      </c>
      <c r="AV1367" s="25">
        <v>5</v>
      </c>
      <c r="AW1367" s="19"/>
      <c r="AX1367" s="29">
        <v>0.13291342222451899</v>
      </c>
      <c r="AY1367" s="30">
        <v>0.57712535953214705</v>
      </c>
      <c r="AZ1367" s="30">
        <v>0.85933130604371399</v>
      </c>
      <c r="BA1367" s="30">
        <v>0.79747290596333198</v>
      </c>
      <c r="BB1367" s="62">
        <v>1.36948619560644E-2</v>
      </c>
      <c r="BC1367" s="108">
        <v>-22.5966169504973</v>
      </c>
      <c r="BD1367" s="22">
        <v>43882</v>
      </c>
      <c r="BE1367" s="22">
        <v>43913</v>
      </c>
      <c r="BF1367" s="24"/>
      <c r="BG1367" s="22"/>
      <c r="BH1367" s="37"/>
    </row>
    <row r="1368" spans="1:60" x14ac:dyDescent="0.25">
      <c r="A1368" s="19"/>
      <c r="B1368" s="17" t="s">
        <v>1382</v>
      </c>
      <c r="C1368" s="17" t="s">
        <v>5648</v>
      </c>
      <c r="D1368" s="17" t="s">
        <v>3250</v>
      </c>
      <c r="E1368" s="20" t="s">
        <v>7302</v>
      </c>
      <c r="F1368" s="20" t="s">
        <v>3158</v>
      </c>
      <c r="G1368" s="82" t="s">
        <v>7251</v>
      </c>
      <c r="H1368" s="85" t="s">
        <v>7264</v>
      </c>
      <c r="I1368" s="21" t="s">
        <v>7417</v>
      </c>
      <c r="J1368" s="21" t="s">
        <v>7723</v>
      </c>
      <c r="K1368" s="19"/>
      <c r="L1368" s="22">
        <v>44015</v>
      </c>
      <c r="M1368" s="98">
        <v>1483.7610999997701</v>
      </c>
      <c r="N1368" s="94">
        <v>1483.7610999997701</v>
      </c>
      <c r="O1368" s="94">
        <v>1580.78240000084</v>
      </c>
      <c r="P1368" s="62">
        <f t="shared" si="21"/>
        <v>0.93862450644628992</v>
      </c>
      <c r="Q1368" s="22">
        <v>43874</v>
      </c>
      <c r="R1368" s="99">
        <v>9574581.75</v>
      </c>
      <c r="S1368" s="99">
        <v>9201284.9521562494</v>
      </c>
      <c r="T1368" s="19"/>
      <c r="U1368" s="23">
        <v>-3.0770416651648702E-4</v>
      </c>
      <c r="V1368" s="63">
        <v>-0.58879170346699505</v>
      </c>
      <c r="W1368" s="23">
        <v>5.3589697925417602E-2</v>
      </c>
      <c r="X1368" s="63">
        <v>-4.2438001721238798</v>
      </c>
      <c r="Y1368" s="23">
        <v>-2.66053101850048E-2</v>
      </c>
      <c r="Z1368" s="63">
        <v>10.540072362084199</v>
      </c>
      <c r="AA1368" s="23">
        <v>7.7573842578203794E-2</v>
      </c>
      <c r="AB1368" s="63">
        <v>24.663999967480802</v>
      </c>
      <c r="AC1368" s="23">
        <v>0.12722056041093299</v>
      </c>
      <c r="AD1368" s="63">
        <v>32.789353288651903</v>
      </c>
      <c r="AE1368" s="23">
        <v>0.13759302221296801</v>
      </c>
      <c r="AF1368" s="64">
        <v>25.9526438052708</v>
      </c>
      <c r="AG1368" s="23">
        <v>4.18516203535546E-3</v>
      </c>
      <c r="AH1368" s="63">
        <v>-5.6763095972200999</v>
      </c>
      <c r="AI1368" s="23">
        <v>-1.0154488128137001E-2</v>
      </c>
      <c r="AJ1368" s="63">
        <v>9.0706641593860695</v>
      </c>
      <c r="AK1368" s="23">
        <v>0.48376110000012001</v>
      </c>
      <c r="AL1368" s="23">
        <v>6.4702006762672695E-2</v>
      </c>
      <c r="AM1368" s="63">
        <v>41.772109182027599</v>
      </c>
      <c r="AN1368" s="19"/>
      <c r="AO1368" s="26">
        <v>3.4385041837595103E-2</v>
      </c>
      <c r="AP1368" s="26">
        <v>-3.8894416255061501E-2</v>
      </c>
      <c r="AQ1368" s="26">
        <v>6.8973634421126903E-2</v>
      </c>
      <c r="AR1368" s="26">
        <v>-9.0846279927063706E-2</v>
      </c>
      <c r="AS1368" s="24">
        <v>7</v>
      </c>
      <c r="AT1368" s="24">
        <v>5</v>
      </c>
      <c r="AU1368" s="24">
        <v>7</v>
      </c>
      <c r="AV1368" s="25">
        <v>5</v>
      </c>
      <c r="AW1368" s="19"/>
      <c r="AX1368" s="29">
        <v>0.132884911680449</v>
      </c>
      <c r="AY1368" s="30">
        <v>0.42204187216975703</v>
      </c>
      <c r="AZ1368" s="30">
        <v>0.77827319629977898</v>
      </c>
      <c r="BA1368" s="30">
        <v>0.58000440285195498</v>
      </c>
      <c r="BB1368" s="62">
        <v>1.3690859301477801E-2</v>
      </c>
      <c r="BC1368" s="108">
        <v>-22.7322179194889</v>
      </c>
      <c r="BD1368" s="22">
        <v>43874</v>
      </c>
      <c r="BE1368" s="22">
        <v>43913</v>
      </c>
      <c r="BF1368" s="24"/>
      <c r="BG1368" s="22"/>
      <c r="BH1368" s="37"/>
    </row>
    <row r="1369" spans="1:60" x14ac:dyDescent="0.25">
      <c r="A1369" s="19"/>
      <c r="B1369" s="17" t="s">
        <v>1383</v>
      </c>
      <c r="C1369" s="17" t="s">
        <v>5649</v>
      </c>
      <c r="D1369" s="17" t="s">
        <v>3251</v>
      </c>
      <c r="E1369" s="20" t="s">
        <v>7298</v>
      </c>
      <c r="F1369" s="20" t="s">
        <v>3158</v>
      </c>
      <c r="G1369" s="82" t="s">
        <v>7251</v>
      </c>
      <c r="H1369" s="85" t="s">
        <v>7268</v>
      </c>
      <c r="I1369" s="21" t="s">
        <v>7417</v>
      </c>
      <c r="J1369" s="21" t="s">
        <v>7724</v>
      </c>
      <c r="K1369" s="19"/>
      <c r="L1369" s="22">
        <v>44015</v>
      </c>
      <c r="M1369" s="98">
        <v>1352.54230000079</v>
      </c>
      <c r="N1369" s="94">
        <v>1352.54230000079</v>
      </c>
      <c r="O1369" s="94">
        <v>1353.7850000001499</v>
      </c>
      <c r="P1369" s="62">
        <f t="shared" si="21"/>
        <v>0.99908205512739479</v>
      </c>
      <c r="Q1369" s="22">
        <v>44007</v>
      </c>
      <c r="R1369" s="99">
        <v>3665949.3029999998</v>
      </c>
      <c r="S1369" s="99">
        <v>4725654.9994218703</v>
      </c>
      <c r="T1369" s="19"/>
      <c r="U1369" s="23">
        <v>4.46586400357774E-5</v>
      </c>
      <c r="V1369" s="63">
        <v>-0.55355542281176895</v>
      </c>
      <c r="W1369" s="23">
        <v>6.8685268852277702E-3</v>
      </c>
      <c r="X1369" s="63">
        <v>-8.91591727614286</v>
      </c>
      <c r="Y1369" s="23">
        <v>2.8137240817159199E-2</v>
      </c>
      <c r="Z1369" s="63">
        <v>16.014327462296901</v>
      </c>
      <c r="AA1369" s="23">
        <v>5.0783374323145801E-2</v>
      </c>
      <c r="AB1369" s="63">
        <v>21.984953141975002</v>
      </c>
      <c r="AC1369" s="23">
        <v>0.13114915054582499</v>
      </c>
      <c r="AD1369" s="63">
        <v>33.182212302111999</v>
      </c>
      <c r="AE1369" s="23">
        <v>0.16209952209843301</v>
      </c>
      <c r="AF1369" s="64">
        <v>28.403293793817301</v>
      </c>
      <c r="AG1369" s="23">
        <v>3.4628279536264001E-4</v>
      </c>
      <c r="AH1369" s="63">
        <v>-6.0601975212193802</v>
      </c>
      <c r="AI1369" s="23">
        <v>3.1436122166269301E-2</v>
      </c>
      <c r="AJ1369" s="63">
        <v>13.2297251888376</v>
      </c>
      <c r="AK1369" s="23">
        <v>0.35254230000078701</v>
      </c>
      <c r="AL1369" s="23">
        <v>4.9247853847191402E-2</v>
      </c>
      <c r="AM1369" s="63">
        <v>28.356587857328101</v>
      </c>
      <c r="AN1369" s="19"/>
      <c r="AO1369" s="26">
        <v>1.1830323766844199E-2</v>
      </c>
      <c r="AP1369" s="26">
        <v>-2.58318085716382E-2</v>
      </c>
      <c r="AQ1369" s="26">
        <v>3.3124049657999401E-2</v>
      </c>
      <c r="AR1369" s="26">
        <v>-2.5262695475248599E-2</v>
      </c>
      <c r="AS1369" s="24">
        <v>8</v>
      </c>
      <c r="AT1369" s="24">
        <v>4</v>
      </c>
      <c r="AU1369" s="24">
        <v>7</v>
      </c>
      <c r="AV1369" s="25">
        <v>5</v>
      </c>
      <c r="AW1369" s="19"/>
      <c r="AX1369" s="29">
        <v>4.54039621728589E-2</v>
      </c>
      <c r="AY1369" s="30">
        <v>0.48385020327714301</v>
      </c>
      <c r="AZ1369" s="30">
        <v>0.57041621696407696</v>
      </c>
      <c r="BA1369" s="30">
        <v>0.61023609574658599</v>
      </c>
      <c r="BB1369" s="62">
        <v>4.6699533668834196E-3</v>
      </c>
      <c r="BC1369" s="108">
        <v>-6.1832402222862601</v>
      </c>
      <c r="BD1369" s="22">
        <v>43747</v>
      </c>
      <c r="BE1369" s="22">
        <v>43783</v>
      </c>
      <c r="BF1369" s="24">
        <v>163</v>
      </c>
      <c r="BG1369" s="22">
        <v>43976</v>
      </c>
      <c r="BH1369" s="37"/>
    </row>
    <row r="1370" spans="1:60" x14ac:dyDescent="0.25">
      <c r="A1370" s="19"/>
      <c r="B1370" s="17" t="s">
        <v>1384</v>
      </c>
      <c r="C1370" s="17" t="s">
        <v>5650</v>
      </c>
      <c r="D1370" s="17" t="s">
        <v>3251</v>
      </c>
      <c r="E1370" s="20" t="s">
        <v>7302</v>
      </c>
      <c r="F1370" s="20" t="s">
        <v>3158</v>
      </c>
      <c r="G1370" s="82" t="s">
        <v>7251</v>
      </c>
      <c r="H1370" s="85" t="s">
        <v>7268</v>
      </c>
      <c r="I1370" s="21" t="s">
        <v>7417</v>
      </c>
      <c r="J1370" s="21" t="s">
        <v>7725</v>
      </c>
      <c r="K1370" s="19"/>
      <c r="L1370" s="22">
        <v>44015</v>
      </c>
      <c r="M1370" s="98">
        <v>1299.35160000063</v>
      </c>
      <c r="N1370" s="94">
        <v>1299.35160000063</v>
      </c>
      <c r="O1370" s="94">
        <v>1300.77290000021</v>
      </c>
      <c r="P1370" s="62">
        <f t="shared" si="21"/>
        <v>0.99890734193526032</v>
      </c>
      <c r="Q1370" s="22">
        <v>44007</v>
      </c>
      <c r="R1370" s="99">
        <v>58869520.943000004</v>
      </c>
      <c r="S1370" s="99">
        <v>70156613.929250002</v>
      </c>
      <c r="T1370" s="19"/>
      <c r="U1370" s="23">
        <v>2.2781112420489101E-5</v>
      </c>
      <c r="V1370" s="63">
        <v>-0.555743175573298</v>
      </c>
      <c r="W1370" s="23">
        <v>6.2084615728963399E-3</v>
      </c>
      <c r="X1370" s="63">
        <v>-8.9819238073832803</v>
      </c>
      <c r="Y1370" s="23">
        <v>2.4055078150922799E-2</v>
      </c>
      <c r="Z1370" s="63">
        <v>15.606111195680599</v>
      </c>
      <c r="AA1370" s="23">
        <v>4.2399080113682402E-2</v>
      </c>
      <c r="AB1370" s="63">
        <v>21.146523721021399</v>
      </c>
      <c r="AC1370" s="23">
        <v>0.113182130027853</v>
      </c>
      <c r="AD1370" s="63">
        <v>31.385510250314798</v>
      </c>
      <c r="AE1370" s="23">
        <v>0.134527848047583</v>
      </c>
      <c r="AF1370" s="64">
        <v>25.6461263887177</v>
      </c>
      <c r="AG1370" s="23">
        <v>2.8068025312677502E-4</v>
      </c>
      <c r="AH1370" s="63">
        <v>-6.0667577754429702</v>
      </c>
      <c r="AI1370" s="23">
        <v>2.7273571782643599E-2</v>
      </c>
      <c r="AJ1370" s="63">
        <v>12.813470150475</v>
      </c>
      <c r="AK1370" s="23">
        <v>0.29935160000051803</v>
      </c>
      <c r="AL1370" s="23">
        <v>4.2567809097818099E-2</v>
      </c>
      <c r="AM1370" s="63">
        <v>23.0375178573013</v>
      </c>
      <c r="AN1370" s="19"/>
      <c r="AO1370" s="26">
        <v>1.1808108309196499E-2</v>
      </c>
      <c r="AP1370" s="26">
        <v>-2.5853150769762599E-2</v>
      </c>
      <c r="AQ1370" s="26">
        <v>3.2446811030240497E-2</v>
      </c>
      <c r="AR1370" s="26">
        <v>-2.5922938624717101E-2</v>
      </c>
      <c r="AS1370" s="24">
        <v>8</v>
      </c>
      <c r="AT1370" s="24">
        <v>4</v>
      </c>
      <c r="AU1370" s="24">
        <v>7</v>
      </c>
      <c r="AV1370" s="25">
        <v>5</v>
      </c>
      <c r="AW1370" s="19"/>
      <c r="AX1370" s="29">
        <v>4.5386877293130998E-2</v>
      </c>
      <c r="AY1370" s="30">
        <v>0.31485327182645101</v>
      </c>
      <c r="AZ1370" s="30">
        <v>0.54342124972299599</v>
      </c>
      <c r="BA1370" s="30">
        <v>0.39554155042560502</v>
      </c>
      <c r="BB1370" s="62">
        <v>4.6680688537935602E-3</v>
      </c>
      <c r="BC1370" s="108">
        <v>-6.2572343171414104</v>
      </c>
      <c r="BD1370" s="22">
        <v>43747</v>
      </c>
      <c r="BE1370" s="22">
        <v>43783</v>
      </c>
      <c r="BF1370" s="24">
        <v>182</v>
      </c>
      <c r="BG1370" s="22">
        <v>44001</v>
      </c>
      <c r="BH1370" s="37"/>
    </row>
    <row r="1371" spans="1:60" x14ac:dyDescent="0.25">
      <c r="A1371" s="19"/>
      <c r="B1371" s="17" t="s">
        <v>1385</v>
      </c>
      <c r="C1371" s="17" t="s">
        <v>5651</v>
      </c>
      <c r="D1371" s="17" t="s">
        <v>3252</v>
      </c>
      <c r="E1371" s="20" t="s">
        <v>7298</v>
      </c>
      <c r="F1371" s="20" t="s">
        <v>3158</v>
      </c>
      <c r="G1371" s="82" t="s">
        <v>7251</v>
      </c>
      <c r="H1371" s="85" t="s">
        <v>7263</v>
      </c>
      <c r="I1371" s="21" t="s">
        <v>7417</v>
      </c>
      <c r="J1371" s="21" t="s">
        <v>7726</v>
      </c>
      <c r="K1371" s="19"/>
      <c r="L1371" s="22">
        <v>44015</v>
      </c>
      <c r="M1371" s="98">
        <v>1513.4767000004599</v>
      </c>
      <c r="N1371" s="94">
        <v>1513.4767000004599</v>
      </c>
      <c r="O1371" s="94">
        <v>1565.82010000013</v>
      </c>
      <c r="P1371" s="62">
        <f t="shared" si="21"/>
        <v>0.96657125553589096</v>
      </c>
      <c r="Q1371" s="22">
        <v>43874</v>
      </c>
      <c r="R1371" s="99">
        <v>5704592.3899999997</v>
      </c>
      <c r="S1371" s="99">
        <v>4896766.9207421904</v>
      </c>
      <c r="T1371" s="19"/>
      <c r="U1371" s="23">
        <v>2.6846072432817902E-4</v>
      </c>
      <c r="V1371" s="63">
        <v>-0.53117521438252902</v>
      </c>
      <c r="W1371" s="23">
        <v>3.77361931823543E-2</v>
      </c>
      <c r="X1371" s="63">
        <v>-5.8291506464302101</v>
      </c>
      <c r="Y1371" s="23">
        <v>-2.3653566340726701E-3</v>
      </c>
      <c r="Z1371" s="63">
        <v>12.964067717170099</v>
      </c>
      <c r="AA1371" s="23">
        <v>7.5509841084567597E-2</v>
      </c>
      <c r="AB1371" s="63">
        <v>24.4575998181244</v>
      </c>
      <c r="AC1371" s="23">
        <v>0.15463911155165999</v>
      </c>
      <c r="AD1371" s="63">
        <v>35.53120840271</v>
      </c>
      <c r="AE1371" s="23">
        <v>0.18303188028949099</v>
      </c>
      <c r="AF1371" s="64">
        <v>30.496529612922998</v>
      </c>
      <c r="AG1371" s="23">
        <v>1.53160263107566E-3</v>
      </c>
      <c r="AH1371" s="63">
        <v>-5.9416655376480803</v>
      </c>
      <c r="AI1371" s="23">
        <v>6.8292479791125498E-3</v>
      </c>
      <c r="AJ1371" s="63">
        <v>10.7690377701219</v>
      </c>
      <c r="AK1371" s="23">
        <v>0.51347669999988299</v>
      </c>
      <c r="AL1371" s="23">
        <v>6.8017523097296403E-2</v>
      </c>
      <c r="AM1371" s="63">
        <v>44.107100413355496</v>
      </c>
      <c r="AN1371" s="19"/>
      <c r="AO1371" s="26">
        <v>1.6704589166692999E-2</v>
      </c>
      <c r="AP1371" s="26">
        <v>-2.7117605989587901E-2</v>
      </c>
      <c r="AQ1371" s="26">
        <v>4.8960824404275599E-2</v>
      </c>
      <c r="AR1371" s="26">
        <v>-7.5229710095300106E-2</v>
      </c>
      <c r="AS1371" s="24">
        <v>8</v>
      </c>
      <c r="AT1371" s="24">
        <v>4</v>
      </c>
      <c r="AU1371" s="24">
        <v>7</v>
      </c>
      <c r="AV1371" s="25">
        <v>5</v>
      </c>
      <c r="AW1371" s="19"/>
      <c r="AX1371" s="29">
        <v>8.5451563191600105E-2</v>
      </c>
      <c r="AY1371" s="30">
        <v>0.56700893835022703</v>
      </c>
      <c r="AZ1371" s="30">
        <v>0.71363533839667104</v>
      </c>
      <c r="BA1371" s="30">
        <v>0.75078582888090795</v>
      </c>
      <c r="BB1371" s="62">
        <v>8.7972406805056393E-3</v>
      </c>
      <c r="BC1371" s="108">
        <v>-16.285778934688999</v>
      </c>
      <c r="BD1371" s="22">
        <v>43874</v>
      </c>
      <c r="BE1371" s="22">
        <v>43913</v>
      </c>
      <c r="BF1371" s="24"/>
      <c r="BG1371" s="22"/>
      <c r="BH1371" s="37"/>
    </row>
    <row r="1372" spans="1:60" x14ac:dyDescent="0.25">
      <c r="A1372" s="19"/>
      <c r="B1372" s="17" t="s">
        <v>1386</v>
      </c>
      <c r="C1372" s="17" t="s">
        <v>5652</v>
      </c>
      <c r="D1372" s="17" t="s">
        <v>3252</v>
      </c>
      <c r="E1372" s="20" t="s">
        <v>7302</v>
      </c>
      <c r="F1372" s="20" t="s">
        <v>3158</v>
      </c>
      <c r="G1372" s="82" t="s">
        <v>7251</v>
      </c>
      <c r="H1372" s="85" t="s">
        <v>7263</v>
      </c>
      <c r="I1372" s="21" t="s">
        <v>7417</v>
      </c>
      <c r="J1372" s="21" t="s">
        <v>7727</v>
      </c>
      <c r="K1372" s="19"/>
      <c r="L1372" s="22">
        <v>44015</v>
      </c>
      <c r="M1372" s="98">
        <v>1393.74389999919</v>
      </c>
      <c r="N1372" s="94">
        <v>1393.74389999919</v>
      </c>
      <c r="O1372" s="94">
        <v>1451.14189999923</v>
      </c>
      <c r="P1372" s="62">
        <f t="shared" si="21"/>
        <v>0.96044632161743082</v>
      </c>
      <c r="Q1372" s="22">
        <v>43874</v>
      </c>
      <c r="R1372" s="99">
        <v>20497599.883000001</v>
      </c>
      <c r="S1372" s="99">
        <v>22282173.1565625</v>
      </c>
      <c r="T1372" s="19"/>
      <c r="U1372" s="23">
        <v>2.2333335436997001E-4</v>
      </c>
      <c r="V1372" s="63">
        <v>-0.53568795137835001</v>
      </c>
      <c r="W1372" s="23">
        <v>3.63335099791584E-2</v>
      </c>
      <c r="X1372" s="63">
        <v>-5.9694189667498003</v>
      </c>
      <c r="Y1372" s="23">
        <v>-1.05178420308221E-2</v>
      </c>
      <c r="Z1372" s="63">
        <v>12.148819177498799</v>
      </c>
      <c r="AA1372" s="23">
        <v>5.7884987378201899E-2</v>
      </c>
      <c r="AB1372" s="63">
        <v>22.695114447473301</v>
      </c>
      <c r="AC1372" s="23">
        <v>0.11713098507243599</v>
      </c>
      <c r="AD1372" s="63">
        <v>31.780395754787602</v>
      </c>
      <c r="AE1372" s="23">
        <v>0.12586939712491599</v>
      </c>
      <c r="AF1372" s="64">
        <v>24.7802812964655</v>
      </c>
      <c r="AG1372" s="23">
        <v>1.3961769091110901E-3</v>
      </c>
      <c r="AH1372" s="63">
        <v>-5.9552081098445298</v>
      </c>
      <c r="AI1372" s="23">
        <v>-1.53343643796688E-3</v>
      </c>
      <c r="AJ1372" s="63">
        <v>9.9327693284140004</v>
      </c>
      <c r="AK1372" s="23">
        <v>0.393743899998372</v>
      </c>
      <c r="AL1372" s="23">
        <v>5.4131617886014297E-2</v>
      </c>
      <c r="AM1372" s="63">
        <v>32.133820413204397</v>
      </c>
      <c r="AN1372" s="19"/>
      <c r="AO1372" s="26">
        <v>1.66588327556383E-2</v>
      </c>
      <c r="AP1372" s="26">
        <v>-2.71614760704324E-2</v>
      </c>
      <c r="AQ1372" s="26">
        <v>4.7543073080305497E-2</v>
      </c>
      <c r="AR1372" s="26">
        <v>-7.6521329598108395E-2</v>
      </c>
      <c r="AS1372" s="24">
        <v>8</v>
      </c>
      <c r="AT1372" s="24">
        <v>4</v>
      </c>
      <c r="AU1372" s="24">
        <v>7</v>
      </c>
      <c r="AV1372" s="25">
        <v>5</v>
      </c>
      <c r="AW1372" s="19"/>
      <c r="AX1372" s="29">
        <v>8.5414554290764499E-2</v>
      </c>
      <c r="AY1372" s="30">
        <v>0.37766416258227797</v>
      </c>
      <c r="AZ1372" s="30">
        <v>0.65262936326416798</v>
      </c>
      <c r="BA1372" s="30">
        <v>0.49705338828016499</v>
      </c>
      <c r="BB1372" s="62">
        <v>8.7928859713974801E-3</v>
      </c>
      <c r="BC1372" s="108">
        <v>-16.432845058094198</v>
      </c>
      <c r="BD1372" s="22">
        <v>43874</v>
      </c>
      <c r="BE1372" s="22">
        <v>43913</v>
      </c>
      <c r="BF1372" s="24"/>
      <c r="BG1372" s="22"/>
      <c r="BH1372" s="37"/>
    </row>
    <row r="1373" spans="1:60" x14ac:dyDescent="0.25">
      <c r="A1373" s="19"/>
      <c r="B1373" s="17" t="s">
        <v>1387</v>
      </c>
      <c r="C1373" s="17" t="s">
        <v>5653</v>
      </c>
      <c r="D1373" s="17" t="s">
        <v>3253</v>
      </c>
      <c r="E1373" s="20" t="s">
        <v>7298</v>
      </c>
      <c r="F1373" s="20" t="s">
        <v>3158</v>
      </c>
      <c r="G1373" s="82" t="s">
        <v>7251</v>
      </c>
      <c r="H1373" s="85" t="s">
        <v>7262</v>
      </c>
      <c r="I1373" s="21" t="s">
        <v>7417</v>
      </c>
      <c r="J1373" s="21" t="s">
        <v>7728</v>
      </c>
      <c r="K1373" s="19"/>
      <c r="L1373" s="22">
        <v>44015</v>
      </c>
      <c r="M1373" s="98">
        <v>1345.58249999955</v>
      </c>
      <c r="N1373" s="94">
        <v>1345.58249999955</v>
      </c>
      <c r="O1373" s="94">
        <v>1381.41459999979</v>
      </c>
      <c r="P1373" s="62">
        <f t="shared" si="21"/>
        <v>0.97406129919269324</v>
      </c>
      <c r="Q1373" s="22">
        <v>43874</v>
      </c>
      <c r="R1373" s="99">
        <v>2634182.4950000001</v>
      </c>
      <c r="S1373" s="99">
        <v>2781758.96597656</v>
      </c>
      <c r="T1373" s="19"/>
      <c r="U1373" s="23">
        <v>3.53354735125322E-4</v>
      </c>
      <c r="V1373" s="63">
        <v>-0.52268581330281405</v>
      </c>
      <c r="W1373" s="23">
        <v>2.92264806521416E-2</v>
      </c>
      <c r="X1373" s="63">
        <v>-6.6801218994514802</v>
      </c>
      <c r="Y1373" s="23">
        <v>-8.3022600774711498E-3</v>
      </c>
      <c r="Z1373" s="63">
        <v>12.3703773728339</v>
      </c>
      <c r="AA1373" s="23">
        <v>4.8242204435155103E-2</v>
      </c>
      <c r="AB1373" s="63">
        <v>21.7308361531759</v>
      </c>
      <c r="AC1373" s="23">
        <v>0.12324745949081301</v>
      </c>
      <c r="AD1373" s="63">
        <v>32.392043196596198</v>
      </c>
      <c r="AE1373" s="23">
        <v>0.14042534112930299</v>
      </c>
      <c r="AF1373" s="64">
        <v>26.235875696904301</v>
      </c>
      <c r="AG1373" s="23">
        <v>1.2128404832765199E-3</v>
      </c>
      <c r="AH1373" s="63">
        <v>-5.9735417524279901</v>
      </c>
      <c r="AI1373" s="23">
        <v>-8.8136834165197797E-4</v>
      </c>
      <c r="AJ1373" s="63">
        <v>9.9979761380382097</v>
      </c>
      <c r="AK1373" s="23">
        <v>0.345582500000019</v>
      </c>
      <c r="AL1373" s="23">
        <v>4.8417807527584997E-2</v>
      </c>
      <c r="AM1373" s="63">
        <v>27.041821223421699</v>
      </c>
      <c r="AN1373" s="19"/>
      <c r="AO1373" s="26">
        <v>1.30967070072074E-2</v>
      </c>
      <c r="AP1373" s="26">
        <v>-2.30556807100584E-2</v>
      </c>
      <c r="AQ1373" s="26">
        <v>3.9296652565099101E-2</v>
      </c>
      <c r="AR1373" s="26">
        <v>-6.2524498138373005E-2</v>
      </c>
      <c r="AS1373" s="24">
        <v>9</v>
      </c>
      <c r="AT1373" s="24">
        <v>3</v>
      </c>
      <c r="AU1373" s="24">
        <v>7</v>
      </c>
      <c r="AV1373" s="25">
        <v>5</v>
      </c>
      <c r="AW1373" s="19"/>
      <c r="AX1373" s="29">
        <v>6.4867387708363797E-2</v>
      </c>
      <c r="AY1373" s="30">
        <v>0.30816493182010202</v>
      </c>
      <c r="AZ1373" s="30">
        <v>0.60459287042613097</v>
      </c>
      <c r="BA1373" s="30">
        <v>0.40016404644893599</v>
      </c>
      <c r="BB1373" s="62">
        <v>6.6794636442409697E-3</v>
      </c>
      <c r="BC1373" s="108">
        <v>-13.1233953948249</v>
      </c>
      <c r="BD1373" s="22">
        <v>43874</v>
      </c>
      <c r="BE1373" s="22">
        <v>43913</v>
      </c>
      <c r="BF1373" s="24"/>
      <c r="BG1373" s="22"/>
      <c r="BH1373" s="37"/>
    </row>
    <row r="1374" spans="1:60" x14ac:dyDescent="0.25">
      <c r="A1374" s="19"/>
      <c r="B1374" s="17" t="s">
        <v>1388</v>
      </c>
      <c r="C1374" s="17" t="s">
        <v>5654</v>
      </c>
      <c r="D1374" s="17" t="s">
        <v>3253</v>
      </c>
      <c r="E1374" s="20" t="s">
        <v>7302</v>
      </c>
      <c r="F1374" s="20" t="s">
        <v>3158</v>
      </c>
      <c r="G1374" s="82" t="s">
        <v>7251</v>
      </c>
      <c r="H1374" s="85" t="s">
        <v>7262</v>
      </c>
      <c r="I1374" s="21" t="s">
        <v>7417</v>
      </c>
      <c r="J1374" s="21" t="s">
        <v>7729</v>
      </c>
      <c r="K1374" s="19"/>
      <c r="L1374" s="22">
        <v>44015</v>
      </c>
      <c r="M1374" s="98">
        <v>1323.17259999923</v>
      </c>
      <c r="N1374" s="94">
        <v>1323.17259999923</v>
      </c>
      <c r="O1374" s="94">
        <v>1362.3387000002001</v>
      </c>
      <c r="P1374" s="62">
        <f t="shared" si="21"/>
        <v>0.9712508350522786</v>
      </c>
      <c r="Q1374" s="22">
        <v>43874</v>
      </c>
      <c r="R1374" s="99">
        <v>33773580.561999999</v>
      </c>
      <c r="S1374" s="99">
        <v>37279344.327187501</v>
      </c>
      <c r="T1374" s="19"/>
      <c r="U1374" s="23">
        <v>3.3279596027568898E-4</v>
      </c>
      <c r="V1374" s="63">
        <v>-0.52474169078777799</v>
      </c>
      <c r="W1374" s="23">
        <v>2.8593901210115302E-2</v>
      </c>
      <c r="X1374" s="63">
        <v>-6.7433798436541101</v>
      </c>
      <c r="Y1374" s="23">
        <v>-1.1994081699413101E-2</v>
      </c>
      <c r="Z1374" s="63">
        <v>12.001195210643299</v>
      </c>
      <c r="AA1374" s="23">
        <v>4.0398932687821798E-2</v>
      </c>
      <c r="AB1374" s="63">
        <v>20.9465089784353</v>
      </c>
      <c r="AC1374" s="23">
        <v>0.10651257011530101</v>
      </c>
      <c r="AD1374" s="63">
        <v>30.7185542590742</v>
      </c>
      <c r="AE1374" s="23">
        <v>0.115039917940594</v>
      </c>
      <c r="AF1374" s="64">
        <v>23.697333378018801</v>
      </c>
      <c r="AG1374" s="23">
        <v>1.1512872897583299E-3</v>
      </c>
      <c r="AH1374" s="63">
        <v>-5.9796970717798104</v>
      </c>
      <c r="AI1374" s="23">
        <v>-4.6619823942819502E-3</v>
      </c>
      <c r="AJ1374" s="63">
        <v>9.6199147327715799</v>
      </c>
      <c r="AK1374" s="23">
        <v>0.32317259999923398</v>
      </c>
      <c r="AL1374" s="23">
        <v>4.5616769175467198E-2</v>
      </c>
      <c r="AM1374" s="63">
        <v>24.800831223343302</v>
      </c>
      <c r="AN1374" s="19"/>
      <c r="AO1374" s="26">
        <v>1.3076015318802099E-2</v>
      </c>
      <c r="AP1374" s="26">
        <v>-2.3075652507941399E-2</v>
      </c>
      <c r="AQ1374" s="26">
        <v>3.8657966291793897E-2</v>
      </c>
      <c r="AR1374" s="26">
        <v>-6.3119882448518197E-2</v>
      </c>
      <c r="AS1374" s="24">
        <v>9</v>
      </c>
      <c r="AT1374" s="24">
        <v>3</v>
      </c>
      <c r="AU1374" s="24">
        <v>7</v>
      </c>
      <c r="AV1374" s="25">
        <v>5</v>
      </c>
      <c r="AW1374" s="19"/>
      <c r="AX1374" s="29">
        <v>6.4855743684602202E-2</v>
      </c>
      <c r="AY1374" s="30">
        <v>0.19746910601725201</v>
      </c>
      <c r="AZ1374" s="30">
        <v>0.57764517982559505</v>
      </c>
      <c r="BA1374" s="30">
        <v>0.255574872633133</v>
      </c>
      <c r="BB1374" s="62">
        <v>6.67809382001906E-3</v>
      </c>
      <c r="BC1374" s="108">
        <v>-13.1927985309012</v>
      </c>
      <c r="BD1374" s="22">
        <v>43874</v>
      </c>
      <c r="BE1374" s="22">
        <v>43913</v>
      </c>
      <c r="BF1374" s="24"/>
      <c r="BG1374" s="22"/>
      <c r="BH1374" s="37"/>
    </row>
    <row r="1375" spans="1:60" x14ac:dyDescent="0.25">
      <c r="A1375" s="19"/>
      <c r="B1375" s="17" t="s">
        <v>1389</v>
      </c>
      <c r="C1375" s="17" t="s">
        <v>5655</v>
      </c>
      <c r="D1375" s="17" t="s">
        <v>3254</v>
      </c>
      <c r="E1375" s="20" t="s">
        <v>7288</v>
      </c>
      <c r="F1375" s="20" t="s">
        <v>3150</v>
      </c>
      <c r="G1375" s="82" t="s">
        <v>7249</v>
      </c>
      <c r="H1375" s="85" t="s">
        <v>7257</v>
      </c>
      <c r="I1375" s="21" t="s">
        <v>7417</v>
      </c>
      <c r="J1375" s="21" t="s">
        <v>7730</v>
      </c>
      <c r="K1375" s="19"/>
      <c r="L1375" s="22">
        <v>43626</v>
      </c>
      <c r="M1375" s="98"/>
      <c r="N1375" s="94"/>
      <c r="O1375" s="94"/>
      <c r="P1375" s="62" t="str">
        <f t="shared" si="21"/>
        <v/>
      </c>
      <c r="Q1375" s="22"/>
      <c r="R1375" s="99"/>
      <c r="S1375" s="99"/>
      <c r="T1375" s="19"/>
      <c r="U1375" s="23"/>
      <c r="V1375" s="63"/>
      <c r="W1375" s="23"/>
      <c r="X1375" s="63"/>
      <c r="Y1375" s="23"/>
      <c r="Z1375" s="63"/>
      <c r="AA1375" s="23"/>
      <c r="AB1375" s="63"/>
      <c r="AC1375" s="23"/>
      <c r="AD1375" s="63"/>
      <c r="AE1375" s="23"/>
      <c r="AF1375" s="64"/>
      <c r="AG1375" s="23"/>
      <c r="AH1375" s="63"/>
      <c r="AI1375" s="23"/>
      <c r="AJ1375" s="63"/>
      <c r="AK1375" s="23"/>
      <c r="AL1375" s="23"/>
      <c r="AM1375" s="63"/>
      <c r="AN1375" s="19"/>
      <c r="AO1375" s="26"/>
      <c r="AP1375" s="26"/>
      <c r="AQ1375" s="26"/>
      <c r="AR1375" s="26"/>
      <c r="AS1375" s="24"/>
      <c r="AT1375" s="24"/>
      <c r="AU1375" s="24"/>
      <c r="AV1375" s="25"/>
      <c r="AW1375" s="19"/>
      <c r="AX1375" s="29"/>
      <c r="AY1375" s="30"/>
      <c r="AZ1375" s="30"/>
      <c r="BA1375" s="30"/>
      <c r="BB1375" s="62"/>
      <c r="BC1375" s="108"/>
      <c r="BD1375" s="22"/>
      <c r="BE1375" s="22"/>
      <c r="BF1375" s="24"/>
      <c r="BG1375" s="22"/>
      <c r="BH1375" s="37"/>
    </row>
    <row r="1376" spans="1:60" x14ac:dyDescent="0.25">
      <c r="A1376" s="19"/>
      <c r="B1376" s="17" t="s">
        <v>1390</v>
      </c>
      <c r="C1376" s="17" t="s">
        <v>5656</v>
      </c>
      <c r="D1376" s="17" t="s">
        <v>3255</v>
      </c>
      <c r="E1376" s="20" t="s">
        <v>7289</v>
      </c>
      <c r="F1376" s="20" t="s">
        <v>3153</v>
      </c>
      <c r="G1376" s="82" t="s">
        <v>7251</v>
      </c>
      <c r="H1376" s="85" t="s">
        <v>7264</v>
      </c>
      <c r="I1376" s="21" t="s">
        <v>7417</v>
      </c>
      <c r="J1376" s="21" t="s">
        <v>7731</v>
      </c>
      <c r="K1376" s="19"/>
      <c r="L1376" s="22">
        <v>44015</v>
      </c>
      <c r="M1376" s="98">
        <v>1066.9904999993701</v>
      </c>
      <c r="N1376" s="94">
        <v>1066.9904999993701</v>
      </c>
      <c r="O1376" s="94">
        <v>1186.6075999997599</v>
      </c>
      <c r="P1376" s="62">
        <f t="shared" si="21"/>
        <v>0.89919405538914965</v>
      </c>
      <c r="Q1376" s="22">
        <v>43881</v>
      </c>
      <c r="R1376" s="99">
        <v>5658858.7819999997</v>
      </c>
      <c r="S1376" s="99">
        <v>4306485.8842968801</v>
      </c>
      <c r="T1376" s="19"/>
      <c r="U1376" s="23">
        <v>2.6919746978819599E-3</v>
      </c>
      <c r="V1376" s="63">
        <v>-0.28882381702715099</v>
      </c>
      <c r="W1376" s="23">
        <v>5.7747164850297801E-2</v>
      </c>
      <c r="X1376" s="63">
        <v>-3.8280534796358601</v>
      </c>
      <c r="Y1376" s="23">
        <v>-5.50150012177619E-2</v>
      </c>
      <c r="Z1376" s="63">
        <v>7.69910325880483</v>
      </c>
      <c r="AA1376" s="23">
        <v>3.1331790798503803E-2</v>
      </c>
      <c r="AB1376" s="63">
        <v>20.0397947895108</v>
      </c>
      <c r="AC1376" s="23">
        <v>4.6517170636434499E-2</v>
      </c>
      <c r="AD1376" s="63">
        <v>24.719014311180199</v>
      </c>
      <c r="AE1376" s="23">
        <v>6.6990499999519698E-2</v>
      </c>
      <c r="AF1376" s="64">
        <v>18.892391583911401</v>
      </c>
      <c r="AG1376" s="23">
        <v>2.9035585430392499E-3</v>
      </c>
      <c r="AH1376" s="63">
        <v>-5.8044699464517198</v>
      </c>
      <c r="AI1376" s="23">
        <v>-4.0394792472434299E-2</v>
      </c>
      <c r="AJ1376" s="63">
        <v>6.0466337249599702</v>
      </c>
      <c r="AK1376" s="23">
        <v>6.6990499999519698E-2</v>
      </c>
      <c r="AL1376" s="23">
        <v>2.0979687886210699E-2</v>
      </c>
      <c r="AM1376" s="63">
        <v>18.214326015207899</v>
      </c>
      <c r="AN1376" s="19"/>
      <c r="AO1376" s="26">
        <v>2.64882032333844E-2</v>
      </c>
      <c r="AP1376" s="26">
        <v>-3.9267555913284E-2</v>
      </c>
      <c r="AQ1376" s="26">
        <v>6.9226898485794705E-2</v>
      </c>
      <c r="AR1376" s="26">
        <v>-0.12809647075569999</v>
      </c>
      <c r="AS1376" s="24">
        <v>7</v>
      </c>
      <c r="AT1376" s="24">
        <v>5</v>
      </c>
      <c r="AU1376" s="24">
        <v>7</v>
      </c>
      <c r="AV1376" s="25">
        <v>5</v>
      </c>
      <c r="AW1376" s="19"/>
      <c r="AX1376" s="29">
        <v>0.13638000065984701</v>
      </c>
      <c r="AY1376" s="30">
        <v>8.1589927976665394E-2</v>
      </c>
      <c r="AZ1376" s="30">
        <v>0.61109470932842702</v>
      </c>
      <c r="BA1376" s="30">
        <v>0.11242582921647699</v>
      </c>
      <c r="BB1376" s="62">
        <v>1.4050424071483599E-2</v>
      </c>
      <c r="BC1376" s="108">
        <v>-24.761277443350998</v>
      </c>
      <c r="BD1376" s="22">
        <v>43881</v>
      </c>
      <c r="BE1376" s="22">
        <v>43913</v>
      </c>
      <c r="BF1376" s="24"/>
      <c r="BG1376" s="22"/>
      <c r="BH1376" s="37"/>
    </row>
    <row r="1377" spans="1:60" x14ac:dyDescent="0.25">
      <c r="A1377" s="19"/>
      <c r="B1377" s="17" t="s">
        <v>1391</v>
      </c>
      <c r="C1377" s="17" t="s">
        <v>5657</v>
      </c>
      <c r="D1377" s="17" t="s">
        <v>3255</v>
      </c>
      <c r="E1377" s="20" t="s">
        <v>7298</v>
      </c>
      <c r="F1377" s="20" t="s">
        <v>3153</v>
      </c>
      <c r="G1377" s="82" t="s">
        <v>7251</v>
      </c>
      <c r="H1377" s="85" t="s">
        <v>7264</v>
      </c>
      <c r="I1377" s="21" t="s">
        <v>7417</v>
      </c>
      <c r="J1377" s="21" t="s">
        <v>7732</v>
      </c>
      <c r="K1377" s="19"/>
      <c r="L1377" s="22">
        <v>44015</v>
      </c>
      <c r="M1377" s="98">
        <v>1139.0768999997499</v>
      </c>
      <c r="N1377" s="94">
        <v>1139.0768999997499</v>
      </c>
      <c r="O1377" s="94">
        <v>1258.9146999996201</v>
      </c>
      <c r="P1377" s="62">
        <f t="shared" si="21"/>
        <v>0.90480864191997568</v>
      </c>
      <c r="Q1377" s="22">
        <v>43881</v>
      </c>
      <c r="R1377" s="99">
        <v>17551067.838</v>
      </c>
      <c r="S1377" s="99">
        <v>15263544.5537969</v>
      </c>
      <c r="T1377" s="19"/>
      <c r="U1377" s="23">
        <v>2.7385502726247099E-3</v>
      </c>
      <c r="V1377" s="63">
        <v>-0.284166259552876</v>
      </c>
      <c r="W1377" s="23">
        <v>5.92221426632022E-2</v>
      </c>
      <c r="X1377" s="63">
        <v>-3.6805556983454202</v>
      </c>
      <c r="Y1377" s="23">
        <v>-4.5723513075281497E-2</v>
      </c>
      <c r="Z1377" s="63">
        <v>8.6282520730601409</v>
      </c>
      <c r="AA1377" s="23">
        <v>6.1620930729986902E-2</v>
      </c>
      <c r="AB1377" s="63">
        <v>23.068708782666398</v>
      </c>
      <c r="AC1377" s="23">
        <v>9.7598118309251705E-2</v>
      </c>
      <c r="AD1377" s="63">
        <v>29.827109078469199</v>
      </c>
      <c r="AE1377" s="23">
        <v>0.13907689999905401</v>
      </c>
      <c r="AF1377" s="64">
        <v>26.101031583879401</v>
      </c>
      <c r="AG1377" s="23">
        <v>3.0433574302151101E-3</v>
      </c>
      <c r="AH1377" s="63">
        <v>-5.7904900577341296</v>
      </c>
      <c r="AI1377" s="23">
        <v>-3.08245067599273E-2</v>
      </c>
      <c r="AJ1377" s="63">
        <v>7.00366229621432</v>
      </c>
      <c r="AK1377" s="23">
        <v>0.13907689999905401</v>
      </c>
      <c r="AL1377" s="23">
        <v>4.2577796717523597E-2</v>
      </c>
      <c r="AM1377" s="63">
        <v>25.422966015146802</v>
      </c>
      <c r="AN1377" s="19"/>
      <c r="AO1377" s="26">
        <v>2.6535897228313801E-2</v>
      </c>
      <c r="AP1377" s="26">
        <v>-3.9222860986228597E-2</v>
      </c>
      <c r="AQ1377" s="26">
        <v>7.5740401618531905E-2</v>
      </c>
      <c r="AR1377" s="26">
        <v>-0.126839985352563</v>
      </c>
      <c r="AS1377" s="24">
        <v>7</v>
      </c>
      <c r="AT1377" s="24">
        <v>5</v>
      </c>
      <c r="AU1377" s="24">
        <v>7</v>
      </c>
      <c r="AV1377" s="25">
        <v>5</v>
      </c>
      <c r="AW1377" s="19"/>
      <c r="AX1377" s="29">
        <v>0.137491449971858</v>
      </c>
      <c r="AY1377" s="30">
        <v>0.29031981474872698</v>
      </c>
      <c r="AZ1377" s="30">
        <v>0.72294927955044797</v>
      </c>
      <c r="BA1377" s="30">
        <v>0.40524541369086398</v>
      </c>
      <c r="BB1377" s="62">
        <v>1.41692052954568E-2</v>
      </c>
      <c r="BC1377" s="108">
        <v>-24.649358689639499</v>
      </c>
      <c r="BD1377" s="22">
        <v>43881</v>
      </c>
      <c r="BE1377" s="22">
        <v>43913</v>
      </c>
      <c r="BF1377" s="24"/>
      <c r="BG1377" s="22"/>
      <c r="BH1377" s="37"/>
    </row>
    <row r="1378" spans="1:60" x14ac:dyDescent="0.25">
      <c r="A1378" s="19"/>
      <c r="B1378" s="17" t="s">
        <v>1392</v>
      </c>
      <c r="C1378" s="17" t="s">
        <v>5658</v>
      </c>
      <c r="D1378" s="17" t="s">
        <v>3255</v>
      </c>
      <c r="E1378" s="20" t="s">
        <v>7293</v>
      </c>
      <c r="F1378" s="20" t="s">
        <v>3153</v>
      </c>
      <c r="G1378" s="82" t="s">
        <v>7251</v>
      </c>
      <c r="H1378" s="85" t="s">
        <v>7264</v>
      </c>
      <c r="I1378" s="21" t="s">
        <v>7417</v>
      </c>
      <c r="J1378" s="21" t="s">
        <v>7733</v>
      </c>
      <c r="K1378" s="19"/>
      <c r="L1378" s="22">
        <v>44015</v>
      </c>
      <c r="M1378" s="98">
        <v>1105.7888999991101</v>
      </c>
      <c r="N1378" s="94">
        <v>1105.7888999991101</v>
      </c>
      <c r="O1378" s="94">
        <v>1223.9158999994399</v>
      </c>
      <c r="P1378" s="62">
        <f t="shared" si="21"/>
        <v>0.90348438156544586</v>
      </c>
      <c r="Q1378" s="22">
        <v>43881</v>
      </c>
      <c r="R1378" s="99">
        <v>4594722.7170000002</v>
      </c>
      <c r="S1378" s="99">
        <v>3710018.5037226598</v>
      </c>
      <c r="T1378" s="19"/>
      <c r="U1378" s="23">
        <v>2.7275587799522301E-3</v>
      </c>
      <c r="V1378" s="63">
        <v>-0.28526540882012302</v>
      </c>
      <c r="W1378" s="23">
        <v>5.8874917347566197E-2</v>
      </c>
      <c r="X1378" s="63">
        <v>-3.7152782299090199</v>
      </c>
      <c r="Y1378" s="23">
        <v>-4.9187295474475798E-2</v>
      </c>
      <c r="Z1378" s="63">
        <v>8.2818738331407094</v>
      </c>
      <c r="AA1378" s="23">
        <v>4.2740433858853101E-2</v>
      </c>
      <c r="AB1378" s="63">
        <v>21.180659095553001</v>
      </c>
      <c r="AC1378" s="23">
        <v>7.1915408370841802E-2</v>
      </c>
      <c r="AD1378" s="63">
        <v>27.2588380846137</v>
      </c>
      <c r="AE1378" s="23">
        <v>0.105788899998588</v>
      </c>
      <c r="AF1378" s="64">
        <v>22.772231583832799</v>
      </c>
      <c r="AG1378" s="23">
        <v>3.01042205137492E-3</v>
      </c>
      <c r="AH1378" s="63">
        <v>-5.7937835956181498</v>
      </c>
      <c r="AI1378" s="23">
        <v>-3.4374027422927597E-2</v>
      </c>
      <c r="AJ1378" s="63">
        <v>6.6487102299142897</v>
      </c>
      <c r="AK1378" s="23">
        <v>0.105788899998588</v>
      </c>
      <c r="AL1378" s="23">
        <v>3.27233369371243E-2</v>
      </c>
      <c r="AM1378" s="63">
        <v>22.0941660151002</v>
      </c>
      <c r="AN1378" s="19"/>
      <c r="AO1378" s="26">
        <v>2.65247017723595E-2</v>
      </c>
      <c r="AP1378" s="26">
        <v>-3.9233460865034403E-2</v>
      </c>
      <c r="AQ1378" s="26">
        <v>7.0366949135859599E-2</v>
      </c>
      <c r="AR1378" s="26">
        <v>-0.127135683024826</v>
      </c>
      <c r="AS1378" s="24">
        <v>7</v>
      </c>
      <c r="AT1378" s="24">
        <v>5</v>
      </c>
      <c r="AU1378" s="24">
        <v>7</v>
      </c>
      <c r="AV1378" s="25">
        <v>5</v>
      </c>
      <c r="AW1378" s="19"/>
      <c r="AX1378" s="29">
        <v>0.13629945796317799</v>
      </c>
      <c r="AY1378" s="30">
        <v>0.157871967859364</v>
      </c>
      <c r="AZ1378" s="30">
        <v>0.65257161636600403</v>
      </c>
      <c r="BA1378" s="30">
        <v>0.21817211545089801</v>
      </c>
      <c r="BB1378" s="62">
        <v>1.4042791459451099E-2</v>
      </c>
      <c r="BC1378" s="108">
        <v>-24.675706884707299</v>
      </c>
      <c r="BD1378" s="22">
        <v>43881</v>
      </c>
      <c r="BE1378" s="22">
        <v>43913</v>
      </c>
      <c r="BF1378" s="24"/>
      <c r="BG1378" s="22"/>
      <c r="BH1378" s="37"/>
    </row>
    <row r="1379" spans="1:60" x14ac:dyDescent="0.25">
      <c r="A1379" s="19"/>
      <c r="B1379" s="17" t="s">
        <v>1393</v>
      </c>
      <c r="C1379" s="17" t="s">
        <v>5659</v>
      </c>
      <c r="D1379" s="17" t="s">
        <v>3255</v>
      </c>
      <c r="E1379" s="20" t="s">
        <v>7307</v>
      </c>
      <c r="F1379" s="20" t="s">
        <v>3153</v>
      </c>
      <c r="G1379" s="82" t="s">
        <v>7251</v>
      </c>
      <c r="H1379" s="85" t="s">
        <v>7264</v>
      </c>
      <c r="I1379" s="21" t="s">
        <v>7417</v>
      </c>
      <c r="J1379" s="21" t="s">
        <v>7734</v>
      </c>
      <c r="K1379" s="19"/>
      <c r="L1379" s="22">
        <v>44015</v>
      </c>
      <c r="M1379" s="98">
        <v>1075.8182999994599</v>
      </c>
      <c r="N1379" s="94">
        <v>1075.8182999994599</v>
      </c>
      <c r="O1379" s="94">
        <v>1195.1116000004099</v>
      </c>
      <c r="P1379" s="62">
        <f t="shared" si="21"/>
        <v>0.90018229259852456</v>
      </c>
      <c r="Q1379" s="22">
        <v>43881</v>
      </c>
      <c r="R1379" s="99">
        <v>997262.12699999998</v>
      </c>
      <c r="S1379" s="99">
        <v>1203543.5994511701</v>
      </c>
      <c r="T1379" s="19"/>
      <c r="U1379" s="23">
        <v>2.7001982998626798E-3</v>
      </c>
      <c r="V1379" s="63">
        <v>-0.28800145682907902</v>
      </c>
      <c r="W1379" s="23">
        <v>5.8007276502394199E-2</v>
      </c>
      <c r="X1379" s="63">
        <v>-3.8020423144262199</v>
      </c>
      <c r="Y1379" s="23">
        <v>-5.3672848886926701E-2</v>
      </c>
      <c r="Z1379" s="63">
        <v>7.8333184918883498</v>
      </c>
      <c r="AA1379" s="23">
        <v>3.39535218972742E-2</v>
      </c>
      <c r="AB1379" s="63">
        <v>20.301967899373299</v>
      </c>
      <c r="AC1379" s="23">
        <v>5.2324420681543402E-2</v>
      </c>
      <c r="AD1379" s="63">
        <v>25.2997393156984</v>
      </c>
      <c r="AE1379" s="23">
        <v>7.5818299999809796E-2</v>
      </c>
      <c r="AF1379" s="64">
        <v>19.775171583954901</v>
      </c>
      <c r="AG1379" s="23">
        <v>2.9281872557476202E-3</v>
      </c>
      <c r="AH1379" s="63">
        <v>-5.8020070751808799</v>
      </c>
      <c r="AI1379" s="23">
        <v>-3.9008206881589999E-2</v>
      </c>
      <c r="AJ1379" s="63">
        <v>6.1852922840480504</v>
      </c>
      <c r="AK1379" s="23">
        <v>7.5818299999809796E-2</v>
      </c>
      <c r="AL1379" s="23">
        <v>2.2601829103223298E-2</v>
      </c>
      <c r="AM1379" s="63">
        <v>20.493308631470398</v>
      </c>
      <c r="AN1379" s="19"/>
      <c r="AO1379" s="26">
        <v>2.6496611761103801E-2</v>
      </c>
      <c r="AP1379" s="26">
        <v>-3.9259657253751398E-2</v>
      </c>
      <c r="AQ1379" s="26">
        <v>6.9489876937950598E-2</v>
      </c>
      <c r="AR1379" s="26">
        <v>-0.12787481128005301</v>
      </c>
      <c r="AS1379" s="24">
        <v>7</v>
      </c>
      <c r="AT1379" s="24">
        <v>5</v>
      </c>
      <c r="AU1379" s="24">
        <v>7</v>
      </c>
      <c r="AV1379" s="25">
        <v>5</v>
      </c>
      <c r="AW1379" s="19"/>
      <c r="AX1379" s="29">
        <v>0.136369737101631</v>
      </c>
      <c r="AY1379" s="30">
        <v>9.9119303059410399E-2</v>
      </c>
      <c r="AZ1379" s="30">
        <v>0.62060873147038398</v>
      </c>
      <c r="BA1379" s="30">
        <v>0.136680703067668</v>
      </c>
      <c r="BB1379" s="62">
        <v>1.40495392533194E-2</v>
      </c>
      <c r="BC1379" s="108">
        <v>-24.741547149227699</v>
      </c>
      <c r="BD1379" s="22">
        <v>43881</v>
      </c>
      <c r="BE1379" s="22">
        <v>43913</v>
      </c>
      <c r="BF1379" s="24"/>
      <c r="BG1379" s="22"/>
      <c r="BH1379" s="37"/>
    </row>
    <row r="1380" spans="1:60" x14ac:dyDescent="0.25">
      <c r="A1380" s="19"/>
      <c r="B1380" s="17" t="s">
        <v>1394</v>
      </c>
      <c r="C1380" s="17" t="s">
        <v>5660</v>
      </c>
      <c r="D1380" s="17" t="s">
        <v>3256</v>
      </c>
      <c r="E1380" s="20" t="s">
        <v>7289</v>
      </c>
      <c r="F1380" s="20" t="s">
        <v>3153</v>
      </c>
      <c r="G1380" s="82" t="s">
        <v>7251</v>
      </c>
      <c r="H1380" s="85" t="s">
        <v>7263</v>
      </c>
      <c r="I1380" s="21" t="s">
        <v>7417</v>
      </c>
      <c r="J1380" s="21" t="s">
        <v>7735</v>
      </c>
      <c r="K1380" s="19"/>
      <c r="L1380" s="22">
        <v>44015</v>
      </c>
      <c r="M1380" s="98">
        <v>1050.5929000005101</v>
      </c>
      <c r="N1380" s="94">
        <v>1050.5929000005101</v>
      </c>
      <c r="O1380" s="94">
        <v>1112.89460000023</v>
      </c>
      <c r="P1380" s="62">
        <f t="shared" si="21"/>
        <v>0.94401832842058275</v>
      </c>
      <c r="Q1380" s="22">
        <v>43881</v>
      </c>
      <c r="R1380" s="99">
        <v>14859423.627</v>
      </c>
      <c r="S1380" s="99">
        <v>15115321.8285625</v>
      </c>
      <c r="T1380" s="19"/>
      <c r="U1380" s="23">
        <v>2.46945410435728E-3</v>
      </c>
      <c r="V1380" s="63">
        <v>-0.31107587637961798</v>
      </c>
      <c r="W1380" s="23">
        <v>3.0060195100304599E-2</v>
      </c>
      <c r="X1380" s="63">
        <v>-6.5967504546351803</v>
      </c>
      <c r="Y1380" s="23">
        <v>-2.8464894802709799E-2</v>
      </c>
      <c r="Z1380" s="63">
        <v>10.3541139003064</v>
      </c>
      <c r="AA1380" s="23">
        <v>1.3430406976112899E-2</v>
      </c>
      <c r="AB1380" s="63">
        <v>18.249656407279002</v>
      </c>
      <c r="AC1380" s="23">
        <v>4.0795991413688198E-2</v>
      </c>
      <c r="AD1380" s="63">
        <v>24.146896388905599</v>
      </c>
      <c r="AE1380" s="23">
        <v>5.0592900000992799E-2</v>
      </c>
      <c r="AF1380" s="64">
        <v>17.252631584065998</v>
      </c>
      <c r="AG1380" s="23">
        <v>1.7568527273397201E-3</v>
      </c>
      <c r="AH1380" s="63">
        <v>-5.9191405280216696</v>
      </c>
      <c r="AI1380" s="23">
        <v>-1.9150226943565898E-2</v>
      </c>
      <c r="AJ1380" s="63">
        <v>8.1710902778431809</v>
      </c>
      <c r="AK1380" s="23">
        <v>5.0592900000992799E-2</v>
      </c>
      <c r="AL1380" s="23">
        <v>1.5929065053569499E-2</v>
      </c>
      <c r="AM1380" s="63">
        <v>16.574566015333399</v>
      </c>
      <c r="AN1380" s="19"/>
      <c r="AO1380" s="26">
        <v>1.41937424832577E-2</v>
      </c>
      <c r="AP1380" s="26">
        <v>-2.2600235755817301E-2</v>
      </c>
      <c r="AQ1380" s="26">
        <v>4.4304986717179397E-2</v>
      </c>
      <c r="AR1380" s="26">
        <v>-8.3994633641850697E-2</v>
      </c>
      <c r="AS1380" s="24">
        <v>7</v>
      </c>
      <c r="AT1380" s="24">
        <v>5</v>
      </c>
      <c r="AU1380" s="24">
        <v>7</v>
      </c>
      <c r="AV1380" s="25">
        <v>5</v>
      </c>
      <c r="AW1380" s="19"/>
      <c r="AX1380" s="29">
        <v>7.6711101964683601E-2</v>
      </c>
      <c r="AY1380" s="30">
        <v>-0.17525456899056699</v>
      </c>
      <c r="AZ1380" s="30">
        <v>0.48169672800077001</v>
      </c>
      <c r="BA1380" s="30">
        <v>-0.23595324397092601</v>
      </c>
      <c r="BB1380" s="62">
        <v>7.9099456519634292E-3</v>
      </c>
      <c r="BC1380" s="108">
        <v>-15.467448579598599</v>
      </c>
      <c r="BD1380" s="22">
        <v>43881</v>
      </c>
      <c r="BE1380" s="22">
        <v>43914</v>
      </c>
      <c r="BF1380" s="24"/>
      <c r="BG1380" s="22"/>
      <c r="BH1380" s="37"/>
    </row>
    <row r="1381" spans="1:60" x14ac:dyDescent="0.25">
      <c r="A1381" s="19"/>
      <c r="B1381" s="17" t="s">
        <v>1395</v>
      </c>
      <c r="C1381" s="17" t="s">
        <v>5661</v>
      </c>
      <c r="D1381" s="17" t="s">
        <v>3256</v>
      </c>
      <c r="E1381" s="20" t="s">
        <v>7298</v>
      </c>
      <c r="F1381" s="20" t="s">
        <v>3153</v>
      </c>
      <c r="G1381" s="82" t="s">
        <v>7251</v>
      </c>
      <c r="H1381" s="85" t="s">
        <v>7263</v>
      </c>
      <c r="I1381" s="21" t="s">
        <v>7417</v>
      </c>
      <c r="J1381" s="21" t="s">
        <v>7736</v>
      </c>
      <c r="K1381" s="19"/>
      <c r="L1381" s="22">
        <v>44015</v>
      </c>
      <c r="M1381" s="98">
        <v>1106.7716000005601</v>
      </c>
      <c r="N1381" s="94">
        <v>1106.7716000005601</v>
      </c>
      <c r="O1381" s="94">
        <v>1166.41039999947</v>
      </c>
      <c r="P1381" s="62">
        <f t="shared" si="21"/>
        <v>0.9488697974581356</v>
      </c>
      <c r="Q1381" s="22">
        <v>43881</v>
      </c>
      <c r="R1381" s="99">
        <v>41547969.777000003</v>
      </c>
      <c r="S1381" s="99">
        <v>38026686.655562498</v>
      </c>
      <c r="T1381" s="19"/>
      <c r="U1381" s="23">
        <v>2.5077830396185198E-3</v>
      </c>
      <c r="V1381" s="63">
        <v>-0.30724298285349499</v>
      </c>
      <c r="W1381" s="23">
        <v>3.1242953584296601E-2</v>
      </c>
      <c r="X1381" s="63">
        <v>-6.4784746062359799</v>
      </c>
      <c r="Y1381" s="23">
        <v>-2.03541084138124E-2</v>
      </c>
      <c r="Z1381" s="63">
        <v>11.1651925392071</v>
      </c>
      <c r="AA1381" s="23">
        <v>3.6132732870100902E-2</v>
      </c>
      <c r="AB1381" s="63">
        <v>20.519888996670499</v>
      </c>
      <c r="AC1381" s="23">
        <v>8.0242570849804906E-2</v>
      </c>
      <c r="AD1381" s="63">
        <v>28.091554332524499</v>
      </c>
      <c r="AE1381" s="23">
        <v>0.10677159999977399</v>
      </c>
      <c r="AF1381" s="64">
        <v>22.8705015839369</v>
      </c>
      <c r="AG1381" s="23">
        <v>1.87181396540836E-3</v>
      </c>
      <c r="AH1381" s="63">
        <v>-5.9076444042148104</v>
      </c>
      <c r="AI1381" s="23">
        <v>-1.0848149765479299E-2</v>
      </c>
      <c r="AJ1381" s="63">
        <v>9.0012979956518393</v>
      </c>
      <c r="AK1381" s="23">
        <v>0.10677159999977399</v>
      </c>
      <c r="AL1381" s="23">
        <v>3.3017120431395597E-2</v>
      </c>
      <c r="AM1381" s="63">
        <v>22.192436015233401</v>
      </c>
      <c r="AN1381" s="19"/>
      <c r="AO1381" s="26">
        <v>1.42325911328953E-2</v>
      </c>
      <c r="AP1381" s="26">
        <v>-2.25628132102429E-2</v>
      </c>
      <c r="AQ1381" s="26">
        <v>4.5504041889216799E-2</v>
      </c>
      <c r="AR1381" s="26">
        <v>-8.2907686095568395E-2</v>
      </c>
      <c r="AS1381" s="24">
        <v>7</v>
      </c>
      <c r="AT1381" s="24">
        <v>5</v>
      </c>
      <c r="AU1381" s="24">
        <v>7</v>
      </c>
      <c r="AV1381" s="25">
        <v>5</v>
      </c>
      <c r="AW1381" s="19"/>
      <c r="AX1381" s="29">
        <v>7.7383599787499396E-2</v>
      </c>
      <c r="AY1381" s="30">
        <v>0.101185238915946</v>
      </c>
      <c r="AZ1381" s="30">
        <v>0.56003762166165005</v>
      </c>
      <c r="BA1381" s="30">
        <v>0.13827832618335401</v>
      </c>
      <c r="BB1381" s="62">
        <v>7.9807730946868105E-3</v>
      </c>
      <c r="BC1381" s="108">
        <v>-15.360665508458601</v>
      </c>
      <c r="BD1381" s="22">
        <v>43881</v>
      </c>
      <c r="BE1381" s="22">
        <v>43914</v>
      </c>
      <c r="BF1381" s="24"/>
      <c r="BG1381" s="22"/>
      <c r="BH1381" s="37"/>
    </row>
    <row r="1382" spans="1:60" x14ac:dyDescent="0.25">
      <c r="A1382" s="19"/>
      <c r="B1382" s="17" t="s">
        <v>1396</v>
      </c>
      <c r="C1382" s="17" t="s">
        <v>5662</v>
      </c>
      <c r="D1382" s="17" t="s">
        <v>3256</v>
      </c>
      <c r="E1382" s="20" t="s">
        <v>7293</v>
      </c>
      <c r="F1382" s="20" t="s">
        <v>3153</v>
      </c>
      <c r="G1382" s="82" t="s">
        <v>7251</v>
      </c>
      <c r="H1382" s="85" t="s">
        <v>7263</v>
      </c>
      <c r="I1382" s="21" t="s">
        <v>7417</v>
      </c>
      <c r="J1382" s="21" t="s">
        <v>7737</v>
      </c>
      <c r="K1382" s="19"/>
      <c r="L1382" s="22">
        <v>44015</v>
      </c>
      <c r="M1382" s="98">
        <v>1079.4499999992499</v>
      </c>
      <c r="N1382" s="94">
        <v>1079.4499999992499</v>
      </c>
      <c r="O1382" s="94">
        <v>1139.28390000015</v>
      </c>
      <c r="P1382" s="62">
        <f t="shared" si="21"/>
        <v>0.94748113266509593</v>
      </c>
      <c r="Q1382" s="22">
        <v>43881</v>
      </c>
      <c r="R1382" s="99">
        <v>13474669.513</v>
      </c>
      <c r="S1382" s="99">
        <v>12205830.9975156</v>
      </c>
      <c r="T1382" s="19"/>
      <c r="U1382" s="23">
        <v>2.49683890069718E-3</v>
      </c>
      <c r="V1382" s="63">
        <v>-0.30833739674562799</v>
      </c>
      <c r="W1382" s="23">
        <v>3.0904894689228999E-2</v>
      </c>
      <c r="X1382" s="63">
        <v>-6.5122804957427398</v>
      </c>
      <c r="Y1382" s="23">
        <v>-2.3861916771238601E-2</v>
      </c>
      <c r="Z1382" s="63">
        <v>10.8144117034535</v>
      </c>
      <c r="AA1382" s="23">
        <v>2.26802037450398E-2</v>
      </c>
      <c r="AB1382" s="63">
        <v>19.1746360841498</v>
      </c>
      <c r="AC1382" s="23">
        <v>5.9515741088034702E-2</v>
      </c>
      <c r="AD1382" s="63">
        <v>26.0188713563257</v>
      </c>
      <c r="AE1382" s="23">
        <v>7.9449999999269494E-2</v>
      </c>
      <c r="AF1382" s="64">
        <v>20.138341583893599</v>
      </c>
      <c r="AG1382" s="23">
        <v>1.8390328805253399E-3</v>
      </c>
      <c r="AH1382" s="63">
        <v>-5.9109225127031104</v>
      </c>
      <c r="AI1382" s="23">
        <v>-1.4422330690649699E-2</v>
      </c>
      <c r="AJ1382" s="63">
        <v>8.6438799031457201</v>
      </c>
      <c r="AK1382" s="23">
        <v>7.9449999999269494E-2</v>
      </c>
      <c r="AL1382" s="23">
        <v>2.4782168628007601E-2</v>
      </c>
      <c r="AM1382" s="63">
        <v>19.460276015161099</v>
      </c>
      <c r="AN1382" s="19"/>
      <c r="AO1382" s="26">
        <v>1.42214851384779E-2</v>
      </c>
      <c r="AP1382" s="26">
        <v>-2.25735645044551E-2</v>
      </c>
      <c r="AQ1382" s="26">
        <v>4.5161414396716303E-2</v>
      </c>
      <c r="AR1382" s="26">
        <v>-8.3218402984202799E-2</v>
      </c>
      <c r="AS1382" s="24">
        <v>7</v>
      </c>
      <c r="AT1382" s="24">
        <v>5</v>
      </c>
      <c r="AU1382" s="24">
        <v>7</v>
      </c>
      <c r="AV1382" s="25">
        <v>5</v>
      </c>
      <c r="AW1382" s="19"/>
      <c r="AX1382" s="29">
        <v>7.6690684990753696E-2</v>
      </c>
      <c r="AY1382" s="30">
        <v>-6.5730045942928E-2</v>
      </c>
      <c r="AZ1382" s="30">
        <v>0.51305917067475104</v>
      </c>
      <c r="BA1382" s="30">
        <v>-8.88558690270429E-2</v>
      </c>
      <c r="BB1382" s="62">
        <v>7.9080964696822808E-3</v>
      </c>
      <c r="BC1382" s="108">
        <v>-15.39119441605</v>
      </c>
      <c r="BD1382" s="22">
        <v>43881</v>
      </c>
      <c r="BE1382" s="22">
        <v>43914</v>
      </c>
      <c r="BF1382" s="24"/>
      <c r="BG1382" s="22"/>
      <c r="BH1382" s="37"/>
    </row>
    <row r="1383" spans="1:60" x14ac:dyDescent="0.25">
      <c r="A1383" s="19"/>
      <c r="B1383" s="17" t="s">
        <v>1397</v>
      </c>
      <c r="C1383" s="17" t="s">
        <v>5663</v>
      </c>
      <c r="D1383" s="17" t="s">
        <v>3256</v>
      </c>
      <c r="E1383" s="20" t="s">
        <v>7307</v>
      </c>
      <c r="F1383" s="20" t="s">
        <v>3153</v>
      </c>
      <c r="G1383" s="82" t="s">
        <v>7251</v>
      </c>
      <c r="H1383" s="85" t="s">
        <v>7263</v>
      </c>
      <c r="I1383" s="21" t="s">
        <v>7417</v>
      </c>
      <c r="J1383" s="21" t="s">
        <v>7738</v>
      </c>
      <c r="K1383" s="19"/>
      <c r="L1383" s="22">
        <v>44015</v>
      </c>
      <c r="M1383" s="98">
        <v>1062.0418999996</v>
      </c>
      <c r="N1383" s="94">
        <v>1062.0418999996</v>
      </c>
      <c r="O1383" s="94">
        <v>1123.37600000016</v>
      </c>
      <c r="P1383" s="62">
        <f t="shared" si="21"/>
        <v>0.94540198473124637</v>
      </c>
      <c r="Q1383" s="22">
        <v>43881</v>
      </c>
      <c r="R1383" s="99">
        <v>6227321.3490000004</v>
      </c>
      <c r="S1383" s="99">
        <v>6709654.4416015605</v>
      </c>
      <c r="T1383" s="19"/>
      <c r="U1383" s="23">
        <v>2.4804276235954599E-3</v>
      </c>
      <c r="V1383" s="63">
        <v>-0.30997852445580099</v>
      </c>
      <c r="W1383" s="23">
        <v>3.03979662949132E-2</v>
      </c>
      <c r="X1383" s="63">
        <v>-6.5629733351743198</v>
      </c>
      <c r="Y1383" s="23">
        <v>-2.66263108287603E-2</v>
      </c>
      <c r="Z1383" s="63">
        <v>10.537972297708601</v>
      </c>
      <c r="AA1383" s="23">
        <v>1.6963176660283401E-2</v>
      </c>
      <c r="AB1383" s="63">
        <v>18.6029333756887</v>
      </c>
      <c r="AC1383" s="23">
        <v>4.8243762528727502E-2</v>
      </c>
      <c r="AD1383" s="63">
        <v>24.8916735004168</v>
      </c>
      <c r="AE1383" s="23">
        <v>6.2041899998803302E-2</v>
      </c>
      <c r="AF1383" s="64">
        <v>18.397531583847002</v>
      </c>
      <c r="AG1383" s="23">
        <v>1.7897560192068299E-3</v>
      </c>
      <c r="AH1383" s="63">
        <v>-5.9158501988349599</v>
      </c>
      <c r="AI1383" s="23">
        <v>-1.72617365506085E-2</v>
      </c>
      <c r="AJ1383" s="63">
        <v>8.3599393171461998</v>
      </c>
      <c r="AK1383" s="23">
        <v>6.2041899998803302E-2</v>
      </c>
      <c r="AL1383" s="23">
        <v>1.8579137580672998E-2</v>
      </c>
      <c r="AM1383" s="63">
        <v>19.115668631362499</v>
      </c>
      <c r="AN1383" s="19"/>
      <c r="AO1383" s="26">
        <v>1.42049446112651E-2</v>
      </c>
      <c r="AP1383" s="26">
        <v>-2.2589567046452399E-2</v>
      </c>
      <c r="AQ1383" s="26">
        <v>4.4647430260738502E-2</v>
      </c>
      <c r="AR1383" s="26">
        <v>-8.3684216719993904E-2</v>
      </c>
      <c r="AS1383" s="24">
        <v>7</v>
      </c>
      <c r="AT1383" s="24">
        <v>5</v>
      </c>
      <c r="AU1383" s="24">
        <v>7</v>
      </c>
      <c r="AV1383" s="25">
        <v>5</v>
      </c>
      <c r="AW1383" s="19"/>
      <c r="AX1383" s="29">
        <v>7.6700949401420096E-2</v>
      </c>
      <c r="AY1383" s="30">
        <v>-0.13355769347140301</v>
      </c>
      <c r="AZ1383" s="30">
        <v>0.49364799950626498</v>
      </c>
      <c r="BA1383" s="30">
        <v>-0.18010339083298299</v>
      </c>
      <c r="BB1383" s="62">
        <v>7.9090033833017492E-3</v>
      </c>
      <c r="BC1383" s="108">
        <v>-15.436950762698</v>
      </c>
      <c r="BD1383" s="22">
        <v>43881</v>
      </c>
      <c r="BE1383" s="22">
        <v>43914</v>
      </c>
      <c r="BF1383" s="24"/>
      <c r="BG1383" s="22"/>
      <c r="BH1383" s="37"/>
    </row>
    <row r="1384" spans="1:60" x14ac:dyDescent="0.25">
      <c r="A1384" s="19"/>
      <c r="B1384" s="17" t="s">
        <v>1398</v>
      </c>
      <c r="C1384" s="17" t="s">
        <v>5664</v>
      </c>
      <c r="D1384" s="17" t="s">
        <v>3257</v>
      </c>
      <c r="E1384" s="20" t="s">
        <v>7289</v>
      </c>
      <c r="F1384" s="20" t="s">
        <v>3153</v>
      </c>
      <c r="G1384" s="82" t="s">
        <v>7251</v>
      </c>
      <c r="H1384" s="85" t="s">
        <v>7262</v>
      </c>
      <c r="I1384" s="21" t="s">
        <v>7417</v>
      </c>
      <c r="J1384" s="21" t="s">
        <v>7739</v>
      </c>
      <c r="K1384" s="19"/>
      <c r="L1384" s="22">
        <v>44015</v>
      </c>
      <c r="M1384" s="98">
        <v>1079.8643999993801</v>
      </c>
      <c r="N1384" s="94">
        <v>1079.8643999993801</v>
      </c>
      <c r="O1384" s="94">
        <v>1110.20769999921</v>
      </c>
      <c r="P1384" s="62">
        <f t="shared" si="21"/>
        <v>0.97266880782771414</v>
      </c>
      <c r="Q1384" s="22">
        <v>43747</v>
      </c>
      <c r="R1384" s="99">
        <v>15950294.299000001</v>
      </c>
      <c r="S1384" s="99">
        <v>16324810.9067031</v>
      </c>
      <c r="T1384" s="19"/>
      <c r="U1384" s="23">
        <v>7.2793564868334204E-4</v>
      </c>
      <c r="V1384" s="63">
        <v>-0.48522772194701203</v>
      </c>
      <c r="W1384" s="23">
        <v>6.5476690924697297E-3</v>
      </c>
      <c r="X1384" s="63">
        <v>-8.9480030554259393</v>
      </c>
      <c r="Y1384" s="23">
        <v>3.3675571085041199E-3</v>
      </c>
      <c r="Z1384" s="63">
        <v>13.537359091438701</v>
      </c>
      <c r="AA1384" s="23">
        <v>7.7413586986949702E-3</v>
      </c>
      <c r="AB1384" s="63">
        <v>17.6807515795226</v>
      </c>
      <c r="AC1384" s="23">
        <v>6.7772516908007702E-2</v>
      </c>
      <c r="AD1384" s="63">
        <v>26.844548938330298</v>
      </c>
      <c r="AE1384" s="23">
        <v>7.9864399998768903E-2</v>
      </c>
      <c r="AF1384" s="64">
        <v>20.179781583836299</v>
      </c>
      <c r="AG1384" s="23">
        <v>1.22990578165627E-3</v>
      </c>
      <c r="AH1384" s="63">
        <v>-5.9718352225900198</v>
      </c>
      <c r="AI1384" s="23">
        <v>7.0230023611657097E-3</v>
      </c>
      <c r="AJ1384" s="63">
        <v>10.788413208327301</v>
      </c>
      <c r="AK1384" s="23">
        <v>7.9864399998768903E-2</v>
      </c>
      <c r="AL1384" s="23">
        <v>2.4908124356443299E-2</v>
      </c>
      <c r="AM1384" s="63">
        <v>19.5017160151328</v>
      </c>
      <c r="AN1384" s="19"/>
      <c r="AO1384" s="26">
        <v>1.3465918271322199E-2</v>
      </c>
      <c r="AP1384" s="26">
        <v>-2.7288036918435E-2</v>
      </c>
      <c r="AQ1384" s="26">
        <v>3.2916875923547202E-2</v>
      </c>
      <c r="AR1384" s="26">
        <v>-3.5140902782586601E-2</v>
      </c>
      <c r="AS1384" s="24">
        <v>8</v>
      </c>
      <c r="AT1384" s="24">
        <v>4</v>
      </c>
      <c r="AU1384" s="24">
        <v>7</v>
      </c>
      <c r="AV1384" s="25">
        <v>5</v>
      </c>
      <c r="AW1384" s="19"/>
      <c r="AX1384" s="29">
        <v>4.6579906836413998E-2</v>
      </c>
      <c r="AY1384" s="30">
        <v>-0.44147894564912299</v>
      </c>
      <c r="AZ1384" s="30">
        <v>0.43022317689974399</v>
      </c>
      <c r="BA1384" s="30">
        <v>-0.53992859054142195</v>
      </c>
      <c r="BB1384" s="62">
        <v>4.78840586260958E-3</v>
      </c>
      <c r="BC1384" s="108">
        <v>-8.0328752898203692</v>
      </c>
      <c r="BD1384" s="22">
        <v>43747</v>
      </c>
      <c r="BE1384" s="22">
        <v>43914</v>
      </c>
      <c r="BF1384" s="24"/>
      <c r="BG1384" s="22"/>
      <c r="BH1384" s="37"/>
    </row>
    <row r="1385" spans="1:60" x14ac:dyDescent="0.25">
      <c r="A1385" s="19"/>
      <c r="B1385" s="17" t="s">
        <v>1399</v>
      </c>
      <c r="C1385" s="17" t="s">
        <v>5665</v>
      </c>
      <c r="D1385" s="17" t="s">
        <v>3257</v>
      </c>
      <c r="E1385" s="20" t="s">
        <v>7298</v>
      </c>
      <c r="F1385" s="20" t="s">
        <v>3153</v>
      </c>
      <c r="G1385" s="82" t="s">
        <v>7251</v>
      </c>
      <c r="H1385" s="85" t="s">
        <v>7262</v>
      </c>
      <c r="I1385" s="21" t="s">
        <v>7417</v>
      </c>
      <c r="J1385" s="21" t="s">
        <v>7740</v>
      </c>
      <c r="K1385" s="19"/>
      <c r="L1385" s="22">
        <v>44015</v>
      </c>
      <c r="M1385" s="98">
        <v>1104.0605999995</v>
      </c>
      <c r="N1385" s="94">
        <v>1104.0605999995</v>
      </c>
      <c r="O1385" s="94">
        <v>1128.8616000004099</v>
      </c>
      <c r="P1385" s="62">
        <f t="shared" si="21"/>
        <v>0.97803007915150908</v>
      </c>
      <c r="Q1385" s="22">
        <v>43747</v>
      </c>
      <c r="R1385" s="99">
        <v>19241267.09</v>
      </c>
      <c r="S1385" s="99">
        <v>17862535.180750001</v>
      </c>
      <c r="T1385" s="19"/>
      <c r="U1385" s="23">
        <v>7.48526061215671E-4</v>
      </c>
      <c r="V1385" s="63">
        <v>-0.48316868069377999</v>
      </c>
      <c r="W1385" s="23">
        <v>7.1666372459731099E-3</v>
      </c>
      <c r="X1385" s="63">
        <v>-8.8861062400683295</v>
      </c>
      <c r="Y1385" s="23">
        <v>7.1168420363392198E-3</v>
      </c>
      <c r="Z1385" s="63">
        <v>13.9122875842149</v>
      </c>
      <c r="AA1385" s="23">
        <v>1.53384947225277E-2</v>
      </c>
      <c r="AB1385" s="63">
        <v>18.440465181920398</v>
      </c>
      <c r="AC1385" s="23">
        <v>8.3921660720079699E-2</v>
      </c>
      <c r="AD1385" s="63">
        <v>28.459463319537502</v>
      </c>
      <c r="AE1385" s="23">
        <v>0.104060599998775</v>
      </c>
      <c r="AF1385" s="64">
        <v>22.599401583836901</v>
      </c>
      <c r="AG1385" s="23">
        <v>1.29144996571995E-3</v>
      </c>
      <c r="AH1385" s="63">
        <v>-5.9656808041836502</v>
      </c>
      <c r="AI1385" s="23">
        <v>1.08480751259776E-2</v>
      </c>
      <c r="AJ1385" s="63">
        <v>11.170920484801201</v>
      </c>
      <c r="AK1385" s="23">
        <v>0.104060599998775</v>
      </c>
      <c r="AL1385" s="23">
        <v>3.2206221430897103E-2</v>
      </c>
      <c r="AM1385" s="63">
        <v>21.921336015133399</v>
      </c>
      <c r="AN1385" s="19"/>
      <c r="AO1385" s="26">
        <v>1.34867288688838E-2</v>
      </c>
      <c r="AP1385" s="26">
        <v>-2.7268058307527099E-2</v>
      </c>
      <c r="AQ1385" s="26">
        <v>3.35520907392493E-2</v>
      </c>
      <c r="AR1385" s="26">
        <v>-3.4527777246694299E-2</v>
      </c>
      <c r="AS1385" s="24">
        <v>8</v>
      </c>
      <c r="AT1385" s="24">
        <v>4</v>
      </c>
      <c r="AU1385" s="24">
        <v>7</v>
      </c>
      <c r="AV1385" s="25">
        <v>5</v>
      </c>
      <c r="AW1385" s="19"/>
      <c r="AX1385" s="29">
        <v>4.6591084413957998E-2</v>
      </c>
      <c r="AY1385" s="30">
        <v>-0.29228260076161</v>
      </c>
      <c r="AZ1385" s="30">
        <v>0.45483030532614099</v>
      </c>
      <c r="BA1385" s="30">
        <v>-0.358756723754595</v>
      </c>
      <c r="BB1385" s="62">
        <v>4.7896605302594304E-3</v>
      </c>
      <c r="BC1385" s="108">
        <v>-7.7171639109874404</v>
      </c>
      <c r="BD1385" s="22">
        <v>43747</v>
      </c>
      <c r="BE1385" s="22">
        <v>43914</v>
      </c>
      <c r="BF1385" s="24"/>
      <c r="BG1385" s="22"/>
      <c r="BH1385" s="37"/>
    </row>
    <row r="1386" spans="1:60" x14ac:dyDescent="0.25">
      <c r="A1386" s="19"/>
      <c r="B1386" s="17" t="s">
        <v>1400</v>
      </c>
      <c r="C1386" s="17" t="s">
        <v>5666</v>
      </c>
      <c r="D1386" s="17" t="s">
        <v>3257</v>
      </c>
      <c r="E1386" s="20" t="s">
        <v>7293</v>
      </c>
      <c r="F1386" s="20" t="s">
        <v>3153</v>
      </c>
      <c r="G1386" s="82" t="s">
        <v>7251</v>
      </c>
      <c r="H1386" s="85" t="s">
        <v>7262</v>
      </c>
      <c r="I1386" s="21" t="s">
        <v>7417</v>
      </c>
      <c r="J1386" s="21" t="s">
        <v>7741</v>
      </c>
      <c r="K1386" s="19"/>
      <c r="L1386" s="22">
        <v>44015</v>
      </c>
      <c r="M1386" s="98">
        <v>1092.70119999908</v>
      </c>
      <c r="N1386" s="94">
        <v>1092.70119999908</v>
      </c>
      <c r="O1386" s="94">
        <v>1120.1166999991999</v>
      </c>
      <c r="P1386" s="62">
        <f t="shared" si="21"/>
        <v>0.97552442526734984</v>
      </c>
      <c r="Q1386" s="22">
        <v>43747</v>
      </c>
      <c r="R1386" s="99">
        <v>9507966.3550000004</v>
      </c>
      <c r="S1386" s="99">
        <v>8605725.2161093708</v>
      </c>
      <c r="T1386" s="19"/>
      <c r="U1386" s="23">
        <v>7.3889929080905902E-4</v>
      </c>
      <c r="V1386" s="63">
        <v>-0.48413135773444099</v>
      </c>
      <c r="W1386" s="23">
        <v>6.8777590731769998E-3</v>
      </c>
      <c r="X1386" s="63">
        <v>-8.9149940573552193</v>
      </c>
      <c r="Y1386" s="23">
        <v>5.3654085659218297E-3</v>
      </c>
      <c r="Z1386" s="63">
        <v>13.7371442371805</v>
      </c>
      <c r="AA1386" s="23">
        <v>1.1786039756771101E-2</v>
      </c>
      <c r="AB1386" s="63">
        <v>18.085219685337499</v>
      </c>
      <c r="AC1386" s="23">
        <v>7.6355132774551707E-2</v>
      </c>
      <c r="AD1386" s="63">
        <v>27.7028105249919</v>
      </c>
      <c r="AE1386" s="23">
        <v>9.2701199999282793E-2</v>
      </c>
      <c r="AF1386" s="64">
        <v>21.4634615838877</v>
      </c>
      <c r="AG1386" s="23">
        <v>1.26268734857149E-3</v>
      </c>
      <c r="AH1386" s="63">
        <v>-5.9685570658984899</v>
      </c>
      <c r="AI1386" s="23">
        <v>9.06122502419748E-3</v>
      </c>
      <c r="AJ1386" s="63">
        <v>10.9922354746232</v>
      </c>
      <c r="AK1386" s="23">
        <v>9.2701199999282793E-2</v>
      </c>
      <c r="AL1386" s="23">
        <v>2.8793666306228299E-2</v>
      </c>
      <c r="AM1386" s="63">
        <v>20.785396015184201</v>
      </c>
      <c r="AN1386" s="19"/>
      <c r="AO1386" s="26">
        <v>1.34771269622433E-2</v>
      </c>
      <c r="AP1386" s="26">
        <v>-2.7277444380160901E-2</v>
      </c>
      <c r="AQ1386" s="26">
        <v>3.3255657661356998E-2</v>
      </c>
      <c r="AR1386" s="26">
        <v>-3.4813958089216598E-2</v>
      </c>
      <c r="AS1386" s="24">
        <v>8</v>
      </c>
      <c r="AT1386" s="24">
        <v>4</v>
      </c>
      <c r="AU1386" s="24">
        <v>7</v>
      </c>
      <c r="AV1386" s="25">
        <v>5</v>
      </c>
      <c r="AW1386" s="19"/>
      <c r="AX1386" s="29">
        <v>4.6585776554202298E-2</v>
      </c>
      <c r="AY1386" s="30">
        <v>-0.36203067137057598</v>
      </c>
      <c r="AZ1386" s="30">
        <v>0.44332548682450601</v>
      </c>
      <c r="BA1386" s="30">
        <v>-0.443619266334281</v>
      </c>
      <c r="BB1386" s="62">
        <v>4.7890653749800604E-3</v>
      </c>
      <c r="BC1386" s="108">
        <v>-7.8646269624005098</v>
      </c>
      <c r="BD1386" s="22">
        <v>43747</v>
      </c>
      <c r="BE1386" s="22">
        <v>43914</v>
      </c>
      <c r="BF1386" s="24"/>
      <c r="BG1386" s="22"/>
      <c r="BH1386" s="37"/>
    </row>
    <row r="1387" spans="1:60" x14ac:dyDescent="0.25">
      <c r="A1387" s="19"/>
      <c r="B1387" s="17" t="s">
        <v>1401</v>
      </c>
      <c r="C1387" s="17" t="s">
        <v>5667</v>
      </c>
      <c r="D1387" s="17" t="s">
        <v>3257</v>
      </c>
      <c r="E1387" s="20" t="s">
        <v>7307</v>
      </c>
      <c r="F1387" s="20" t="s">
        <v>3153</v>
      </c>
      <c r="G1387" s="82" t="s">
        <v>7251</v>
      </c>
      <c r="H1387" s="85" t="s">
        <v>7262</v>
      </c>
      <c r="I1387" s="21" t="s">
        <v>7417</v>
      </c>
      <c r="J1387" s="21" t="s">
        <v>7742</v>
      </c>
      <c r="K1387" s="19"/>
      <c r="L1387" s="22">
        <v>44015</v>
      </c>
      <c r="M1387" s="98">
        <v>1084.66200000048</v>
      </c>
      <c r="N1387" s="94">
        <v>1084.66200000048</v>
      </c>
      <c r="O1387" s="94">
        <v>1113.9148999992799</v>
      </c>
      <c r="P1387" s="62">
        <f t="shared" si="21"/>
        <v>0.97373865813374183</v>
      </c>
      <c r="Q1387" s="22">
        <v>43747</v>
      </c>
      <c r="R1387" s="99">
        <v>5449978.0300000003</v>
      </c>
      <c r="S1387" s="99">
        <v>6394188.5382890599</v>
      </c>
      <c r="T1387" s="19"/>
      <c r="U1387" s="23">
        <v>7.3200755286961805E-4</v>
      </c>
      <c r="V1387" s="63">
        <v>-0.484820531528385</v>
      </c>
      <c r="W1387" s="23">
        <v>6.6713455125864103E-3</v>
      </c>
      <c r="X1387" s="63">
        <v>-8.9356354134070006</v>
      </c>
      <c r="Y1387" s="23">
        <v>4.1163082732964497E-3</v>
      </c>
      <c r="Z1387" s="63">
        <v>13.612234207917901</v>
      </c>
      <c r="AA1387" s="23">
        <v>9.2561343990382704E-3</v>
      </c>
      <c r="AB1387" s="63">
        <v>17.832229149557001</v>
      </c>
      <c r="AC1387" s="23">
        <v>7.0982871277010404E-2</v>
      </c>
      <c r="AD1387" s="63">
        <v>27.165584375237799</v>
      </c>
      <c r="AE1387" s="23">
        <v>8.4662000001117094E-2</v>
      </c>
      <c r="AF1387" s="64">
        <v>20.659541584085702</v>
      </c>
      <c r="AG1387" s="23">
        <v>1.24211172260402E-3</v>
      </c>
      <c r="AH1387" s="63">
        <v>-5.9706146284952402</v>
      </c>
      <c r="AI1387" s="23">
        <v>7.7868125918030299E-3</v>
      </c>
      <c r="AJ1387" s="63">
        <v>10.8647942313837</v>
      </c>
      <c r="AK1387" s="23">
        <v>8.4662000001117094E-2</v>
      </c>
      <c r="AL1387" s="23">
        <v>2.5165367347654E-2</v>
      </c>
      <c r="AM1387" s="63">
        <v>21.377678631601199</v>
      </c>
      <c r="AN1387" s="19"/>
      <c r="AO1387" s="26">
        <v>1.3470106547174499E-2</v>
      </c>
      <c r="AP1387" s="26">
        <v>-2.7284021542072899E-2</v>
      </c>
      <c r="AQ1387" s="26">
        <v>3.30439206991286E-2</v>
      </c>
      <c r="AR1387" s="26">
        <v>-3.5018335431232103E-2</v>
      </c>
      <c r="AS1387" s="24">
        <v>8</v>
      </c>
      <c r="AT1387" s="24">
        <v>4</v>
      </c>
      <c r="AU1387" s="24">
        <v>7</v>
      </c>
      <c r="AV1387" s="25">
        <v>5</v>
      </c>
      <c r="AW1387" s="19"/>
      <c r="AX1387" s="29">
        <v>4.6582014866871801E-2</v>
      </c>
      <c r="AY1387" s="30">
        <v>-0.41172254620096299</v>
      </c>
      <c r="AZ1387" s="30">
        <v>0.43513024896810698</v>
      </c>
      <c r="BA1387" s="30">
        <v>-0.50390132934808196</v>
      </c>
      <c r="BB1387" s="62">
        <v>4.7886435635245998E-3</v>
      </c>
      <c r="BC1387" s="108">
        <v>-7.9698188792390301</v>
      </c>
      <c r="BD1387" s="22">
        <v>43747</v>
      </c>
      <c r="BE1387" s="22">
        <v>43914</v>
      </c>
      <c r="BF1387" s="24"/>
      <c r="BG1387" s="22"/>
      <c r="BH1387" s="37"/>
    </row>
    <row r="1388" spans="1:60" x14ac:dyDescent="0.25">
      <c r="A1388" s="19"/>
      <c r="B1388" s="17" t="s">
        <v>1402</v>
      </c>
      <c r="C1388" s="17" t="s">
        <v>5668</v>
      </c>
      <c r="D1388" s="17" t="s">
        <v>3258</v>
      </c>
      <c r="E1388" s="20" t="s">
        <v>7289</v>
      </c>
      <c r="F1388" s="20" t="s">
        <v>3153</v>
      </c>
      <c r="G1388" s="82" t="s">
        <v>7251</v>
      </c>
      <c r="H1388" s="85" t="s">
        <v>7263</v>
      </c>
      <c r="I1388" s="21" t="s">
        <v>7417</v>
      </c>
      <c r="J1388" s="21" t="s">
        <v>7743</v>
      </c>
      <c r="K1388" s="19"/>
      <c r="L1388" s="22">
        <v>44015</v>
      </c>
      <c r="M1388" s="98">
        <v>1049.9765000007999</v>
      </c>
      <c r="N1388" s="94">
        <v>1049.9765000007999</v>
      </c>
      <c r="O1388" s="94">
        <v>1141.14269999973</v>
      </c>
      <c r="P1388" s="62">
        <f t="shared" si="21"/>
        <v>0.92010972860891838</v>
      </c>
      <c r="Q1388" s="22">
        <v>43881</v>
      </c>
      <c r="R1388" s="99">
        <v>4628939.3720000004</v>
      </c>
      <c r="S1388" s="99">
        <v>4905911.3424375001</v>
      </c>
      <c r="T1388" s="19"/>
      <c r="U1388" s="23">
        <v>2.3403739614877802E-3</v>
      </c>
      <c r="V1388" s="63">
        <v>-0.32398389066656802</v>
      </c>
      <c r="W1388" s="23">
        <v>5.0126773141528198E-2</v>
      </c>
      <c r="X1388" s="63">
        <v>-4.5900926505128199</v>
      </c>
      <c r="Y1388" s="23">
        <v>-4.4295701162845903E-2</v>
      </c>
      <c r="Z1388" s="63">
        <v>8.7710332643036999</v>
      </c>
      <c r="AA1388" s="23">
        <v>1.47253473242017E-2</v>
      </c>
      <c r="AB1388" s="63">
        <v>18.379150442080601</v>
      </c>
      <c r="AC1388" s="23">
        <v>3.1373614123367602E-2</v>
      </c>
      <c r="AD1388" s="63">
        <v>23.204658659873498</v>
      </c>
      <c r="AE1388" s="23">
        <v>4.9976500000411803E-2</v>
      </c>
      <c r="AF1388" s="64">
        <v>17.1909915840079</v>
      </c>
      <c r="AG1388" s="23">
        <v>2.0529183584585601E-3</v>
      </c>
      <c r="AH1388" s="63">
        <v>-5.8895339649097904</v>
      </c>
      <c r="AI1388" s="23">
        <v>-3.1855970875767498E-2</v>
      </c>
      <c r="AJ1388" s="63">
        <v>6.9005158846266603</v>
      </c>
      <c r="AK1388" s="23">
        <v>4.9976500000411803E-2</v>
      </c>
      <c r="AL1388" s="23">
        <v>1.5738165904622299E-2</v>
      </c>
      <c r="AM1388" s="63">
        <v>16.512926015275301</v>
      </c>
      <c r="AN1388" s="19"/>
      <c r="AO1388" s="26">
        <v>2.05567796110699E-2</v>
      </c>
      <c r="AP1388" s="26">
        <v>-2.98609806550303E-2</v>
      </c>
      <c r="AQ1388" s="26">
        <v>5.7460751932012499E-2</v>
      </c>
      <c r="AR1388" s="26">
        <v>-0.111388861651067</v>
      </c>
      <c r="AS1388" s="24">
        <v>7</v>
      </c>
      <c r="AT1388" s="24">
        <v>5</v>
      </c>
      <c r="AU1388" s="24">
        <v>7</v>
      </c>
      <c r="AV1388" s="25">
        <v>5</v>
      </c>
      <c r="AW1388" s="19"/>
      <c r="AX1388" s="29">
        <v>0.107105157993501</v>
      </c>
      <c r="AY1388" s="30">
        <v>-8.1268451699429506E-2</v>
      </c>
      <c r="AZ1388" s="30">
        <v>0.51726725939806795</v>
      </c>
      <c r="BA1388" s="30">
        <v>-0.11195886138352799</v>
      </c>
      <c r="BB1388" s="62">
        <v>1.10442296445581E-2</v>
      </c>
      <c r="BC1388" s="108">
        <v>-20.822058450663501</v>
      </c>
      <c r="BD1388" s="22">
        <v>43881</v>
      </c>
      <c r="BE1388" s="22">
        <v>43914</v>
      </c>
      <c r="BF1388" s="24"/>
      <c r="BG1388" s="22"/>
      <c r="BH1388" s="37"/>
    </row>
    <row r="1389" spans="1:60" x14ac:dyDescent="0.25">
      <c r="A1389" s="19"/>
      <c r="B1389" s="17" t="s">
        <v>1403</v>
      </c>
      <c r="C1389" s="17" t="s">
        <v>5669</v>
      </c>
      <c r="D1389" s="17" t="s">
        <v>3258</v>
      </c>
      <c r="E1389" s="20" t="s">
        <v>7298</v>
      </c>
      <c r="F1389" s="20" t="s">
        <v>3153</v>
      </c>
      <c r="G1389" s="82" t="s">
        <v>7251</v>
      </c>
      <c r="H1389" s="85" t="s">
        <v>7263</v>
      </c>
      <c r="I1389" s="21" t="s">
        <v>7417</v>
      </c>
      <c r="J1389" s="21" t="s">
        <v>7744</v>
      </c>
      <c r="K1389" s="19"/>
      <c r="L1389" s="22">
        <v>44015</v>
      </c>
      <c r="M1389" s="98">
        <v>1115.5249000005399</v>
      </c>
      <c r="N1389" s="94">
        <v>1115.5249000005399</v>
      </c>
      <c r="O1389" s="94">
        <v>1205.0799000002401</v>
      </c>
      <c r="P1389" s="62">
        <f t="shared" si="21"/>
        <v>0.92568542550607447</v>
      </c>
      <c r="Q1389" s="22">
        <v>43881</v>
      </c>
      <c r="R1389" s="99">
        <v>25385825.083999999</v>
      </c>
      <c r="S1389" s="99">
        <v>24515817.113062501</v>
      </c>
      <c r="T1389" s="19"/>
      <c r="U1389" s="23">
        <v>2.3856335428717999E-3</v>
      </c>
      <c r="V1389" s="63">
        <v>-0.31945793252816701</v>
      </c>
      <c r="W1389" s="23">
        <v>5.1548182784245E-2</v>
      </c>
      <c r="X1389" s="63">
        <v>-4.4479516862411401</v>
      </c>
      <c r="Y1389" s="23">
        <v>-3.52480745168577E-2</v>
      </c>
      <c r="Z1389" s="63">
        <v>9.6757959288952406</v>
      </c>
      <c r="AA1389" s="23">
        <v>4.0783625867334201E-2</v>
      </c>
      <c r="AB1389" s="63">
        <v>20.984978296386501</v>
      </c>
      <c r="AC1389" s="23">
        <v>7.6929678787564598E-2</v>
      </c>
      <c r="AD1389" s="63">
        <v>27.760265126300499</v>
      </c>
      <c r="AE1389" s="23">
        <v>0.11552490000031</v>
      </c>
      <c r="AF1389" s="64">
        <v>23.7458315840049</v>
      </c>
      <c r="AG1389" s="23">
        <v>2.1885044407099498E-3</v>
      </c>
      <c r="AH1389" s="63">
        <v>-5.8759753566846502</v>
      </c>
      <c r="AI1389" s="23">
        <v>-2.2558375970220399E-2</v>
      </c>
      <c r="AJ1389" s="63">
        <v>7.8302753751850096</v>
      </c>
      <c r="AK1389" s="23">
        <v>0.11552490000031</v>
      </c>
      <c r="AL1389" s="23">
        <v>3.56261754950538E-2</v>
      </c>
      <c r="AM1389" s="63">
        <v>23.067766015272401</v>
      </c>
      <c r="AN1389" s="19"/>
      <c r="AO1389" s="26">
        <v>2.06028848715505E-2</v>
      </c>
      <c r="AP1389" s="26">
        <v>-2.9817195159011999E-2</v>
      </c>
      <c r="AQ1389" s="26">
        <v>5.8891971004413797E-2</v>
      </c>
      <c r="AR1389" s="26">
        <v>-0.11014597034052701</v>
      </c>
      <c r="AS1389" s="24">
        <v>8</v>
      </c>
      <c r="AT1389" s="24">
        <v>4</v>
      </c>
      <c r="AU1389" s="24">
        <v>7</v>
      </c>
      <c r="AV1389" s="25">
        <v>5</v>
      </c>
      <c r="AW1389" s="19"/>
      <c r="AX1389" s="29">
        <v>0.107952422780072</v>
      </c>
      <c r="AY1389" s="30">
        <v>0.14641450002113701</v>
      </c>
      <c r="AZ1389" s="30">
        <v>0.61065521144519197</v>
      </c>
      <c r="BA1389" s="30">
        <v>0.20445617970244701</v>
      </c>
      <c r="BB1389" s="62">
        <v>1.1134208557941699E-2</v>
      </c>
      <c r="BC1389" s="108">
        <v>-20.704162437672501</v>
      </c>
      <c r="BD1389" s="22">
        <v>43881</v>
      </c>
      <c r="BE1389" s="22">
        <v>43914</v>
      </c>
      <c r="BF1389" s="24"/>
      <c r="BG1389" s="22"/>
      <c r="BH1389" s="37"/>
    </row>
    <row r="1390" spans="1:60" x14ac:dyDescent="0.25">
      <c r="A1390" s="19"/>
      <c r="B1390" s="17" t="s">
        <v>1404</v>
      </c>
      <c r="C1390" s="17" t="s">
        <v>5670</v>
      </c>
      <c r="D1390" s="17" t="s">
        <v>3258</v>
      </c>
      <c r="E1390" s="20" t="s">
        <v>7293</v>
      </c>
      <c r="F1390" s="20" t="s">
        <v>3153</v>
      </c>
      <c r="G1390" s="82" t="s">
        <v>7251</v>
      </c>
      <c r="H1390" s="85" t="s">
        <v>7263</v>
      </c>
      <c r="I1390" s="21" t="s">
        <v>7417</v>
      </c>
      <c r="J1390" s="21" t="s">
        <v>7745</v>
      </c>
      <c r="K1390" s="19"/>
      <c r="L1390" s="22">
        <v>44015</v>
      </c>
      <c r="M1390" s="98">
        <v>1083.62920000032</v>
      </c>
      <c r="N1390" s="94">
        <v>1083.62920000032</v>
      </c>
      <c r="O1390" s="94">
        <v>1172.7686999999</v>
      </c>
      <c r="P1390" s="62">
        <f t="shared" si="21"/>
        <v>0.92399225866141577</v>
      </c>
      <c r="Q1390" s="22">
        <v>43881</v>
      </c>
      <c r="R1390" s="99">
        <v>7231581.1720000003</v>
      </c>
      <c r="S1390" s="99">
        <v>6677362.3978671897</v>
      </c>
      <c r="T1390" s="19"/>
      <c r="U1390" s="23">
        <v>2.3719202836218799E-3</v>
      </c>
      <c r="V1390" s="63">
        <v>-0.32082925845315902</v>
      </c>
      <c r="W1390" s="23">
        <v>5.1117300987243701E-2</v>
      </c>
      <c r="X1390" s="63">
        <v>-4.4910398659412696</v>
      </c>
      <c r="Y1390" s="23">
        <v>-3.9086301752831801E-2</v>
      </c>
      <c r="Z1390" s="63">
        <v>9.2919732052978397</v>
      </c>
      <c r="AA1390" s="23">
        <v>2.46441263643646E-2</v>
      </c>
      <c r="AB1390" s="63">
        <v>19.371028346096899</v>
      </c>
      <c r="AC1390" s="23">
        <v>5.3480587206649902E-2</v>
      </c>
      <c r="AD1390" s="63">
        <v>25.415355968201801</v>
      </c>
      <c r="AE1390" s="23">
        <v>8.3629200000432294E-2</v>
      </c>
      <c r="AF1390" s="64">
        <v>20.5562615840172</v>
      </c>
      <c r="AG1390" s="23">
        <v>2.1474008499353702E-3</v>
      </c>
      <c r="AH1390" s="63">
        <v>-5.8800857157621103</v>
      </c>
      <c r="AI1390" s="23">
        <v>-2.6486997446227199E-2</v>
      </c>
      <c r="AJ1390" s="63">
        <v>7.4374132275843303</v>
      </c>
      <c r="AK1390" s="23">
        <v>8.3629200000432294E-2</v>
      </c>
      <c r="AL1390" s="23">
        <v>2.60509223935514E-2</v>
      </c>
      <c r="AM1390" s="63">
        <v>19.878196015284601</v>
      </c>
      <c r="AN1390" s="19"/>
      <c r="AO1390" s="26">
        <v>2.0588991435943199E-2</v>
      </c>
      <c r="AP1390" s="26">
        <v>-2.9830484665581001E-2</v>
      </c>
      <c r="AQ1390" s="26">
        <v>5.8458125065953902E-2</v>
      </c>
      <c r="AR1390" s="26">
        <v>-0.11052281066353301</v>
      </c>
      <c r="AS1390" s="24">
        <v>8</v>
      </c>
      <c r="AT1390" s="24">
        <v>4</v>
      </c>
      <c r="AU1390" s="24">
        <v>7</v>
      </c>
      <c r="AV1390" s="25">
        <v>5</v>
      </c>
      <c r="AW1390" s="19"/>
      <c r="AX1390" s="29">
        <v>0.107058040158881</v>
      </c>
      <c r="AY1390" s="30">
        <v>2.7011560995120502E-3</v>
      </c>
      <c r="AZ1390" s="30">
        <v>0.55219395747371902</v>
      </c>
      <c r="BA1390" s="30">
        <v>3.7338666716415498E-3</v>
      </c>
      <c r="BB1390" s="62">
        <v>1.1039838678225399E-2</v>
      </c>
      <c r="BC1390" s="108">
        <v>-20.7399123118084</v>
      </c>
      <c r="BD1390" s="22">
        <v>43881</v>
      </c>
      <c r="BE1390" s="22">
        <v>43914</v>
      </c>
      <c r="BF1390" s="24"/>
      <c r="BG1390" s="22"/>
      <c r="BH1390" s="37"/>
    </row>
    <row r="1391" spans="1:60" x14ac:dyDescent="0.25">
      <c r="A1391" s="19"/>
      <c r="B1391" s="17" t="s">
        <v>1405</v>
      </c>
      <c r="C1391" s="17" t="s">
        <v>5671</v>
      </c>
      <c r="D1391" s="17" t="s">
        <v>3258</v>
      </c>
      <c r="E1391" s="20" t="s">
        <v>7307</v>
      </c>
      <c r="F1391" s="20" t="s">
        <v>3153</v>
      </c>
      <c r="G1391" s="82" t="s">
        <v>7251</v>
      </c>
      <c r="H1391" s="85" t="s">
        <v>7263</v>
      </c>
      <c r="I1391" s="21" t="s">
        <v>7417</v>
      </c>
      <c r="J1391" s="21" t="s">
        <v>7746</v>
      </c>
      <c r="K1391" s="19"/>
      <c r="L1391" s="22">
        <v>44015</v>
      </c>
      <c r="M1391" s="98">
        <v>1060.1070000007701</v>
      </c>
      <c r="N1391" s="94">
        <v>1060.1070000007701</v>
      </c>
      <c r="O1391" s="94">
        <v>1150.67720000073</v>
      </c>
      <c r="P1391" s="62">
        <f t="shared" si="21"/>
        <v>0.92128965447485844</v>
      </c>
      <c r="Q1391" s="22">
        <v>43881</v>
      </c>
      <c r="R1391" s="99">
        <v>1637227.7690000001</v>
      </c>
      <c r="S1391" s="99">
        <v>1908582.40398047</v>
      </c>
      <c r="T1391" s="19"/>
      <c r="U1391" s="23">
        <v>2.3499898270529199E-3</v>
      </c>
      <c r="V1391" s="63">
        <v>-0.323022304110054</v>
      </c>
      <c r="W1391" s="23">
        <v>5.0428144986653899E-2</v>
      </c>
      <c r="X1391" s="63">
        <v>-4.5599554660002504</v>
      </c>
      <c r="Y1391" s="23">
        <v>-4.2713254734771902E-2</v>
      </c>
      <c r="Z1391" s="63">
        <v>8.9292779071110999</v>
      </c>
      <c r="AA1391" s="23">
        <v>1.7734245335304901E-2</v>
      </c>
      <c r="AB1391" s="63">
        <v>18.680040243198199</v>
      </c>
      <c r="AC1391" s="23">
        <v>3.8052637470173102E-2</v>
      </c>
      <c r="AD1391" s="63">
        <v>23.8725609945541</v>
      </c>
      <c r="AE1391" s="23">
        <v>6.0107000001153203E-2</v>
      </c>
      <c r="AF1391" s="64">
        <v>18.204041584074702</v>
      </c>
      <c r="AG1391" s="23">
        <v>2.0816617907257798E-3</v>
      </c>
      <c r="AH1391" s="63">
        <v>-5.8866596216830702</v>
      </c>
      <c r="AI1391" s="23">
        <v>-3.0225106858779299E-2</v>
      </c>
      <c r="AJ1391" s="63">
        <v>7.0636022863254802</v>
      </c>
      <c r="AK1391" s="23">
        <v>6.0107000001153203E-2</v>
      </c>
      <c r="AL1391" s="23">
        <v>1.8011253363511101E-2</v>
      </c>
      <c r="AM1391" s="63">
        <v>18.9221786316193</v>
      </c>
      <c r="AN1391" s="19"/>
      <c r="AO1391" s="26">
        <v>2.0566534516547101E-2</v>
      </c>
      <c r="AP1391" s="26">
        <v>-2.9851619548935601E-2</v>
      </c>
      <c r="AQ1391" s="26">
        <v>5.7764245648286298E-2</v>
      </c>
      <c r="AR1391" s="26">
        <v>-0.111125366408523</v>
      </c>
      <c r="AS1391" s="24">
        <v>8</v>
      </c>
      <c r="AT1391" s="24">
        <v>4</v>
      </c>
      <c r="AU1391" s="24">
        <v>7</v>
      </c>
      <c r="AV1391" s="25">
        <v>5</v>
      </c>
      <c r="AW1391" s="19"/>
      <c r="AX1391" s="29">
        <v>0.10708148971374599</v>
      </c>
      <c r="AY1391" s="30">
        <v>-5.5812921198878498E-2</v>
      </c>
      <c r="AZ1391" s="30">
        <v>0.52787335342509301</v>
      </c>
      <c r="BA1391" s="30">
        <v>-7.6962892176197797E-2</v>
      </c>
      <c r="BB1391" s="62">
        <v>1.1041916736194301E-2</v>
      </c>
      <c r="BC1391" s="108">
        <v>-20.797066284139898</v>
      </c>
      <c r="BD1391" s="22">
        <v>43881</v>
      </c>
      <c r="BE1391" s="22">
        <v>43914</v>
      </c>
      <c r="BF1391" s="24"/>
      <c r="BG1391" s="22"/>
      <c r="BH1391" s="37"/>
    </row>
    <row r="1392" spans="1:60" x14ac:dyDescent="0.25">
      <c r="A1392" s="19"/>
      <c r="B1392" s="17" t="s">
        <v>1406</v>
      </c>
      <c r="C1392" s="17" t="s">
        <v>5672</v>
      </c>
      <c r="D1392" s="17" t="s">
        <v>3259</v>
      </c>
      <c r="E1392" s="20" t="s">
        <v>7289</v>
      </c>
      <c r="F1392" s="20" t="s">
        <v>3153</v>
      </c>
      <c r="G1392" s="82" t="s">
        <v>7251</v>
      </c>
      <c r="H1392" s="85" t="s">
        <v>7262</v>
      </c>
      <c r="I1392" s="21" t="s">
        <v>7417</v>
      </c>
      <c r="J1392" s="21" t="s">
        <v>7747</v>
      </c>
      <c r="K1392" s="19"/>
      <c r="L1392" s="22">
        <v>44015</v>
      </c>
      <c r="M1392" s="98">
        <v>1080.12010000087</v>
      </c>
      <c r="N1392" s="94">
        <v>1080.12010000087</v>
      </c>
      <c r="O1392" s="94">
        <v>1115.0164999999099</v>
      </c>
      <c r="P1392" s="62">
        <f t="shared" si="21"/>
        <v>0.96870324340577674</v>
      </c>
      <c r="Q1392" s="22">
        <v>43874</v>
      </c>
      <c r="R1392" s="99">
        <v>11767851.409</v>
      </c>
      <c r="S1392" s="99">
        <v>11171869.477515601</v>
      </c>
      <c r="T1392" s="19"/>
      <c r="U1392" s="23">
        <v>1.3429482478386501E-3</v>
      </c>
      <c r="V1392" s="63">
        <v>-0.42372646203148201</v>
      </c>
      <c r="W1392" s="23">
        <v>1.50941818083083E-2</v>
      </c>
      <c r="X1392" s="63">
        <v>-8.0933517838420794</v>
      </c>
      <c r="Y1392" s="23">
        <v>-1.2087683930985801E-2</v>
      </c>
      <c r="Z1392" s="63">
        <v>11.9918349874788</v>
      </c>
      <c r="AA1392" s="23">
        <v>1.9974161639766001E-2</v>
      </c>
      <c r="AB1392" s="63">
        <v>18.904031873622401</v>
      </c>
      <c r="AC1392" s="23">
        <v>6.9102993651540601E-2</v>
      </c>
      <c r="AD1392" s="63">
        <v>26.977596612676301</v>
      </c>
      <c r="AE1392" s="23">
        <v>8.0120100001368003E-2</v>
      </c>
      <c r="AF1392" s="64">
        <v>20.205351584096199</v>
      </c>
      <c r="AG1392" s="23">
        <v>5.1594946125987896E-4</v>
      </c>
      <c r="AH1392" s="63">
        <v>-6.0432308546296598</v>
      </c>
      <c r="AI1392" s="23">
        <v>-6.1556292121167601E-3</v>
      </c>
      <c r="AJ1392" s="63">
        <v>9.4705500509880896</v>
      </c>
      <c r="AK1392" s="23">
        <v>8.0120100001368003E-2</v>
      </c>
      <c r="AL1392" s="23">
        <v>2.4985827269119899E-2</v>
      </c>
      <c r="AM1392" s="63">
        <v>19.527286015392701</v>
      </c>
      <c r="AN1392" s="19"/>
      <c r="AO1392" s="26">
        <v>9.0506312844809093E-3</v>
      </c>
      <c r="AP1392" s="26">
        <v>-1.86424663506841E-2</v>
      </c>
      <c r="AQ1392" s="26">
        <v>3.64823350191728E-2</v>
      </c>
      <c r="AR1392" s="26">
        <v>-5.5048836765345201E-2</v>
      </c>
      <c r="AS1392" s="24">
        <v>8</v>
      </c>
      <c r="AT1392" s="24">
        <v>4</v>
      </c>
      <c r="AU1392" s="24">
        <v>7</v>
      </c>
      <c r="AV1392" s="25">
        <v>5</v>
      </c>
      <c r="AW1392" s="19"/>
      <c r="AX1392" s="29">
        <v>5.3615886689512997E-2</v>
      </c>
      <c r="AY1392" s="30">
        <v>-0.139940036432563</v>
      </c>
      <c r="AZ1392" s="30">
        <v>0.48095461273578599</v>
      </c>
      <c r="BA1392" s="30">
        <v>-0.17940591892875099</v>
      </c>
      <c r="BB1392" s="62">
        <v>5.52378962797775E-3</v>
      </c>
      <c r="BC1392" s="108">
        <v>-9.8586164419539308</v>
      </c>
      <c r="BD1392" s="22">
        <v>43874</v>
      </c>
      <c r="BE1392" s="22">
        <v>43914</v>
      </c>
      <c r="BF1392" s="24"/>
      <c r="BG1392" s="22"/>
      <c r="BH1392" s="37"/>
    </row>
    <row r="1393" spans="1:60" x14ac:dyDescent="0.25">
      <c r="A1393" s="19"/>
      <c r="B1393" s="17" t="s">
        <v>1407</v>
      </c>
      <c r="C1393" s="17" t="s">
        <v>5673</v>
      </c>
      <c r="D1393" s="17" t="s">
        <v>3259</v>
      </c>
      <c r="E1393" s="20" t="s">
        <v>7298</v>
      </c>
      <c r="F1393" s="20" t="s">
        <v>3153</v>
      </c>
      <c r="G1393" s="82" t="s">
        <v>7251</v>
      </c>
      <c r="H1393" s="85" t="s">
        <v>7262</v>
      </c>
      <c r="I1393" s="21" t="s">
        <v>7417</v>
      </c>
      <c r="J1393" s="21" t="s">
        <v>7748</v>
      </c>
      <c r="K1393" s="19"/>
      <c r="L1393" s="22">
        <v>44015</v>
      </c>
      <c r="M1393" s="98">
        <v>1110.87079999968</v>
      </c>
      <c r="N1393" s="94">
        <v>1110.87079999968</v>
      </c>
      <c r="O1393" s="94">
        <v>1142.57129999995</v>
      </c>
      <c r="P1393" s="62">
        <f t="shared" si="21"/>
        <v>0.97225512315925366</v>
      </c>
      <c r="Q1393" s="22">
        <v>43874</v>
      </c>
      <c r="R1393" s="99">
        <v>17019377.784000002</v>
      </c>
      <c r="S1393" s="99">
        <v>16419607.084968699</v>
      </c>
      <c r="T1393" s="19"/>
      <c r="U1393" s="23">
        <v>1.3689070074178701E-3</v>
      </c>
      <c r="V1393" s="63">
        <v>-0.42113058607355902</v>
      </c>
      <c r="W1393" s="23">
        <v>1.5884947844824599E-2</v>
      </c>
      <c r="X1393" s="63">
        <v>-8.0142751801904506</v>
      </c>
      <c r="Y1393" s="23">
        <v>-7.4095531908824298E-3</v>
      </c>
      <c r="Z1393" s="63">
        <v>12.459648061499999</v>
      </c>
      <c r="AA1393" s="23">
        <v>2.9723825797191201E-2</v>
      </c>
      <c r="AB1393" s="63">
        <v>19.878998289379499</v>
      </c>
      <c r="AC1393" s="23">
        <v>8.9625286169466606E-2</v>
      </c>
      <c r="AD1393" s="63">
        <v>29.029825864476202</v>
      </c>
      <c r="AE1393" s="23">
        <v>0.110870799999248</v>
      </c>
      <c r="AF1393" s="64">
        <v>23.280421583884198</v>
      </c>
      <c r="AG1393" s="23">
        <v>5.9385081112850501E-4</v>
      </c>
      <c r="AH1393" s="63">
        <v>-6.0354407196427902</v>
      </c>
      <c r="AI1393" s="23">
        <v>-1.37163310319011E-3</v>
      </c>
      <c r="AJ1393" s="63">
        <v>9.9489496618916693</v>
      </c>
      <c r="AK1393" s="23">
        <v>0.110870799999248</v>
      </c>
      <c r="AL1393" s="23">
        <v>3.4240689486978199E-2</v>
      </c>
      <c r="AM1393" s="63">
        <v>22.6023560151807</v>
      </c>
      <c r="AN1393" s="19"/>
      <c r="AO1393" s="26">
        <v>9.0768128447962192E-3</v>
      </c>
      <c r="AP1393" s="26">
        <v>-1.8616997246681401E-2</v>
      </c>
      <c r="AQ1393" s="26">
        <v>3.7289775660610799E-2</v>
      </c>
      <c r="AR1393" s="26">
        <v>-5.4288171470980202E-2</v>
      </c>
      <c r="AS1393" s="24">
        <v>8</v>
      </c>
      <c r="AT1393" s="24">
        <v>4</v>
      </c>
      <c r="AU1393" s="24">
        <v>7</v>
      </c>
      <c r="AV1393" s="25">
        <v>5</v>
      </c>
      <c r="AW1393" s="19"/>
      <c r="AX1393" s="29">
        <v>5.36366369634197E-2</v>
      </c>
      <c r="AY1393" s="30">
        <v>2.6333038072095898E-2</v>
      </c>
      <c r="AZ1393" s="30">
        <v>0.51299690201267401</v>
      </c>
      <c r="BA1393" s="30">
        <v>3.3933781370194503E-2</v>
      </c>
      <c r="BB1393" s="62">
        <v>5.5260943402663503E-3</v>
      </c>
      <c r="BC1393" s="108">
        <v>-9.76497484219726</v>
      </c>
      <c r="BD1393" s="22">
        <v>43874</v>
      </c>
      <c r="BE1393" s="22">
        <v>43914</v>
      </c>
      <c r="BF1393" s="24"/>
      <c r="BG1393" s="22"/>
      <c r="BH1393" s="37"/>
    </row>
    <row r="1394" spans="1:60" x14ac:dyDescent="0.25">
      <c r="A1394" s="19"/>
      <c r="B1394" s="17" t="s">
        <v>1408</v>
      </c>
      <c r="C1394" s="17" t="s">
        <v>5674</v>
      </c>
      <c r="D1394" s="17" t="s">
        <v>3259</v>
      </c>
      <c r="E1394" s="20" t="s">
        <v>7293</v>
      </c>
      <c r="F1394" s="20" t="s">
        <v>3153</v>
      </c>
      <c r="G1394" s="82" t="s">
        <v>7251</v>
      </c>
      <c r="H1394" s="85" t="s">
        <v>7262</v>
      </c>
      <c r="I1394" s="21" t="s">
        <v>7417</v>
      </c>
      <c r="J1394" s="21" t="s">
        <v>7749</v>
      </c>
      <c r="K1394" s="19"/>
      <c r="L1394" s="22">
        <v>44015</v>
      </c>
      <c r="M1394" s="98">
        <v>1099.44109999947</v>
      </c>
      <c r="N1394" s="94">
        <v>1099.44109999947</v>
      </c>
      <c r="O1394" s="94">
        <v>1132.3411999996799</v>
      </c>
      <c r="P1394" s="62">
        <f t="shared" si="21"/>
        <v>0.97094506496785671</v>
      </c>
      <c r="Q1394" s="22">
        <v>43874</v>
      </c>
      <c r="R1394" s="99">
        <v>9121453.7929999996</v>
      </c>
      <c r="S1394" s="99">
        <v>7494629.6161796898</v>
      </c>
      <c r="T1394" s="19"/>
      <c r="U1394" s="23">
        <v>1.3593532512459199E-3</v>
      </c>
      <c r="V1394" s="63">
        <v>-0.42208596169075502</v>
      </c>
      <c r="W1394" s="23">
        <v>1.5593497710142399E-2</v>
      </c>
      <c r="X1394" s="63">
        <v>-8.0434201936586796</v>
      </c>
      <c r="Y1394" s="23">
        <v>-9.1356369966888503E-3</v>
      </c>
      <c r="Z1394" s="63">
        <v>12.2870396809158</v>
      </c>
      <c r="AA1394" s="23">
        <v>2.6121056478587E-2</v>
      </c>
      <c r="AB1394" s="63">
        <v>19.518721357511801</v>
      </c>
      <c r="AC1394" s="23">
        <v>8.2019078016019195E-2</v>
      </c>
      <c r="AD1394" s="63">
        <v>28.269205049145999</v>
      </c>
      <c r="AE1394" s="23">
        <v>9.9441099999239696E-2</v>
      </c>
      <c r="AF1394" s="64">
        <v>22.137451583897899</v>
      </c>
      <c r="AG1394" s="23">
        <v>5.6515165670134604E-4</v>
      </c>
      <c r="AH1394" s="63">
        <v>-6.0383106350855096</v>
      </c>
      <c r="AI1394" s="23">
        <v>-3.1368191166620801E-3</v>
      </c>
      <c r="AJ1394" s="63">
        <v>9.7724310605408409</v>
      </c>
      <c r="AK1394" s="23">
        <v>9.9441099999239696E-2</v>
      </c>
      <c r="AL1394" s="23">
        <v>3.0821338728856101E-2</v>
      </c>
      <c r="AM1394" s="63">
        <v>21.4593860151654</v>
      </c>
      <c r="AN1394" s="19"/>
      <c r="AO1394" s="26">
        <v>9.0672026344691403E-3</v>
      </c>
      <c r="AP1394" s="26">
        <v>-1.8626357606081001E-2</v>
      </c>
      <c r="AQ1394" s="26">
        <v>3.6992273981013603E-2</v>
      </c>
      <c r="AR1394" s="26">
        <v>-5.45685173301899E-2</v>
      </c>
      <c r="AS1394" s="24">
        <v>8</v>
      </c>
      <c r="AT1394" s="24">
        <v>4</v>
      </c>
      <c r="AU1394" s="24">
        <v>7</v>
      </c>
      <c r="AV1394" s="25">
        <v>5</v>
      </c>
      <c r="AW1394" s="19"/>
      <c r="AX1394" s="29">
        <v>5.3628691735721101E-2</v>
      </c>
      <c r="AY1394" s="30">
        <v>-3.5084056632172199E-2</v>
      </c>
      <c r="AZ1394" s="30">
        <v>0.50115919085874305</v>
      </c>
      <c r="BA1394" s="30">
        <v>-4.5125071270149399E-2</v>
      </c>
      <c r="BB1394" s="62">
        <v>5.5252141110395296E-3</v>
      </c>
      <c r="BC1394" s="108">
        <v>-9.7994844662898704</v>
      </c>
      <c r="BD1394" s="22">
        <v>43874</v>
      </c>
      <c r="BE1394" s="22">
        <v>43914</v>
      </c>
      <c r="BF1394" s="24"/>
      <c r="BG1394" s="22"/>
      <c r="BH1394" s="37"/>
    </row>
    <row r="1395" spans="1:60" x14ac:dyDescent="0.25">
      <c r="A1395" s="19"/>
      <c r="B1395" s="17" t="s">
        <v>1409</v>
      </c>
      <c r="C1395" s="17" t="s">
        <v>5675</v>
      </c>
      <c r="D1395" s="17" t="s">
        <v>3259</v>
      </c>
      <c r="E1395" s="20" t="s">
        <v>7307</v>
      </c>
      <c r="F1395" s="20" t="s">
        <v>3153</v>
      </c>
      <c r="G1395" s="82" t="s">
        <v>7251</v>
      </c>
      <c r="H1395" s="85" t="s">
        <v>7262</v>
      </c>
      <c r="I1395" s="21" t="s">
        <v>7417</v>
      </c>
      <c r="J1395" s="21" t="s">
        <v>7750</v>
      </c>
      <c r="K1395" s="19"/>
      <c r="L1395" s="22">
        <v>44015</v>
      </c>
      <c r="M1395" s="98">
        <v>1088.12900000066</v>
      </c>
      <c r="N1395" s="94">
        <v>1088.12900000066</v>
      </c>
      <c r="O1395" s="94">
        <v>1122.2028000000901</v>
      </c>
      <c r="P1395" s="62">
        <f t="shared" si="21"/>
        <v>0.96963668242546952</v>
      </c>
      <c r="Q1395" s="22">
        <v>43874</v>
      </c>
      <c r="R1395" s="99">
        <v>5579325.2410000004</v>
      </c>
      <c r="S1395" s="99">
        <v>5491924.5357734403</v>
      </c>
      <c r="T1395" s="19"/>
      <c r="U1395" s="23">
        <v>1.3498214993887801E-3</v>
      </c>
      <c r="V1395" s="63">
        <v>-0.42303913687646899</v>
      </c>
      <c r="W1395" s="23">
        <v>1.5302281146432501E-2</v>
      </c>
      <c r="X1395" s="63">
        <v>-8.0725418500223896</v>
      </c>
      <c r="Y1395" s="23">
        <v>-1.0858720101168701E-2</v>
      </c>
      <c r="Z1395" s="63">
        <v>12.1147313704714</v>
      </c>
      <c r="AA1395" s="23">
        <v>2.2530979111252201E-2</v>
      </c>
      <c r="AB1395" s="63">
        <v>19.159713620785599</v>
      </c>
      <c r="AC1395" s="23">
        <v>7.4465877016336904E-2</v>
      </c>
      <c r="AD1395" s="63">
        <v>27.513884949177701</v>
      </c>
      <c r="AE1395" s="23">
        <v>8.8128999999753405E-2</v>
      </c>
      <c r="AF1395" s="64">
        <v>21.006241583934798</v>
      </c>
      <c r="AG1395" s="23">
        <v>5.3643727733288004E-4</v>
      </c>
      <c r="AH1395" s="63">
        <v>-6.0411820730223598</v>
      </c>
      <c r="AI1395" s="23">
        <v>-4.8989200495270797E-3</v>
      </c>
      <c r="AJ1395" s="63">
        <v>9.5962209672579792</v>
      </c>
      <c r="AK1395" s="23">
        <v>8.8128999999753405E-2</v>
      </c>
      <c r="AL1395" s="23">
        <v>2.61663935725664E-2</v>
      </c>
      <c r="AM1395" s="63">
        <v>21.724378631479301</v>
      </c>
      <c r="AN1395" s="19"/>
      <c r="AO1395" s="26">
        <v>9.0574671849026293E-3</v>
      </c>
      <c r="AP1395" s="26">
        <v>-1.8635809410625401E-2</v>
      </c>
      <c r="AQ1395" s="26">
        <v>3.66947750171676E-2</v>
      </c>
      <c r="AR1395" s="26">
        <v>-5.48487013975682E-2</v>
      </c>
      <c r="AS1395" s="24">
        <v>8</v>
      </c>
      <c r="AT1395" s="24">
        <v>4</v>
      </c>
      <c r="AU1395" s="24">
        <v>7</v>
      </c>
      <c r="AV1395" s="25">
        <v>5</v>
      </c>
      <c r="AW1395" s="19"/>
      <c r="AX1395" s="29">
        <v>5.3621141157709599E-2</v>
      </c>
      <c r="AY1395" s="30">
        <v>-9.63138262731036E-2</v>
      </c>
      <c r="AZ1395" s="30">
        <v>0.48935966227736599</v>
      </c>
      <c r="BA1395" s="30">
        <v>-0.12364384096190401</v>
      </c>
      <c r="BB1395" s="62">
        <v>5.5243746842097603E-3</v>
      </c>
      <c r="BC1395" s="108">
        <v>-9.8339890080678707</v>
      </c>
      <c r="BD1395" s="22">
        <v>43874</v>
      </c>
      <c r="BE1395" s="22">
        <v>43914</v>
      </c>
      <c r="BF1395" s="24"/>
      <c r="BG1395" s="22"/>
      <c r="BH1395" s="37"/>
    </row>
    <row r="1396" spans="1:60" x14ac:dyDescent="0.25">
      <c r="A1396" s="19"/>
      <c r="B1396" s="17" t="s">
        <v>1410</v>
      </c>
      <c r="C1396" s="17" t="s">
        <v>5676</v>
      </c>
      <c r="D1396" s="17" t="s">
        <v>3260</v>
      </c>
      <c r="E1396" s="20" t="s">
        <v>7289</v>
      </c>
      <c r="F1396" s="20" t="s">
        <v>3153</v>
      </c>
      <c r="G1396" s="82" t="s">
        <v>7251</v>
      </c>
      <c r="H1396" s="85" t="s">
        <v>7285</v>
      </c>
      <c r="I1396" s="21" t="s">
        <v>7418</v>
      </c>
      <c r="J1396" s="21" t="s">
        <v>7751</v>
      </c>
      <c r="K1396" s="19"/>
      <c r="L1396" s="22">
        <v>44015</v>
      </c>
      <c r="M1396" s="98">
        <v>871307.29514980305</v>
      </c>
      <c r="N1396" s="94">
        <v>871307.29514980305</v>
      </c>
      <c r="O1396" s="94">
        <v>920707.57616424595</v>
      </c>
      <c r="P1396" s="62">
        <f t="shared" si="21"/>
        <v>0.94634530844174314</v>
      </c>
      <c r="Q1396" s="22">
        <v>43910</v>
      </c>
      <c r="R1396" s="99">
        <v>10239407.290124999</v>
      </c>
      <c r="S1396" s="99">
        <v>8965189.9350000005</v>
      </c>
      <c r="T1396" s="19"/>
      <c r="U1396" s="23">
        <v>-1.5199646718428999E-2</v>
      </c>
      <c r="V1396" s="63">
        <v>-2.0779859586582501</v>
      </c>
      <c r="W1396" s="23">
        <v>3.0068182139075399E-2</v>
      </c>
      <c r="X1396" s="63">
        <v>-6.5959517507580996</v>
      </c>
      <c r="Y1396" s="23">
        <v>7.1159054268719005E-2</v>
      </c>
      <c r="Z1396" s="63">
        <v>20.316508807445601</v>
      </c>
      <c r="AA1396" s="23">
        <v>0.19921885753865401</v>
      </c>
      <c r="AB1396" s="63">
        <v>36.828501463518499</v>
      </c>
      <c r="AC1396" s="23">
        <v>0.292944781829719</v>
      </c>
      <c r="AD1396" s="63">
        <v>49.361775430501403</v>
      </c>
      <c r="AE1396" s="23">
        <v>0.281935884069826</v>
      </c>
      <c r="AF1396" s="64">
        <v>40.386929990956602</v>
      </c>
      <c r="AG1396" s="23">
        <v>-1.5364305258117401E-2</v>
      </c>
      <c r="AH1396" s="63">
        <v>-7.6312563265673798</v>
      </c>
      <c r="AI1396" s="23">
        <v>8.5728306101373206E-2</v>
      </c>
      <c r="AJ1396" s="63">
        <v>18.658943582355299</v>
      </c>
      <c r="AK1396" s="23">
        <v>0.263936542807787</v>
      </c>
      <c r="AL1396" s="23">
        <v>4.74596167623531E-2</v>
      </c>
      <c r="AM1396" s="63">
        <v>15.236395644940799</v>
      </c>
      <c r="AN1396" s="19"/>
      <c r="AO1396" s="26">
        <v>3.61014265054109E-2</v>
      </c>
      <c r="AP1396" s="26">
        <v>-2.6902797553702801E-2</v>
      </c>
      <c r="AQ1396" s="26">
        <v>0.138019133095513</v>
      </c>
      <c r="AR1396" s="26">
        <v>-9.6958976172609304E-2</v>
      </c>
      <c r="AS1396" s="24">
        <v>9</v>
      </c>
      <c r="AT1396" s="24">
        <v>3</v>
      </c>
      <c r="AU1396" s="24">
        <v>7</v>
      </c>
      <c r="AV1396" s="25">
        <v>5</v>
      </c>
      <c r="AW1396" s="19"/>
      <c r="AX1396" s="29">
        <v>0.137253011447319</v>
      </c>
      <c r="AY1396" s="30">
        <v>1.49055434414004</v>
      </c>
      <c r="AZ1396" s="30">
        <v>1.02424087993859</v>
      </c>
      <c r="BA1396" s="30">
        <v>2.3446754008437001</v>
      </c>
      <c r="BB1396" s="62">
        <v>1.4197451725722199E-2</v>
      </c>
      <c r="BC1396" s="108">
        <v>-10.069829898973699</v>
      </c>
      <c r="BD1396" s="22">
        <v>43910</v>
      </c>
      <c r="BE1396" s="22">
        <v>43990</v>
      </c>
      <c r="BF1396" s="24"/>
      <c r="BG1396" s="22"/>
      <c r="BH1396" s="37"/>
    </row>
    <row r="1397" spans="1:60" x14ac:dyDescent="0.25">
      <c r="A1397" s="19"/>
      <c r="B1397" s="17" t="s">
        <v>1411</v>
      </c>
      <c r="C1397" s="17" t="s">
        <v>5677</v>
      </c>
      <c r="D1397" s="17" t="s">
        <v>3260</v>
      </c>
      <c r="E1397" s="20" t="s">
        <v>7298</v>
      </c>
      <c r="F1397" s="20" t="s">
        <v>3153</v>
      </c>
      <c r="G1397" s="82" t="s">
        <v>7251</v>
      </c>
      <c r="H1397" s="85" t="s">
        <v>7285</v>
      </c>
      <c r="I1397" s="21" t="s">
        <v>7418</v>
      </c>
      <c r="J1397" s="21" t="s">
        <v>2982</v>
      </c>
      <c r="K1397" s="19"/>
      <c r="L1397" s="22">
        <v>44015</v>
      </c>
      <c r="M1397" s="98">
        <v>877151.58656597103</v>
      </c>
      <c r="N1397" s="94">
        <v>877151.58656597103</v>
      </c>
      <c r="O1397" s="94">
        <v>926218.64379596699</v>
      </c>
      <c r="P1397" s="62">
        <f t="shared" si="21"/>
        <v>0.94702432567228179</v>
      </c>
      <c r="Q1397" s="22">
        <v>43910</v>
      </c>
      <c r="R1397" s="99">
        <v>1896750.20290625</v>
      </c>
      <c r="S1397" s="99">
        <v>860585.36606347701</v>
      </c>
      <c r="T1397" s="19"/>
      <c r="U1397" s="23">
        <v>-1.5192895654763601E-2</v>
      </c>
      <c r="V1397" s="63">
        <v>-2.0773108522917001</v>
      </c>
      <c r="W1397" s="23">
        <v>3.0279395241450398E-2</v>
      </c>
      <c r="X1397" s="63">
        <v>-6.5748304405206</v>
      </c>
      <c r="Y1397" s="23">
        <v>7.2491890819947002E-2</v>
      </c>
      <c r="Z1397" s="63">
        <v>20.449792462575701</v>
      </c>
      <c r="AA1397" s="23">
        <v>0.20222446457948501</v>
      </c>
      <c r="AB1397" s="63">
        <v>37.129062167601703</v>
      </c>
      <c r="AC1397" s="23">
        <v>0.29943004396045603</v>
      </c>
      <c r="AD1397" s="63">
        <v>50.010301643575097</v>
      </c>
      <c r="AE1397" s="23">
        <v>0.28976275266351897</v>
      </c>
      <c r="AF1397" s="64">
        <v>41.169616850325802</v>
      </c>
      <c r="AG1397" s="23">
        <v>-1.53440277499612E-2</v>
      </c>
      <c r="AH1397" s="63">
        <v>-7.6292285757517702</v>
      </c>
      <c r="AI1397" s="23">
        <v>8.7101458113465896E-2</v>
      </c>
      <c r="AJ1397" s="63">
        <v>18.796258783550002</v>
      </c>
      <c r="AK1397" s="23"/>
      <c r="AL1397" s="23"/>
      <c r="AM1397" s="63"/>
      <c r="AN1397" s="19"/>
      <c r="AO1397" s="26">
        <v>3.6108442604017903E-2</v>
      </c>
      <c r="AP1397" s="26">
        <v>-2.68829458282198E-2</v>
      </c>
      <c r="AQ1397" s="26">
        <v>0.13825290907159801</v>
      </c>
      <c r="AR1397" s="26">
        <v>-9.6767103094025503E-2</v>
      </c>
      <c r="AS1397" s="24">
        <v>9</v>
      </c>
      <c r="AT1397" s="24">
        <v>3</v>
      </c>
      <c r="AU1397" s="24">
        <v>7</v>
      </c>
      <c r="AV1397" s="25">
        <v>5</v>
      </c>
      <c r="AW1397" s="19"/>
      <c r="AX1397" s="29">
        <v>0.13724273222425801</v>
      </c>
      <c r="AY1397" s="30">
        <v>1.51151012996888</v>
      </c>
      <c r="AZ1397" s="30">
        <v>1.0332982441887</v>
      </c>
      <c r="BA1397" s="30">
        <v>2.3796920064887699</v>
      </c>
      <c r="BB1397" s="62">
        <v>1.4196529042965301E-2</v>
      </c>
      <c r="BC1397" s="108">
        <v>-10.0206746279291</v>
      </c>
      <c r="BD1397" s="22">
        <v>43910</v>
      </c>
      <c r="BE1397" s="22">
        <v>43990</v>
      </c>
      <c r="BF1397" s="24"/>
      <c r="BG1397" s="22"/>
      <c r="BH1397" s="37"/>
    </row>
    <row r="1398" spans="1:60" x14ac:dyDescent="0.25">
      <c r="A1398" s="19"/>
      <c r="B1398" s="17" t="s">
        <v>1412</v>
      </c>
      <c r="C1398" s="17" t="s">
        <v>5678</v>
      </c>
      <c r="D1398" s="17" t="s">
        <v>3260</v>
      </c>
      <c r="E1398" s="20" t="s">
        <v>7293</v>
      </c>
      <c r="F1398" s="20" t="s">
        <v>3153</v>
      </c>
      <c r="G1398" s="82" t="s">
        <v>7251</v>
      </c>
      <c r="H1398" s="85" t="s">
        <v>7285</v>
      </c>
      <c r="I1398" s="21" t="s">
        <v>7418</v>
      </c>
      <c r="J1398" s="21" t="s">
        <v>2982</v>
      </c>
      <c r="K1398" s="19"/>
      <c r="L1398" s="22">
        <v>44015</v>
      </c>
      <c r="M1398" s="98">
        <v>889931.089859962</v>
      </c>
      <c r="N1398" s="94">
        <v>889931.089859962</v>
      </c>
      <c r="O1398" s="94">
        <v>939105.55966472602</v>
      </c>
      <c r="P1398" s="62">
        <f t="shared" si="21"/>
        <v>0.94763690907940101</v>
      </c>
      <c r="Q1398" s="22">
        <v>43948</v>
      </c>
      <c r="R1398" s="99">
        <v>17535228.872281201</v>
      </c>
      <c r="S1398" s="99">
        <v>12280754.277375</v>
      </c>
      <c r="T1398" s="19"/>
      <c r="U1398" s="23">
        <v>-1.5186210031970401E-2</v>
      </c>
      <c r="V1398" s="63">
        <v>-2.0766422900123902</v>
      </c>
      <c r="W1398" s="23">
        <v>3.0490530773022301E-2</v>
      </c>
      <c r="X1398" s="63">
        <v>-6.55371688736341</v>
      </c>
      <c r="Y1398" s="23">
        <v>7.3825819874400594E-2</v>
      </c>
      <c r="Z1398" s="63">
        <v>20.583185368013801</v>
      </c>
      <c r="AA1398" s="23">
        <v>0.205238540880673</v>
      </c>
      <c r="AB1398" s="63">
        <v>37.430469797749502</v>
      </c>
      <c r="AC1398" s="23">
        <v>0.30594824573752699</v>
      </c>
      <c r="AD1398" s="63">
        <v>50.662121821311302</v>
      </c>
      <c r="AE1398" s="23">
        <v>0.30070626922126398</v>
      </c>
      <c r="AF1398" s="64">
        <v>42.263968506071301</v>
      </c>
      <c r="AG1398" s="23">
        <v>-1.5323934132538901E-2</v>
      </c>
      <c r="AH1398" s="63">
        <v>-7.6272192140095303</v>
      </c>
      <c r="AI1398" s="23">
        <v>8.8475925604143399E-2</v>
      </c>
      <c r="AJ1398" s="63">
        <v>18.933705532632299</v>
      </c>
      <c r="AK1398" s="23">
        <v>0.29095260801288497</v>
      </c>
      <c r="AL1398" s="23">
        <v>5.1854173569154199E-2</v>
      </c>
      <c r="AM1398" s="63">
        <v>17.9380021654652</v>
      </c>
      <c r="AN1398" s="19"/>
      <c r="AO1398" s="26">
        <v>3.6115598002652398E-2</v>
      </c>
      <c r="AP1398" s="26">
        <v>-2.6862910280215101E-2</v>
      </c>
      <c r="AQ1398" s="26">
        <v>0.13848706453791201</v>
      </c>
      <c r="AR1398" s="26">
        <v>-9.6575349617487496E-2</v>
      </c>
      <c r="AS1398" s="24">
        <v>9</v>
      </c>
      <c r="AT1398" s="24">
        <v>3</v>
      </c>
      <c r="AU1398" s="24">
        <v>7</v>
      </c>
      <c r="AV1398" s="25">
        <v>5</v>
      </c>
      <c r="AW1398" s="19"/>
      <c r="AX1398" s="29">
        <v>0.13723247732777999</v>
      </c>
      <c r="AY1398" s="30">
        <v>1.53252711252935</v>
      </c>
      <c r="AZ1398" s="30">
        <v>1.0423802152345201</v>
      </c>
      <c r="BA1398" s="30">
        <v>2.4148667472290999</v>
      </c>
      <c r="BB1398" s="62">
        <v>1.4195609201287899E-2</v>
      </c>
      <c r="BC1398" s="108">
        <v>-9.9778434982290491</v>
      </c>
      <c r="BD1398" s="22">
        <v>43948</v>
      </c>
      <c r="BE1398" s="22">
        <v>43990</v>
      </c>
      <c r="BF1398" s="24"/>
      <c r="BG1398" s="22"/>
      <c r="BH1398" s="37"/>
    </row>
    <row r="1399" spans="1:60" x14ac:dyDescent="0.25">
      <c r="A1399" s="19"/>
      <c r="B1399" s="17" t="s">
        <v>1413</v>
      </c>
      <c r="C1399" s="17" t="s">
        <v>5679</v>
      </c>
      <c r="D1399" s="17" t="s">
        <v>3260</v>
      </c>
      <c r="E1399" s="20" t="s">
        <v>7294</v>
      </c>
      <c r="F1399" s="20" t="s">
        <v>3153</v>
      </c>
      <c r="G1399" s="82" t="s">
        <v>7251</v>
      </c>
      <c r="H1399" s="85" t="s">
        <v>7285</v>
      </c>
      <c r="I1399" s="21" t="s">
        <v>7418</v>
      </c>
      <c r="J1399" s="21" t="s">
        <v>2982</v>
      </c>
      <c r="K1399" s="19"/>
      <c r="L1399" s="22">
        <v>44015</v>
      </c>
      <c r="M1399" s="98">
        <v>881836.78001594497</v>
      </c>
      <c r="N1399" s="94">
        <v>881836.78001594497</v>
      </c>
      <c r="O1399" s="94">
        <v>930138.25905036903</v>
      </c>
      <c r="P1399" s="62">
        <f t="shared" si="21"/>
        <v>0.94807064588039014</v>
      </c>
      <c r="Q1399" s="22">
        <v>43948</v>
      </c>
      <c r="R1399" s="99">
        <v>12956604.659624999</v>
      </c>
      <c r="S1399" s="99">
        <v>10679997.2377031</v>
      </c>
      <c r="T1399" s="19"/>
      <c r="U1399" s="23">
        <v>-1.51794600642461E-2</v>
      </c>
      <c r="V1399" s="63">
        <v>-2.0759672932399602</v>
      </c>
      <c r="W1399" s="23">
        <v>3.0701665702508801E-2</v>
      </c>
      <c r="X1399" s="63">
        <v>-6.5326033944147603</v>
      </c>
      <c r="Y1399" s="23">
        <v>7.5161648910579998E-2</v>
      </c>
      <c r="Z1399" s="63">
        <v>20.716768271639001</v>
      </c>
      <c r="AA1399" s="23">
        <v>0.20825945124321199</v>
      </c>
      <c r="AB1399" s="63">
        <v>37.732560833974297</v>
      </c>
      <c r="AC1399" s="23">
        <v>0.31249888152524402</v>
      </c>
      <c r="AD1399" s="63">
        <v>51.317185400053901</v>
      </c>
      <c r="AE1399" s="23">
        <v>0.30802774241252301</v>
      </c>
      <c r="AF1399" s="64">
        <v>42.996115825197201</v>
      </c>
      <c r="AG1399" s="23">
        <v>-1.53037614127243E-2</v>
      </c>
      <c r="AH1399" s="63">
        <v>-7.6252019420280703</v>
      </c>
      <c r="AI1399" s="23">
        <v>8.9852247616363498E-2</v>
      </c>
      <c r="AJ1399" s="63">
        <v>19.0713377338543</v>
      </c>
      <c r="AK1399" s="23">
        <v>0.26473543207801398</v>
      </c>
      <c r="AL1399" s="23">
        <v>4.7628934940803398E-2</v>
      </c>
      <c r="AM1399" s="63">
        <v>15.286903084968801</v>
      </c>
      <c r="AN1399" s="19"/>
      <c r="AO1399" s="26">
        <v>3.61226197419455E-2</v>
      </c>
      <c r="AP1399" s="26">
        <v>-2.6843002689020099E-2</v>
      </c>
      <c r="AQ1399" s="26">
        <v>0.13872090654695099</v>
      </c>
      <c r="AR1399" s="26">
        <v>-9.6383497599163107E-2</v>
      </c>
      <c r="AS1399" s="24">
        <v>9</v>
      </c>
      <c r="AT1399" s="24">
        <v>3</v>
      </c>
      <c r="AU1399" s="24">
        <v>7</v>
      </c>
      <c r="AV1399" s="25">
        <v>5</v>
      </c>
      <c r="AW1399" s="19"/>
      <c r="AX1399" s="29">
        <v>0.13722226255005801</v>
      </c>
      <c r="AY1399" s="30">
        <v>1.5535904563748799</v>
      </c>
      <c r="AZ1399" s="30">
        <v>1.05148094388096</v>
      </c>
      <c r="BA1399" s="30">
        <v>2.4501725110167198</v>
      </c>
      <c r="BB1399" s="62">
        <v>1.41946931146595E-2</v>
      </c>
      <c r="BC1399" s="108">
        <v>-9.9520130314340296</v>
      </c>
      <c r="BD1399" s="22">
        <v>43948</v>
      </c>
      <c r="BE1399" s="22">
        <v>43990</v>
      </c>
      <c r="BF1399" s="24"/>
      <c r="BG1399" s="22"/>
      <c r="BH1399" s="37"/>
    </row>
    <row r="1400" spans="1:60" x14ac:dyDescent="0.25">
      <c r="A1400" s="19"/>
      <c r="B1400" s="17" t="s">
        <v>1414</v>
      </c>
      <c r="C1400" s="17" t="s">
        <v>5680</v>
      </c>
      <c r="D1400" s="17" t="s">
        <v>3261</v>
      </c>
      <c r="E1400" s="20" t="s">
        <v>7289</v>
      </c>
      <c r="F1400" s="20" t="s">
        <v>3159</v>
      </c>
      <c r="G1400" s="82" t="s">
        <v>7251</v>
      </c>
      <c r="H1400" s="85" t="s">
        <v>7264</v>
      </c>
      <c r="I1400" s="21" t="s">
        <v>7417</v>
      </c>
      <c r="J1400" s="21" t="s">
        <v>7752</v>
      </c>
      <c r="K1400" s="19"/>
      <c r="L1400" s="22">
        <v>44015</v>
      </c>
      <c r="M1400" s="98">
        <v>1107.60119999945</v>
      </c>
      <c r="N1400" s="94">
        <v>1107.60119999945</v>
      </c>
      <c r="O1400" s="94">
        <v>1190.4197000004399</v>
      </c>
      <c r="P1400" s="62">
        <f t="shared" si="21"/>
        <v>0.93042915872363396</v>
      </c>
      <c r="Q1400" s="22">
        <v>43881</v>
      </c>
      <c r="R1400" s="99">
        <v>130094.16499999999</v>
      </c>
      <c r="S1400" s="99">
        <v>123438.133961792</v>
      </c>
      <c r="T1400" s="19"/>
      <c r="U1400" s="23">
        <v>9.9756221607094609E-4</v>
      </c>
      <c r="V1400" s="63">
        <v>-0.458265065208252</v>
      </c>
      <c r="W1400" s="23">
        <v>5.25400912229088E-2</v>
      </c>
      <c r="X1400" s="63">
        <v>-4.3487608423747597</v>
      </c>
      <c r="Y1400" s="23">
        <v>-3.2764837319518798E-2</v>
      </c>
      <c r="Z1400" s="63">
        <v>9.9241196486254903</v>
      </c>
      <c r="AA1400" s="23">
        <v>5.2872868303893497E-2</v>
      </c>
      <c r="AB1400" s="63">
        <v>22.193902540049699</v>
      </c>
      <c r="AC1400" s="23">
        <v>0.101567693429388</v>
      </c>
      <c r="AD1400" s="63">
        <v>30.224066590482799</v>
      </c>
      <c r="AE1400" s="23"/>
      <c r="AF1400" s="64"/>
      <c r="AG1400" s="23">
        <v>3.55138655868359E-3</v>
      </c>
      <c r="AH1400" s="63">
        <v>-5.7396871448872799</v>
      </c>
      <c r="AI1400" s="23">
        <v>-1.9886218082319801E-2</v>
      </c>
      <c r="AJ1400" s="63">
        <v>8.0974911639787006</v>
      </c>
      <c r="AK1400" s="23">
        <v>0.10760119999948101</v>
      </c>
      <c r="AL1400" s="23">
        <v>4.5164377137552898E-2</v>
      </c>
      <c r="AM1400" s="63">
        <v>35.828324101225</v>
      </c>
      <c r="AN1400" s="19"/>
      <c r="AO1400" s="26">
        <v>2.8092004504287602E-2</v>
      </c>
      <c r="AP1400" s="26">
        <v>-4.2993745051717297E-2</v>
      </c>
      <c r="AQ1400" s="26">
        <v>6.2860784542863299E-2</v>
      </c>
      <c r="AR1400" s="26">
        <v>-0.111691563935019</v>
      </c>
      <c r="AS1400" s="24">
        <v>7</v>
      </c>
      <c r="AT1400" s="24">
        <v>5</v>
      </c>
      <c r="AU1400" s="24">
        <v>7</v>
      </c>
      <c r="AV1400" s="25">
        <v>5</v>
      </c>
      <c r="AW1400" s="19"/>
      <c r="AX1400" s="29">
        <v>0.123455865161668</v>
      </c>
      <c r="AY1400" s="30">
        <v>0.241814480983749</v>
      </c>
      <c r="AZ1400" s="30">
        <v>0.706840762684806</v>
      </c>
      <c r="BA1400" s="30">
        <v>0.331302758628226</v>
      </c>
      <c r="BB1400" s="62">
        <v>1.27105154150559E-2</v>
      </c>
      <c r="BC1400" s="108">
        <v>-23.1726003862568</v>
      </c>
      <c r="BD1400" s="22">
        <v>43881</v>
      </c>
      <c r="BE1400" s="22">
        <v>43913</v>
      </c>
      <c r="BF1400" s="24"/>
      <c r="BG1400" s="22"/>
      <c r="BH1400" s="37"/>
    </row>
    <row r="1401" spans="1:60" x14ac:dyDescent="0.25">
      <c r="A1401" s="19"/>
      <c r="B1401" s="17" t="s">
        <v>1415</v>
      </c>
      <c r="C1401" s="17" t="s">
        <v>5681</v>
      </c>
      <c r="D1401" s="17" t="s">
        <v>3261</v>
      </c>
      <c r="E1401" s="20" t="s">
        <v>7290</v>
      </c>
      <c r="F1401" s="20" t="s">
        <v>3159</v>
      </c>
      <c r="G1401" s="82" t="s">
        <v>7251</v>
      </c>
      <c r="H1401" s="85" t="s">
        <v>7264</v>
      </c>
      <c r="I1401" s="21" t="s">
        <v>7417</v>
      </c>
      <c r="J1401" s="21" t="s">
        <v>2982</v>
      </c>
      <c r="K1401" s="19"/>
      <c r="L1401" s="22">
        <v>44015</v>
      </c>
      <c r="M1401" s="98">
        <v>1142.63470000029</v>
      </c>
      <c r="N1401" s="94">
        <v>1142.63470000029</v>
      </c>
      <c r="O1401" s="94">
        <v>1223.93769999966</v>
      </c>
      <c r="P1401" s="62">
        <f t="shared" si="21"/>
        <v>0.93357259932479186</v>
      </c>
      <c r="Q1401" s="22">
        <v>43881</v>
      </c>
      <c r="R1401" s="99">
        <v>4396324.8099999996</v>
      </c>
      <c r="S1401" s="99">
        <v>3887986.66491016</v>
      </c>
      <c r="T1401" s="19"/>
      <c r="U1401" s="23">
        <v>1.0227187412965601E-3</v>
      </c>
      <c r="V1401" s="63">
        <v>-0.45574941268569102</v>
      </c>
      <c r="W1401" s="23">
        <v>5.3334283451476901E-2</v>
      </c>
      <c r="X1401" s="63">
        <v>-4.2693416195179497</v>
      </c>
      <c r="Y1401" s="23">
        <v>-2.83245919781621E-2</v>
      </c>
      <c r="Z1401" s="63">
        <v>10.3681441827648</v>
      </c>
      <c r="AA1401" s="23">
        <v>6.0423855973567697E-2</v>
      </c>
      <c r="AB1401" s="63">
        <v>22.949001307017198</v>
      </c>
      <c r="AC1401" s="23">
        <v>0.12880592438159499</v>
      </c>
      <c r="AD1401" s="63">
        <v>32.947889685688999</v>
      </c>
      <c r="AE1401" s="23"/>
      <c r="AF1401" s="64"/>
      <c r="AG1401" s="23">
        <v>3.6270362561481302E-3</v>
      </c>
      <c r="AH1401" s="63">
        <v>-5.7321221751408302</v>
      </c>
      <c r="AI1401" s="23">
        <v>-1.53125197666668E-2</v>
      </c>
      <c r="AJ1401" s="63">
        <v>8.5548609955440007</v>
      </c>
      <c r="AK1401" s="23">
        <v>0.142634699999762</v>
      </c>
      <c r="AL1401" s="23">
        <v>5.9855916953893001E-2</v>
      </c>
      <c r="AM1401" s="63">
        <v>39.698050190287198</v>
      </c>
      <c r="AN1401" s="19"/>
      <c r="AO1401" s="26">
        <v>2.8117830441260601E-2</v>
      </c>
      <c r="AP1401" s="26">
        <v>-4.2969702306436403E-2</v>
      </c>
      <c r="AQ1401" s="26">
        <v>6.3663266866569798E-2</v>
      </c>
      <c r="AR1401" s="26">
        <v>-0.11099603831287801</v>
      </c>
      <c r="AS1401" s="24">
        <v>7</v>
      </c>
      <c r="AT1401" s="24">
        <v>5</v>
      </c>
      <c r="AU1401" s="24">
        <v>7</v>
      </c>
      <c r="AV1401" s="25">
        <v>5</v>
      </c>
      <c r="AW1401" s="19"/>
      <c r="AX1401" s="29">
        <v>0.123447731064662</v>
      </c>
      <c r="AY1401" s="30">
        <v>0.29790918758590101</v>
      </c>
      <c r="AZ1401" s="30">
        <v>0.73537324453263897</v>
      </c>
      <c r="BA1401" s="30">
        <v>0.40904652502695199</v>
      </c>
      <c r="BB1401" s="62">
        <v>1.27101488734479E-2</v>
      </c>
      <c r="BC1401" s="108">
        <v>-23.110522700590099</v>
      </c>
      <c r="BD1401" s="22">
        <v>43881</v>
      </c>
      <c r="BE1401" s="22">
        <v>43913</v>
      </c>
      <c r="BF1401" s="24"/>
      <c r="BG1401" s="22"/>
      <c r="BH1401" s="37"/>
    </row>
    <row r="1402" spans="1:60" x14ac:dyDescent="0.25">
      <c r="A1402" s="19"/>
      <c r="B1402" s="17" t="s">
        <v>1416</v>
      </c>
      <c r="C1402" s="17" t="s">
        <v>5682</v>
      </c>
      <c r="D1402" s="17" t="s">
        <v>3261</v>
      </c>
      <c r="E1402" s="20" t="s">
        <v>7315</v>
      </c>
      <c r="F1402" s="20" t="s">
        <v>3159</v>
      </c>
      <c r="G1402" s="82" t="s">
        <v>7251</v>
      </c>
      <c r="H1402" s="85" t="s">
        <v>7264</v>
      </c>
      <c r="I1402" s="21" t="s">
        <v>7417</v>
      </c>
      <c r="J1402" s="21" t="s">
        <v>7753</v>
      </c>
      <c r="K1402" s="19"/>
      <c r="L1402" s="22">
        <v>44015</v>
      </c>
      <c r="M1402" s="98">
        <v>1145.48489999957</v>
      </c>
      <c r="N1402" s="94">
        <v>1145.48489999957</v>
      </c>
      <c r="O1402" s="94">
        <v>1226.09200000018</v>
      </c>
      <c r="P1402" s="62">
        <f t="shared" si="21"/>
        <v>0.93425689099953502</v>
      </c>
      <c r="Q1402" s="22">
        <v>43881</v>
      </c>
      <c r="R1402" s="99">
        <v>11440328.786</v>
      </c>
      <c r="S1402" s="99">
        <v>9804582.6627968792</v>
      </c>
      <c r="T1402" s="19"/>
      <c r="U1402" s="23">
        <v>1.0282194052706501E-3</v>
      </c>
      <c r="V1402" s="63">
        <v>-0.45519934628828201</v>
      </c>
      <c r="W1402" s="23">
        <v>5.3507578088101602E-2</v>
      </c>
      <c r="X1402" s="63">
        <v>-4.2520121558554802</v>
      </c>
      <c r="Y1402" s="23">
        <v>-2.7356562283785E-2</v>
      </c>
      <c r="Z1402" s="63">
        <v>10.464947152198899</v>
      </c>
      <c r="AA1402" s="23">
        <v>6.2551284660003106E-2</v>
      </c>
      <c r="AB1402" s="63">
        <v>23.1617441756534</v>
      </c>
      <c r="AC1402" s="23">
        <v>0.13333430953396599</v>
      </c>
      <c r="AD1402" s="63">
        <v>33.400728200911502</v>
      </c>
      <c r="AE1402" s="23"/>
      <c r="AF1402" s="64"/>
      <c r="AG1402" s="23">
        <v>3.64356769387086E-3</v>
      </c>
      <c r="AH1402" s="63">
        <v>-5.7304690313685596</v>
      </c>
      <c r="AI1402" s="23">
        <v>-1.43153755661842E-2</v>
      </c>
      <c r="AJ1402" s="63">
        <v>8.6545754155813501</v>
      </c>
      <c r="AK1402" s="23">
        <v>0.14548490000015599</v>
      </c>
      <c r="AL1402" s="23">
        <v>6.14456744915515E-2</v>
      </c>
      <c r="AM1402" s="63">
        <v>40.914996102626901</v>
      </c>
      <c r="AN1402" s="19"/>
      <c r="AO1402" s="26">
        <v>2.81234846406733E-2</v>
      </c>
      <c r="AP1402" s="26">
        <v>-4.2964420247735703E-2</v>
      </c>
      <c r="AQ1402" s="26">
        <v>6.3838040705377394E-2</v>
      </c>
      <c r="AR1402" s="26">
        <v>-0.110846360020369</v>
      </c>
      <c r="AS1402" s="24">
        <v>7</v>
      </c>
      <c r="AT1402" s="24">
        <v>5</v>
      </c>
      <c r="AU1402" s="24">
        <v>7</v>
      </c>
      <c r="AV1402" s="25">
        <v>5</v>
      </c>
      <c r="AW1402" s="19"/>
      <c r="AX1402" s="29">
        <v>0.123448531657777</v>
      </c>
      <c r="AY1402" s="30">
        <v>0.313775889312637</v>
      </c>
      <c r="AZ1402" s="30">
        <v>0.74340864587156796</v>
      </c>
      <c r="BA1402" s="30">
        <v>0.43107719336649097</v>
      </c>
      <c r="BB1402" s="62">
        <v>1.27103367297968E-2</v>
      </c>
      <c r="BC1402" s="108">
        <v>-23.097157472686401</v>
      </c>
      <c r="BD1402" s="22">
        <v>43881</v>
      </c>
      <c r="BE1402" s="22">
        <v>43913</v>
      </c>
      <c r="BF1402" s="24"/>
      <c r="BG1402" s="22"/>
      <c r="BH1402" s="37"/>
    </row>
    <row r="1403" spans="1:60" x14ac:dyDescent="0.25">
      <c r="A1403" s="19"/>
      <c r="B1403" s="17" t="s">
        <v>1417</v>
      </c>
      <c r="C1403" s="17" t="s">
        <v>5683</v>
      </c>
      <c r="D1403" s="17" t="s">
        <v>3261</v>
      </c>
      <c r="E1403" s="20" t="s">
        <v>7300</v>
      </c>
      <c r="F1403" s="20" t="s">
        <v>3159</v>
      </c>
      <c r="G1403" s="82" t="s">
        <v>7251</v>
      </c>
      <c r="H1403" s="85" t="s">
        <v>7264</v>
      </c>
      <c r="I1403" s="21" t="s">
        <v>7417</v>
      </c>
      <c r="J1403" s="21" t="s">
        <v>7754</v>
      </c>
      <c r="K1403" s="19"/>
      <c r="L1403" s="22">
        <v>44015</v>
      </c>
      <c r="M1403" s="98">
        <v>1081.67129999958</v>
      </c>
      <c r="N1403" s="94">
        <v>1081.67129999958</v>
      </c>
      <c r="O1403" s="94">
        <v>1165.01479999907</v>
      </c>
      <c r="P1403" s="62">
        <f t="shared" si="21"/>
        <v>0.9284614238380865</v>
      </c>
      <c r="Q1403" s="22">
        <v>43881</v>
      </c>
      <c r="R1403" s="99">
        <v>338151.098</v>
      </c>
      <c r="S1403" s="99">
        <v>314240.83142382803</v>
      </c>
      <c r="T1403" s="19"/>
      <c r="U1403" s="23">
        <v>9.8157467618875693E-4</v>
      </c>
      <c r="V1403" s="63">
        <v>-0.45986381919647101</v>
      </c>
      <c r="W1403" s="23">
        <v>5.20363819523482E-2</v>
      </c>
      <c r="X1403" s="63">
        <v>-4.3991317694308201</v>
      </c>
      <c r="Y1403" s="23">
        <v>-3.5548948771975099E-2</v>
      </c>
      <c r="Z1403" s="63">
        <v>9.6457085033907806</v>
      </c>
      <c r="AA1403" s="23">
        <v>4.4610907601963803E-2</v>
      </c>
      <c r="AB1403" s="63">
        <v>21.367706469842201</v>
      </c>
      <c r="AC1403" s="23">
        <v>9.5417031072429395E-2</v>
      </c>
      <c r="AD1403" s="63">
        <v>29.609000354772402</v>
      </c>
      <c r="AE1403" s="23"/>
      <c r="AF1403" s="64"/>
      <c r="AG1403" s="23">
        <v>3.5034024658671102E-3</v>
      </c>
      <c r="AH1403" s="63">
        <v>-5.7444855541689304</v>
      </c>
      <c r="AI1403" s="23">
        <v>-2.2754160902877602E-2</v>
      </c>
      <c r="AJ1403" s="63">
        <v>7.8106968819192799</v>
      </c>
      <c r="AK1403" s="23">
        <v>8.1671300000452904E-2</v>
      </c>
      <c r="AL1403" s="23">
        <v>3.5959764001745498E-2</v>
      </c>
      <c r="AM1403" s="63">
        <v>34.509744289796799</v>
      </c>
      <c r="AN1403" s="19"/>
      <c r="AO1403" s="26">
        <v>2.8075585820261002E-2</v>
      </c>
      <c r="AP1403" s="26">
        <v>-4.3009004123669002E-2</v>
      </c>
      <c r="AQ1403" s="26">
        <v>6.2352327935513999E-2</v>
      </c>
      <c r="AR1403" s="26">
        <v>-0.11211276141883</v>
      </c>
      <c r="AS1403" s="24">
        <v>7</v>
      </c>
      <c r="AT1403" s="24">
        <v>5</v>
      </c>
      <c r="AU1403" s="24">
        <v>7</v>
      </c>
      <c r="AV1403" s="25">
        <v>5</v>
      </c>
      <c r="AW1403" s="19"/>
      <c r="AX1403" s="29">
        <v>0.12344207808127999</v>
      </c>
      <c r="AY1403" s="30">
        <v>0.17994461769671899</v>
      </c>
      <c r="AZ1403" s="30">
        <v>0.67561863696664703</v>
      </c>
      <c r="BA1403" s="30">
        <v>0.24602548907364499</v>
      </c>
      <c r="BB1403" s="62">
        <v>1.27087821018176E-2</v>
      </c>
      <c r="BC1403" s="108">
        <v>-23.210237329156399</v>
      </c>
      <c r="BD1403" s="22">
        <v>43881</v>
      </c>
      <c r="BE1403" s="22">
        <v>43913</v>
      </c>
      <c r="BF1403" s="24"/>
      <c r="BG1403" s="22"/>
      <c r="BH1403" s="37"/>
    </row>
    <row r="1404" spans="1:60" x14ac:dyDescent="0.25">
      <c r="A1404" s="19"/>
      <c r="B1404" s="17" t="s">
        <v>1418</v>
      </c>
      <c r="C1404" s="17" t="s">
        <v>5684</v>
      </c>
      <c r="D1404" s="17" t="s">
        <v>3261</v>
      </c>
      <c r="E1404" s="20" t="s">
        <v>7360</v>
      </c>
      <c r="F1404" s="20" t="s">
        <v>3159</v>
      </c>
      <c r="G1404" s="82" t="s">
        <v>7251</v>
      </c>
      <c r="H1404" s="85" t="s">
        <v>7264</v>
      </c>
      <c r="I1404" s="21" t="s">
        <v>7417</v>
      </c>
      <c r="J1404" s="21" t="s">
        <v>2982</v>
      </c>
      <c r="K1404" s="19"/>
      <c r="L1404" s="22">
        <v>44015</v>
      </c>
      <c r="M1404" s="98">
        <v>1113.71340000071</v>
      </c>
      <c r="N1404" s="94">
        <v>1113.71340000071</v>
      </c>
      <c r="O1404" s="94">
        <v>1188.3723000008599</v>
      </c>
      <c r="P1404" s="62">
        <f t="shared" si="21"/>
        <v>0.93717549626485241</v>
      </c>
      <c r="Q1404" s="22">
        <v>43881</v>
      </c>
      <c r="R1404" s="99">
        <v>1421575.3230000001</v>
      </c>
      <c r="S1404" s="99">
        <v>1489471.4086249999</v>
      </c>
      <c r="T1404" s="19"/>
      <c r="U1404" s="23">
        <v>1.0515543890505801E-3</v>
      </c>
      <c r="V1404" s="63">
        <v>-0.452865847910289</v>
      </c>
      <c r="W1404" s="23">
        <v>5.4243722464889302E-2</v>
      </c>
      <c r="X1404" s="63">
        <v>-4.1783977181767096</v>
      </c>
      <c r="Y1404" s="23">
        <v>-2.32270429087293E-2</v>
      </c>
      <c r="Z1404" s="63">
        <v>10.8778990897117</v>
      </c>
      <c r="AA1404" s="23">
        <v>7.1644804394963998E-2</v>
      </c>
      <c r="AB1404" s="63">
        <v>24.071096149156801</v>
      </c>
      <c r="AC1404" s="23"/>
      <c r="AD1404" s="63"/>
      <c r="AE1404" s="23"/>
      <c r="AF1404" s="64"/>
      <c r="AG1404" s="23">
        <v>3.71370503853541E-3</v>
      </c>
      <c r="AH1404" s="63">
        <v>-5.7234552969020998</v>
      </c>
      <c r="AI1404" s="23">
        <v>-1.0061307551041E-2</v>
      </c>
      <c r="AJ1404" s="63">
        <v>9.0799822170956794</v>
      </c>
      <c r="AK1404" s="23">
        <v>0.132137925818824</v>
      </c>
      <c r="AL1404" s="23">
        <v>7.0512626460185898E-2</v>
      </c>
      <c r="AM1404" s="63">
        <v>33.933522008650499</v>
      </c>
      <c r="AN1404" s="19"/>
      <c r="AO1404" s="26">
        <v>2.8147455092039302E-2</v>
      </c>
      <c r="AP1404" s="26">
        <v>-4.2942081657238299E-2</v>
      </c>
      <c r="AQ1404" s="26">
        <v>6.4581566859487793E-2</v>
      </c>
      <c r="AR1404" s="26">
        <v>-0.11020525270942</v>
      </c>
      <c r="AS1404" s="24">
        <v>8</v>
      </c>
      <c r="AT1404" s="24">
        <v>4</v>
      </c>
      <c r="AU1404" s="24">
        <v>7</v>
      </c>
      <c r="AV1404" s="25">
        <v>5</v>
      </c>
      <c r="AW1404" s="19"/>
      <c r="AX1404" s="29">
        <v>0.123450681793038</v>
      </c>
      <c r="AY1404" s="30">
        <v>0.381577420934264</v>
      </c>
      <c r="AZ1404" s="30">
        <v>0.77773606613664004</v>
      </c>
      <c r="BA1404" s="30">
        <v>0.52549650285982397</v>
      </c>
      <c r="BB1404" s="62">
        <v>1.2711012456693401E-2</v>
      </c>
      <c r="BC1404" s="108">
        <v>-23.039917709335</v>
      </c>
      <c r="BD1404" s="22">
        <v>43881</v>
      </c>
      <c r="BE1404" s="22">
        <v>43913</v>
      </c>
      <c r="BF1404" s="24"/>
      <c r="BG1404" s="22"/>
      <c r="BH1404" s="37"/>
    </row>
    <row r="1405" spans="1:60" x14ac:dyDescent="0.25">
      <c r="A1405" s="19"/>
      <c r="B1405" s="17" t="s">
        <v>1419</v>
      </c>
      <c r="C1405" s="17" t="s">
        <v>5685</v>
      </c>
      <c r="D1405" s="17" t="s">
        <v>3261</v>
      </c>
      <c r="E1405" s="20" t="s">
        <v>7328</v>
      </c>
      <c r="F1405" s="20" t="s">
        <v>3159</v>
      </c>
      <c r="G1405" s="82" t="s">
        <v>7251</v>
      </c>
      <c r="H1405" s="85" t="s">
        <v>7264</v>
      </c>
      <c r="I1405" s="21" t="s">
        <v>7417</v>
      </c>
      <c r="J1405" s="21" t="s">
        <v>7755</v>
      </c>
      <c r="K1405" s="19"/>
      <c r="L1405" s="22">
        <v>44015</v>
      </c>
      <c r="M1405" s="98">
        <v>1113.5453999992501</v>
      </c>
      <c r="N1405" s="94">
        <v>1113.5453999992501</v>
      </c>
      <c r="O1405" s="94">
        <v>1197.3849999997799</v>
      </c>
      <c r="P1405" s="62">
        <f t="shared" si="21"/>
        <v>0.92998108377794508</v>
      </c>
      <c r="Q1405" s="22">
        <v>43881</v>
      </c>
      <c r="R1405" s="99">
        <v>9513491.2090000007</v>
      </c>
      <c r="S1405" s="99">
        <v>8521269.6931640599</v>
      </c>
      <c r="T1405" s="19"/>
      <c r="U1405" s="23">
        <v>9.9394151402520904E-4</v>
      </c>
      <c r="V1405" s="63">
        <v>-0.45862713541282601</v>
      </c>
      <c r="W1405" s="23">
        <v>5.2425673753532499E-2</v>
      </c>
      <c r="X1405" s="63">
        <v>-4.3602025893123901</v>
      </c>
      <c r="Y1405" s="23">
        <v>-3.3398685130123298E-2</v>
      </c>
      <c r="Z1405" s="63">
        <v>9.8607348675723205</v>
      </c>
      <c r="AA1405" s="23">
        <v>4.9317118879116599E-2</v>
      </c>
      <c r="AB1405" s="63">
        <v>21.838327597564799</v>
      </c>
      <c r="AC1405" s="23">
        <v>0.105314783992071</v>
      </c>
      <c r="AD1405" s="63">
        <v>30.598775646736598</v>
      </c>
      <c r="AE1405" s="23"/>
      <c r="AF1405" s="64"/>
      <c r="AG1405" s="23">
        <v>3.54050154783181E-3</v>
      </c>
      <c r="AH1405" s="63">
        <v>-5.7407756459724597</v>
      </c>
      <c r="AI1405" s="23">
        <v>-2.05391643903567E-2</v>
      </c>
      <c r="AJ1405" s="63">
        <v>8.0321965331677294</v>
      </c>
      <c r="AK1405" s="23">
        <v>0.113545399999566</v>
      </c>
      <c r="AL1405" s="23">
        <v>4.7585218244421398E-2</v>
      </c>
      <c r="AM1405" s="63">
        <v>36.422744101204401</v>
      </c>
      <c r="AN1405" s="19"/>
      <c r="AO1405" s="26">
        <v>2.80882478928106E-2</v>
      </c>
      <c r="AP1405" s="26">
        <v>-4.2997186618813403E-2</v>
      </c>
      <c r="AQ1405" s="26">
        <v>6.27456956408423E-2</v>
      </c>
      <c r="AR1405" s="26">
        <v>-0.111788113764342</v>
      </c>
      <c r="AS1405" s="24">
        <v>7</v>
      </c>
      <c r="AT1405" s="24">
        <v>5</v>
      </c>
      <c r="AU1405" s="24">
        <v>7</v>
      </c>
      <c r="AV1405" s="25">
        <v>5</v>
      </c>
      <c r="AW1405" s="19"/>
      <c r="AX1405" s="29">
        <v>0.123446420049586</v>
      </c>
      <c r="AY1405" s="30">
        <v>0.215054958274777</v>
      </c>
      <c r="AZ1405" s="30">
        <v>0.69341620451723396</v>
      </c>
      <c r="BA1405" s="30">
        <v>0.29439994820995702</v>
      </c>
      <c r="BB1405" s="62">
        <v>1.27094527952067E-2</v>
      </c>
      <c r="BC1405" s="108">
        <v>-23.181232435687001</v>
      </c>
      <c r="BD1405" s="22">
        <v>43881</v>
      </c>
      <c r="BE1405" s="22">
        <v>43913</v>
      </c>
      <c r="BF1405" s="24"/>
      <c r="BG1405" s="22"/>
      <c r="BH1405" s="37"/>
    </row>
    <row r="1406" spans="1:60" x14ac:dyDescent="0.25">
      <c r="A1406" s="19"/>
      <c r="B1406" s="17" t="s">
        <v>1420</v>
      </c>
      <c r="C1406" s="17" t="s">
        <v>5686</v>
      </c>
      <c r="D1406" s="17" t="s">
        <v>3261</v>
      </c>
      <c r="E1406" s="20" t="s">
        <v>7329</v>
      </c>
      <c r="F1406" s="20" t="s">
        <v>3159</v>
      </c>
      <c r="G1406" s="82" t="s">
        <v>7251</v>
      </c>
      <c r="H1406" s="85" t="s">
        <v>7264</v>
      </c>
      <c r="I1406" s="21" t="s">
        <v>7417</v>
      </c>
      <c r="J1406" s="21" t="s">
        <v>7756</v>
      </c>
      <c r="K1406" s="19"/>
      <c r="L1406" s="22">
        <v>44015</v>
      </c>
      <c r="M1406" s="98">
        <v>1145.58060000092</v>
      </c>
      <c r="N1406" s="94">
        <v>1145.58060000092</v>
      </c>
      <c r="O1406" s="94">
        <v>1226.1844999995101</v>
      </c>
      <c r="P1406" s="62">
        <f t="shared" si="21"/>
        <v>0.9342644602026674</v>
      </c>
      <c r="Q1406" s="22">
        <v>43881</v>
      </c>
      <c r="R1406" s="99">
        <v>1535181.78</v>
      </c>
      <c r="S1406" s="99">
        <v>1122585.4184043</v>
      </c>
      <c r="T1406" s="19"/>
      <c r="U1406" s="23">
        <v>1.0282208950229701E-3</v>
      </c>
      <c r="V1406" s="63">
        <v>-0.45519919731304997</v>
      </c>
      <c r="W1406" s="23">
        <v>5.3507325614191401E-2</v>
      </c>
      <c r="X1406" s="63">
        <v>-4.2520374032464998</v>
      </c>
      <c r="Y1406" s="23">
        <v>-2.7348723886461802E-2</v>
      </c>
      <c r="Z1406" s="63">
        <v>10.465730991942101</v>
      </c>
      <c r="AA1406" s="23">
        <v>6.2559529989812304E-2</v>
      </c>
      <c r="AB1406" s="63">
        <v>23.162568708648902</v>
      </c>
      <c r="AC1406" s="23">
        <v>0.13334310119724299</v>
      </c>
      <c r="AD1406" s="63">
        <v>33.401607367268298</v>
      </c>
      <c r="AE1406" s="23"/>
      <c r="AF1406" s="64"/>
      <c r="AG1406" s="23">
        <v>3.6436139253055401E-3</v>
      </c>
      <c r="AH1406" s="63">
        <v>-5.7304644082250897</v>
      </c>
      <c r="AI1406" s="23">
        <v>-1.43074118850564E-2</v>
      </c>
      <c r="AJ1406" s="63">
        <v>8.6553717836941395</v>
      </c>
      <c r="AK1406" s="23">
        <v>0.14558060000126699</v>
      </c>
      <c r="AL1406" s="23">
        <v>6.0614348369199399E-2</v>
      </c>
      <c r="AM1406" s="63">
        <v>39.732414831349203</v>
      </c>
      <c r="AN1406" s="19"/>
      <c r="AO1406" s="26">
        <v>2.81234352860338E-2</v>
      </c>
      <c r="AP1406" s="26">
        <v>-4.2964431548170999E-2</v>
      </c>
      <c r="AQ1406" s="26">
        <v>6.3837891937509994E-2</v>
      </c>
      <c r="AR1406" s="26">
        <v>-0.110839039273706</v>
      </c>
      <c r="AS1406" s="24">
        <v>7</v>
      </c>
      <c r="AT1406" s="24">
        <v>5</v>
      </c>
      <c r="AU1406" s="24">
        <v>7</v>
      </c>
      <c r="AV1406" s="25">
        <v>5</v>
      </c>
      <c r="AW1406" s="19"/>
      <c r="AX1406" s="29">
        <v>0.123446383372357</v>
      </c>
      <c r="AY1406" s="30">
        <v>0.31384377299127703</v>
      </c>
      <c r="AZ1406" s="30">
        <v>0.74343361053888701</v>
      </c>
      <c r="BA1406" s="30">
        <v>0.43117569084188301</v>
      </c>
      <c r="BB1406" s="62">
        <v>1.2710123867091199E-2</v>
      </c>
      <c r="BC1406" s="108">
        <v>-23.096516062592901</v>
      </c>
      <c r="BD1406" s="22">
        <v>43881</v>
      </c>
      <c r="BE1406" s="22">
        <v>43913</v>
      </c>
      <c r="BF1406" s="24"/>
      <c r="BG1406" s="22"/>
      <c r="BH1406" s="37"/>
    </row>
    <row r="1407" spans="1:60" x14ac:dyDescent="0.25">
      <c r="A1407" s="19"/>
      <c r="B1407" s="17" t="s">
        <v>1421</v>
      </c>
      <c r="C1407" s="17" t="s">
        <v>5687</v>
      </c>
      <c r="D1407" s="17" t="s">
        <v>3261</v>
      </c>
      <c r="E1407" s="20" t="s">
        <v>7330</v>
      </c>
      <c r="F1407" s="20" t="s">
        <v>3159</v>
      </c>
      <c r="G1407" s="82" t="s">
        <v>7251</v>
      </c>
      <c r="H1407" s="85" t="s">
        <v>7264</v>
      </c>
      <c r="I1407" s="21" t="s">
        <v>7417</v>
      </c>
      <c r="J1407" s="21" t="s">
        <v>7757</v>
      </c>
      <c r="K1407" s="19"/>
      <c r="L1407" s="22">
        <v>44015</v>
      </c>
      <c r="M1407" s="98">
        <v>1128.0383999999599</v>
      </c>
      <c r="N1407" s="94">
        <v>1128.0383999999599</v>
      </c>
      <c r="O1407" s="94">
        <v>1205.86739999987</v>
      </c>
      <c r="P1407" s="62">
        <f t="shared" si="21"/>
        <v>0.93545807772901191</v>
      </c>
      <c r="Q1407" s="22">
        <v>43881</v>
      </c>
      <c r="R1407" s="99">
        <v>279263.94799999997</v>
      </c>
      <c r="S1407" s="99">
        <v>271132.64715625002</v>
      </c>
      <c r="T1407" s="19"/>
      <c r="U1407" s="23">
        <v>1.0378314636909601E-3</v>
      </c>
      <c r="V1407" s="63">
        <v>-0.45423814044624999</v>
      </c>
      <c r="W1407" s="23">
        <v>5.38110086054076E-2</v>
      </c>
      <c r="X1407" s="63">
        <v>-4.2216691041248904</v>
      </c>
      <c r="Y1407" s="23">
        <v>-2.56578399566934E-2</v>
      </c>
      <c r="Z1407" s="63">
        <v>10.634819384911699</v>
      </c>
      <c r="AA1407" s="23">
        <v>6.6286748777201907E-2</v>
      </c>
      <c r="AB1407" s="63">
        <v>23.5352905873733</v>
      </c>
      <c r="AC1407" s="23"/>
      <c r="AD1407" s="63"/>
      <c r="AE1407" s="23"/>
      <c r="AF1407" s="64"/>
      <c r="AG1407" s="23">
        <v>3.6725334430229902E-3</v>
      </c>
      <c r="AH1407" s="63">
        <v>-5.7275724564533403</v>
      </c>
      <c r="AI1407" s="23">
        <v>-1.25654645507893E-2</v>
      </c>
      <c r="AJ1407" s="63">
        <v>8.8295665171317506</v>
      </c>
      <c r="AK1407" s="23">
        <v>0.12803840000022301</v>
      </c>
      <c r="AL1407" s="23">
        <v>6.2732802143727895E-2</v>
      </c>
      <c r="AM1407" s="63">
        <v>34.523062591033501</v>
      </c>
      <c r="AN1407" s="19"/>
      <c r="AO1407" s="26">
        <v>2.81333380098658E-2</v>
      </c>
      <c r="AP1407" s="26">
        <v>-4.2955237845526399E-2</v>
      </c>
      <c r="AQ1407" s="26">
        <v>6.4144484960706905E-2</v>
      </c>
      <c r="AR1407" s="26">
        <v>-0.11058302506906301</v>
      </c>
      <c r="AS1407" s="24">
        <v>8</v>
      </c>
      <c r="AT1407" s="24">
        <v>4</v>
      </c>
      <c r="AU1407" s="24">
        <v>7</v>
      </c>
      <c r="AV1407" s="25">
        <v>5</v>
      </c>
      <c r="AW1407" s="19"/>
      <c r="AX1407" s="29">
        <v>0.123449514642125</v>
      </c>
      <c r="AY1407" s="30">
        <v>0.341629148520951</v>
      </c>
      <c r="AZ1407" s="30">
        <v>0.75751256060539196</v>
      </c>
      <c r="BA1407" s="30">
        <v>0.46981098155811202</v>
      </c>
      <c r="BB1407" s="62">
        <v>1.2710624316150601E-2</v>
      </c>
      <c r="BC1407" s="108">
        <v>-23.073639771668201</v>
      </c>
      <c r="BD1407" s="22">
        <v>43881</v>
      </c>
      <c r="BE1407" s="22">
        <v>43913</v>
      </c>
      <c r="BF1407" s="24"/>
      <c r="BG1407" s="22"/>
      <c r="BH1407" s="37"/>
    </row>
    <row r="1408" spans="1:60" x14ac:dyDescent="0.25">
      <c r="A1408" s="19"/>
      <c r="B1408" s="17" t="s">
        <v>1422</v>
      </c>
      <c r="C1408" s="17" t="s">
        <v>5688</v>
      </c>
      <c r="D1408" s="17" t="s">
        <v>3261</v>
      </c>
      <c r="E1408" s="20" t="s">
        <v>7331</v>
      </c>
      <c r="F1408" s="20" t="s">
        <v>3159</v>
      </c>
      <c r="G1408" s="82" t="s">
        <v>7251</v>
      </c>
      <c r="H1408" s="85" t="s">
        <v>7264</v>
      </c>
      <c r="I1408" s="21" t="s">
        <v>7417</v>
      </c>
      <c r="J1408" s="21" t="s">
        <v>2982</v>
      </c>
      <c r="K1408" s="19"/>
      <c r="L1408" s="22">
        <v>44015</v>
      </c>
      <c r="M1408" s="98">
        <v>1119.2405999992</v>
      </c>
      <c r="N1408" s="94">
        <v>1119.2405999992</v>
      </c>
      <c r="O1408" s="94">
        <v>1198.00259999931</v>
      </c>
      <c r="P1408" s="62">
        <f t="shared" si="21"/>
        <v>0.93425556839346147</v>
      </c>
      <c r="Q1408" s="22">
        <v>43881</v>
      </c>
      <c r="R1408" s="99">
        <v>119077.656</v>
      </c>
      <c r="S1408" s="99">
        <v>53052.119580139202</v>
      </c>
      <c r="T1408" s="19"/>
      <c r="U1408" s="23">
        <v>1.0281810682499801E-3</v>
      </c>
      <c r="V1408" s="63">
        <v>-0.45520317999034898</v>
      </c>
      <c r="W1408" s="23">
        <v>5.3507524746237302E-2</v>
      </c>
      <c r="X1408" s="63">
        <v>-4.2520174900419097</v>
      </c>
      <c r="Y1408" s="23">
        <v>-2.7357954397302799E-2</v>
      </c>
      <c r="Z1408" s="63">
        <v>10.464807940850701</v>
      </c>
      <c r="AA1408" s="23">
        <v>6.2549947624574997E-2</v>
      </c>
      <c r="AB1408" s="63">
        <v>23.161610472103298</v>
      </c>
      <c r="AC1408" s="23">
        <v>0.13333325907660801</v>
      </c>
      <c r="AD1408" s="63">
        <v>33.400623155175701</v>
      </c>
      <c r="AE1408" s="23"/>
      <c r="AF1408" s="64"/>
      <c r="AG1408" s="23">
        <v>3.6435458605410501E-3</v>
      </c>
      <c r="AH1408" s="63">
        <v>-5.7304712147015398</v>
      </c>
      <c r="AI1408" s="23">
        <v>-1.4316810794298401E-2</v>
      </c>
      <c r="AJ1408" s="63">
        <v>8.6544318927772093</v>
      </c>
      <c r="AK1408" s="23">
        <v>0.119240599999175</v>
      </c>
      <c r="AL1408" s="23">
        <v>5.2674815675345599E-2</v>
      </c>
      <c r="AM1408" s="63">
        <v>37.592203422449501</v>
      </c>
      <c r="AN1408" s="19"/>
      <c r="AO1408" s="26">
        <v>2.8123508474891399E-2</v>
      </c>
      <c r="AP1408" s="26">
        <v>-4.2964425572790801E-2</v>
      </c>
      <c r="AQ1408" s="26">
        <v>6.3838200079771895E-2</v>
      </c>
      <c r="AR1408" s="26">
        <v>-0.110847586542222</v>
      </c>
      <c r="AS1408" s="24">
        <v>7</v>
      </c>
      <c r="AT1408" s="24">
        <v>5</v>
      </c>
      <c r="AU1408" s="24">
        <v>7</v>
      </c>
      <c r="AV1408" s="25">
        <v>5</v>
      </c>
      <c r="AW1408" s="19"/>
      <c r="AX1408" s="29">
        <v>0.12344876418195801</v>
      </c>
      <c r="AY1408" s="30">
        <v>0.313763537880277</v>
      </c>
      <c r="AZ1408" s="30">
        <v>0.74340372317237802</v>
      </c>
      <c r="BA1408" s="30">
        <v>0.431059541300783</v>
      </c>
      <c r="BB1408" s="62">
        <v>1.2710359680058901E-2</v>
      </c>
      <c r="BC1408" s="108">
        <v>-23.097262059338401</v>
      </c>
      <c r="BD1408" s="22">
        <v>43881</v>
      </c>
      <c r="BE1408" s="22">
        <v>43913</v>
      </c>
      <c r="BF1408" s="24"/>
      <c r="BG1408" s="22"/>
      <c r="BH1408" s="37"/>
    </row>
    <row r="1409" spans="1:60" x14ac:dyDescent="0.25">
      <c r="A1409" s="19"/>
      <c r="B1409" s="17" t="s">
        <v>1423</v>
      </c>
      <c r="C1409" s="17" t="s">
        <v>5689</v>
      </c>
      <c r="D1409" s="17" t="s">
        <v>3261</v>
      </c>
      <c r="E1409" s="20" t="s">
        <v>7332</v>
      </c>
      <c r="F1409" s="20" t="s">
        <v>3159</v>
      </c>
      <c r="G1409" s="82" t="s">
        <v>7251</v>
      </c>
      <c r="H1409" s="85" t="s">
        <v>7264</v>
      </c>
      <c r="I1409" s="21" t="s">
        <v>7417</v>
      </c>
      <c r="J1409" s="21" t="s">
        <v>2982</v>
      </c>
      <c r="K1409" s="19"/>
      <c r="L1409" s="22">
        <v>44015</v>
      </c>
      <c r="M1409" s="98">
        <v>1062.0307</v>
      </c>
      <c r="N1409" s="94">
        <v>1062.0307</v>
      </c>
      <c r="O1409" s="94">
        <v>1135.93180000037</v>
      </c>
      <c r="P1409" s="62">
        <f t="shared" si="21"/>
        <v>0.93494230903620634</v>
      </c>
      <c r="Q1409" s="22">
        <v>43881</v>
      </c>
      <c r="R1409" s="99">
        <v>22746.498</v>
      </c>
      <c r="S1409" s="99">
        <v>14952.159522903399</v>
      </c>
      <c r="T1409" s="19"/>
      <c r="U1409" s="23">
        <v>1.0337118037568899E-3</v>
      </c>
      <c r="V1409" s="63">
        <v>-0.45465010643965797</v>
      </c>
      <c r="W1409" s="23">
        <v>5.3680806449847303E-2</v>
      </c>
      <c r="X1409" s="63">
        <v>-4.2346893196809097</v>
      </c>
      <c r="Y1409" s="23">
        <v>-2.63868132215066E-2</v>
      </c>
      <c r="Z1409" s="63">
        <v>10.561922058434</v>
      </c>
      <c r="AA1409" s="23">
        <v>3.6876421563647498E-3</v>
      </c>
      <c r="AB1409" s="63">
        <v>17.2753799252969</v>
      </c>
      <c r="AC1409" s="23">
        <v>7.26927293835615E-2</v>
      </c>
      <c r="AD1409" s="63">
        <v>27.3365701859002</v>
      </c>
      <c r="AE1409" s="23"/>
      <c r="AF1409" s="64"/>
      <c r="AG1409" s="23">
        <v>3.6601349675038398E-3</v>
      </c>
      <c r="AH1409" s="63">
        <v>-5.7288123040052596</v>
      </c>
      <c r="AI1409" s="23">
        <v>-1.3316405974364899E-2</v>
      </c>
      <c r="AJ1409" s="63">
        <v>8.7544723747705593</v>
      </c>
      <c r="AK1409" s="23">
        <v>6.2030700000832398E-2</v>
      </c>
      <c r="AL1409" s="23">
        <v>2.8376849377309599E-2</v>
      </c>
      <c r="AM1409" s="63">
        <v>29.791978667053598</v>
      </c>
      <c r="AN1409" s="19"/>
      <c r="AO1409" s="26">
        <v>2.8129102498496601E-2</v>
      </c>
      <c r="AP1409" s="26">
        <v>-4.2959125018605798E-2</v>
      </c>
      <c r="AQ1409" s="26">
        <v>6.4012995242592297E-2</v>
      </c>
      <c r="AR1409" s="26">
        <v>-0.110696388112119</v>
      </c>
      <c r="AS1409" s="24">
        <v>5</v>
      </c>
      <c r="AT1409" s="24">
        <v>5</v>
      </c>
      <c r="AU1409" s="24">
        <v>7</v>
      </c>
      <c r="AV1409" s="25">
        <v>5</v>
      </c>
      <c r="AW1409" s="19"/>
      <c r="AX1409" s="29">
        <v>0.119654262066033</v>
      </c>
      <c r="AY1409" s="30">
        <v>-0.162757538553706</v>
      </c>
      <c r="AZ1409" s="30">
        <v>0.50498915367279595</v>
      </c>
      <c r="BA1409" s="30">
        <v>-0.221692944558981</v>
      </c>
      <c r="BB1409" s="62">
        <v>1.2318281162861201E-2</v>
      </c>
      <c r="BC1409" s="108">
        <v>-23.083753795828699</v>
      </c>
      <c r="BD1409" s="22">
        <v>43881</v>
      </c>
      <c r="BE1409" s="22">
        <v>43913</v>
      </c>
      <c r="BF1409" s="24"/>
      <c r="BG1409" s="22"/>
      <c r="BH1409" s="37"/>
    </row>
    <row r="1410" spans="1:60" x14ac:dyDescent="0.25">
      <c r="A1410" s="19"/>
      <c r="B1410" s="17" t="s">
        <v>1424</v>
      </c>
      <c r="C1410" s="17" t="s">
        <v>5690</v>
      </c>
      <c r="D1410" s="17" t="s">
        <v>3261</v>
      </c>
      <c r="E1410" s="20" t="s">
        <v>7333</v>
      </c>
      <c r="F1410" s="20" t="s">
        <v>3159</v>
      </c>
      <c r="G1410" s="82" t="s">
        <v>7251</v>
      </c>
      <c r="H1410" s="85" t="s">
        <v>7264</v>
      </c>
      <c r="I1410" s="21" t="s">
        <v>7417</v>
      </c>
      <c r="J1410" s="21" t="s">
        <v>2982</v>
      </c>
      <c r="K1410" s="19"/>
      <c r="L1410" s="22">
        <v>44015</v>
      </c>
      <c r="M1410" s="98">
        <v>1120.54480000027</v>
      </c>
      <c r="N1410" s="94">
        <v>1120.54480000027</v>
      </c>
      <c r="O1410" s="94">
        <v>1197.63869999908</v>
      </c>
      <c r="P1410" s="62">
        <f t="shared" si="21"/>
        <v>0.93562841615015513</v>
      </c>
      <c r="Q1410" s="22">
        <v>43881</v>
      </c>
      <c r="R1410" s="99">
        <v>83218.289000000004</v>
      </c>
      <c r="S1410" s="99">
        <v>103261.602862549</v>
      </c>
      <c r="T1410" s="19"/>
      <c r="U1410" s="23">
        <v>1.03914518513193E-3</v>
      </c>
      <c r="V1410" s="63">
        <v>-0.45410676830215402</v>
      </c>
      <c r="W1410" s="23">
        <v>5.3853870875173002E-2</v>
      </c>
      <c r="X1410" s="63">
        <v>-4.2173828771483404</v>
      </c>
      <c r="Y1410" s="23">
        <v>-2.5416351493731799E-2</v>
      </c>
      <c r="Z1410" s="63">
        <v>10.6589682312042</v>
      </c>
      <c r="AA1410" s="23">
        <v>6.6820163303418695E-2</v>
      </c>
      <c r="AB1410" s="63">
        <v>23.588632039987701</v>
      </c>
      <c r="AC1410" s="23">
        <v>0.14244850826988101</v>
      </c>
      <c r="AD1410" s="63">
        <v>34.312148074503099</v>
      </c>
      <c r="AE1410" s="23"/>
      <c r="AF1410" s="64"/>
      <c r="AG1410" s="23">
        <v>3.67659671246656E-3</v>
      </c>
      <c r="AH1410" s="63">
        <v>-5.7271661295089897</v>
      </c>
      <c r="AI1410" s="23">
        <v>-1.2316681008997001E-2</v>
      </c>
      <c r="AJ1410" s="63">
        <v>8.8544448713073507</v>
      </c>
      <c r="AK1410" s="23">
        <v>0.120544800000062</v>
      </c>
      <c r="AL1410" s="23">
        <v>5.1885683455111603E-2</v>
      </c>
      <c r="AM1410" s="63">
        <v>38.295852311537601</v>
      </c>
      <c r="AN1410" s="19"/>
      <c r="AO1410" s="26">
        <v>2.8134757238149202E-2</v>
      </c>
      <c r="AP1410" s="26">
        <v>-4.2953968551955803E-2</v>
      </c>
      <c r="AQ1410" s="26">
        <v>6.4187732214122703E-2</v>
      </c>
      <c r="AR1410" s="26">
        <v>-0.11054527855594599</v>
      </c>
      <c r="AS1410" s="24">
        <v>8</v>
      </c>
      <c r="AT1410" s="24">
        <v>4</v>
      </c>
      <c r="AU1410" s="24">
        <v>7</v>
      </c>
      <c r="AV1410" s="25">
        <v>5</v>
      </c>
      <c r="AW1410" s="19"/>
      <c r="AX1410" s="29">
        <v>0.123449555920379</v>
      </c>
      <c r="AY1410" s="30">
        <v>0.34560633179171402</v>
      </c>
      <c r="AZ1410" s="30">
        <v>0.75952576301460795</v>
      </c>
      <c r="BA1410" s="30">
        <v>0.47534813319089197</v>
      </c>
      <c r="BB1410" s="62">
        <v>1.27106554673992E-2</v>
      </c>
      <c r="BC1410" s="108">
        <v>-23.0702798765269</v>
      </c>
      <c r="BD1410" s="22">
        <v>43881</v>
      </c>
      <c r="BE1410" s="22">
        <v>43913</v>
      </c>
      <c r="BF1410" s="24"/>
      <c r="BG1410" s="22"/>
      <c r="BH1410" s="37"/>
    </row>
    <row r="1411" spans="1:60" x14ac:dyDescent="0.25">
      <c r="A1411" s="19"/>
      <c r="B1411" s="17" t="s">
        <v>1425</v>
      </c>
      <c r="C1411" s="17" t="s">
        <v>5691</v>
      </c>
      <c r="D1411" s="17" t="s">
        <v>3261</v>
      </c>
      <c r="E1411" s="20" t="s">
        <v>7334</v>
      </c>
      <c r="F1411" s="20" t="s">
        <v>3159</v>
      </c>
      <c r="G1411" s="82" t="s">
        <v>7251</v>
      </c>
      <c r="H1411" s="85" t="s">
        <v>7264</v>
      </c>
      <c r="I1411" s="21" t="s">
        <v>7417</v>
      </c>
      <c r="J1411" s="21" t="s">
        <v>2982</v>
      </c>
      <c r="K1411" s="19"/>
      <c r="L1411" s="22">
        <v>44015</v>
      </c>
      <c r="M1411" s="98">
        <v>1162.1175999995301</v>
      </c>
      <c r="N1411" s="94">
        <v>1162.1175999995301</v>
      </c>
      <c r="O1411" s="94">
        <v>1241.1589999999901</v>
      </c>
      <c r="P1411" s="62">
        <f t="shared" si="21"/>
        <v>0.93631645905120886</v>
      </c>
      <c r="Q1411" s="22">
        <v>43881</v>
      </c>
      <c r="R1411" s="99">
        <v>1517127.699</v>
      </c>
      <c r="S1411" s="99">
        <v>1307527.64153906</v>
      </c>
      <c r="T1411" s="19"/>
      <c r="U1411" s="23">
        <v>1.04461614319007E-3</v>
      </c>
      <c r="V1411" s="63">
        <v>-0.45355967249633999</v>
      </c>
      <c r="W1411" s="23">
        <v>5.4027501348173197E-2</v>
      </c>
      <c r="X1411" s="63">
        <v>-4.20001982984832</v>
      </c>
      <c r="Y1411" s="23">
        <v>-2.4443281693493201E-2</v>
      </c>
      <c r="Z1411" s="63">
        <v>10.7562752112281</v>
      </c>
      <c r="AA1411" s="23">
        <v>6.8962735516834101E-2</v>
      </c>
      <c r="AB1411" s="63">
        <v>23.8028892613365</v>
      </c>
      <c r="AC1411" s="23">
        <v>0.14703579978595399</v>
      </c>
      <c r="AD1411" s="63">
        <v>34.770877226139397</v>
      </c>
      <c r="AE1411" s="23"/>
      <c r="AF1411" s="64"/>
      <c r="AG1411" s="23">
        <v>3.6930785681761301E-3</v>
      </c>
      <c r="AH1411" s="63">
        <v>-5.7255179439380299</v>
      </c>
      <c r="AI1411" s="23">
        <v>-1.1314286356537201E-2</v>
      </c>
      <c r="AJ1411" s="63">
        <v>8.9546843365533295</v>
      </c>
      <c r="AK1411" s="23">
        <v>0.162117599998892</v>
      </c>
      <c r="AL1411" s="23">
        <v>6.7336198964767405E-2</v>
      </c>
      <c r="AM1411" s="63">
        <v>41.6144151238841</v>
      </c>
      <c r="AN1411" s="19"/>
      <c r="AO1411" s="26">
        <v>2.8140400598204E-2</v>
      </c>
      <c r="AP1411" s="26">
        <v>-4.2948692083009499E-2</v>
      </c>
      <c r="AQ1411" s="26">
        <v>6.4362744453319506E-2</v>
      </c>
      <c r="AR1411" s="26">
        <v>-0.11039396096937699</v>
      </c>
      <c r="AS1411" s="24">
        <v>8</v>
      </c>
      <c r="AT1411" s="24">
        <v>4</v>
      </c>
      <c r="AU1411" s="24">
        <v>7</v>
      </c>
      <c r="AV1411" s="25">
        <v>5</v>
      </c>
      <c r="AW1411" s="19"/>
      <c r="AX1411" s="29">
        <v>0.123449922526343</v>
      </c>
      <c r="AY1411" s="30">
        <v>0.36158337743791003</v>
      </c>
      <c r="AZ1411" s="30">
        <v>0.76761329868440997</v>
      </c>
      <c r="BA1411" s="30">
        <v>0.49760698269437897</v>
      </c>
      <c r="BB1411" s="62">
        <v>1.2710800712884499E-2</v>
      </c>
      <c r="BC1411" s="108">
        <v>-23.056747765629598</v>
      </c>
      <c r="BD1411" s="22">
        <v>43881</v>
      </c>
      <c r="BE1411" s="22">
        <v>43913</v>
      </c>
      <c r="BF1411" s="24"/>
      <c r="BG1411" s="22"/>
      <c r="BH1411" s="37"/>
    </row>
    <row r="1412" spans="1:60" x14ac:dyDescent="0.25">
      <c r="A1412" s="19"/>
      <c r="B1412" s="17" t="s">
        <v>1426</v>
      </c>
      <c r="C1412" s="17" t="s">
        <v>5692</v>
      </c>
      <c r="D1412" s="17" t="s">
        <v>3262</v>
      </c>
      <c r="E1412" s="20" t="s">
        <v>7289</v>
      </c>
      <c r="F1412" s="20" t="s">
        <v>3159</v>
      </c>
      <c r="G1412" s="82" t="s">
        <v>7251</v>
      </c>
      <c r="H1412" s="85" t="s">
        <v>7268</v>
      </c>
      <c r="I1412" s="21" t="s">
        <v>7417</v>
      </c>
      <c r="J1412" s="21" t="s">
        <v>7758</v>
      </c>
      <c r="K1412" s="19"/>
      <c r="L1412" s="22">
        <v>44015</v>
      </c>
      <c r="M1412" s="98">
        <v>1053.02569999918</v>
      </c>
      <c r="N1412" s="94">
        <v>1053.02569999918</v>
      </c>
      <c r="O1412" s="94">
        <v>1103.3331000004</v>
      </c>
      <c r="P1412" s="62">
        <f t="shared" si="21"/>
        <v>0.954404159540576</v>
      </c>
      <c r="Q1412" s="22">
        <v>43747</v>
      </c>
      <c r="R1412" s="99">
        <v>205718.32699999999</v>
      </c>
      <c r="S1412" s="99">
        <v>459737.98118310497</v>
      </c>
      <c r="T1412" s="19"/>
      <c r="U1412" s="23">
        <v>1.04661769000813E-4</v>
      </c>
      <c r="V1412" s="63">
        <v>-0.54755510991526501</v>
      </c>
      <c r="W1412" s="23">
        <v>7.8024785980233E-3</v>
      </c>
      <c r="X1412" s="63">
        <v>-8.8225221048633102</v>
      </c>
      <c r="Y1412" s="23">
        <v>-9.2102619992147101E-3</v>
      </c>
      <c r="Z1412" s="63">
        <v>12.279577180655901</v>
      </c>
      <c r="AA1412" s="23">
        <v>-1.5266181177139499E-2</v>
      </c>
      <c r="AB1412" s="63">
        <v>15.379997591939199</v>
      </c>
      <c r="AC1412" s="23">
        <v>4.4317553645669201E-2</v>
      </c>
      <c r="AD1412" s="63">
        <v>24.499052612111001</v>
      </c>
      <c r="AE1412" s="23"/>
      <c r="AF1412" s="64"/>
      <c r="AG1412" s="23">
        <v>-1.2124586464779001E-3</v>
      </c>
      <c r="AH1412" s="63">
        <v>-6.2160716654034296</v>
      </c>
      <c r="AI1412" s="23">
        <v>-6.0669026188406904E-3</v>
      </c>
      <c r="AJ1412" s="63">
        <v>9.4794227103266202</v>
      </c>
      <c r="AK1412" s="23">
        <v>5.3025699999125202E-2</v>
      </c>
      <c r="AL1412" s="23">
        <v>2.2584434445889201E-2</v>
      </c>
      <c r="AM1412" s="63">
        <v>30.370774101174899</v>
      </c>
      <c r="AN1412" s="19"/>
      <c r="AO1412" s="26">
        <v>1.6938807204496701E-2</v>
      </c>
      <c r="AP1412" s="26">
        <v>-3.16819307963669E-2</v>
      </c>
      <c r="AQ1412" s="26">
        <v>1.7959143164262101E-2</v>
      </c>
      <c r="AR1412" s="26">
        <v>-3.6119233123827102E-2</v>
      </c>
      <c r="AS1412" s="24">
        <v>7</v>
      </c>
      <c r="AT1412" s="24">
        <v>5</v>
      </c>
      <c r="AU1412" s="24">
        <v>7</v>
      </c>
      <c r="AV1412" s="25">
        <v>5</v>
      </c>
      <c r="AW1412" s="19"/>
      <c r="AX1412" s="29">
        <v>5.1986786195484497E-2</v>
      </c>
      <c r="AY1412" s="30">
        <v>-0.78688787775081404</v>
      </c>
      <c r="AZ1412" s="30">
        <v>0.34703685118483901</v>
      </c>
      <c r="BA1412" s="30">
        <v>-0.94934079950417105</v>
      </c>
      <c r="BB1412" s="62">
        <v>5.3381660975537698E-3</v>
      </c>
      <c r="BC1412" s="108">
        <v>-8.8120079058717202</v>
      </c>
      <c r="BD1412" s="22">
        <v>43747</v>
      </c>
      <c r="BE1412" s="22">
        <v>43914</v>
      </c>
      <c r="BF1412" s="24"/>
      <c r="BG1412" s="22"/>
      <c r="BH1412" s="37"/>
    </row>
    <row r="1413" spans="1:60" x14ac:dyDescent="0.25">
      <c r="A1413" s="19"/>
      <c r="B1413" s="17" t="s">
        <v>1427</v>
      </c>
      <c r="C1413" s="17" t="s">
        <v>5693</v>
      </c>
      <c r="D1413" s="17" t="s">
        <v>3262</v>
      </c>
      <c r="E1413" s="20" t="s">
        <v>7290</v>
      </c>
      <c r="F1413" s="20" t="s">
        <v>3159</v>
      </c>
      <c r="G1413" s="82" t="s">
        <v>7251</v>
      </c>
      <c r="H1413" s="85" t="s">
        <v>7268</v>
      </c>
      <c r="I1413" s="21" t="s">
        <v>7417</v>
      </c>
      <c r="J1413" s="21" t="s">
        <v>2982</v>
      </c>
      <c r="K1413" s="19"/>
      <c r="L1413" s="22">
        <v>44015</v>
      </c>
      <c r="M1413" s="98">
        <v>1070.2208999991401</v>
      </c>
      <c r="N1413" s="94">
        <v>1070.2208999991401</v>
      </c>
      <c r="O1413" s="94">
        <v>1116.5328999999899</v>
      </c>
      <c r="P1413" s="62">
        <f t="shared" ref="P1413:P1476" si="22">IFERROR(N1413/O1413,"")</f>
        <v>0.95852159842235707</v>
      </c>
      <c r="Q1413" s="22">
        <v>43747</v>
      </c>
      <c r="R1413" s="99">
        <v>4275493.0769999996</v>
      </c>
      <c r="S1413" s="99">
        <v>4133000.2701015598</v>
      </c>
      <c r="T1413" s="19"/>
      <c r="U1413" s="23">
        <v>1.2662540575547601E-4</v>
      </c>
      <c r="V1413" s="63">
        <v>-0.54535874623979896</v>
      </c>
      <c r="W1413" s="23">
        <v>8.4654032543767192E-3</v>
      </c>
      <c r="X1413" s="63">
        <v>-8.7562296392279695</v>
      </c>
      <c r="Y1413" s="23">
        <v>-5.2498027189358297E-3</v>
      </c>
      <c r="Z1413" s="63">
        <v>12.6756231086911</v>
      </c>
      <c r="AA1413" s="23">
        <v>-9.0590346508179192E-3</v>
      </c>
      <c r="AB1413" s="63">
        <v>16.000712244567701</v>
      </c>
      <c r="AC1413" s="23">
        <v>5.9341568030504298E-2</v>
      </c>
      <c r="AD1413" s="63">
        <v>26.0014540505945</v>
      </c>
      <c r="AE1413" s="23"/>
      <c r="AF1413" s="64"/>
      <c r="AG1413" s="23">
        <v>-1.14676416069415E-3</v>
      </c>
      <c r="AH1413" s="63">
        <v>-6.2095022168287004</v>
      </c>
      <c r="AI1413" s="23">
        <v>-2.02835500840592E-3</v>
      </c>
      <c r="AJ1413" s="63">
        <v>9.8832774713664495</v>
      </c>
      <c r="AK1413" s="23">
        <v>7.0220899999185293E-2</v>
      </c>
      <c r="AL1413" s="23">
        <v>3.0189336421244699E-2</v>
      </c>
      <c r="AM1413" s="63">
        <v>33.191510507429498</v>
      </c>
      <c r="AN1413" s="19"/>
      <c r="AO1413" s="26">
        <v>1.69418516343285E-2</v>
      </c>
      <c r="AP1413" s="26">
        <v>-3.1679004900070099E-2</v>
      </c>
      <c r="AQ1413" s="26">
        <v>1.8628981293659301E-2</v>
      </c>
      <c r="AR1413" s="26">
        <v>-3.5463971923491003E-2</v>
      </c>
      <c r="AS1413" s="24">
        <v>7</v>
      </c>
      <c r="AT1413" s="24">
        <v>5</v>
      </c>
      <c r="AU1413" s="24">
        <v>7</v>
      </c>
      <c r="AV1413" s="25">
        <v>5</v>
      </c>
      <c r="AW1413" s="19"/>
      <c r="AX1413" s="29">
        <v>5.20191285810142E-2</v>
      </c>
      <c r="AY1413" s="30">
        <v>-0.67741651480355403</v>
      </c>
      <c r="AZ1413" s="30">
        <v>0.36684034051950198</v>
      </c>
      <c r="BA1413" s="30">
        <v>-0.81925547721584702</v>
      </c>
      <c r="BB1413" s="62">
        <v>5.3415585337734202E-3</v>
      </c>
      <c r="BC1413" s="108">
        <v>-8.6211252709181299</v>
      </c>
      <c r="BD1413" s="22">
        <v>43747</v>
      </c>
      <c r="BE1413" s="22">
        <v>43914</v>
      </c>
      <c r="BF1413" s="24"/>
      <c r="BG1413" s="22"/>
      <c r="BH1413" s="37"/>
    </row>
    <row r="1414" spans="1:60" x14ac:dyDescent="0.25">
      <c r="A1414" s="19"/>
      <c r="B1414" s="17" t="s">
        <v>1428</v>
      </c>
      <c r="C1414" s="17" t="s">
        <v>5694</v>
      </c>
      <c r="D1414" s="17" t="s">
        <v>3262</v>
      </c>
      <c r="E1414" s="20" t="s">
        <v>7315</v>
      </c>
      <c r="F1414" s="20" t="s">
        <v>3159</v>
      </c>
      <c r="G1414" s="82" t="s">
        <v>7251</v>
      </c>
      <c r="H1414" s="85" t="s">
        <v>7268</v>
      </c>
      <c r="I1414" s="21" t="s">
        <v>7417</v>
      </c>
      <c r="J1414" s="21" t="s">
        <v>7759</v>
      </c>
      <c r="K1414" s="19"/>
      <c r="L1414" s="22">
        <v>44015</v>
      </c>
      <c r="M1414" s="98">
        <v>1078.2753999996901</v>
      </c>
      <c r="N1414" s="94">
        <v>1078.2753999996901</v>
      </c>
      <c r="O1414" s="94">
        <v>1122.04839999974</v>
      </c>
      <c r="P1414" s="62">
        <f t="shared" si="22"/>
        <v>0.96098831387303785</v>
      </c>
      <c r="Q1414" s="22">
        <v>43747</v>
      </c>
      <c r="R1414" s="99">
        <v>16889876.462000001</v>
      </c>
      <c r="S1414" s="99">
        <v>14541412.264984399</v>
      </c>
      <c r="T1414" s="19"/>
      <c r="U1414" s="23">
        <v>1.3616186515719199E-4</v>
      </c>
      <c r="V1414" s="63">
        <v>-0.54440510029962796</v>
      </c>
      <c r="W1414" s="23">
        <v>8.7554071105841996E-3</v>
      </c>
      <c r="X1414" s="63">
        <v>-8.72722925360722</v>
      </c>
      <c r="Y1414" s="23">
        <v>-3.5122305189361201E-3</v>
      </c>
      <c r="Z1414" s="63">
        <v>12.8493803286838</v>
      </c>
      <c r="AA1414" s="23">
        <v>-5.5756541514710998E-3</v>
      </c>
      <c r="AB1414" s="63">
        <v>16.349050294520602</v>
      </c>
      <c r="AC1414" s="23">
        <v>6.6792973824703894E-2</v>
      </c>
      <c r="AD1414" s="63">
        <v>26.746594630007198</v>
      </c>
      <c r="AE1414" s="23"/>
      <c r="AF1414" s="64"/>
      <c r="AG1414" s="23">
        <v>-1.11803593335935E-3</v>
      </c>
      <c r="AH1414" s="63">
        <v>-6.20662939409522</v>
      </c>
      <c r="AI1414" s="23">
        <v>-2.5636225745984099E-4</v>
      </c>
      <c r="AJ1414" s="63">
        <v>10.0604767464538</v>
      </c>
      <c r="AK1414" s="23">
        <v>7.8275399999256506E-2</v>
      </c>
      <c r="AL1414" s="23">
        <v>3.3520850327477099E-2</v>
      </c>
      <c r="AM1414" s="63">
        <v>34.100746111013002</v>
      </c>
      <c r="AN1414" s="19"/>
      <c r="AO1414" s="26">
        <v>1.6951599922322199E-2</v>
      </c>
      <c r="AP1414" s="26">
        <v>-3.1669693677031298E-2</v>
      </c>
      <c r="AQ1414" s="26">
        <v>1.8922215382190199E-2</v>
      </c>
      <c r="AR1414" s="26">
        <v>-3.5177144367480699E-2</v>
      </c>
      <c r="AS1414" s="24">
        <v>7</v>
      </c>
      <c r="AT1414" s="24">
        <v>5</v>
      </c>
      <c r="AU1414" s="24">
        <v>7</v>
      </c>
      <c r="AV1414" s="25">
        <v>5</v>
      </c>
      <c r="AW1414" s="19"/>
      <c r="AX1414" s="29">
        <v>5.2029975770346903E-2</v>
      </c>
      <c r="AY1414" s="30">
        <v>-0.61589349856058095</v>
      </c>
      <c r="AZ1414" s="30">
        <v>0.37795013202594402</v>
      </c>
      <c r="BA1414" s="30">
        <v>-0.74595740427594104</v>
      </c>
      <c r="BB1414" s="62">
        <v>5.3427362397087596E-3</v>
      </c>
      <c r="BC1414" s="108">
        <v>-8.4746789888740803</v>
      </c>
      <c r="BD1414" s="22">
        <v>43747</v>
      </c>
      <c r="BE1414" s="22">
        <v>43914</v>
      </c>
      <c r="BF1414" s="24"/>
      <c r="BG1414" s="22"/>
      <c r="BH1414" s="37"/>
    </row>
    <row r="1415" spans="1:60" x14ac:dyDescent="0.25">
      <c r="A1415" s="19"/>
      <c r="B1415" s="17" t="s">
        <v>1429</v>
      </c>
      <c r="C1415" s="17" t="s">
        <v>5695</v>
      </c>
      <c r="D1415" s="17" t="s">
        <v>3262</v>
      </c>
      <c r="E1415" s="20" t="s">
        <v>7300</v>
      </c>
      <c r="F1415" s="20" t="s">
        <v>3159</v>
      </c>
      <c r="G1415" s="82" t="s">
        <v>7251</v>
      </c>
      <c r="H1415" s="85" t="s">
        <v>7268</v>
      </c>
      <c r="I1415" s="21" t="s">
        <v>7417</v>
      </c>
      <c r="J1415" s="21" t="s">
        <v>7760</v>
      </c>
      <c r="K1415" s="19"/>
      <c r="L1415" s="22">
        <v>44015</v>
      </c>
      <c r="M1415" s="98">
        <v>1055.8599999994001</v>
      </c>
      <c r="N1415" s="94">
        <v>1055.8599999994001</v>
      </c>
      <c r="O1415" s="94">
        <v>1105.60249999911</v>
      </c>
      <c r="P1415" s="62">
        <f t="shared" si="22"/>
        <v>0.95500869435466185</v>
      </c>
      <c r="Q1415" s="22">
        <v>43747</v>
      </c>
      <c r="R1415" s="99">
        <v>1687422.344</v>
      </c>
      <c r="S1415" s="99">
        <v>4723916.28933594</v>
      </c>
      <c r="T1415" s="19"/>
      <c r="U1415" s="23">
        <v>1.12906500362442E-4</v>
      </c>
      <c r="V1415" s="63">
        <v>-0.54673063677910205</v>
      </c>
      <c r="W1415" s="23">
        <v>8.0507727780059195E-3</v>
      </c>
      <c r="X1415" s="63">
        <v>-8.7976926868723204</v>
      </c>
      <c r="Y1415" s="23">
        <v>-7.7272211256058697E-3</v>
      </c>
      <c r="Z1415" s="63">
        <v>12.427881268027701</v>
      </c>
      <c r="AA1415" s="23">
        <v>-1.4015812017532899E-2</v>
      </c>
      <c r="AB1415" s="63">
        <v>15.5050345079071</v>
      </c>
      <c r="AC1415" s="23">
        <v>4.8785626315293498E-2</v>
      </c>
      <c r="AD1415" s="63">
        <v>24.9458598790516</v>
      </c>
      <c r="AE1415" s="23"/>
      <c r="AF1415" s="64"/>
      <c r="AG1415" s="23">
        <v>-1.18785484119144E-3</v>
      </c>
      <c r="AH1415" s="63">
        <v>-6.2136112848747898</v>
      </c>
      <c r="AI1415" s="23">
        <v>-4.5546719493359004E-3</v>
      </c>
      <c r="AJ1415" s="63">
        <v>9.6306457772734593</v>
      </c>
      <c r="AK1415" s="23">
        <v>5.5859999998574501E-2</v>
      </c>
      <c r="AL1415" s="23">
        <v>2.51711238925054E-2</v>
      </c>
      <c r="AM1415" s="63">
        <v>30.270593639958001</v>
      </c>
      <c r="AN1415" s="19"/>
      <c r="AO1415" s="26">
        <v>1.6927969842072298E-2</v>
      </c>
      <c r="AP1415" s="26">
        <v>-3.1692276906142097E-2</v>
      </c>
      <c r="AQ1415" s="26">
        <v>1.8210334448667698E-2</v>
      </c>
      <c r="AR1415" s="26">
        <v>-3.5873611011084001E-2</v>
      </c>
      <c r="AS1415" s="24">
        <v>7</v>
      </c>
      <c r="AT1415" s="24">
        <v>5</v>
      </c>
      <c r="AU1415" s="24">
        <v>7</v>
      </c>
      <c r="AV1415" s="25">
        <v>5</v>
      </c>
      <c r="AW1415" s="19"/>
      <c r="AX1415" s="29">
        <v>5.2004158148411098E-2</v>
      </c>
      <c r="AY1415" s="30">
        <v>-0.76501025373727305</v>
      </c>
      <c r="AZ1415" s="30">
        <v>0.351027906344825</v>
      </c>
      <c r="BA1415" s="30">
        <v>-0.92322569950556499</v>
      </c>
      <c r="BB1415" s="62">
        <v>5.3399309723044996E-3</v>
      </c>
      <c r="BC1415" s="108">
        <v>-8.8299547079077492</v>
      </c>
      <c r="BD1415" s="22">
        <v>43747</v>
      </c>
      <c r="BE1415" s="22">
        <v>43914</v>
      </c>
      <c r="BF1415" s="24"/>
      <c r="BG1415" s="22"/>
      <c r="BH1415" s="37"/>
    </row>
    <row r="1416" spans="1:60" x14ac:dyDescent="0.25">
      <c r="A1416" s="19"/>
      <c r="B1416" s="17" t="s">
        <v>1430</v>
      </c>
      <c r="C1416" s="17" t="s">
        <v>5696</v>
      </c>
      <c r="D1416" s="17" t="s">
        <v>3262</v>
      </c>
      <c r="E1416" s="20" t="s">
        <v>7360</v>
      </c>
      <c r="F1416" s="20" t="s">
        <v>3159</v>
      </c>
      <c r="G1416" s="82" t="s">
        <v>7251</v>
      </c>
      <c r="H1416" s="85" t="s">
        <v>7268</v>
      </c>
      <c r="I1416" s="21" t="s">
        <v>7417</v>
      </c>
      <c r="J1416" s="21" t="s">
        <v>2982</v>
      </c>
      <c r="K1416" s="19"/>
      <c r="L1416" s="22">
        <v>44015</v>
      </c>
      <c r="M1416" s="98">
        <v>1066.09850000031</v>
      </c>
      <c r="N1416" s="94">
        <v>1066.09850000031</v>
      </c>
      <c r="O1416" s="94">
        <v>1104.9059999994899</v>
      </c>
      <c r="P1416" s="62">
        <f t="shared" si="22"/>
        <v>0.96487710266828319</v>
      </c>
      <c r="Q1416" s="22">
        <v>43747</v>
      </c>
      <c r="R1416" s="99">
        <v>2301253.5460000001</v>
      </c>
      <c r="S1416" s="99">
        <v>2109881.41997266</v>
      </c>
      <c r="T1416" s="19"/>
      <c r="U1416" s="23">
        <v>1.5132223597902301E-4</v>
      </c>
      <c r="V1416" s="63">
        <v>-0.54288906321744401</v>
      </c>
      <c r="W1416" s="23">
        <v>9.2115652532811492E-3</v>
      </c>
      <c r="X1416" s="63">
        <v>-8.6816134393447992</v>
      </c>
      <c r="Y1416" s="23">
        <v>-7.7559268447657803E-4</v>
      </c>
      <c r="Z1416" s="63">
        <v>13.123044112129699</v>
      </c>
      <c r="AA1416" s="23">
        <v>-7.5690839366870905E-5</v>
      </c>
      <c r="AB1416" s="63">
        <v>16.8990466257092</v>
      </c>
      <c r="AC1416" s="23"/>
      <c r="AD1416" s="63"/>
      <c r="AE1416" s="23"/>
      <c r="AF1416" s="64"/>
      <c r="AG1416" s="23">
        <v>-1.07285731883167E-3</v>
      </c>
      <c r="AH1416" s="63">
        <v>-6.2021115326424496</v>
      </c>
      <c r="AI1416" s="23">
        <v>2.5345040776301201E-3</v>
      </c>
      <c r="AJ1416" s="63">
        <v>10.3395633799664</v>
      </c>
      <c r="AK1416" s="23">
        <v>6.5511190232427893E-2</v>
      </c>
      <c r="AL1416" s="23">
        <v>3.54518077474495E-2</v>
      </c>
      <c r="AM1416" s="63">
        <v>27.270848449989</v>
      </c>
      <c r="AN1416" s="19"/>
      <c r="AO1416" s="26">
        <v>1.6966941368082199E-2</v>
      </c>
      <c r="AP1416" s="26">
        <v>-3.1655104585297501E-2</v>
      </c>
      <c r="AQ1416" s="26">
        <v>1.9382350241357899E-2</v>
      </c>
      <c r="AR1416" s="26">
        <v>-3.47259126738209E-2</v>
      </c>
      <c r="AS1416" s="24">
        <v>7</v>
      </c>
      <c r="AT1416" s="24">
        <v>5</v>
      </c>
      <c r="AU1416" s="24">
        <v>7</v>
      </c>
      <c r="AV1416" s="25">
        <v>5</v>
      </c>
      <c r="AW1416" s="19"/>
      <c r="AX1416" s="29">
        <v>5.20476229072665E-2</v>
      </c>
      <c r="AY1416" s="30">
        <v>-0.51882334537458497</v>
      </c>
      <c r="AZ1416" s="30">
        <v>0.39548598867213502</v>
      </c>
      <c r="BA1416" s="30">
        <v>-0.62985356412718796</v>
      </c>
      <c r="BB1416" s="62">
        <v>5.3446495242496896E-3</v>
      </c>
      <c r="BC1416" s="108">
        <v>-8.2440225683676491</v>
      </c>
      <c r="BD1416" s="22">
        <v>43747</v>
      </c>
      <c r="BE1416" s="22">
        <v>43914</v>
      </c>
      <c r="BF1416" s="24"/>
      <c r="BG1416" s="22"/>
      <c r="BH1416" s="37"/>
    </row>
    <row r="1417" spans="1:60" x14ac:dyDescent="0.25">
      <c r="A1417" s="19"/>
      <c r="B1417" s="17" t="s">
        <v>1431</v>
      </c>
      <c r="C1417" s="17" t="s">
        <v>5697</v>
      </c>
      <c r="D1417" s="17" t="s">
        <v>3262</v>
      </c>
      <c r="E1417" s="20" t="s">
        <v>7328</v>
      </c>
      <c r="F1417" s="20" t="s">
        <v>3159</v>
      </c>
      <c r="G1417" s="82" t="s">
        <v>7251</v>
      </c>
      <c r="H1417" s="85" t="s">
        <v>7268</v>
      </c>
      <c r="I1417" s="21" t="s">
        <v>7417</v>
      </c>
      <c r="J1417" s="21" t="s">
        <v>7761</v>
      </c>
      <c r="K1417" s="19"/>
      <c r="L1417" s="22">
        <v>44015</v>
      </c>
      <c r="M1417" s="98">
        <v>1064.18410000019</v>
      </c>
      <c r="N1417" s="94">
        <v>1064.18410000019</v>
      </c>
      <c r="O1417" s="94">
        <v>1112.2753999996901</v>
      </c>
      <c r="P1417" s="62">
        <f t="shared" si="22"/>
        <v>0.95676313618055975</v>
      </c>
      <c r="Q1417" s="22">
        <v>43747</v>
      </c>
      <c r="R1417" s="99">
        <v>32986136.605999999</v>
      </c>
      <c r="S1417" s="99">
        <v>32851842.1756563</v>
      </c>
      <c r="T1417" s="19"/>
      <c r="U1417" s="23">
        <v>1.19730460937717E-4</v>
      </c>
      <c r="V1417" s="63">
        <v>-0.54604824072157498</v>
      </c>
      <c r="W1417" s="23">
        <v>8.25785182314576E-3</v>
      </c>
      <c r="X1417" s="63">
        <v>-8.7769847823510592</v>
      </c>
      <c r="Y1417" s="23">
        <v>-6.4894702363744701E-3</v>
      </c>
      <c r="Z1417" s="63">
        <v>12.551656356939899</v>
      </c>
      <c r="AA1417" s="23">
        <v>-1.1540956551471001E-2</v>
      </c>
      <c r="AB1417" s="63">
        <v>15.752520054506</v>
      </c>
      <c r="AC1417" s="23">
        <v>5.4048997271820602E-2</v>
      </c>
      <c r="AD1417" s="63">
        <v>25.4721969747043</v>
      </c>
      <c r="AE1417" s="23"/>
      <c r="AF1417" s="64"/>
      <c r="AG1417" s="23">
        <v>-1.1673245244310201E-3</v>
      </c>
      <c r="AH1417" s="63">
        <v>-6.2115582531987501</v>
      </c>
      <c r="AI1417" s="23">
        <v>-3.2925927853284498E-3</v>
      </c>
      <c r="AJ1417" s="63">
        <v>9.7568536936742003</v>
      </c>
      <c r="AK1417" s="23">
        <v>6.4184099999693003E-2</v>
      </c>
      <c r="AL1417" s="23">
        <v>2.7254177184659101E-2</v>
      </c>
      <c r="AM1417" s="63">
        <v>31.4866141012462</v>
      </c>
      <c r="AN1417" s="19"/>
      <c r="AO1417" s="26">
        <v>1.69349193492963E-2</v>
      </c>
      <c r="AP1417" s="26">
        <v>-3.1685588161053602E-2</v>
      </c>
      <c r="AQ1417" s="26">
        <v>1.84197315793426E-2</v>
      </c>
      <c r="AR1417" s="26">
        <v>-3.5668741530571403E-2</v>
      </c>
      <c r="AS1417" s="24">
        <v>7</v>
      </c>
      <c r="AT1417" s="24">
        <v>5</v>
      </c>
      <c r="AU1417" s="24">
        <v>7</v>
      </c>
      <c r="AV1417" s="25">
        <v>5</v>
      </c>
      <c r="AW1417" s="19"/>
      <c r="AX1417" s="29">
        <v>5.2011563652558802E-2</v>
      </c>
      <c r="AY1417" s="30">
        <v>-0.72126283477973596</v>
      </c>
      <c r="AZ1417" s="30">
        <v>0.358924433578522</v>
      </c>
      <c r="BA1417" s="30">
        <v>-0.87135669383042103</v>
      </c>
      <c r="BB1417" s="62">
        <v>5.3407366101146199E-3</v>
      </c>
      <c r="BC1417" s="108">
        <v>-8.7256267646880605</v>
      </c>
      <c r="BD1417" s="22">
        <v>43747</v>
      </c>
      <c r="BE1417" s="22">
        <v>43914</v>
      </c>
      <c r="BF1417" s="24"/>
      <c r="BG1417" s="22"/>
      <c r="BH1417" s="37"/>
    </row>
    <row r="1418" spans="1:60" x14ac:dyDescent="0.25">
      <c r="A1418" s="19"/>
      <c r="B1418" s="17" t="s">
        <v>1432</v>
      </c>
      <c r="C1418" s="17" t="s">
        <v>5698</v>
      </c>
      <c r="D1418" s="17" t="s">
        <v>3262</v>
      </c>
      <c r="E1418" s="20" t="s">
        <v>7329</v>
      </c>
      <c r="F1418" s="20" t="s">
        <v>3159</v>
      </c>
      <c r="G1418" s="82" t="s">
        <v>7251</v>
      </c>
      <c r="H1418" s="85" t="s">
        <v>7268</v>
      </c>
      <c r="I1418" s="21" t="s">
        <v>7417</v>
      </c>
      <c r="J1418" s="21" t="s">
        <v>7762</v>
      </c>
      <c r="K1418" s="19"/>
      <c r="L1418" s="22">
        <v>44015</v>
      </c>
      <c r="M1418" s="98">
        <v>1075.0789999999099</v>
      </c>
      <c r="N1418" s="94">
        <v>1075.0789999999099</v>
      </c>
      <c r="O1418" s="94">
        <v>1119.9548000004099</v>
      </c>
      <c r="P1418" s="62">
        <f t="shared" si="22"/>
        <v>0.9599307043458507</v>
      </c>
      <c r="Q1418" s="22">
        <v>43747</v>
      </c>
      <c r="R1418" s="99">
        <v>5257011.6409999998</v>
      </c>
      <c r="S1418" s="99">
        <v>5236334.74648437</v>
      </c>
      <c r="T1418" s="19"/>
      <c r="U1418" s="23">
        <v>1.32100763948984E-4</v>
      </c>
      <c r="V1418" s="63">
        <v>-0.544811210420448</v>
      </c>
      <c r="W1418" s="23">
        <v>8.6311844715964998E-3</v>
      </c>
      <c r="X1418" s="63">
        <v>-8.7396515175059903</v>
      </c>
      <c r="Y1418" s="23">
        <v>-4.2572054526317498E-3</v>
      </c>
      <c r="Z1418" s="63">
        <v>12.774882835321501</v>
      </c>
      <c r="AA1418" s="23">
        <v>-7.06988181173074E-3</v>
      </c>
      <c r="AB1418" s="63">
        <v>16.199627528491</v>
      </c>
      <c r="AC1418" s="23">
        <v>6.3593151200620895E-2</v>
      </c>
      <c r="AD1418" s="63">
        <v>26.426612367591598</v>
      </c>
      <c r="AE1418" s="23"/>
      <c r="AF1418" s="64"/>
      <c r="AG1418" s="23">
        <v>-1.1302658049316999E-3</v>
      </c>
      <c r="AH1418" s="63">
        <v>-6.20785238125245</v>
      </c>
      <c r="AI1418" s="23">
        <v>-1.01610104320571E-3</v>
      </c>
      <c r="AJ1418" s="63">
        <v>9.9845028678828402</v>
      </c>
      <c r="AK1418" s="23">
        <v>7.5079000000187093E-2</v>
      </c>
      <c r="AL1418" s="23">
        <v>3.1842376483837101E-2</v>
      </c>
      <c r="AM1418" s="63">
        <v>32.6822548312484</v>
      </c>
      <c r="AN1418" s="19"/>
      <c r="AO1418" s="26">
        <v>1.6947468813668799E-2</v>
      </c>
      <c r="AP1418" s="26">
        <v>-3.1673643646172402E-2</v>
      </c>
      <c r="AQ1418" s="26">
        <v>1.87962684158265E-2</v>
      </c>
      <c r="AR1418" s="26">
        <v>-3.52999650740458E-2</v>
      </c>
      <c r="AS1418" s="24">
        <v>7</v>
      </c>
      <c r="AT1418" s="24">
        <v>5</v>
      </c>
      <c r="AU1418" s="24">
        <v>7</v>
      </c>
      <c r="AV1418" s="25">
        <v>5</v>
      </c>
      <c r="AW1418" s="19"/>
      <c r="AX1418" s="29">
        <v>5.2025270675440001E-2</v>
      </c>
      <c r="AY1418" s="30">
        <v>-0.64228226512295805</v>
      </c>
      <c r="AZ1418" s="30">
        <v>0.37318485875266599</v>
      </c>
      <c r="BA1418" s="30">
        <v>-0.77742484444388504</v>
      </c>
      <c r="BB1418" s="62">
        <v>5.3422258376576801E-3</v>
      </c>
      <c r="BC1418" s="108">
        <v>-8.5374338321125798</v>
      </c>
      <c r="BD1418" s="22">
        <v>43747</v>
      </c>
      <c r="BE1418" s="22">
        <v>43914</v>
      </c>
      <c r="BF1418" s="24"/>
      <c r="BG1418" s="22"/>
      <c r="BH1418" s="37"/>
    </row>
    <row r="1419" spans="1:60" x14ac:dyDescent="0.25">
      <c r="A1419" s="19"/>
      <c r="B1419" s="17" t="s">
        <v>1433</v>
      </c>
      <c r="C1419" s="17" t="s">
        <v>5699</v>
      </c>
      <c r="D1419" s="17" t="s">
        <v>3262</v>
      </c>
      <c r="E1419" s="20" t="s">
        <v>7330</v>
      </c>
      <c r="F1419" s="20" t="s">
        <v>3159</v>
      </c>
      <c r="G1419" s="82" t="s">
        <v>7251</v>
      </c>
      <c r="H1419" s="85" t="s">
        <v>7268</v>
      </c>
      <c r="I1419" s="21" t="s">
        <v>7417</v>
      </c>
      <c r="J1419" s="21" t="s">
        <v>7763</v>
      </c>
      <c r="K1419" s="19"/>
      <c r="L1419" s="22">
        <v>44015</v>
      </c>
      <c r="M1419" s="98">
        <v>1076.88680000044</v>
      </c>
      <c r="N1419" s="94">
        <v>1076.88680000044</v>
      </c>
      <c r="O1419" s="94">
        <v>1119.36910000071</v>
      </c>
      <c r="P1419" s="62">
        <f t="shared" si="22"/>
        <v>0.96204799650066897</v>
      </c>
      <c r="Q1419" s="22">
        <v>43747</v>
      </c>
      <c r="R1419" s="99">
        <v>1472379.99</v>
      </c>
      <c r="S1419" s="99">
        <v>796660.95809179696</v>
      </c>
      <c r="T1419" s="19"/>
      <c r="U1419" s="23">
        <v>1.40331560032791E-4</v>
      </c>
      <c r="V1419" s="63">
        <v>-0.54398813081206798</v>
      </c>
      <c r="W1419" s="23">
        <v>8.8798251927073597E-3</v>
      </c>
      <c r="X1419" s="63">
        <v>-8.7147874453949008</v>
      </c>
      <c r="Y1419" s="23">
        <v>-2.7661563071887901E-3</v>
      </c>
      <c r="Z1419" s="63">
        <v>12.9239877498621</v>
      </c>
      <c r="AA1419" s="23">
        <v>-4.0776072482913202E-3</v>
      </c>
      <c r="AB1419" s="63">
        <v>16.498854984820401</v>
      </c>
      <c r="AC1419" s="23">
        <v>7.0003999275286305E-2</v>
      </c>
      <c r="AD1419" s="63">
        <v>27.067697175050899</v>
      </c>
      <c r="AE1419" s="23"/>
      <c r="AF1419" s="64"/>
      <c r="AG1419" s="23">
        <v>-1.1056705689043199E-3</v>
      </c>
      <c r="AH1419" s="63">
        <v>-6.2053928576497102</v>
      </c>
      <c r="AI1419" s="23">
        <v>5.0448564797989104E-4</v>
      </c>
      <c r="AJ1419" s="63">
        <v>10.1365615370014</v>
      </c>
      <c r="AK1419" s="23">
        <v>7.6886799999556402E-2</v>
      </c>
      <c r="AL1419" s="23">
        <v>3.4714590568910401E-2</v>
      </c>
      <c r="AM1419" s="63">
        <v>31.1044297767803</v>
      </c>
      <c r="AN1419" s="19"/>
      <c r="AO1419" s="26">
        <v>1.69558352426975E-2</v>
      </c>
      <c r="AP1419" s="26">
        <v>-3.1665743742451E-2</v>
      </c>
      <c r="AQ1419" s="26">
        <v>1.90478264630656E-2</v>
      </c>
      <c r="AR1419" s="26">
        <v>-3.50542669630158E-2</v>
      </c>
      <c r="AS1419" s="24">
        <v>7</v>
      </c>
      <c r="AT1419" s="24">
        <v>5</v>
      </c>
      <c r="AU1419" s="24">
        <v>7</v>
      </c>
      <c r="AV1419" s="25">
        <v>5</v>
      </c>
      <c r="AW1419" s="19"/>
      <c r="AX1419" s="29">
        <v>5.2034733862747103E-2</v>
      </c>
      <c r="AY1419" s="30">
        <v>-0.58944742755375001</v>
      </c>
      <c r="AZ1419" s="30">
        <v>0.38272701795949599</v>
      </c>
      <c r="BA1419" s="30">
        <v>-0.71438077144466705</v>
      </c>
      <c r="BB1419" s="62">
        <v>5.3432522603543498E-3</v>
      </c>
      <c r="BC1419" s="108">
        <v>-8.4117830302857293</v>
      </c>
      <c r="BD1419" s="22">
        <v>43747</v>
      </c>
      <c r="BE1419" s="22">
        <v>43914</v>
      </c>
      <c r="BF1419" s="24"/>
      <c r="BG1419" s="22"/>
      <c r="BH1419" s="37"/>
    </row>
    <row r="1420" spans="1:60" x14ac:dyDescent="0.25">
      <c r="A1420" s="19"/>
      <c r="B1420" s="17" t="s">
        <v>1434</v>
      </c>
      <c r="C1420" s="17" t="s">
        <v>5700</v>
      </c>
      <c r="D1420" s="17" t="s">
        <v>3262</v>
      </c>
      <c r="E1420" s="20" t="s">
        <v>7331</v>
      </c>
      <c r="F1420" s="20" t="s">
        <v>3159</v>
      </c>
      <c r="G1420" s="82" t="s">
        <v>7251</v>
      </c>
      <c r="H1420" s="85" t="s">
        <v>7268</v>
      </c>
      <c r="I1420" s="21" t="s">
        <v>7417</v>
      </c>
      <c r="J1420" s="21" t="s">
        <v>2982</v>
      </c>
      <c r="K1420" s="19"/>
      <c r="L1420" s="22">
        <v>44015</v>
      </c>
      <c r="M1420" s="98">
        <v>1070.6421000007499</v>
      </c>
      <c r="N1420" s="94">
        <v>1070.6421000007499</v>
      </c>
      <c r="O1420" s="94">
        <v>1114.10539999977</v>
      </c>
      <c r="P1420" s="62">
        <f t="shared" si="22"/>
        <v>0.96098816144412447</v>
      </c>
      <c r="Q1420" s="22">
        <v>43747</v>
      </c>
      <c r="R1420" s="99">
        <v>53579.855000000003</v>
      </c>
      <c r="S1420" s="99">
        <v>39730.954236633297</v>
      </c>
      <c r="T1420" s="19"/>
      <c r="U1420" s="23">
        <v>1.3619850869872599E-4</v>
      </c>
      <c r="V1420" s="63">
        <v>-0.54440143594547397</v>
      </c>
      <c r="W1420" s="23">
        <v>8.7556471753487096E-3</v>
      </c>
      <c r="X1420" s="63">
        <v>-8.7272052471380395</v>
      </c>
      <c r="Y1420" s="23">
        <v>-3.5120491093039198E-3</v>
      </c>
      <c r="Z1420" s="63">
        <v>12.8493984696543</v>
      </c>
      <c r="AA1420" s="23">
        <v>-5.5749145749359698E-3</v>
      </c>
      <c r="AB1420" s="63">
        <v>16.349124252155899</v>
      </c>
      <c r="AC1420" s="23">
        <v>6.6793641937692896E-2</v>
      </c>
      <c r="AD1420" s="63">
        <v>26.7466614413133</v>
      </c>
      <c r="AE1420" s="23"/>
      <c r="AF1420" s="64"/>
      <c r="AG1420" s="23">
        <v>-1.1179836092196601E-3</v>
      </c>
      <c r="AH1420" s="63">
        <v>-6.2066241616776097</v>
      </c>
      <c r="AI1420" s="23">
        <v>-2.5613577236072198E-4</v>
      </c>
      <c r="AJ1420" s="63">
        <v>10.0604993949673</v>
      </c>
      <c r="AK1420" s="23">
        <v>7.06421000013506E-2</v>
      </c>
      <c r="AL1420" s="23">
        <v>3.2427777132397799E-2</v>
      </c>
      <c r="AM1420" s="63">
        <v>30.985594217054299</v>
      </c>
      <c r="AN1420" s="19"/>
      <c r="AO1420" s="26">
        <v>1.6951659925325699E-2</v>
      </c>
      <c r="AP1420" s="26">
        <v>-3.16696762993161E-2</v>
      </c>
      <c r="AQ1420" s="26">
        <v>1.8922139721325899E-2</v>
      </c>
      <c r="AR1420" s="26">
        <v>-3.5177053826373601E-2</v>
      </c>
      <c r="AS1420" s="24">
        <v>7</v>
      </c>
      <c r="AT1420" s="24">
        <v>5</v>
      </c>
      <c r="AU1420" s="24">
        <v>7</v>
      </c>
      <c r="AV1420" s="25">
        <v>5</v>
      </c>
      <c r="AW1420" s="19"/>
      <c r="AX1420" s="29">
        <v>5.2029985142653501E-2</v>
      </c>
      <c r="AY1420" s="30">
        <v>-0.61588217281769198</v>
      </c>
      <c r="AZ1420" s="30">
        <v>0.37795209913429101</v>
      </c>
      <c r="BA1420" s="30">
        <v>-0.74594394651649099</v>
      </c>
      <c r="BB1420" s="62">
        <v>5.3427372862734001E-3</v>
      </c>
      <c r="BC1420" s="108">
        <v>-8.4747008676349704</v>
      </c>
      <c r="BD1420" s="22">
        <v>43747</v>
      </c>
      <c r="BE1420" s="22">
        <v>43914</v>
      </c>
      <c r="BF1420" s="24"/>
      <c r="BG1420" s="22"/>
      <c r="BH1420" s="37"/>
    </row>
    <row r="1421" spans="1:60" x14ac:dyDescent="0.25">
      <c r="A1421" s="19"/>
      <c r="B1421" s="17" t="s">
        <v>1435</v>
      </c>
      <c r="C1421" s="17" t="s">
        <v>5701</v>
      </c>
      <c r="D1421" s="17" t="s">
        <v>3262</v>
      </c>
      <c r="E1421" s="20" t="s">
        <v>7332</v>
      </c>
      <c r="F1421" s="20" t="s">
        <v>3159</v>
      </c>
      <c r="G1421" s="82" t="s">
        <v>7251</v>
      </c>
      <c r="H1421" s="85" t="s">
        <v>7268</v>
      </c>
      <c r="I1421" s="21" t="s">
        <v>7417</v>
      </c>
      <c r="J1421" s="21" t="s">
        <v>2982</v>
      </c>
      <c r="K1421" s="19"/>
      <c r="L1421" s="22">
        <v>44015</v>
      </c>
      <c r="M1421" s="98">
        <v>1036.0883000008801</v>
      </c>
      <c r="N1421" s="94">
        <v>1036.0883000008801</v>
      </c>
      <c r="O1421" s="94">
        <v>1065.1468000002201</v>
      </c>
      <c r="P1421" s="62">
        <f t="shared" si="22"/>
        <v>0.97271878392787359</v>
      </c>
      <c r="Q1421" s="22">
        <v>43747</v>
      </c>
      <c r="R1421" s="99">
        <v>3352.3820000000001</v>
      </c>
      <c r="S1421" s="99">
        <v>7208.8350916061399</v>
      </c>
      <c r="T1421" s="19"/>
      <c r="U1421" s="23">
        <v>1.3890706941310801E-4</v>
      </c>
      <c r="V1421" s="63">
        <v>-0.54413057987403601</v>
      </c>
      <c r="W1421" s="23">
        <v>8.8384633836540195E-3</v>
      </c>
      <c r="X1421" s="63">
        <v>-8.7189236263075092</v>
      </c>
      <c r="Y1421" s="23">
        <v>8.4134025801176904E-3</v>
      </c>
      <c r="Z1421" s="63">
        <v>14.041943638600101</v>
      </c>
      <c r="AA1421" s="23">
        <v>6.8335432024468901E-3</v>
      </c>
      <c r="AB1421" s="63">
        <v>17.589970029890502</v>
      </c>
      <c r="AC1421" s="23"/>
      <c r="AD1421" s="63"/>
      <c r="AE1421" s="23"/>
      <c r="AF1421" s="64"/>
      <c r="AG1421" s="23">
        <v>-1.1097727283413399E-3</v>
      </c>
      <c r="AH1421" s="63">
        <v>-6.2058030735934198</v>
      </c>
      <c r="AI1421" s="23">
        <v>1.1716554070517299E-2</v>
      </c>
      <c r="AJ1421" s="63">
        <v>11.2577683792624</v>
      </c>
      <c r="AK1421" s="23">
        <v>3.6088300001210903E-2</v>
      </c>
      <c r="AL1421" s="23">
        <v>2.8222690494658299E-2</v>
      </c>
      <c r="AM1421" s="63">
        <v>23.666190576215701</v>
      </c>
      <c r="AN1421" s="19"/>
      <c r="AO1421" s="26">
        <v>1.6954364766206698E-2</v>
      </c>
      <c r="AP1421" s="26">
        <v>-3.1666987757489599E-2</v>
      </c>
      <c r="AQ1421" s="26">
        <v>1.9005575146365999E-2</v>
      </c>
      <c r="AR1421" s="26">
        <v>-3.9943465203577902E-2</v>
      </c>
      <c r="AS1421" s="24">
        <v>8</v>
      </c>
      <c r="AT1421" s="24">
        <v>4</v>
      </c>
      <c r="AU1421" s="24">
        <v>7</v>
      </c>
      <c r="AV1421" s="25">
        <v>5</v>
      </c>
      <c r="AW1421" s="19"/>
      <c r="AX1421" s="29">
        <v>5.0533466593551603E-2</v>
      </c>
      <c r="AY1421" s="30">
        <v>-0.39384963117163402</v>
      </c>
      <c r="AZ1421" s="30">
        <v>0.41838676507359202</v>
      </c>
      <c r="BA1421" s="30">
        <v>-0.47570204241947101</v>
      </c>
      <c r="BB1421" s="62">
        <v>5.1871818887957496E-3</v>
      </c>
      <c r="BC1421" s="108">
        <v>-7.3830762107609198</v>
      </c>
      <c r="BD1421" s="22">
        <v>43747</v>
      </c>
      <c r="BE1421" s="22">
        <v>43914</v>
      </c>
      <c r="BF1421" s="24"/>
      <c r="BG1421" s="22"/>
      <c r="BH1421" s="37"/>
    </row>
    <row r="1422" spans="1:60" x14ac:dyDescent="0.25">
      <c r="A1422" s="19"/>
      <c r="B1422" s="17" t="s">
        <v>1436</v>
      </c>
      <c r="C1422" s="17" t="s">
        <v>5702</v>
      </c>
      <c r="D1422" s="17" t="s">
        <v>3262</v>
      </c>
      <c r="E1422" s="20" t="s">
        <v>7333</v>
      </c>
      <c r="F1422" s="20" t="s">
        <v>3159</v>
      </c>
      <c r="G1422" s="82" t="s">
        <v>7251</v>
      </c>
      <c r="H1422" s="85" t="s">
        <v>7268</v>
      </c>
      <c r="I1422" s="21" t="s">
        <v>7417</v>
      </c>
      <c r="J1422" s="21" t="s">
        <v>2982</v>
      </c>
      <c r="K1422" s="19"/>
      <c r="L1422" s="22">
        <v>44015</v>
      </c>
      <c r="M1422" s="98">
        <v>1077.3412999995101</v>
      </c>
      <c r="N1422" s="94">
        <v>1077.3412999995101</v>
      </c>
      <c r="O1422" s="94">
        <v>1119.4317000005401</v>
      </c>
      <c r="P1422" s="62">
        <f t="shared" si="22"/>
        <v>0.96240020717565011</v>
      </c>
      <c r="Q1422" s="22">
        <v>43747</v>
      </c>
      <c r="R1422" s="99">
        <v>411005.64199999999</v>
      </c>
      <c r="S1422" s="99">
        <v>314548.51545800798</v>
      </c>
      <c r="T1422" s="19"/>
      <c r="U1422" s="23">
        <v>1.4166505752655201E-4</v>
      </c>
      <c r="V1422" s="63">
        <v>-0.54385478106269103</v>
      </c>
      <c r="W1422" s="23">
        <v>8.9213019109593006E-3</v>
      </c>
      <c r="X1422" s="63">
        <v>-8.7106397735769896</v>
      </c>
      <c r="Y1422" s="23">
        <v>-2.51828322416259E-3</v>
      </c>
      <c r="Z1422" s="63">
        <v>12.9487750581611</v>
      </c>
      <c r="AA1422" s="23">
        <v>-3.5795953363049202E-3</v>
      </c>
      <c r="AB1422" s="63">
        <v>16.548656176019001</v>
      </c>
      <c r="AC1422" s="23">
        <v>7.1074123978178194E-2</v>
      </c>
      <c r="AD1422" s="63">
        <v>27.174709645361901</v>
      </c>
      <c r="AE1422" s="23"/>
      <c r="AF1422" s="64"/>
      <c r="AG1422" s="23">
        <v>-1.1015925956598901E-3</v>
      </c>
      <c r="AH1422" s="63">
        <v>-6.2049850603216301</v>
      </c>
      <c r="AI1422" s="23">
        <v>7.5725056740338903E-4</v>
      </c>
      <c r="AJ1422" s="63">
        <v>10.1618380289437</v>
      </c>
      <c r="AK1422" s="23">
        <v>7.7341299998806803E-2</v>
      </c>
      <c r="AL1422" s="23">
        <v>3.4980807557076297E-2</v>
      </c>
      <c r="AM1422" s="63">
        <v>30.7313603844668</v>
      </c>
      <c r="AN1422" s="19"/>
      <c r="AO1422" s="26">
        <v>1.6957223704594099E-2</v>
      </c>
      <c r="AP1422" s="26">
        <v>-3.1664412549616799E-2</v>
      </c>
      <c r="AQ1422" s="26">
        <v>1.9089361014266601E-2</v>
      </c>
      <c r="AR1422" s="26">
        <v>-3.5013072871151997E-2</v>
      </c>
      <c r="AS1422" s="24">
        <v>7</v>
      </c>
      <c r="AT1422" s="24">
        <v>5</v>
      </c>
      <c r="AU1422" s="24">
        <v>7</v>
      </c>
      <c r="AV1422" s="25">
        <v>5</v>
      </c>
      <c r="AW1422" s="19"/>
      <c r="AX1422" s="29">
        <v>5.2036303178902003E-2</v>
      </c>
      <c r="AY1422" s="30">
        <v>-0.58065635247930902</v>
      </c>
      <c r="AZ1422" s="30">
        <v>0.38431443763283801</v>
      </c>
      <c r="BA1422" s="30">
        <v>-0.70387501909863204</v>
      </c>
      <c r="BB1422" s="62">
        <v>5.3434225586897798E-3</v>
      </c>
      <c r="BC1422" s="108">
        <v>-8.3909004900342605</v>
      </c>
      <c r="BD1422" s="22">
        <v>43747</v>
      </c>
      <c r="BE1422" s="22">
        <v>43914</v>
      </c>
      <c r="BF1422" s="24"/>
      <c r="BG1422" s="22"/>
      <c r="BH1422" s="37"/>
    </row>
    <row r="1423" spans="1:60" x14ac:dyDescent="0.25">
      <c r="A1423" s="19"/>
      <c r="B1423" s="17" t="s">
        <v>1437</v>
      </c>
      <c r="C1423" s="17" t="s">
        <v>5703</v>
      </c>
      <c r="D1423" s="17" t="s">
        <v>3262</v>
      </c>
      <c r="E1423" s="20" t="s">
        <v>7334</v>
      </c>
      <c r="F1423" s="20" t="s">
        <v>3159</v>
      </c>
      <c r="G1423" s="82" t="s">
        <v>7251</v>
      </c>
      <c r="H1423" s="85" t="s">
        <v>7268</v>
      </c>
      <c r="I1423" s="21" t="s">
        <v>7417</v>
      </c>
      <c r="J1423" s="21" t="s">
        <v>2982</v>
      </c>
      <c r="K1423" s="19"/>
      <c r="L1423" s="22">
        <v>44015</v>
      </c>
      <c r="M1423" s="98">
        <v>1085.9231000002501</v>
      </c>
      <c r="N1423" s="94">
        <v>1085.9231000002501</v>
      </c>
      <c r="O1423" s="94">
        <v>1127.51930000074</v>
      </c>
      <c r="P1423" s="62">
        <f t="shared" si="22"/>
        <v>0.96310821464389773</v>
      </c>
      <c r="Q1423" s="22">
        <v>43747</v>
      </c>
      <c r="R1423" s="99">
        <v>856079.71400000004</v>
      </c>
      <c r="S1423" s="99">
        <v>707689.37777441402</v>
      </c>
      <c r="T1423" s="19"/>
      <c r="U1423" s="23">
        <v>1.4441413441090801E-4</v>
      </c>
      <c r="V1423" s="63">
        <v>-0.54357987337425595</v>
      </c>
      <c r="W1423" s="23">
        <v>9.0042819756490592E-3</v>
      </c>
      <c r="X1423" s="63">
        <v>-8.7023417671007302</v>
      </c>
      <c r="Y1423" s="23">
        <v>-2.02017918491038E-3</v>
      </c>
      <c r="Z1423" s="63">
        <v>12.99858546209</v>
      </c>
      <c r="AA1423" s="23">
        <v>-2.5784163435673699E-3</v>
      </c>
      <c r="AB1423" s="63">
        <v>16.6487740752927</v>
      </c>
      <c r="AC1423" s="23">
        <v>7.3222902143243104E-2</v>
      </c>
      <c r="AD1423" s="63">
        <v>27.389587461861101</v>
      </c>
      <c r="AE1423" s="23"/>
      <c r="AF1423" s="64"/>
      <c r="AG1423" s="23">
        <v>-1.0933559078694099E-3</v>
      </c>
      <c r="AH1423" s="63">
        <v>-6.2041613915425797</v>
      </c>
      <c r="AI1423" s="23">
        <v>1.26522416030639E-3</v>
      </c>
      <c r="AJ1423" s="63">
        <v>10.212635388234</v>
      </c>
      <c r="AK1423" s="23">
        <v>8.5923099999490701E-2</v>
      </c>
      <c r="AL1423" s="23">
        <v>3.6336105276859598E-2</v>
      </c>
      <c r="AM1423" s="63">
        <v>33.7666648312006</v>
      </c>
      <c r="AN1423" s="19"/>
      <c r="AO1423" s="26">
        <v>1.6960028235189401E-2</v>
      </c>
      <c r="AP1423" s="26">
        <v>-3.1661764160162399E-2</v>
      </c>
      <c r="AQ1423" s="26">
        <v>1.91730743845255E-2</v>
      </c>
      <c r="AR1423" s="26">
        <v>-3.4931202113512E-2</v>
      </c>
      <c r="AS1423" s="24">
        <v>7</v>
      </c>
      <c r="AT1423" s="24">
        <v>5</v>
      </c>
      <c r="AU1423" s="24">
        <v>7</v>
      </c>
      <c r="AV1423" s="25">
        <v>5</v>
      </c>
      <c r="AW1423" s="19"/>
      <c r="AX1423" s="29">
        <v>5.2039528774184898E-2</v>
      </c>
      <c r="AY1423" s="30">
        <v>-0.56298501912715404</v>
      </c>
      <c r="AZ1423" s="30">
        <v>0.38750725179033901</v>
      </c>
      <c r="BA1423" s="30">
        <v>-0.68274330497388303</v>
      </c>
      <c r="BB1423" s="62">
        <v>5.3437721987393202E-3</v>
      </c>
      <c r="BC1423" s="108">
        <v>-8.3488681747112405</v>
      </c>
      <c r="BD1423" s="22">
        <v>43747</v>
      </c>
      <c r="BE1423" s="22">
        <v>43914</v>
      </c>
      <c r="BF1423" s="24"/>
      <c r="BG1423" s="22"/>
      <c r="BH1423" s="37"/>
    </row>
    <row r="1424" spans="1:60" x14ac:dyDescent="0.25">
      <c r="A1424" s="19"/>
      <c r="B1424" s="17" t="s">
        <v>1438</v>
      </c>
      <c r="C1424" s="17" t="s">
        <v>5704</v>
      </c>
      <c r="D1424" s="17" t="s">
        <v>3263</v>
      </c>
      <c r="E1424" s="20" t="s">
        <v>7289</v>
      </c>
      <c r="F1424" s="20" t="s">
        <v>3159</v>
      </c>
      <c r="G1424" s="82" t="s">
        <v>7253</v>
      </c>
      <c r="H1424" s="85" t="s">
        <v>7265</v>
      </c>
      <c r="I1424" s="21" t="s">
        <v>7417</v>
      </c>
      <c r="J1424" s="21" t="s">
        <v>7764</v>
      </c>
      <c r="K1424" s="19"/>
      <c r="L1424" s="22">
        <v>44015</v>
      </c>
      <c r="M1424" s="98">
        <v>1056.9811000004399</v>
      </c>
      <c r="N1424" s="94">
        <v>1056.9811000004399</v>
      </c>
      <c r="O1424" s="94">
        <v>1081.3614000007501</v>
      </c>
      <c r="P1424" s="62">
        <f t="shared" si="22"/>
        <v>0.97745406854702488</v>
      </c>
      <c r="Q1424" s="22">
        <v>43748</v>
      </c>
      <c r="R1424" s="99">
        <v>946290.38899999997</v>
      </c>
      <c r="S1424" s="99">
        <v>907685.45947363297</v>
      </c>
      <c r="T1424" s="19"/>
      <c r="U1424" s="23">
        <v>-1.27233009152405E-4</v>
      </c>
      <c r="V1424" s="63">
        <v>-0.57074458773058701</v>
      </c>
      <c r="W1424" s="23">
        <v>8.6376940089394295E-4</v>
      </c>
      <c r="X1424" s="63">
        <v>-9.5163930245762494</v>
      </c>
      <c r="Y1424" s="23">
        <v>2.41256662775413E-3</v>
      </c>
      <c r="Z1424" s="63">
        <v>13.4418600433564</v>
      </c>
      <c r="AA1424" s="23">
        <v>4.1876418490573997E-3</v>
      </c>
      <c r="AB1424" s="63">
        <v>17.325379894551599</v>
      </c>
      <c r="AC1424" s="23">
        <v>4.9496719097078298E-2</v>
      </c>
      <c r="AD1424" s="63">
        <v>25.016969157237298</v>
      </c>
      <c r="AE1424" s="23"/>
      <c r="AF1424" s="64"/>
      <c r="AG1424" s="23">
        <v>2.16133823414566E-4</v>
      </c>
      <c r="AH1424" s="63">
        <v>-6.0732124184141902</v>
      </c>
      <c r="AI1424" s="23">
        <v>4.8006946472014499E-3</v>
      </c>
      <c r="AJ1424" s="63">
        <v>10.5661824369308</v>
      </c>
      <c r="AK1424" s="23">
        <v>5.6981100000484702E-2</v>
      </c>
      <c r="AL1424" s="23">
        <v>2.42429523841565E-2</v>
      </c>
      <c r="AM1424" s="63">
        <v>30.766314101318098</v>
      </c>
      <c r="AN1424" s="19"/>
      <c r="AO1424" s="26">
        <v>1.8527012922277201E-2</v>
      </c>
      <c r="AP1424" s="26">
        <v>-2.9917923920038399E-2</v>
      </c>
      <c r="AQ1424" s="26">
        <v>2.16739109946502E-2</v>
      </c>
      <c r="AR1424" s="26">
        <v>-2.0565031341902799E-2</v>
      </c>
      <c r="AS1424" s="24">
        <v>7</v>
      </c>
      <c r="AT1424" s="24">
        <v>5</v>
      </c>
      <c r="AU1424" s="24">
        <v>7</v>
      </c>
      <c r="AV1424" s="25">
        <v>5</v>
      </c>
      <c r="AW1424" s="19"/>
      <c r="AX1424" s="29">
        <v>4.6954555240809E-2</v>
      </c>
      <c r="AY1424" s="30">
        <v>-0.49828890789922298</v>
      </c>
      <c r="AZ1424" s="30">
        <v>0.41684329424924699</v>
      </c>
      <c r="BA1424" s="30">
        <v>-0.61869941932764005</v>
      </c>
      <c r="BB1424" s="62">
        <v>4.8256159564061801E-3</v>
      </c>
      <c r="BC1424" s="108">
        <v>-7.05984141845693</v>
      </c>
      <c r="BD1424" s="22">
        <v>43748</v>
      </c>
      <c r="BE1424" s="22">
        <v>43783</v>
      </c>
      <c r="BF1424" s="24"/>
      <c r="BG1424" s="22"/>
      <c r="BH1424" s="37"/>
    </row>
    <row r="1425" spans="1:60" x14ac:dyDescent="0.25">
      <c r="A1425" s="19"/>
      <c r="B1425" s="17" t="s">
        <v>1439</v>
      </c>
      <c r="C1425" s="17" t="s">
        <v>5705</v>
      </c>
      <c r="D1425" s="17" t="s">
        <v>3263</v>
      </c>
      <c r="E1425" s="20" t="s">
        <v>7290</v>
      </c>
      <c r="F1425" s="20" t="s">
        <v>3159</v>
      </c>
      <c r="G1425" s="82" t="s">
        <v>7253</v>
      </c>
      <c r="H1425" s="85" t="s">
        <v>7265</v>
      </c>
      <c r="I1425" s="21" t="s">
        <v>7417</v>
      </c>
      <c r="J1425" s="21" t="s">
        <v>2982</v>
      </c>
      <c r="K1425" s="19"/>
      <c r="L1425" s="22">
        <v>44015</v>
      </c>
      <c r="M1425" s="98">
        <v>1077.9395000003301</v>
      </c>
      <c r="N1425" s="94">
        <v>1077.9395000003301</v>
      </c>
      <c r="O1425" s="94">
        <v>1096.33540000021</v>
      </c>
      <c r="P1425" s="62">
        <f t="shared" si="22"/>
        <v>0.98322055458587176</v>
      </c>
      <c r="Q1425" s="22">
        <v>43748</v>
      </c>
      <c r="R1425" s="99">
        <v>2565827.4980000001</v>
      </c>
      <c r="S1425" s="99">
        <v>1919266.6501757801</v>
      </c>
      <c r="T1425" s="19"/>
      <c r="U1425" s="23">
        <v>-1.05189642454206E-4</v>
      </c>
      <c r="V1425" s="63">
        <v>-0.568540251060767</v>
      </c>
      <c r="W1425" s="23">
        <v>1.5253213368850999E-3</v>
      </c>
      <c r="X1425" s="63">
        <v>-9.4502378309844097</v>
      </c>
      <c r="Y1425" s="23">
        <v>6.4393324373668301E-3</v>
      </c>
      <c r="Z1425" s="63">
        <v>13.844536624325</v>
      </c>
      <c r="AA1425" s="23">
        <v>1.23167737619951E-2</v>
      </c>
      <c r="AB1425" s="63">
        <v>18.138293085852599</v>
      </c>
      <c r="AC1425" s="23">
        <v>6.6535251859022496E-2</v>
      </c>
      <c r="AD1425" s="63">
        <v>26.720822433446301</v>
      </c>
      <c r="AE1425" s="23"/>
      <c r="AF1425" s="64"/>
      <c r="AG1425" s="23">
        <v>2.82191918813623E-4</v>
      </c>
      <c r="AH1425" s="63">
        <v>-6.06660660887428</v>
      </c>
      <c r="AI1425" s="23">
        <v>8.9037477082456497E-3</v>
      </c>
      <c r="AJ1425" s="63">
        <v>10.976487743028001</v>
      </c>
      <c r="AK1425" s="23">
        <v>7.7939500000866205E-2</v>
      </c>
      <c r="AL1425" s="23">
        <v>3.3677143021122902E-2</v>
      </c>
      <c r="AM1425" s="63">
        <v>33.835668184736299</v>
      </c>
      <c r="AN1425" s="19"/>
      <c r="AO1425" s="26">
        <v>1.8549471042206299E-2</v>
      </c>
      <c r="AP1425" s="26">
        <v>-2.9896565421040602E-2</v>
      </c>
      <c r="AQ1425" s="26">
        <v>2.2349338671119798E-2</v>
      </c>
      <c r="AR1425" s="26">
        <v>-1.9895971985533799E-2</v>
      </c>
      <c r="AS1425" s="24">
        <v>7</v>
      </c>
      <c r="AT1425" s="24">
        <v>5</v>
      </c>
      <c r="AU1425" s="24">
        <v>7</v>
      </c>
      <c r="AV1425" s="25">
        <v>5</v>
      </c>
      <c r="AW1425" s="19"/>
      <c r="AX1425" s="29">
        <v>4.6968620500047097E-2</v>
      </c>
      <c r="AY1425" s="30">
        <v>-0.33975579970456199</v>
      </c>
      <c r="AZ1425" s="30">
        <v>0.44312517607249902</v>
      </c>
      <c r="BA1425" s="30">
        <v>-0.42334855647641201</v>
      </c>
      <c r="BB1425" s="62">
        <v>4.8271836680942202E-3</v>
      </c>
      <c r="BC1425" s="108">
        <v>-6.9881534428059204</v>
      </c>
      <c r="BD1425" s="22">
        <v>43748</v>
      </c>
      <c r="BE1425" s="22">
        <v>43783</v>
      </c>
      <c r="BF1425" s="24"/>
      <c r="BG1425" s="22"/>
      <c r="BH1425" s="37"/>
    </row>
    <row r="1426" spans="1:60" x14ac:dyDescent="0.25">
      <c r="A1426" s="19"/>
      <c r="B1426" s="17" t="s">
        <v>1440</v>
      </c>
      <c r="C1426" s="17" t="s">
        <v>5706</v>
      </c>
      <c r="D1426" s="17" t="s">
        <v>3263</v>
      </c>
      <c r="E1426" s="20" t="s">
        <v>7315</v>
      </c>
      <c r="F1426" s="20" t="s">
        <v>3159</v>
      </c>
      <c r="G1426" s="82" t="s">
        <v>7253</v>
      </c>
      <c r="H1426" s="85" t="s">
        <v>7265</v>
      </c>
      <c r="I1426" s="21" t="s">
        <v>7417</v>
      </c>
      <c r="J1426" s="21" t="s">
        <v>7765</v>
      </c>
      <c r="K1426" s="19"/>
      <c r="L1426" s="22">
        <v>44015</v>
      </c>
      <c r="M1426" s="98">
        <v>1080.14479999989</v>
      </c>
      <c r="N1426" s="94">
        <v>1080.14479999989</v>
      </c>
      <c r="O1426" s="94">
        <v>1096.57110000029</v>
      </c>
      <c r="P1426" s="62">
        <f t="shared" si="22"/>
        <v>0.9850203055685165</v>
      </c>
      <c r="Q1426" s="22">
        <v>43748</v>
      </c>
      <c r="R1426" s="99">
        <v>12610003.351</v>
      </c>
      <c r="S1426" s="99">
        <v>14214870.282749999</v>
      </c>
      <c r="T1426" s="19"/>
      <c r="U1426" s="23">
        <v>-9.8403047559258994E-5</v>
      </c>
      <c r="V1426" s="63">
        <v>-0.56786159157127303</v>
      </c>
      <c r="W1426" s="23">
        <v>1.73127894595382E-3</v>
      </c>
      <c r="X1426" s="63">
        <v>-9.4296420700702601</v>
      </c>
      <c r="Y1426" s="23">
        <v>7.6950526472501198E-3</v>
      </c>
      <c r="Z1426" s="63">
        <v>13.970108645313299</v>
      </c>
      <c r="AA1426" s="23">
        <v>1.4858162518066801E-2</v>
      </c>
      <c r="AB1426" s="63">
        <v>18.392431961459799</v>
      </c>
      <c r="AC1426" s="23">
        <v>7.1888259117258699E-2</v>
      </c>
      <c r="AD1426" s="63">
        <v>27.256123159255399</v>
      </c>
      <c r="AE1426" s="23"/>
      <c r="AF1426" s="64"/>
      <c r="AG1426" s="23">
        <v>3.0273622905951898E-4</v>
      </c>
      <c r="AH1426" s="63">
        <v>-6.0645521778496896</v>
      </c>
      <c r="AI1426" s="23">
        <v>1.01833405315119E-2</v>
      </c>
      <c r="AJ1426" s="63">
        <v>11.104447025354601</v>
      </c>
      <c r="AK1426" s="23">
        <v>8.0144800000271105E-2</v>
      </c>
      <c r="AL1426" s="23">
        <v>3.5110240773065002E-2</v>
      </c>
      <c r="AM1426" s="63">
        <v>33.599915602128</v>
      </c>
      <c r="AN1426" s="19"/>
      <c r="AO1426" s="26">
        <v>1.85564310177142E-2</v>
      </c>
      <c r="AP1426" s="26">
        <v>-2.9889935340179401E-2</v>
      </c>
      <c r="AQ1426" s="26">
        <v>2.2559428056411E-2</v>
      </c>
      <c r="AR1426" s="26">
        <v>-1.9687965292177999E-2</v>
      </c>
      <c r="AS1426" s="24">
        <v>7</v>
      </c>
      <c r="AT1426" s="24">
        <v>5</v>
      </c>
      <c r="AU1426" s="24">
        <v>7</v>
      </c>
      <c r="AV1426" s="25">
        <v>5</v>
      </c>
      <c r="AW1426" s="19"/>
      <c r="AX1426" s="29">
        <v>4.6973291786562198E-2</v>
      </c>
      <c r="AY1426" s="30">
        <v>-0.290215178943527</v>
      </c>
      <c r="AZ1426" s="30">
        <v>0.451339192789874</v>
      </c>
      <c r="BA1426" s="30">
        <v>-0.362013953834321</v>
      </c>
      <c r="BB1426" s="62">
        <v>4.8277020796194904E-3</v>
      </c>
      <c r="BC1426" s="108">
        <v>-6.9658684238893303</v>
      </c>
      <c r="BD1426" s="22">
        <v>43748</v>
      </c>
      <c r="BE1426" s="22">
        <v>43783</v>
      </c>
      <c r="BF1426" s="24"/>
      <c r="BG1426" s="22"/>
      <c r="BH1426" s="37"/>
    </row>
    <row r="1427" spans="1:60" x14ac:dyDescent="0.25">
      <c r="A1427" s="19"/>
      <c r="B1427" s="17" t="s">
        <v>1441</v>
      </c>
      <c r="C1427" s="17" t="s">
        <v>5707</v>
      </c>
      <c r="D1427" s="17" t="s">
        <v>3263</v>
      </c>
      <c r="E1427" s="20" t="s">
        <v>7300</v>
      </c>
      <c r="F1427" s="20" t="s">
        <v>3159</v>
      </c>
      <c r="G1427" s="82" t="s">
        <v>7253</v>
      </c>
      <c r="H1427" s="85" t="s">
        <v>7265</v>
      </c>
      <c r="I1427" s="21" t="s">
        <v>7417</v>
      </c>
      <c r="J1427" s="21" t="s">
        <v>7766</v>
      </c>
      <c r="K1427" s="19"/>
      <c r="L1427" s="22">
        <v>44015</v>
      </c>
      <c r="M1427" s="98">
        <v>997.44139999989397</v>
      </c>
      <c r="N1427" s="94">
        <v>997.44139999989397</v>
      </c>
      <c r="O1427" s="94">
        <v>1041.62480000034</v>
      </c>
      <c r="P1427" s="62">
        <f t="shared" si="22"/>
        <v>0.95758223114461982</v>
      </c>
      <c r="Q1427" s="22">
        <v>43763</v>
      </c>
      <c r="R1427" s="99">
        <v>113.495</v>
      </c>
      <c r="S1427" s="99">
        <v>17970.177664123501</v>
      </c>
      <c r="T1427" s="19"/>
      <c r="U1427" s="23">
        <v>-1.1858939433295699E-4</v>
      </c>
      <c r="V1427" s="63">
        <v>-0.56988022624864199</v>
      </c>
      <c r="W1427" s="23">
        <v>6.0675235527014601E-3</v>
      </c>
      <c r="X1427" s="63">
        <v>-8.9960176094027702</v>
      </c>
      <c r="Y1427" s="23">
        <v>-2.2098538061982299E-2</v>
      </c>
      <c r="Z1427" s="63">
        <v>10.9907495743828</v>
      </c>
      <c r="AA1427" s="23">
        <v>-4.1561120091500897E-2</v>
      </c>
      <c r="AB1427" s="63">
        <v>12.750503700503</v>
      </c>
      <c r="AC1427" s="23"/>
      <c r="AD1427" s="63"/>
      <c r="AE1427" s="23"/>
      <c r="AF1427" s="64"/>
      <c r="AG1427" s="23">
        <v>2.4207781825680299E-4</v>
      </c>
      <c r="AH1427" s="63">
        <v>-6.0706180189299603</v>
      </c>
      <c r="AI1427" s="23">
        <v>-1.97432844288414E-2</v>
      </c>
      <c r="AJ1427" s="63">
        <v>8.1117845293192694</v>
      </c>
      <c r="AK1427" s="23">
        <v>-3.0041574418646598E-3</v>
      </c>
      <c r="AL1427" s="23">
        <v>-1.6504602444911099E-3</v>
      </c>
      <c r="AM1427" s="63">
        <v>20.419313682563399</v>
      </c>
      <c r="AN1427" s="19"/>
      <c r="AO1427" s="26">
        <v>1.8535862189310099E-2</v>
      </c>
      <c r="AP1427" s="26">
        <v>-2.9909517236774302E-2</v>
      </c>
      <c r="AQ1427" s="26">
        <v>8.3315414140088303E-3</v>
      </c>
      <c r="AR1427" s="26">
        <v>-1.9739331996788699E-2</v>
      </c>
      <c r="AS1427" s="24">
        <v>4</v>
      </c>
      <c r="AT1427" s="24">
        <v>4</v>
      </c>
      <c r="AU1427" s="24">
        <v>7</v>
      </c>
      <c r="AV1427" s="25">
        <v>5</v>
      </c>
      <c r="AW1427" s="19"/>
      <c r="AX1427" s="29">
        <v>4.2779430902446597E-2</v>
      </c>
      <c r="AY1427" s="30">
        <v>-1.58985916543679</v>
      </c>
      <c r="AZ1427" s="30">
        <v>0.26240841827984701</v>
      </c>
      <c r="BA1427" s="30">
        <v>-1.9012587602374</v>
      </c>
      <c r="BB1427" s="62">
        <v>4.3919837730936702E-3</v>
      </c>
      <c r="BC1427" s="108">
        <v>-5.0784313123731399</v>
      </c>
      <c r="BD1427" s="22">
        <v>43657</v>
      </c>
      <c r="BE1427" s="22">
        <v>43783</v>
      </c>
      <c r="BF1427" s="24"/>
      <c r="BG1427" s="22"/>
      <c r="BH1427" s="37"/>
    </row>
    <row r="1428" spans="1:60" x14ac:dyDescent="0.25">
      <c r="A1428" s="19"/>
      <c r="B1428" s="17" t="s">
        <v>1442</v>
      </c>
      <c r="C1428" s="17" t="s">
        <v>5708</v>
      </c>
      <c r="D1428" s="17" t="s">
        <v>3263</v>
      </c>
      <c r="E1428" s="20" t="s">
        <v>7294</v>
      </c>
      <c r="F1428" s="20" t="s">
        <v>3159</v>
      </c>
      <c r="G1428" s="82" t="s">
        <v>7253</v>
      </c>
      <c r="H1428" s="85" t="s">
        <v>7265</v>
      </c>
      <c r="I1428" s="21" t="s">
        <v>7417</v>
      </c>
      <c r="J1428" s="21" t="s">
        <v>7767</v>
      </c>
      <c r="K1428" s="19"/>
      <c r="L1428" s="22">
        <v>44015</v>
      </c>
      <c r="M1428" s="98">
        <v>1067.27889999934</v>
      </c>
      <c r="N1428" s="94">
        <v>1067.27889999934</v>
      </c>
      <c r="O1428" s="94">
        <v>1067.27889999934</v>
      </c>
      <c r="P1428" s="62">
        <f t="shared" si="22"/>
        <v>1</v>
      </c>
      <c r="Q1428" s="22">
        <v>44015</v>
      </c>
      <c r="R1428" s="99">
        <v>0</v>
      </c>
      <c r="S1428" s="99">
        <v>106775.47306103499</v>
      </c>
      <c r="T1428" s="19"/>
      <c r="U1428" s="23">
        <v>0</v>
      </c>
      <c r="V1428" s="63">
        <v>-0.55802128681534702</v>
      </c>
      <c r="W1428" s="23">
        <v>0</v>
      </c>
      <c r="X1428" s="63">
        <v>-9.6027699646656401</v>
      </c>
      <c r="Y1428" s="23">
        <v>0</v>
      </c>
      <c r="Z1428" s="63">
        <v>13.200603380581001</v>
      </c>
      <c r="AA1428" s="23">
        <v>1.7558353209096801E-2</v>
      </c>
      <c r="AB1428" s="63">
        <v>18.6624510305701</v>
      </c>
      <c r="AC1428" s="23"/>
      <c r="AD1428" s="63"/>
      <c r="AE1428" s="23"/>
      <c r="AF1428" s="64"/>
      <c r="AG1428" s="23">
        <v>0</v>
      </c>
      <c r="AH1428" s="63">
        <v>-6.0948258007556397</v>
      </c>
      <c r="AI1428" s="23">
        <v>0</v>
      </c>
      <c r="AJ1428" s="63">
        <v>10.0861129722034</v>
      </c>
      <c r="AK1428" s="23">
        <v>6.63973093433015E-2</v>
      </c>
      <c r="AL1428" s="23">
        <v>3.59244912215217E-2</v>
      </c>
      <c r="AM1428" s="63">
        <v>27.359460361098201</v>
      </c>
      <c r="AN1428" s="19"/>
      <c r="AO1428" s="26">
        <v>2.6822834624908899E-3</v>
      </c>
      <c r="AP1428" s="26">
        <v>-5.4016840113035901E-4</v>
      </c>
      <c r="AQ1428" s="26">
        <v>6.4017582808446596E-3</v>
      </c>
      <c r="AR1428" s="26">
        <v>0</v>
      </c>
      <c r="AS1428" s="24">
        <v>1</v>
      </c>
      <c r="AT1428" s="24">
        <v>0</v>
      </c>
      <c r="AU1428" s="24">
        <v>7</v>
      </c>
      <c r="AV1428" s="25">
        <v>5</v>
      </c>
      <c r="AW1428" s="19"/>
      <c r="AX1428" s="29">
        <v>4.3849849257731003E-3</v>
      </c>
      <c r="AY1428" s="30">
        <v>-2.5857346419034002</v>
      </c>
      <c r="AZ1428" s="30">
        <v>0.45329148630253302</v>
      </c>
      <c r="BA1428" s="30">
        <v>-6.3428766809738599</v>
      </c>
      <c r="BB1428" s="62">
        <v>4.5339145989885298E-4</v>
      </c>
      <c r="BC1428" s="108">
        <v>-5.4016840154531599E-2</v>
      </c>
      <c r="BD1428" s="22">
        <v>43650</v>
      </c>
      <c r="BE1428" s="22">
        <v>43651</v>
      </c>
      <c r="BF1428" s="24">
        <v>3</v>
      </c>
      <c r="BG1428" s="22">
        <v>43655</v>
      </c>
      <c r="BH1428" s="37"/>
    </row>
    <row r="1429" spans="1:60" x14ac:dyDescent="0.25">
      <c r="A1429" s="19"/>
      <c r="B1429" s="17" t="s">
        <v>1443</v>
      </c>
      <c r="C1429" s="17" t="s">
        <v>5709</v>
      </c>
      <c r="D1429" s="17" t="s">
        <v>3263</v>
      </c>
      <c r="E1429" s="20" t="s">
        <v>7328</v>
      </c>
      <c r="F1429" s="20" t="s">
        <v>3159</v>
      </c>
      <c r="G1429" s="82" t="s">
        <v>7253</v>
      </c>
      <c r="H1429" s="85" t="s">
        <v>7265</v>
      </c>
      <c r="I1429" s="21" t="s">
        <v>7417</v>
      </c>
      <c r="J1429" s="21" t="s">
        <v>7768</v>
      </c>
      <c r="K1429" s="19"/>
      <c r="L1429" s="22">
        <v>44015</v>
      </c>
      <c r="M1429" s="98">
        <v>1066.5244999993599</v>
      </c>
      <c r="N1429" s="94">
        <v>1066.5244999993599</v>
      </c>
      <c r="O1429" s="94">
        <v>1087.8057000003801</v>
      </c>
      <c r="P1429" s="62">
        <f t="shared" si="22"/>
        <v>0.98043657980371612</v>
      </c>
      <c r="Q1429" s="22">
        <v>43748</v>
      </c>
      <c r="R1429" s="99">
        <v>31553399.052999999</v>
      </c>
      <c r="S1429" s="99">
        <v>29816543.9600312</v>
      </c>
      <c r="T1429" s="19"/>
      <c r="U1429" s="23">
        <v>-1.15877017378807E-4</v>
      </c>
      <c r="V1429" s="63">
        <v>-0.56960898855322695</v>
      </c>
      <c r="W1429" s="23">
        <v>1.20630149467615E-3</v>
      </c>
      <c r="X1429" s="63">
        <v>-9.4821398151980194</v>
      </c>
      <c r="Y1429" s="23">
        <v>4.4959698170714503E-3</v>
      </c>
      <c r="Z1429" s="63">
        <v>13.650200362288199</v>
      </c>
      <c r="AA1429" s="23">
        <v>8.3902952810603892E-3</v>
      </c>
      <c r="AB1429" s="63">
        <v>17.7456452377664</v>
      </c>
      <c r="AC1429" s="23">
        <v>5.8288055719458498E-2</v>
      </c>
      <c r="AD1429" s="63">
        <v>25.896102819475299</v>
      </c>
      <c r="AE1429" s="23"/>
      <c r="AF1429" s="64"/>
      <c r="AG1429" s="23">
        <v>2.5022093541338098E-4</v>
      </c>
      <c r="AH1429" s="63">
        <v>-6.0698037072143096</v>
      </c>
      <c r="AI1429" s="23">
        <v>6.9235853661666598E-3</v>
      </c>
      <c r="AJ1429" s="63">
        <v>10.7784715088201</v>
      </c>
      <c r="AK1429" s="23">
        <v>6.65245000000141E-2</v>
      </c>
      <c r="AL1429" s="23">
        <v>2.8230092910234799E-2</v>
      </c>
      <c r="AM1429" s="63">
        <v>31.7206541012565</v>
      </c>
      <c r="AN1429" s="19"/>
      <c r="AO1429" s="26">
        <v>1.85386334069335E-2</v>
      </c>
      <c r="AP1429" s="26">
        <v>-2.9906879281952601E-2</v>
      </c>
      <c r="AQ1429" s="26">
        <v>2.2023513138265099E-2</v>
      </c>
      <c r="AR1429" s="26">
        <v>-2.0218586050759799E-2</v>
      </c>
      <c r="AS1429" s="24">
        <v>7</v>
      </c>
      <c r="AT1429" s="24">
        <v>5</v>
      </c>
      <c r="AU1429" s="24">
        <v>7</v>
      </c>
      <c r="AV1429" s="25">
        <v>5</v>
      </c>
      <c r="AW1429" s="19"/>
      <c r="AX1429" s="29">
        <v>4.6961627464188499E-2</v>
      </c>
      <c r="AY1429" s="30">
        <v>-0.41631210805553598</v>
      </c>
      <c r="AZ1429" s="30">
        <v>0.43043212378870499</v>
      </c>
      <c r="BA1429" s="30">
        <v>-0.51786074342180699</v>
      </c>
      <c r="BB1429" s="62">
        <v>4.8264057717096898E-3</v>
      </c>
      <c r="BC1429" s="108">
        <v>-7.0227155456377703</v>
      </c>
      <c r="BD1429" s="22">
        <v>43748</v>
      </c>
      <c r="BE1429" s="22">
        <v>43783</v>
      </c>
      <c r="BF1429" s="24"/>
      <c r="BG1429" s="22"/>
      <c r="BH1429" s="37"/>
    </row>
    <row r="1430" spans="1:60" x14ac:dyDescent="0.25">
      <c r="A1430" s="19"/>
      <c r="B1430" s="17" t="s">
        <v>1444</v>
      </c>
      <c r="C1430" s="17" t="s">
        <v>5710</v>
      </c>
      <c r="D1430" s="17" t="s">
        <v>3263</v>
      </c>
      <c r="E1430" s="20" t="s">
        <v>7329</v>
      </c>
      <c r="F1430" s="20" t="s">
        <v>3159</v>
      </c>
      <c r="G1430" s="82" t="s">
        <v>7253</v>
      </c>
      <c r="H1430" s="85" t="s">
        <v>7265</v>
      </c>
      <c r="I1430" s="21" t="s">
        <v>7417</v>
      </c>
      <c r="J1430" s="21" t="s">
        <v>7769</v>
      </c>
      <c r="K1430" s="19"/>
      <c r="L1430" s="22">
        <v>44015</v>
      </c>
      <c r="M1430" s="98">
        <v>1077.5929000005101</v>
      </c>
      <c r="N1430" s="94">
        <v>1077.5929000005101</v>
      </c>
      <c r="O1430" s="94">
        <v>1093.8445999994899</v>
      </c>
      <c r="P1430" s="62">
        <f t="shared" si="22"/>
        <v>0.98514258789686637</v>
      </c>
      <c r="Q1430" s="22">
        <v>43748</v>
      </c>
      <c r="R1430" s="99">
        <v>2610394.051</v>
      </c>
      <c r="S1430" s="99">
        <v>1784755.42464844</v>
      </c>
      <c r="T1430" s="19"/>
      <c r="U1430" s="23">
        <v>-9.7893807833315805E-5</v>
      </c>
      <c r="V1430" s="63">
        <v>-0.56781066759867804</v>
      </c>
      <c r="W1430" s="23">
        <v>1.7450707473472E-3</v>
      </c>
      <c r="X1430" s="63">
        <v>-9.4282628899381997</v>
      </c>
      <c r="Y1430" s="23">
        <v>7.7801401293982097E-3</v>
      </c>
      <c r="Z1430" s="63">
        <v>13.978617393528101</v>
      </c>
      <c r="AA1430" s="23">
        <v>1.50310549197457E-2</v>
      </c>
      <c r="AB1430" s="63">
        <v>18.409721201635001</v>
      </c>
      <c r="AC1430" s="23">
        <v>7.2253719828950097E-2</v>
      </c>
      <c r="AD1430" s="63">
        <v>27.292669230431802</v>
      </c>
      <c r="AE1430" s="23"/>
      <c r="AF1430" s="64"/>
      <c r="AG1430" s="23">
        <v>3.0410336330533001E-4</v>
      </c>
      <c r="AH1430" s="63">
        <v>-6.0644154644251103</v>
      </c>
      <c r="AI1430" s="23">
        <v>1.0270021193719E-2</v>
      </c>
      <c r="AJ1430" s="63">
        <v>11.113115091575301</v>
      </c>
      <c r="AK1430" s="23">
        <v>7.7592900001036497E-2</v>
      </c>
      <c r="AL1430" s="23">
        <v>3.50923577225331E-2</v>
      </c>
      <c r="AM1430" s="63">
        <v>30.7565203846898</v>
      </c>
      <c r="AN1430" s="19"/>
      <c r="AO1430" s="26">
        <v>1.8556885201178399E-2</v>
      </c>
      <c r="AP1430" s="26">
        <v>-2.9889420601648502E-2</v>
      </c>
      <c r="AQ1430" s="26">
        <v>2.25737829296122E-2</v>
      </c>
      <c r="AR1430" s="26">
        <v>-1.9673893752951699E-2</v>
      </c>
      <c r="AS1430" s="24">
        <v>7</v>
      </c>
      <c r="AT1430" s="24">
        <v>5</v>
      </c>
      <c r="AU1430" s="24">
        <v>7</v>
      </c>
      <c r="AV1430" s="25">
        <v>5</v>
      </c>
      <c r="AW1430" s="19"/>
      <c r="AX1430" s="29">
        <v>4.6973555453150802E-2</v>
      </c>
      <c r="AY1430" s="30">
        <v>-0.28684707516458702</v>
      </c>
      <c r="AZ1430" s="30">
        <v>0.45189796180147801</v>
      </c>
      <c r="BA1430" s="30">
        <v>-0.35783919389723501</v>
      </c>
      <c r="BB1430" s="62">
        <v>4.8277319029148202E-3</v>
      </c>
      <c r="BC1430" s="108">
        <v>-6.9643530716566602</v>
      </c>
      <c r="BD1430" s="22">
        <v>43748</v>
      </c>
      <c r="BE1430" s="22">
        <v>43783</v>
      </c>
      <c r="BF1430" s="24"/>
      <c r="BG1430" s="22"/>
      <c r="BH1430" s="37"/>
    </row>
    <row r="1431" spans="1:60" x14ac:dyDescent="0.25">
      <c r="A1431" s="19"/>
      <c r="B1431" s="17" t="s">
        <v>1445</v>
      </c>
      <c r="C1431" s="17" t="s">
        <v>5711</v>
      </c>
      <c r="D1431" s="17" t="s">
        <v>3263</v>
      </c>
      <c r="E1431" s="20" t="s">
        <v>7330</v>
      </c>
      <c r="F1431" s="20" t="s">
        <v>3159</v>
      </c>
      <c r="G1431" s="82" t="s">
        <v>7253</v>
      </c>
      <c r="H1431" s="85" t="s">
        <v>7265</v>
      </c>
      <c r="I1431" s="21" t="s">
        <v>7417</v>
      </c>
      <c r="J1431" s="21" t="s">
        <v>7770</v>
      </c>
      <c r="K1431" s="19"/>
      <c r="L1431" s="22">
        <v>44015</v>
      </c>
      <c r="M1431" s="98">
        <v>1080.42129999958</v>
      </c>
      <c r="N1431" s="94">
        <v>1080.42129999958</v>
      </c>
      <c r="O1431" s="94">
        <v>1096.45160000026</v>
      </c>
      <c r="P1431" s="62">
        <f t="shared" si="22"/>
        <v>0.98537983801503304</v>
      </c>
      <c r="Q1431" s="22">
        <v>43748</v>
      </c>
      <c r="R1431" s="99">
        <v>4045832.4</v>
      </c>
      <c r="S1431" s="99">
        <v>3811246.5041132802</v>
      </c>
      <c r="T1431" s="19"/>
      <c r="U1431" s="23">
        <v>-9.6989791018131695E-5</v>
      </c>
      <c r="V1431" s="63">
        <v>-0.56772026591715996</v>
      </c>
      <c r="W1431" s="23">
        <v>1.7722600405249999E-3</v>
      </c>
      <c r="X1431" s="63">
        <v>-9.4255439606204199</v>
      </c>
      <c r="Y1431" s="23">
        <v>7.9454839487880201E-3</v>
      </c>
      <c r="Z1431" s="63">
        <v>13.9951517754671</v>
      </c>
      <c r="AA1431" s="23">
        <v>1.53660842279351E-2</v>
      </c>
      <c r="AB1431" s="63">
        <v>18.443224132439401</v>
      </c>
      <c r="AC1431" s="23">
        <v>7.2961854593813796E-2</v>
      </c>
      <c r="AD1431" s="63">
        <v>27.363482706918099</v>
      </c>
      <c r="AE1431" s="23"/>
      <c r="AF1431" s="64"/>
      <c r="AG1431" s="23">
        <v>3.0682631040690499E-4</v>
      </c>
      <c r="AH1431" s="63">
        <v>-6.0641431697149502</v>
      </c>
      <c r="AI1431" s="23">
        <v>1.0438529532621E-2</v>
      </c>
      <c r="AJ1431" s="63">
        <v>11.129965925472799</v>
      </c>
      <c r="AK1431" s="23">
        <v>8.0421299999288806E-2</v>
      </c>
      <c r="AL1431" s="23">
        <v>3.57456077472307E-2</v>
      </c>
      <c r="AM1431" s="63">
        <v>33.9300744039938</v>
      </c>
      <c r="AN1431" s="19"/>
      <c r="AO1431" s="26">
        <v>1.8557856541519899E-2</v>
      </c>
      <c r="AP1431" s="26">
        <v>-2.9888566677073E-2</v>
      </c>
      <c r="AQ1431" s="26">
        <v>2.2601280134040301E-2</v>
      </c>
      <c r="AR1431" s="26">
        <v>-1.9646272107820599E-2</v>
      </c>
      <c r="AS1431" s="24">
        <v>7</v>
      </c>
      <c r="AT1431" s="24">
        <v>5</v>
      </c>
      <c r="AU1431" s="24">
        <v>7</v>
      </c>
      <c r="AV1431" s="25">
        <v>5</v>
      </c>
      <c r="AW1431" s="19"/>
      <c r="AX1431" s="29">
        <v>4.6974251935244002E-2</v>
      </c>
      <c r="AY1431" s="30">
        <v>-0.28032358745303998</v>
      </c>
      <c r="AZ1431" s="30">
        <v>0.452979649145618</v>
      </c>
      <c r="BA1431" s="30">
        <v>-0.34975152245624502</v>
      </c>
      <c r="BB1431" s="62">
        <v>4.8278086040227201E-3</v>
      </c>
      <c r="BC1431" s="108">
        <v>-6.9614016706254898</v>
      </c>
      <c r="BD1431" s="22">
        <v>43748</v>
      </c>
      <c r="BE1431" s="22">
        <v>43783</v>
      </c>
      <c r="BF1431" s="24"/>
      <c r="BG1431" s="22"/>
      <c r="BH1431" s="37"/>
    </row>
    <row r="1432" spans="1:60" x14ac:dyDescent="0.25">
      <c r="A1432" s="19"/>
      <c r="B1432" s="17" t="s">
        <v>1446</v>
      </c>
      <c r="C1432" s="17" t="s">
        <v>5712</v>
      </c>
      <c r="D1432" s="17" t="s">
        <v>3263</v>
      </c>
      <c r="E1432" s="20" t="s">
        <v>7306</v>
      </c>
      <c r="F1432" s="20" t="s">
        <v>3159</v>
      </c>
      <c r="G1432" s="82" t="s">
        <v>7253</v>
      </c>
      <c r="H1432" s="85" t="s">
        <v>7265</v>
      </c>
      <c r="I1432" s="21" t="s">
        <v>7417</v>
      </c>
      <c r="J1432" s="21" t="s">
        <v>7771</v>
      </c>
      <c r="K1432" s="19"/>
      <c r="L1432" s="22">
        <v>44015</v>
      </c>
      <c r="M1432" s="98">
        <v>1086.6955999992799</v>
      </c>
      <c r="N1432" s="94">
        <v>1086.6955999992799</v>
      </c>
      <c r="O1432" s="94">
        <v>1096.3825000003001</v>
      </c>
      <c r="P1432" s="62">
        <f t="shared" si="22"/>
        <v>0.99116467108785711</v>
      </c>
      <c r="Q1432" s="22">
        <v>43748</v>
      </c>
      <c r="R1432" s="99">
        <v>20170218.863000002</v>
      </c>
      <c r="S1432" s="99">
        <v>18184327.362406299</v>
      </c>
      <c r="T1432" s="19"/>
      <c r="U1432" s="23">
        <v>-7.5084388299728703E-5</v>
      </c>
      <c r="V1432" s="63">
        <v>-0.56552972564532</v>
      </c>
      <c r="W1432" s="23">
        <v>2.4313232133863498E-3</v>
      </c>
      <c r="X1432" s="63">
        <v>-9.3596376433270105</v>
      </c>
      <c r="Y1432" s="23">
        <v>1.1975385441473901E-2</v>
      </c>
      <c r="Z1432" s="63">
        <v>14.398141924728399</v>
      </c>
      <c r="AA1432" s="23">
        <v>2.35455036436178E-2</v>
      </c>
      <c r="AB1432" s="63">
        <v>19.261166074022199</v>
      </c>
      <c r="AC1432" s="23"/>
      <c r="AD1432" s="63"/>
      <c r="AE1432" s="23"/>
      <c r="AF1432" s="64"/>
      <c r="AG1432" s="23">
        <v>3.7264423008309699E-4</v>
      </c>
      <c r="AH1432" s="63">
        <v>-6.0575613777473301</v>
      </c>
      <c r="AI1432" s="23">
        <v>1.45451086009416E-2</v>
      </c>
      <c r="AJ1432" s="63">
        <v>11.540623832304799</v>
      </c>
      <c r="AK1432" s="23">
        <v>8.6695599999075099E-2</v>
      </c>
      <c r="AL1432" s="23">
        <v>4.2021325269160997E-2</v>
      </c>
      <c r="AM1432" s="63">
        <v>30.990475106984402</v>
      </c>
      <c r="AN1432" s="19"/>
      <c r="AO1432" s="26">
        <v>1.8580156103780599E-2</v>
      </c>
      <c r="AP1432" s="26">
        <v>-2.9867325915802202E-2</v>
      </c>
      <c r="AQ1432" s="26">
        <v>2.3274271670743502E-2</v>
      </c>
      <c r="AR1432" s="26">
        <v>-1.89798770134075E-2</v>
      </c>
      <c r="AS1432" s="24">
        <v>7</v>
      </c>
      <c r="AT1432" s="24">
        <v>5</v>
      </c>
      <c r="AU1432" s="24">
        <v>7</v>
      </c>
      <c r="AV1432" s="25">
        <v>5</v>
      </c>
      <c r="AW1432" s="19"/>
      <c r="AX1432" s="29">
        <v>4.6990430203877602E-2</v>
      </c>
      <c r="AY1432" s="30">
        <v>-0.120987367759767</v>
      </c>
      <c r="AZ1432" s="30">
        <v>0.47940905781979398</v>
      </c>
      <c r="BA1432" s="30">
        <v>-0.15147750880146299</v>
      </c>
      <c r="BB1432" s="62">
        <v>4.8295955374533196E-3</v>
      </c>
      <c r="BC1432" s="108">
        <v>-6.8899950519698896</v>
      </c>
      <c r="BD1432" s="22">
        <v>43748</v>
      </c>
      <c r="BE1432" s="22">
        <v>43783</v>
      </c>
      <c r="BF1432" s="24"/>
      <c r="BG1432" s="22"/>
      <c r="BH1432" s="37"/>
    </row>
    <row r="1433" spans="1:60" x14ac:dyDescent="0.25">
      <c r="A1433" s="19"/>
      <c r="B1433" s="17" t="s">
        <v>1447</v>
      </c>
      <c r="C1433" s="17" t="s">
        <v>5713</v>
      </c>
      <c r="D1433" s="17" t="s">
        <v>3263</v>
      </c>
      <c r="E1433" s="20" t="s">
        <v>7331</v>
      </c>
      <c r="F1433" s="20" t="s">
        <v>3159</v>
      </c>
      <c r="G1433" s="82" t="s">
        <v>7253</v>
      </c>
      <c r="H1433" s="85" t="s">
        <v>7265</v>
      </c>
      <c r="I1433" s="21" t="s">
        <v>7417</v>
      </c>
      <c r="J1433" s="21" t="s">
        <v>2982</v>
      </c>
      <c r="K1433" s="19"/>
      <c r="L1433" s="22">
        <v>44015</v>
      </c>
      <c r="M1433" s="98">
        <v>1080.14479999989</v>
      </c>
      <c r="N1433" s="94">
        <v>1080.14479999989</v>
      </c>
      <c r="O1433" s="94">
        <v>1096.57110000029</v>
      </c>
      <c r="P1433" s="62">
        <f t="shared" si="22"/>
        <v>0.9850203055685165</v>
      </c>
      <c r="Q1433" s="22">
        <v>43748</v>
      </c>
      <c r="R1433" s="99">
        <v>30742.3</v>
      </c>
      <c r="S1433" s="99">
        <v>29696.865167938198</v>
      </c>
      <c r="T1433" s="19"/>
      <c r="U1433" s="23">
        <v>-9.8403047559258994E-5</v>
      </c>
      <c r="V1433" s="63">
        <v>-0.56786159157127303</v>
      </c>
      <c r="W1433" s="23">
        <v>1.73127894595382E-3</v>
      </c>
      <c r="X1433" s="63">
        <v>-9.4296420700702601</v>
      </c>
      <c r="Y1433" s="23">
        <v>7.6950526472501198E-3</v>
      </c>
      <c r="Z1433" s="63">
        <v>13.970108645313299</v>
      </c>
      <c r="AA1433" s="23">
        <v>1.4858162518066801E-2</v>
      </c>
      <c r="AB1433" s="63">
        <v>18.392431961459799</v>
      </c>
      <c r="AC1433" s="23">
        <v>7.1888259117258699E-2</v>
      </c>
      <c r="AD1433" s="63">
        <v>27.256123159255399</v>
      </c>
      <c r="AE1433" s="23"/>
      <c r="AF1433" s="64"/>
      <c r="AG1433" s="23">
        <v>3.0273622905951898E-4</v>
      </c>
      <c r="AH1433" s="63">
        <v>-6.0645521778496896</v>
      </c>
      <c r="AI1433" s="23">
        <v>1.01833405315119E-2</v>
      </c>
      <c r="AJ1433" s="63">
        <v>11.104447025354601</v>
      </c>
      <c r="AK1433" s="23">
        <v>8.0144800000271105E-2</v>
      </c>
      <c r="AL1433" s="23">
        <v>3.5110240773065002E-2</v>
      </c>
      <c r="AM1433" s="63">
        <v>33.599915602128</v>
      </c>
      <c r="AN1433" s="19"/>
      <c r="AO1433" s="26">
        <v>1.85564310177142E-2</v>
      </c>
      <c r="AP1433" s="26">
        <v>-2.9889935340179401E-2</v>
      </c>
      <c r="AQ1433" s="26">
        <v>2.2559428056411E-2</v>
      </c>
      <c r="AR1433" s="26">
        <v>-1.9687965292177999E-2</v>
      </c>
      <c r="AS1433" s="24">
        <v>7</v>
      </c>
      <c r="AT1433" s="24">
        <v>5</v>
      </c>
      <c r="AU1433" s="24">
        <v>7</v>
      </c>
      <c r="AV1433" s="25">
        <v>5</v>
      </c>
      <c r="AW1433" s="19"/>
      <c r="AX1433" s="29">
        <v>4.6973291786562198E-2</v>
      </c>
      <c r="AY1433" s="30">
        <v>-0.290215178943527</v>
      </c>
      <c r="AZ1433" s="30">
        <v>0.451339192789874</v>
      </c>
      <c r="BA1433" s="30">
        <v>-0.362013953834321</v>
      </c>
      <c r="BB1433" s="62">
        <v>4.8277020796194904E-3</v>
      </c>
      <c r="BC1433" s="108">
        <v>-6.9658684238893303</v>
      </c>
      <c r="BD1433" s="22">
        <v>43748</v>
      </c>
      <c r="BE1433" s="22">
        <v>43783</v>
      </c>
      <c r="BF1433" s="24"/>
      <c r="BG1433" s="22"/>
      <c r="BH1433" s="37"/>
    </row>
    <row r="1434" spans="1:60" x14ac:dyDescent="0.25">
      <c r="A1434" s="19"/>
      <c r="B1434" s="17" t="s">
        <v>1448</v>
      </c>
      <c r="C1434" s="17" t="s">
        <v>5714</v>
      </c>
      <c r="D1434" s="17" t="s">
        <v>3263</v>
      </c>
      <c r="E1434" s="20" t="s">
        <v>7332</v>
      </c>
      <c r="F1434" s="20" t="s">
        <v>3159</v>
      </c>
      <c r="G1434" s="82" t="s">
        <v>7253</v>
      </c>
      <c r="H1434" s="85" t="s">
        <v>7265</v>
      </c>
      <c r="I1434" s="21" t="s">
        <v>7417</v>
      </c>
      <c r="J1434" s="21" t="s">
        <v>2982</v>
      </c>
      <c r="K1434" s="19"/>
      <c r="L1434" s="22">
        <v>44015</v>
      </c>
      <c r="M1434" s="98">
        <v>1065.35249999911</v>
      </c>
      <c r="N1434" s="94">
        <v>1065.35249999911</v>
      </c>
      <c r="O1434" s="94">
        <v>1080.7633999995901</v>
      </c>
      <c r="P1434" s="62">
        <f t="shared" si="22"/>
        <v>0.98574072734098328</v>
      </c>
      <c r="Q1434" s="22">
        <v>43748</v>
      </c>
      <c r="R1434" s="99">
        <v>313535.28100000002</v>
      </c>
      <c r="S1434" s="99">
        <v>291464.52670605498</v>
      </c>
      <c r="T1434" s="19"/>
      <c r="U1434" s="23">
        <v>-9.5639945357106599E-5</v>
      </c>
      <c r="V1434" s="63">
        <v>-0.56758528135105701</v>
      </c>
      <c r="W1434" s="23">
        <v>1.8132933200831799E-3</v>
      </c>
      <c r="X1434" s="63">
        <v>-9.4214406326646003</v>
      </c>
      <c r="Y1434" s="23">
        <v>8.1972914485959301E-3</v>
      </c>
      <c r="Z1434" s="63">
        <v>14.020332525440599</v>
      </c>
      <c r="AA1434" s="23">
        <v>1.5875696430157401E-2</v>
      </c>
      <c r="AB1434" s="63">
        <v>18.4941853526689</v>
      </c>
      <c r="AC1434" s="23"/>
      <c r="AD1434" s="63"/>
      <c r="AE1434" s="23"/>
      <c r="AF1434" s="64"/>
      <c r="AG1434" s="23">
        <v>3.1088577088667101E-4</v>
      </c>
      <c r="AH1434" s="63">
        <v>-6.0637372236669798</v>
      </c>
      <c r="AI1434" s="23">
        <v>1.06951186771767E-2</v>
      </c>
      <c r="AJ1434" s="63">
        <v>11.1556248399284</v>
      </c>
      <c r="AK1434" s="23">
        <v>6.3431411155761494E-2</v>
      </c>
      <c r="AL1434" s="23">
        <v>3.4341692104135298E-2</v>
      </c>
      <c r="AM1434" s="63">
        <v>27.0628705423442</v>
      </c>
      <c r="AN1434" s="19"/>
      <c r="AO1434" s="26">
        <v>1.85592230518523E-2</v>
      </c>
      <c r="AP1434" s="26">
        <v>-2.98872621642658E-2</v>
      </c>
      <c r="AQ1434" s="26">
        <v>2.2643695816441298E-2</v>
      </c>
      <c r="AR1434" s="26">
        <v>-1.96043701389499E-2</v>
      </c>
      <c r="AS1434" s="24">
        <v>7</v>
      </c>
      <c r="AT1434" s="24">
        <v>5</v>
      </c>
      <c r="AU1434" s="24">
        <v>7</v>
      </c>
      <c r="AV1434" s="25">
        <v>5</v>
      </c>
      <c r="AW1434" s="19"/>
      <c r="AX1434" s="29">
        <v>4.6975196702260302E-2</v>
      </c>
      <c r="AY1434" s="30">
        <v>-0.27038846113236997</v>
      </c>
      <c r="AZ1434" s="30">
        <v>0.45462731317138599</v>
      </c>
      <c r="BA1434" s="30">
        <v>-0.33742915195307399</v>
      </c>
      <c r="BB1434" s="62">
        <v>4.8279132902507597E-3</v>
      </c>
      <c r="BC1434" s="108">
        <v>-6.9569250771601201</v>
      </c>
      <c r="BD1434" s="22">
        <v>43748</v>
      </c>
      <c r="BE1434" s="22">
        <v>43783</v>
      </c>
      <c r="BF1434" s="24"/>
      <c r="BG1434" s="22"/>
      <c r="BH1434" s="37"/>
    </row>
    <row r="1435" spans="1:60" x14ac:dyDescent="0.25">
      <c r="A1435" s="19"/>
      <c r="B1435" s="17" t="s">
        <v>1449</v>
      </c>
      <c r="C1435" s="17" t="s">
        <v>5715</v>
      </c>
      <c r="D1435" s="17" t="s">
        <v>3263</v>
      </c>
      <c r="E1435" s="20" t="s">
        <v>7333</v>
      </c>
      <c r="F1435" s="20" t="s">
        <v>3159</v>
      </c>
      <c r="G1435" s="82" t="s">
        <v>7253</v>
      </c>
      <c r="H1435" s="85" t="s">
        <v>7265</v>
      </c>
      <c r="I1435" s="21" t="s">
        <v>7417</v>
      </c>
      <c r="J1435" s="21" t="s">
        <v>2982</v>
      </c>
      <c r="K1435" s="19"/>
      <c r="L1435" s="22">
        <v>44015</v>
      </c>
      <c r="M1435" s="98">
        <v>1083.9495000001</v>
      </c>
      <c r="N1435" s="94">
        <v>1083.9495000001</v>
      </c>
      <c r="O1435" s="94">
        <v>1099.2276000008001</v>
      </c>
      <c r="P1435" s="62">
        <f t="shared" si="22"/>
        <v>0.98610105859724684</v>
      </c>
      <c r="Q1435" s="22">
        <v>43748</v>
      </c>
      <c r="R1435" s="99">
        <v>722843.96299999999</v>
      </c>
      <c r="S1435" s="99">
        <v>725284.09196972696</v>
      </c>
      <c r="T1435" s="19"/>
      <c r="U1435" s="23">
        <v>-9.4275946139532593E-5</v>
      </c>
      <c r="V1435" s="63">
        <v>-0.56744888142929995</v>
      </c>
      <c r="W1435" s="23">
        <v>1.85481171865831E-3</v>
      </c>
      <c r="X1435" s="63">
        <v>-9.4172887927998108</v>
      </c>
      <c r="Y1435" s="23">
        <v>8.4486629657476407E-3</v>
      </c>
      <c r="Z1435" s="63">
        <v>14.0454696771631</v>
      </c>
      <c r="AA1435" s="23">
        <v>1.63845255556225E-2</v>
      </c>
      <c r="AB1435" s="63">
        <v>18.545068265229901</v>
      </c>
      <c r="AC1435" s="23">
        <v>7.5111865442522699E-2</v>
      </c>
      <c r="AD1435" s="63">
        <v>27.578483791789001</v>
      </c>
      <c r="AE1435" s="23"/>
      <c r="AF1435" s="64"/>
      <c r="AG1435" s="23">
        <v>3.15058552587288E-4</v>
      </c>
      <c r="AH1435" s="63">
        <v>-6.06331994549691</v>
      </c>
      <c r="AI1435" s="23">
        <v>1.09512384497066E-2</v>
      </c>
      <c r="AJ1435" s="63">
        <v>11.181236817181301</v>
      </c>
      <c r="AK1435" s="23">
        <v>8.3949500000016997E-2</v>
      </c>
      <c r="AL1435" s="23">
        <v>3.6807208251048003E-2</v>
      </c>
      <c r="AM1435" s="63">
        <v>34.234981041227002</v>
      </c>
      <c r="AN1435" s="19"/>
      <c r="AO1435" s="26">
        <v>1.8560644908575299E-2</v>
      </c>
      <c r="AP1435" s="26">
        <v>-2.98859067461308E-2</v>
      </c>
      <c r="AQ1435" s="26">
        <v>2.2685285339321098E-2</v>
      </c>
      <c r="AR1435" s="26">
        <v>-1.9563261820621802E-2</v>
      </c>
      <c r="AS1435" s="24">
        <v>7</v>
      </c>
      <c r="AT1435" s="24">
        <v>5</v>
      </c>
      <c r="AU1435" s="24">
        <v>7</v>
      </c>
      <c r="AV1435" s="25">
        <v>5</v>
      </c>
      <c r="AW1435" s="19"/>
      <c r="AX1435" s="29">
        <v>4.6976159753903603E-2</v>
      </c>
      <c r="AY1435" s="30">
        <v>-0.26047348285283101</v>
      </c>
      <c r="AZ1435" s="30">
        <v>0.45627170853094901</v>
      </c>
      <c r="BA1435" s="30">
        <v>-0.32512676582064198</v>
      </c>
      <c r="BB1435" s="62">
        <v>4.8280201081888699E-3</v>
      </c>
      <c r="BC1435" s="108">
        <v>-6.9524910037798699</v>
      </c>
      <c r="BD1435" s="22">
        <v>43748</v>
      </c>
      <c r="BE1435" s="22">
        <v>43783</v>
      </c>
      <c r="BF1435" s="24"/>
      <c r="BG1435" s="22"/>
      <c r="BH1435" s="37"/>
    </row>
    <row r="1436" spans="1:60" x14ac:dyDescent="0.25">
      <c r="A1436" s="19"/>
      <c r="B1436" s="17" t="s">
        <v>1450</v>
      </c>
      <c r="C1436" s="17" t="s">
        <v>5716</v>
      </c>
      <c r="D1436" s="17" t="s">
        <v>3263</v>
      </c>
      <c r="E1436" s="20" t="s">
        <v>7334</v>
      </c>
      <c r="F1436" s="20" t="s">
        <v>3159</v>
      </c>
      <c r="G1436" s="82" t="s">
        <v>7253</v>
      </c>
      <c r="H1436" s="85" t="s">
        <v>7265</v>
      </c>
      <c r="I1436" s="21" t="s">
        <v>7417</v>
      </c>
      <c r="J1436" s="21" t="s">
        <v>2982</v>
      </c>
      <c r="K1436" s="19"/>
      <c r="L1436" s="22">
        <v>44015</v>
      </c>
      <c r="M1436" s="98">
        <v>1084.45450000092</v>
      </c>
      <c r="N1436" s="94">
        <v>1084.45450000092</v>
      </c>
      <c r="O1436" s="94">
        <v>1099.3380999993501</v>
      </c>
      <c r="P1436" s="62">
        <f t="shared" si="22"/>
        <v>0.98646130794662812</v>
      </c>
      <c r="Q1436" s="22">
        <v>43748</v>
      </c>
      <c r="R1436" s="99">
        <v>973376.31299999997</v>
      </c>
      <c r="S1436" s="99">
        <v>773672.52082031302</v>
      </c>
      <c r="T1436" s="19"/>
      <c r="U1436" s="23">
        <v>-9.2941317234362901E-5</v>
      </c>
      <c r="V1436" s="63">
        <v>-0.56731541853878298</v>
      </c>
      <c r="W1436" s="23">
        <v>1.89578276149405E-3</v>
      </c>
      <c r="X1436" s="63">
        <v>-9.4131916885235096</v>
      </c>
      <c r="Y1436" s="23">
        <v>8.6995498841133702E-3</v>
      </c>
      <c r="Z1436" s="63">
        <v>14.070558368999601</v>
      </c>
      <c r="AA1436" s="23">
        <v>1.68938997121586E-2</v>
      </c>
      <c r="AB1436" s="63">
        <v>18.596005680883501</v>
      </c>
      <c r="AC1436" s="23">
        <v>7.6189045275896206E-2</v>
      </c>
      <c r="AD1436" s="63">
        <v>27.686201775126399</v>
      </c>
      <c r="AE1436" s="23"/>
      <c r="AF1436" s="64"/>
      <c r="AG1436" s="23">
        <v>3.1906397634884299E-4</v>
      </c>
      <c r="AH1436" s="63">
        <v>-6.0629194031207598</v>
      </c>
      <c r="AI1436" s="23">
        <v>1.12069179358514E-2</v>
      </c>
      <c r="AJ1436" s="63">
        <v>11.2068047657958</v>
      </c>
      <c r="AK1436" s="23">
        <v>8.44545000018843E-2</v>
      </c>
      <c r="AL1436" s="23">
        <v>3.58544069731579E-2</v>
      </c>
      <c r="AM1436" s="63">
        <v>33.846896919829298</v>
      </c>
      <c r="AN1436" s="19"/>
      <c r="AO1436" s="26">
        <v>1.8561994565971001E-2</v>
      </c>
      <c r="AP1436" s="26">
        <v>-2.9884637583563699E-2</v>
      </c>
      <c r="AQ1436" s="26">
        <v>2.2727476703948899E-2</v>
      </c>
      <c r="AR1436" s="26">
        <v>-1.95214140358075E-2</v>
      </c>
      <c r="AS1436" s="24">
        <v>7</v>
      </c>
      <c r="AT1436" s="24">
        <v>5</v>
      </c>
      <c r="AU1436" s="24">
        <v>7</v>
      </c>
      <c r="AV1436" s="25">
        <v>5</v>
      </c>
      <c r="AW1436" s="19"/>
      <c r="AX1436" s="29">
        <v>4.6977200822366297E-2</v>
      </c>
      <c r="AY1436" s="30">
        <v>-0.25054653866800403</v>
      </c>
      <c r="AZ1436" s="30">
        <v>0.45791780602439802</v>
      </c>
      <c r="BA1436" s="30">
        <v>-0.31280360094933701</v>
      </c>
      <c r="BB1436" s="62">
        <v>4.8281346441353904E-3</v>
      </c>
      <c r="BC1436" s="108">
        <v>-6.9480262714205301</v>
      </c>
      <c r="BD1436" s="22">
        <v>43748</v>
      </c>
      <c r="BE1436" s="22">
        <v>43783</v>
      </c>
      <c r="BF1436" s="24"/>
      <c r="BG1436" s="22"/>
      <c r="BH1436" s="37"/>
    </row>
    <row r="1437" spans="1:60" x14ac:dyDescent="0.25">
      <c r="A1437" s="19"/>
      <c r="B1437" s="17" t="s">
        <v>1451</v>
      </c>
      <c r="C1437" s="17" t="s">
        <v>5717</v>
      </c>
      <c r="D1437" s="17" t="s">
        <v>3264</v>
      </c>
      <c r="E1437" s="20" t="s">
        <v>7289</v>
      </c>
      <c r="F1437" s="20" t="s">
        <v>7447</v>
      </c>
      <c r="G1437" s="82" t="s">
        <v>7251</v>
      </c>
      <c r="H1437" s="85" t="s">
        <v>2982</v>
      </c>
      <c r="I1437" s="21" t="s">
        <v>7417</v>
      </c>
      <c r="J1437" s="21" t="s">
        <v>2982</v>
      </c>
      <c r="K1437" s="19"/>
      <c r="L1437" s="22">
        <v>44015</v>
      </c>
      <c r="M1437" s="98">
        <v>1126.88279999979</v>
      </c>
      <c r="N1437" s="94">
        <v>1126.88279999979</v>
      </c>
      <c r="O1437" s="94"/>
      <c r="P1437" s="62" t="str">
        <f t="shared" si="22"/>
        <v/>
      </c>
      <c r="Q1437" s="22"/>
      <c r="R1437" s="99">
        <v>68.83</v>
      </c>
      <c r="S1437" s="99"/>
      <c r="T1437" s="19"/>
      <c r="U1437" s="23">
        <v>-2.6660879693736201E-3</v>
      </c>
      <c r="V1437" s="63">
        <v>-0.82463008375270896</v>
      </c>
      <c r="W1437" s="23">
        <v>4.4984637035668101E-2</v>
      </c>
      <c r="X1437" s="63">
        <v>-5.1043062610988299</v>
      </c>
      <c r="Y1437" s="23">
        <v>1.8360960566496901E-2</v>
      </c>
      <c r="Z1437" s="63">
        <v>15.0366994372307</v>
      </c>
      <c r="AA1437" s="23"/>
      <c r="AB1437" s="63"/>
      <c r="AC1437" s="23"/>
      <c r="AD1437" s="63"/>
      <c r="AE1437" s="23"/>
      <c r="AF1437" s="64"/>
      <c r="AG1437" s="23">
        <v>-9.8112690275229397E-3</v>
      </c>
      <c r="AH1437" s="63">
        <v>-7.0759527035115797</v>
      </c>
      <c r="AI1437" s="23">
        <v>3.6846283006525503E-2</v>
      </c>
      <c r="AJ1437" s="63">
        <v>13.7707412728632</v>
      </c>
      <c r="AK1437" s="23">
        <v>0.12691694558277999</v>
      </c>
      <c r="AL1437" s="23">
        <v>0.17470604659494701</v>
      </c>
      <c r="AM1437" s="63">
        <v>31.128495540004199</v>
      </c>
      <c r="AN1437" s="19"/>
      <c r="AO1437" s="26">
        <v>7.2644845222384902E-2</v>
      </c>
      <c r="AP1437" s="26">
        <v>-9.5852782763395206E-2</v>
      </c>
      <c r="AQ1437" s="26">
        <v>0.126645080214075</v>
      </c>
      <c r="AR1437" s="26">
        <v>-0.10586022576258999</v>
      </c>
      <c r="AS1437" s="24"/>
      <c r="AT1437" s="24"/>
      <c r="AU1437" s="24"/>
      <c r="AV1437" s="25"/>
      <c r="AW1437" s="19"/>
      <c r="AX1437" s="29"/>
      <c r="AY1437" s="30"/>
      <c r="AZ1437" s="30"/>
      <c r="BA1437" s="30"/>
      <c r="BB1437" s="62"/>
      <c r="BC1437" s="108">
        <v>-29.416174010228101</v>
      </c>
      <c r="BD1437" s="22">
        <v>43881</v>
      </c>
      <c r="BE1437" s="22">
        <v>43913</v>
      </c>
      <c r="BF1437" s="24"/>
      <c r="BG1437" s="22"/>
      <c r="BH1437" s="37"/>
    </row>
    <row r="1438" spans="1:60" x14ac:dyDescent="0.25">
      <c r="A1438" s="19"/>
      <c r="B1438" s="17" t="s">
        <v>1452</v>
      </c>
      <c r="C1438" s="17" t="s">
        <v>5718</v>
      </c>
      <c r="D1438" s="17" t="s">
        <v>3264</v>
      </c>
      <c r="E1438" s="20" t="s">
        <v>7290</v>
      </c>
      <c r="F1438" s="20" t="s">
        <v>7447</v>
      </c>
      <c r="G1438" s="82" t="s">
        <v>7251</v>
      </c>
      <c r="H1438" s="85" t="s">
        <v>2982</v>
      </c>
      <c r="I1438" s="21" t="s">
        <v>7417</v>
      </c>
      <c r="J1438" s="21" t="s">
        <v>2982</v>
      </c>
      <c r="K1438" s="19"/>
      <c r="L1438" s="22">
        <v>44015</v>
      </c>
      <c r="M1438" s="98">
        <v>1089.32599999942</v>
      </c>
      <c r="N1438" s="94">
        <v>1089.32599999942</v>
      </c>
      <c r="O1438" s="94"/>
      <c r="P1438" s="62" t="str">
        <f t="shared" si="22"/>
        <v/>
      </c>
      <c r="Q1438" s="22"/>
      <c r="R1438" s="99">
        <v>1064547.9310000001</v>
      </c>
      <c r="S1438" s="99"/>
      <c r="T1438" s="19"/>
      <c r="U1438" s="23">
        <v>-2.64736648114194E-3</v>
      </c>
      <c r="V1438" s="63">
        <v>-0.82275793492954097</v>
      </c>
      <c r="W1438" s="23">
        <v>4.5551478047855198E-2</v>
      </c>
      <c r="X1438" s="63">
        <v>-5.0476221598801203</v>
      </c>
      <c r="Y1438" s="23">
        <v>2.15738914703252E-2</v>
      </c>
      <c r="Z1438" s="63">
        <v>15.357992527613501</v>
      </c>
      <c r="AA1438" s="23"/>
      <c r="AB1438" s="63"/>
      <c r="AC1438" s="23"/>
      <c r="AD1438" s="63"/>
      <c r="AE1438" s="23"/>
      <c r="AF1438" s="64"/>
      <c r="AG1438" s="23">
        <v>-9.7503581419005093E-3</v>
      </c>
      <c r="AH1438" s="63">
        <v>-7.0698616149456903</v>
      </c>
      <c r="AI1438" s="23">
        <v>4.0180885744121E-2</v>
      </c>
      <c r="AJ1438" s="63">
        <v>14.1042015466228</v>
      </c>
      <c r="AK1438" s="23">
        <v>8.8107102423236897E-2</v>
      </c>
      <c r="AL1438" s="23">
        <v>0.12698246930638599</v>
      </c>
      <c r="AM1438" s="63">
        <v>22.743332728277899</v>
      </c>
      <c r="AN1438" s="19"/>
      <c r="AO1438" s="26">
        <v>7.2646206681383801E-2</v>
      </c>
      <c r="AP1438" s="26">
        <v>-9.5796557365247295E-2</v>
      </c>
      <c r="AQ1438" s="26">
        <v>0.110459419078397</v>
      </c>
      <c r="AR1438" s="26">
        <v>-0.105464341394545</v>
      </c>
      <c r="AS1438" s="24"/>
      <c r="AT1438" s="24"/>
      <c r="AU1438" s="24"/>
      <c r="AV1438" s="25"/>
      <c r="AW1438" s="19"/>
      <c r="AX1438" s="29"/>
      <c r="AY1438" s="30"/>
      <c r="AZ1438" s="30"/>
      <c r="BA1438" s="30"/>
      <c r="BB1438" s="62"/>
      <c r="BC1438" s="108">
        <v>-29.3769586361595</v>
      </c>
      <c r="BD1438" s="22">
        <v>43881</v>
      </c>
      <c r="BE1438" s="22">
        <v>43913</v>
      </c>
      <c r="BF1438" s="24"/>
      <c r="BG1438" s="22"/>
      <c r="BH1438" s="37"/>
    </row>
    <row r="1439" spans="1:60" x14ac:dyDescent="0.25">
      <c r="A1439" s="19"/>
      <c r="B1439" s="17" t="s">
        <v>1453</v>
      </c>
      <c r="C1439" s="17" t="s">
        <v>5719</v>
      </c>
      <c r="D1439" s="17" t="s">
        <v>3265</v>
      </c>
      <c r="E1439" s="20" t="s">
        <v>7289</v>
      </c>
      <c r="F1439" s="20" t="s">
        <v>7447</v>
      </c>
      <c r="G1439" s="82" t="s">
        <v>7251</v>
      </c>
      <c r="H1439" s="85" t="s">
        <v>2982</v>
      </c>
      <c r="I1439" s="21" t="s">
        <v>7417</v>
      </c>
      <c r="J1439" s="21" t="s">
        <v>2982</v>
      </c>
      <c r="K1439" s="19"/>
      <c r="L1439" s="22">
        <v>44015</v>
      </c>
      <c r="M1439" s="98">
        <v>924.26709999982302</v>
      </c>
      <c r="N1439" s="94">
        <v>924.26709999982302</v>
      </c>
      <c r="O1439" s="94"/>
      <c r="P1439" s="62" t="str">
        <f t="shared" si="22"/>
        <v/>
      </c>
      <c r="Q1439" s="22"/>
      <c r="R1439" s="99">
        <v>56.844000000000001</v>
      </c>
      <c r="S1439" s="99"/>
      <c r="T1439" s="19"/>
      <c r="U1439" s="23">
        <v>8.45058189952397E-4</v>
      </c>
      <c r="V1439" s="63">
        <v>-0.47351546782010701</v>
      </c>
      <c r="W1439" s="23">
        <v>8.0688735251896997E-3</v>
      </c>
      <c r="X1439" s="63">
        <v>-8.79588261214667</v>
      </c>
      <c r="Y1439" s="23">
        <v>4.9678253144520602E-3</v>
      </c>
      <c r="Z1439" s="63">
        <v>13.6973859120335</v>
      </c>
      <c r="AA1439" s="23"/>
      <c r="AB1439" s="63"/>
      <c r="AC1439" s="23"/>
      <c r="AD1439" s="63"/>
      <c r="AE1439" s="23"/>
      <c r="AF1439" s="64"/>
      <c r="AG1439" s="23">
        <v>3.4067975284415302E-3</v>
      </c>
      <c r="AH1439" s="63">
        <v>-5.7541460479114903</v>
      </c>
      <c r="AI1439" s="23">
        <v>1.0218732219073001E-2</v>
      </c>
      <c r="AJ1439" s="63">
        <v>11.107986194110699</v>
      </c>
      <c r="AK1439" s="23">
        <v>-7.5695188364115901E-2</v>
      </c>
      <c r="AL1439" s="23">
        <v>-9.9631515315268204E-2</v>
      </c>
      <c r="AM1439" s="63">
        <v>10.574991061832399</v>
      </c>
      <c r="AN1439" s="19"/>
      <c r="AO1439" s="26">
        <v>3.9351462393824498E-2</v>
      </c>
      <c r="AP1439" s="26">
        <v>-9.37242421759584E-2</v>
      </c>
      <c r="AQ1439" s="26">
        <v>3.33511411172367E-2</v>
      </c>
      <c r="AR1439" s="26">
        <v>-2.9547357978117399E-2</v>
      </c>
      <c r="AS1439" s="24"/>
      <c r="AT1439" s="24"/>
      <c r="AU1439" s="24"/>
      <c r="AV1439" s="25"/>
      <c r="AW1439" s="19"/>
      <c r="AX1439" s="29"/>
      <c r="AY1439" s="30"/>
      <c r="AZ1439" s="30"/>
      <c r="BA1439" s="30"/>
      <c r="BB1439" s="62"/>
      <c r="BC1439" s="108">
        <v>-14.5305828477722</v>
      </c>
      <c r="BD1439" s="22">
        <v>43752</v>
      </c>
      <c r="BE1439" s="22">
        <v>43913</v>
      </c>
      <c r="BF1439" s="24"/>
      <c r="BG1439" s="22"/>
      <c r="BH1439" s="37"/>
    </row>
    <row r="1440" spans="1:60" x14ac:dyDescent="0.25">
      <c r="A1440" s="19"/>
      <c r="B1440" s="17" t="s">
        <v>1454</v>
      </c>
      <c r="C1440" s="17" t="s">
        <v>5720</v>
      </c>
      <c r="D1440" s="17" t="s">
        <v>3265</v>
      </c>
      <c r="E1440" s="20" t="s">
        <v>7290</v>
      </c>
      <c r="F1440" s="20" t="s">
        <v>7447</v>
      </c>
      <c r="G1440" s="82" t="s">
        <v>7251</v>
      </c>
      <c r="H1440" s="85" t="s">
        <v>2982</v>
      </c>
      <c r="I1440" s="21" t="s">
        <v>7417</v>
      </c>
      <c r="J1440" s="21" t="s">
        <v>2982</v>
      </c>
      <c r="K1440" s="19"/>
      <c r="L1440" s="22">
        <v>44015</v>
      </c>
      <c r="M1440" s="98">
        <v>988.11189999990199</v>
      </c>
      <c r="N1440" s="94">
        <v>988.11189999990199</v>
      </c>
      <c r="O1440" s="94"/>
      <c r="P1440" s="62" t="str">
        <f t="shared" si="22"/>
        <v/>
      </c>
      <c r="Q1440" s="22"/>
      <c r="R1440" s="99">
        <v>487534.38299999997</v>
      </c>
      <c r="S1440" s="99"/>
      <c r="T1440" s="19"/>
      <c r="U1440" s="23">
        <v>8.6066295261844105E-4</v>
      </c>
      <c r="V1440" s="63">
        <v>-0.47195499155350301</v>
      </c>
      <c r="W1440" s="23">
        <v>8.3513261488406005E-3</v>
      </c>
      <c r="X1440" s="63">
        <v>-8.7676373497815803</v>
      </c>
      <c r="Y1440" s="23">
        <v>6.8087410436419296E-3</v>
      </c>
      <c r="Z1440" s="63">
        <v>13.881477484945201</v>
      </c>
      <c r="AA1440" s="23"/>
      <c r="AB1440" s="63"/>
      <c r="AC1440" s="23"/>
      <c r="AD1440" s="63"/>
      <c r="AE1440" s="23"/>
      <c r="AF1440" s="64"/>
      <c r="AG1440" s="23">
        <v>3.4349538054812001E-3</v>
      </c>
      <c r="AH1440" s="63">
        <v>-5.7513304202075197</v>
      </c>
      <c r="AI1440" s="23">
        <v>1.20978083796217E-2</v>
      </c>
      <c r="AJ1440" s="63">
        <v>11.2958938101656</v>
      </c>
      <c r="AK1440" s="23">
        <v>-1.18640882974432E-2</v>
      </c>
      <c r="AL1440" s="23">
        <v>-1.5787422276844199E-2</v>
      </c>
      <c r="AM1440" s="63">
        <v>16.958101068506899</v>
      </c>
      <c r="AN1440" s="19"/>
      <c r="AO1440" s="26">
        <v>9.2459578354464594E-3</v>
      </c>
      <c r="AP1440" s="26">
        <v>-1.7741596903761099E-2</v>
      </c>
      <c r="AQ1440" s="26">
        <v>3.3712580647261299E-2</v>
      </c>
      <c r="AR1440" s="26">
        <v>-2.9299523956069599E-2</v>
      </c>
      <c r="AS1440" s="24"/>
      <c r="AT1440" s="24"/>
      <c r="AU1440" s="24"/>
      <c r="AV1440" s="25"/>
      <c r="AW1440" s="19"/>
      <c r="AX1440" s="29"/>
      <c r="AY1440" s="30"/>
      <c r="AZ1440" s="30"/>
      <c r="BA1440" s="30"/>
      <c r="BB1440" s="62"/>
      <c r="BC1440" s="108">
        <v>-8.7274620773241605</v>
      </c>
      <c r="BD1440" s="22">
        <v>43752</v>
      </c>
      <c r="BE1440" s="22">
        <v>43913</v>
      </c>
      <c r="BF1440" s="24"/>
      <c r="BG1440" s="22"/>
      <c r="BH1440" s="37"/>
    </row>
    <row r="1441" spans="1:60" x14ac:dyDescent="0.25">
      <c r="A1441" s="19"/>
      <c r="B1441" s="17" t="s">
        <v>1455</v>
      </c>
      <c r="C1441" s="17" t="s">
        <v>5721</v>
      </c>
      <c r="D1441" s="17" t="s">
        <v>3266</v>
      </c>
      <c r="E1441" s="20" t="s">
        <v>7298</v>
      </c>
      <c r="F1441" s="20" t="s">
        <v>3157</v>
      </c>
      <c r="G1441" s="82" t="s">
        <v>7253</v>
      </c>
      <c r="H1441" s="85" t="s">
        <v>7268</v>
      </c>
      <c r="I1441" s="21" t="s">
        <v>7417</v>
      </c>
      <c r="J1441" s="21" t="s">
        <v>7772</v>
      </c>
      <c r="K1441" s="19"/>
      <c r="L1441" s="22">
        <v>44015</v>
      </c>
      <c r="M1441" s="98">
        <v>1455.12600000016</v>
      </c>
      <c r="N1441" s="94">
        <v>1455.12600000016</v>
      </c>
      <c r="O1441" s="94">
        <v>1457.57890000008</v>
      </c>
      <c r="P1441" s="62">
        <f t="shared" si="22"/>
        <v>0.9983171408423106</v>
      </c>
      <c r="Q1441" s="22">
        <v>44007</v>
      </c>
      <c r="R1441" s="99">
        <v>995842.98800000001</v>
      </c>
      <c r="S1441" s="99">
        <v>1125193.3920605499</v>
      </c>
      <c r="T1441" s="19"/>
      <c r="U1441" s="23">
        <v>3.1918074273562497E-4</v>
      </c>
      <c r="V1441" s="63">
        <v>-0.52610321254178405</v>
      </c>
      <c r="W1441" s="23">
        <v>8.4461661463137699E-3</v>
      </c>
      <c r="X1441" s="63">
        <v>-8.7581533500342594</v>
      </c>
      <c r="Y1441" s="23">
        <v>5.2449162609264001E-2</v>
      </c>
      <c r="Z1441" s="63">
        <v>18.445519641507399</v>
      </c>
      <c r="AA1441" s="23">
        <v>5.4664049006532899E-2</v>
      </c>
      <c r="AB1441" s="63">
        <v>22.373020610306401</v>
      </c>
      <c r="AC1441" s="23">
        <v>9.7154619430511999E-2</v>
      </c>
      <c r="AD1441" s="63">
        <v>29.7827591905952</v>
      </c>
      <c r="AE1441" s="23">
        <v>0.13199444896235901</v>
      </c>
      <c r="AF1441" s="64">
        <v>25.392786480195401</v>
      </c>
      <c r="AG1441" s="23">
        <v>1.02005774169811E-3</v>
      </c>
      <c r="AH1441" s="63">
        <v>-5.9928200265858296</v>
      </c>
      <c r="AI1441" s="23">
        <v>5.4561169145017602E-2</v>
      </c>
      <c r="AJ1441" s="63">
        <v>15.542229886705201</v>
      </c>
      <c r="AK1441" s="23">
        <v>0.45512600000074599</v>
      </c>
      <c r="AL1441" s="23">
        <v>4.7544443776132497E-2</v>
      </c>
      <c r="AM1441" s="63">
        <v>45.925720412575203</v>
      </c>
      <c r="AN1441" s="19"/>
      <c r="AO1441" s="26">
        <v>1.9286813176222498E-2</v>
      </c>
      <c r="AP1441" s="26">
        <v>-4.0403449527730097E-2</v>
      </c>
      <c r="AQ1441" s="26">
        <v>3.7744301156635601E-2</v>
      </c>
      <c r="AR1441" s="26">
        <v>-1.90648818033878E-2</v>
      </c>
      <c r="AS1441" s="24">
        <v>8</v>
      </c>
      <c r="AT1441" s="24">
        <v>4</v>
      </c>
      <c r="AU1441" s="24">
        <v>7</v>
      </c>
      <c r="AV1441" s="25">
        <v>5</v>
      </c>
      <c r="AW1441" s="19"/>
      <c r="AX1441" s="29">
        <v>5.94546298790374E-2</v>
      </c>
      <c r="AY1441" s="30">
        <v>0.43920442974558699</v>
      </c>
      <c r="AZ1441" s="30">
        <v>0.58490587791584403</v>
      </c>
      <c r="BA1441" s="30">
        <v>0.54892264103455102</v>
      </c>
      <c r="BB1441" s="62">
        <v>6.0896287744435498E-3</v>
      </c>
      <c r="BC1441" s="108">
        <v>-7.8919384879118297</v>
      </c>
      <c r="BD1441" s="22">
        <v>43747</v>
      </c>
      <c r="BE1441" s="22">
        <v>43783</v>
      </c>
      <c r="BF1441" s="24">
        <v>156</v>
      </c>
      <c r="BG1441" s="22">
        <v>43965</v>
      </c>
      <c r="BH1441" s="37"/>
    </row>
    <row r="1442" spans="1:60" x14ac:dyDescent="0.25">
      <c r="A1442" s="19"/>
      <c r="B1442" s="17" t="s">
        <v>1456</v>
      </c>
      <c r="C1442" s="17" t="s">
        <v>5722</v>
      </c>
      <c r="D1442" s="17" t="s">
        <v>3266</v>
      </c>
      <c r="E1442" s="20" t="s">
        <v>7317</v>
      </c>
      <c r="F1442" s="20" t="s">
        <v>3157</v>
      </c>
      <c r="G1442" s="82" t="s">
        <v>7253</v>
      </c>
      <c r="H1442" s="85" t="s">
        <v>7268</v>
      </c>
      <c r="I1442" s="21" t="s">
        <v>7417</v>
      </c>
      <c r="J1442" s="21" t="s">
        <v>7773</v>
      </c>
      <c r="K1442" s="19"/>
      <c r="L1442" s="22">
        <v>44015</v>
      </c>
      <c r="M1442" s="98">
        <v>1070.03979999945</v>
      </c>
      <c r="N1442" s="94">
        <v>1070.03979999945</v>
      </c>
      <c r="O1442" s="94">
        <v>1071.94510000013</v>
      </c>
      <c r="P1442" s="62">
        <f t="shared" si="22"/>
        <v>0.99822257688320071</v>
      </c>
      <c r="Q1442" s="22">
        <v>44006</v>
      </c>
      <c r="R1442" s="99">
        <v>19048474.342</v>
      </c>
      <c r="S1442" s="99">
        <v>28695057.8686563</v>
      </c>
      <c r="T1442" s="19"/>
      <c r="U1442" s="23">
        <v>3.08307857267209E-4</v>
      </c>
      <c r="V1442" s="63">
        <v>-0.52719050108862597</v>
      </c>
      <c r="W1442" s="23">
        <v>8.1155939606105693E-3</v>
      </c>
      <c r="X1442" s="63">
        <v>-8.7912105686118593</v>
      </c>
      <c r="Y1442" s="23">
        <v>5.0357569645711898E-2</v>
      </c>
      <c r="Z1442" s="63">
        <v>18.2363603451522</v>
      </c>
      <c r="AA1442" s="23">
        <v>5.04476900423469E-2</v>
      </c>
      <c r="AB1442" s="63">
        <v>21.951384713902399</v>
      </c>
      <c r="AC1442" s="23"/>
      <c r="AD1442" s="63"/>
      <c r="AE1442" s="23"/>
      <c r="AF1442" s="64"/>
      <c r="AG1442" s="23">
        <v>9.8738587621482999E-4</v>
      </c>
      <c r="AH1442" s="63">
        <v>-5.9960872131341603</v>
      </c>
      <c r="AI1442" s="23">
        <v>5.2430842864851002E-2</v>
      </c>
      <c r="AJ1442" s="63">
        <v>15.329197258688501</v>
      </c>
      <c r="AK1442" s="23">
        <v>7.0039799998994595E-2</v>
      </c>
      <c r="AL1442" s="23">
        <v>5.4581916734605301E-2</v>
      </c>
      <c r="AM1442" s="63">
        <v>27.0613405759796</v>
      </c>
      <c r="AN1442" s="19"/>
      <c r="AO1442" s="26">
        <v>1.92756884516712E-2</v>
      </c>
      <c r="AP1442" s="26">
        <v>-4.0413905485402198E-2</v>
      </c>
      <c r="AQ1442" s="26">
        <v>3.7403913069283597E-2</v>
      </c>
      <c r="AR1442" s="26">
        <v>-1.93982192513431E-2</v>
      </c>
      <c r="AS1442" s="24">
        <v>8</v>
      </c>
      <c r="AT1442" s="24">
        <v>4</v>
      </c>
      <c r="AU1442" s="24">
        <v>7</v>
      </c>
      <c r="AV1442" s="25">
        <v>5</v>
      </c>
      <c r="AW1442" s="19"/>
      <c r="AX1442" s="29">
        <v>5.9448433696306903E-2</v>
      </c>
      <c r="AY1442" s="30">
        <v>0.37399160958511901</v>
      </c>
      <c r="AZ1442" s="30">
        <v>0.57135902089339696</v>
      </c>
      <c r="BA1442" s="30">
        <v>0.46681005556274602</v>
      </c>
      <c r="BB1442" s="62">
        <v>6.0889127487280302E-3</v>
      </c>
      <c r="BC1442" s="108">
        <v>-7.9282692816486797</v>
      </c>
      <c r="BD1442" s="22">
        <v>43747</v>
      </c>
      <c r="BE1442" s="22">
        <v>43783</v>
      </c>
      <c r="BF1442" s="24">
        <v>157</v>
      </c>
      <c r="BG1442" s="22">
        <v>43966</v>
      </c>
      <c r="BH1442" s="37"/>
    </row>
    <row r="1443" spans="1:60" x14ac:dyDescent="0.25">
      <c r="A1443" s="19"/>
      <c r="B1443" s="17" t="s">
        <v>1457</v>
      </c>
      <c r="C1443" s="17" t="s">
        <v>5723</v>
      </c>
      <c r="D1443" s="17" t="s">
        <v>3266</v>
      </c>
      <c r="E1443" s="20" t="s">
        <v>7382</v>
      </c>
      <c r="F1443" s="20" t="s">
        <v>3157</v>
      </c>
      <c r="G1443" s="82" t="s">
        <v>7253</v>
      </c>
      <c r="H1443" s="85" t="s">
        <v>7268</v>
      </c>
      <c r="I1443" s="21" t="s">
        <v>7417</v>
      </c>
      <c r="J1443" s="21" t="s">
        <v>7774</v>
      </c>
      <c r="K1443" s="19"/>
      <c r="L1443" s="22">
        <v>44015</v>
      </c>
      <c r="M1443" s="98">
        <v>1361.22959999926</v>
      </c>
      <c r="N1443" s="94">
        <v>1361.22959999926</v>
      </c>
      <c r="O1443" s="94">
        <v>1363.88829999976</v>
      </c>
      <c r="P1443" s="62">
        <f t="shared" si="22"/>
        <v>0.99805064681579836</v>
      </c>
      <c r="Q1443" s="22">
        <v>44006</v>
      </c>
      <c r="R1443" s="99">
        <v>46150508.285999998</v>
      </c>
      <c r="S1443" s="99">
        <v>67346212.445937499</v>
      </c>
      <c r="T1443" s="19"/>
      <c r="U1443" s="23">
        <v>2.8916046358062902E-4</v>
      </c>
      <c r="V1443" s="63">
        <v>-0.52910524045728402</v>
      </c>
      <c r="W1443" s="23">
        <v>7.5371943148638803E-3</v>
      </c>
      <c r="X1443" s="63">
        <v>-8.8490505331865297</v>
      </c>
      <c r="Y1443" s="23">
        <v>4.6707177114512902E-2</v>
      </c>
      <c r="Z1443" s="63">
        <v>17.871321092039601</v>
      </c>
      <c r="AA1443" s="23">
        <v>4.3109477599500699E-2</v>
      </c>
      <c r="AB1443" s="63">
        <v>21.217563469603199</v>
      </c>
      <c r="AC1443" s="23">
        <v>7.4480598754235003E-2</v>
      </c>
      <c r="AD1443" s="63">
        <v>27.5153571229603</v>
      </c>
      <c r="AE1443" s="23">
        <v>9.8103030348283896E-2</v>
      </c>
      <c r="AF1443" s="64">
        <v>22.003644618787799</v>
      </c>
      <c r="AG1443" s="23">
        <v>9.2980327099212402E-4</v>
      </c>
      <c r="AH1443" s="63">
        <v>-6.00184547365643</v>
      </c>
      <c r="AI1443" s="23">
        <v>4.8713097072322901E-2</v>
      </c>
      <c r="AJ1443" s="63">
        <v>14.9574226794357</v>
      </c>
      <c r="AK1443" s="23">
        <v>0.361229599999497</v>
      </c>
      <c r="AL1443" s="23">
        <v>3.8927195910218898E-2</v>
      </c>
      <c r="AM1443" s="63">
        <v>36.536080412450197</v>
      </c>
      <c r="AN1443" s="19"/>
      <c r="AO1443" s="26">
        <v>1.9256098592450099E-2</v>
      </c>
      <c r="AP1443" s="26">
        <v>-4.0432381119899198E-2</v>
      </c>
      <c r="AQ1443" s="26">
        <v>3.6808801889492301E-2</v>
      </c>
      <c r="AR1443" s="26">
        <v>-1.9980915421911001E-2</v>
      </c>
      <c r="AS1443" s="24">
        <v>8</v>
      </c>
      <c r="AT1443" s="24">
        <v>4</v>
      </c>
      <c r="AU1443" s="24">
        <v>7</v>
      </c>
      <c r="AV1443" s="25">
        <v>5</v>
      </c>
      <c r="AW1443" s="19"/>
      <c r="AX1443" s="29">
        <v>5.9438514689318302E-2</v>
      </c>
      <c r="AY1443" s="30">
        <v>0.26043388195466799</v>
      </c>
      <c r="AZ1443" s="30">
        <v>0.54777367491351503</v>
      </c>
      <c r="BA1443" s="30">
        <v>0.32432534721692702</v>
      </c>
      <c r="BB1443" s="62">
        <v>6.0877551613430104E-3</v>
      </c>
      <c r="BC1443" s="108">
        <v>-7.9918138261491496</v>
      </c>
      <c r="BD1443" s="22">
        <v>43747</v>
      </c>
      <c r="BE1443" s="22">
        <v>43783</v>
      </c>
      <c r="BF1443" s="24">
        <v>158</v>
      </c>
      <c r="BG1443" s="22">
        <v>43969</v>
      </c>
      <c r="BH1443" s="37"/>
    </row>
    <row r="1444" spans="1:60" x14ac:dyDescent="0.25">
      <c r="A1444" s="19"/>
      <c r="B1444" s="17" t="s">
        <v>1458</v>
      </c>
      <c r="C1444" s="17" t="s">
        <v>5724</v>
      </c>
      <c r="D1444" s="17" t="s">
        <v>3266</v>
      </c>
      <c r="E1444" s="20" t="s">
        <v>7383</v>
      </c>
      <c r="F1444" s="20" t="s">
        <v>3157</v>
      </c>
      <c r="G1444" s="82" t="s">
        <v>7253</v>
      </c>
      <c r="H1444" s="85" t="s">
        <v>7268</v>
      </c>
      <c r="I1444" s="21" t="s">
        <v>7417</v>
      </c>
      <c r="J1444" s="21" t="s">
        <v>7775</v>
      </c>
      <c r="K1444" s="19"/>
      <c r="L1444" s="22">
        <v>44015</v>
      </c>
      <c r="M1444" s="98">
        <v>1446.7034000009301</v>
      </c>
      <c r="N1444" s="94">
        <v>1446.7034000009301</v>
      </c>
      <c r="O1444" s="94">
        <v>1449.35080000013</v>
      </c>
      <c r="P1444" s="62">
        <f t="shared" si="22"/>
        <v>0.99817338907930386</v>
      </c>
      <c r="Q1444" s="22">
        <v>44006</v>
      </c>
      <c r="R1444" s="99">
        <v>39379588.792000003</v>
      </c>
      <c r="S1444" s="99">
        <v>62296255.220437497</v>
      </c>
      <c r="T1444" s="19"/>
      <c r="U1444" s="23">
        <v>3.0277981568360701E-4</v>
      </c>
      <c r="V1444" s="63">
        <v>-0.52774330524698598</v>
      </c>
      <c r="W1444" s="23">
        <v>7.9502963999402692E-3</v>
      </c>
      <c r="X1444" s="63">
        <v>-8.8077403246716095</v>
      </c>
      <c r="Y1444" s="23">
        <v>4.93137118592131E-2</v>
      </c>
      <c r="Z1444" s="63">
        <v>18.131974566495</v>
      </c>
      <c r="AA1444" s="23">
        <v>4.8346584437240402E-2</v>
      </c>
      <c r="AB1444" s="63">
        <v>21.741274153377201</v>
      </c>
      <c r="AC1444" s="23">
        <v>8.5288127680541906E-2</v>
      </c>
      <c r="AD1444" s="63">
        <v>28.596110015583701</v>
      </c>
      <c r="AE1444" s="23">
        <v>0.11639564407058101</v>
      </c>
      <c r="AF1444" s="64">
        <v>23.832905991032</v>
      </c>
      <c r="AG1444" s="23">
        <v>9.70801707808278E-4</v>
      </c>
      <c r="AH1444" s="63">
        <v>-5.99774562997482</v>
      </c>
      <c r="AI1444" s="23">
        <v>5.1367697746172801E-2</v>
      </c>
      <c r="AJ1444" s="63">
        <v>15.2228827468207</v>
      </c>
      <c r="AK1444" s="23">
        <v>0.44670340000069703</v>
      </c>
      <c r="AL1444" s="23">
        <v>4.6791681214017403E-2</v>
      </c>
      <c r="AM1444" s="63">
        <v>45.083460412570297</v>
      </c>
      <c r="AN1444" s="19"/>
      <c r="AO1444" s="26">
        <v>1.9270083823357698E-2</v>
      </c>
      <c r="AP1444" s="26">
        <v>-4.0419232355852701E-2</v>
      </c>
      <c r="AQ1444" s="26">
        <v>3.7233898945487502E-2</v>
      </c>
      <c r="AR1444" s="26">
        <v>-1.9564681575502601E-2</v>
      </c>
      <c r="AS1444" s="24">
        <v>8</v>
      </c>
      <c r="AT1444" s="24">
        <v>4</v>
      </c>
      <c r="AU1444" s="24">
        <v>7</v>
      </c>
      <c r="AV1444" s="25">
        <v>5</v>
      </c>
      <c r="AW1444" s="19"/>
      <c r="AX1444" s="29">
        <v>5.9445559204177698E-2</v>
      </c>
      <c r="AY1444" s="30">
        <v>0.34148177520182799</v>
      </c>
      <c r="AZ1444" s="30">
        <v>0.56460608820998504</v>
      </c>
      <c r="BA1444" s="30">
        <v>0.42595317600535099</v>
      </c>
      <c r="BB1444" s="62">
        <v>6.0885775076803799E-3</v>
      </c>
      <c r="BC1444" s="108">
        <v>-7.9464434182227697</v>
      </c>
      <c r="BD1444" s="22">
        <v>43747</v>
      </c>
      <c r="BE1444" s="22">
        <v>43783</v>
      </c>
      <c r="BF1444" s="24">
        <v>157</v>
      </c>
      <c r="BG1444" s="22">
        <v>43966</v>
      </c>
      <c r="BH1444" s="37"/>
    </row>
    <row r="1445" spans="1:60" x14ac:dyDescent="0.25">
      <c r="A1445" s="19"/>
      <c r="B1445" s="17" t="s">
        <v>1459</v>
      </c>
      <c r="C1445" s="17" t="s">
        <v>5725</v>
      </c>
      <c r="D1445" s="17" t="s">
        <v>3266</v>
      </c>
      <c r="E1445" s="20" t="s">
        <v>7384</v>
      </c>
      <c r="F1445" s="20" t="s">
        <v>3157</v>
      </c>
      <c r="G1445" s="82" t="s">
        <v>7253</v>
      </c>
      <c r="H1445" s="85" t="s">
        <v>7268</v>
      </c>
      <c r="I1445" s="21" t="s">
        <v>7417</v>
      </c>
      <c r="J1445" s="21" t="s">
        <v>7776</v>
      </c>
      <c r="K1445" s="19"/>
      <c r="L1445" s="22">
        <v>44015</v>
      </c>
      <c r="M1445" s="98">
        <v>1474.9685999993201</v>
      </c>
      <c r="N1445" s="94">
        <v>1474.9685999993201</v>
      </c>
      <c r="O1445" s="94">
        <v>1477.5187999997299</v>
      </c>
      <c r="P1445" s="62">
        <f t="shared" si="22"/>
        <v>0.99827399827304375</v>
      </c>
      <c r="Q1445" s="22">
        <v>44006</v>
      </c>
      <c r="R1445" s="99">
        <v>29237925.133000001</v>
      </c>
      <c r="S1445" s="99">
        <v>45519840.877937503</v>
      </c>
      <c r="T1445" s="19"/>
      <c r="U1445" s="23">
        <v>3.1400355510413598E-4</v>
      </c>
      <c r="V1445" s="63">
        <v>-0.52662093130493304</v>
      </c>
      <c r="W1445" s="23">
        <v>8.2890645135194098E-3</v>
      </c>
      <c r="X1445" s="63">
        <v>-8.7738635133136995</v>
      </c>
      <c r="Y1445" s="23">
        <v>5.1454877402648001E-2</v>
      </c>
      <c r="Z1445" s="63">
        <v>18.346091120853099</v>
      </c>
      <c r="AA1445" s="23">
        <v>5.2658450949820697E-2</v>
      </c>
      <c r="AB1445" s="63">
        <v>22.1724608046352</v>
      </c>
      <c r="AC1445" s="23">
        <v>9.4229238560801606E-2</v>
      </c>
      <c r="AD1445" s="63">
        <v>29.490221103624201</v>
      </c>
      <c r="AE1445" s="23">
        <v>0.13021737646166001</v>
      </c>
      <c r="AF1445" s="64">
        <v>25.215079230139999</v>
      </c>
      <c r="AG1445" s="23">
        <v>1.0044869704870501E-3</v>
      </c>
      <c r="AH1445" s="63">
        <v>-5.99437710370694</v>
      </c>
      <c r="AI1445" s="23">
        <v>5.35484732245095E-2</v>
      </c>
      <c r="AJ1445" s="63">
        <v>15.440960294654399</v>
      </c>
      <c r="AK1445" s="23">
        <v>0.47496859999955598</v>
      </c>
      <c r="AL1445" s="23">
        <v>4.93028791406687E-2</v>
      </c>
      <c r="AM1445" s="63">
        <v>47.9099804124562</v>
      </c>
      <c r="AN1445" s="19"/>
      <c r="AO1445" s="26">
        <v>1.92815445261658E-2</v>
      </c>
      <c r="AP1445" s="26">
        <v>-4.0408460756225402E-2</v>
      </c>
      <c r="AQ1445" s="26">
        <v>3.75826035833597E-2</v>
      </c>
      <c r="AR1445" s="26">
        <v>-1.9223308364416901E-2</v>
      </c>
      <c r="AS1445" s="24">
        <v>8</v>
      </c>
      <c r="AT1445" s="24">
        <v>4</v>
      </c>
      <c r="AU1445" s="24">
        <v>7</v>
      </c>
      <c r="AV1445" s="25">
        <v>5</v>
      </c>
      <c r="AW1445" s="19"/>
      <c r="AX1445" s="29">
        <v>5.9451686547836301E-2</v>
      </c>
      <c r="AY1445" s="30">
        <v>0.40818814790372898</v>
      </c>
      <c r="AZ1445" s="30">
        <v>0.57846244712163797</v>
      </c>
      <c r="BA1445" s="30">
        <v>0.50984218962003103</v>
      </c>
      <c r="BB1445" s="62">
        <v>6.08928840772023E-3</v>
      </c>
      <c r="BC1445" s="108">
        <v>-7.9092018886876803</v>
      </c>
      <c r="BD1445" s="22">
        <v>43747</v>
      </c>
      <c r="BE1445" s="22">
        <v>43783</v>
      </c>
      <c r="BF1445" s="24">
        <v>157</v>
      </c>
      <c r="BG1445" s="22">
        <v>43966</v>
      </c>
      <c r="BH1445" s="37"/>
    </row>
    <row r="1446" spans="1:60" x14ac:dyDescent="0.25">
      <c r="A1446" s="19"/>
      <c r="B1446" s="17" t="s">
        <v>1460</v>
      </c>
      <c r="C1446" s="17" t="s">
        <v>5726</v>
      </c>
      <c r="D1446" s="17" t="s">
        <v>3266</v>
      </c>
      <c r="E1446" s="20" t="s">
        <v>7388</v>
      </c>
      <c r="F1446" s="20" t="s">
        <v>3157</v>
      </c>
      <c r="G1446" s="82" t="s">
        <v>7253</v>
      </c>
      <c r="H1446" s="85" t="s">
        <v>7268</v>
      </c>
      <c r="I1446" s="21" t="s">
        <v>7417</v>
      </c>
      <c r="J1446" s="21" t="s">
        <v>7777</v>
      </c>
      <c r="K1446" s="19"/>
      <c r="L1446" s="22">
        <v>44015</v>
      </c>
      <c r="M1446" s="98">
        <v>1474.5298999995</v>
      </c>
      <c r="N1446" s="94">
        <v>1474.5298999995</v>
      </c>
      <c r="O1446" s="94">
        <v>1477.01539999992</v>
      </c>
      <c r="P1446" s="62">
        <f t="shared" si="22"/>
        <v>0.99831721456633415</v>
      </c>
      <c r="Q1446" s="22">
        <v>44007</v>
      </c>
      <c r="R1446" s="99">
        <v>30823921.605999999</v>
      </c>
      <c r="S1446" s="99">
        <v>42830914.641562499</v>
      </c>
      <c r="T1446" s="19"/>
      <c r="U1446" s="23">
        <v>3.1918659442453602E-4</v>
      </c>
      <c r="V1446" s="63">
        <v>-0.52610262737289304</v>
      </c>
      <c r="W1446" s="23">
        <v>8.4460861944535299E-3</v>
      </c>
      <c r="X1446" s="63">
        <v>-8.7581613452202909</v>
      </c>
      <c r="Y1446" s="23">
        <v>5.2449012395300101E-2</v>
      </c>
      <c r="Z1446" s="63">
        <v>18.445504620118299</v>
      </c>
      <c r="AA1446" s="23">
        <v>5.4663883754983503E-2</v>
      </c>
      <c r="AB1446" s="63">
        <v>22.3730040851515</v>
      </c>
      <c r="AC1446" s="23">
        <v>9.8815203895355794E-2</v>
      </c>
      <c r="AD1446" s="63">
        <v>29.9488176370796</v>
      </c>
      <c r="AE1446" s="23">
        <v>0.138250077696284</v>
      </c>
      <c r="AF1446" s="64">
        <v>26.0183493536024</v>
      </c>
      <c r="AG1446" s="23">
        <v>1.0200761371379501E-3</v>
      </c>
      <c r="AH1446" s="63">
        <v>-5.9928181870418502</v>
      </c>
      <c r="AI1446" s="23">
        <v>5.4561000057219602E-2</v>
      </c>
      <c r="AJ1446" s="63">
        <v>15.5422129779326</v>
      </c>
      <c r="AK1446" s="23">
        <v>0.474529899999034</v>
      </c>
      <c r="AL1446" s="23">
        <v>4.9264226565355798E-2</v>
      </c>
      <c r="AM1446" s="63">
        <v>47.866110412403899</v>
      </c>
      <c r="AN1446" s="19"/>
      <c r="AO1446" s="26">
        <v>1.92868478861783E-2</v>
      </c>
      <c r="AP1446" s="26">
        <v>-4.0403401700168602E-2</v>
      </c>
      <c r="AQ1446" s="26">
        <v>3.7744265982837498E-2</v>
      </c>
      <c r="AR1446" s="26">
        <v>-1.9064904591687099E-2</v>
      </c>
      <c r="AS1446" s="24">
        <v>8</v>
      </c>
      <c r="AT1446" s="24">
        <v>4</v>
      </c>
      <c r="AU1446" s="24">
        <v>7</v>
      </c>
      <c r="AV1446" s="25">
        <v>5</v>
      </c>
      <c r="AW1446" s="19"/>
      <c r="AX1446" s="29">
        <v>5.9454626787482999E-2</v>
      </c>
      <c r="AY1446" s="30">
        <v>0.43920082965087198</v>
      </c>
      <c r="AZ1446" s="30">
        <v>0.58490494698071405</v>
      </c>
      <c r="BA1446" s="30">
        <v>0.54891838031653595</v>
      </c>
      <c r="BB1446" s="62">
        <v>6.0896287150444496E-3</v>
      </c>
      <c r="BC1446" s="108">
        <v>-7.8919383558386498</v>
      </c>
      <c r="BD1446" s="22">
        <v>43747</v>
      </c>
      <c r="BE1446" s="22">
        <v>43783</v>
      </c>
      <c r="BF1446" s="24">
        <v>156</v>
      </c>
      <c r="BG1446" s="22">
        <v>43965</v>
      </c>
      <c r="BH1446" s="37"/>
    </row>
    <row r="1447" spans="1:60" x14ac:dyDescent="0.25">
      <c r="A1447" s="19"/>
      <c r="B1447" s="17" t="s">
        <v>1461</v>
      </c>
      <c r="C1447" s="17" t="s">
        <v>5727</v>
      </c>
      <c r="D1447" s="17" t="s">
        <v>3266</v>
      </c>
      <c r="E1447" s="20" t="s">
        <v>7389</v>
      </c>
      <c r="F1447" s="20" t="s">
        <v>3157</v>
      </c>
      <c r="G1447" s="82" t="s">
        <v>7253</v>
      </c>
      <c r="H1447" s="85" t="s">
        <v>7268</v>
      </c>
      <c r="I1447" s="21" t="s">
        <v>7417</v>
      </c>
      <c r="J1447" s="21" t="s">
        <v>7778</v>
      </c>
      <c r="K1447" s="19"/>
      <c r="L1447" s="22">
        <v>44015</v>
      </c>
      <c r="M1447" s="98">
        <v>1541.4485999997701</v>
      </c>
      <c r="N1447" s="94">
        <v>1541.4485999997701</v>
      </c>
      <c r="O1447" s="94">
        <v>1543.9083999991401</v>
      </c>
      <c r="P1447" s="62">
        <f t="shared" si="22"/>
        <v>0.99840677076478668</v>
      </c>
      <c r="Q1447" s="22">
        <v>44007</v>
      </c>
      <c r="R1447" s="99">
        <v>53495153.192000002</v>
      </c>
      <c r="S1447" s="99">
        <v>88142810.617624998</v>
      </c>
      <c r="T1447" s="19"/>
      <c r="U1447" s="23">
        <v>3.3044777774193801E-4</v>
      </c>
      <c r="V1447" s="63">
        <v>-0.52497650904115301</v>
      </c>
      <c r="W1447" s="23">
        <v>8.7851988773763896E-3</v>
      </c>
      <c r="X1447" s="63">
        <v>-8.7242500769352809</v>
      </c>
      <c r="Y1447" s="23">
        <v>5.4597112339251901E-2</v>
      </c>
      <c r="Z1447" s="63">
        <v>18.660314614506198</v>
      </c>
      <c r="AA1447" s="23">
        <v>5.9002671332564198E-2</v>
      </c>
      <c r="AB1447" s="63">
        <v>22.806882842909499</v>
      </c>
      <c r="AC1447" s="23">
        <v>0.10782576535712</v>
      </c>
      <c r="AD1447" s="63">
        <v>30.849873783241499</v>
      </c>
      <c r="AE1447" s="23">
        <v>0.15218506495701201</v>
      </c>
      <c r="AF1447" s="64">
        <v>27.411848079675099</v>
      </c>
      <c r="AG1447" s="23">
        <v>1.0537554244365299E-3</v>
      </c>
      <c r="AH1447" s="63">
        <v>-5.9894502583119902</v>
      </c>
      <c r="AI1447" s="23">
        <v>5.6748932896880398E-2</v>
      </c>
      <c r="AJ1447" s="63">
        <v>15.761006261891501</v>
      </c>
      <c r="AK1447" s="23">
        <v>0.54144859999883899</v>
      </c>
      <c r="AL1447" s="23">
        <v>5.50469915542635E-2</v>
      </c>
      <c r="AM1447" s="63">
        <v>54.557980412384502</v>
      </c>
      <c r="AN1447" s="19"/>
      <c r="AO1447" s="26">
        <v>1.9298305938718799E-2</v>
      </c>
      <c r="AP1447" s="26">
        <v>-4.0392641496509903E-2</v>
      </c>
      <c r="AQ1447" s="26">
        <v>3.8093162796940298E-2</v>
      </c>
      <c r="AR1447" s="26">
        <v>-1.87235706916908E-2</v>
      </c>
      <c r="AS1447" s="24">
        <v>8</v>
      </c>
      <c r="AT1447" s="24">
        <v>4</v>
      </c>
      <c r="AU1447" s="24">
        <v>7</v>
      </c>
      <c r="AV1447" s="25">
        <v>5</v>
      </c>
      <c r="AW1447" s="19"/>
      <c r="AX1447" s="29">
        <v>5.9461251092652698E-2</v>
      </c>
      <c r="AY1447" s="30">
        <v>0.50627842338326401</v>
      </c>
      <c r="AZ1447" s="30">
        <v>0.598841821702081</v>
      </c>
      <c r="BA1447" s="30">
        <v>0.63359719485106303</v>
      </c>
      <c r="BB1447" s="62">
        <v>6.09039147036128E-3</v>
      </c>
      <c r="BC1447" s="108">
        <v>-7.8547112223896001</v>
      </c>
      <c r="BD1447" s="22">
        <v>43747</v>
      </c>
      <c r="BE1447" s="22">
        <v>43783</v>
      </c>
      <c r="BF1447" s="24">
        <v>154</v>
      </c>
      <c r="BG1447" s="22">
        <v>43963</v>
      </c>
      <c r="BH1447" s="37"/>
    </row>
    <row r="1448" spans="1:60" x14ac:dyDescent="0.25">
      <c r="A1448" s="19"/>
      <c r="B1448" s="17" t="s">
        <v>1462</v>
      </c>
      <c r="C1448" s="17" t="s">
        <v>5728</v>
      </c>
      <c r="D1448" s="17" t="s">
        <v>3266</v>
      </c>
      <c r="E1448" s="20" t="s">
        <v>7320</v>
      </c>
      <c r="F1448" s="20" t="s">
        <v>3157</v>
      </c>
      <c r="G1448" s="82" t="s">
        <v>7253</v>
      </c>
      <c r="H1448" s="85" t="s">
        <v>7268</v>
      </c>
      <c r="I1448" s="21" t="s">
        <v>7417</v>
      </c>
      <c r="J1448" s="21" t="s">
        <v>7779</v>
      </c>
      <c r="K1448" s="19"/>
      <c r="L1448" s="22">
        <v>44015</v>
      </c>
      <c r="M1448" s="98">
        <v>1254.66919999942</v>
      </c>
      <c r="N1448" s="94">
        <v>1254.66919999942</v>
      </c>
      <c r="O1448" s="94">
        <v>1256.5095000006299</v>
      </c>
      <c r="P1448" s="62">
        <f t="shared" si="22"/>
        <v>0.9985353871170819</v>
      </c>
      <c r="Q1448" s="22">
        <v>44007</v>
      </c>
      <c r="R1448" s="99">
        <v>2812193.3840000001</v>
      </c>
      <c r="S1448" s="99">
        <v>893720.45317968703</v>
      </c>
      <c r="T1448" s="19"/>
      <c r="U1448" s="23">
        <v>3.46506147252512E-4</v>
      </c>
      <c r="V1448" s="63">
        <v>-0.52337067209009502</v>
      </c>
      <c r="W1448" s="23">
        <v>9.2727145638491493E-3</v>
      </c>
      <c r="X1448" s="63">
        <v>-8.6754985082807305</v>
      </c>
      <c r="Y1448" s="23">
        <v>5.76956051481829E-2</v>
      </c>
      <c r="Z1448" s="63">
        <v>18.970163895399299</v>
      </c>
      <c r="AA1448" s="23">
        <v>6.91214600192325E-2</v>
      </c>
      <c r="AB1448" s="63">
        <v>23.818761711590898</v>
      </c>
      <c r="AC1448" s="23">
        <v>0.12464716656541</v>
      </c>
      <c r="AD1448" s="63">
        <v>32.532013904070503</v>
      </c>
      <c r="AE1448" s="23">
        <v>0.17554293483786801</v>
      </c>
      <c r="AF1448" s="64">
        <v>29.747635067760701</v>
      </c>
      <c r="AG1448" s="23">
        <v>1.1021410155081001E-3</v>
      </c>
      <c r="AH1448" s="63">
        <v>-5.9846116992048302</v>
      </c>
      <c r="AI1448" s="23">
        <v>5.9904982130319702E-2</v>
      </c>
      <c r="AJ1448" s="63">
        <v>16.076611185242701</v>
      </c>
      <c r="AK1448" s="23">
        <v>0.254669199999771</v>
      </c>
      <c r="AL1448" s="23">
        <v>4.4058932491679997E-2</v>
      </c>
      <c r="AM1448" s="63">
        <v>19.199686331208799</v>
      </c>
      <c r="AN1448" s="19"/>
      <c r="AO1448" s="26">
        <v>1.9314749148179499E-2</v>
      </c>
      <c r="AP1448" s="26">
        <v>-4.0377158450646697E-2</v>
      </c>
      <c r="AQ1448" s="26">
        <v>3.8595116282522199E-2</v>
      </c>
      <c r="AR1448" s="26">
        <v>-1.82313590212289E-2</v>
      </c>
      <c r="AS1448" s="24">
        <v>8</v>
      </c>
      <c r="AT1448" s="24">
        <v>4</v>
      </c>
      <c r="AU1448" s="24">
        <v>7</v>
      </c>
      <c r="AV1448" s="25">
        <v>5</v>
      </c>
      <c r="AW1448" s="19"/>
      <c r="AX1448" s="29">
        <v>5.93788686089829E-2</v>
      </c>
      <c r="AY1448" s="30">
        <v>0.66727606120548399</v>
      </c>
      <c r="AZ1448" s="30">
        <v>0.63210188496122999</v>
      </c>
      <c r="BA1448" s="30">
        <v>0.83713857104157796</v>
      </c>
      <c r="BB1448" s="62">
        <v>6.0818955081867899E-3</v>
      </c>
      <c r="BC1448" s="108">
        <v>-7.8010451984373503</v>
      </c>
      <c r="BD1448" s="22">
        <v>43747</v>
      </c>
      <c r="BE1448" s="22">
        <v>43783</v>
      </c>
      <c r="BF1448" s="24">
        <v>153</v>
      </c>
      <c r="BG1448" s="22">
        <v>43962</v>
      </c>
      <c r="BH1448" s="37"/>
    </row>
    <row r="1449" spans="1:60" x14ac:dyDescent="0.25">
      <c r="A1449" s="19"/>
      <c r="B1449" s="17" t="s">
        <v>1463</v>
      </c>
      <c r="C1449" s="17" t="s">
        <v>5729</v>
      </c>
      <c r="D1449" s="17" t="s">
        <v>3266</v>
      </c>
      <c r="E1449" s="20" t="s">
        <v>7376</v>
      </c>
      <c r="F1449" s="20" t="s">
        <v>3157</v>
      </c>
      <c r="G1449" s="82" t="s">
        <v>7253</v>
      </c>
      <c r="H1449" s="85" t="s">
        <v>7268</v>
      </c>
      <c r="I1449" s="21" t="s">
        <v>7417</v>
      </c>
      <c r="J1449" s="21" t="s">
        <v>7780</v>
      </c>
      <c r="K1449" s="19"/>
      <c r="L1449" s="22">
        <v>44015</v>
      </c>
      <c r="M1449" s="98">
        <v>1292.3679000008899</v>
      </c>
      <c r="N1449" s="94">
        <v>1292.3679000008899</v>
      </c>
      <c r="O1449" s="94">
        <v>1294.4047999996701</v>
      </c>
      <c r="P1449" s="62">
        <f t="shared" si="22"/>
        <v>0.99842638099087644</v>
      </c>
      <c r="Q1449" s="22">
        <v>44007</v>
      </c>
      <c r="R1449" s="99">
        <v>1178968.53</v>
      </c>
      <c r="S1449" s="99">
        <v>839123.91029003903</v>
      </c>
      <c r="T1449" s="19"/>
      <c r="U1449" s="23">
        <v>3.3291076579189399E-4</v>
      </c>
      <c r="V1449" s="63">
        <v>-0.52473021023615696</v>
      </c>
      <c r="W1449" s="23">
        <v>8.8595115757925703E-3</v>
      </c>
      <c r="X1449" s="63">
        <v>-8.7168188070936594</v>
      </c>
      <c r="Y1449" s="23">
        <v>5.5069049389203401E-2</v>
      </c>
      <c r="Z1449" s="63">
        <v>18.707508319494099</v>
      </c>
      <c r="AA1449" s="23">
        <v>5.9957139728794601E-2</v>
      </c>
      <c r="AB1449" s="63">
        <v>22.902329682547101</v>
      </c>
      <c r="AC1449" s="23">
        <v>0.10944618511712199</v>
      </c>
      <c r="AD1449" s="63">
        <v>31.011915759241699</v>
      </c>
      <c r="AE1449" s="23">
        <v>0.15386993070031199</v>
      </c>
      <c r="AF1449" s="64">
        <v>27.580334653990601</v>
      </c>
      <c r="AG1449" s="23">
        <v>1.0611170600896001E-3</v>
      </c>
      <c r="AH1449" s="63">
        <v>-5.9887140947466797</v>
      </c>
      <c r="AI1449" s="23">
        <v>5.7229575775636497E-2</v>
      </c>
      <c r="AJ1449" s="63">
        <v>15.809070549774299</v>
      </c>
      <c r="AK1449" s="23">
        <v>0.292367900001409</v>
      </c>
      <c r="AL1449" s="23">
        <v>4.8965793344905299E-2</v>
      </c>
      <c r="AM1449" s="63">
        <v>25.6504492215754</v>
      </c>
      <c r="AN1449" s="19"/>
      <c r="AO1449" s="26">
        <v>1.9300846784972198E-2</v>
      </c>
      <c r="AP1449" s="26">
        <v>-4.0390267617112799E-2</v>
      </c>
      <c r="AQ1449" s="26">
        <v>3.8169630672200597E-2</v>
      </c>
      <c r="AR1449" s="26">
        <v>-1.8648424842467599E-2</v>
      </c>
      <c r="AS1449" s="24">
        <v>8</v>
      </c>
      <c r="AT1449" s="24">
        <v>4</v>
      </c>
      <c r="AU1449" s="24">
        <v>7</v>
      </c>
      <c r="AV1449" s="25">
        <v>5</v>
      </c>
      <c r="AW1449" s="19"/>
      <c r="AX1449" s="29">
        <v>5.9462779691093599E-2</v>
      </c>
      <c r="AY1449" s="30">
        <v>0.52103760401951105</v>
      </c>
      <c r="AZ1449" s="30">
        <v>0.60190857608176895</v>
      </c>
      <c r="BA1449" s="30">
        <v>0.65225878701312501</v>
      </c>
      <c r="BB1449" s="62">
        <v>6.0905667225415504E-3</v>
      </c>
      <c r="BC1449" s="108">
        <v>-7.8465205219836198</v>
      </c>
      <c r="BD1449" s="22">
        <v>43747</v>
      </c>
      <c r="BE1449" s="22">
        <v>43783</v>
      </c>
      <c r="BF1449" s="24">
        <v>154</v>
      </c>
      <c r="BG1449" s="22">
        <v>43963</v>
      </c>
      <c r="BH1449" s="37"/>
    </row>
    <row r="1450" spans="1:60" x14ac:dyDescent="0.25">
      <c r="A1450" s="19"/>
      <c r="B1450" s="17" t="s">
        <v>1464</v>
      </c>
      <c r="C1450" s="17" t="s">
        <v>5730</v>
      </c>
      <c r="D1450" s="17" t="s">
        <v>3267</v>
      </c>
      <c r="E1450" s="20" t="s">
        <v>7323</v>
      </c>
      <c r="F1450" s="20" t="s">
        <v>3158</v>
      </c>
      <c r="G1450" s="82" t="s">
        <v>7254</v>
      </c>
      <c r="H1450" s="85" t="s">
        <v>7287</v>
      </c>
      <c r="I1450" s="21" t="s">
        <v>7417</v>
      </c>
      <c r="J1450" s="21" t="s">
        <v>7781</v>
      </c>
      <c r="K1450" s="19"/>
      <c r="L1450" s="22">
        <v>44015</v>
      </c>
      <c r="M1450" s="98">
        <v>1030.2491999995</v>
      </c>
      <c r="N1450" s="94">
        <v>1030.2491999995</v>
      </c>
      <c r="O1450" s="94">
        <v>1030.2491999995</v>
      </c>
      <c r="P1450" s="62">
        <f t="shared" si="22"/>
        <v>1</v>
      </c>
      <c r="Q1450" s="22">
        <v>44015</v>
      </c>
      <c r="R1450" s="99">
        <v>0</v>
      </c>
      <c r="S1450" s="99">
        <v>0</v>
      </c>
      <c r="T1450" s="19"/>
      <c r="U1450" s="23">
        <v>0</v>
      </c>
      <c r="V1450" s="63">
        <v>-0.55802128681534702</v>
      </c>
      <c r="W1450" s="23">
        <v>0</v>
      </c>
      <c r="X1450" s="63">
        <v>-9.6027699646656401</v>
      </c>
      <c r="Y1450" s="23">
        <v>0</v>
      </c>
      <c r="Z1450" s="63">
        <v>13.200603380581001</v>
      </c>
      <c r="AA1450" s="23">
        <v>0</v>
      </c>
      <c r="AB1450" s="63">
        <v>16.906615709653099</v>
      </c>
      <c r="AC1450" s="23">
        <v>0</v>
      </c>
      <c r="AD1450" s="63">
        <v>20.067297247529499</v>
      </c>
      <c r="AE1450" s="23">
        <v>0</v>
      </c>
      <c r="AF1450" s="64">
        <v>12.1933415839594</v>
      </c>
      <c r="AG1450" s="23">
        <v>0</v>
      </c>
      <c r="AH1450" s="63">
        <v>-6.0948258007556397</v>
      </c>
      <c r="AI1450" s="23">
        <v>0</v>
      </c>
      <c r="AJ1450" s="63">
        <v>10.0861129722034</v>
      </c>
      <c r="AK1450" s="23">
        <v>3.0249199999161602E-2</v>
      </c>
      <c r="AL1450" s="23">
        <v>3.3931049401871899E-3</v>
      </c>
      <c r="AM1450" s="63">
        <v>2.9665462434422798</v>
      </c>
      <c r="AN1450" s="19"/>
      <c r="AO1450" s="26">
        <v>0</v>
      </c>
      <c r="AP1450" s="26">
        <v>0</v>
      </c>
      <c r="AQ1450" s="26">
        <v>0</v>
      </c>
      <c r="AR1450" s="26">
        <v>0</v>
      </c>
      <c r="AS1450" s="24">
        <v>0</v>
      </c>
      <c r="AT1450" s="24">
        <v>0</v>
      </c>
      <c r="AU1450" s="24">
        <v>7</v>
      </c>
      <c r="AV1450" s="25">
        <v>5</v>
      </c>
      <c r="AW1450" s="19"/>
      <c r="AX1450" s="29">
        <v>0</v>
      </c>
      <c r="AY1450" s="30">
        <v>-117.545979959425</v>
      </c>
      <c r="AZ1450" s="30">
        <v>0.39470262811346402</v>
      </c>
      <c r="BA1450" s="30">
        <v>-15.971119820984301</v>
      </c>
      <c r="BB1450" s="62">
        <v>0</v>
      </c>
      <c r="BC1450" s="108">
        <v>0</v>
      </c>
      <c r="BD1450" s="22">
        <v>43650</v>
      </c>
      <c r="BE1450" s="22"/>
      <c r="BF1450" s="24"/>
      <c r="BG1450" s="22"/>
      <c r="BH1450" s="37"/>
    </row>
    <row r="1451" spans="1:60" x14ac:dyDescent="0.25">
      <c r="A1451" s="19"/>
      <c r="B1451" s="17" t="s">
        <v>1465</v>
      </c>
      <c r="C1451" s="17" t="s">
        <v>5731</v>
      </c>
      <c r="D1451" s="17" t="s">
        <v>3267</v>
      </c>
      <c r="E1451" s="20" t="s">
        <v>7298</v>
      </c>
      <c r="F1451" s="20" t="s">
        <v>3158</v>
      </c>
      <c r="G1451" s="82" t="s">
        <v>7254</v>
      </c>
      <c r="H1451" s="85" t="s">
        <v>7287</v>
      </c>
      <c r="I1451" s="21" t="s">
        <v>7417</v>
      </c>
      <c r="J1451" s="21" t="s">
        <v>7782</v>
      </c>
      <c r="K1451" s="19"/>
      <c r="L1451" s="22">
        <v>44015</v>
      </c>
      <c r="M1451" s="98">
        <v>2563.5135000012801</v>
      </c>
      <c r="N1451" s="94">
        <v>2563.5135000012801</v>
      </c>
      <c r="O1451" s="94">
        <v>2772.4389000013498</v>
      </c>
      <c r="P1451" s="62">
        <f t="shared" si="22"/>
        <v>0.92464201826054027</v>
      </c>
      <c r="Q1451" s="22">
        <v>43909</v>
      </c>
      <c r="R1451" s="99">
        <v>194454.144</v>
      </c>
      <c r="S1451" s="99">
        <v>160817.27376342801</v>
      </c>
      <c r="T1451" s="19"/>
      <c r="U1451" s="23">
        <v>-3.1974504372556099E-3</v>
      </c>
      <c r="V1451" s="63">
        <v>-0.87776633054090802</v>
      </c>
      <c r="W1451" s="23">
        <v>4.1888196292347898E-2</v>
      </c>
      <c r="X1451" s="63">
        <v>-5.41395033543085</v>
      </c>
      <c r="Y1451" s="23">
        <v>5.88988798426726E-2</v>
      </c>
      <c r="Z1451" s="63">
        <v>19.090491364855598</v>
      </c>
      <c r="AA1451" s="23">
        <v>0.185944857903523</v>
      </c>
      <c r="AB1451" s="63">
        <v>35.501101500005497</v>
      </c>
      <c r="AC1451" s="23">
        <v>0.25472262186114702</v>
      </c>
      <c r="AD1451" s="63">
        <v>45.5395594336442</v>
      </c>
      <c r="AE1451" s="23">
        <v>0.242000079069985</v>
      </c>
      <c r="AF1451" s="64">
        <v>36.3933494909434</v>
      </c>
      <c r="AG1451" s="23">
        <v>-2.3773233864631E-2</v>
      </c>
      <c r="AH1451" s="63">
        <v>-8.4721491872187507</v>
      </c>
      <c r="AI1451" s="23">
        <v>7.3046788864303394E-2</v>
      </c>
      <c r="AJ1451" s="63">
        <v>17.390791858633701</v>
      </c>
      <c r="AK1451" s="23">
        <v>0.59039717843348605</v>
      </c>
      <c r="AL1451" s="23">
        <v>5.41552120230335E-2</v>
      </c>
      <c r="AM1451" s="63">
        <v>58.981344086874699</v>
      </c>
      <c r="AN1451" s="19"/>
      <c r="AO1451" s="26">
        <v>3.3958735590204001E-2</v>
      </c>
      <c r="AP1451" s="26">
        <v>-2.33633016978274E-2</v>
      </c>
      <c r="AQ1451" s="26">
        <v>0.1022710078214</v>
      </c>
      <c r="AR1451" s="26">
        <v>-7.6210126737350906E-2</v>
      </c>
      <c r="AS1451" s="24">
        <v>8</v>
      </c>
      <c r="AT1451" s="24">
        <v>4</v>
      </c>
      <c r="AU1451" s="24">
        <v>7</v>
      </c>
      <c r="AV1451" s="25">
        <v>5</v>
      </c>
      <c r="AW1451" s="19"/>
      <c r="AX1451" s="29">
        <v>0.13494384823803601</v>
      </c>
      <c r="AY1451" s="30">
        <v>1.3729065561201399</v>
      </c>
      <c r="AZ1451" s="30">
        <v>0.87950225831264095</v>
      </c>
      <c r="BA1451" s="30">
        <v>2.17736631081425</v>
      </c>
      <c r="BB1451" s="62">
        <v>1.39627888736868E-2</v>
      </c>
      <c r="BC1451" s="108">
        <v>-11.7067250788823</v>
      </c>
      <c r="BD1451" s="22">
        <v>43909</v>
      </c>
      <c r="BE1451" s="22">
        <v>43987</v>
      </c>
      <c r="BF1451" s="24"/>
      <c r="BG1451" s="22"/>
      <c r="BH1451" s="37"/>
    </row>
    <row r="1452" spans="1:60" x14ac:dyDescent="0.25">
      <c r="A1452" s="19"/>
      <c r="B1452" s="17" t="s">
        <v>1466</v>
      </c>
      <c r="C1452" s="17" t="s">
        <v>5732</v>
      </c>
      <c r="D1452" s="17" t="s">
        <v>3267</v>
      </c>
      <c r="E1452" s="20" t="s">
        <v>7326</v>
      </c>
      <c r="F1452" s="20" t="s">
        <v>3158</v>
      </c>
      <c r="G1452" s="82" t="s">
        <v>7254</v>
      </c>
      <c r="H1452" s="85" t="s">
        <v>7287</v>
      </c>
      <c r="I1452" s="21" t="s">
        <v>7417</v>
      </c>
      <c r="J1452" s="21" t="s">
        <v>7783</v>
      </c>
      <c r="K1452" s="19"/>
      <c r="L1452" s="22">
        <v>44015</v>
      </c>
      <c r="M1452" s="98">
        <v>2113.2688999995598</v>
      </c>
      <c r="N1452" s="94">
        <v>2113.2688999995598</v>
      </c>
      <c r="O1452" s="94">
        <v>2291.7303000018001</v>
      </c>
      <c r="P1452" s="62">
        <f t="shared" si="22"/>
        <v>0.92212809683491115</v>
      </c>
      <c r="Q1452" s="22">
        <v>43909</v>
      </c>
      <c r="R1452" s="99">
        <v>7604414.9749999996</v>
      </c>
      <c r="S1452" s="99">
        <v>6631969.6945000002</v>
      </c>
      <c r="T1452" s="19"/>
      <c r="U1452" s="23">
        <v>-3.2230523238467898E-3</v>
      </c>
      <c r="V1452" s="63">
        <v>-0.88032651920002503</v>
      </c>
      <c r="W1452" s="23">
        <v>4.1085730505073997E-2</v>
      </c>
      <c r="X1452" s="63">
        <v>-5.4941969141582403</v>
      </c>
      <c r="Y1452" s="23">
        <v>5.3960604644089499E-2</v>
      </c>
      <c r="Z1452" s="63">
        <v>18.5966638450045</v>
      </c>
      <c r="AA1452" s="23">
        <v>0.174834685156529</v>
      </c>
      <c r="AB1452" s="63">
        <v>34.390084225335201</v>
      </c>
      <c r="AC1452" s="23">
        <v>0.23133819000213399</v>
      </c>
      <c r="AD1452" s="63">
        <v>43.201116247742902</v>
      </c>
      <c r="AE1452" s="23">
        <v>0.207449754083355</v>
      </c>
      <c r="AF1452" s="64">
        <v>32.938316992309403</v>
      </c>
      <c r="AG1452" s="23">
        <v>-2.3848463281865399E-2</v>
      </c>
      <c r="AH1452" s="63">
        <v>-8.4796721289458201</v>
      </c>
      <c r="AI1452" s="23">
        <v>6.7960221547764404E-2</v>
      </c>
      <c r="AJ1452" s="63">
        <v>16.882135126972599</v>
      </c>
      <c r="AK1452" s="23">
        <v>0.45611130633566099</v>
      </c>
      <c r="AL1452" s="23">
        <v>4.3637935143124203E-2</v>
      </c>
      <c r="AM1452" s="63">
        <v>45.5527568770922</v>
      </c>
      <c r="AN1452" s="19"/>
      <c r="AO1452" s="26">
        <v>3.3932154687136097E-2</v>
      </c>
      <c r="AP1452" s="26">
        <v>-2.33884768967982E-2</v>
      </c>
      <c r="AQ1452" s="26">
        <v>0.101419772308873</v>
      </c>
      <c r="AR1452" s="26">
        <v>-7.6947337123783696E-2</v>
      </c>
      <c r="AS1452" s="24">
        <v>8</v>
      </c>
      <c r="AT1452" s="24">
        <v>4</v>
      </c>
      <c r="AU1452" s="24">
        <v>7</v>
      </c>
      <c r="AV1452" s="25">
        <v>5</v>
      </c>
      <c r="AW1452" s="19"/>
      <c r="AX1452" s="29">
        <v>0.13490081422438399</v>
      </c>
      <c r="AY1452" s="30">
        <v>1.2953562128895999</v>
      </c>
      <c r="AZ1452" s="30">
        <v>0.84955142529815897</v>
      </c>
      <c r="BA1452" s="30">
        <v>2.0474670735420699</v>
      </c>
      <c r="BB1452" s="62">
        <v>1.39578606079704E-2</v>
      </c>
      <c r="BC1452" s="108">
        <v>-11.883431484166101</v>
      </c>
      <c r="BD1452" s="22">
        <v>43909</v>
      </c>
      <c r="BE1452" s="22">
        <v>43987</v>
      </c>
      <c r="BF1452" s="24"/>
      <c r="BG1452" s="22"/>
      <c r="BH1452" s="37"/>
    </row>
    <row r="1453" spans="1:60" x14ac:dyDescent="0.25">
      <c r="A1453" s="19"/>
      <c r="B1453" s="17" t="s">
        <v>1467</v>
      </c>
      <c r="C1453" s="17" t="s">
        <v>5733</v>
      </c>
      <c r="D1453" s="17" t="s">
        <v>3267</v>
      </c>
      <c r="E1453" s="20" t="s">
        <v>7327</v>
      </c>
      <c r="F1453" s="20" t="s">
        <v>3158</v>
      </c>
      <c r="G1453" s="82" t="s">
        <v>7254</v>
      </c>
      <c r="H1453" s="85" t="s">
        <v>7287</v>
      </c>
      <c r="I1453" s="21" t="s">
        <v>7417</v>
      </c>
      <c r="J1453" s="21" t="s">
        <v>7784</v>
      </c>
      <c r="K1453" s="19"/>
      <c r="L1453" s="22">
        <v>44015</v>
      </c>
      <c r="M1453" s="98">
        <v>1169.40000000037</v>
      </c>
      <c r="N1453" s="94">
        <v>1169.40000000037</v>
      </c>
      <c r="O1453" s="94">
        <v>1169.40000000037</v>
      </c>
      <c r="P1453" s="62">
        <f t="shared" si="22"/>
        <v>1</v>
      </c>
      <c r="Q1453" s="22">
        <v>44015</v>
      </c>
      <c r="R1453" s="99">
        <v>0</v>
      </c>
      <c r="S1453" s="99">
        <v>0</v>
      </c>
      <c r="T1453" s="19"/>
      <c r="U1453" s="23">
        <v>0</v>
      </c>
      <c r="V1453" s="63">
        <v>-0.55802128681534702</v>
      </c>
      <c r="W1453" s="23">
        <v>0</v>
      </c>
      <c r="X1453" s="63">
        <v>-9.6027699646656401</v>
      </c>
      <c r="Y1453" s="23">
        <v>0</v>
      </c>
      <c r="Z1453" s="63">
        <v>13.200603380581001</v>
      </c>
      <c r="AA1453" s="23">
        <v>0</v>
      </c>
      <c r="AB1453" s="63">
        <v>16.906615709653099</v>
      </c>
      <c r="AC1453" s="23">
        <v>0</v>
      </c>
      <c r="AD1453" s="63">
        <v>20.067297247529499</v>
      </c>
      <c r="AE1453" s="23">
        <v>0</v>
      </c>
      <c r="AF1453" s="64">
        <v>12.1933415839594</v>
      </c>
      <c r="AG1453" s="23">
        <v>0</v>
      </c>
      <c r="AH1453" s="63">
        <v>-6.0948258007556397</v>
      </c>
      <c r="AI1453" s="23">
        <v>0</v>
      </c>
      <c r="AJ1453" s="63">
        <v>10.0861129722034</v>
      </c>
      <c r="AK1453" s="23">
        <v>0.16940000000060501</v>
      </c>
      <c r="AL1453" s="23">
        <v>1.79470039838634E-2</v>
      </c>
      <c r="AM1453" s="63">
        <v>16.881626243586702</v>
      </c>
      <c r="AN1453" s="19"/>
      <c r="AO1453" s="26">
        <v>0</v>
      </c>
      <c r="AP1453" s="26">
        <v>0</v>
      </c>
      <c r="AQ1453" s="26">
        <v>0</v>
      </c>
      <c r="AR1453" s="26">
        <v>0</v>
      </c>
      <c r="AS1453" s="24">
        <v>0</v>
      </c>
      <c r="AT1453" s="24">
        <v>0</v>
      </c>
      <c r="AU1453" s="24">
        <v>7</v>
      </c>
      <c r="AV1453" s="25">
        <v>5</v>
      </c>
      <c r="AW1453" s="19"/>
      <c r="AX1453" s="29">
        <v>0</v>
      </c>
      <c r="AY1453" s="30">
        <v>-117.545979959425</v>
      </c>
      <c r="AZ1453" s="30">
        <v>0.39470262811346402</v>
      </c>
      <c r="BA1453" s="30">
        <v>-15.971119820984301</v>
      </c>
      <c r="BB1453" s="62">
        <v>0</v>
      </c>
      <c r="BC1453" s="108">
        <v>0</v>
      </c>
      <c r="BD1453" s="22">
        <v>43650</v>
      </c>
      <c r="BE1453" s="22"/>
      <c r="BF1453" s="24"/>
      <c r="BG1453" s="22"/>
      <c r="BH1453" s="37"/>
    </row>
    <row r="1454" spans="1:60" x14ac:dyDescent="0.25">
      <c r="A1454" s="19"/>
      <c r="B1454" s="17" t="s">
        <v>1468</v>
      </c>
      <c r="C1454" s="17" t="s">
        <v>5734</v>
      </c>
      <c r="D1454" s="17" t="s">
        <v>3268</v>
      </c>
      <c r="E1454" s="20" t="s">
        <v>7298</v>
      </c>
      <c r="F1454" s="20" t="s">
        <v>3152</v>
      </c>
      <c r="G1454" s="82" t="s">
        <v>7251</v>
      </c>
      <c r="H1454" s="85" t="s">
        <v>7264</v>
      </c>
      <c r="I1454" s="21" t="s">
        <v>7417</v>
      </c>
      <c r="J1454" s="21" t="s">
        <v>7785</v>
      </c>
      <c r="K1454" s="19"/>
      <c r="L1454" s="22">
        <v>44015</v>
      </c>
      <c r="M1454" s="98">
        <v>1107.46759999916</v>
      </c>
      <c r="N1454" s="94">
        <v>1107.46759999916</v>
      </c>
      <c r="O1454" s="94"/>
      <c r="P1454" s="62" t="str">
        <f t="shared" si="22"/>
        <v/>
      </c>
      <c r="Q1454" s="22"/>
      <c r="R1454" s="99">
        <v>255040.024</v>
      </c>
      <c r="S1454" s="99"/>
      <c r="T1454" s="19"/>
      <c r="U1454" s="23">
        <v>7.9514709796058003E-4</v>
      </c>
      <c r="V1454" s="63">
        <v>-0.478506577019289</v>
      </c>
      <c r="W1454" s="23">
        <v>5.6960025316584499E-2</v>
      </c>
      <c r="X1454" s="63">
        <v>-3.90676743300719</v>
      </c>
      <c r="Y1454" s="23">
        <v>6.9525859198620301E-3</v>
      </c>
      <c r="Z1454" s="63">
        <v>13.895861972574499</v>
      </c>
      <c r="AA1454" s="23"/>
      <c r="AB1454" s="63"/>
      <c r="AC1454" s="23"/>
      <c r="AD1454" s="63"/>
      <c r="AE1454" s="23"/>
      <c r="AF1454" s="64"/>
      <c r="AG1454" s="23">
        <v>2.4275296091218501E-3</v>
      </c>
      <c r="AH1454" s="63">
        <v>-5.8520728398434603</v>
      </c>
      <c r="AI1454" s="23">
        <v>2.4925340216213999E-2</v>
      </c>
      <c r="AJ1454" s="63">
        <v>12.5786469938321</v>
      </c>
      <c r="AK1454" s="23">
        <v>0.10746759999892699</v>
      </c>
      <c r="AL1454" s="23">
        <v>0.13725301541489901</v>
      </c>
      <c r="AM1454" s="63">
        <v>28.504876368067901</v>
      </c>
      <c r="AN1454" s="19"/>
      <c r="AO1454" s="26">
        <v>3.0244408177168201E-2</v>
      </c>
      <c r="AP1454" s="26">
        <v>-4.7764611161255702E-2</v>
      </c>
      <c r="AQ1454" s="26">
        <v>8.69875751086511E-2</v>
      </c>
      <c r="AR1454" s="26">
        <v>-0.101854935609445</v>
      </c>
      <c r="AS1454" s="24"/>
      <c r="AT1454" s="24"/>
      <c r="AU1454" s="24"/>
      <c r="AV1454" s="25"/>
      <c r="AW1454" s="19"/>
      <c r="AX1454" s="29"/>
      <c r="AY1454" s="30"/>
      <c r="AZ1454" s="30"/>
      <c r="BA1454" s="30"/>
      <c r="BB1454" s="62"/>
      <c r="BC1454" s="108">
        <v>-23.6444467902766</v>
      </c>
      <c r="BD1454" s="22">
        <v>43881</v>
      </c>
      <c r="BE1454" s="22">
        <v>43913</v>
      </c>
      <c r="BF1454" s="24"/>
      <c r="BG1454" s="22"/>
      <c r="BH1454" s="37"/>
    </row>
    <row r="1455" spans="1:60" x14ac:dyDescent="0.25">
      <c r="A1455" s="19"/>
      <c r="B1455" s="17" t="s">
        <v>1469</v>
      </c>
      <c r="C1455" s="17" t="s">
        <v>5735</v>
      </c>
      <c r="D1455" s="17" t="s">
        <v>3268</v>
      </c>
      <c r="E1455" s="20" t="s">
        <v>7299</v>
      </c>
      <c r="F1455" s="20" t="s">
        <v>3152</v>
      </c>
      <c r="G1455" s="82" t="s">
        <v>7251</v>
      </c>
      <c r="H1455" s="85" t="s">
        <v>7264</v>
      </c>
      <c r="I1455" s="21" t="s">
        <v>7417</v>
      </c>
      <c r="J1455" s="21" t="s">
        <v>7786</v>
      </c>
      <c r="K1455" s="19"/>
      <c r="L1455" s="22">
        <v>44015</v>
      </c>
      <c r="M1455" s="98">
        <v>1142.1019999999601</v>
      </c>
      <c r="N1455" s="94">
        <v>1142.1019999999601</v>
      </c>
      <c r="O1455" s="94">
        <v>1205.45240000077</v>
      </c>
      <c r="P1455" s="62">
        <f t="shared" si="22"/>
        <v>0.94744678429378926</v>
      </c>
      <c r="Q1455" s="22">
        <v>43881</v>
      </c>
      <c r="R1455" s="99">
        <v>12621271.409</v>
      </c>
      <c r="S1455" s="99">
        <v>8544173.3401640598</v>
      </c>
      <c r="T1455" s="19"/>
      <c r="U1455" s="23">
        <v>7.3471200994390496E-4</v>
      </c>
      <c r="V1455" s="63">
        <v>-0.48455008582095599</v>
      </c>
      <c r="W1455" s="23">
        <v>5.5050422655767803E-2</v>
      </c>
      <c r="X1455" s="63">
        <v>-4.0977276990888596</v>
      </c>
      <c r="Y1455" s="23">
        <v>-4.0338259905183804E-3</v>
      </c>
      <c r="Z1455" s="63">
        <v>12.797220781532801</v>
      </c>
      <c r="AA1455" s="23">
        <v>0.113694656292937</v>
      </c>
      <c r="AB1455" s="63">
        <v>28.276081338961401</v>
      </c>
      <c r="AC1455" s="23"/>
      <c r="AD1455" s="63"/>
      <c r="AE1455" s="23"/>
      <c r="AF1455" s="64"/>
      <c r="AG1455" s="23">
        <v>2.2462527267634899E-3</v>
      </c>
      <c r="AH1455" s="63">
        <v>-5.8702005280792902</v>
      </c>
      <c r="AI1455" s="23">
        <v>1.35595410392853E-2</v>
      </c>
      <c r="AJ1455" s="63">
        <v>11.442067076131901</v>
      </c>
      <c r="AK1455" s="23">
        <v>0.146161244663817</v>
      </c>
      <c r="AL1455" s="23">
        <v>7.7772409578756196E-2</v>
      </c>
      <c r="AM1455" s="63">
        <v>35.335853893135202</v>
      </c>
      <c r="AN1455" s="19"/>
      <c r="AO1455" s="26">
        <v>3.0182243002855099E-2</v>
      </c>
      <c r="AP1455" s="26">
        <v>-4.79367923899554E-2</v>
      </c>
      <c r="AQ1455" s="26">
        <v>8.5022273580834695E-2</v>
      </c>
      <c r="AR1455" s="26">
        <v>-0.10353179577767201</v>
      </c>
      <c r="AS1455" s="24">
        <v>8</v>
      </c>
      <c r="AT1455" s="24">
        <v>4</v>
      </c>
      <c r="AU1455" s="24">
        <v>7</v>
      </c>
      <c r="AV1455" s="25">
        <v>5</v>
      </c>
      <c r="AW1455" s="19"/>
      <c r="AX1455" s="29">
        <v>0.144728136183257</v>
      </c>
      <c r="AY1455" s="30">
        <v>0.66221916610265896</v>
      </c>
      <c r="AZ1455" s="30">
        <v>0.97574931798044395</v>
      </c>
      <c r="BA1455" s="30">
        <v>0.91440170836813195</v>
      </c>
      <c r="BB1455" s="62">
        <v>1.48799565972513E-2</v>
      </c>
      <c r="BC1455" s="108">
        <v>-23.7915906095004</v>
      </c>
      <c r="BD1455" s="22">
        <v>43881</v>
      </c>
      <c r="BE1455" s="22">
        <v>43913</v>
      </c>
      <c r="BF1455" s="24"/>
      <c r="BG1455" s="22"/>
      <c r="BH1455" s="37"/>
    </row>
    <row r="1456" spans="1:60" x14ac:dyDescent="0.25">
      <c r="A1456" s="19"/>
      <c r="B1456" s="17" t="s">
        <v>1470</v>
      </c>
      <c r="C1456" s="17" t="s">
        <v>5736</v>
      </c>
      <c r="D1456" s="17" t="s">
        <v>3268</v>
      </c>
      <c r="E1456" s="20" t="s">
        <v>7300</v>
      </c>
      <c r="F1456" s="20" t="s">
        <v>3152</v>
      </c>
      <c r="G1456" s="82" t="s">
        <v>7251</v>
      </c>
      <c r="H1456" s="85" t="s">
        <v>7264</v>
      </c>
      <c r="I1456" s="21" t="s">
        <v>7417</v>
      </c>
      <c r="J1456" s="21" t="s">
        <v>7787</v>
      </c>
      <c r="K1456" s="19"/>
      <c r="L1456" s="22">
        <v>44015</v>
      </c>
      <c r="M1456" s="98">
        <v>1108.97729999945</v>
      </c>
      <c r="N1456" s="94">
        <v>1108.97729999945</v>
      </c>
      <c r="O1456" s="94">
        <v>1173.0716999992701</v>
      </c>
      <c r="P1456" s="62">
        <f t="shared" si="22"/>
        <v>0.94536190754592409</v>
      </c>
      <c r="Q1456" s="22">
        <v>43881</v>
      </c>
      <c r="R1456" s="99">
        <v>6788471.4979999997</v>
      </c>
      <c r="S1456" s="99">
        <v>5516095.2205546899</v>
      </c>
      <c r="T1456" s="19"/>
      <c r="U1456" s="23">
        <v>7.1829401895229196E-4</v>
      </c>
      <c r="V1456" s="63">
        <v>-0.486191884920117</v>
      </c>
      <c r="W1456" s="23">
        <v>5.4530217616047601E-2</v>
      </c>
      <c r="X1456" s="63">
        <v>-4.1497482030608799</v>
      </c>
      <c r="Y1456" s="23">
        <v>-7.0093679714773299E-3</v>
      </c>
      <c r="Z1456" s="63">
        <v>12.499666583433299</v>
      </c>
      <c r="AA1456" s="23">
        <v>0.107013789640478</v>
      </c>
      <c r="AB1456" s="63">
        <v>27.6079946737154</v>
      </c>
      <c r="AC1456" s="23"/>
      <c r="AD1456" s="63"/>
      <c r="AE1456" s="23"/>
      <c r="AF1456" s="64"/>
      <c r="AG1456" s="23">
        <v>2.19683512659685E-3</v>
      </c>
      <c r="AH1456" s="63">
        <v>-5.8751422880959598</v>
      </c>
      <c r="AI1456" s="23">
        <v>1.0481615054232001E-2</v>
      </c>
      <c r="AJ1456" s="63">
        <v>11.1342744776339</v>
      </c>
      <c r="AK1456" s="23">
        <v>0.134146506092366</v>
      </c>
      <c r="AL1456" s="23">
        <v>7.1554933994775596E-2</v>
      </c>
      <c r="AM1456" s="63">
        <v>34.134380035975497</v>
      </c>
      <c r="AN1456" s="19"/>
      <c r="AO1456" s="26">
        <v>3.01653373608133E-2</v>
      </c>
      <c r="AP1456" s="26">
        <v>-4.7983794034735197E-2</v>
      </c>
      <c r="AQ1456" s="26">
        <v>8.4487341087951806E-2</v>
      </c>
      <c r="AR1456" s="26">
        <v>-0.103988449133758</v>
      </c>
      <c r="AS1456" s="24">
        <v>8</v>
      </c>
      <c r="AT1456" s="24">
        <v>4</v>
      </c>
      <c r="AU1456" s="24">
        <v>7</v>
      </c>
      <c r="AV1456" s="25">
        <v>5</v>
      </c>
      <c r="AW1456" s="19"/>
      <c r="AX1456" s="29">
        <v>0.14472864686453199</v>
      </c>
      <c r="AY1456" s="30">
        <v>0.61931914371234598</v>
      </c>
      <c r="AZ1456" s="30">
        <v>0.95007114151030703</v>
      </c>
      <c r="BA1456" s="30">
        <v>0.85391534613245301</v>
      </c>
      <c r="BB1456" s="62">
        <v>1.48795889814028E-2</v>
      </c>
      <c r="BC1456" s="108">
        <v>-23.831672011088799</v>
      </c>
      <c r="BD1456" s="22">
        <v>43881</v>
      </c>
      <c r="BE1456" s="22">
        <v>43913</v>
      </c>
      <c r="BF1456" s="24"/>
      <c r="BG1456" s="22"/>
      <c r="BH1456" s="37"/>
    </row>
    <row r="1457" spans="1:60" x14ac:dyDescent="0.25">
      <c r="A1457" s="19"/>
      <c r="B1457" s="17" t="s">
        <v>1471</v>
      </c>
      <c r="C1457" s="17" t="s">
        <v>5737</v>
      </c>
      <c r="D1457" s="17" t="s">
        <v>3269</v>
      </c>
      <c r="E1457" s="20" t="s">
        <v>7298</v>
      </c>
      <c r="F1457" s="20" t="s">
        <v>3152</v>
      </c>
      <c r="G1457" s="82" t="s">
        <v>7251</v>
      </c>
      <c r="H1457" s="85" t="s">
        <v>7263</v>
      </c>
      <c r="I1457" s="21" t="s">
        <v>7417</v>
      </c>
      <c r="J1457" s="21" t="s">
        <v>7788</v>
      </c>
      <c r="K1457" s="19"/>
      <c r="L1457" s="22">
        <v>44015</v>
      </c>
      <c r="M1457" s="98">
        <v>1164.5720000006299</v>
      </c>
      <c r="N1457" s="94">
        <v>1164.5720000006299</v>
      </c>
      <c r="O1457" s="94">
        <v>1169.5103999990999</v>
      </c>
      <c r="P1457" s="62">
        <f t="shared" si="22"/>
        <v>0.99577737829567503</v>
      </c>
      <c r="Q1457" s="22">
        <v>43874</v>
      </c>
      <c r="R1457" s="99">
        <v>675344.95</v>
      </c>
      <c r="S1457" s="99">
        <v>498341.21840820299</v>
      </c>
      <c r="T1457" s="19"/>
      <c r="U1457" s="23">
        <v>1.16279410576681E-4</v>
      </c>
      <c r="V1457" s="63">
        <v>-0.54639334575767895</v>
      </c>
      <c r="W1457" s="23">
        <v>2.9098763161527999E-2</v>
      </c>
      <c r="X1457" s="63">
        <v>-6.6928936485128396</v>
      </c>
      <c r="Y1457" s="23">
        <v>2.19829016041331E-2</v>
      </c>
      <c r="Z1457" s="63">
        <v>15.3988935410016</v>
      </c>
      <c r="AA1457" s="23">
        <v>9.7723286395193995E-2</v>
      </c>
      <c r="AB1457" s="63">
        <v>26.6789443491725</v>
      </c>
      <c r="AC1457" s="23"/>
      <c r="AD1457" s="63"/>
      <c r="AE1457" s="23"/>
      <c r="AF1457" s="64"/>
      <c r="AG1457" s="23">
        <v>9.2737988052249399E-4</v>
      </c>
      <c r="AH1457" s="63">
        <v>-6.0020878127033903</v>
      </c>
      <c r="AI1457" s="23">
        <v>3.17989731556736E-2</v>
      </c>
      <c r="AJ1457" s="63">
        <v>13.266010287770801</v>
      </c>
      <c r="AK1457" s="23">
        <v>0.16457200000149899</v>
      </c>
      <c r="AL1457" s="23">
        <v>9.0532574708049707E-2</v>
      </c>
      <c r="AM1457" s="63">
        <v>34.321291338536</v>
      </c>
      <c r="AN1457" s="19"/>
      <c r="AO1457" s="26">
        <v>1.4533999479681399E-2</v>
      </c>
      <c r="AP1457" s="26">
        <v>-2.7431675302977999E-2</v>
      </c>
      <c r="AQ1457" s="26">
        <v>5.0952937481270097E-2</v>
      </c>
      <c r="AR1457" s="26">
        <v>-5.94160076116532E-2</v>
      </c>
      <c r="AS1457" s="24">
        <v>8</v>
      </c>
      <c r="AT1457" s="24">
        <v>4</v>
      </c>
      <c r="AU1457" s="24">
        <v>7</v>
      </c>
      <c r="AV1457" s="25">
        <v>5</v>
      </c>
      <c r="AW1457" s="19"/>
      <c r="AX1457" s="29">
        <v>7.4460404984420206E-2</v>
      </c>
      <c r="AY1457" s="30">
        <v>0.93757508606176998</v>
      </c>
      <c r="AZ1457" s="30">
        <v>0.82106349812511303</v>
      </c>
      <c r="BA1457" s="30">
        <v>1.26996582526408</v>
      </c>
      <c r="BB1457" s="62">
        <v>7.6676192961622298E-3</v>
      </c>
      <c r="BC1457" s="108">
        <v>-13.5897466152965</v>
      </c>
      <c r="BD1457" s="22">
        <v>43874</v>
      </c>
      <c r="BE1457" s="22">
        <v>43913</v>
      </c>
      <c r="BF1457" s="24"/>
      <c r="BG1457" s="22"/>
      <c r="BH1457" s="37"/>
    </row>
    <row r="1458" spans="1:60" x14ac:dyDescent="0.25">
      <c r="A1458" s="19"/>
      <c r="B1458" s="17" t="s">
        <v>1472</v>
      </c>
      <c r="C1458" s="17" t="s">
        <v>5738</v>
      </c>
      <c r="D1458" s="17" t="s">
        <v>3269</v>
      </c>
      <c r="E1458" s="20" t="s">
        <v>7299</v>
      </c>
      <c r="F1458" s="20" t="s">
        <v>3152</v>
      </c>
      <c r="G1458" s="82" t="s">
        <v>7251</v>
      </c>
      <c r="H1458" s="85" t="s">
        <v>7263</v>
      </c>
      <c r="I1458" s="21" t="s">
        <v>7417</v>
      </c>
      <c r="J1458" s="21" t="s">
        <v>7789</v>
      </c>
      <c r="K1458" s="19"/>
      <c r="L1458" s="22">
        <v>44015</v>
      </c>
      <c r="M1458" s="98">
        <v>1116.2343000005901</v>
      </c>
      <c r="N1458" s="94">
        <v>1116.2343000005901</v>
      </c>
      <c r="O1458" s="94">
        <v>1127.2645999994099</v>
      </c>
      <c r="P1458" s="62">
        <f t="shared" si="22"/>
        <v>0.99021498590585955</v>
      </c>
      <c r="Q1458" s="22">
        <v>43874</v>
      </c>
      <c r="R1458" s="99">
        <v>52838876.435000002</v>
      </c>
      <c r="S1458" s="99">
        <v>44240877.689125001</v>
      </c>
      <c r="T1458" s="19"/>
      <c r="U1458" s="23">
        <v>7.6513089879881604E-5</v>
      </c>
      <c r="V1458" s="63">
        <v>-0.55036997782735897</v>
      </c>
      <c r="W1458" s="23">
        <v>2.7872992615812098E-2</v>
      </c>
      <c r="X1458" s="63">
        <v>-6.8154707030844301</v>
      </c>
      <c r="Y1458" s="23">
        <v>1.4620189485867701E-2</v>
      </c>
      <c r="Z1458" s="63">
        <v>14.6626223291678</v>
      </c>
      <c r="AA1458" s="23">
        <v>8.1877547476324294E-2</v>
      </c>
      <c r="AB1458" s="63">
        <v>25.0943704572855</v>
      </c>
      <c r="AC1458" s="23"/>
      <c r="AD1458" s="63"/>
      <c r="AE1458" s="23"/>
      <c r="AF1458" s="64"/>
      <c r="AG1458" s="23">
        <v>8.0809946484805605E-4</v>
      </c>
      <c r="AH1458" s="63">
        <v>-6.0140158542708404</v>
      </c>
      <c r="AI1458" s="23">
        <v>2.4243414125521699E-2</v>
      </c>
      <c r="AJ1458" s="63">
        <v>12.510454384755599</v>
      </c>
      <c r="AK1458" s="23">
        <v>0.12155991510197101</v>
      </c>
      <c r="AL1458" s="23">
        <v>6.5009588724933606E-2</v>
      </c>
      <c r="AM1458" s="63">
        <v>32.875720936979597</v>
      </c>
      <c r="AN1458" s="19"/>
      <c r="AO1458" s="26">
        <v>1.44936765318562E-2</v>
      </c>
      <c r="AP1458" s="26">
        <v>-2.7470245893709899E-2</v>
      </c>
      <c r="AQ1458" s="26">
        <v>4.9701158670359298E-2</v>
      </c>
      <c r="AR1458" s="26">
        <v>-6.0573716806175099E-2</v>
      </c>
      <c r="AS1458" s="24">
        <v>8</v>
      </c>
      <c r="AT1458" s="24">
        <v>4</v>
      </c>
      <c r="AU1458" s="24">
        <v>7</v>
      </c>
      <c r="AV1458" s="25">
        <v>5</v>
      </c>
      <c r="AW1458" s="19"/>
      <c r="AX1458" s="29">
        <v>7.4453114749922E-2</v>
      </c>
      <c r="AY1458" s="30">
        <v>0.74214584201035905</v>
      </c>
      <c r="AZ1458" s="30">
        <v>0.76410789284636804</v>
      </c>
      <c r="BA1458" s="30">
        <v>0.99917125604861201</v>
      </c>
      <c r="BB1458" s="62">
        <v>7.6663895656110996E-3</v>
      </c>
      <c r="BC1458" s="108">
        <v>-13.7235215227702</v>
      </c>
      <c r="BD1458" s="22">
        <v>43874</v>
      </c>
      <c r="BE1458" s="22">
        <v>43913</v>
      </c>
      <c r="BF1458" s="24"/>
      <c r="BG1458" s="22"/>
      <c r="BH1458" s="37"/>
    </row>
    <row r="1459" spans="1:60" x14ac:dyDescent="0.25">
      <c r="A1459" s="19"/>
      <c r="B1459" s="17" t="s">
        <v>1473</v>
      </c>
      <c r="C1459" s="17" t="s">
        <v>5739</v>
      </c>
      <c r="D1459" s="17" t="s">
        <v>3269</v>
      </c>
      <c r="E1459" s="20" t="s">
        <v>7300</v>
      </c>
      <c r="F1459" s="20" t="s">
        <v>3152</v>
      </c>
      <c r="G1459" s="82" t="s">
        <v>7251</v>
      </c>
      <c r="H1459" s="85" t="s">
        <v>7263</v>
      </c>
      <c r="I1459" s="21" t="s">
        <v>7417</v>
      </c>
      <c r="J1459" s="21" t="s">
        <v>7790</v>
      </c>
      <c r="K1459" s="19"/>
      <c r="L1459" s="22">
        <v>44015</v>
      </c>
      <c r="M1459" s="98">
        <v>1110.9849999994001</v>
      </c>
      <c r="N1459" s="94">
        <v>1110.9849999994001</v>
      </c>
      <c r="O1459" s="94">
        <v>1123.04759999923</v>
      </c>
      <c r="P1459" s="62">
        <f t="shared" si="22"/>
        <v>0.98925904832543321</v>
      </c>
      <c r="Q1459" s="22">
        <v>43874</v>
      </c>
      <c r="R1459" s="99">
        <v>24932726.259</v>
      </c>
      <c r="S1459" s="99">
        <v>16879316.18025</v>
      </c>
      <c r="T1459" s="19"/>
      <c r="U1459" s="23">
        <v>6.9672760218963999E-5</v>
      </c>
      <c r="V1459" s="63">
        <v>-0.55105401079344996</v>
      </c>
      <c r="W1459" s="23">
        <v>2.76617724266544E-2</v>
      </c>
      <c r="X1459" s="63">
        <v>-6.8365927220001996</v>
      </c>
      <c r="Y1459" s="23">
        <v>1.33560488684452E-2</v>
      </c>
      <c r="Z1459" s="63">
        <v>14.536208267425501</v>
      </c>
      <c r="AA1459" s="23">
        <v>7.9168626793034505E-2</v>
      </c>
      <c r="AB1459" s="63">
        <v>24.823478388949301</v>
      </c>
      <c r="AC1459" s="23"/>
      <c r="AD1459" s="63"/>
      <c r="AE1459" s="23"/>
      <c r="AF1459" s="64"/>
      <c r="AG1459" s="23">
        <v>7.8748895975877498E-4</v>
      </c>
      <c r="AH1459" s="63">
        <v>-6.0160769047797702</v>
      </c>
      <c r="AI1459" s="23">
        <v>2.2946349929043201E-2</v>
      </c>
      <c r="AJ1459" s="63">
        <v>12.380747965115001</v>
      </c>
      <c r="AK1459" s="23">
        <v>0.11664628499973299</v>
      </c>
      <c r="AL1459" s="23">
        <v>6.2445393501548097E-2</v>
      </c>
      <c r="AM1459" s="63">
        <v>32.3843579267268</v>
      </c>
      <c r="AN1459" s="19"/>
      <c r="AO1459" s="26">
        <v>1.4486634039713E-2</v>
      </c>
      <c r="AP1459" s="26">
        <v>-2.7476944926093001E-2</v>
      </c>
      <c r="AQ1459" s="26">
        <v>4.9485442448713002E-2</v>
      </c>
      <c r="AR1459" s="26">
        <v>-6.0773124774641502E-2</v>
      </c>
      <c r="AS1459" s="24">
        <v>8</v>
      </c>
      <c r="AT1459" s="24">
        <v>4</v>
      </c>
      <c r="AU1459" s="24">
        <v>7</v>
      </c>
      <c r="AV1459" s="25">
        <v>5</v>
      </c>
      <c r="AW1459" s="19"/>
      <c r="AX1459" s="29">
        <v>7.4452279754186806E-2</v>
      </c>
      <c r="AY1459" s="30">
        <v>0.70871834273748402</v>
      </c>
      <c r="AZ1459" s="30">
        <v>0.75436645884656195</v>
      </c>
      <c r="BA1459" s="30">
        <v>0.95316814516263504</v>
      </c>
      <c r="BB1459" s="62">
        <v>7.6662210369067901E-3</v>
      </c>
      <c r="BC1459" s="108">
        <v>-13.7465767255926</v>
      </c>
      <c r="BD1459" s="22">
        <v>43874</v>
      </c>
      <c r="BE1459" s="22">
        <v>43913</v>
      </c>
      <c r="BF1459" s="24"/>
      <c r="BG1459" s="22"/>
      <c r="BH1459" s="37"/>
    </row>
    <row r="1460" spans="1:60" x14ac:dyDescent="0.25">
      <c r="A1460" s="19"/>
      <c r="B1460" s="17" t="s">
        <v>1474</v>
      </c>
      <c r="C1460" s="17" t="s">
        <v>5740</v>
      </c>
      <c r="D1460" s="17" t="s">
        <v>3270</v>
      </c>
      <c r="E1460" s="20" t="s">
        <v>7296</v>
      </c>
      <c r="F1460" s="20" t="s">
        <v>3152</v>
      </c>
      <c r="G1460" s="82" t="s">
        <v>2982</v>
      </c>
      <c r="H1460" s="85" t="s">
        <v>7262</v>
      </c>
      <c r="I1460" s="21" t="s">
        <v>7417</v>
      </c>
      <c r="J1460" s="21" t="s">
        <v>7791</v>
      </c>
      <c r="K1460" s="19"/>
      <c r="L1460" s="22">
        <v>44015</v>
      </c>
      <c r="M1460" s="98">
        <v>1107.16479999945</v>
      </c>
      <c r="N1460" s="94">
        <v>1107.16479999945</v>
      </c>
      <c r="O1460" s="94">
        <v>1107.6023999992799</v>
      </c>
      <c r="P1460" s="62">
        <f t="shared" si="22"/>
        <v>0.99960491237665228</v>
      </c>
      <c r="Q1460" s="22">
        <v>44013</v>
      </c>
      <c r="R1460" s="99">
        <v>27801744.475000001</v>
      </c>
      <c r="S1460" s="99">
        <v>24156763.770062499</v>
      </c>
      <c r="T1460" s="19"/>
      <c r="U1460" s="23">
        <v>-3.8028649669286102E-4</v>
      </c>
      <c r="V1460" s="63">
        <v>-0.596049936484633</v>
      </c>
      <c r="W1460" s="23">
        <v>8.5985946025175508E-3</v>
      </c>
      <c r="X1460" s="63">
        <v>-8.7429105044138904</v>
      </c>
      <c r="Y1460" s="23">
        <v>3.11995275260415E-2</v>
      </c>
      <c r="Z1460" s="63">
        <v>16.320556133199702</v>
      </c>
      <c r="AA1460" s="23">
        <v>6.6783934407794704E-2</v>
      </c>
      <c r="AB1460" s="63">
        <v>23.585009150439902</v>
      </c>
      <c r="AC1460" s="23"/>
      <c r="AD1460" s="63"/>
      <c r="AE1460" s="23"/>
      <c r="AF1460" s="64"/>
      <c r="AG1460" s="23">
        <v>5.00627682413324E-4</v>
      </c>
      <c r="AH1460" s="63">
        <v>-6.04476303251431</v>
      </c>
      <c r="AI1460" s="23">
        <v>3.5959278544396497E-2</v>
      </c>
      <c r="AJ1460" s="63">
        <v>13.682040826650301</v>
      </c>
      <c r="AK1460" s="23">
        <v>0.106827438996406</v>
      </c>
      <c r="AL1460" s="23">
        <v>5.7434751191976802E-2</v>
      </c>
      <c r="AM1460" s="63">
        <v>31.776424924755698</v>
      </c>
      <c r="AN1460" s="19"/>
      <c r="AO1460" s="26">
        <v>1.4466711365457701E-2</v>
      </c>
      <c r="AP1460" s="26">
        <v>-2.0634370464904399E-2</v>
      </c>
      <c r="AQ1460" s="26">
        <v>3.74812324262166E-2</v>
      </c>
      <c r="AR1460" s="26">
        <v>-2.4675822787685299E-2</v>
      </c>
      <c r="AS1460" s="24">
        <v>9</v>
      </c>
      <c r="AT1460" s="24">
        <v>3</v>
      </c>
      <c r="AU1460" s="24">
        <v>7</v>
      </c>
      <c r="AV1460" s="25">
        <v>5</v>
      </c>
      <c r="AW1460" s="19"/>
      <c r="AX1460" s="29">
        <v>4.4395868111241701E-2</v>
      </c>
      <c r="AY1460" s="30">
        <v>0.84591877066577603</v>
      </c>
      <c r="AZ1460" s="30">
        <v>0.651386363821985</v>
      </c>
      <c r="BA1460" s="30">
        <v>1.1097770643609699</v>
      </c>
      <c r="BB1460" s="62">
        <v>4.5740541545046696E-3</v>
      </c>
      <c r="BC1460" s="108">
        <v>-6.0803519870169103</v>
      </c>
      <c r="BD1460" s="22">
        <v>43873</v>
      </c>
      <c r="BE1460" s="22">
        <v>43913</v>
      </c>
      <c r="BF1460" s="24">
        <v>68</v>
      </c>
      <c r="BG1460" s="22">
        <v>43969</v>
      </c>
      <c r="BH1460" s="37"/>
    </row>
    <row r="1461" spans="1:60" x14ac:dyDescent="0.25">
      <c r="A1461" s="19"/>
      <c r="B1461" s="17" t="s">
        <v>1475</v>
      </c>
      <c r="C1461" s="17" t="s">
        <v>5741</v>
      </c>
      <c r="D1461" s="17" t="s">
        <v>3270</v>
      </c>
      <c r="E1461" s="20" t="s">
        <v>7298</v>
      </c>
      <c r="F1461" s="20" t="s">
        <v>3152</v>
      </c>
      <c r="G1461" s="82" t="s">
        <v>2982</v>
      </c>
      <c r="H1461" s="85" t="s">
        <v>7262</v>
      </c>
      <c r="I1461" s="21" t="s">
        <v>7417</v>
      </c>
      <c r="J1461" s="21" t="s">
        <v>7792</v>
      </c>
      <c r="K1461" s="19"/>
      <c r="L1461" s="22">
        <v>44015</v>
      </c>
      <c r="M1461" s="98">
        <v>1049.65970000066</v>
      </c>
      <c r="N1461" s="94">
        <v>1049.65970000066</v>
      </c>
      <c r="O1461" s="94"/>
      <c r="P1461" s="62" t="str">
        <f t="shared" si="22"/>
        <v/>
      </c>
      <c r="Q1461" s="22"/>
      <c r="R1461" s="99">
        <v>274618.55</v>
      </c>
      <c r="S1461" s="99"/>
      <c r="T1461" s="19"/>
      <c r="U1461" s="23">
        <v>-3.6798384280700702E-4</v>
      </c>
      <c r="V1461" s="63">
        <v>-0.59481967109604705</v>
      </c>
      <c r="W1461" s="23">
        <v>8.9718022081797192E-3</v>
      </c>
      <c r="X1461" s="63">
        <v>-8.7055897438549401</v>
      </c>
      <c r="Y1461" s="23">
        <v>3.3515770262965802E-2</v>
      </c>
      <c r="Z1461" s="63">
        <v>16.552180406870299</v>
      </c>
      <c r="AA1461" s="23"/>
      <c r="AB1461" s="63"/>
      <c r="AC1461" s="23"/>
      <c r="AD1461" s="63"/>
      <c r="AE1461" s="23"/>
      <c r="AF1461" s="64"/>
      <c r="AG1461" s="23">
        <v>5.3760586524731501E-4</v>
      </c>
      <c r="AH1461" s="63">
        <v>-6.04106521423091</v>
      </c>
      <c r="AI1461" s="23">
        <v>3.8324621604260797E-2</v>
      </c>
      <c r="AJ1461" s="63">
        <v>13.918575132629501</v>
      </c>
      <c r="AK1461" s="23">
        <v>4.9240003998420399E-2</v>
      </c>
      <c r="AL1461" s="23">
        <v>6.2434827847027898E-2</v>
      </c>
      <c r="AM1461" s="63">
        <v>22.682116768031801</v>
      </c>
      <c r="AN1461" s="19"/>
      <c r="AO1461" s="26">
        <v>1.44792177343334E-2</v>
      </c>
      <c r="AP1461" s="26">
        <v>-2.0622219305550998E-2</v>
      </c>
      <c r="AQ1461" s="26">
        <v>3.7865086809688399E-2</v>
      </c>
      <c r="AR1461" s="26">
        <v>-2.4302935358719E-2</v>
      </c>
      <c r="AS1461" s="24"/>
      <c r="AT1461" s="24"/>
      <c r="AU1461" s="24"/>
      <c r="AV1461" s="25"/>
      <c r="AW1461" s="19"/>
      <c r="AX1461" s="29"/>
      <c r="AY1461" s="30"/>
      <c r="AZ1461" s="30"/>
      <c r="BA1461" s="30"/>
      <c r="BB1461" s="62"/>
      <c r="BC1461" s="108">
        <v>-6.0340165498564602</v>
      </c>
      <c r="BD1461" s="22">
        <v>43873</v>
      </c>
      <c r="BE1461" s="22">
        <v>43913</v>
      </c>
      <c r="BF1461" s="24">
        <v>67</v>
      </c>
      <c r="BG1461" s="22">
        <v>43966</v>
      </c>
      <c r="BH1461" s="37"/>
    </row>
    <row r="1462" spans="1:60" x14ac:dyDescent="0.25">
      <c r="A1462" s="19"/>
      <c r="B1462" s="17" t="s">
        <v>1476</v>
      </c>
      <c r="C1462" s="17" t="s">
        <v>5742</v>
      </c>
      <c r="D1462" s="17" t="s">
        <v>3270</v>
      </c>
      <c r="E1462" s="20" t="s">
        <v>7299</v>
      </c>
      <c r="F1462" s="20" t="s">
        <v>3152</v>
      </c>
      <c r="G1462" s="82" t="s">
        <v>2982</v>
      </c>
      <c r="H1462" s="85" t="s">
        <v>7262</v>
      </c>
      <c r="I1462" s="21" t="s">
        <v>7417</v>
      </c>
      <c r="J1462" s="21" t="s">
        <v>7793</v>
      </c>
      <c r="K1462" s="19"/>
      <c r="L1462" s="22">
        <v>44015</v>
      </c>
      <c r="M1462" s="98">
        <v>1099.49579999968</v>
      </c>
      <c r="N1462" s="94">
        <v>1099.49579999968</v>
      </c>
      <c r="O1462" s="94">
        <v>1099.94529999979</v>
      </c>
      <c r="P1462" s="62">
        <f t="shared" si="22"/>
        <v>0.99959134331488109</v>
      </c>
      <c r="Q1462" s="22">
        <v>44013</v>
      </c>
      <c r="R1462" s="99">
        <v>59132296.292999998</v>
      </c>
      <c r="S1462" s="99">
        <v>46278651.638312504</v>
      </c>
      <c r="T1462" s="19"/>
      <c r="U1462" s="23">
        <v>-3.8711849992978397E-4</v>
      </c>
      <c r="V1462" s="63">
        <v>-0.59673313680832496</v>
      </c>
      <c r="W1462" s="23">
        <v>8.3914631868537998E-3</v>
      </c>
      <c r="X1462" s="63">
        <v>-8.7636236459802603</v>
      </c>
      <c r="Y1462" s="23">
        <v>2.9914855362221701E-2</v>
      </c>
      <c r="Z1462" s="63">
        <v>16.192088916810501</v>
      </c>
      <c r="AA1462" s="23">
        <v>6.4112979323908803E-2</v>
      </c>
      <c r="AB1462" s="63">
        <v>23.3179136420367</v>
      </c>
      <c r="AC1462" s="23"/>
      <c r="AD1462" s="63"/>
      <c r="AE1462" s="23"/>
      <c r="AF1462" s="64"/>
      <c r="AG1462" s="23">
        <v>4.8008668454713199E-4</v>
      </c>
      <c r="AH1462" s="63">
        <v>-6.0468171323009301</v>
      </c>
      <c r="AI1462" s="23">
        <v>3.4647508504349403E-2</v>
      </c>
      <c r="AJ1462" s="63">
        <v>13.550863822645599</v>
      </c>
      <c r="AK1462" s="23">
        <v>0.102314417967136</v>
      </c>
      <c r="AL1462" s="23">
        <v>5.49370429725968E-2</v>
      </c>
      <c r="AM1462" s="63">
        <v>30.951171223481701</v>
      </c>
      <c r="AN1462" s="19"/>
      <c r="AO1462" s="26">
        <v>1.44597826256359E-2</v>
      </c>
      <c r="AP1462" s="26">
        <v>-2.0641035092012299E-2</v>
      </c>
      <c r="AQ1462" s="26">
        <v>3.7268088104610797E-2</v>
      </c>
      <c r="AR1462" s="26">
        <v>-2.48828980147664E-2</v>
      </c>
      <c r="AS1462" s="24">
        <v>9</v>
      </c>
      <c r="AT1462" s="24">
        <v>3</v>
      </c>
      <c r="AU1462" s="24">
        <v>7</v>
      </c>
      <c r="AV1462" s="25">
        <v>5</v>
      </c>
      <c r="AW1462" s="19"/>
      <c r="AX1462" s="29">
        <v>4.4392551211276401E-2</v>
      </c>
      <c r="AY1462" s="30">
        <v>0.79093016922433901</v>
      </c>
      <c r="AZ1462" s="30">
        <v>0.64242979441314696</v>
      </c>
      <c r="BA1462" s="30">
        <v>1.0362215584664201</v>
      </c>
      <c r="BB1462" s="62">
        <v>4.57367553642143E-3</v>
      </c>
      <c r="BC1462" s="108">
        <v>-6.10607587195409</v>
      </c>
      <c r="BD1462" s="22">
        <v>43873</v>
      </c>
      <c r="BE1462" s="22">
        <v>43913</v>
      </c>
      <c r="BF1462" s="24">
        <v>68</v>
      </c>
      <c r="BG1462" s="22">
        <v>43969</v>
      </c>
      <c r="BH1462" s="37"/>
    </row>
    <row r="1463" spans="1:60" x14ac:dyDescent="0.25">
      <c r="A1463" s="19"/>
      <c r="B1463" s="17" t="s">
        <v>1477</v>
      </c>
      <c r="C1463" s="17" t="s">
        <v>5743</v>
      </c>
      <c r="D1463" s="17" t="s">
        <v>3270</v>
      </c>
      <c r="E1463" s="20" t="s">
        <v>7300</v>
      </c>
      <c r="F1463" s="20" t="s">
        <v>3152</v>
      </c>
      <c r="G1463" s="82" t="s">
        <v>2982</v>
      </c>
      <c r="H1463" s="85" t="s">
        <v>7262</v>
      </c>
      <c r="I1463" s="21" t="s">
        <v>7417</v>
      </c>
      <c r="J1463" s="21" t="s">
        <v>7794</v>
      </c>
      <c r="K1463" s="19"/>
      <c r="L1463" s="22">
        <v>44015</v>
      </c>
      <c r="M1463" s="98">
        <v>1093.52920000069</v>
      </c>
      <c r="N1463" s="94">
        <v>1093.52920000069</v>
      </c>
      <c r="O1463" s="94">
        <v>1093.99430000037</v>
      </c>
      <c r="P1463" s="62">
        <f t="shared" si="22"/>
        <v>0.99957486067369838</v>
      </c>
      <c r="Q1463" s="22">
        <v>44013</v>
      </c>
      <c r="R1463" s="99">
        <v>41149131.450999998</v>
      </c>
      <c r="S1463" s="99">
        <v>31980260.950593799</v>
      </c>
      <c r="T1463" s="19"/>
      <c r="U1463" s="23">
        <v>-3.95352048144559E-4</v>
      </c>
      <c r="V1463" s="63">
        <v>-0.59755649162980295</v>
      </c>
      <c r="W1463" s="23">
        <v>8.1428292360215E-3</v>
      </c>
      <c r="X1463" s="63">
        <v>-8.7884870410634903</v>
      </c>
      <c r="Y1463" s="23">
        <v>2.8375251868055801E-2</v>
      </c>
      <c r="Z1463" s="63">
        <v>16.038128567393901</v>
      </c>
      <c r="AA1463" s="23">
        <v>6.0916520082173499E-2</v>
      </c>
      <c r="AB1463" s="63">
        <v>22.9982677178632</v>
      </c>
      <c r="AC1463" s="23"/>
      <c r="AD1463" s="63"/>
      <c r="AE1463" s="23"/>
      <c r="AF1463" s="64"/>
      <c r="AG1463" s="23">
        <v>4.5543064879893802E-4</v>
      </c>
      <c r="AH1463" s="63">
        <v>-6.0492827358757504</v>
      </c>
      <c r="AI1463" s="23">
        <v>3.30753847156302E-2</v>
      </c>
      <c r="AJ1463" s="63">
        <v>13.3936514437664</v>
      </c>
      <c r="AK1463" s="23">
        <v>9.6521827372343993E-2</v>
      </c>
      <c r="AL1463" s="23">
        <v>5.1889868218495401E-2</v>
      </c>
      <c r="AM1463" s="63">
        <v>30.371912164002399</v>
      </c>
      <c r="AN1463" s="19"/>
      <c r="AO1463" s="26">
        <v>1.44514196763339E-2</v>
      </c>
      <c r="AP1463" s="26">
        <v>-2.06490515929545E-2</v>
      </c>
      <c r="AQ1463" s="26">
        <v>3.7012271288404001E-2</v>
      </c>
      <c r="AR1463" s="26">
        <v>-2.5131252635219401E-2</v>
      </c>
      <c r="AS1463" s="24">
        <v>9</v>
      </c>
      <c r="AT1463" s="24">
        <v>3</v>
      </c>
      <c r="AU1463" s="24">
        <v>7</v>
      </c>
      <c r="AV1463" s="25">
        <v>5</v>
      </c>
      <c r="AW1463" s="19"/>
      <c r="AX1463" s="29">
        <v>4.4388775636034501E-2</v>
      </c>
      <c r="AY1463" s="30">
        <v>0.72511201320503504</v>
      </c>
      <c r="AZ1463" s="30">
        <v>0.631710056951306</v>
      </c>
      <c r="BA1463" s="30">
        <v>0.94843515221236896</v>
      </c>
      <c r="BB1463" s="62">
        <v>4.5732423757181102E-3</v>
      </c>
      <c r="BC1463" s="108">
        <v>-6.1369555312630801</v>
      </c>
      <c r="BD1463" s="22">
        <v>43873</v>
      </c>
      <c r="BE1463" s="22">
        <v>43913</v>
      </c>
      <c r="BF1463" s="24">
        <v>68</v>
      </c>
      <c r="BG1463" s="22">
        <v>43969</v>
      </c>
      <c r="BH1463" s="37"/>
    </row>
    <row r="1464" spans="1:60" x14ac:dyDescent="0.25">
      <c r="A1464" s="19"/>
      <c r="B1464" s="17" t="s">
        <v>1478</v>
      </c>
      <c r="C1464" s="17" t="s">
        <v>5744</v>
      </c>
      <c r="D1464" s="17" t="s">
        <v>3271</v>
      </c>
      <c r="E1464" s="20" t="s">
        <v>7296</v>
      </c>
      <c r="F1464" s="20" t="s">
        <v>3152</v>
      </c>
      <c r="G1464" s="82" t="s">
        <v>7251</v>
      </c>
      <c r="H1464" s="85" t="s">
        <v>7262</v>
      </c>
      <c r="I1464" s="21" t="s">
        <v>7417</v>
      </c>
      <c r="J1464" s="21" t="s">
        <v>7795</v>
      </c>
      <c r="K1464" s="19"/>
      <c r="L1464" s="22">
        <v>44015</v>
      </c>
      <c r="M1464" s="98">
        <v>1096.14100000076</v>
      </c>
      <c r="N1464" s="94">
        <v>1096.14100000076</v>
      </c>
      <c r="O1464" s="94">
        <v>1097.8769000005</v>
      </c>
      <c r="P1464" s="62">
        <f t="shared" si="22"/>
        <v>0.99841885734207614</v>
      </c>
      <c r="Q1464" s="22">
        <v>43984</v>
      </c>
      <c r="R1464" s="99">
        <v>46907582.906999998</v>
      </c>
      <c r="S1464" s="99">
        <v>71830654.605499998</v>
      </c>
      <c r="T1464" s="19"/>
      <c r="U1464" s="23">
        <v>-2.0923585634591299E-4</v>
      </c>
      <c r="V1464" s="63">
        <v>-0.57894487244993798</v>
      </c>
      <c r="W1464" s="23">
        <v>1.21509590826463E-3</v>
      </c>
      <c r="X1464" s="63">
        <v>-9.4812603738391807</v>
      </c>
      <c r="Y1464" s="23">
        <v>2.7551621031307101E-2</v>
      </c>
      <c r="Z1464" s="63">
        <v>15.9557654837117</v>
      </c>
      <c r="AA1464" s="23">
        <v>5.1605809452666997E-2</v>
      </c>
      <c r="AB1464" s="63">
        <v>22.0671966549126</v>
      </c>
      <c r="AC1464" s="23"/>
      <c r="AD1464" s="63"/>
      <c r="AE1464" s="23"/>
      <c r="AF1464" s="64"/>
      <c r="AG1464" s="23">
        <v>4.8667050577933001E-4</v>
      </c>
      <c r="AH1464" s="63">
        <v>-6.0461587501777103</v>
      </c>
      <c r="AI1464" s="23">
        <v>3.0547671271051499E-2</v>
      </c>
      <c r="AJ1464" s="63">
        <v>13.1408800993086</v>
      </c>
      <c r="AK1464" s="23">
        <v>9.5926308036723598E-2</v>
      </c>
      <c r="AL1464" s="23">
        <v>5.1461227183608599E-2</v>
      </c>
      <c r="AM1464" s="63">
        <v>30.089533442602299</v>
      </c>
      <c r="AN1464" s="19"/>
      <c r="AO1464" s="26">
        <v>2.1282836858517801E-2</v>
      </c>
      <c r="AP1464" s="26">
        <v>-3.0900804663360801E-2</v>
      </c>
      <c r="AQ1464" s="26">
        <v>2.7932737562878202E-2</v>
      </c>
      <c r="AR1464" s="26">
        <v>-1.6640930469293401E-2</v>
      </c>
      <c r="AS1464" s="24">
        <v>7</v>
      </c>
      <c r="AT1464" s="24">
        <v>5</v>
      </c>
      <c r="AU1464" s="24">
        <v>7</v>
      </c>
      <c r="AV1464" s="25">
        <v>5</v>
      </c>
      <c r="AW1464" s="19"/>
      <c r="AX1464" s="29">
        <v>4.9401033109388703E-2</v>
      </c>
      <c r="AY1464" s="30">
        <v>0.45765534094698501</v>
      </c>
      <c r="AZ1464" s="30">
        <v>0.57552623041920004</v>
      </c>
      <c r="BA1464" s="30">
        <v>0.59796943426772498</v>
      </c>
      <c r="BB1464" s="62">
        <v>5.0812228388622304E-3</v>
      </c>
      <c r="BC1464" s="108">
        <v>-6.3586158745165404</v>
      </c>
      <c r="BD1464" s="22">
        <v>43747</v>
      </c>
      <c r="BE1464" s="22">
        <v>43783</v>
      </c>
      <c r="BF1464" s="24">
        <v>87</v>
      </c>
      <c r="BG1464" s="22">
        <v>43868</v>
      </c>
      <c r="BH1464" s="37"/>
    </row>
    <row r="1465" spans="1:60" x14ac:dyDescent="0.25">
      <c r="A1465" s="19"/>
      <c r="B1465" s="17" t="s">
        <v>1479</v>
      </c>
      <c r="C1465" s="17" t="s">
        <v>5745</v>
      </c>
      <c r="D1465" s="17" t="s">
        <v>3271</v>
      </c>
      <c r="E1465" s="20" t="s">
        <v>7298</v>
      </c>
      <c r="F1465" s="20" t="s">
        <v>3152</v>
      </c>
      <c r="G1465" s="82" t="s">
        <v>7251</v>
      </c>
      <c r="H1465" s="85" t="s">
        <v>7262</v>
      </c>
      <c r="I1465" s="21" t="s">
        <v>7417</v>
      </c>
      <c r="J1465" s="21" t="s">
        <v>7796</v>
      </c>
      <c r="K1465" s="19"/>
      <c r="L1465" s="22">
        <v>44015</v>
      </c>
      <c r="M1465" s="98">
        <v>1027.5009000003299</v>
      </c>
      <c r="N1465" s="94">
        <v>1027.5009000003299</v>
      </c>
      <c r="O1465" s="94"/>
      <c r="P1465" s="62" t="str">
        <f t="shared" si="22"/>
        <v/>
      </c>
      <c r="Q1465" s="22"/>
      <c r="R1465" s="99">
        <v>507789.74099999998</v>
      </c>
      <c r="S1465" s="99"/>
      <c r="T1465" s="19"/>
      <c r="U1465" s="23">
        <v>-2.03753917958238E-4</v>
      </c>
      <c r="V1465" s="63">
        <v>-0.57839667861117094</v>
      </c>
      <c r="W1465" s="23">
        <v>1.3797099891235101E-3</v>
      </c>
      <c r="X1465" s="63">
        <v>-9.4647989657532907</v>
      </c>
      <c r="Y1465" s="23">
        <v>2.8576894288562499E-2</v>
      </c>
      <c r="Z1465" s="63">
        <v>16.058292809437301</v>
      </c>
      <c r="AA1465" s="23"/>
      <c r="AB1465" s="63"/>
      <c r="AC1465" s="23"/>
      <c r="AD1465" s="63"/>
      <c r="AE1465" s="23"/>
      <c r="AF1465" s="64"/>
      <c r="AG1465" s="23">
        <v>5.0312361054238896E-4</v>
      </c>
      <c r="AH1465" s="63">
        <v>-6.0445134397014</v>
      </c>
      <c r="AI1465" s="23">
        <v>3.1592919634931597E-2</v>
      </c>
      <c r="AJ1465" s="63">
        <v>13.2454049357038</v>
      </c>
      <c r="AK1465" s="23">
        <v>2.7090063975265401E-2</v>
      </c>
      <c r="AL1465" s="23">
        <v>3.4252894842211397E-2</v>
      </c>
      <c r="AM1465" s="63">
        <v>20.467122765694501</v>
      </c>
      <c r="AN1465" s="19"/>
      <c r="AO1465" s="26">
        <v>2.1288441042997899E-2</v>
      </c>
      <c r="AP1465" s="26">
        <v>-3.0895445882379101E-2</v>
      </c>
      <c r="AQ1465" s="26">
        <v>2.8101806554332101E-2</v>
      </c>
      <c r="AR1465" s="26">
        <v>-1.6484593608765901E-2</v>
      </c>
      <c r="AS1465" s="24"/>
      <c r="AT1465" s="24"/>
      <c r="AU1465" s="24"/>
      <c r="AV1465" s="25"/>
      <c r="AW1465" s="19"/>
      <c r="AX1465" s="29"/>
      <c r="AY1465" s="30"/>
      <c r="AZ1465" s="30"/>
      <c r="BA1465" s="30"/>
      <c r="BB1465" s="62"/>
      <c r="BC1465" s="108">
        <v>-6.3338103756686897</v>
      </c>
      <c r="BD1465" s="22">
        <v>43747</v>
      </c>
      <c r="BE1465" s="22">
        <v>43783</v>
      </c>
      <c r="BF1465" s="24">
        <v>78</v>
      </c>
      <c r="BG1465" s="22">
        <v>43857</v>
      </c>
      <c r="BH1465" s="37"/>
    </row>
    <row r="1466" spans="1:60" x14ac:dyDescent="0.25">
      <c r="A1466" s="19"/>
      <c r="B1466" s="17" t="s">
        <v>1480</v>
      </c>
      <c r="C1466" s="17" t="s">
        <v>5746</v>
      </c>
      <c r="D1466" s="17" t="s">
        <v>3271</v>
      </c>
      <c r="E1466" s="20" t="s">
        <v>7299</v>
      </c>
      <c r="F1466" s="20" t="s">
        <v>3152</v>
      </c>
      <c r="G1466" s="82" t="s">
        <v>7251</v>
      </c>
      <c r="H1466" s="85" t="s">
        <v>7262</v>
      </c>
      <c r="I1466" s="21" t="s">
        <v>7417</v>
      </c>
      <c r="J1466" s="21" t="s">
        <v>7797</v>
      </c>
      <c r="K1466" s="19"/>
      <c r="L1466" s="22">
        <v>44015</v>
      </c>
      <c r="M1466" s="98">
        <v>1091.6969000008</v>
      </c>
      <c r="N1466" s="94">
        <v>1091.6969000008</v>
      </c>
      <c r="O1466" s="94">
        <v>1093.6114000007501</v>
      </c>
      <c r="P1466" s="62">
        <f t="shared" si="22"/>
        <v>0.99824937816124748</v>
      </c>
      <c r="Q1466" s="22">
        <v>43984</v>
      </c>
      <c r="R1466" s="99">
        <v>111529651.69</v>
      </c>
      <c r="S1466" s="99">
        <v>134644285.81575</v>
      </c>
      <c r="T1466" s="19"/>
      <c r="U1466" s="23">
        <v>-2.1466551879711901E-4</v>
      </c>
      <c r="V1466" s="63">
        <v>-0.57948783869505904</v>
      </c>
      <c r="W1466" s="23">
        <v>1.0505696573091001E-3</v>
      </c>
      <c r="X1466" s="63">
        <v>-9.4977129989420099</v>
      </c>
      <c r="Y1466" s="23">
        <v>2.6527397554673399E-2</v>
      </c>
      <c r="Z1466" s="63">
        <v>15.853343136055599</v>
      </c>
      <c r="AA1466" s="23">
        <v>4.9498859747472999E-2</v>
      </c>
      <c r="AB1466" s="63">
        <v>21.8565016844077</v>
      </c>
      <c r="AC1466" s="23"/>
      <c r="AD1466" s="63"/>
      <c r="AE1466" s="23"/>
      <c r="AF1466" s="64"/>
      <c r="AG1466" s="23">
        <v>4.7022325634316103E-4</v>
      </c>
      <c r="AH1466" s="63">
        <v>-6.0478034751213299</v>
      </c>
      <c r="AI1466" s="23">
        <v>2.9503560412194901E-2</v>
      </c>
      <c r="AJ1466" s="63">
        <v>13.036469013430199</v>
      </c>
      <c r="AK1466" s="23">
        <v>9.1524220868450398E-2</v>
      </c>
      <c r="AL1466" s="23">
        <v>4.9255054042078E-2</v>
      </c>
      <c r="AM1466" s="63">
        <v>29.872151513613101</v>
      </c>
      <c r="AN1466" s="19"/>
      <c r="AO1466" s="26">
        <v>2.1277280307913302E-2</v>
      </c>
      <c r="AP1466" s="26">
        <v>-3.09061141897473E-2</v>
      </c>
      <c r="AQ1466" s="26">
        <v>2.7763779669839998E-2</v>
      </c>
      <c r="AR1466" s="26">
        <v>-1.6797140259768601E-2</v>
      </c>
      <c r="AS1466" s="24">
        <v>7</v>
      </c>
      <c r="AT1466" s="24">
        <v>5</v>
      </c>
      <c r="AU1466" s="24">
        <v>7</v>
      </c>
      <c r="AV1466" s="25">
        <v>5</v>
      </c>
      <c r="AW1466" s="19"/>
      <c r="AX1466" s="29">
        <v>4.93972199410928E-2</v>
      </c>
      <c r="AY1466" s="30">
        <v>0.41863424069197203</v>
      </c>
      <c r="AZ1466" s="30">
        <v>0.56872828356244998</v>
      </c>
      <c r="BA1466" s="30">
        <v>0.546529316351553</v>
      </c>
      <c r="BB1466" s="62">
        <v>5.0807982600326804E-3</v>
      </c>
      <c r="BC1466" s="108">
        <v>-6.3770811803551597</v>
      </c>
      <c r="BD1466" s="22">
        <v>43747</v>
      </c>
      <c r="BE1466" s="22">
        <v>43783</v>
      </c>
      <c r="BF1466" s="24">
        <v>150</v>
      </c>
      <c r="BG1466" s="22">
        <v>43957</v>
      </c>
      <c r="BH1466" s="37"/>
    </row>
    <row r="1467" spans="1:60" x14ac:dyDescent="0.25">
      <c r="A1467" s="19"/>
      <c r="B1467" s="17" t="s">
        <v>1481</v>
      </c>
      <c r="C1467" s="17" t="s">
        <v>5747</v>
      </c>
      <c r="D1467" s="17" t="s">
        <v>3271</v>
      </c>
      <c r="E1467" s="20" t="s">
        <v>7300</v>
      </c>
      <c r="F1467" s="20" t="s">
        <v>3152</v>
      </c>
      <c r="G1467" s="82" t="s">
        <v>7251</v>
      </c>
      <c r="H1467" s="85" t="s">
        <v>7262</v>
      </c>
      <c r="I1467" s="21" t="s">
        <v>7417</v>
      </c>
      <c r="J1467" s="21" t="s">
        <v>7798</v>
      </c>
      <c r="K1467" s="19"/>
      <c r="L1467" s="22">
        <v>44015</v>
      </c>
      <c r="M1467" s="98">
        <v>1088.2940999995899</v>
      </c>
      <c r="N1467" s="94">
        <v>1088.2940999995899</v>
      </c>
      <c r="O1467" s="94">
        <v>1090.38800000027</v>
      </c>
      <c r="P1467" s="62">
        <f t="shared" si="22"/>
        <v>0.99807967439051082</v>
      </c>
      <c r="Q1467" s="22">
        <v>43984</v>
      </c>
      <c r="R1467" s="99">
        <v>83036129.310000002</v>
      </c>
      <c r="S1467" s="99">
        <v>96189256.787249997</v>
      </c>
      <c r="T1467" s="19"/>
      <c r="U1467" s="23">
        <v>-2.20204462493712E-4</v>
      </c>
      <c r="V1467" s="63">
        <v>-0.58004173306471796</v>
      </c>
      <c r="W1467" s="23">
        <v>8.8593094187672304E-4</v>
      </c>
      <c r="X1467" s="63">
        <v>-9.5141768704779697</v>
      </c>
      <c r="Y1467" s="23">
        <v>2.5504026702037701E-2</v>
      </c>
      <c r="Z1467" s="63">
        <v>15.7510060507921</v>
      </c>
      <c r="AA1467" s="23">
        <v>4.7396109877809102E-2</v>
      </c>
      <c r="AB1467" s="63">
        <v>21.646226697426801</v>
      </c>
      <c r="AC1467" s="23"/>
      <c r="AD1467" s="63"/>
      <c r="AE1467" s="23"/>
      <c r="AF1467" s="64"/>
      <c r="AG1467" s="23">
        <v>4.5375967420113701E-4</v>
      </c>
      <c r="AH1467" s="63">
        <v>-6.0494498333355304</v>
      </c>
      <c r="AI1467" s="23">
        <v>2.84603346517542E-2</v>
      </c>
      <c r="AJ1467" s="63">
        <v>12.932146437378799</v>
      </c>
      <c r="AK1467" s="23">
        <v>8.7696845661412198E-2</v>
      </c>
      <c r="AL1467" s="23">
        <v>4.7233522982423899E-2</v>
      </c>
      <c r="AM1467" s="63">
        <v>29.489413992909199</v>
      </c>
      <c r="AN1467" s="19"/>
      <c r="AO1467" s="26">
        <v>2.12716823916708E-2</v>
      </c>
      <c r="AP1467" s="26">
        <v>-3.09113542989508E-2</v>
      </c>
      <c r="AQ1467" s="26">
        <v>2.75949094084353E-2</v>
      </c>
      <c r="AR1467" s="26">
        <v>-1.6953314652710098E-2</v>
      </c>
      <c r="AS1467" s="24">
        <v>7</v>
      </c>
      <c r="AT1467" s="24">
        <v>5</v>
      </c>
      <c r="AU1467" s="24">
        <v>7</v>
      </c>
      <c r="AV1467" s="25">
        <v>5</v>
      </c>
      <c r="AW1467" s="19"/>
      <c r="AX1467" s="29">
        <v>4.9393523736944202E-2</v>
      </c>
      <c r="AY1467" s="30">
        <v>0.37968224204087198</v>
      </c>
      <c r="AZ1467" s="30">
        <v>0.56194255799528003</v>
      </c>
      <c r="BA1467" s="30">
        <v>0.49526438038446902</v>
      </c>
      <c r="BB1467" s="62">
        <v>5.0803860485939397E-3</v>
      </c>
      <c r="BC1467" s="108">
        <v>-6.3955537491201504</v>
      </c>
      <c r="BD1467" s="22">
        <v>43747</v>
      </c>
      <c r="BE1467" s="22">
        <v>43783</v>
      </c>
      <c r="BF1467" s="24">
        <v>151</v>
      </c>
      <c r="BG1467" s="22">
        <v>43958</v>
      </c>
      <c r="BH1467" s="37"/>
    </row>
    <row r="1468" spans="1:60" x14ac:dyDescent="0.25">
      <c r="A1468" s="19"/>
      <c r="B1468" s="17" t="s">
        <v>1482</v>
      </c>
      <c r="C1468" s="17" t="s">
        <v>5748</v>
      </c>
      <c r="D1468" s="17" t="s">
        <v>3272</v>
      </c>
      <c r="E1468" s="20" t="s">
        <v>7289</v>
      </c>
      <c r="F1468" s="20" t="s">
        <v>3164</v>
      </c>
      <c r="G1468" s="82" t="s">
        <v>7251</v>
      </c>
      <c r="H1468" s="85" t="s">
        <v>7263</v>
      </c>
      <c r="I1468" s="21" t="s">
        <v>7417</v>
      </c>
      <c r="J1468" s="21" t="s">
        <v>7799</v>
      </c>
      <c r="K1468" s="19"/>
      <c r="L1468" s="22">
        <v>44015</v>
      </c>
      <c r="M1468" s="98">
        <v>1436.81200000085</v>
      </c>
      <c r="N1468" s="94">
        <v>1436.81200000085</v>
      </c>
      <c r="O1468" s="94">
        <v>1468.05550000072</v>
      </c>
      <c r="P1468" s="62">
        <f t="shared" si="22"/>
        <v>0.97871776646056319</v>
      </c>
      <c r="Q1468" s="22">
        <v>43843</v>
      </c>
      <c r="R1468" s="99">
        <v>3051080.682</v>
      </c>
      <c r="S1468" s="99">
        <v>2968088.1241640602</v>
      </c>
      <c r="T1468" s="19"/>
      <c r="U1468" s="23">
        <v>3.94980516648502E-3</v>
      </c>
      <c r="V1468" s="63">
        <v>-0.16304077016684501</v>
      </c>
      <c r="W1468" s="23">
        <v>4.8149016249226399E-2</v>
      </c>
      <c r="X1468" s="63">
        <v>-4.7878683397430004</v>
      </c>
      <c r="Y1468" s="23">
        <v>-7.0328138072000002E-3</v>
      </c>
      <c r="Z1468" s="63">
        <v>12.497321999864701</v>
      </c>
      <c r="AA1468" s="23">
        <v>3.0807233411906099E-2</v>
      </c>
      <c r="AB1468" s="63">
        <v>19.987339050858299</v>
      </c>
      <c r="AC1468" s="23">
        <v>0.12027966837384201</v>
      </c>
      <c r="AD1468" s="63">
        <v>32.095264084928203</v>
      </c>
      <c r="AE1468" s="23">
        <v>0.13694088542440999</v>
      </c>
      <c r="AF1468" s="64">
        <v>25.8874301264004</v>
      </c>
      <c r="AG1468" s="23">
        <v>4.1617712904553602E-3</v>
      </c>
      <c r="AH1468" s="63">
        <v>-5.6786486717101097</v>
      </c>
      <c r="AI1468" s="23">
        <v>4.7038459451869104E-3</v>
      </c>
      <c r="AJ1468" s="63">
        <v>10.556497566722101</v>
      </c>
      <c r="AK1468" s="23">
        <v>0.43488022075849603</v>
      </c>
      <c r="AL1468" s="23">
        <v>5.1440627055853803E-2</v>
      </c>
      <c r="AM1468" s="63">
        <v>34.662687079224298</v>
      </c>
      <c r="AN1468" s="19"/>
      <c r="AO1468" s="26">
        <v>1.9230776131735201E-2</v>
      </c>
      <c r="AP1468" s="26">
        <v>-2.9893908345911799E-2</v>
      </c>
      <c r="AQ1468" s="26">
        <v>6.1960391558386597E-2</v>
      </c>
      <c r="AR1468" s="26">
        <v>-8.7536841557303E-2</v>
      </c>
      <c r="AS1468" s="24">
        <v>9</v>
      </c>
      <c r="AT1468" s="24">
        <v>3</v>
      </c>
      <c r="AU1468" s="24">
        <v>7</v>
      </c>
      <c r="AV1468" s="25">
        <v>5</v>
      </c>
      <c r="AW1468" s="19"/>
      <c r="AX1468" s="29">
        <v>8.9346653314132704E-2</v>
      </c>
      <c r="AY1468" s="30">
        <v>3.34509605669382E-2</v>
      </c>
      <c r="AZ1468" s="30">
        <v>0.54165727022973398</v>
      </c>
      <c r="BA1468" s="30">
        <v>4.42989280330153E-2</v>
      </c>
      <c r="BB1468" s="62">
        <v>9.1995300420148907E-3</v>
      </c>
      <c r="BC1468" s="108">
        <v>-15.6655998360366</v>
      </c>
      <c r="BD1468" s="22">
        <v>43843</v>
      </c>
      <c r="BE1468" s="22">
        <v>43914</v>
      </c>
      <c r="BF1468" s="24"/>
      <c r="BG1468" s="22"/>
      <c r="BH1468" s="37"/>
    </row>
    <row r="1469" spans="1:60" x14ac:dyDescent="0.25">
      <c r="A1469" s="19"/>
      <c r="B1469" s="17" t="s">
        <v>1483</v>
      </c>
      <c r="C1469" s="17" t="s">
        <v>5749</v>
      </c>
      <c r="D1469" s="17" t="s">
        <v>3272</v>
      </c>
      <c r="E1469" s="20" t="s">
        <v>7340</v>
      </c>
      <c r="F1469" s="20" t="s">
        <v>3164</v>
      </c>
      <c r="G1469" s="82" t="s">
        <v>7251</v>
      </c>
      <c r="H1469" s="85" t="s">
        <v>7263</v>
      </c>
      <c r="I1469" s="21" t="s">
        <v>7417</v>
      </c>
      <c r="J1469" s="21" t="s">
        <v>7800</v>
      </c>
      <c r="K1469" s="19"/>
      <c r="L1469" s="22">
        <v>44015</v>
      </c>
      <c r="M1469" s="98">
        <v>1156.5634000003299</v>
      </c>
      <c r="N1469" s="94">
        <v>1156.5634000003299</v>
      </c>
      <c r="O1469" s="94">
        <v>1174.5811000000699</v>
      </c>
      <c r="P1469" s="62">
        <f t="shared" si="22"/>
        <v>0.98466031847461288</v>
      </c>
      <c r="Q1469" s="22">
        <v>43874</v>
      </c>
      <c r="R1469" s="99">
        <v>2556294.4389999998</v>
      </c>
      <c r="S1469" s="99">
        <v>2161282.73591016</v>
      </c>
      <c r="T1469" s="19"/>
      <c r="U1469" s="23">
        <v>3.9873430741863601E-3</v>
      </c>
      <c r="V1469" s="63">
        <v>-0.15928697939671099</v>
      </c>
      <c r="W1469" s="23">
        <v>4.9325293150104699E-2</v>
      </c>
      <c r="X1469" s="63">
        <v>-4.6702406496551703</v>
      </c>
      <c r="Y1469" s="23">
        <v>-2.5214912420779001E-4</v>
      </c>
      <c r="Z1469" s="63">
        <v>13.175388468167499</v>
      </c>
      <c r="AA1469" s="23">
        <v>4.5030625444269397E-2</v>
      </c>
      <c r="AB1469" s="63">
        <v>21.409678254072801</v>
      </c>
      <c r="AC1469" s="23"/>
      <c r="AD1469" s="63"/>
      <c r="AE1469" s="23"/>
      <c r="AF1469" s="64"/>
      <c r="AG1469" s="23">
        <v>4.27433586264669E-3</v>
      </c>
      <c r="AH1469" s="63">
        <v>-5.6673922144909703</v>
      </c>
      <c r="AI1469" s="23">
        <v>1.1678052269417099E-2</v>
      </c>
      <c r="AJ1469" s="63">
        <v>11.253918199145099</v>
      </c>
      <c r="AK1469" s="23">
        <v>0.15505582114201399</v>
      </c>
      <c r="AL1469" s="23">
        <v>9.5816681589058095E-2</v>
      </c>
      <c r="AM1469" s="63">
        <v>32.535948829725399</v>
      </c>
      <c r="AN1469" s="19"/>
      <c r="AO1469" s="26">
        <v>1.9268975089289601E-2</v>
      </c>
      <c r="AP1469" s="26">
        <v>-2.9857668318982199E-2</v>
      </c>
      <c r="AQ1469" s="26">
        <v>6.3152526328849504E-2</v>
      </c>
      <c r="AR1469" s="26">
        <v>-8.6478343722847101E-2</v>
      </c>
      <c r="AS1469" s="24">
        <v>9</v>
      </c>
      <c r="AT1469" s="24">
        <v>3</v>
      </c>
      <c r="AU1469" s="24">
        <v>7</v>
      </c>
      <c r="AV1469" s="25">
        <v>5</v>
      </c>
      <c r="AW1469" s="19"/>
      <c r="AX1469" s="29">
        <v>8.9373567205184398E-2</v>
      </c>
      <c r="AY1469" s="30">
        <v>0.17922225166375899</v>
      </c>
      <c r="AZ1469" s="30">
        <v>0.58977619063989595</v>
      </c>
      <c r="BA1469" s="30">
        <v>0.23841028213814799</v>
      </c>
      <c r="BB1469" s="62">
        <v>9.2026712629558506E-3</v>
      </c>
      <c r="BC1469" s="108">
        <v>-15.4733887681796</v>
      </c>
      <c r="BD1469" s="22">
        <v>43874</v>
      </c>
      <c r="BE1469" s="22">
        <v>43914</v>
      </c>
      <c r="BF1469" s="24"/>
      <c r="BG1469" s="22"/>
      <c r="BH1469" s="37"/>
    </row>
    <row r="1470" spans="1:60" x14ac:dyDescent="0.25">
      <c r="A1470" s="19"/>
      <c r="B1470" s="17" t="s">
        <v>1484</v>
      </c>
      <c r="C1470" s="17" t="s">
        <v>5750</v>
      </c>
      <c r="D1470" s="17" t="s">
        <v>3272</v>
      </c>
      <c r="E1470" s="20" t="s">
        <v>7290</v>
      </c>
      <c r="F1470" s="20" t="s">
        <v>3164</v>
      </c>
      <c r="G1470" s="82" t="s">
        <v>7251</v>
      </c>
      <c r="H1470" s="85" t="s">
        <v>7263</v>
      </c>
      <c r="I1470" s="21" t="s">
        <v>7417</v>
      </c>
      <c r="J1470" s="21" t="s">
        <v>7801</v>
      </c>
      <c r="K1470" s="19"/>
      <c r="L1470" s="22">
        <v>44015</v>
      </c>
      <c r="M1470" s="98">
        <v>1479.01349999942</v>
      </c>
      <c r="N1470" s="94">
        <v>1479.01349999942</v>
      </c>
      <c r="O1470" s="94">
        <v>1508.2190000005101</v>
      </c>
      <c r="P1470" s="62">
        <f t="shared" si="22"/>
        <v>0.98063576973829381</v>
      </c>
      <c r="Q1470" s="22">
        <v>43843</v>
      </c>
      <c r="R1470" s="99">
        <v>1735152.987</v>
      </c>
      <c r="S1470" s="99">
        <v>1561548.41455664</v>
      </c>
      <c r="T1470" s="19"/>
      <c r="U1470" s="23">
        <v>3.9612323798792204E-3</v>
      </c>
      <c r="V1470" s="63">
        <v>-0.16189804882742501</v>
      </c>
      <c r="W1470" s="23">
        <v>4.8507082035939703E-2</v>
      </c>
      <c r="X1470" s="63">
        <v>-4.75206176107167</v>
      </c>
      <c r="Y1470" s="23">
        <v>-4.9737403605831804E-3</v>
      </c>
      <c r="Z1470" s="63">
        <v>12.7032293445227</v>
      </c>
      <c r="AA1470" s="23">
        <v>3.5116224853482002E-2</v>
      </c>
      <c r="AB1470" s="63">
        <v>20.418238195008598</v>
      </c>
      <c r="AC1470" s="23">
        <v>0.129658740006562</v>
      </c>
      <c r="AD1470" s="63">
        <v>33.033171248214799</v>
      </c>
      <c r="AE1470" s="23">
        <v>0.151245322378672</v>
      </c>
      <c r="AF1470" s="64">
        <v>27.317873821826701</v>
      </c>
      <c r="AG1470" s="23">
        <v>4.1960618218581701E-3</v>
      </c>
      <c r="AH1470" s="63">
        <v>-5.6752196185698303</v>
      </c>
      <c r="AI1470" s="23">
        <v>6.8216136696719297E-3</v>
      </c>
      <c r="AJ1470" s="63">
        <v>10.7682743391779</v>
      </c>
      <c r="AK1470" s="23">
        <v>0.47702498126658599</v>
      </c>
      <c r="AL1470" s="23">
        <v>5.5677527379884899E-2</v>
      </c>
      <c r="AM1470" s="63">
        <v>38.877163130033303</v>
      </c>
      <c r="AN1470" s="19"/>
      <c r="AO1470" s="26">
        <v>1.9242419528382002E-2</v>
      </c>
      <c r="AP1470" s="26">
        <v>-2.9882877142881601E-2</v>
      </c>
      <c r="AQ1470" s="26">
        <v>6.23231227236829E-2</v>
      </c>
      <c r="AR1470" s="26">
        <v>-8.7214698602183505E-2</v>
      </c>
      <c r="AS1470" s="24">
        <v>9</v>
      </c>
      <c r="AT1470" s="24">
        <v>3</v>
      </c>
      <c r="AU1470" s="24">
        <v>7</v>
      </c>
      <c r="AV1470" s="25">
        <v>5</v>
      </c>
      <c r="AW1470" s="19"/>
      <c r="AX1470" s="29">
        <v>8.9354570095747501E-2</v>
      </c>
      <c r="AY1470" s="30">
        <v>7.7630420003174494E-2</v>
      </c>
      <c r="AZ1470" s="30">
        <v>0.556239248756356</v>
      </c>
      <c r="BA1470" s="30">
        <v>0.10294621684295201</v>
      </c>
      <c r="BB1470" s="62">
        <v>9.2004576866838803E-3</v>
      </c>
      <c r="BC1470" s="108">
        <v>-15.597436446551001</v>
      </c>
      <c r="BD1470" s="22">
        <v>43843</v>
      </c>
      <c r="BE1470" s="22">
        <v>43914</v>
      </c>
      <c r="BF1470" s="24"/>
      <c r="BG1470" s="22"/>
      <c r="BH1470" s="37"/>
    </row>
    <row r="1471" spans="1:60" x14ac:dyDescent="0.25">
      <c r="A1471" s="19"/>
      <c r="B1471" s="17" t="s">
        <v>1485</v>
      </c>
      <c r="C1471" s="17" t="s">
        <v>5751</v>
      </c>
      <c r="D1471" s="17" t="s">
        <v>3272</v>
      </c>
      <c r="E1471" s="20" t="s">
        <v>7365</v>
      </c>
      <c r="F1471" s="20" t="s">
        <v>3164</v>
      </c>
      <c r="G1471" s="82" t="s">
        <v>7251</v>
      </c>
      <c r="H1471" s="85" t="s">
        <v>7263</v>
      </c>
      <c r="I1471" s="21" t="s">
        <v>7417</v>
      </c>
      <c r="J1471" s="21" t="s">
        <v>7802</v>
      </c>
      <c r="K1471" s="19"/>
      <c r="L1471" s="22">
        <v>44015</v>
      </c>
      <c r="M1471" s="98">
        <v>1507.6023999992799</v>
      </c>
      <c r="N1471" s="94">
        <v>1507.6023999992799</v>
      </c>
      <c r="O1471" s="94">
        <v>1535.38409999944</v>
      </c>
      <c r="P1471" s="62">
        <f t="shared" si="22"/>
        <v>0.98190570033897695</v>
      </c>
      <c r="Q1471" s="22">
        <v>43843</v>
      </c>
      <c r="R1471" s="99">
        <v>2087795.814</v>
      </c>
      <c r="S1471" s="99">
        <v>1895432.8950195301</v>
      </c>
      <c r="T1471" s="19"/>
      <c r="U1471" s="23">
        <v>3.9687869812041797E-3</v>
      </c>
      <c r="V1471" s="63">
        <v>-0.16114258869492901</v>
      </c>
      <c r="W1471" s="23">
        <v>4.8743832830950899E-2</v>
      </c>
      <c r="X1471" s="63">
        <v>-4.7283866815705604</v>
      </c>
      <c r="Y1471" s="23">
        <v>-3.6100901706959099E-3</v>
      </c>
      <c r="Z1471" s="63">
        <v>12.8395943635114</v>
      </c>
      <c r="AA1471" s="23">
        <v>3.7975051322064197E-2</v>
      </c>
      <c r="AB1471" s="63">
        <v>20.7041208418668</v>
      </c>
      <c r="AC1471" s="23">
        <v>0.13590378497436201</v>
      </c>
      <c r="AD1471" s="63">
        <v>33.657675744965701</v>
      </c>
      <c r="AE1471" s="23">
        <v>0.16080254168802599</v>
      </c>
      <c r="AF1471" s="64">
        <v>28.2735957527766</v>
      </c>
      <c r="AG1471" s="23">
        <v>4.2186976479570096E-3</v>
      </c>
      <c r="AH1471" s="63">
        <v>-5.67295603595994</v>
      </c>
      <c r="AI1471" s="23">
        <v>8.2242100888834102E-3</v>
      </c>
      <c r="AJ1471" s="63">
        <v>10.908533981099</v>
      </c>
      <c r="AK1471" s="23">
        <v>0.50557544377807095</v>
      </c>
      <c r="AL1471" s="23">
        <v>5.8488997887252502E-2</v>
      </c>
      <c r="AM1471" s="63">
        <v>41.732209381181697</v>
      </c>
      <c r="AN1471" s="19"/>
      <c r="AO1471" s="26">
        <v>1.9250084478699098E-2</v>
      </c>
      <c r="AP1471" s="26">
        <v>-2.9875602241190801E-2</v>
      </c>
      <c r="AQ1471" s="26">
        <v>6.2562972878367901E-2</v>
      </c>
      <c r="AR1471" s="26">
        <v>-8.7001799854042494E-2</v>
      </c>
      <c r="AS1471" s="24">
        <v>9</v>
      </c>
      <c r="AT1471" s="24">
        <v>3</v>
      </c>
      <c r="AU1471" s="24">
        <v>7</v>
      </c>
      <c r="AV1471" s="25">
        <v>5</v>
      </c>
      <c r="AW1471" s="19"/>
      <c r="AX1471" s="29">
        <v>8.9359951287624403E-2</v>
      </c>
      <c r="AY1471" s="30">
        <v>0.106932894248303</v>
      </c>
      <c r="AZ1471" s="30">
        <v>0.56591187129015497</v>
      </c>
      <c r="BA1471" s="30">
        <v>0.141932508797254</v>
      </c>
      <c r="BB1471" s="62">
        <v>9.2010860644404606E-3</v>
      </c>
      <c r="BC1471" s="108">
        <v>-15.552336382708701</v>
      </c>
      <c r="BD1471" s="22">
        <v>43843</v>
      </c>
      <c r="BE1471" s="22">
        <v>43914</v>
      </c>
      <c r="BF1471" s="24"/>
      <c r="BG1471" s="22"/>
      <c r="BH1471" s="37"/>
    </row>
    <row r="1472" spans="1:60" x14ac:dyDescent="0.25">
      <c r="A1472" s="19"/>
      <c r="B1472" s="17" t="s">
        <v>1486</v>
      </c>
      <c r="C1472" s="17" t="s">
        <v>5752</v>
      </c>
      <c r="D1472" s="17" t="s">
        <v>3272</v>
      </c>
      <c r="E1472" s="20" t="s">
        <v>7315</v>
      </c>
      <c r="F1472" s="20" t="s">
        <v>3164</v>
      </c>
      <c r="G1472" s="82" t="s">
        <v>7251</v>
      </c>
      <c r="H1472" s="85" t="s">
        <v>7263</v>
      </c>
      <c r="I1472" s="21" t="s">
        <v>7417</v>
      </c>
      <c r="J1472" s="21" t="s">
        <v>7803</v>
      </c>
      <c r="K1472" s="19"/>
      <c r="L1472" s="22">
        <v>44015</v>
      </c>
      <c r="M1472" s="98">
        <v>1384.3231000006199</v>
      </c>
      <c r="N1472" s="94">
        <v>1384.3231000006199</v>
      </c>
      <c r="O1472" s="94">
        <v>1417.9898000005601</v>
      </c>
      <c r="P1472" s="62">
        <f t="shared" si="22"/>
        <v>0.97625744557547112</v>
      </c>
      <c r="Q1472" s="22">
        <v>43843</v>
      </c>
      <c r="R1472" s="99">
        <v>211955.149</v>
      </c>
      <c r="S1472" s="99">
        <v>333261.04393505899</v>
      </c>
      <c r="T1472" s="19"/>
      <c r="U1472" s="23">
        <v>3.9351017512672098E-3</v>
      </c>
      <c r="V1472" s="63">
        <v>-0.164511111688626</v>
      </c>
      <c r="W1472" s="23">
        <v>4.76890754707711E-2</v>
      </c>
      <c r="X1472" s="63">
        <v>-4.8338624175885299</v>
      </c>
      <c r="Y1472" s="23">
        <v>-9.6738151905810792E-3</v>
      </c>
      <c r="Z1472" s="63">
        <v>12.233221861519301</v>
      </c>
      <c r="AA1472" s="23">
        <v>2.5294116296208799E-2</v>
      </c>
      <c r="AB1472" s="63">
        <v>19.436027339281299</v>
      </c>
      <c r="AC1472" s="23">
        <v>0.108336371073237</v>
      </c>
      <c r="AD1472" s="63">
        <v>30.9009343548678</v>
      </c>
      <c r="AE1472" s="23">
        <v>0.11881290944438699</v>
      </c>
      <c r="AF1472" s="64">
        <v>24.0746325284126</v>
      </c>
      <c r="AG1472" s="23">
        <v>4.11766237812117E-3</v>
      </c>
      <c r="AH1472" s="63">
        <v>-5.6830595629435301</v>
      </c>
      <c r="AI1472" s="23">
        <v>1.9875836114806602E-3</v>
      </c>
      <c r="AJ1472" s="63">
        <v>10.2848713333515</v>
      </c>
      <c r="AK1472" s="23">
        <v>0.38246189155499399</v>
      </c>
      <c r="AL1472" s="23">
        <v>4.6018751356314197E-2</v>
      </c>
      <c r="AM1472" s="63">
        <v>29.4208541588741</v>
      </c>
      <c r="AN1472" s="19"/>
      <c r="AO1472" s="26">
        <v>1.92157840192522E-2</v>
      </c>
      <c r="AP1472" s="26">
        <v>-2.9908135856203399E-2</v>
      </c>
      <c r="AQ1472" s="26">
        <v>6.1494331017456702E-2</v>
      </c>
      <c r="AR1472" s="26">
        <v>-8.7950576555158505E-2</v>
      </c>
      <c r="AS1472" s="24">
        <v>9</v>
      </c>
      <c r="AT1472" s="24">
        <v>3</v>
      </c>
      <c r="AU1472" s="24">
        <v>7</v>
      </c>
      <c r="AV1472" s="25">
        <v>5</v>
      </c>
      <c r="AW1472" s="19"/>
      <c r="AX1472" s="29">
        <v>8.93367855658289E-2</v>
      </c>
      <c r="AY1472" s="30">
        <v>-2.3095316291659201E-2</v>
      </c>
      <c r="AZ1472" s="30">
        <v>0.52299520260021404</v>
      </c>
      <c r="BA1472" s="30">
        <v>-3.0531256022385399E-2</v>
      </c>
      <c r="BB1472" s="62">
        <v>9.1983699888442093E-3</v>
      </c>
      <c r="BC1472" s="108">
        <v>-15.7531810172077</v>
      </c>
      <c r="BD1472" s="22">
        <v>43843</v>
      </c>
      <c r="BE1472" s="22">
        <v>43914</v>
      </c>
      <c r="BF1472" s="24"/>
      <c r="BG1472" s="22"/>
      <c r="BH1472" s="37"/>
    </row>
    <row r="1473" spans="1:60" x14ac:dyDescent="0.25">
      <c r="A1473" s="19"/>
      <c r="B1473" s="17" t="s">
        <v>1487</v>
      </c>
      <c r="C1473" s="17" t="s">
        <v>5753</v>
      </c>
      <c r="D1473" s="17" t="s">
        <v>3272</v>
      </c>
      <c r="E1473" s="20" t="s">
        <v>7293</v>
      </c>
      <c r="F1473" s="20" t="s">
        <v>3164</v>
      </c>
      <c r="G1473" s="82" t="s">
        <v>7251</v>
      </c>
      <c r="H1473" s="85" t="s">
        <v>7263</v>
      </c>
      <c r="I1473" s="21" t="s">
        <v>7417</v>
      </c>
      <c r="J1473" s="21" t="s">
        <v>7804</v>
      </c>
      <c r="K1473" s="19"/>
      <c r="L1473" s="22">
        <v>44015</v>
      </c>
      <c r="M1473" s="98">
        <v>994.89379999972903</v>
      </c>
      <c r="N1473" s="94">
        <v>994.89379999972903</v>
      </c>
      <c r="O1473" s="94">
        <v>994.89379999972903</v>
      </c>
      <c r="P1473" s="62">
        <f t="shared" si="22"/>
        <v>1</v>
      </c>
      <c r="Q1473" s="22">
        <v>44015</v>
      </c>
      <c r="R1473" s="99">
        <v>0</v>
      </c>
      <c r="S1473" s="99">
        <v>0</v>
      </c>
      <c r="T1473" s="19"/>
      <c r="U1473" s="23">
        <v>0</v>
      </c>
      <c r="V1473" s="63">
        <v>-0.55802128681534702</v>
      </c>
      <c r="W1473" s="23">
        <v>0</v>
      </c>
      <c r="X1473" s="63">
        <v>-9.6027699646656401</v>
      </c>
      <c r="Y1473" s="23">
        <v>0</v>
      </c>
      <c r="Z1473" s="63">
        <v>13.200603380581001</v>
      </c>
      <c r="AA1473" s="23">
        <v>0</v>
      </c>
      <c r="AB1473" s="63">
        <v>16.906615709653099</v>
      </c>
      <c r="AC1473" s="23">
        <v>0</v>
      </c>
      <c r="AD1473" s="63">
        <v>20.067297247529499</v>
      </c>
      <c r="AE1473" s="23">
        <v>0</v>
      </c>
      <c r="AF1473" s="64">
        <v>12.1933415839594</v>
      </c>
      <c r="AG1473" s="23">
        <v>0</v>
      </c>
      <c r="AH1473" s="63">
        <v>-6.0948258007556397</v>
      </c>
      <c r="AI1473" s="23">
        <v>0</v>
      </c>
      <c r="AJ1473" s="63">
        <v>10.0861129722034</v>
      </c>
      <c r="AK1473" s="23">
        <v>-5.1062000002275497E-3</v>
      </c>
      <c r="AL1473" s="23">
        <v>-9.6226721598213804E-4</v>
      </c>
      <c r="AM1473" s="63">
        <v>-2.6731063557235801</v>
      </c>
      <c r="AN1473" s="19"/>
      <c r="AO1473" s="26">
        <v>0</v>
      </c>
      <c r="AP1473" s="26">
        <v>0</v>
      </c>
      <c r="AQ1473" s="26">
        <v>0</v>
      </c>
      <c r="AR1473" s="26">
        <v>0</v>
      </c>
      <c r="AS1473" s="24">
        <v>0</v>
      </c>
      <c r="AT1473" s="24">
        <v>0</v>
      </c>
      <c r="AU1473" s="24">
        <v>7</v>
      </c>
      <c r="AV1473" s="25">
        <v>5</v>
      </c>
      <c r="AW1473" s="19"/>
      <c r="AX1473" s="29">
        <v>0</v>
      </c>
      <c r="AY1473" s="30">
        <v>-117.545979959425</v>
      </c>
      <c r="AZ1473" s="30">
        <v>0.39470262811346402</v>
      </c>
      <c r="BA1473" s="30">
        <v>-15.971119820984301</v>
      </c>
      <c r="BB1473" s="62">
        <v>0</v>
      </c>
      <c r="BC1473" s="108">
        <v>0</v>
      </c>
      <c r="BD1473" s="22">
        <v>43650</v>
      </c>
      <c r="BE1473" s="22"/>
      <c r="BF1473" s="24"/>
      <c r="BG1473" s="22"/>
      <c r="BH1473" s="37"/>
    </row>
    <row r="1474" spans="1:60" x14ac:dyDescent="0.25">
      <c r="A1474" s="19"/>
      <c r="B1474" s="17" t="s">
        <v>1488</v>
      </c>
      <c r="C1474" s="17" t="s">
        <v>5754</v>
      </c>
      <c r="D1474" s="17" t="s">
        <v>3272</v>
      </c>
      <c r="E1474" s="20" t="s">
        <v>7366</v>
      </c>
      <c r="F1474" s="20" t="s">
        <v>3164</v>
      </c>
      <c r="G1474" s="82" t="s">
        <v>7251</v>
      </c>
      <c r="H1474" s="85" t="s">
        <v>7263</v>
      </c>
      <c r="I1474" s="21" t="s">
        <v>7417</v>
      </c>
      <c r="J1474" s="21" t="s">
        <v>7805</v>
      </c>
      <c r="K1474" s="19"/>
      <c r="L1474" s="22">
        <v>44015</v>
      </c>
      <c r="M1474" s="98">
        <v>1000</v>
      </c>
      <c r="N1474" s="94">
        <v>1000</v>
      </c>
      <c r="O1474" s="94">
        <v>1000</v>
      </c>
      <c r="P1474" s="62">
        <f t="shared" si="22"/>
        <v>1</v>
      </c>
      <c r="Q1474" s="22">
        <v>44015</v>
      </c>
      <c r="R1474" s="99">
        <v>0</v>
      </c>
      <c r="S1474" s="99">
        <v>0</v>
      </c>
      <c r="T1474" s="19"/>
      <c r="U1474" s="23">
        <v>0</v>
      </c>
      <c r="V1474" s="63">
        <v>-0.55802128681534702</v>
      </c>
      <c r="W1474" s="23">
        <v>0</v>
      </c>
      <c r="X1474" s="63">
        <v>-9.6027699646656401</v>
      </c>
      <c r="Y1474" s="23">
        <v>0</v>
      </c>
      <c r="Z1474" s="63">
        <v>13.200603380581001</v>
      </c>
      <c r="AA1474" s="23">
        <v>0</v>
      </c>
      <c r="AB1474" s="63">
        <v>16.906615709653099</v>
      </c>
      <c r="AC1474" s="23">
        <v>0</v>
      </c>
      <c r="AD1474" s="63">
        <v>20.067297247529499</v>
      </c>
      <c r="AE1474" s="23">
        <v>0</v>
      </c>
      <c r="AF1474" s="64">
        <v>12.1933415839594</v>
      </c>
      <c r="AG1474" s="23">
        <v>0</v>
      </c>
      <c r="AH1474" s="63">
        <v>-6.0948258007556397</v>
      </c>
      <c r="AI1474" s="23">
        <v>0</v>
      </c>
      <c r="AJ1474" s="63">
        <v>10.0861129722034</v>
      </c>
      <c r="AK1474" s="23">
        <v>0</v>
      </c>
      <c r="AL1474" s="23">
        <v>0</v>
      </c>
      <c r="AM1474" s="63">
        <v>-2.1624863557008198</v>
      </c>
      <c r="AN1474" s="19"/>
      <c r="AO1474" s="26">
        <v>0</v>
      </c>
      <c r="AP1474" s="26">
        <v>0</v>
      </c>
      <c r="AQ1474" s="26">
        <v>0</v>
      </c>
      <c r="AR1474" s="26">
        <v>0</v>
      </c>
      <c r="AS1474" s="24">
        <v>0</v>
      </c>
      <c r="AT1474" s="24">
        <v>0</v>
      </c>
      <c r="AU1474" s="24">
        <v>7</v>
      </c>
      <c r="AV1474" s="25">
        <v>5</v>
      </c>
      <c r="AW1474" s="19"/>
      <c r="AX1474" s="29">
        <v>0</v>
      </c>
      <c r="AY1474" s="30">
        <v>-117.545979959425</v>
      </c>
      <c r="AZ1474" s="30">
        <v>0.39470262811346402</v>
      </c>
      <c r="BA1474" s="30">
        <v>-15.971119820984301</v>
      </c>
      <c r="BB1474" s="62">
        <v>0</v>
      </c>
      <c r="BC1474" s="108">
        <v>0</v>
      </c>
      <c r="BD1474" s="22">
        <v>43650</v>
      </c>
      <c r="BE1474" s="22"/>
      <c r="BF1474" s="24"/>
      <c r="BG1474" s="22"/>
      <c r="BH1474" s="37"/>
    </row>
    <row r="1475" spans="1:60" x14ac:dyDescent="0.25">
      <c r="A1475" s="19"/>
      <c r="B1475" s="17" t="s">
        <v>1489</v>
      </c>
      <c r="C1475" s="17" t="s">
        <v>5755</v>
      </c>
      <c r="D1475" s="17" t="s">
        <v>3272</v>
      </c>
      <c r="E1475" s="20" t="s">
        <v>7294</v>
      </c>
      <c r="F1475" s="20" t="s">
        <v>3164</v>
      </c>
      <c r="G1475" s="82" t="s">
        <v>7251</v>
      </c>
      <c r="H1475" s="85" t="s">
        <v>7263</v>
      </c>
      <c r="I1475" s="21" t="s">
        <v>7417</v>
      </c>
      <c r="J1475" s="21" t="s">
        <v>7806</v>
      </c>
      <c r="K1475" s="19"/>
      <c r="L1475" s="22">
        <v>44015</v>
      </c>
      <c r="M1475" s="98">
        <v>1378.2321000006</v>
      </c>
      <c r="N1475" s="94">
        <v>1378.2321000006</v>
      </c>
      <c r="O1475" s="94">
        <v>1403.4840999990699</v>
      </c>
      <c r="P1475" s="62">
        <f t="shared" si="22"/>
        <v>0.98200763371776945</v>
      </c>
      <c r="Q1475" s="22">
        <v>43843</v>
      </c>
      <c r="R1475" s="99">
        <v>1283743.8940000001</v>
      </c>
      <c r="S1475" s="99">
        <v>1344608.7747714799</v>
      </c>
      <c r="T1475" s="19"/>
      <c r="U1475" s="23">
        <v>3.9693819053354699E-3</v>
      </c>
      <c r="V1475" s="63">
        <v>-0.16108309628180001</v>
      </c>
      <c r="W1475" s="23">
        <v>4.8762676058686297E-2</v>
      </c>
      <c r="X1475" s="63">
        <v>-4.7265023587970099</v>
      </c>
      <c r="Y1475" s="23">
        <v>-3.5006808739126401E-3</v>
      </c>
      <c r="Z1475" s="63">
        <v>12.850535293197</v>
      </c>
      <c r="AA1475" s="23">
        <v>3.82043836489174E-2</v>
      </c>
      <c r="AB1475" s="63">
        <v>20.7270540745521</v>
      </c>
      <c r="AC1475" s="23">
        <v>0.136404908244003</v>
      </c>
      <c r="AD1475" s="63">
        <v>33.7077880719444</v>
      </c>
      <c r="AE1475" s="23">
        <v>0.16157050923531599</v>
      </c>
      <c r="AF1475" s="64">
        <v>28.3503925075056</v>
      </c>
      <c r="AG1475" s="23">
        <v>4.2205132958770299E-3</v>
      </c>
      <c r="AH1475" s="63">
        <v>-5.6727744711679398</v>
      </c>
      <c r="AI1475" s="23">
        <v>8.33669145140448E-3</v>
      </c>
      <c r="AJ1475" s="63">
        <v>10.9197821173439</v>
      </c>
      <c r="AK1475" s="23">
        <v>0.378232100000023</v>
      </c>
      <c r="AL1475" s="23">
        <v>4.5573565534141401E-2</v>
      </c>
      <c r="AM1475" s="63">
        <v>28.997875003377001</v>
      </c>
      <c r="AN1475" s="19"/>
      <c r="AO1475" s="26">
        <v>1.92507281462895E-2</v>
      </c>
      <c r="AP1475" s="26">
        <v>-2.98749762032458E-2</v>
      </c>
      <c r="AQ1475" s="26">
        <v>6.2582138616562602E-2</v>
      </c>
      <c r="AR1475" s="26">
        <v>-8.6984715378057506E-2</v>
      </c>
      <c r="AS1475" s="24">
        <v>9</v>
      </c>
      <c r="AT1475" s="24">
        <v>3</v>
      </c>
      <c r="AU1475" s="24">
        <v>7</v>
      </c>
      <c r="AV1475" s="25">
        <v>5</v>
      </c>
      <c r="AW1475" s="19"/>
      <c r="AX1475" s="29">
        <v>8.9360354401287603E-2</v>
      </c>
      <c r="AY1475" s="30">
        <v>0.10928346035314</v>
      </c>
      <c r="AZ1475" s="30">
        <v>0.56668755303871898</v>
      </c>
      <c r="BA1475" s="30">
        <v>0.145062931827624</v>
      </c>
      <c r="BB1475" s="62">
        <v>9.2011335772258507E-3</v>
      </c>
      <c r="BC1475" s="108">
        <v>-15.548711951923901</v>
      </c>
      <c r="BD1475" s="22">
        <v>43843</v>
      </c>
      <c r="BE1475" s="22">
        <v>43914</v>
      </c>
      <c r="BF1475" s="24"/>
      <c r="BG1475" s="22"/>
      <c r="BH1475" s="37"/>
    </row>
    <row r="1476" spans="1:60" x14ac:dyDescent="0.25">
      <c r="A1476" s="19"/>
      <c r="B1476" s="17" t="s">
        <v>1490</v>
      </c>
      <c r="C1476" s="17" t="s">
        <v>5756</v>
      </c>
      <c r="D1476" s="17" t="s">
        <v>3272</v>
      </c>
      <c r="E1476" s="20" t="s">
        <v>7367</v>
      </c>
      <c r="F1476" s="20" t="s">
        <v>3164</v>
      </c>
      <c r="G1476" s="82" t="s">
        <v>7251</v>
      </c>
      <c r="H1476" s="85" t="s">
        <v>7263</v>
      </c>
      <c r="I1476" s="21" t="s">
        <v>7417</v>
      </c>
      <c r="J1476" s="21" t="s">
        <v>7807</v>
      </c>
      <c r="K1476" s="19"/>
      <c r="L1476" s="22">
        <v>44015</v>
      </c>
      <c r="M1476" s="98">
        <v>1106.5744000002701</v>
      </c>
      <c r="N1476" s="94">
        <v>1106.5744000002701</v>
      </c>
      <c r="O1476" s="94">
        <v>1125.6609000004801</v>
      </c>
      <c r="P1476" s="62">
        <f t="shared" si="22"/>
        <v>0.98304418319921938</v>
      </c>
      <c r="Q1476" s="22">
        <v>43874</v>
      </c>
      <c r="R1476" s="99">
        <v>240058.236</v>
      </c>
      <c r="S1476" s="99">
        <v>83394.752007690404</v>
      </c>
      <c r="T1476" s="19"/>
      <c r="U1476" s="23">
        <v>3.9756213172950101E-3</v>
      </c>
      <c r="V1476" s="63">
        <v>-0.16045915508584599</v>
      </c>
      <c r="W1476" s="23">
        <v>4.8958766321447897E-2</v>
      </c>
      <c r="X1476" s="63">
        <v>-4.70689333252085</v>
      </c>
      <c r="Y1476" s="23">
        <v>-2.3702593798589099E-3</v>
      </c>
      <c r="Z1476" s="63">
        <v>12.963577442598799</v>
      </c>
      <c r="AA1476" s="23">
        <v>1.27929156678874E-2</v>
      </c>
      <c r="AB1476" s="63">
        <v>18.185907276434602</v>
      </c>
      <c r="AC1476" s="23">
        <v>1.27929156678874E-2</v>
      </c>
      <c r="AD1476" s="63">
        <v>21.346588814311001</v>
      </c>
      <c r="AE1476" s="23">
        <v>1.27929156678874E-2</v>
      </c>
      <c r="AF1476" s="64">
        <v>13.472633150755399</v>
      </c>
      <c r="AG1476" s="23">
        <v>4.2393019848532302E-3</v>
      </c>
      <c r="AH1476" s="63">
        <v>-5.6708956022703196</v>
      </c>
      <c r="AI1476" s="23">
        <v>9.4993292968865699E-3</v>
      </c>
      <c r="AJ1476" s="63">
        <v>11.0360459018993</v>
      </c>
      <c r="AK1476" s="23">
        <v>0.106574400000682</v>
      </c>
      <c r="AL1476" s="23">
        <v>1.4167680261380201E-2</v>
      </c>
      <c r="AM1476" s="63">
        <v>1.8321050034428501</v>
      </c>
      <c r="AN1476" s="19"/>
      <c r="AO1476" s="26">
        <v>1.9183315365808098E-2</v>
      </c>
      <c r="AP1476" s="26">
        <v>-2.98689925739382E-2</v>
      </c>
      <c r="AQ1476" s="26">
        <v>6.2781017579254694E-2</v>
      </c>
      <c r="AR1476" s="26">
        <v>-8.6808453945268399E-2</v>
      </c>
      <c r="AS1476" s="24">
        <v>6</v>
      </c>
      <c r="AT1476" s="24">
        <v>2</v>
      </c>
      <c r="AU1476" s="24">
        <v>7</v>
      </c>
      <c r="AV1476" s="25">
        <v>5</v>
      </c>
      <c r="AW1476" s="19"/>
      <c r="AX1476" s="29">
        <v>8.0846709341422004E-2</v>
      </c>
      <c r="AY1476" s="30">
        <v>-0.196322129660985</v>
      </c>
      <c r="AZ1476" s="30">
        <v>0.46531808329973501</v>
      </c>
      <c r="BA1476" s="30">
        <v>-0.25513733937759803</v>
      </c>
      <c r="BB1476" s="62">
        <v>8.3170525336572591E-3</v>
      </c>
      <c r="BC1476" s="108">
        <v>-15.512788975829601</v>
      </c>
      <c r="BD1476" s="22">
        <v>43874</v>
      </c>
      <c r="BE1476" s="22">
        <v>43914</v>
      </c>
      <c r="BF1476" s="24"/>
      <c r="BG1476" s="22"/>
      <c r="BH1476" s="37"/>
    </row>
    <row r="1477" spans="1:60" x14ac:dyDescent="0.25">
      <c r="A1477" s="19"/>
      <c r="B1477" s="17" t="s">
        <v>1491</v>
      </c>
      <c r="C1477" s="17" t="s">
        <v>5757</v>
      </c>
      <c r="D1477" s="17" t="s">
        <v>3273</v>
      </c>
      <c r="E1477" s="20" t="s">
        <v>7289</v>
      </c>
      <c r="F1477" s="20" t="s">
        <v>3164</v>
      </c>
      <c r="G1477" s="82" t="s">
        <v>7251</v>
      </c>
      <c r="H1477" s="85" t="s">
        <v>2982</v>
      </c>
      <c r="I1477" s="21" t="s">
        <v>7417</v>
      </c>
      <c r="J1477" s="21" t="s">
        <v>2982</v>
      </c>
      <c r="K1477" s="19"/>
      <c r="L1477" s="22">
        <v>44015</v>
      </c>
      <c r="M1477" s="98">
        <v>1035.7708999998899</v>
      </c>
      <c r="N1477" s="94">
        <v>1035.7708999998899</v>
      </c>
      <c r="O1477" s="94"/>
      <c r="P1477" s="62" t="str">
        <f t="shared" ref="P1477:P1540" si="23">IFERROR(N1477/O1477,"")</f>
        <v/>
      </c>
      <c r="Q1477" s="22"/>
      <c r="R1477" s="99">
        <v>20280.528999999999</v>
      </c>
      <c r="S1477" s="99"/>
      <c r="T1477" s="19"/>
      <c r="U1477" s="23">
        <v>5.0600830891198703E-3</v>
      </c>
      <c r="V1477" s="63">
        <v>-5.2012977903359597E-2</v>
      </c>
      <c r="W1477" s="23">
        <v>5.7909021557861699E-2</v>
      </c>
      <c r="X1477" s="63">
        <v>-3.81186780887947</v>
      </c>
      <c r="Y1477" s="23"/>
      <c r="Z1477" s="63"/>
      <c r="AA1477" s="23"/>
      <c r="AB1477" s="63"/>
      <c r="AC1477" s="23"/>
      <c r="AD1477" s="63"/>
      <c r="AE1477" s="23"/>
      <c r="AF1477" s="64"/>
      <c r="AG1477" s="23">
        <v>5.85339998360723E-3</v>
      </c>
      <c r="AH1477" s="63">
        <v>-5.50948580239492</v>
      </c>
      <c r="AI1477" s="23"/>
      <c r="AJ1477" s="63"/>
      <c r="AK1477" s="23">
        <v>3.5082259772025302E-2</v>
      </c>
      <c r="AL1477" s="23">
        <v>0.203069639448659</v>
      </c>
      <c r="AM1477" s="63">
        <v>-1.13975608564942</v>
      </c>
      <c r="AN1477" s="19"/>
      <c r="AO1477" s="26">
        <v>2.6016111129138202E-2</v>
      </c>
      <c r="AP1477" s="26">
        <v>-1.31173301451781E-2</v>
      </c>
      <c r="AQ1477" s="26">
        <v>4.5636765138624497E-2</v>
      </c>
      <c r="AR1477" s="26">
        <v>-1.2128407217460301E-2</v>
      </c>
      <c r="AS1477" s="24"/>
      <c r="AT1477" s="24"/>
      <c r="AU1477" s="24"/>
      <c r="AV1477" s="25"/>
      <c r="AW1477" s="19"/>
      <c r="AX1477" s="29"/>
      <c r="AY1477" s="30"/>
      <c r="AZ1477" s="30"/>
      <c r="BA1477" s="30"/>
      <c r="BB1477" s="62"/>
      <c r="BC1477" s="108">
        <v>-2.4078180786491399</v>
      </c>
      <c r="BD1477" s="22">
        <v>43950</v>
      </c>
      <c r="BE1477" s="22">
        <v>43976</v>
      </c>
      <c r="BF1477" s="24">
        <v>28</v>
      </c>
      <c r="BG1477" s="22">
        <v>43990</v>
      </c>
      <c r="BH1477" s="37"/>
    </row>
    <row r="1478" spans="1:60" x14ac:dyDescent="0.25">
      <c r="A1478" s="19"/>
      <c r="B1478" s="17" t="s">
        <v>1492</v>
      </c>
      <c r="C1478" s="17" t="s">
        <v>5758</v>
      </c>
      <c r="D1478" s="17" t="s">
        <v>3273</v>
      </c>
      <c r="E1478" s="20" t="s">
        <v>7340</v>
      </c>
      <c r="F1478" s="20" t="s">
        <v>3164</v>
      </c>
      <c r="G1478" s="82" t="s">
        <v>7251</v>
      </c>
      <c r="H1478" s="85" t="s">
        <v>2982</v>
      </c>
      <c r="I1478" s="21" t="s">
        <v>7417</v>
      </c>
      <c r="J1478" s="21" t="s">
        <v>2982</v>
      </c>
      <c r="K1478" s="19"/>
      <c r="L1478" s="22">
        <v>44015</v>
      </c>
      <c r="M1478" s="98">
        <v>1038.41139999963</v>
      </c>
      <c r="N1478" s="94">
        <v>1038.41139999963</v>
      </c>
      <c r="O1478" s="94"/>
      <c r="P1478" s="62" t="str">
        <f t="shared" si="23"/>
        <v/>
      </c>
      <c r="Q1478" s="22"/>
      <c r="R1478" s="99">
        <v>384318.59700000001</v>
      </c>
      <c r="S1478" s="99"/>
      <c r="T1478" s="19"/>
      <c r="U1478" s="23">
        <v>5.0977370356122299E-3</v>
      </c>
      <c r="V1478" s="63">
        <v>-4.8247583254124003E-2</v>
      </c>
      <c r="W1478" s="23">
        <v>5.9096075910929399E-2</v>
      </c>
      <c r="X1478" s="63">
        <v>-3.6931623735726999</v>
      </c>
      <c r="Y1478" s="23"/>
      <c r="Z1478" s="63"/>
      <c r="AA1478" s="23"/>
      <c r="AB1478" s="63"/>
      <c r="AC1478" s="23"/>
      <c r="AD1478" s="63"/>
      <c r="AE1478" s="23"/>
      <c r="AF1478" s="64"/>
      <c r="AG1478" s="23">
        <v>5.9662716321326999E-3</v>
      </c>
      <c r="AH1478" s="63">
        <v>-5.4981986375423704</v>
      </c>
      <c r="AI1478" s="23"/>
      <c r="AJ1478" s="63"/>
      <c r="AK1478" s="23">
        <v>4.88618398267135E-2</v>
      </c>
      <c r="AL1478" s="23">
        <v>0.31419336014543697</v>
      </c>
      <c r="AM1478" s="63">
        <v>-4.1328813835279998</v>
      </c>
      <c r="AN1478" s="19"/>
      <c r="AO1478" s="26">
        <v>2.60545042856393E-2</v>
      </c>
      <c r="AP1478" s="26">
        <v>-1.30804155696751E-2</v>
      </c>
      <c r="AQ1478" s="26">
        <v>4.6810059409836E-2</v>
      </c>
      <c r="AR1478" s="26">
        <v>5.9662716321326999E-3</v>
      </c>
      <c r="AS1478" s="24"/>
      <c r="AT1478" s="24"/>
      <c r="AU1478" s="24"/>
      <c r="AV1478" s="25"/>
      <c r="AW1478" s="19"/>
      <c r="AX1478" s="29"/>
      <c r="AY1478" s="30"/>
      <c r="AZ1478" s="30"/>
      <c r="BA1478" s="30"/>
      <c r="BB1478" s="62"/>
      <c r="BC1478" s="108">
        <v>-1.80580223495417</v>
      </c>
      <c r="BD1478" s="22">
        <v>43958</v>
      </c>
      <c r="BE1478" s="22">
        <v>43976</v>
      </c>
      <c r="BF1478" s="24">
        <v>22</v>
      </c>
      <c r="BG1478" s="22">
        <v>43990</v>
      </c>
      <c r="BH1478" s="37"/>
    </row>
    <row r="1479" spans="1:60" x14ac:dyDescent="0.25">
      <c r="A1479" s="19"/>
      <c r="B1479" s="17" t="s">
        <v>1493</v>
      </c>
      <c r="C1479" s="17" t="s">
        <v>5759</v>
      </c>
      <c r="D1479" s="17" t="s">
        <v>3273</v>
      </c>
      <c r="E1479" s="20" t="s">
        <v>7365</v>
      </c>
      <c r="F1479" s="20" t="s">
        <v>3164</v>
      </c>
      <c r="G1479" s="82" t="s">
        <v>7251</v>
      </c>
      <c r="H1479" s="85" t="s">
        <v>2982</v>
      </c>
      <c r="I1479" s="21" t="s">
        <v>7417</v>
      </c>
      <c r="J1479" s="21" t="s">
        <v>2982</v>
      </c>
      <c r="K1479" s="19"/>
      <c r="L1479" s="22">
        <v>44015</v>
      </c>
      <c r="M1479" s="98">
        <v>1048.23340000026</v>
      </c>
      <c r="N1479" s="94">
        <v>1048.23340000026</v>
      </c>
      <c r="O1479" s="94"/>
      <c r="P1479" s="62" t="str">
        <f t="shared" si="23"/>
        <v/>
      </c>
      <c r="Q1479" s="22"/>
      <c r="R1479" s="99">
        <v>1048.2329999999999</v>
      </c>
      <c r="S1479" s="99"/>
      <c r="T1479" s="19"/>
      <c r="U1479" s="23">
        <v>5.0786399606295198E-3</v>
      </c>
      <c r="V1479" s="63">
        <v>-5.0157290752395098E-2</v>
      </c>
      <c r="W1479" s="23">
        <v>5.8511226456175798E-2</v>
      </c>
      <c r="X1479" s="63">
        <v>-3.7516473190480601</v>
      </c>
      <c r="Y1479" s="23"/>
      <c r="Z1479" s="63"/>
      <c r="AA1479" s="23"/>
      <c r="AB1479" s="63"/>
      <c r="AC1479" s="23"/>
      <c r="AD1479" s="63"/>
      <c r="AE1479" s="23"/>
      <c r="AF1479" s="64"/>
      <c r="AG1479" s="23">
        <v>5.9107126762683003E-3</v>
      </c>
      <c r="AH1479" s="63">
        <v>-5.5037545331288102</v>
      </c>
      <c r="AI1479" s="23"/>
      <c r="AJ1479" s="63"/>
      <c r="AK1479" s="23">
        <v>5.3147808936046197E-2</v>
      </c>
      <c r="AL1479" s="23">
        <v>0.50350010337948303</v>
      </c>
      <c r="AM1479" s="63">
        <v>-6.5310100151691604</v>
      </c>
      <c r="AN1479" s="19"/>
      <c r="AO1479" s="26">
        <v>2.60351603501476E-2</v>
      </c>
      <c r="AP1479" s="26">
        <v>-1.3099085060275699E-2</v>
      </c>
      <c r="AQ1479" s="26">
        <v>4.6232670239987797E-2</v>
      </c>
      <c r="AR1479" s="26">
        <v>5.9107126762683003E-3</v>
      </c>
      <c r="AS1479" s="24"/>
      <c r="AT1479" s="24"/>
      <c r="AU1479" s="24"/>
      <c r="AV1479" s="25"/>
      <c r="AW1479" s="19"/>
      <c r="AX1479" s="29"/>
      <c r="AY1479" s="30"/>
      <c r="AZ1479" s="30"/>
      <c r="BA1479" s="30"/>
      <c r="BB1479" s="62"/>
      <c r="BC1479" s="108">
        <v>-1.54352919281882</v>
      </c>
      <c r="BD1479" s="22">
        <v>43991</v>
      </c>
      <c r="BE1479" s="22">
        <v>43998</v>
      </c>
      <c r="BF1479" s="24">
        <v>6</v>
      </c>
      <c r="BG1479" s="22">
        <v>43999</v>
      </c>
      <c r="BH1479" s="37"/>
    </row>
    <row r="1480" spans="1:60" x14ac:dyDescent="0.25">
      <c r="A1480" s="19"/>
      <c r="B1480" s="17" t="s">
        <v>1494</v>
      </c>
      <c r="C1480" s="17" t="s">
        <v>5760</v>
      </c>
      <c r="D1480" s="17" t="s">
        <v>3274</v>
      </c>
      <c r="E1480" s="20" t="s">
        <v>7289</v>
      </c>
      <c r="F1480" s="20" t="s">
        <v>3164</v>
      </c>
      <c r="G1480" s="82" t="s">
        <v>7251</v>
      </c>
      <c r="H1480" s="85" t="s">
        <v>2982</v>
      </c>
      <c r="I1480" s="21" t="s">
        <v>7417</v>
      </c>
      <c r="J1480" s="21" t="s">
        <v>2982</v>
      </c>
      <c r="K1480" s="19"/>
      <c r="L1480" s="22">
        <v>44015</v>
      </c>
      <c r="M1480" s="98">
        <v>1030.4236999992299</v>
      </c>
      <c r="N1480" s="94">
        <v>1030.4236999992299</v>
      </c>
      <c r="O1480" s="94"/>
      <c r="P1480" s="62" t="str">
        <f t="shared" si="23"/>
        <v/>
      </c>
      <c r="Q1480" s="22"/>
      <c r="R1480" s="99">
        <v>197523.53200000001</v>
      </c>
      <c r="S1480" s="99"/>
      <c r="T1480" s="19"/>
      <c r="U1480" s="23">
        <v>1.28033445616893E-3</v>
      </c>
      <c r="V1480" s="63">
        <v>-0.42998784119845401</v>
      </c>
      <c r="W1480" s="23">
        <v>2.02897738490719E-2</v>
      </c>
      <c r="X1480" s="63">
        <v>-7.5737925797584502</v>
      </c>
      <c r="Y1480" s="23"/>
      <c r="Z1480" s="63"/>
      <c r="AA1480" s="23"/>
      <c r="AB1480" s="63"/>
      <c r="AC1480" s="23"/>
      <c r="AD1480" s="63"/>
      <c r="AE1480" s="23"/>
      <c r="AF1480" s="64"/>
      <c r="AG1480" s="23">
        <v>1.6994669349514901E-3</v>
      </c>
      <c r="AH1480" s="63">
        <v>-5.9248791072604901</v>
      </c>
      <c r="AI1480" s="23"/>
      <c r="AJ1480" s="63"/>
      <c r="AK1480" s="23">
        <v>2.9773089361697199E-2</v>
      </c>
      <c r="AL1480" s="23">
        <v>0.17035154704004499</v>
      </c>
      <c r="AM1480" s="63">
        <v>-1.6706731266822299</v>
      </c>
      <c r="AN1480" s="19"/>
      <c r="AO1480" s="26">
        <v>1.04370471253787E-2</v>
      </c>
      <c r="AP1480" s="26">
        <v>-4.7452040553253002E-3</v>
      </c>
      <c r="AQ1480" s="26">
        <v>1.54761402045551E-2</v>
      </c>
      <c r="AR1480" s="26">
        <v>1.6994669349514901E-3</v>
      </c>
      <c r="AS1480" s="24"/>
      <c r="AT1480" s="24"/>
      <c r="AU1480" s="24"/>
      <c r="AV1480" s="25"/>
      <c r="AW1480" s="19"/>
      <c r="AX1480" s="29"/>
      <c r="AY1480" s="30"/>
      <c r="AZ1480" s="30"/>
      <c r="BA1480" s="30"/>
      <c r="BB1480" s="62"/>
      <c r="BC1480" s="108">
        <v>-0.87970050734384098</v>
      </c>
      <c r="BD1480" s="22">
        <v>43979</v>
      </c>
      <c r="BE1480" s="22">
        <v>43987</v>
      </c>
      <c r="BF1480" s="24">
        <v>14</v>
      </c>
      <c r="BG1480" s="22">
        <v>43999</v>
      </c>
      <c r="BH1480" s="37"/>
    </row>
    <row r="1481" spans="1:60" x14ac:dyDescent="0.25">
      <c r="A1481" s="19"/>
      <c r="B1481" s="17" t="s">
        <v>1495</v>
      </c>
      <c r="C1481" s="17" t="s">
        <v>5761</v>
      </c>
      <c r="D1481" s="17" t="s">
        <v>3274</v>
      </c>
      <c r="E1481" s="20" t="s">
        <v>7340</v>
      </c>
      <c r="F1481" s="20" t="s">
        <v>3164</v>
      </c>
      <c r="G1481" s="82" t="s">
        <v>7251</v>
      </c>
      <c r="H1481" s="85" t="s">
        <v>2982</v>
      </c>
      <c r="I1481" s="21" t="s">
        <v>7417</v>
      </c>
      <c r="J1481" s="21" t="s">
        <v>2982</v>
      </c>
      <c r="K1481" s="19"/>
      <c r="L1481" s="22">
        <v>44015</v>
      </c>
      <c r="M1481" s="98">
        <v>1033.0518999993801</v>
      </c>
      <c r="N1481" s="94">
        <v>1033.0518999993801</v>
      </c>
      <c r="O1481" s="94"/>
      <c r="P1481" s="62" t="str">
        <f t="shared" si="23"/>
        <v/>
      </c>
      <c r="Q1481" s="22"/>
      <c r="R1481" s="99">
        <v>435553.70299999998</v>
      </c>
      <c r="S1481" s="99"/>
      <c r="T1481" s="19"/>
      <c r="U1481" s="23">
        <v>1.3178347853681799E-3</v>
      </c>
      <c r="V1481" s="63">
        <v>-0.42623780827852897</v>
      </c>
      <c r="W1481" s="23">
        <v>2.1435017402836799E-2</v>
      </c>
      <c r="X1481" s="63">
        <v>-7.4592682243819599</v>
      </c>
      <c r="Y1481" s="23"/>
      <c r="Z1481" s="63"/>
      <c r="AA1481" s="23"/>
      <c r="AB1481" s="63"/>
      <c r="AC1481" s="23"/>
      <c r="AD1481" s="63"/>
      <c r="AE1481" s="23"/>
      <c r="AF1481" s="64"/>
      <c r="AG1481" s="23">
        <v>1.81189865907072E-3</v>
      </c>
      <c r="AH1481" s="63">
        <v>-5.9136359348485703</v>
      </c>
      <c r="AI1481" s="23"/>
      <c r="AJ1481" s="63"/>
      <c r="AK1481" s="23">
        <v>3.5338133666300599E-2</v>
      </c>
      <c r="AL1481" s="23">
        <v>0.220056467887771</v>
      </c>
      <c r="AM1481" s="63">
        <v>-5.4852519995693001</v>
      </c>
      <c r="AN1481" s="19"/>
      <c r="AO1481" s="26">
        <v>1.04748446810845E-2</v>
      </c>
      <c r="AP1481" s="26">
        <v>-4.70798507376458E-3</v>
      </c>
      <c r="AQ1481" s="26">
        <v>1.4819934483966801E-2</v>
      </c>
      <c r="AR1481" s="26">
        <v>1.81189865907072E-3</v>
      </c>
      <c r="AS1481" s="24"/>
      <c r="AT1481" s="24"/>
      <c r="AU1481" s="24"/>
      <c r="AV1481" s="25"/>
      <c r="AW1481" s="19"/>
      <c r="AX1481" s="29"/>
      <c r="AY1481" s="30"/>
      <c r="AZ1481" s="30"/>
      <c r="BA1481" s="30"/>
      <c r="BB1481" s="62"/>
      <c r="BC1481" s="108">
        <v>-0.85003017901180999</v>
      </c>
      <c r="BD1481" s="22">
        <v>43979</v>
      </c>
      <c r="BE1481" s="22">
        <v>43987</v>
      </c>
      <c r="BF1481" s="24">
        <v>14</v>
      </c>
      <c r="BG1481" s="22">
        <v>43999</v>
      </c>
      <c r="BH1481" s="37"/>
    </row>
    <row r="1482" spans="1:60" x14ac:dyDescent="0.25">
      <c r="A1482" s="19"/>
      <c r="B1482" s="17" t="s">
        <v>1496</v>
      </c>
      <c r="C1482" s="17" t="s">
        <v>5762</v>
      </c>
      <c r="D1482" s="17" t="s">
        <v>3274</v>
      </c>
      <c r="E1482" s="20" t="s">
        <v>7365</v>
      </c>
      <c r="F1482" s="20" t="s">
        <v>3164</v>
      </c>
      <c r="G1482" s="82" t="s">
        <v>7251</v>
      </c>
      <c r="H1482" s="85" t="s">
        <v>2982</v>
      </c>
      <c r="I1482" s="21" t="s">
        <v>7417</v>
      </c>
      <c r="J1482" s="21" t="s">
        <v>2982</v>
      </c>
      <c r="K1482" s="19"/>
      <c r="L1482" s="22">
        <v>44015</v>
      </c>
      <c r="M1482" s="98">
        <v>1021.4935999997</v>
      </c>
      <c r="N1482" s="94">
        <v>1021.4935999997</v>
      </c>
      <c r="O1482" s="94"/>
      <c r="P1482" s="62" t="str">
        <f t="shared" si="23"/>
        <v/>
      </c>
      <c r="Q1482" s="22"/>
      <c r="R1482" s="99">
        <v>156546.38099999999</v>
      </c>
      <c r="S1482" s="99"/>
      <c r="T1482" s="19"/>
      <c r="U1482" s="23">
        <v>1.2992956744710699E-3</v>
      </c>
      <c r="V1482" s="63">
        <v>-0.42809171936823998</v>
      </c>
      <c r="W1482" s="23">
        <v>2.0868318155407899E-2</v>
      </c>
      <c r="X1482" s="63">
        <v>-7.5159381491248496</v>
      </c>
      <c r="Y1482" s="23"/>
      <c r="Z1482" s="63"/>
      <c r="AA1482" s="23"/>
      <c r="AB1482" s="63"/>
      <c r="AC1482" s="23"/>
      <c r="AD1482" s="63"/>
      <c r="AE1482" s="23"/>
      <c r="AF1482" s="64"/>
      <c r="AG1482" s="23">
        <v>1.75629622208362E-3</v>
      </c>
      <c r="AH1482" s="63">
        <v>-5.9191961785472804</v>
      </c>
      <c r="AI1482" s="23"/>
      <c r="AJ1482" s="63"/>
      <c r="AK1482" s="23">
        <v>2.0704799329905699E-2</v>
      </c>
      <c r="AL1482" s="23">
        <v>0.17513763424911299</v>
      </c>
      <c r="AM1482" s="63">
        <v>-9.7753109757904895</v>
      </c>
      <c r="AN1482" s="19"/>
      <c r="AO1482" s="26">
        <v>1.0456161278853E-2</v>
      </c>
      <c r="AP1482" s="26">
        <v>-4.7264351696867397E-3</v>
      </c>
      <c r="AQ1482" s="26">
        <v>1.42569515755895E-2</v>
      </c>
      <c r="AR1482" s="26">
        <v>1.75629622208362E-3</v>
      </c>
      <c r="AS1482" s="24"/>
      <c r="AT1482" s="24"/>
      <c r="AU1482" s="24"/>
      <c r="AV1482" s="25"/>
      <c r="AW1482" s="19"/>
      <c r="AX1482" s="29"/>
      <c r="AY1482" s="30"/>
      <c r="AZ1482" s="30"/>
      <c r="BA1482" s="30"/>
      <c r="BB1482" s="62"/>
      <c r="BC1482" s="108">
        <v>-0.86469486021451303</v>
      </c>
      <c r="BD1482" s="22">
        <v>43979</v>
      </c>
      <c r="BE1482" s="22">
        <v>43987</v>
      </c>
      <c r="BF1482" s="24">
        <v>14</v>
      </c>
      <c r="BG1482" s="22">
        <v>43999</v>
      </c>
      <c r="BH1482" s="37"/>
    </row>
    <row r="1483" spans="1:60" x14ac:dyDescent="0.25">
      <c r="A1483" s="19"/>
      <c r="B1483" s="17" t="s">
        <v>1497</v>
      </c>
      <c r="C1483" s="17" t="s">
        <v>5763</v>
      </c>
      <c r="D1483" s="17" t="s">
        <v>3274</v>
      </c>
      <c r="E1483" s="20" t="s">
        <v>7294</v>
      </c>
      <c r="F1483" s="20" t="s">
        <v>3164</v>
      </c>
      <c r="G1483" s="82" t="s">
        <v>7251</v>
      </c>
      <c r="H1483" s="85" t="s">
        <v>2982</v>
      </c>
      <c r="I1483" s="21" t="s">
        <v>7417</v>
      </c>
      <c r="J1483" s="21" t="s">
        <v>2982</v>
      </c>
      <c r="K1483" s="19"/>
      <c r="L1483" s="22">
        <v>44015</v>
      </c>
      <c r="M1483" s="98">
        <v>1015.49490000028</v>
      </c>
      <c r="N1483" s="94">
        <v>1015.49490000028</v>
      </c>
      <c r="O1483" s="94"/>
      <c r="P1483" s="62" t="str">
        <f t="shared" si="23"/>
        <v/>
      </c>
      <c r="Q1483" s="22"/>
      <c r="R1483" s="99">
        <v>1165897.7760000001</v>
      </c>
      <c r="S1483" s="99"/>
      <c r="T1483" s="19"/>
      <c r="U1483" s="23">
        <v>1.2998722322663499E-3</v>
      </c>
      <c r="V1483" s="63">
        <v>-0.42803406358871099</v>
      </c>
      <c r="W1483" s="23">
        <v>1.9759329565204101E-2</v>
      </c>
      <c r="X1483" s="63">
        <v>-7.6268370081452304</v>
      </c>
      <c r="Y1483" s="23"/>
      <c r="Z1483" s="63"/>
      <c r="AA1483" s="23"/>
      <c r="AB1483" s="63"/>
      <c r="AC1483" s="23"/>
      <c r="AD1483" s="63"/>
      <c r="AE1483" s="23"/>
      <c r="AF1483" s="64"/>
      <c r="AG1483" s="23">
        <v>1.75809181382647E-3</v>
      </c>
      <c r="AH1483" s="63">
        <v>-5.9190166193730001</v>
      </c>
      <c r="AI1483" s="23"/>
      <c r="AJ1483" s="63"/>
      <c r="AK1483" s="23">
        <v>1.7913156285430901E-2</v>
      </c>
      <c r="AL1483" s="23">
        <v>0.214738381981151</v>
      </c>
      <c r="AM1483" s="63">
        <v>-10.217611871499701</v>
      </c>
      <c r="AN1483" s="19"/>
      <c r="AO1483" s="26">
        <v>1.0456803747729299E-2</v>
      </c>
      <c r="AP1483" s="26">
        <v>-4.7257930609703198E-3</v>
      </c>
      <c r="AQ1483" s="26">
        <v>1.75809181382647E-3</v>
      </c>
      <c r="AR1483" s="26">
        <v>1.75809181382647E-3</v>
      </c>
      <c r="AS1483" s="24"/>
      <c r="AT1483" s="24"/>
      <c r="AU1483" s="24"/>
      <c r="AV1483" s="25"/>
      <c r="AW1483" s="19"/>
      <c r="AX1483" s="29"/>
      <c r="AY1483" s="30"/>
      <c r="AZ1483" s="30"/>
      <c r="BA1483" s="30"/>
      <c r="BB1483" s="62"/>
      <c r="BC1483" s="108">
        <v>-0.63230216026113295</v>
      </c>
      <c r="BD1483" s="22">
        <v>43984</v>
      </c>
      <c r="BE1483" s="22">
        <v>43998</v>
      </c>
      <c r="BF1483" s="24">
        <v>11</v>
      </c>
      <c r="BG1483" s="22">
        <v>43999</v>
      </c>
      <c r="BH1483" s="37"/>
    </row>
    <row r="1484" spans="1:60" x14ac:dyDescent="0.25">
      <c r="A1484" s="19"/>
      <c r="B1484" s="17" t="s">
        <v>1498</v>
      </c>
      <c r="C1484" s="17" t="s">
        <v>5764</v>
      </c>
      <c r="D1484" s="17" t="s">
        <v>3275</v>
      </c>
      <c r="E1484" s="20" t="s">
        <v>7289</v>
      </c>
      <c r="F1484" s="20" t="s">
        <v>3159</v>
      </c>
      <c r="G1484" s="82" t="s">
        <v>7252</v>
      </c>
      <c r="H1484" s="85" t="s">
        <v>7264</v>
      </c>
      <c r="I1484" s="21" t="s">
        <v>7417</v>
      </c>
      <c r="J1484" s="21" t="s">
        <v>7808</v>
      </c>
      <c r="K1484" s="19"/>
      <c r="L1484" s="22">
        <v>44015</v>
      </c>
      <c r="M1484" s="98">
        <v>1162.17109999992</v>
      </c>
      <c r="N1484" s="94">
        <v>1162.17109999992</v>
      </c>
      <c r="O1484" s="94">
        <v>1285.8471000008301</v>
      </c>
      <c r="P1484" s="62">
        <f t="shared" si="23"/>
        <v>0.90381749120806798</v>
      </c>
      <c r="Q1484" s="22">
        <v>43881</v>
      </c>
      <c r="R1484" s="99">
        <v>64568.430999999997</v>
      </c>
      <c r="S1484" s="99">
        <v>76191.040721313504</v>
      </c>
      <c r="T1484" s="19"/>
      <c r="U1484" s="23">
        <v>1.80911122515681E-3</v>
      </c>
      <c r="V1484" s="63">
        <v>-0.37711016429966498</v>
      </c>
      <c r="W1484" s="23">
        <v>6.4701314631747706E-2</v>
      </c>
      <c r="X1484" s="63">
        <v>-3.1326385014908702</v>
      </c>
      <c r="Y1484" s="23">
        <v>-6.5243778211879502E-2</v>
      </c>
      <c r="Z1484" s="63">
        <v>6.6762255593930604</v>
      </c>
      <c r="AA1484" s="23">
        <v>5.2242199908505399E-2</v>
      </c>
      <c r="AB1484" s="63">
        <v>22.130835700518201</v>
      </c>
      <c r="AC1484" s="23">
        <v>7.9923078423234997E-2</v>
      </c>
      <c r="AD1484" s="63">
        <v>28.059605089860302</v>
      </c>
      <c r="AE1484" s="23">
        <v>7.0770652488135993E-2</v>
      </c>
      <c r="AF1484" s="64">
        <v>19.270406832772998</v>
      </c>
      <c r="AG1484" s="23">
        <v>6.8951768498663997E-3</v>
      </c>
      <c r="AH1484" s="63">
        <v>-5.4053081157690004</v>
      </c>
      <c r="AI1484" s="23">
        <v>-4.8676524867041701E-2</v>
      </c>
      <c r="AJ1484" s="63">
        <v>5.2184604854992402</v>
      </c>
      <c r="AK1484" s="23">
        <v>0.162171100000851</v>
      </c>
      <c r="AL1484" s="23">
        <v>1.55019716057723E-2</v>
      </c>
      <c r="AM1484" s="63">
        <v>29.402172656526101</v>
      </c>
      <c r="AN1484" s="19"/>
      <c r="AO1484" s="26">
        <v>3.0035060643058401E-2</v>
      </c>
      <c r="AP1484" s="26">
        <v>-4.3746980069045101E-2</v>
      </c>
      <c r="AQ1484" s="26">
        <v>7.5903462577116401E-2</v>
      </c>
      <c r="AR1484" s="26">
        <v>-0.13589636635879301</v>
      </c>
      <c r="AS1484" s="24">
        <v>7</v>
      </c>
      <c r="AT1484" s="24">
        <v>5</v>
      </c>
      <c r="AU1484" s="24">
        <v>7</v>
      </c>
      <c r="AV1484" s="25">
        <v>5</v>
      </c>
      <c r="AW1484" s="19"/>
      <c r="AX1484" s="29">
        <v>0.140241992385127</v>
      </c>
      <c r="AY1484" s="30">
        <v>0.20730580326721801</v>
      </c>
      <c r="AZ1484" s="30">
        <v>0.68403581485381404</v>
      </c>
      <c r="BA1484" s="30">
        <v>0.28341274179683801</v>
      </c>
      <c r="BB1484" s="62">
        <v>1.44396149302884E-2</v>
      </c>
      <c r="BC1484" s="108">
        <v>-25.806909701816</v>
      </c>
      <c r="BD1484" s="22">
        <v>43881</v>
      </c>
      <c r="BE1484" s="22">
        <v>43910</v>
      </c>
      <c r="BF1484" s="24"/>
      <c r="BG1484" s="22"/>
      <c r="BH1484" s="37"/>
    </row>
    <row r="1485" spans="1:60" x14ac:dyDescent="0.25">
      <c r="A1485" s="19"/>
      <c r="B1485" s="17" t="s">
        <v>1499</v>
      </c>
      <c r="C1485" s="17" t="s">
        <v>5765</v>
      </c>
      <c r="D1485" s="17" t="s">
        <v>3275</v>
      </c>
      <c r="E1485" s="20" t="s">
        <v>7290</v>
      </c>
      <c r="F1485" s="20" t="s">
        <v>3159</v>
      </c>
      <c r="G1485" s="82" t="s">
        <v>7252</v>
      </c>
      <c r="H1485" s="85" t="s">
        <v>7264</v>
      </c>
      <c r="I1485" s="21" t="s">
        <v>7417</v>
      </c>
      <c r="J1485" s="21" t="s">
        <v>7809</v>
      </c>
      <c r="K1485" s="19"/>
      <c r="L1485" s="22">
        <v>44015</v>
      </c>
      <c r="M1485" s="98">
        <v>1444.47560000047</v>
      </c>
      <c r="N1485" s="94">
        <v>1444.47560000047</v>
      </c>
      <c r="O1485" s="94">
        <v>1592.2326999995901</v>
      </c>
      <c r="P1485" s="62">
        <f t="shared" si="23"/>
        <v>0.90720131548663829</v>
      </c>
      <c r="Q1485" s="22">
        <v>43881</v>
      </c>
      <c r="R1485" s="99">
        <v>6199233.9100000001</v>
      </c>
      <c r="S1485" s="99">
        <v>6023388.9777812501</v>
      </c>
      <c r="T1485" s="19"/>
      <c r="U1485" s="23">
        <v>1.83704437768029E-3</v>
      </c>
      <c r="V1485" s="63">
        <v>-0.37431684904731799</v>
      </c>
      <c r="W1485" s="23">
        <v>6.5592395651037805E-2</v>
      </c>
      <c r="X1485" s="63">
        <v>-3.0435303995618601</v>
      </c>
      <c r="Y1485" s="23">
        <v>-6.0487114927163903E-2</v>
      </c>
      <c r="Z1485" s="63">
        <v>7.15189188786462</v>
      </c>
      <c r="AA1485" s="23">
        <v>6.30384735904954E-2</v>
      </c>
      <c r="AB1485" s="63">
        <v>23.210463068709899</v>
      </c>
      <c r="AC1485" s="23">
        <v>0.115398645344685</v>
      </c>
      <c r="AD1485" s="63">
        <v>31.6071617820126</v>
      </c>
      <c r="AE1485" s="23">
        <v>0.13354811339740999</v>
      </c>
      <c r="AF1485" s="64">
        <v>25.5481529237004</v>
      </c>
      <c r="AG1485" s="23">
        <v>6.97947205117089E-3</v>
      </c>
      <c r="AH1485" s="63">
        <v>-5.3968785956385501</v>
      </c>
      <c r="AI1485" s="23">
        <v>-4.37555587395764E-2</v>
      </c>
      <c r="AJ1485" s="63">
        <v>5.7105570982457703</v>
      </c>
      <c r="AK1485" s="23">
        <v>0.44447560000116898</v>
      </c>
      <c r="AL1485" s="23">
        <v>3.8358369136403801E-2</v>
      </c>
      <c r="AM1485" s="63">
        <v>57.632622656528802</v>
      </c>
      <c r="AN1485" s="19"/>
      <c r="AO1485" s="26">
        <v>3.0063734591749401E-2</v>
      </c>
      <c r="AP1485" s="26">
        <v>-4.3720310975040803E-2</v>
      </c>
      <c r="AQ1485" s="26">
        <v>7.6804062255177996E-2</v>
      </c>
      <c r="AR1485" s="26">
        <v>-0.13514909630437599</v>
      </c>
      <c r="AS1485" s="24">
        <v>7</v>
      </c>
      <c r="AT1485" s="24">
        <v>5</v>
      </c>
      <c r="AU1485" s="24">
        <v>7</v>
      </c>
      <c r="AV1485" s="25">
        <v>5</v>
      </c>
      <c r="AW1485" s="19"/>
      <c r="AX1485" s="29">
        <v>0.14024194843106699</v>
      </c>
      <c r="AY1485" s="30">
        <v>0.27830876314647002</v>
      </c>
      <c r="AZ1485" s="30">
        <v>0.72317388486772005</v>
      </c>
      <c r="BA1485" s="30">
        <v>0.38144833780461301</v>
      </c>
      <c r="BB1485" s="62">
        <v>1.44401362893768E-2</v>
      </c>
      <c r="BC1485" s="108">
        <v>-25.746896166645499</v>
      </c>
      <c r="BD1485" s="22">
        <v>43881</v>
      </c>
      <c r="BE1485" s="22">
        <v>43910</v>
      </c>
      <c r="BF1485" s="24"/>
      <c r="BG1485" s="22"/>
      <c r="BH1485" s="37"/>
    </row>
    <row r="1486" spans="1:60" x14ac:dyDescent="0.25">
      <c r="A1486" s="19"/>
      <c r="B1486" s="17" t="s">
        <v>1500</v>
      </c>
      <c r="C1486" s="17" t="s">
        <v>5766</v>
      </c>
      <c r="D1486" s="17" t="s">
        <v>3275</v>
      </c>
      <c r="E1486" s="20" t="s">
        <v>7315</v>
      </c>
      <c r="F1486" s="20" t="s">
        <v>3159</v>
      </c>
      <c r="G1486" s="82" t="s">
        <v>7252</v>
      </c>
      <c r="H1486" s="85" t="s">
        <v>7264</v>
      </c>
      <c r="I1486" s="21" t="s">
        <v>7417</v>
      </c>
      <c r="J1486" s="21" t="s">
        <v>7810</v>
      </c>
      <c r="K1486" s="19"/>
      <c r="L1486" s="22">
        <v>44015</v>
      </c>
      <c r="M1486" s="98">
        <v>1468.9744000006499</v>
      </c>
      <c r="N1486" s="94">
        <v>1468.9744000006499</v>
      </c>
      <c r="O1486" s="94">
        <v>1618.04900000058</v>
      </c>
      <c r="P1486" s="62">
        <f t="shared" si="23"/>
        <v>0.90786768509490334</v>
      </c>
      <c r="Q1486" s="22">
        <v>43881</v>
      </c>
      <c r="R1486" s="99">
        <v>11366201.157</v>
      </c>
      <c r="S1486" s="99">
        <v>11316569.398062499</v>
      </c>
      <c r="T1486" s="19"/>
      <c r="U1486" s="23">
        <v>1.84256311877107E-3</v>
      </c>
      <c r="V1486" s="63">
        <v>-0.37376497493824001</v>
      </c>
      <c r="W1486" s="23">
        <v>6.5767720549047198E-2</v>
      </c>
      <c r="X1486" s="63">
        <v>-3.0259979097609202</v>
      </c>
      <c r="Y1486" s="23">
        <v>-5.9549842389969902E-2</v>
      </c>
      <c r="Z1486" s="63">
        <v>7.2456191415840303</v>
      </c>
      <c r="AA1486" s="23">
        <v>6.5172199436347E-2</v>
      </c>
      <c r="AB1486" s="63">
        <v>23.423835653287799</v>
      </c>
      <c r="AC1486" s="23">
        <v>0.11987566952666399</v>
      </c>
      <c r="AD1486" s="63">
        <v>32.054864200181299</v>
      </c>
      <c r="AE1486" s="23">
        <v>0.14037650625148701</v>
      </c>
      <c r="AF1486" s="64">
        <v>26.230992209108098</v>
      </c>
      <c r="AG1486" s="23">
        <v>6.99603665816539E-3</v>
      </c>
      <c r="AH1486" s="63">
        <v>-5.3952221349391003</v>
      </c>
      <c r="AI1486" s="23">
        <v>-4.27858090024529E-2</v>
      </c>
      <c r="AJ1486" s="63">
        <v>5.8075320719581196</v>
      </c>
      <c r="AK1486" s="23">
        <v>0.46897440000087998</v>
      </c>
      <c r="AL1486" s="23">
        <v>4.0147372235878699E-2</v>
      </c>
      <c r="AM1486" s="63">
        <v>60.082502656499898</v>
      </c>
      <c r="AN1486" s="19"/>
      <c r="AO1486" s="26">
        <v>3.0069373340666099E-2</v>
      </c>
      <c r="AP1486" s="26">
        <v>-4.3715045369026498E-2</v>
      </c>
      <c r="AQ1486" s="26">
        <v>7.6981033682386596E-2</v>
      </c>
      <c r="AR1486" s="26">
        <v>-0.13500238261811301</v>
      </c>
      <c r="AS1486" s="24">
        <v>7</v>
      </c>
      <c r="AT1486" s="24">
        <v>5</v>
      </c>
      <c r="AU1486" s="24">
        <v>7</v>
      </c>
      <c r="AV1486" s="25">
        <v>5</v>
      </c>
      <c r="AW1486" s="19"/>
      <c r="AX1486" s="29">
        <v>0.14024209648181599</v>
      </c>
      <c r="AY1486" s="30">
        <v>0.29233740095696698</v>
      </c>
      <c r="AZ1486" s="30">
        <v>0.73090577092898501</v>
      </c>
      <c r="BA1486" s="30">
        <v>0.40087550354019202</v>
      </c>
      <c r="BB1486" s="62">
        <v>1.44402550183258E-2</v>
      </c>
      <c r="BC1486" s="108">
        <v>-25.735098257253401</v>
      </c>
      <c r="BD1486" s="22">
        <v>43881</v>
      </c>
      <c r="BE1486" s="22">
        <v>43910</v>
      </c>
      <c r="BF1486" s="24"/>
      <c r="BG1486" s="22"/>
      <c r="BH1486" s="37"/>
    </row>
    <row r="1487" spans="1:60" x14ac:dyDescent="0.25">
      <c r="A1487" s="19"/>
      <c r="B1487" s="17" t="s">
        <v>1501</v>
      </c>
      <c r="C1487" s="17" t="s">
        <v>5767</v>
      </c>
      <c r="D1487" s="17" t="s">
        <v>3275</v>
      </c>
      <c r="E1487" s="20" t="s">
        <v>7300</v>
      </c>
      <c r="F1487" s="20" t="s">
        <v>3159</v>
      </c>
      <c r="G1487" s="82" t="s">
        <v>7252</v>
      </c>
      <c r="H1487" s="85" t="s">
        <v>7264</v>
      </c>
      <c r="I1487" s="21" t="s">
        <v>7417</v>
      </c>
      <c r="J1487" s="21" t="s">
        <v>7811</v>
      </c>
      <c r="K1487" s="19"/>
      <c r="L1487" s="22">
        <v>44015</v>
      </c>
      <c r="M1487" s="98">
        <v>1391.6570999994899</v>
      </c>
      <c r="N1487" s="94">
        <v>1391.6570999994899</v>
      </c>
      <c r="O1487" s="94">
        <v>1541.3439000006799</v>
      </c>
      <c r="P1487" s="62">
        <f t="shared" si="23"/>
        <v>0.90288552736276184</v>
      </c>
      <c r="Q1487" s="22">
        <v>43881</v>
      </c>
      <c r="R1487" s="99">
        <v>569229.38899999997</v>
      </c>
      <c r="S1487" s="99">
        <v>636341.72060644499</v>
      </c>
      <c r="T1487" s="19"/>
      <c r="U1487" s="23">
        <v>1.8013832432188801E-3</v>
      </c>
      <c r="V1487" s="63">
        <v>-0.37788296249345898</v>
      </c>
      <c r="W1487" s="23">
        <v>6.4455587267730194E-2</v>
      </c>
      <c r="X1487" s="63">
        <v>-3.15721123789262</v>
      </c>
      <c r="Y1487" s="23">
        <v>-6.6552429784715095E-2</v>
      </c>
      <c r="Z1487" s="63">
        <v>6.5453604021095098</v>
      </c>
      <c r="AA1487" s="23">
        <v>4.9282353795206298E-2</v>
      </c>
      <c r="AB1487" s="63">
        <v>21.834851089166499</v>
      </c>
      <c r="AC1487" s="23">
        <v>8.6756823069736103E-2</v>
      </c>
      <c r="AD1487" s="63">
        <v>28.742979554517699</v>
      </c>
      <c r="AE1487" s="23">
        <v>9.0175754250667498E-2</v>
      </c>
      <c r="AF1487" s="64">
        <v>21.210917009040699</v>
      </c>
      <c r="AG1487" s="23">
        <v>6.8719300743396196E-3</v>
      </c>
      <c r="AH1487" s="63">
        <v>-5.4076327933216799</v>
      </c>
      <c r="AI1487" s="23">
        <v>-5.0030342353274998E-2</v>
      </c>
      <c r="AJ1487" s="63">
        <v>5.0830787368759003</v>
      </c>
      <c r="AK1487" s="23">
        <v>0.391657099999138</v>
      </c>
      <c r="AL1487" s="23">
        <v>3.4406779872370001E-2</v>
      </c>
      <c r="AM1487" s="63">
        <v>52.350772656325702</v>
      </c>
      <c r="AN1487" s="19"/>
      <c r="AO1487" s="26">
        <v>3.00270838524739E-2</v>
      </c>
      <c r="AP1487" s="26">
        <v>-4.3754325192858198E-2</v>
      </c>
      <c r="AQ1487" s="26">
        <v>7.5654973754353705E-2</v>
      </c>
      <c r="AR1487" s="26">
        <v>-0.13610276393053899</v>
      </c>
      <c r="AS1487" s="24">
        <v>7</v>
      </c>
      <c r="AT1487" s="24">
        <v>5</v>
      </c>
      <c r="AU1487" s="24">
        <v>7</v>
      </c>
      <c r="AV1487" s="25">
        <v>5</v>
      </c>
      <c r="AW1487" s="19"/>
      <c r="AX1487" s="29">
        <v>0.14024214287011999</v>
      </c>
      <c r="AY1487" s="30">
        <v>0.18783465806018301</v>
      </c>
      <c r="AZ1487" s="30">
        <v>0.67330191215387503</v>
      </c>
      <c r="BA1487" s="30">
        <v>0.256613577569624</v>
      </c>
      <c r="BB1487" s="62">
        <v>1.4439485233160699E-2</v>
      </c>
      <c r="BC1487" s="108">
        <v>-25.823484298423899</v>
      </c>
      <c r="BD1487" s="22">
        <v>43881</v>
      </c>
      <c r="BE1487" s="22">
        <v>43910</v>
      </c>
      <c r="BF1487" s="24"/>
      <c r="BG1487" s="22"/>
      <c r="BH1487" s="37"/>
    </row>
    <row r="1488" spans="1:60" x14ac:dyDescent="0.25">
      <c r="A1488" s="19"/>
      <c r="B1488" s="17" t="s">
        <v>1502</v>
      </c>
      <c r="C1488" s="17" t="s">
        <v>5768</v>
      </c>
      <c r="D1488" s="17" t="s">
        <v>3275</v>
      </c>
      <c r="E1488" s="20" t="s">
        <v>7328</v>
      </c>
      <c r="F1488" s="20" t="s">
        <v>3159</v>
      </c>
      <c r="G1488" s="82" t="s">
        <v>7252</v>
      </c>
      <c r="H1488" s="85" t="s">
        <v>7264</v>
      </c>
      <c r="I1488" s="21" t="s">
        <v>7417</v>
      </c>
      <c r="J1488" s="21" t="s">
        <v>7812</v>
      </c>
      <c r="K1488" s="19"/>
      <c r="L1488" s="22">
        <v>44015</v>
      </c>
      <c r="M1488" s="98">
        <v>1321.9710000008299</v>
      </c>
      <c r="N1488" s="94">
        <v>1321.9710000008299</v>
      </c>
      <c r="O1488" s="94">
        <v>1462.11680000089</v>
      </c>
      <c r="P1488" s="62">
        <f t="shared" si="23"/>
        <v>0.90414869728603442</v>
      </c>
      <c r="Q1488" s="22">
        <v>43881</v>
      </c>
      <c r="R1488" s="99">
        <v>7366948.1169999996</v>
      </c>
      <c r="S1488" s="99">
        <v>5574048.2208046904</v>
      </c>
      <c r="T1488" s="19"/>
      <c r="U1488" s="23">
        <v>1.8118642437912099E-3</v>
      </c>
      <c r="V1488" s="63">
        <v>-0.37683486243622599</v>
      </c>
      <c r="W1488" s="23">
        <v>6.4788827687152703E-2</v>
      </c>
      <c r="X1488" s="63">
        <v>-3.12388719595037</v>
      </c>
      <c r="Y1488" s="23">
        <v>-6.4778127892204801E-2</v>
      </c>
      <c r="Z1488" s="63">
        <v>6.7227905913605399</v>
      </c>
      <c r="AA1488" s="23">
        <v>5.3296959531508002E-2</v>
      </c>
      <c r="AB1488" s="63">
        <v>22.236311662796702</v>
      </c>
      <c r="AC1488" s="23">
        <v>9.5078780304902494E-2</v>
      </c>
      <c r="AD1488" s="63">
        <v>29.575175278034301</v>
      </c>
      <c r="AE1488" s="23">
        <v>0.10272684806841401</v>
      </c>
      <c r="AF1488" s="64">
        <v>22.466026390815401</v>
      </c>
      <c r="AG1488" s="23">
        <v>6.9035338601679498E-3</v>
      </c>
      <c r="AH1488" s="63">
        <v>-5.4044724147388497</v>
      </c>
      <c r="AI1488" s="23">
        <v>-4.8194799198463402E-2</v>
      </c>
      <c r="AJ1488" s="63">
        <v>5.2666330523570704</v>
      </c>
      <c r="AK1488" s="23">
        <v>0.32197100000106699</v>
      </c>
      <c r="AL1488" s="23">
        <v>2.89819780391554E-2</v>
      </c>
      <c r="AM1488" s="63">
        <v>45.382162656518602</v>
      </c>
      <c r="AN1488" s="19"/>
      <c r="AO1488" s="26">
        <v>3.0037848389838501E-2</v>
      </c>
      <c r="AP1488" s="26">
        <v>-4.3744300418475199E-2</v>
      </c>
      <c r="AQ1488" s="26">
        <v>7.5991718200384598E-2</v>
      </c>
      <c r="AR1488" s="26">
        <v>-0.135823166404443</v>
      </c>
      <c r="AS1488" s="24">
        <v>7</v>
      </c>
      <c r="AT1488" s="24">
        <v>5</v>
      </c>
      <c r="AU1488" s="24">
        <v>7</v>
      </c>
      <c r="AV1488" s="25">
        <v>5</v>
      </c>
      <c r="AW1488" s="19"/>
      <c r="AX1488" s="29">
        <v>0.14024197981722</v>
      </c>
      <c r="AY1488" s="30">
        <v>0.21424438556505301</v>
      </c>
      <c r="AZ1488" s="30">
        <v>0.68786122466553901</v>
      </c>
      <c r="BA1488" s="30">
        <v>0.29297147584202299</v>
      </c>
      <c r="BB1488" s="62">
        <v>1.44396651804345E-2</v>
      </c>
      <c r="BC1488" s="108">
        <v>-25.8010440753715</v>
      </c>
      <c r="BD1488" s="22">
        <v>43881</v>
      </c>
      <c r="BE1488" s="22">
        <v>43910</v>
      </c>
      <c r="BF1488" s="24"/>
      <c r="BG1488" s="22"/>
      <c r="BH1488" s="37"/>
    </row>
    <row r="1489" spans="1:60" x14ac:dyDescent="0.25">
      <c r="A1489" s="19"/>
      <c r="B1489" s="17" t="s">
        <v>1503</v>
      </c>
      <c r="C1489" s="17" t="s">
        <v>5769</v>
      </c>
      <c r="D1489" s="17" t="s">
        <v>3275</v>
      </c>
      <c r="E1489" s="20" t="s">
        <v>7329</v>
      </c>
      <c r="F1489" s="20" t="s">
        <v>3159</v>
      </c>
      <c r="G1489" s="82" t="s">
        <v>7252</v>
      </c>
      <c r="H1489" s="85" t="s">
        <v>7264</v>
      </c>
      <c r="I1489" s="21" t="s">
        <v>7417</v>
      </c>
      <c r="J1489" s="21" t="s">
        <v>7813</v>
      </c>
      <c r="K1489" s="19"/>
      <c r="L1489" s="22">
        <v>44015</v>
      </c>
      <c r="M1489" s="98">
        <v>1480.48699999973</v>
      </c>
      <c r="N1489" s="94">
        <v>1480.48699999973</v>
      </c>
      <c r="O1489" s="94">
        <v>1630.2985999994</v>
      </c>
      <c r="P1489" s="62">
        <f t="shared" si="23"/>
        <v>0.90810787667993753</v>
      </c>
      <c r="Q1489" s="22">
        <v>43881</v>
      </c>
      <c r="R1489" s="99">
        <v>1736325.0830000001</v>
      </c>
      <c r="S1489" s="99">
        <v>1790246.24391602</v>
      </c>
      <c r="T1489" s="19"/>
      <c r="U1489" s="23">
        <v>1.84447921310493E-3</v>
      </c>
      <c r="V1489" s="63">
        <v>-0.37357336550485298</v>
      </c>
      <c r="W1489" s="23">
        <v>6.5830840612761704E-2</v>
      </c>
      <c r="X1489" s="63">
        <v>-3.0196859033894698</v>
      </c>
      <c r="Y1489" s="23">
        <v>-5.9211779674151303E-2</v>
      </c>
      <c r="Z1489" s="63">
        <v>7.27942541316588</v>
      </c>
      <c r="AA1489" s="23">
        <v>6.5941728727921103E-2</v>
      </c>
      <c r="AB1489" s="63">
        <v>23.500788582459801</v>
      </c>
      <c r="AC1489" s="23">
        <v>0.12149159616281401</v>
      </c>
      <c r="AD1489" s="63">
        <v>32.216456863796303</v>
      </c>
      <c r="AE1489" s="23">
        <v>0.14400759618365599</v>
      </c>
      <c r="AF1489" s="64">
        <v>26.594101202325</v>
      </c>
      <c r="AG1489" s="23">
        <v>7.0019387931097299E-3</v>
      </c>
      <c r="AH1489" s="63">
        <v>-5.3946319214446703</v>
      </c>
      <c r="AI1489" s="23">
        <v>-4.2436074366414701E-2</v>
      </c>
      <c r="AJ1489" s="63">
        <v>5.8425055355619397</v>
      </c>
      <c r="AK1489" s="23">
        <v>0.48048699999868399</v>
      </c>
      <c r="AL1489" s="23">
        <v>4.0978836890644701E-2</v>
      </c>
      <c r="AM1489" s="63">
        <v>61.233762656280298</v>
      </c>
      <c r="AN1489" s="19"/>
      <c r="AO1489" s="26">
        <v>3.0071406827119101E-2</v>
      </c>
      <c r="AP1489" s="26">
        <v>-4.3713143329150599E-2</v>
      </c>
      <c r="AQ1489" s="26">
        <v>7.7044811641826499E-2</v>
      </c>
      <c r="AR1489" s="26">
        <v>-0.13494930626809901</v>
      </c>
      <c r="AS1489" s="24">
        <v>7</v>
      </c>
      <c r="AT1489" s="24">
        <v>5</v>
      </c>
      <c r="AU1489" s="24">
        <v>7</v>
      </c>
      <c r="AV1489" s="25">
        <v>5</v>
      </c>
      <c r="AW1489" s="19"/>
      <c r="AX1489" s="29">
        <v>0.140242135883163</v>
      </c>
      <c r="AY1489" s="30">
        <v>0.29739802864150999</v>
      </c>
      <c r="AZ1489" s="30">
        <v>0.73369453708710397</v>
      </c>
      <c r="BA1489" s="30">
        <v>0.40788816727945199</v>
      </c>
      <c r="BB1489" s="62">
        <v>1.4440296277880399E-2</v>
      </c>
      <c r="BC1489" s="108">
        <v>-25.730850777821601</v>
      </c>
      <c r="BD1489" s="22">
        <v>43881</v>
      </c>
      <c r="BE1489" s="22">
        <v>43910</v>
      </c>
      <c r="BF1489" s="24"/>
      <c r="BG1489" s="22"/>
      <c r="BH1489" s="37"/>
    </row>
    <row r="1490" spans="1:60" x14ac:dyDescent="0.25">
      <c r="A1490" s="19"/>
      <c r="B1490" s="17" t="s">
        <v>1504</v>
      </c>
      <c r="C1490" s="17" t="s">
        <v>5770</v>
      </c>
      <c r="D1490" s="17" t="s">
        <v>3275</v>
      </c>
      <c r="E1490" s="20" t="s">
        <v>7330</v>
      </c>
      <c r="F1490" s="20" t="s">
        <v>3159</v>
      </c>
      <c r="G1490" s="82" t="s">
        <v>7252</v>
      </c>
      <c r="H1490" s="85" t="s">
        <v>7264</v>
      </c>
      <c r="I1490" s="21" t="s">
        <v>7417</v>
      </c>
      <c r="J1490" s="21" t="s">
        <v>7814</v>
      </c>
      <c r="K1490" s="19"/>
      <c r="L1490" s="22">
        <v>44015</v>
      </c>
      <c r="M1490" s="98">
        <v>1121.7216999996499</v>
      </c>
      <c r="N1490" s="94">
        <v>1121.7216999996499</v>
      </c>
      <c r="O1490" s="94">
        <v>1234.1964999996101</v>
      </c>
      <c r="P1490" s="62">
        <f t="shared" si="23"/>
        <v>0.90886799630367154</v>
      </c>
      <c r="Q1490" s="22">
        <v>43881</v>
      </c>
      <c r="R1490" s="99">
        <v>1222.6769999999999</v>
      </c>
      <c r="S1490" s="99">
        <v>1197.3434083976699</v>
      </c>
      <c r="T1490" s="19"/>
      <c r="U1490" s="23">
        <v>1.85075776062149E-3</v>
      </c>
      <c r="V1490" s="63">
        <v>-0.37294551075319798</v>
      </c>
      <c r="W1490" s="23">
        <v>6.6030456691805697E-2</v>
      </c>
      <c r="X1490" s="63">
        <v>-2.9997242954850698</v>
      </c>
      <c r="Y1490" s="23">
        <v>-5.8141923016591997E-2</v>
      </c>
      <c r="Z1490" s="63">
        <v>7.3864110789218103</v>
      </c>
      <c r="AA1490" s="23">
        <v>6.8381981696802499E-2</v>
      </c>
      <c r="AB1490" s="63">
        <v>23.7448138793407</v>
      </c>
      <c r="AC1490" s="23">
        <v>0.126626242019556</v>
      </c>
      <c r="AD1490" s="63">
        <v>32.729921449499699</v>
      </c>
      <c r="AE1490" s="23">
        <v>0.12172169999947099</v>
      </c>
      <c r="AF1490" s="64">
        <v>24.365511583920998</v>
      </c>
      <c r="AG1490" s="23">
        <v>7.0208201577770498E-3</v>
      </c>
      <c r="AH1490" s="63">
        <v>-5.3927437849779398</v>
      </c>
      <c r="AI1490" s="23">
        <v>-4.13292182875011E-2</v>
      </c>
      <c r="AJ1490" s="63">
        <v>5.9531911434533002</v>
      </c>
      <c r="AK1490" s="23">
        <v>0.12172169999947099</v>
      </c>
      <c r="AL1490" s="23">
        <v>1.1826459052827001E-2</v>
      </c>
      <c r="AM1490" s="63">
        <v>25.357232656388099</v>
      </c>
      <c r="AN1490" s="19"/>
      <c r="AO1490" s="26">
        <v>3.0077881361648899E-2</v>
      </c>
      <c r="AP1490" s="26">
        <v>-4.37072218373942E-2</v>
      </c>
      <c r="AQ1490" s="26">
        <v>7.7246728655154598E-2</v>
      </c>
      <c r="AR1490" s="26">
        <v>-0.13478211932670101</v>
      </c>
      <c r="AS1490" s="24">
        <v>7</v>
      </c>
      <c r="AT1490" s="24">
        <v>5</v>
      </c>
      <c r="AU1490" s="24">
        <v>7</v>
      </c>
      <c r="AV1490" s="25">
        <v>5</v>
      </c>
      <c r="AW1490" s="19"/>
      <c r="AX1490" s="29">
        <v>0.14024236713376001</v>
      </c>
      <c r="AY1490" s="30">
        <v>0.313440770706165</v>
      </c>
      <c r="AZ1490" s="30">
        <v>0.74253576391674903</v>
      </c>
      <c r="BA1490" s="30">
        <v>0.43013528940127799</v>
      </c>
      <c r="BB1490" s="62">
        <v>1.4440437965513401E-2</v>
      </c>
      <c r="BC1490" s="108">
        <v>-25.717412097612399</v>
      </c>
      <c r="BD1490" s="22">
        <v>43881</v>
      </c>
      <c r="BE1490" s="22">
        <v>43910</v>
      </c>
      <c r="BF1490" s="24"/>
      <c r="BG1490" s="22"/>
      <c r="BH1490" s="37"/>
    </row>
    <row r="1491" spans="1:60" x14ac:dyDescent="0.25">
      <c r="A1491" s="19"/>
      <c r="B1491" s="17" t="s">
        <v>1505</v>
      </c>
      <c r="C1491" s="17" t="s">
        <v>5771</v>
      </c>
      <c r="D1491" s="17" t="s">
        <v>3275</v>
      </c>
      <c r="E1491" s="20" t="s">
        <v>7331</v>
      </c>
      <c r="F1491" s="20" t="s">
        <v>3159</v>
      </c>
      <c r="G1491" s="82" t="s">
        <v>7252</v>
      </c>
      <c r="H1491" s="85" t="s">
        <v>7264</v>
      </c>
      <c r="I1491" s="21" t="s">
        <v>7417</v>
      </c>
      <c r="J1491" s="21" t="s">
        <v>7815</v>
      </c>
      <c r="K1491" s="19"/>
      <c r="L1491" s="22">
        <v>44015</v>
      </c>
      <c r="M1491" s="98">
        <v>1486.1322000008099</v>
      </c>
      <c r="N1491" s="94">
        <v>1486.1322000008099</v>
      </c>
      <c r="O1491" s="94">
        <v>1636.9476999994399</v>
      </c>
      <c r="P1491" s="62">
        <f t="shared" si="23"/>
        <v>0.90786785674418213</v>
      </c>
      <c r="Q1491" s="22">
        <v>43881</v>
      </c>
      <c r="R1491" s="99">
        <v>147025.47700000001</v>
      </c>
      <c r="S1491" s="99">
        <v>147567.62527490201</v>
      </c>
      <c r="T1491" s="19"/>
      <c r="U1491" s="23">
        <v>1.8425251746521101E-3</v>
      </c>
      <c r="V1491" s="63">
        <v>-0.37376876935013598</v>
      </c>
      <c r="W1491" s="23">
        <v>6.5767648036853602E-2</v>
      </c>
      <c r="X1491" s="63">
        <v>-3.0260051609802798</v>
      </c>
      <c r="Y1491" s="23">
        <v>-5.9549698534319802E-2</v>
      </c>
      <c r="Z1491" s="63">
        <v>7.2456335271490397</v>
      </c>
      <c r="AA1491" s="23">
        <v>6.5172280232218299E-2</v>
      </c>
      <c r="AB1491" s="63">
        <v>23.423843732889502</v>
      </c>
      <c r="AC1491" s="23">
        <v>0.119875724443846</v>
      </c>
      <c r="AD1491" s="63">
        <v>32.054869691899498</v>
      </c>
      <c r="AE1491" s="23">
        <v>0.140376534796815</v>
      </c>
      <c r="AF1491" s="64">
        <v>26.230995063640901</v>
      </c>
      <c r="AG1491" s="23">
        <v>6.9959666161594197E-3</v>
      </c>
      <c r="AH1491" s="63">
        <v>-5.3952291391397003</v>
      </c>
      <c r="AI1491" s="23">
        <v>-4.27857326695084E-2</v>
      </c>
      <c r="AJ1491" s="63">
        <v>5.8075397052525704</v>
      </c>
      <c r="AK1491" s="23">
        <v>0.62719361443654598</v>
      </c>
      <c r="AL1491" s="23">
        <v>5.6873119616284398E-2</v>
      </c>
      <c r="AM1491" s="63">
        <v>61.8206658171257</v>
      </c>
      <c r="AN1491" s="19"/>
      <c r="AO1491" s="26">
        <v>3.0069419464780402E-2</v>
      </c>
      <c r="AP1491" s="26">
        <v>-4.37150557473069E-2</v>
      </c>
      <c r="AQ1491" s="26">
        <v>7.6981162193987998E-2</v>
      </c>
      <c r="AR1491" s="26">
        <v>-0.13500203611518399</v>
      </c>
      <c r="AS1491" s="24">
        <v>7</v>
      </c>
      <c r="AT1491" s="24">
        <v>5</v>
      </c>
      <c r="AU1491" s="24">
        <v>7</v>
      </c>
      <c r="AV1491" s="25">
        <v>5</v>
      </c>
      <c r="AW1491" s="19"/>
      <c r="AX1491" s="29">
        <v>0.140242095865833</v>
      </c>
      <c r="AY1491" s="30">
        <v>0.29233808224853403</v>
      </c>
      <c r="AZ1491" s="30">
        <v>0.73090581630185603</v>
      </c>
      <c r="BA1491" s="30">
        <v>0.40087645205540001</v>
      </c>
      <c r="BB1491" s="62">
        <v>1.4440254934616001E-2</v>
      </c>
      <c r="BC1491" s="108">
        <v>-25.735092208487899</v>
      </c>
      <c r="BD1491" s="22">
        <v>43881</v>
      </c>
      <c r="BE1491" s="22">
        <v>43910</v>
      </c>
      <c r="BF1491" s="24"/>
      <c r="BG1491" s="22"/>
      <c r="BH1491" s="37"/>
    </row>
    <row r="1492" spans="1:60" x14ac:dyDescent="0.25">
      <c r="A1492" s="19"/>
      <c r="B1492" s="17" t="s">
        <v>1506</v>
      </c>
      <c r="C1492" s="17" t="s">
        <v>5772</v>
      </c>
      <c r="D1492" s="17" t="s">
        <v>3275</v>
      </c>
      <c r="E1492" s="20" t="s">
        <v>7332</v>
      </c>
      <c r="F1492" s="20" t="s">
        <v>3159</v>
      </c>
      <c r="G1492" s="82" t="s">
        <v>7252</v>
      </c>
      <c r="H1492" s="85" t="s">
        <v>7264</v>
      </c>
      <c r="I1492" s="21" t="s">
        <v>7417</v>
      </c>
      <c r="J1492" s="21" t="s">
        <v>7816</v>
      </c>
      <c r="K1492" s="19"/>
      <c r="L1492" s="22">
        <v>44015</v>
      </c>
      <c r="M1492" s="98">
        <v>1496.9353000000101</v>
      </c>
      <c r="N1492" s="94">
        <v>1496.9353000000101</v>
      </c>
      <c r="O1492" s="94">
        <v>1647.6367000006101</v>
      </c>
      <c r="P1492" s="62">
        <f t="shared" si="23"/>
        <v>0.90853481231600131</v>
      </c>
      <c r="Q1492" s="22">
        <v>43881</v>
      </c>
      <c r="R1492" s="99">
        <v>677158.49100000004</v>
      </c>
      <c r="S1492" s="99">
        <v>658037.350610352</v>
      </c>
      <c r="T1492" s="19"/>
      <c r="U1492" s="23">
        <v>1.8480444705346599E-3</v>
      </c>
      <c r="V1492" s="63">
        <v>-0.37321683976188103</v>
      </c>
      <c r="W1492" s="23">
        <v>6.5942995148361702E-2</v>
      </c>
      <c r="X1492" s="63">
        <v>-3.0084704498294701</v>
      </c>
      <c r="Y1492" s="23">
        <v>-5.8611187100759701E-2</v>
      </c>
      <c r="Z1492" s="63">
        <v>7.3394846705050396</v>
      </c>
      <c r="AA1492" s="23">
        <v>6.7310945358258295E-2</v>
      </c>
      <c r="AB1492" s="63">
        <v>23.637710245471698</v>
      </c>
      <c r="AC1492" s="23">
        <v>0.124370940973749</v>
      </c>
      <c r="AD1492" s="63">
        <v>32.504391344904398</v>
      </c>
      <c r="AE1492" s="23">
        <v>0.147246263873967</v>
      </c>
      <c r="AF1492" s="64">
        <v>26.917967971356099</v>
      </c>
      <c r="AG1492" s="23">
        <v>7.0125275215104903E-3</v>
      </c>
      <c r="AH1492" s="63">
        <v>-5.3935730486045896</v>
      </c>
      <c r="AI1492" s="23">
        <v>-4.1814721332266297E-2</v>
      </c>
      <c r="AJ1492" s="63">
        <v>5.9046408389767704</v>
      </c>
      <c r="AK1492" s="23">
        <v>0.655096302684397</v>
      </c>
      <c r="AL1492" s="23">
        <v>5.8916696381857002E-2</v>
      </c>
      <c r="AM1492" s="63">
        <v>64.610934641910703</v>
      </c>
      <c r="AN1492" s="19"/>
      <c r="AO1492" s="26">
        <v>3.0075039503572001E-2</v>
      </c>
      <c r="AP1492" s="26">
        <v>-4.3709817677154199E-2</v>
      </c>
      <c r="AQ1492" s="26">
        <v>7.7158267575214295E-2</v>
      </c>
      <c r="AR1492" s="26">
        <v>-0.13485499284885</v>
      </c>
      <c r="AS1492" s="24">
        <v>7</v>
      </c>
      <c r="AT1492" s="24">
        <v>5</v>
      </c>
      <c r="AU1492" s="24">
        <v>7</v>
      </c>
      <c r="AV1492" s="25">
        <v>5</v>
      </c>
      <c r="AW1492" s="19"/>
      <c r="AX1492" s="29">
        <v>0.14024217648009701</v>
      </c>
      <c r="AY1492" s="30">
        <v>0.30640014431583001</v>
      </c>
      <c r="AZ1492" s="30">
        <v>0.73865536843459301</v>
      </c>
      <c r="BA1492" s="30">
        <v>0.42036880442901697</v>
      </c>
      <c r="BB1492" s="62">
        <v>1.44403666937433E-2</v>
      </c>
      <c r="BC1492" s="108">
        <v>-25.723279895435599</v>
      </c>
      <c r="BD1492" s="22">
        <v>43881</v>
      </c>
      <c r="BE1492" s="22">
        <v>43910</v>
      </c>
      <c r="BF1492" s="24"/>
      <c r="BG1492" s="22"/>
      <c r="BH1492" s="37"/>
    </row>
    <row r="1493" spans="1:60" x14ac:dyDescent="0.25">
      <c r="A1493" s="19"/>
      <c r="B1493" s="17" t="s">
        <v>1507</v>
      </c>
      <c r="C1493" s="17" t="s">
        <v>5773</v>
      </c>
      <c r="D1493" s="17" t="s">
        <v>3275</v>
      </c>
      <c r="E1493" s="20" t="s">
        <v>7333</v>
      </c>
      <c r="F1493" s="20" t="s">
        <v>3159</v>
      </c>
      <c r="G1493" s="82" t="s">
        <v>7252</v>
      </c>
      <c r="H1493" s="85" t="s">
        <v>7264</v>
      </c>
      <c r="I1493" s="21" t="s">
        <v>7417</v>
      </c>
      <c r="J1493" s="21" t="s">
        <v>7817</v>
      </c>
      <c r="K1493" s="19"/>
      <c r="L1493" s="22">
        <v>44015</v>
      </c>
      <c r="M1493" s="98">
        <v>1527.4089999999901</v>
      </c>
      <c r="N1493" s="94">
        <v>1527.4089999999901</v>
      </c>
      <c r="O1493" s="94">
        <v>1679.9439000002999</v>
      </c>
      <c r="P1493" s="62">
        <f t="shared" si="23"/>
        <v>0.90920238467470105</v>
      </c>
      <c r="Q1493" s="22">
        <v>43881</v>
      </c>
      <c r="R1493" s="99">
        <v>2248643.0260000001</v>
      </c>
      <c r="S1493" s="99">
        <v>2195665.4752500001</v>
      </c>
      <c r="T1493" s="19"/>
      <c r="U1493" s="23">
        <v>1.85349018647685E-3</v>
      </c>
      <c r="V1493" s="63">
        <v>-0.37267226816766202</v>
      </c>
      <c r="W1493" s="23">
        <v>6.6118203711084803E-2</v>
      </c>
      <c r="X1493" s="63">
        <v>-2.9909495935571599</v>
      </c>
      <c r="Y1493" s="23">
        <v>-5.76714739081945E-2</v>
      </c>
      <c r="Z1493" s="63">
        <v>7.43345598976157</v>
      </c>
      <c r="AA1493" s="23">
        <v>6.9453877360501806E-2</v>
      </c>
      <c r="AB1493" s="63">
        <v>23.8520034457033</v>
      </c>
      <c r="AC1493" s="23">
        <v>0.128884035897499</v>
      </c>
      <c r="AD1493" s="63">
        <v>32.955700837308498</v>
      </c>
      <c r="AE1493" s="23">
        <v>0.15415756099901001</v>
      </c>
      <c r="AF1493" s="64">
        <v>27.609097683860501</v>
      </c>
      <c r="AG1493" s="23">
        <v>7.0290530184138299E-3</v>
      </c>
      <c r="AH1493" s="63">
        <v>-5.39192049891426</v>
      </c>
      <c r="AI1493" s="23">
        <v>-4.0842451106072999E-2</v>
      </c>
      <c r="AJ1493" s="63">
        <v>6.0018678615961099</v>
      </c>
      <c r="AK1493" s="23">
        <v>0.68348488355521098</v>
      </c>
      <c r="AL1493" s="23">
        <v>6.0964756250541499E-2</v>
      </c>
      <c r="AM1493" s="63">
        <v>67.449792728992193</v>
      </c>
      <c r="AN1493" s="19"/>
      <c r="AO1493" s="26">
        <v>3.00806862996978E-2</v>
      </c>
      <c r="AP1493" s="26">
        <v>-4.3704567661770902E-2</v>
      </c>
      <c r="AQ1493" s="26">
        <v>7.7335153717285707E-2</v>
      </c>
      <c r="AR1493" s="26">
        <v>-0.134708182243194</v>
      </c>
      <c r="AS1493" s="24">
        <v>7</v>
      </c>
      <c r="AT1493" s="24">
        <v>5</v>
      </c>
      <c r="AU1493" s="24">
        <v>7</v>
      </c>
      <c r="AV1493" s="25">
        <v>5</v>
      </c>
      <c r="AW1493" s="19"/>
      <c r="AX1493" s="29">
        <v>0.14024235145945599</v>
      </c>
      <c r="AY1493" s="30">
        <v>0.32048707240528501</v>
      </c>
      <c r="AZ1493" s="30">
        <v>0.74641834805515805</v>
      </c>
      <c r="BA1493" s="30">
        <v>0.43991457260744898</v>
      </c>
      <c r="BB1493" s="62">
        <v>1.4440488289474199E-2</v>
      </c>
      <c r="BC1493" s="108">
        <v>-25.711483579914798</v>
      </c>
      <c r="BD1493" s="22">
        <v>43881</v>
      </c>
      <c r="BE1493" s="22">
        <v>43910</v>
      </c>
      <c r="BF1493" s="24"/>
      <c r="BG1493" s="22"/>
      <c r="BH1493" s="37"/>
    </row>
    <row r="1494" spans="1:60" x14ac:dyDescent="0.25">
      <c r="A1494" s="19"/>
      <c r="B1494" s="17" t="s">
        <v>1508</v>
      </c>
      <c r="C1494" s="17" t="s">
        <v>5774</v>
      </c>
      <c r="D1494" s="17" t="s">
        <v>3275</v>
      </c>
      <c r="E1494" s="20" t="s">
        <v>7334</v>
      </c>
      <c r="F1494" s="20" t="s">
        <v>3159</v>
      </c>
      <c r="G1494" s="82" t="s">
        <v>7252</v>
      </c>
      <c r="H1494" s="85" t="s">
        <v>7264</v>
      </c>
      <c r="I1494" s="21" t="s">
        <v>7417</v>
      </c>
      <c r="J1494" s="21" t="s">
        <v>7818</v>
      </c>
      <c r="K1494" s="19"/>
      <c r="L1494" s="22">
        <v>44015</v>
      </c>
      <c r="M1494" s="98">
        <v>1571.61429999955</v>
      </c>
      <c r="N1494" s="94">
        <v>1571.61429999955</v>
      </c>
      <c r="O1494" s="94">
        <v>1727.2950999997599</v>
      </c>
      <c r="P1494" s="62">
        <f t="shared" si="23"/>
        <v>0.90987017794456104</v>
      </c>
      <c r="Q1494" s="22">
        <v>43881</v>
      </c>
      <c r="R1494" s="99">
        <v>4561432.0659999996</v>
      </c>
      <c r="S1494" s="99">
        <v>4425516.9756718799</v>
      </c>
      <c r="T1494" s="19"/>
      <c r="U1494" s="23">
        <v>1.8589937717479201E-3</v>
      </c>
      <c r="V1494" s="63">
        <v>-0.37212190964055503</v>
      </c>
      <c r="W1494" s="23">
        <v>6.6293458305153805E-2</v>
      </c>
      <c r="X1494" s="63">
        <v>-2.9734241341502599</v>
      </c>
      <c r="Y1494" s="23">
        <v>-5.67313662477682E-2</v>
      </c>
      <c r="Z1494" s="63">
        <v>7.5274667558042001</v>
      </c>
      <c r="AA1494" s="23">
        <v>7.1600918066906202E-2</v>
      </c>
      <c r="AB1494" s="63">
        <v>24.066707516350998</v>
      </c>
      <c r="AC1494" s="23">
        <v>0.13341449476501999</v>
      </c>
      <c r="AD1494" s="63">
        <v>33.408746724017</v>
      </c>
      <c r="AE1494" s="23">
        <v>0.16110880892840199</v>
      </c>
      <c r="AF1494" s="64">
        <v>28.3042224768142</v>
      </c>
      <c r="AG1494" s="23">
        <v>7.0456672092404898E-3</v>
      </c>
      <c r="AH1494" s="63">
        <v>-5.3902590798315897</v>
      </c>
      <c r="AI1494" s="23">
        <v>-3.9869783677204403E-2</v>
      </c>
      <c r="AJ1494" s="63">
        <v>6.0991346044829697</v>
      </c>
      <c r="AK1494" s="23">
        <v>0.71237121377256696</v>
      </c>
      <c r="AL1494" s="23">
        <v>6.3017540584041895E-2</v>
      </c>
      <c r="AM1494" s="63">
        <v>70.338425750727794</v>
      </c>
      <c r="AN1494" s="19"/>
      <c r="AO1494" s="26">
        <v>3.0086336018939602E-2</v>
      </c>
      <c r="AP1494" s="26">
        <v>-4.36992909071705E-2</v>
      </c>
      <c r="AQ1494" s="26">
        <v>7.7512352632766096E-2</v>
      </c>
      <c r="AR1494" s="26">
        <v>-0.134561107639456</v>
      </c>
      <c r="AS1494" s="24">
        <v>7</v>
      </c>
      <c r="AT1494" s="24">
        <v>5</v>
      </c>
      <c r="AU1494" s="24">
        <v>7</v>
      </c>
      <c r="AV1494" s="25">
        <v>5</v>
      </c>
      <c r="AW1494" s="19"/>
      <c r="AX1494" s="29">
        <v>0.14024255933138199</v>
      </c>
      <c r="AY1494" s="30">
        <v>0.33459876010419998</v>
      </c>
      <c r="AZ1494" s="30">
        <v>0.754195570749289</v>
      </c>
      <c r="BA1494" s="30">
        <v>0.45951377560231799</v>
      </c>
      <c r="BB1494" s="62">
        <v>1.44406132762924E-2</v>
      </c>
      <c r="BC1494" s="108">
        <v>-25.699673437367899</v>
      </c>
      <c r="BD1494" s="22">
        <v>43881</v>
      </c>
      <c r="BE1494" s="22">
        <v>43910</v>
      </c>
      <c r="BF1494" s="24"/>
      <c r="BG1494" s="22"/>
      <c r="BH1494" s="37"/>
    </row>
    <row r="1495" spans="1:60" x14ac:dyDescent="0.25">
      <c r="A1495" s="19"/>
      <c r="B1495" s="17" t="s">
        <v>1509</v>
      </c>
      <c r="C1495" s="17" t="s">
        <v>5775</v>
      </c>
      <c r="D1495" s="17" t="s">
        <v>3276</v>
      </c>
      <c r="E1495" s="20" t="s">
        <v>7289</v>
      </c>
      <c r="F1495" s="20" t="s">
        <v>3159</v>
      </c>
      <c r="G1495" s="82" t="s">
        <v>7252</v>
      </c>
      <c r="H1495" s="85" t="s">
        <v>7263</v>
      </c>
      <c r="I1495" s="21" t="s">
        <v>7417</v>
      </c>
      <c r="J1495" s="21" t="s">
        <v>7819</v>
      </c>
      <c r="K1495" s="19"/>
      <c r="L1495" s="22">
        <v>44015</v>
      </c>
      <c r="M1495" s="98">
        <v>1121.36050000042</v>
      </c>
      <c r="N1495" s="94">
        <v>1121.36050000042</v>
      </c>
      <c r="O1495" s="94">
        <v>1201.1052999999399</v>
      </c>
      <c r="P1495" s="62">
        <f t="shared" si="23"/>
        <v>0.9336071533449033</v>
      </c>
      <c r="Q1495" s="22">
        <v>43874</v>
      </c>
      <c r="R1495" s="99">
        <v>6153.0820000000003</v>
      </c>
      <c r="S1495" s="99">
        <v>5403.8600877838098</v>
      </c>
      <c r="T1495" s="19"/>
      <c r="U1495" s="23">
        <v>2.84919725527288E-3</v>
      </c>
      <c r="V1495" s="63">
        <v>-0.27310156128805801</v>
      </c>
      <c r="W1495" s="23">
        <v>5.23715466024441E-2</v>
      </c>
      <c r="X1495" s="63">
        <v>-4.3656153044212296</v>
      </c>
      <c r="Y1495" s="23">
        <v>-4.4666115914878901E-2</v>
      </c>
      <c r="Z1495" s="63">
        <v>8.7339917890931194</v>
      </c>
      <c r="AA1495" s="23">
        <v>3.7825893807166701E-2</v>
      </c>
      <c r="AB1495" s="63">
        <v>20.6892050903698</v>
      </c>
      <c r="AC1495" s="23">
        <v>7.7336749727692194E-2</v>
      </c>
      <c r="AD1495" s="63">
        <v>27.800972220313302</v>
      </c>
      <c r="AE1495" s="23">
        <v>6.1154719707701602E-2</v>
      </c>
      <c r="AF1495" s="64">
        <v>18.3088135547296</v>
      </c>
      <c r="AG1495" s="23">
        <v>8.8718896313366696E-3</v>
      </c>
      <c r="AH1495" s="63">
        <v>-5.2076368376219797</v>
      </c>
      <c r="AI1495" s="23">
        <v>-2.96469145459923E-2</v>
      </c>
      <c r="AJ1495" s="63">
        <v>7.1214215176078097</v>
      </c>
      <c r="AK1495" s="23">
        <v>0.121360500001174</v>
      </c>
      <c r="AL1495" s="23">
        <v>1.18075776554178E-2</v>
      </c>
      <c r="AM1495" s="63">
        <v>22.2470933779841</v>
      </c>
      <c r="AN1495" s="19"/>
      <c r="AO1495" s="26">
        <v>2.3861800626036701E-2</v>
      </c>
      <c r="AP1495" s="26">
        <v>-3.5606693398221999E-2</v>
      </c>
      <c r="AQ1495" s="26">
        <v>6.7805794165906305E-2</v>
      </c>
      <c r="AR1495" s="26">
        <v>-0.11540881591005001</v>
      </c>
      <c r="AS1495" s="24">
        <v>7</v>
      </c>
      <c r="AT1495" s="24">
        <v>5</v>
      </c>
      <c r="AU1495" s="24">
        <v>7</v>
      </c>
      <c r="AV1495" s="25">
        <v>5</v>
      </c>
      <c r="AW1495" s="19"/>
      <c r="AX1495" s="29">
        <v>0.108353187874891</v>
      </c>
      <c r="AY1495" s="30">
        <v>8.3131023122405195E-2</v>
      </c>
      <c r="AZ1495" s="30">
        <v>0.60902523483218796</v>
      </c>
      <c r="BA1495" s="30">
        <v>0.1115172680461</v>
      </c>
      <c r="BB1495" s="62">
        <v>1.1156421494779399E-2</v>
      </c>
      <c r="BC1495" s="108">
        <v>-21.791411627287701</v>
      </c>
      <c r="BD1495" s="22">
        <v>43874</v>
      </c>
      <c r="BE1495" s="22">
        <v>43914</v>
      </c>
      <c r="BF1495" s="24"/>
      <c r="BG1495" s="22"/>
      <c r="BH1495" s="37"/>
    </row>
    <row r="1496" spans="1:60" x14ac:dyDescent="0.25">
      <c r="A1496" s="19"/>
      <c r="B1496" s="17" t="s">
        <v>1510</v>
      </c>
      <c r="C1496" s="17" t="s">
        <v>5776</v>
      </c>
      <c r="D1496" s="17" t="s">
        <v>3276</v>
      </c>
      <c r="E1496" s="20" t="s">
        <v>7290</v>
      </c>
      <c r="F1496" s="20" t="s">
        <v>3159</v>
      </c>
      <c r="G1496" s="82" t="s">
        <v>7252</v>
      </c>
      <c r="H1496" s="85" t="s">
        <v>7263</v>
      </c>
      <c r="I1496" s="21" t="s">
        <v>7417</v>
      </c>
      <c r="J1496" s="21" t="s">
        <v>7820</v>
      </c>
      <c r="K1496" s="19"/>
      <c r="L1496" s="22">
        <v>44015</v>
      </c>
      <c r="M1496" s="98">
        <v>1456.33520000055</v>
      </c>
      <c r="N1496" s="94">
        <v>1456.33520000055</v>
      </c>
      <c r="O1496" s="94">
        <v>1553.77920000069</v>
      </c>
      <c r="P1496" s="62">
        <f t="shared" si="23"/>
        <v>0.93728581255296972</v>
      </c>
      <c r="Q1496" s="22">
        <v>43874</v>
      </c>
      <c r="R1496" s="99">
        <v>2877514.091</v>
      </c>
      <c r="S1496" s="99">
        <v>2864998.6864062501</v>
      </c>
      <c r="T1496" s="19"/>
      <c r="U1496" s="23">
        <v>2.8771680426871202E-3</v>
      </c>
      <c r="V1496" s="63">
        <v>-0.27030448254663503</v>
      </c>
      <c r="W1496" s="23">
        <v>5.3252361498380203E-2</v>
      </c>
      <c r="X1496" s="63">
        <v>-4.2775338148276196</v>
      </c>
      <c r="Y1496" s="23">
        <v>-3.9804144031222698E-2</v>
      </c>
      <c r="Z1496" s="63">
        <v>9.2201889774587507</v>
      </c>
      <c r="AA1496" s="23">
        <v>4.8475276760655099E-2</v>
      </c>
      <c r="AB1496" s="63">
        <v>21.754143385711401</v>
      </c>
      <c r="AC1496" s="23">
        <v>0.112728695825353</v>
      </c>
      <c r="AD1496" s="63">
        <v>31.340166830079401</v>
      </c>
      <c r="AE1496" s="23">
        <v>0.123370966342918</v>
      </c>
      <c r="AF1496" s="64">
        <v>24.5304382182658</v>
      </c>
      <c r="AG1496" s="23">
        <v>8.9563757974247E-3</v>
      </c>
      <c r="AH1496" s="63">
        <v>-5.1991882210131699</v>
      </c>
      <c r="AI1496" s="23">
        <v>-2.4626856624308899E-2</v>
      </c>
      <c r="AJ1496" s="63">
        <v>7.62342730977252</v>
      </c>
      <c r="AK1496" s="23">
        <v>0.45633520000032202</v>
      </c>
      <c r="AL1496" s="23">
        <v>3.92765650067304E-2</v>
      </c>
      <c r="AM1496" s="63">
        <v>55.744563377869802</v>
      </c>
      <c r="AN1496" s="19"/>
      <c r="AO1496" s="26">
        <v>2.3890434020359001E-2</v>
      </c>
      <c r="AP1496" s="26">
        <v>-3.5579852436057997E-2</v>
      </c>
      <c r="AQ1496" s="26">
        <v>6.8699369156092899E-2</v>
      </c>
      <c r="AR1496" s="26">
        <v>-0.114643582230201</v>
      </c>
      <c r="AS1496" s="24">
        <v>7</v>
      </c>
      <c r="AT1496" s="24">
        <v>5</v>
      </c>
      <c r="AU1496" s="24">
        <v>7</v>
      </c>
      <c r="AV1496" s="25">
        <v>5</v>
      </c>
      <c r="AW1496" s="19"/>
      <c r="AX1496" s="29">
        <v>0.108353370523546</v>
      </c>
      <c r="AY1496" s="30">
        <v>0.17321922221890401</v>
      </c>
      <c r="AZ1496" s="30">
        <v>0.647249483580708</v>
      </c>
      <c r="BA1496" s="30">
        <v>0.23308702904319001</v>
      </c>
      <c r="BB1496" s="62">
        <v>1.11568261945467E-2</v>
      </c>
      <c r="BC1496" s="108">
        <v>-21.704094121057999</v>
      </c>
      <c r="BD1496" s="22">
        <v>43874</v>
      </c>
      <c r="BE1496" s="22">
        <v>43914</v>
      </c>
      <c r="BF1496" s="24"/>
      <c r="BG1496" s="22"/>
      <c r="BH1496" s="37"/>
    </row>
    <row r="1497" spans="1:60" x14ac:dyDescent="0.25">
      <c r="A1497" s="19"/>
      <c r="B1497" s="17" t="s">
        <v>1511</v>
      </c>
      <c r="C1497" s="17" t="s">
        <v>5777</v>
      </c>
      <c r="D1497" s="17" t="s">
        <v>3276</v>
      </c>
      <c r="E1497" s="20" t="s">
        <v>7315</v>
      </c>
      <c r="F1497" s="20" t="s">
        <v>3159</v>
      </c>
      <c r="G1497" s="82" t="s">
        <v>7252</v>
      </c>
      <c r="H1497" s="85" t="s">
        <v>7263</v>
      </c>
      <c r="I1497" s="21" t="s">
        <v>7417</v>
      </c>
      <c r="J1497" s="21" t="s">
        <v>7821</v>
      </c>
      <c r="K1497" s="19"/>
      <c r="L1497" s="22">
        <v>44015</v>
      </c>
      <c r="M1497" s="98">
        <v>1458.50379999913</v>
      </c>
      <c r="N1497" s="94">
        <v>1458.50379999913</v>
      </c>
      <c r="O1497" s="94">
        <v>1554.88949999958</v>
      </c>
      <c r="P1497" s="62">
        <f t="shared" si="23"/>
        <v>0.93801122201900777</v>
      </c>
      <c r="Q1497" s="22">
        <v>43874</v>
      </c>
      <c r="R1497" s="99">
        <v>8729680.1879999992</v>
      </c>
      <c r="S1497" s="99">
        <v>8550293.2009296902</v>
      </c>
      <c r="T1497" s="19"/>
      <c r="U1497" s="23">
        <v>2.8826699090131998E-3</v>
      </c>
      <c r="V1497" s="63">
        <v>-0.269754295914026</v>
      </c>
      <c r="W1497" s="23">
        <v>5.3426077922267702E-2</v>
      </c>
      <c r="X1497" s="63">
        <v>-4.2601621724388696</v>
      </c>
      <c r="Y1497" s="23">
        <v>-3.8845373260301103E-2</v>
      </c>
      <c r="Z1497" s="63">
        <v>9.3160660545545397</v>
      </c>
      <c r="AA1497" s="23">
        <v>5.0580965798872099E-2</v>
      </c>
      <c r="AB1497" s="63">
        <v>21.964712289540302</v>
      </c>
      <c r="AC1497" s="23">
        <v>0.11719656319473901</v>
      </c>
      <c r="AD1497" s="63">
        <v>31.786953567003401</v>
      </c>
      <c r="AE1497" s="23">
        <v>0.13013959376621601</v>
      </c>
      <c r="AF1497" s="64">
        <v>25.207300960581101</v>
      </c>
      <c r="AG1497" s="23">
        <v>8.9729526080191101E-3</v>
      </c>
      <c r="AH1497" s="63">
        <v>-5.1975305399537302</v>
      </c>
      <c r="AI1497" s="23">
        <v>-2.3636830532268501E-2</v>
      </c>
      <c r="AJ1497" s="63">
        <v>7.7224299189765597</v>
      </c>
      <c r="AK1497" s="23">
        <v>0.45850379999843399</v>
      </c>
      <c r="AL1497" s="23">
        <v>3.94350547685463E-2</v>
      </c>
      <c r="AM1497" s="63">
        <v>55.961423377681101</v>
      </c>
      <c r="AN1497" s="19"/>
      <c r="AO1497" s="26">
        <v>2.38959780872392E-2</v>
      </c>
      <c r="AP1497" s="26">
        <v>-3.55745516753814E-2</v>
      </c>
      <c r="AQ1497" s="26">
        <v>6.8875405635481002E-2</v>
      </c>
      <c r="AR1497" s="26">
        <v>-0.114493052724429</v>
      </c>
      <c r="AS1497" s="24">
        <v>7</v>
      </c>
      <c r="AT1497" s="24">
        <v>5</v>
      </c>
      <c r="AU1497" s="24">
        <v>7</v>
      </c>
      <c r="AV1497" s="25">
        <v>5</v>
      </c>
      <c r="AW1497" s="19"/>
      <c r="AX1497" s="29">
        <v>0.108353528308071</v>
      </c>
      <c r="AY1497" s="30">
        <v>0.191026336365894</v>
      </c>
      <c r="AZ1497" s="30">
        <v>0.65480406665119495</v>
      </c>
      <c r="BA1497" s="30">
        <v>0.25720483118720899</v>
      </c>
      <c r="BB1497" s="62">
        <v>1.1156918410815699E-2</v>
      </c>
      <c r="BC1497" s="108">
        <v>-21.686917301820401</v>
      </c>
      <c r="BD1497" s="22">
        <v>43874</v>
      </c>
      <c r="BE1497" s="22">
        <v>43914</v>
      </c>
      <c r="BF1497" s="24"/>
      <c r="BG1497" s="22"/>
      <c r="BH1497" s="37"/>
    </row>
    <row r="1498" spans="1:60" x14ac:dyDescent="0.25">
      <c r="A1498" s="19"/>
      <c r="B1498" s="17" t="s">
        <v>1512</v>
      </c>
      <c r="C1498" s="17" t="s">
        <v>5778</v>
      </c>
      <c r="D1498" s="17" t="s">
        <v>3276</v>
      </c>
      <c r="E1498" s="20" t="s">
        <v>7300</v>
      </c>
      <c r="F1498" s="20" t="s">
        <v>3159</v>
      </c>
      <c r="G1498" s="82" t="s">
        <v>7252</v>
      </c>
      <c r="H1498" s="85" t="s">
        <v>7263</v>
      </c>
      <c r="I1498" s="21" t="s">
        <v>7417</v>
      </c>
      <c r="J1498" s="21" t="s">
        <v>7822</v>
      </c>
      <c r="K1498" s="19"/>
      <c r="L1498" s="22">
        <v>44015</v>
      </c>
      <c r="M1498" s="98">
        <v>1309.8507000003001</v>
      </c>
      <c r="N1498" s="94">
        <v>1309.8507000003001</v>
      </c>
      <c r="O1498" s="94">
        <v>1404.52190000005</v>
      </c>
      <c r="P1498" s="62">
        <f t="shared" si="23"/>
        <v>0.93259542624451319</v>
      </c>
      <c r="Q1498" s="22">
        <v>43874</v>
      </c>
      <c r="R1498" s="99">
        <v>397329.08899999998</v>
      </c>
      <c r="S1498" s="99">
        <v>477696.90699609398</v>
      </c>
      <c r="T1498" s="19"/>
      <c r="U1498" s="23">
        <v>2.8415039651008599E-3</v>
      </c>
      <c r="V1498" s="63">
        <v>-0.27387089030526102</v>
      </c>
      <c r="W1498" s="23">
        <v>5.2128803597952397E-2</v>
      </c>
      <c r="X1498" s="63">
        <v>-4.3898896048704001</v>
      </c>
      <c r="Y1498" s="23">
        <v>-4.60022098850459E-2</v>
      </c>
      <c r="Z1498" s="63">
        <v>8.6003823920764297</v>
      </c>
      <c r="AA1498" s="23">
        <v>3.49086016249203E-2</v>
      </c>
      <c r="AB1498" s="63">
        <v>20.397475872159699</v>
      </c>
      <c r="AC1498" s="23">
        <v>8.4157690584106604E-2</v>
      </c>
      <c r="AD1498" s="63">
        <v>28.483066305954701</v>
      </c>
      <c r="AE1498" s="23">
        <v>8.0391083463909996E-2</v>
      </c>
      <c r="AF1498" s="64">
        <v>20.232449930365</v>
      </c>
      <c r="AG1498" s="23">
        <v>8.84861078884569E-3</v>
      </c>
      <c r="AH1498" s="63">
        <v>-5.2099647218710698</v>
      </c>
      <c r="AI1498" s="23">
        <v>-3.1026301535348501E-2</v>
      </c>
      <c r="AJ1498" s="63">
        <v>6.9834828186721998</v>
      </c>
      <c r="AK1498" s="23">
        <v>0.30985069999966097</v>
      </c>
      <c r="AL1498" s="23">
        <v>2.8046999319485601E-2</v>
      </c>
      <c r="AM1498" s="63">
        <v>41.0961133778328</v>
      </c>
      <c r="AN1498" s="19"/>
      <c r="AO1498" s="26">
        <v>2.3853972110373399E-2</v>
      </c>
      <c r="AP1498" s="26">
        <v>-3.5614139799690699E-2</v>
      </c>
      <c r="AQ1498" s="26">
        <v>6.7559342196545899E-2</v>
      </c>
      <c r="AR1498" s="26">
        <v>-0.115619734419888</v>
      </c>
      <c r="AS1498" s="24">
        <v>7</v>
      </c>
      <c r="AT1498" s="24">
        <v>5</v>
      </c>
      <c r="AU1498" s="24">
        <v>7</v>
      </c>
      <c r="AV1498" s="25">
        <v>5</v>
      </c>
      <c r="AW1498" s="19"/>
      <c r="AX1498" s="29">
        <v>0.10835336266492999</v>
      </c>
      <c r="AY1498" s="30">
        <v>5.8442062903679898E-2</v>
      </c>
      <c r="AZ1498" s="30">
        <v>0.59854842683944298</v>
      </c>
      <c r="BA1498" s="30">
        <v>7.8331066583018596E-2</v>
      </c>
      <c r="BB1498" s="62">
        <v>1.11563331948673E-2</v>
      </c>
      <c r="BC1498" s="108">
        <v>-21.815459054021598</v>
      </c>
      <c r="BD1498" s="22">
        <v>43874</v>
      </c>
      <c r="BE1498" s="22">
        <v>43914</v>
      </c>
      <c r="BF1498" s="24"/>
      <c r="BG1498" s="22"/>
      <c r="BH1498" s="37"/>
    </row>
    <row r="1499" spans="1:60" x14ac:dyDescent="0.25">
      <c r="A1499" s="19"/>
      <c r="B1499" s="17" t="s">
        <v>1513</v>
      </c>
      <c r="C1499" s="17" t="s">
        <v>5779</v>
      </c>
      <c r="D1499" s="17" t="s">
        <v>3276</v>
      </c>
      <c r="E1499" s="20" t="s">
        <v>7328</v>
      </c>
      <c r="F1499" s="20" t="s">
        <v>3159</v>
      </c>
      <c r="G1499" s="82" t="s">
        <v>7252</v>
      </c>
      <c r="H1499" s="85" t="s">
        <v>7263</v>
      </c>
      <c r="I1499" s="21" t="s">
        <v>7417</v>
      </c>
      <c r="J1499" s="21" t="s">
        <v>7823</v>
      </c>
      <c r="K1499" s="19"/>
      <c r="L1499" s="22">
        <v>44015</v>
      </c>
      <c r="M1499" s="98">
        <v>1321.6568999998301</v>
      </c>
      <c r="N1499" s="94">
        <v>1321.6568999998301</v>
      </c>
      <c r="O1499" s="94">
        <v>1415.09909999929</v>
      </c>
      <c r="P1499" s="62">
        <f t="shared" si="23"/>
        <v>0.93396773413289091</v>
      </c>
      <c r="Q1499" s="22">
        <v>43874</v>
      </c>
      <c r="R1499" s="99">
        <v>2418637.7680000002</v>
      </c>
      <c r="S1499" s="99">
        <v>2792851.1487343698</v>
      </c>
      <c r="T1499" s="19"/>
      <c r="U1499" s="23">
        <v>2.8519651332317201E-3</v>
      </c>
      <c r="V1499" s="63">
        <v>-0.27282477349217499</v>
      </c>
      <c r="W1499" s="23">
        <v>5.2457776488154202E-2</v>
      </c>
      <c r="X1499" s="63">
        <v>-4.3569923158502197</v>
      </c>
      <c r="Y1499" s="23">
        <v>-4.4189714099047699E-2</v>
      </c>
      <c r="Z1499" s="63">
        <v>8.7816319706762407</v>
      </c>
      <c r="AA1499" s="23">
        <v>3.8867503955771099E-2</v>
      </c>
      <c r="AB1499" s="63">
        <v>20.793366105237499</v>
      </c>
      <c r="AC1499" s="23">
        <v>9.2456743972434197E-2</v>
      </c>
      <c r="AD1499" s="63">
        <v>29.312971644772901</v>
      </c>
      <c r="AE1499" s="23">
        <v>9.2825926509249299E-2</v>
      </c>
      <c r="AF1499" s="64">
        <v>21.475934234884299</v>
      </c>
      <c r="AG1499" s="23">
        <v>8.8802216996555199E-3</v>
      </c>
      <c r="AH1499" s="63">
        <v>-5.2068036307900902</v>
      </c>
      <c r="AI1499" s="23">
        <v>-2.9155020725738699E-2</v>
      </c>
      <c r="AJ1499" s="63">
        <v>7.1706108996295397</v>
      </c>
      <c r="AK1499" s="23">
        <v>0.32165689999994401</v>
      </c>
      <c r="AL1499" s="23">
        <v>2.8992785784794299E-2</v>
      </c>
      <c r="AM1499" s="63">
        <v>42.276733377832002</v>
      </c>
      <c r="AN1499" s="19"/>
      <c r="AO1499" s="26">
        <v>2.3864652350312099E-2</v>
      </c>
      <c r="AP1499" s="26">
        <v>-3.5604123324446797E-2</v>
      </c>
      <c r="AQ1499" s="26">
        <v>6.7893498457124196E-2</v>
      </c>
      <c r="AR1499" s="26">
        <v>-0.115333651057881</v>
      </c>
      <c r="AS1499" s="24">
        <v>7</v>
      </c>
      <c r="AT1499" s="24">
        <v>5</v>
      </c>
      <c r="AU1499" s="24">
        <v>7</v>
      </c>
      <c r="AV1499" s="25">
        <v>5</v>
      </c>
      <c r="AW1499" s="19"/>
      <c r="AX1499" s="29">
        <v>0.108353200007405</v>
      </c>
      <c r="AY1499" s="30">
        <v>9.1941473069027793E-2</v>
      </c>
      <c r="AZ1499" s="30">
        <v>0.61276429686859002</v>
      </c>
      <c r="BA1499" s="30">
        <v>0.123373704359778</v>
      </c>
      <c r="BB1499" s="62">
        <v>1.1156460705533401E-2</v>
      </c>
      <c r="BC1499" s="108">
        <v>-21.782834855781399</v>
      </c>
      <c r="BD1499" s="22">
        <v>43874</v>
      </c>
      <c r="BE1499" s="22">
        <v>43914</v>
      </c>
      <c r="BF1499" s="24"/>
      <c r="BG1499" s="22"/>
      <c r="BH1499" s="37"/>
    </row>
    <row r="1500" spans="1:60" x14ac:dyDescent="0.25">
      <c r="A1500" s="19"/>
      <c r="B1500" s="17" t="s">
        <v>1514</v>
      </c>
      <c r="C1500" s="17" t="s">
        <v>5780</v>
      </c>
      <c r="D1500" s="17" t="s">
        <v>3276</v>
      </c>
      <c r="E1500" s="20" t="s">
        <v>7329</v>
      </c>
      <c r="F1500" s="20" t="s">
        <v>3159</v>
      </c>
      <c r="G1500" s="82" t="s">
        <v>7252</v>
      </c>
      <c r="H1500" s="85" t="s">
        <v>7263</v>
      </c>
      <c r="I1500" s="21" t="s">
        <v>7417</v>
      </c>
      <c r="J1500" s="21" t="s">
        <v>7824</v>
      </c>
      <c r="K1500" s="19"/>
      <c r="L1500" s="22">
        <v>44015</v>
      </c>
      <c r="M1500" s="98">
        <v>1495.2639000006</v>
      </c>
      <c r="N1500" s="94">
        <v>1495.2639000006</v>
      </c>
      <c r="O1500" s="94">
        <v>1593.6362999994301</v>
      </c>
      <c r="P1500" s="62">
        <f t="shared" si="23"/>
        <v>0.93827173741030789</v>
      </c>
      <c r="Q1500" s="22">
        <v>43874</v>
      </c>
      <c r="R1500" s="99">
        <v>910039.82400000002</v>
      </c>
      <c r="S1500" s="99">
        <v>903866.14080956997</v>
      </c>
      <c r="T1500" s="19"/>
      <c r="U1500" s="23">
        <v>2.88464569530333E-3</v>
      </c>
      <c r="V1500" s="63">
        <v>-0.26955671728501301</v>
      </c>
      <c r="W1500" s="23">
        <v>5.34879444476246E-2</v>
      </c>
      <c r="X1500" s="63">
        <v>-4.2539755199031797</v>
      </c>
      <c r="Y1500" s="23">
        <v>-3.8500580269101199E-2</v>
      </c>
      <c r="Z1500" s="63">
        <v>9.3505453536781697</v>
      </c>
      <c r="AA1500" s="23">
        <v>5.1338891626073697E-2</v>
      </c>
      <c r="AB1500" s="63">
        <v>22.0405048722751</v>
      </c>
      <c r="AC1500" s="23">
        <v>0.118808125200303</v>
      </c>
      <c r="AD1500" s="63">
        <v>31.948109767574401</v>
      </c>
      <c r="AE1500" s="23">
        <v>0.132584172130009</v>
      </c>
      <c r="AF1500" s="64">
        <v>25.451758796960299</v>
      </c>
      <c r="AG1500" s="23">
        <v>8.9788668719847902E-3</v>
      </c>
      <c r="AH1500" s="63">
        <v>-5.1969391135571597</v>
      </c>
      <c r="AI1500" s="23">
        <v>-2.3280874373995199E-2</v>
      </c>
      <c r="AJ1500" s="63">
        <v>7.7580255348075298</v>
      </c>
      <c r="AK1500" s="23">
        <v>0.49526390000013598</v>
      </c>
      <c r="AL1500" s="23">
        <v>4.2089942602615303E-2</v>
      </c>
      <c r="AM1500" s="63">
        <v>59.637433377851302</v>
      </c>
      <c r="AN1500" s="19"/>
      <c r="AO1500" s="26">
        <v>2.3898022327557601E-2</v>
      </c>
      <c r="AP1500" s="26">
        <v>-3.5572615502132997E-2</v>
      </c>
      <c r="AQ1500" s="26">
        <v>6.8938631935452604E-2</v>
      </c>
      <c r="AR1500" s="26">
        <v>-0.114438886474964</v>
      </c>
      <c r="AS1500" s="24">
        <v>7</v>
      </c>
      <c r="AT1500" s="24">
        <v>5</v>
      </c>
      <c r="AU1500" s="24">
        <v>7</v>
      </c>
      <c r="AV1500" s="25">
        <v>5</v>
      </c>
      <c r="AW1500" s="19"/>
      <c r="AX1500" s="29">
        <v>0.108353617221583</v>
      </c>
      <c r="AY1500" s="30">
        <v>0.197435313753658</v>
      </c>
      <c r="AZ1500" s="30">
        <v>0.65752303322187799</v>
      </c>
      <c r="BA1500" s="30">
        <v>0.26589219259904001</v>
      </c>
      <c r="BB1500" s="62">
        <v>1.11569549468732E-2</v>
      </c>
      <c r="BC1500" s="108">
        <v>-21.680737317539801</v>
      </c>
      <c r="BD1500" s="22">
        <v>43874</v>
      </c>
      <c r="BE1500" s="22">
        <v>43914</v>
      </c>
      <c r="BF1500" s="24"/>
      <c r="BG1500" s="22"/>
      <c r="BH1500" s="37"/>
    </row>
    <row r="1501" spans="1:60" x14ac:dyDescent="0.25">
      <c r="A1501" s="19"/>
      <c r="B1501" s="17" t="s">
        <v>1515</v>
      </c>
      <c r="C1501" s="17" t="s">
        <v>5781</v>
      </c>
      <c r="D1501" s="17" t="s">
        <v>3276</v>
      </c>
      <c r="E1501" s="20" t="s">
        <v>7330</v>
      </c>
      <c r="F1501" s="20" t="s">
        <v>3159</v>
      </c>
      <c r="G1501" s="82" t="s">
        <v>7252</v>
      </c>
      <c r="H1501" s="85" t="s">
        <v>7263</v>
      </c>
      <c r="I1501" s="21" t="s">
        <v>7417</v>
      </c>
      <c r="J1501" s="21" t="s">
        <v>7825</v>
      </c>
      <c r="K1501" s="19"/>
      <c r="L1501" s="22">
        <v>44015</v>
      </c>
      <c r="M1501" s="98">
        <v>1000</v>
      </c>
      <c r="N1501" s="94">
        <v>1000</v>
      </c>
      <c r="O1501" s="94">
        <v>1000</v>
      </c>
      <c r="P1501" s="62">
        <f t="shared" si="23"/>
        <v>1</v>
      </c>
      <c r="Q1501" s="22">
        <v>44015</v>
      </c>
      <c r="R1501" s="99">
        <v>0</v>
      </c>
      <c r="S1501" s="99">
        <v>0</v>
      </c>
      <c r="T1501" s="19"/>
      <c r="U1501" s="23">
        <v>0</v>
      </c>
      <c r="V1501" s="63">
        <v>-0.55802128681534702</v>
      </c>
      <c r="W1501" s="23">
        <v>0</v>
      </c>
      <c r="X1501" s="63">
        <v>-9.6027699646656401</v>
      </c>
      <c r="Y1501" s="23">
        <v>0</v>
      </c>
      <c r="Z1501" s="63">
        <v>13.200603380581001</v>
      </c>
      <c r="AA1501" s="23">
        <v>0</v>
      </c>
      <c r="AB1501" s="63">
        <v>16.906615709653099</v>
      </c>
      <c r="AC1501" s="23">
        <v>0</v>
      </c>
      <c r="AD1501" s="63">
        <v>20.067297247529499</v>
      </c>
      <c r="AE1501" s="23">
        <v>0</v>
      </c>
      <c r="AF1501" s="64">
        <v>12.1933415839594</v>
      </c>
      <c r="AG1501" s="23">
        <v>0</v>
      </c>
      <c r="AH1501" s="63">
        <v>-6.0948258007556397</v>
      </c>
      <c r="AI1501" s="23">
        <v>0</v>
      </c>
      <c r="AJ1501" s="63">
        <v>10.0861129722034</v>
      </c>
      <c r="AK1501" s="23">
        <v>0</v>
      </c>
      <c r="AL1501" s="23">
        <v>0</v>
      </c>
      <c r="AM1501" s="63">
        <v>10.1110433778522</v>
      </c>
      <c r="AN1501" s="19"/>
      <c r="AO1501" s="26">
        <v>0</v>
      </c>
      <c r="AP1501" s="26">
        <v>0</v>
      </c>
      <c r="AQ1501" s="26">
        <v>0</v>
      </c>
      <c r="AR1501" s="26">
        <v>0</v>
      </c>
      <c r="AS1501" s="24">
        <v>0</v>
      </c>
      <c r="AT1501" s="24">
        <v>0</v>
      </c>
      <c r="AU1501" s="24">
        <v>7</v>
      </c>
      <c r="AV1501" s="25">
        <v>5</v>
      </c>
      <c r="AW1501" s="19"/>
      <c r="AX1501" s="29">
        <v>0</v>
      </c>
      <c r="AY1501" s="30">
        <v>-117.545979959425</v>
      </c>
      <c r="AZ1501" s="30">
        <v>0.39470262811346402</v>
      </c>
      <c r="BA1501" s="30">
        <v>-15.971119820984301</v>
      </c>
      <c r="BB1501" s="62">
        <v>0</v>
      </c>
      <c r="BC1501" s="108">
        <v>0</v>
      </c>
      <c r="BD1501" s="22">
        <v>43650</v>
      </c>
      <c r="BE1501" s="22"/>
      <c r="BF1501" s="24"/>
      <c r="BG1501" s="22"/>
      <c r="BH1501" s="37"/>
    </row>
    <row r="1502" spans="1:60" x14ac:dyDescent="0.25">
      <c r="A1502" s="19"/>
      <c r="B1502" s="17" t="s">
        <v>1516</v>
      </c>
      <c r="C1502" s="17" t="s">
        <v>5782</v>
      </c>
      <c r="D1502" s="17" t="s">
        <v>3276</v>
      </c>
      <c r="E1502" s="20" t="s">
        <v>7331</v>
      </c>
      <c r="F1502" s="20" t="s">
        <v>3159</v>
      </c>
      <c r="G1502" s="82" t="s">
        <v>7252</v>
      </c>
      <c r="H1502" s="85" t="s">
        <v>7263</v>
      </c>
      <c r="I1502" s="21" t="s">
        <v>7417</v>
      </c>
      <c r="J1502" s="21" t="s">
        <v>7826</v>
      </c>
      <c r="K1502" s="19"/>
      <c r="L1502" s="22">
        <v>44015</v>
      </c>
      <c r="M1502" s="98">
        <v>1495.58860000037</v>
      </c>
      <c r="N1502" s="94">
        <v>1495.58860000037</v>
      </c>
      <c r="O1502" s="94">
        <v>1594.4250000007501</v>
      </c>
      <c r="P1502" s="62">
        <f t="shared" si="23"/>
        <v>0.9380112579768044</v>
      </c>
      <c r="Q1502" s="22">
        <v>43874</v>
      </c>
      <c r="R1502" s="99">
        <v>177137.17800000001</v>
      </c>
      <c r="S1502" s="99">
        <v>166579.92703442401</v>
      </c>
      <c r="T1502" s="19"/>
      <c r="U1502" s="23">
        <v>2.8826726302213501E-3</v>
      </c>
      <c r="V1502" s="63">
        <v>-0.26975402379321201</v>
      </c>
      <c r="W1502" s="23">
        <v>5.3425698726641699E-2</v>
      </c>
      <c r="X1502" s="63">
        <v>-4.2602000920014698</v>
      </c>
      <c r="Y1502" s="23">
        <v>-3.8845191586006002E-2</v>
      </c>
      <c r="Z1502" s="63">
        <v>9.3160842219804199</v>
      </c>
      <c r="AA1502" s="23">
        <v>5.05805421944387E-2</v>
      </c>
      <c r="AB1502" s="63">
        <v>21.964669929089698</v>
      </c>
      <c r="AC1502" s="23">
        <v>0.117196827513981</v>
      </c>
      <c r="AD1502" s="63">
        <v>31.786979998927599</v>
      </c>
      <c r="AE1502" s="23">
        <v>0.13013972475164301</v>
      </c>
      <c r="AF1502" s="64">
        <v>25.207314059138302</v>
      </c>
      <c r="AG1502" s="23">
        <v>8.9729520186665503E-3</v>
      </c>
      <c r="AH1502" s="63">
        <v>-5.1975305988889904</v>
      </c>
      <c r="AI1502" s="23">
        <v>-2.36367744428208E-2</v>
      </c>
      <c r="AJ1502" s="63">
        <v>7.7224355279249703</v>
      </c>
      <c r="AK1502" s="23">
        <v>0.57216894953104203</v>
      </c>
      <c r="AL1502" s="23">
        <v>5.2750434309928103E-2</v>
      </c>
      <c r="AM1502" s="63">
        <v>56.318199326575296</v>
      </c>
      <c r="AN1502" s="19"/>
      <c r="AO1502" s="26">
        <v>2.3896011953183902E-2</v>
      </c>
      <c r="AP1502" s="26">
        <v>-3.5574542982430998E-2</v>
      </c>
      <c r="AQ1502" s="26">
        <v>6.8875468621627106E-2</v>
      </c>
      <c r="AR1502" s="26">
        <v>-0.114492936687457</v>
      </c>
      <c r="AS1502" s="24">
        <v>7</v>
      </c>
      <c r="AT1502" s="24">
        <v>5</v>
      </c>
      <c r="AU1502" s="24">
        <v>7</v>
      </c>
      <c r="AV1502" s="25">
        <v>5</v>
      </c>
      <c r="AW1502" s="19"/>
      <c r="AX1502" s="29">
        <v>0.108353485167754</v>
      </c>
      <c r="AY1502" s="30">
        <v>0.19102334725039299</v>
      </c>
      <c r="AZ1502" s="30">
        <v>0.65480292336542301</v>
      </c>
      <c r="BA1502" s="30">
        <v>0.25720081129475098</v>
      </c>
      <c r="BB1502" s="62">
        <v>1.11569140389656E-2</v>
      </c>
      <c r="BC1502" s="108">
        <v>-21.6869090738182</v>
      </c>
      <c r="BD1502" s="22">
        <v>43874</v>
      </c>
      <c r="BE1502" s="22">
        <v>43914</v>
      </c>
      <c r="BF1502" s="24"/>
      <c r="BG1502" s="22"/>
      <c r="BH1502" s="37"/>
    </row>
    <row r="1503" spans="1:60" x14ac:dyDescent="0.25">
      <c r="A1503" s="19"/>
      <c r="B1503" s="17" t="s">
        <v>1517</v>
      </c>
      <c r="C1503" s="17" t="s">
        <v>5783</v>
      </c>
      <c r="D1503" s="17" t="s">
        <v>3276</v>
      </c>
      <c r="E1503" s="20" t="s">
        <v>7332</v>
      </c>
      <c r="F1503" s="20" t="s">
        <v>3159</v>
      </c>
      <c r="G1503" s="82" t="s">
        <v>7252</v>
      </c>
      <c r="H1503" s="85" t="s">
        <v>7263</v>
      </c>
      <c r="I1503" s="21" t="s">
        <v>7417</v>
      </c>
      <c r="J1503" s="21" t="s">
        <v>7827</v>
      </c>
      <c r="K1503" s="19"/>
      <c r="L1503" s="22">
        <v>44015</v>
      </c>
      <c r="M1503" s="98">
        <v>1516.31770000048</v>
      </c>
      <c r="N1503" s="94">
        <v>1516.31770000048</v>
      </c>
      <c r="O1503" s="94">
        <v>1615.2763999998599</v>
      </c>
      <c r="P1503" s="62">
        <f t="shared" si="23"/>
        <v>0.93873574825993344</v>
      </c>
      <c r="Q1503" s="22">
        <v>43874</v>
      </c>
      <c r="R1503" s="99">
        <v>221033.04300000001</v>
      </c>
      <c r="S1503" s="99">
        <v>296422.732351074</v>
      </c>
      <c r="T1503" s="19"/>
      <c r="U1503" s="23">
        <v>2.8881890284537799E-3</v>
      </c>
      <c r="V1503" s="63">
        <v>-0.26920238396996898</v>
      </c>
      <c r="W1503" s="23">
        <v>5.35989541822346E-2</v>
      </c>
      <c r="X1503" s="63">
        <v>-4.24287454644218</v>
      </c>
      <c r="Y1503" s="23">
        <v>-3.7886634127971802E-2</v>
      </c>
      <c r="Z1503" s="63">
        <v>9.4119399677874807</v>
      </c>
      <c r="AA1503" s="23">
        <v>5.2689394578919697E-2</v>
      </c>
      <c r="AB1503" s="63">
        <v>22.175555167545099</v>
      </c>
      <c r="AC1503" s="23">
        <v>0.121680454922171</v>
      </c>
      <c r="AD1503" s="63">
        <v>32.235342739731998</v>
      </c>
      <c r="AE1503" s="23">
        <v>0.13694761434278899</v>
      </c>
      <c r="AF1503" s="64">
        <v>25.888103018252899</v>
      </c>
      <c r="AG1503" s="23">
        <v>8.9895037835958595E-3</v>
      </c>
      <c r="AH1503" s="63">
        <v>-5.1958754223960604</v>
      </c>
      <c r="AI1503" s="23">
        <v>-2.2646895010439001E-2</v>
      </c>
      <c r="AJ1503" s="63">
        <v>7.8214234711631399</v>
      </c>
      <c r="AK1503" s="23">
        <v>0.59913700551609494</v>
      </c>
      <c r="AL1503" s="23">
        <v>5.4786707614766797E-2</v>
      </c>
      <c r="AM1503" s="63">
        <v>59.015004925080603</v>
      </c>
      <c r="AN1503" s="19"/>
      <c r="AO1503" s="26">
        <v>2.3901602362457201E-2</v>
      </c>
      <c r="AP1503" s="26">
        <v>-3.5569229016800798E-2</v>
      </c>
      <c r="AQ1503" s="26">
        <v>6.9050998599777799E-2</v>
      </c>
      <c r="AR1503" s="26">
        <v>-0.114342786248017</v>
      </c>
      <c r="AS1503" s="24">
        <v>7</v>
      </c>
      <c r="AT1503" s="24">
        <v>5</v>
      </c>
      <c r="AU1503" s="24">
        <v>7</v>
      </c>
      <c r="AV1503" s="25">
        <v>5</v>
      </c>
      <c r="AW1503" s="19"/>
      <c r="AX1503" s="29">
        <v>0.108353714019031</v>
      </c>
      <c r="AY1503" s="30">
        <v>0.20885732362853601</v>
      </c>
      <c r="AZ1503" s="30">
        <v>0.66236839955854498</v>
      </c>
      <c r="BA1503" s="30">
        <v>0.28138390368667399</v>
      </c>
      <c r="BB1503" s="62">
        <v>1.11570135485454E-2</v>
      </c>
      <c r="BC1503" s="108">
        <v>-21.669758810312501</v>
      </c>
      <c r="BD1503" s="22">
        <v>43874</v>
      </c>
      <c r="BE1503" s="22">
        <v>43914</v>
      </c>
      <c r="BF1503" s="24"/>
      <c r="BG1503" s="22"/>
      <c r="BH1503" s="37"/>
    </row>
    <row r="1504" spans="1:60" x14ac:dyDescent="0.25">
      <c r="A1504" s="19"/>
      <c r="B1504" s="17" t="s">
        <v>1518</v>
      </c>
      <c r="C1504" s="17" t="s">
        <v>5784</v>
      </c>
      <c r="D1504" s="17" t="s">
        <v>3276</v>
      </c>
      <c r="E1504" s="20" t="s">
        <v>7333</v>
      </c>
      <c r="F1504" s="20" t="s">
        <v>3159</v>
      </c>
      <c r="G1504" s="82" t="s">
        <v>7252</v>
      </c>
      <c r="H1504" s="85" t="s">
        <v>7263</v>
      </c>
      <c r="I1504" s="21" t="s">
        <v>7417</v>
      </c>
      <c r="J1504" s="21" t="s">
        <v>7828</v>
      </c>
      <c r="K1504" s="19"/>
      <c r="L1504" s="22">
        <v>44015</v>
      </c>
      <c r="M1504" s="98">
        <v>1651.99789999984</v>
      </c>
      <c r="N1504" s="94">
        <v>1651.99789999984</v>
      </c>
      <c r="O1504" s="94">
        <v>1758.4518999997499</v>
      </c>
      <c r="P1504" s="62">
        <f t="shared" si="23"/>
        <v>0.9394615229453106</v>
      </c>
      <c r="Q1504" s="22">
        <v>43874</v>
      </c>
      <c r="R1504" s="99">
        <v>1150337.142</v>
      </c>
      <c r="S1504" s="99">
        <v>1060610.72837402</v>
      </c>
      <c r="T1504" s="19"/>
      <c r="U1504" s="23">
        <v>2.8937041206518201E-3</v>
      </c>
      <c r="V1504" s="63">
        <v>-0.26865087475016503</v>
      </c>
      <c r="W1504" s="23">
        <v>5.37721742930444E-2</v>
      </c>
      <c r="X1504" s="63">
        <v>-4.2255525353612002</v>
      </c>
      <c r="Y1504" s="23">
        <v>-3.69265114532027E-2</v>
      </c>
      <c r="Z1504" s="63">
        <v>9.5079522352607508</v>
      </c>
      <c r="AA1504" s="23">
        <v>5.4802351369289702E-2</v>
      </c>
      <c r="AB1504" s="63">
        <v>22.386850846582099</v>
      </c>
      <c r="AC1504" s="23">
        <v>0.12618158037555999</v>
      </c>
      <c r="AD1504" s="63">
        <v>32.685455285070901</v>
      </c>
      <c r="AE1504" s="23">
        <v>0.14379398886929301</v>
      </c>
      <c r="AF1504" s="64">
        <v>26.572740470903199</v>
      </c>
      <c r="AG1504" s="23">
        <v>9.0061856681131792E-3</v>
      </c>
      <c r="AH1504" s="63">
        <v>-5.1942072339443301</v>
      </c>
      <c r="AI1504" s="23">
        <v>-2.1655493666003198E-2</v>
      </c>
      <c r="AJ1504" s="63">
        <v>7.9205636056067297</v>
      </c>
      <c r="AK1504" s="23">
        <v>0.62655852467462003</v>
      </c>
      <c r="AL1504" s="23">
        <v>5.6826245523552602E-2</v>
      </c>
      <c r="AM1504" s="63">
        <v>61.757156840933</v>
      </c>
      <c r="AN1504" s="19"/>
      <c r="AO1504" s="26">
        <v>2.3907208933451302E-2</v>
      </c>
      <c r="AP1504" s="26">
        <v>-3.55639865838384E-2</v>
      </c>
      <c r="AQ1504" s="26">
        <v>6.9226932151650503E-2</v>
      </c>
      <c r="AR1504" s="26">
        <v>-0.11419225886944299</v>
      </c>
      <c r="AS1504" s="24">
        <v>7</v>
      </c>
      <c r="AT1504" s="24">
        <v>5</v>
      </c>
      <c r="AU1504" s="24">
        <v>7</v>
      </c>
      <c r="AV1504" s="25">
        <v>5</v>
      </c>
      <c r="AW1504" s="19"/>
      <c r="AX1504" s="29">
        <v>0.108353989361058</v>
      </c>
      <c r="AY1504" s="30">
        <v>0.22672449622155</v>
      </c>
      <c r="AZ1504" s="30">
        <v>0.669948145065973</v>
      </c>
      <c r="BA1504" s="30">
        <v>0.30564097496971998</v>
      </c>
      <c r="BB1504" s="62">
        <v>1.11571178381564E-2</v>
      </c>
      <c r="BC1504" s="108">
        <v>-21.652585436066101</v>
      </c>
      <c r="BD1504" s="22">
        <v>43874</v>
      </c>
      <c r="BE1504" s="22">
        <v>43914</v>
      </c>
      <c r="BF1504" s="24"/>
      <c r="BG1504" s="22"/>
      <c r="BH1504" s="37"/>
    </row>
    <row r="1505" spans="1:60" x14ac:dyDescent="0.25">
      <c r="A1505" s="19"/>
      <c r="B1505" s="17" t="s">
        <v>1519</v>
      </c>
      <c r="C1505" s="17" t="s">
        <v>5785</v>
      </c>
      <c r="D1505" s="17" t="s">
        <v>3276</v>
      </c>
      <c r="E1505" s="20" t="s">
        <v>7334</v>
      </c>
      <c r="F1505" s="20" t="s">
        <v>3159</v>
      </c>
      <c r="G1505" s="82" t="s">
        <v>7252</v>
      </c>
      <c r="H1505" s="85" t="s">
        <v>7263</v>
      </c>
      <c r="I1505" s="21" t="s">
        <v>7417</v>
      </c>
      <c r="J1505" s="21" t="s">
        <v>7829</v>
      </c>
      <c r="K1505" s="19"/>
      <c r="L1505" s="22">
        <v>44015</v>
      </c>
      <c r="M1505" s="98">
        <v>1527.2894999999601</v>
      </c>
      <c r="N1505" s="94">
        <v>1527.2894999999601</v>
      </c>
      <c r="O1505" s="94">
        <v>1624.45199999958</v>
      </c>
      <c r="P1505" s="62">
        <f t="shared" si="23"/>
        <v>0.94018752169984399</v>
      </c>
      <c r="Q1505" s="22">
        <v>43874</v>
      </c>
      <c r="R1505" s="99">
        <v>2359550.6800000002</v>
      </c>
      <c r="S1505" s="99">
        <v>2350807.1404492198</v>
      </c>
      <c r="T1505" s="19"/>
      <c r="U1505" s="23">
        <v>2.89918853559357E-3</v>
      </c>
      <c r="V1505" s="63">
        <v>-0.26810243325598998</v>
      </c>
      <c r="W1505" s="23">
        <v>5.3945501402267802E-2</v>
      </c>
      <c r="X1505" s="63">
        <v>-4.20821982443886</v>
      </c>
      <c r="Y1505" s="23">
        <v>-3.5965616186331303E-2</v>
      </c>
      <c r="Z1505" s="63">
        <v>9.6040417619515193</v>
      </c>
      <c r="AA1505" s="23">
        <v>5.6920541561339598E-2</v>
      </c>
      <c r="AB1505" s="63">
        <v>22.598669865779801</v>
      </c>
      <c r="AC1505" s="23">
        <v>0.13070232918296801</v>
      </c>
      <c r="AD1505" s="63">
        <v>33.1375301658409</v>
      </c>
      <c r="AE1505" s="23">
        <v>0.150685628159408</v>
      </c>
      <c r="AF1505" s="64">
        <v>27.2619043999002</v>
      </c>
      <c r="AG1505" s="23">
        <v>9.0227323362341797E-3</v>
      </c>
      <c r="AH1505" s="63">
        <v>-5.1925525671322204</v>
      </c>
      <c r="AI1505" s="23">
        <v>-2.0663293736106401E-2</v>
      </c>
      <c r="AJ1505" s="63">
        <v>8.0197835985891306</v>
      </c>
      <c r="AK1505" s="23">
        <v>0.65446849306113997</v>
      </c>
      <c r="AL1505" s="23">
        <v>5.8871052926406299E-2</v>
      </c>
      <c r="AM1505" s="63">
        <v>64.548153679585099</v>
      </c>
      <c r="AN1505" s="19"/>
      <c r="AO1505" s="26">
        <v>2.3912817889140601E-2</v>
      </c>
      <c r="AP1505" s="26">
        <v>-3.5558686877266203E-2</v>
      </c>
      <c r="AQ1505" s="26">
        <v>6.9402437891767504E-2</v>
      </c>
      <c r="AR1505" s="26">
        <v>-0.11404177005621</v>
      </c>
      <c r="AS1505" s="24">
        <v>7</v>
      </c>
      <c r="AT1505" s="24">
        <v>5</v>
      </c>
      <c r="AU1505" s="24">
        <v>7</v>
      </c>
      <c r="AV1505" s="25">
        <v>5</v>
      </c>
      <c r="AW1505" s="19"/>
      <c r="AX1505" s="29">
        <v>0.108354272300348</v>
      </c>
      <c r="AY1505" s="30">
        <v>0.24463372808668299</v>
      </c>
      <c r="AZ1505" s="30">
        <v>0.67754527250326602</v>
      </c>
      <c r="BA1505" s="30">
        <v>0.32998419235036602</v>
      </c>
      <c r="BB1505" s="62">
        <v>1.1157223016070901E-2</v>
      </c>
      <c r="BC1505" s="108">
        <v>-21.635413049982201</v>
      </c>
      <c r="BD1505" s="22">
        <v>43874</v>
      </c>
      <c r="BE1505" s="22">
        <v>43914</v>
      </c>
      <c r="BF1505" s="24"/>
      <c r="BG1505" s="22"/>
      <c r="BH1505" s="37"/>
    </row>
    <row r="1506" spans="1:60" x14ac:dyDescent="0.25">
      <c r="A1506" s="19"/>
      <c r="B1506" s="17" t="s">
        <v>1520</v>
      </c>
      <c r="C1506" s="17" t="s">
        <v>5786</v>
      </c>
      <c r="D1506" s="17" t="s">
        <v>3277</v>
      </c>
      <c r="E1506" s="20" t="s">
        <v>7289</v>
      </c>
      <c r="F1506" s="20" t="s">
        <v>3159</v>
      </c>
      <c r="G1506" s="82" t="s">
        <v>7252</v>
      </c>
      <c r="H1506" s="85" t="s">
        <v>7263</v>
      </c>
      <c r="I1506" s="21" t="s">
        <v>7417</v>
      </c>
      <c r="J1506" s="21" t="s">
        <v>7830</v>
      </c>
      <c r="K1506" s="19"/>
      <c r="L1506" s="22">
        <v>44015</v>
      </c>
      <c r="M1506" s="98">
        <v>1291.2346999999099</v>
      </c>
      <c r="N1506" s="94">
        <v>1291.2346999999099</v>
      </c>
      <c r="O1506" s="94">
        <v>1327.6217999998501</v>
      </c>
      <c r="P1506" s="62">
        <f t="shared" si="23"/>
        <v>0.97259226987690006</v>
      </c>
      <c r="Q1506" s="22">
        <v>43847</v>
      </c>
      <c r="R1506" s="99">
        <v>94598.591</v>
      </c>
      <c r="S1506" s="99">
        <v>82308.811793945293</v>
      </c>
      <c r="T1506" s="19"/>
      <c r="U1506" s="23">
        <v>2.3545227704744299E-3</v>
      </c>
      <c r="V1506" s="63">
        <v>-0.32256900976790298</v>
      </c>
      <c r="W1506" s="23">
        <v>3.5791689535472002E-2</v>
      </c>
      <c r="X1506" s="63">
        <v>-6.0236010111184397</v>
      </c>
      <c r="Y1506" s="23">
        <v>-1.2688734477706E-2</v>
      </c>
      <c r="Z1506" s="63">
        <v>11.9317299328104</v>
      </c>
      <c r="AA1506" s="23">
        <v>5.3655163894291001E-2</v>
      </c>
      <c r="AB1506" s="63">
        <v>22.272132099082199</v>
      </c>
      <c r="AC1506" s="23">
        <v>0.13361654256004801</v>
      </c>
      <c r="AD1506" s="63">
        <v>33.4289515035343</v>
      </c>
      <c r="AE1506" s="23">
        <v>0.121905989897641</v>
      </c>
      <c r="AF1506" s="64">
        <v>24.3839405737235</v>
      </c>
      <c r="AG1506" s="23">
        <v>3.81887153707794E-3</v>
      </c>
      <c r="AH1506" s="63">
        <v>-5.7129386470478503</v>
      </c>
      <c r="AI1506" s="23">
        <v>-8.2310710877209203E-4</v>
      </c>
      <c r="AJ1506" s="63">
        <v>10.003802261329801</v>
      </c>
      <c r="AK1506" s="23">
        <v>0.29123470000020502</v>
      </c>
      <c r="AL1506" s="23">
        <v>2.65400257012516E-2</v>
      </c>
      <c r="AM1506" s="63">
        <v>39.234513377887197</v>
      </c>
      <c r="AN1506" s="19"/>
      <c r="AO1506" s="26">
        <v>1.85184747242602E-2</v>
      </c>
      <c r="AP1506" s="26">
        <v>-2.6900085057604901E-2</v>
      </c>
      <c r="AQ1506" s="26">
        <v>6.4690213823269005E-2</v>
      </c>
      <c r="AR1506" s="26">
        <v>-8.5454120257927604E-2</v>
      </c>
      <c r="AS1506" s="24">
        <v>9</v>
      </c>
      <c r="AT1506" s="24">
        <v>3</v>
      </c>
      <c r="AU1506" s="24">
        <v>7</v>
      </c>
      <c r="AV1506" s="25">
        <v>5</v>
      </c>
      <c r="AW1506" s="19"/>
      <c r="AX1506" s="29">
        <v>8.4501580106298199E-2</v>
      </c>
      <c r="AY1506" s="30">
        <v>0.30623333943276498</v>
      </c>
      <c r="AZ1506" s="30">
        <v>0.63136289171961801</v>
      </c>
      <c r="BA1506" s="30">
        <v>0.41206000753845701</v>
      </c>
      <c r="BB1506" s="62">
        <v>8.7057193193140793E-3</v>
      </c>
      <c r="BC1506" s="108">
        <v>-17.188690333336101</v>
      </c>
      <c r="BD1506" s="22">
        <v>43847</v>
      </c>
      <c r="BE1506" s="22">
        <v>43914</v>
      </c>
      <c r="BF1506" s="24"/>
      <c r="BG1506" s="22"/>
      <c r="BH1506" s="37"/>
    </row>
    <row r="1507" spans="1:60" x14ac:dyDescent="0.25">
      <c r="A1507" s="19"/>
      <c r="B1507" s="17" t="s">
        <v>1521</v>
      </c>
      <c r="C1507" s="17" t="s">
        <v>5787</v>
      </c>
      <c r="D1507" s="17" t="s">
        <v>3277</v>
      </c>
      <c r="E1507" s="20" t="s">
        <v>7290</v>
      </c>
      <c r="F1507" s="20" t="s">
        <v>3159</v>
      </c>
      <c r="G1507" s="82" t="s">
        <v>7252</v>
      </c>
      <c r="H1507" s="85" t="s">
        <v>7263</v>
      </c>
      <c r="I1507" s="21" t="s">
        <v>7417</v>
      </c>
      <c r="J1507" s="21" t="s">
        <v>7831</v>
      </c>
      <c r="K1507" s="19"/>
      <c r="L1507" s="22">
        <v>44015</v>
      </c>
      <c r="M1507" s="98">
        <v>1518.55470000021</v>
      </c>
      <c r="N1507" s="94">
        <v>1518.55470000021</v>
      </c>
      <c r="O1507" s="94">
        <v>1554.0482999999099</v>
      </c>
      <c r="P1507" s="62">
        <f t="shared" si="23"/>
        <v>0.97716055543466573</v>
      </c>
      <c r="Q1507" s="22">
        <v>43847</v>
      </c>
      <c r="R1507" s="99">
        <v>5059318.6459999997</v>
      </c>
      <c r="S1507" s="99">
        <v>5133811.6851718798</v>
      </c>
      <c r="T1507" s="19"/>
      <c r="U1507" s="23">
        <v>2.3825282678444598E-3</v>
      </c>
      <c r="V1507" s="63">
        <v>-0.31976846003089998</v>
      </c>
      <c r="W1507" s="23">
        <v>3.6658855198766098E-2</v>
      </c>
      <c r="X1507" s="63">
        <v>-5.9368844447890297</v>
      </c>
      <c r="Y1507" s="23">
        <v>-7.66374886097765E-3</v>
      </c>
      <c r="Z1507" s="63">
        <v>12.4342284944869</v>
      </c>
      <c r="AA1507" s="23">
        <v>6.4466791794984601E-2</v>
      </c>
      <c r="AB1507" s="63">
        <v>23.353294889151599</v>
      </c>
      <c r="AC1507" s="23">
        <v>0.16124025933473601</v>
      </c>
      <c r="AD1507" s="63">
        <v>36.191323181032203</v>
      </c>
      <c r="AE1507" s="23">
        <v>0.166207137959718</v>
      </c>
      <c r="AF1507" s="64">
        <v>28.814055379945799</v>
      </c>
      <c r="AG1507" s="23">
        <v>3.9029494510032202E-3</v>
      </c>
      <c r="AH1507" s="63">
        <v>-5.70453085565532</v>
      </c>
      <c r="AI1507" s="23">
        <v>4.3462784506118598E-3</v>
      </c>
      <c r="AJ1507" s="63">
        <v>10.5207408172719</v>
      </c>
      <c r="AK1507" s="23">
        <v>0.51855470000009496</v>
      </c>
      <c r="AL1507" s="23">
        <v>4.3741893583501203E-2</v>
      </c>
      <c r="AM1507" s="63">
        <v>61.9665133778472</v>
      </c>
      <c r="AN1507" s="19"/>
      <c r="AO1507" s="26">
        <v>1.8546928229625299E-2</v>
      </c>
      <c r="AP1507" s="26">
        <v>-2.6872960461332699E-2</v>
      </c>
      <c r="AQ1507" s="26">
        <v>6.5581572955124998E-2</v>
      </c>
      <c r="AR1507" s="26">
        <v>-8.4662789874564603E-2</v>
      </c>
      <c r="AS1507" s="24">
        <v>9</v>
      </c>
      <c r="AT1507" s="24">
        <v>3</v>
      </c>
      <c r="AU1507" s="24">
        <v>7</v>
      </c>
      <c r="AV1507" s="25">
        <v>5</v>
      </c>
      <c r="AW1507" s="19"/>
      <c r="AX1507" s="29">
        <v>8.4512635780556594E-2</v>
      </c>
      <c r="AY1507" s="30">
        <v>0.42344427177613397</v>
      </c>
      <c r="AZ1507" s="30">
        <v>0.66848832695632199</v>
      </c>
      <c r="BA1507" s="30">
        <v>0.57183935608827596</v>
      </c>
      <c r="BB1507" s="62">
        <v>8.7071279904921504E-3</v>
      </c>
      <c r="BC1507" s="108">
        <v>-17.033801330399001</v>
      </c>
      <c r="BD1507" s="22">
        <v>43847</v>
      </c>
      <c r="BE1507" s="22">
        <v>43914</v>
      </c>
      <c r="BF1507" s="24"/>
      <c r="BG1507" s="22"/>
      <c r="BH1507" s="37"/>
    </row>
    <row r="1508" spans="1:60" x14ac:dyDescent="0.25">
      <c r="A1508" s="19"/>
      <c r="B1508" s="17" t="s">
        <v>1522</v>
      </c>
      <c r="C1508" s="17" t="s">
        <v>5788</v>
      </c>
      <c r="D1508" s="17" t="s">
        <v>3277</v>
      </c>
      <c r="E1508" s="20" t="s">
        <v>7315</v>
      </c>
      <c r="F1508" s="20" t="s">
        <v>3159</v>
      </c>
      <c r="G1508" s="82" t="s">
        <v>7252</v>
      </c>
      <c r="H1508" s="85" t="s">
        <v>7263</v>
      </c>
      <c r="I1508" s="21" t="s">
        <v>7417</v>
      </c>
      <c r="J1508" s="21" t="s">
        <v>7832</v>
      </c>
      <c r="K1508" s="19"/>
      <c r="L1508" s="22">
        <v>44015</v>
      </c>
      <c r="M1508" s="98">
        <v>1558.6807000003801</v>
      </c>
      <c r="N1508" s="94">
        <v>1558.6807000003801</v>
      </c>
      <c r="O1508" s="94">
        <v>1593.6438999995601</v>
      </c>
      <c r="P1508" s="62">
        <f t="shared" si="23"/>
        <v>0.97806084533741222</v>
      </c>
      <c r="Q1508" s="22">
        <v>43847</v>
      </c>
      <c r="R1508" s="99">
        <v>17443096.397</v>
      </c>
      <c r="S1508" s="99">
        <v>16540278.519046901</v>
      </c>
      <c r="T1508" s="19"/>
      <c r="U1508" s="23">
        <v>2.3880243406893E-3</v>
      </c>
      <c r="V1508" s="63">
        <v>-0.31921885274641698</v>
      </c>
      <c r="W1508" s="23">
        <v>3.6829281321843203E-2</v>
      </c>
      <c r="X1508" s="63">
        <v>-5.9198418324813202</v>
      </c>
      <c r="Y1508" s="23">
        <v>-6.6732855275404299E-3</v>
      </c>
      <c r="Z1508" s="63">
        <v>12.533274827830599</v>
      </c>
      <c r="AA1508" s="23">
        <v>6.6604153642401798E-2</v>
      </c>
      <c r="AB1508" s="63">
        <v>23.567031073907899</v>
      </c>
      <c r="AC1508" s="23">
        <v>0.165901531974669</v>
      </c>
      <c r="AD1508" s="63">
        <v>36.6574504449964</v>
      </c>
      <c r="AE1508" s="23">
        <v>0.17323251954454499</v>
      </c>
      <c r="AF1508" s="64">
        <v>29.516593538428399</v>
      </c>
      <c r="AG1508" s="23">
        <v>3.9194370929180903E-3</v>
      </c>
      <c r="AH1508" s="63">
        <v>-5.7028820914638301</v>
      </c>
      <c r="AI1508" s="23">
        <v>5.3653258510166797E-3</v>
      </c>
      <c r="AJ1508" s="63">
        <v>10.6226455573051</v>
      </c>
      <c r="AK1508" s="23">
        <v>0.55868070000025905</v>
      </c>
      <c r="AL1508" s="23">
        <v>4.6535308210877702E-2</v>
      </c>
      <c r="AM1508" s="63">
        <v>65.979113377863499</v>
      </c>
      <c r="AN1508" s="19"/>
      <c r="AO1508" s="26">
        <v>1.8552529374574099E-2</v>
      </c>
      <c r="AP1508" s="26">
        <v>-2.68675969164178E-2</v>
      </c>
      <c r="AQ1508" s="26">
        <v>6.5756632728152895E-2</v>
      </c>
      <c r="AR1508" s="26">
        <v>-8.4507261677645107E-2</v>
      </c>
      <c r="AS1508" s="24">
        <v>9</v>
      </c>
      <c r="AT1508" s="24">
        <v>3</v>
      </c>
      <c r="AU1508" s="24">
        <v>7</v>
      </c>
      <c r="AV1508" s="25">
        <v>5</v>
      </c>
      <c r="AW1508" s="19"/>
      <c r="AX1508" s="29">
        <v>8.4515002593980204E-2</v>
      </c>
      <c r="AY1508" s="30">
        <v>0.44660541399571202</v>
      </c>
      <c r="AZ1508" s="30">
        <v>0.675824731689318</v>
      </c>
      <c r="BA1508" s="30">
        <v>0.60354463378553203</v>
      </c>
      <c r="BB1508" s="62">
        <v>8.70742501746463E-3</v>
      </c>
      <c r="BC1508" s="108">
        <v>-17.003328033344602</v>
      </c>
      <c r="BD1508" s="22">
        <v>43847</v>
      </c>
      <c r="BE1508" s="22">
        <v>43914</v>
      </c>
      <c r="BF1508" s="24"/>
      <c r="BG1508" s="22"/>
      <c r="BH1508" s="37"/>
    </row>
    <row r="1509" spans="1:60" x14ac:dyDescent="0.25">
      <c r="A1509" s="19"/>
      <c r="B1509" s="17" t="s">
        <v>1523</v>
      </c>
      <c r="C1509" s="17" t="s">
        <v>5789</v>
      </c>
      <c r="D1509" s="17" t="s">
        <v>3277</v>
      </c>
      <c r="E1509" s="20" t="s">
        <v>7300</v>
      </c>
      <c r="F1509" s="20" t="s">
        <v>3159</v>
      </c>
      <c r="G1509" s="82" t="s">
        <v>7252</v>
      </c>
      <c r="H1509" s="85" t="s">
        <v>7263</v>
      </c>
      <c r="I1509" s="21" t="s">
        <v>7417</v>
      </c>
      <c r="J1509" s="21" t="s">
        <v>7833</v>
      </c>
      <c r="K1509" s="19"/>
      <c r="L1509" s="22">
        <v>44015</v>
      </c>
      <c r="M1509" s="98">
        <v>1373.82530000061</v>
      </c>
      <c r="N1509" s="94">
        <v>1373.82530000061</v>
      </c>
      <c r="O1509" s="94">
        <v>1414.3664999995401</v>
      </c>
      <c r="P1509" s="62">
        <f t="shared" si="23"/>
        <v>0.97133614236554433</v>
      </c>
      <c r="Q1509" s="22">
        <v>43847</v>
      </c>
      <c r="R1509" s="99">
        <v>456200.91700000002</v>
      </c>
      <c r="S1509" s="99">
        <v>585120.17177831999</v>
      </c>
      <c r="T1509" s="19"/>
      <c r="U1509" s="23">
        <v>2.3468404961022298E-3</v>
      </c>
      <c r="V1509" s="63">
        <v>-0.32333723720512397</v>
      </c>
      <c r="W1509" s="23">
        <v>3.5552770950744203E-2</v>
      </c>
      <c r="X1509" s="63">
        <v>-6.0474928695912196</v>
      </c>
      <c r="Y1509" s="23">
        <v>-1.4070019546125001E-2</v>
      </c>
      <c r="Z1509" s="63">
        <v>11.793601425975799</v>
      </c>
      <c r="AA1509" s="23">
        <v>5.0692734705080497E-2</v>
      </c>
      <c r="AB1509" s="63">
        <v>21.975889180175699</v>
      </c>
      <c r="AC1509" s="23">
        <v>0.131421706739347</v>
      </c>
      <c r="AD1509" s="63">
        <v>33.209467921464203</v>
      </c>
      <c r="AE1509" s="23">
        <v>0.121586909301259</v>
      </c>
      <c r="AF1509" s="64">
        <v>24.352032514085298</v>
      </c>
      <c r="AG1509" s="23">
        <v>3.79576573686791E-3</v>
      </c>
      <c r="AH1509" s="63">
        <v>-5.71524922706885</v>
      </c>
      <c r="AI1509" s="23">
        <v>-2.24400182742102E-3</v>
      </c>
      <c r="AJ1509" s="63">
        <v>9.8617127894685801</v>
      </c>
      <c r="AK1509" s="23">
        <v>0.37382530000119002</v>
      </c>
      <c r="AL1509" s="23">
        <v>3.3083238706240102E-2</v>
      </c>
      <c r="AM1509" s="63">
        <v>47.493573377956601</v>
      </c>
      <c r="AN1509" s="19"/>
      <c r="AO1509" s="26">
        <v>1.85107134329883E-2</v>
      </c>
      <c r="AP1509" s="26">
        <v>-2.6907606726126701E-2</v>
      </c>
      <c r="AQ1509" s="26">
        <v>6.4444227487911093E-2</v>
      </c>
      <c r="AR1509" s="26">
        <v>-8.5672209619660905E-2</v>
      </c>
      <c r="AS1509" s="24">
        <v>9</v>
      </c>
      <c r="AT1509" s="24">
        <v>3</v>
      </c>
      <c r="AU1509" s="24">
        <v>7</v>
      </c>
      <c r="AV1509" s="25">
        <v>5</v>
      </c>
      <c r="AW1509" s="19"/>
      <c r="AX1509" s="29">
        <v>8.4498817633575501E-2</v>
      </c>
      <c r="AY1509" s="30">
        <v>0.27410227322980102</v>
      </c>
      <c r="AZ1509" s="30">
        <v>0.62118642437599203</v>
      </c>
      <c r="BA1509" s="30">
        <v>0.36845665614100698</v>
      </c>
      <c r="BB1509" s="62">
        <v>8.7053605677010603E-3</v>
      </c>
      <c r="BC1509" s="108">
        <v>-17.231368248641999</v>
      </c>
      <c r="BD1509" s="22">
        <v>43847</v>
      </c>
      <c r="BE1509" s="22">
        <v>43914</v>
      </c>
      <c r="BF1509" s="24"/>
      <c r="BG1509" s="22"/>
      <c r="BH1509" s="37"/>
    </row>
    <row r="1510" spans="1:60" x14ac:dyDescent="0.25">
      <c r="A1510" s="19"/>
      <c r="B1510" s="17" t="s">
        <v>1524</v>
      </c>
      <c r="C1510" s="17" t="s">
        <v>5790</v>
      </c>
      <c r="D1510" s="17" t="s">
        <v>3277</v>
      </c>
      <c r="E1510" s="20" t="s">
        <v>7328</v>
      </c>
      <c r="F1510" s="20" t="s">
        <v>3159</v>
      </c>
      <c r="G1510" s="82" t="s">
        <v>7252</v>
      </c>
      <c r="H1510" s="85" t="s">
        <v>7263</v>
      </c>
      <c r="I1510" s="21" t="s">
        <v>7417</v>
      </c>
      <c r="J1510" s="21" t="s">
        <v>7834</v>
      </c>
      <c r="K1510" s="19"/>
      <c r="L1510" s="22">
        <v>44015</v>
      </c>
      <c r="M1510" s="98">
        <v>1381.7848000004899</v>
      </c>
      <c r="N1510" s="94">
        <v>1381.7848000004899</v>
      </c>
      <c r="O1510" s="94">
        <v>1420.06949999928</v>
      </c>
      <c r="P1510" s="62">
        <f t="shared" si="23"/>
        <v>0.97304026317105641</v>
      </c>
      <c r="Q1510" s="22">
        <v>43847</v>
      </c>
      <c r="R1510" s="99">
        <v>10798297.117000001</v>
      </c>
      <c r="S1510" s="99">
        <v>11428449.2336719</v>
      </c>
      <c r="T1510" s="19"/>
      <c r="U1510" s="23">
        <v>2.35728474763164E-3</v>
      </c>
      <c r="V1510" s="63">
        <v>-0.32229281205218302</v>
      </c>
      <c r="W1510" s="23">
        <v>3.5876754349374103E-2</v>
      </c>
      <c r="X1510" s="63">
        <v>-6.0150945297282297</v>
      </c>
      <c r="Y1510" s="23">
        <v>-1.2195848160445199E-2</v>
      </c>
      <c r="Z1510" s="63">
        <v>11.981018564532899</v>
      </c>
      <c r="AA1510" s="23">
        <v>5.4713019186237902E-2</v>
      </c>
      <c r="AB1510" s="63">
        <v>22.3779176282696</v>
      </c>
      <c r="AC1510" s="23">
        <v>0.140085527982592</v>
      </c>
      <c r="AD1510" s="63">
        <v>34.075850045774096</v>
      </c>
      <c r="AE1510" s="23">
        <v>0.13449840874644001</v>
      </c>
      <c r="AF1510" s="64">
        <v>25.643182458618</v>
      </c>
      <c r="AG1510" s="23">
        <v>3.8271968533081201E-3</v>
      </c>
      <c r="AH1510" s="63">
        <v>-5.71210611542483</v>
      </c>
      <c r="AI1510" s="23">
        <v>-3.1608532754035001E-4</v>
      </c>
      <c r="AJ1510" s="63">
        <v>10.054504439453</v>
      </c>
      <c r="AK1510" s="23">
        <v>0.38178480000002302</v>
      </c>
      <c r="AL1510" s="23">
        <v>3.3695032565447001E-2</v>
      </c>
      <c r="AM1510" s="63">
        <v>48.289523377839899</v>
      </c>
      <c r="AN1510" s="19"/>
      <c r="AO1510" s="26">
        <v>1.8521265923482098E-2</v>
      </c>
      <c r="AP1510" s="26">
        <v>-2.68974311265993E-2</v>
      </c>
      <c r="AQ1510" s="26">
        <v>6.4777915365994004E-2</v>
      </c>
      <c r="AR1510" s="26">
        <v>-8.5376525611500304E-2</v>
      </c>
      <c r="AS1510" s="24">
        <v>9</v>
      </c>
      <c r="AT1510" s="24">
        <v>3</v>
      </c>
      <c r="AU1510" s="24">
        <v>7</v>
      </c>
      <c r="AV1510" s="25">
        <v>5</v>
      </c>
      <c r="AW1510" s="19"/>
      <c r="AX1510" s="29">
        <v>8.4502606042078696E-2</v>
      </c>
      <c r="AY1510" s="30">
        <v>0.31770454758088801</v>
      </c>
      <c r="AZ1510" s="30">
        <v>0.63499621101618697</v>
      </c>
      <c r="BA1510" s="30">
        <v>0.42764761813805302</v>
      </c>
      <c r="BB1510" s="62">
        <v>8.7058514842465202E-3</v>
      </c>
      <c r="BC1510" s="108">
        <v>-17.173497494251901</v>
      </c>
      <c r="BD1510" s="22">
        <v>43847</v>
      </c>
      <c r="BE1510" s="22">
        <v>43914</v>
      </c>
      <c r="BF1510" s="24"/>
      <c r="BG1510" s="22"/>
      <c r="BH1510" s="37"/>
    </row>
    <row r="1511" spans="1:60" x14ac:dyDescent="0.25">
      <c r="A1511" s="19"/>
      <c r="B1511" s="17" t="s">
        <v>1525</v>
      </c>
      <c r="C1511" s="17" t="s">
        <v>5791</v>
      </c>
      <c r="D1511" s="17" t="s">
        <v>3277</v>
      </c>
      <c r="E1511" s="20" t="s">
        <v>7329</v>
      </c>
      <c r="F1511" s="20" t="s">
        <v>3159</v>
      </c>
      <c r="G1511" s="82" t="s">
        <v>7252</v>
      </c>
      <c r="H1511" s="85" t="s">
        <v>7263</v>
      </c>
      <c r="I1511" s="21" t="s">
        <v>7417</v>
      </c>
      <c r="J1511" s="21" t="s">
        <v>7835</v>
      </c>
      <c r="K1511" s="19"/>
      <c r="L1511" s="22">
        <v>44015</v>
      </c>
      <c r="M1511" s="98">
        <v>1563.08060000092</v>
      </c>
      <c r="N1511" s="94">
        <v>1563.08060000092</v>
      </c>
      <c r="O1511" s="94">
        <v>1597.6129999999</v>
      </c>
      <c r="P1511" s="62">
        <f t="shared" si="23"/>
        <v>0.97838500312717647</v>
      </c>
      <c r="Q1511" s="22">
        <v>43847</v>
      </c>
      <c r="R1511" s="99">
        <v>2491955.824</v>
      </c>
      <c r="S1511" s="99">
        <v>2206212.2217656202</v>
      </c>
      <c r="T1511" s="19"/>
      <c r="U1511" s="23">
        <v>2.3899643565528099E-3</v>
      </c>
      <c r="V1511" s="63">
        <v>-0.31902485116006601</v>
      </c>
      <c r="W1511" s="23">
        <v>3.6890640079945997E-2</v>
      </c>
      <c r="X1511" s="63">
        <v>-5.9137059566710404</v>
      </c>
      <c r="Y1511" s="23">
        <v>-6.3167153502945404E-3</v>
      </c>
      <c r="Z1511" s="63">
        <v>12.5689318455552</v>
      </c>
      <c r="AA1511" s="23">
        <v>6.7374416184975403E-2</v>
      </c>
      <c r="AB1511" s="63">
        <v>23.644057328143401</v>
      </c>
      <c r="AC1511" s="23">
        <v>0.16758456390933099</v>
      </c>
      <c r="AD1511" s="63">
        <v>36.825753638462601</v>
      </c>
      <c r="AE1511" s="23">
        <v>0.175772895418049</v>
      </c>
      <c r="AF1511" s="64">
        <v>29.770631125778898</v>
      </c>
      <c r="AG1511" s="23">
        <v>3.9253190007002602E-3</v>
      </c>
      <c r="AH1511" s="63">
        <v>-5.7022939006856204</v>
      </c>
      <c r="AI1511" s="23">
        <v>5.7321201093145603E-3</v>
      </c>
      <c r="AJ1511" s="63">
        <v>10.6593249831349</v>
      </c>
      <c r="AK1511" s="23">
        <v>0.56308060000068505</v>
      </c>
      <c r="AL1511" s="23">
        <v>4.6837673562549802E-2</v>
      </c>
      <c r="AM1511" s="63">
        <v>66.419103377964305</v>
      </c>
      <c r="AN1511" s="19"/>
      <c r="AO1511" s="26">
        <v>1.8554509881141702E-2</v>
      </c>
      <c r="AP1511" s="26">
        <v>-2.68657150381841E-2</v>
      </c>
      <c r="AQ1511" s="26">
        <v>6.5819714938697899E-2</v>
      </c>
      <c r="AR1511" s="26">
        <v>-8.4451329077710399E-2</v>
      </c>
      <c r="AS1511" s="24">
        <v>9</v>
      </c>
      <c r="AT1511" s="24">
        <v>3</v>
      </c>
      <c r="AU1511" s="24">
        <v>7</v>
      </c>
      <c r="AV1511" s="25">
        <v>5</v>
      </c>
      <c r="AW1511" s="19"/>
      <c r="AX1511" s="29">
        <v>8.4515880876569999E-2</v>
      </c>
      <c r="AY1511" s="30">
        <v>0.45495163723217003</v>
      </c>
      <c r="AZ1511" s="30">
        <v>0.67846849078068805</v>
      </c>
      <c r="BA1511" s="30">
        <v>0.61498010076957099</v>
      </c>
      <c r="BB1511" s="62">
        <v>8.7075344558888903E-3</v>
      </c>
      <c r="BC1511" s="108">
        <v>-16.992337944131599</v>
      </c>
      <c r="BD1511" s="22">
        <v>43847</v>
      </c>
      <c r="BE1511" s="22">
        <v>43914</v>
      </c>
      <c r="BF1511" s="24"/>
      <c r="BG1511" s="22"/>
      <c r="BH1511" s="37"/>
    </row>
    <row r="1512" spans="1:60" x14ac:dyDescent="0.25">
      <c r="A1512" s="19"/>
      <c r="B1512" s="17" t="s">
        <v>1526</v>
      </c>
      <c r="C1512" s="17" t="s">
        <v>5792</v>
      </c>
      <c r="D1512" s="17" t="s">
        <v>3277</v>
      </c>
      <c r="E1512" s="20" t="s">
        <v>7330</v>
      </c>
      <c r="F1512" s="20" t="s">
        <v>3159</v>
      </c>
      <c r="G1512" s="82" t="s">
        <v>7252</v>
      </c>
      <c r="H1512" s="85" t="s">
        <v>7263</v>
      </c>
      <c r="I1512" s="21" t="s">
        <v>7417</v>
      </c>
      <c r="J1512" s="21" t="s">
        <v>7836</v>
      </c>
      <c r="K1512" s="19"/>
      <c r="L1512" s="22">
        <v>44015</v>
      </c>
      <c r="M1512" s="98">
        <v>1050.3533999994399</v>
      </c>
      <c r="N1512" s="94">
        <v>1050.3533999994399</v>
      </c>
      <c r="O1512" s="94">
        <v>1050.3533999994399</v>
      </c>
      <c r="P1512" s="62">
        <f t="shared" si="23"/>
        <v>1</v>
      </c>
      <c r="Q1512" s="22">
        <v>44015</v>
      </c>
      <c r="R1512" s="99">
        <v>0</v>
      </c>
      <c r="S1512" s="99">
        <v>0</v>
      </c>
      <c r="T1512" s="19"/>
      <c r="U1512" s="23">
        <v>0</v>
      </c>
      <c r="V1512" s="63">
        <v>-0.55802128681534702</v>
      </c>
      <c r="W1512" s="23">
        <v>0</v>
      </c>
      <c r="X1512" s="63">
        <v>-9.6027699646656401</v>
      </c>
      <c r="Y1512" s="23">
        <v>0</v>
      </c>
      <c r="Z1512" s="63">
        <v>13.200603380581001</v>
      </c>
      <c r="AA1512" s="23">
        <v>0</v>
      </c>
      <c r="AB1512" s="63">
        <v>16.906615709653099</v>
      </c>
      <c r="AC1512" s="23">
        <v>0</v>
      </c>
      <c r="AD1512" s="63">
        <v>20.067297247529499</v>
      </c>
      <c r="AE1512" s="23">
        <v>7.4976729829359101E-3</v>
      </c>
      <c r="AF1512" s="64">
        <v>12.943108882260301</v>
      </c>
      <c r="AG1512" s="23">
        <v>0</v>
      </c>
      <c r="AH1512" s="63">
        <v>-6.0948258007556397</v>
      </c>
      <c r="AI1512" s="23">
        <v>0</v>
      </c>
      <c r="AJ1512" s="63">
        <v>10.0861129722034</v>
      </c>
      <c r="AK1512" s="23">
        <v>5.0353399999948999E-2</v>
      </c>
      <c r="AL1512" s="23">
        <v>5.0472301936679304E-3</v>
      </c>
      <c r="AM1512" s="63">
        <v>15.1463833778544</v>
      </c>
      <c r="AN1512" s="19"/>
      <c r="AO1512" s="26">
        <v>0</v>
      </c>
      <c r="AP1512" s="26">
        <v>0</v>
      </c>
      <c r="AQ1512" s="26">
        <v>0</v>
      </c>
      <c r="AR1512" s="26">
        <v>0</v>
      </c>
      <c r="AS1512" s="24">
        <v>0</v>
      </c>
      <c r="AT1512" s="24">
        <v>0</v>
      </c>
      <c r="AU1512" s="24">
        <v>7</v>
      </c>
      <c r="AV1512" s="25">
        <v>5</v>
      </c>
      <c r="AW1512" s="19"/>
      <c r="AX1512" s="29">
        <v>0</v>
      </c>
      <c r="AY1512" s="30">
        <v>-117.545979959425</v>
      </c>
      <c r="AZ1512" s="30">
        <v>0.39470262811346402</v>
      </c>
      <c r="BA1512" s="30">
        <v>-15.971119820984301</v>
      </c>
      <c r="BB1512" s="62">
        <v>0</v>
      </c>
      <c r="BC1512" s="108">
        <v>0</v>
      </c>
      <c r="BD1512" s="22">
        <v>43650</v>
      </c>
      <c r="BE1512" s="22"/>
      <c r="BF1512" s="24"/>
      <c r="BG1512" s="22"/>
      <c r="BH1512" s="37"/>
    </row>
    <row r="1513" spans="1:60" x14ac:dyDescent="0.25">
      <c r="A1513" s="19"/>
      <c r="B1513" s="17" t="s">
        <v>1527</v>
      </c>
      <c r="C1513" s="17" t="s">
        <v>5793</v>
      </c>
      <c r="D1513" s="17" t="s">
        <v>3277</v>
      </c>
      <c r="E1513" s="20" t="s">
        <v>7306</v>
      </c>
      <c r="F1513" s="20" t="s">
        <v>3159</v>
      </c>
      <c r="G1513" s="82" t="s">
        <v>7252</v>
      </c>
      <c r="H1513" s="85" t="s">
        <v>7263</v>
      </c>
      <c r="I1513" s="21" t="s">
        <v>7417</v>
      </c>
      <c r="J1513" s="21" t="s">
        <v>7837</v>
      </c>
      <c r="K1513" s="19"/>
      <c r="L1513" s="22">
        <v>44015</v>
      </c>
      <c r="M1513" s="98">
        <v>1000</v>
      </c>
      <c r="N1513" s="94">
        <v>1000</v>
      </c>
      <c r="O1513" s="94">
        <v>1000</v>
      </c>
      <c r="P1513" s="62">
        <f t="shared" si="23"/>
        <v>1</v>
      </c>
      <c r="Q1513" s="22">
        <v>44015</v>
      </c>
      <c r="R1513" s="99">
        <v>0</v>
      </c>
      <c r="S1513" s="99">
        <v>0</v>
      </c>
      <c r="T1513" s="19"/>
      <c r="U1513" s="23">
        <v>0</v>
      </c>
      <c r="V1513" s="63">
        <v>-0.55802128681534702</v>
      </c>
      <c r="W1513" s="23">
        <v>0</v>
      </c>
      <c r="X1513" s="63">
        <v>-9.6027699646656401</v>
      </c>
      <c r="Y1513" s="23">
        <v>0</v>
      </c>
      <c r="Z1513" s="63">
        <v>13.200603380581001</v>
      </c>
      <c r="AA1513" s="23">
        <v>0</v>
      </c>
      <c r="AB1513" s="63">
        <v>16.906615709653099</v>
      </c>
      <c r="AC1513" s="23">
        <v>0</v>
      </c>
      <c r="AD1513" s="63">
        <v>20.067297247529499</v>
      </c>
      <c r="AE1513" s="23"/>
      <c r="AF1513" s="64"/>
      <c r="AG1513" s="23">
        <v>0</v>
      </c>
      <c r="AH1513" s="63">
        <v>-6.0948258007556397</v>
      </c>
      <c r="AI1513" s="23">
        <v>0</v>
      </c>
      <c r="AJ1513" s="63">
        <v>10.0861129722034</v>
      </c>
      <c r="AK1513" s="23">
        <v>0</v>
      </c>
      <c r="AL1513" s="23">
        <v>0</v>
      </c>
      <c r="AM1513" s="63">
        <v>26.241372311516901</v>
      </c>
      <c r="AN1513" s="19"/>
      <c r="AO1513" s="26">
        <v>0</v>
      </c>
      <c r="AP1513" s="26">
        <v>0</v>
      </c>
      <c r="AQ1513" s="26">
        <v>0</v>
      </c>
      <c r="AR1513" s="26">
        <v>0</v>
      </c>
      <c r="AS1513" s="24">
        <v>0</v>
      </c>
      <c r="AT1513" s="24">
        <v>0</v>
      </c>
      <c r="AU1513" s="24">
        <v>7</v>
      </c>
      <c r="AV1513" s="25">
        <v>5</v>
      </c>
      <c r="AW1513" s="19"/>
      <c r="AX1513" s="29">
        <v>0</v>
      </c>
      <c r="AY1513" s="30">
        <v>-117.545979959425</v>
      </c>
      <c r="AZ1513" s="30">
        <v>0.39470262811346402</v>
      </c>
      <c r="BA1513" s="30">
        <v>-15.971119820984301</v>
      </c>
      <c r="BB1513" s="62">
        <v>0</v>
      </c>
      <c r="BC1513" s="108">
        <v>0</v>
      </c>
      <c r="BD1513" s="22">
        <v>43650</v>
      </c>
      <c r="BE1513" s="22"/>
      <c r="BF1513" s="24"/>
      <c r="BG1513" s="22"/>
      <c r="BH1513" s="37"/>
    </row>
    <row r="1514" spans="1:60" x14ac:dyDescent="0.25">
      <c r="A1514" s="19"/>
      <c r="B1514" s="17" t="s">
        <v>1528</v>
      </c>
      <c r="C1514" s="17" t="s">
        <v>5794</v>
      </c>
      <c r="D1514" s="17" t="s">
        <v>3277</v>
      </c>
      <c r="E1514" s="20" t="s">
        <v>7331</v>
      </c>
      <c r="F1514" s="20" t="s">
        <v>3159</v>
      </c>
      <c r="G1514" s="82" t="s">
        <v>7252</v>
      </c>
      <c r="H1514" s="85" t="s">
        <v>7263</v>
      </c>
      <c r="I1514" s="21" t="s">
        <v>7417</v>
      </c>
      <c r="J1514" s="21" t="s">
        <v>7838</v>
      </c>
      <c r="K1514" s="19"/>
      <c r="L1514" s="22">
        <v>44015</v>
      </c>
      <c r="M1514" s="98">
        <v>1660.0208999998899</v>
      </c>
      <c r="N1514" s="94">
        <v>1660.0208999998899</v>
      </c>
      <c r="O1514" s="94">
        <v>1697.25730000064</v>
      </c>
      <c r="P1514" s="62">
        <f t="shared" si="23"/>
        <v>0.97806083968486335</v>
      </c>
      <c r="Q1514" s="22">
        <v>43847</v>
      </c>
      <c r="R1514" s="99">
        <v>252213.98</v>
      </c>
      <c r="S1514" s="99">
        <v>397423.74136279302</v>
      </c>
      <c r="T1514" s="19"/>
      <c r="U1514" s="23">
        <v>2.3880084027041401E-3</v>
      </c>
      <c r="V1514" s="63">
        <v>-0.31922044654493198</v>
      </c>
      <c r="W1514" s="23">
        <v>3.6829338352617903E-2</v>
      </c>
      <c r="X1514" s="63">
        <v>-5.9198361294038504</v>
      </c>
      <c r="Y1514" s="23">
        <v>-6.6732763953041303E-3</v>
      </c>
      <c r="Z1514" s="63">
        <v>12.5332757410506</v>
      </c>
      <c r="AA1514" s="23">
        <v>6.6603746405235101E-2</v>
      </c>
      <c r="AB1514" s="63">
        <v>23.566990350169402</v>
      </c>
      <c r="AC1514" s="23">
        <v>0.16590114982333001</v>
      </c>
      <c r="AD1514" s="63">
        <v>36.657412229862501</v>
      </c>
      <c r="AE1514" s="23">
        <v>0.17323319136630699</v>
      </c>
      <c r="AF1514" s="64">
        <v>29.516660720604701</v>
      </c>
      <c r="AG1514" s="23">
        <v>3.91940926783718E-3</v>
      </c>
      <c r="AH1514" s="63">
        <v>-5.7028848739719296</v>
      </c>
      <c r="AI1514" s="23">
        <v>5.3653127524739804E-3</v>
      </c>
      <c r="AJ1514" s="63">
        <v>10.6226442474581</v>
      </c>
      <c r="AK1514" s="23">
        <v>0.60311047803028495</v>
      </c>
      <c r="AL1514" s="23">
        <v>5.5084155175791197E-2</v>
      </c>
      <c r="AM1514" s="63">
        <v>59.412352176499603</v>
      </c>
      <c r="AN1514" s="19"/>
      <c r="AO1514" s="26">
        <v>1.8552499939687599E-2</v>
      </c>
      <c r="AP1514" s="26">
        <v>-2.6867623667385501E-2</v>
      </c>
      <c r="AQ1514" s="26">
        <v>6.5756651869378402E-2</v>
      </c>
      <c r="AR1514" s="26">
        <v>-8.4507362646982095E-2</v>
      </c>
      <c r="AS1514" s="24">
        <v>9</v>
      </c>
      <c r="AT1514" s="24">
        <v>3</v>
      </c>
      <c r="AU1514" s="24">
        <v>7</v>
      </c>
      <c r="AV1514" s="25">
        <v>5</v>
      </c>
      <c r="AW1514" s="19"/>
      <c r="AX1514" s="29">
        <v>8.4514995115314406E-2</v>
      </c>
      <c r="AY1514" s="30">
        <v>0.44660153591257801</v>
      </c>
      <c r="AZ1514" s="30">
        <v>0.67582356101684105</v>
      </c>
      <c r="BA1514" s="30">
        <v>0.60353914039296797</v>
      </c>
      <c r="BB1514" s="62">
        <v>8.7074241241953104E-3</v>
      </c>
      <c r="BC1514" s="108">
        <v>-17.0033147007052</v>
      </c>
      <c r="BD1514" s="22">
        <v>43847</v>
      </c>
      <c r="BE1514" s="22">
        <v>43914</v>
      </c>
      <c r="BF1514" s="24"/>
      <c r="BG1514" s="22"/>
      <c r="BH1514" s="37"/>
    </row>
    <row r="1515" spans="1:60" x14ac:dyDescent="0.25">
      <c r="A1515" s="19"/>
      <c r="B1515" s="17" t="s">
        <v>1529</v>
      </c>
      <c r="C1515" s="17" t="s">
        <v>5795</v>
      </c>
      <c r="D1515" s="17" t="s">
        <v>3277</v>
      </c>
      <c r="E1515" s="20" t="s">
        <v>7332</v>
      </c>
      <c r="F1515" s="20" t="s">
        <v>3159</v>
      </c>
      <c r="G1515" s="82" t="s">
        <v>7252</v>
      </c>
      <c r="H1515" s="85" t="s">
        <v>7263</v>
      </c>
      <c r="I1515" s="21" t="s">
        <v>7417</v>
      </c>
      <c r="J1515" s="21" t="s">
        <v>7839</v>
      </c>
      <c r="K1515" s="19"/>
      <c r="L1515" s="22">
        <v>44015</v>
      </c>
      <c r="M1515" s="98">
        <v>1581.8641999997201</v>
      </c>
      <c r="N1515" s="94">
        <v>1581.8641999997201</v>
      </c>
      <c r="O1515" s="94">
        <v>1615.8596999999099</v>
      </c>
      <c r="P1515" s="62">
        <f t="shared" si="23"/>
        <v>0.97896135413229768</v>
      </c>
      <c r="Q1515" s="22">
        <v>43847</v>
      </c>
      <c r="R1515" s="99">
        <v>699083.62800000003</v>
      </c>
      <c r="S1515" s="99">
        <v>698584.19243554701</v>
      </c>
      <c r="T1515" s="19"/>
      <c r="U1515" s="23">
        <v>2.3934673827170601E-3</v>
      </c>
      <c r="V1515" s="63">
        <v>-0.31867454854364002</v>
      </c>
      <c r="W1515" s="23">
        <v>3.69995441269566E-2</v>
      </c>
      <c r="X1515" s="63">
        <v>-5.9028155519699803</v>
      </c>
      <c r="Y1515" s="23">
        <v>-5.68249068419391E-3</v>
      </c>
      <c r="Z1515" s="63">
        <v>12.6323543121689</v>
      </c>
      <c r="AA1515" s="23">
        <v>6.8744623304155497E-2</v>
      </c>
      <c r="AB1515" s="63">
        <v>23.781078040076</v>
      </c>
      <c r="AC1515" s="23">
        <v>0.17057972572743901</v>
      </c>
      <c r="AD1515" s="63">
        <v>37.125269820273402</v>
      </c>
      <c r="AE1515" s="23">
        <v>0.180298544168181</v>
      </c>
      <c r="AF1515" s="64">
        <v>30.2231960007921</v>
      </c>
      <c r="AG1515" s="23">
        <v>3.9358679969154799E-3</v>
      </c>
      <c r="AH1515" s="63">
        <v>-5.7012390010641001</v>
      </c>
      <c r="AI1515" s="23">
        <v>6.3846015782473798E-3</v>
      </c>
      <c r="AJ1515" s="63">
        <v>10.724573130035401</v>
      </c>
      <c r="AK1515" s="23">
        <v>0.63060292131733198</v>
      </c>
      <c r="AL1515" s="23">
        <v>5.7124473603835199E-2</v>
      </c>
      <c r="AM1515" s="63">
        <v>62.161596505204201</v>
      </c>
      <c r="AN1515" s="19"/>
      <c r="AO1515" s="26">
        <v>1.85581063360587E-2</v>
      </c>
      <c r="AP1515" s="26">
        <v>-2.68623021884196E-2</v>
      </c>
      <c r="AQ1515" s="26">
        <v>6.59318231846555E-2</v>
      </c>
      <c r="AR1515" s="26">
        <v>-8.4351848116057199E-2</v>
      </c>
      <c r="AS1515" s="24">
        <v>9</v>
      </c>
      <c r="AT1515" s="24">
        <v>3</v>
      </c>
      <c r="AU1515" s="24">
        <v>7</v>
      </c>
      <c r="AV1515" s="25">
        <v>5</v>
      </c>
      <c r="AW1515" s="19"/>
      <c r="AX1515" s="29">
        <v>8.4517385217768595E-2</v>
      </c>
      <c r="AY1515" s="30">
        <v>0.46979914030043801</v>
      </c>
      <c r="AZ1515" s="30">
        <v>0.68317164791460505</v>
      </c>
      <c r="BA1515" s="30">
        <v>0.63533770801404899</v>
      </c>
      <c r="BB1515" s="62">
        <v>8.7077234536718593E-3</v>
      </c>
      <c r="BC1515" s="108">
        <v>-16.972841144597599</v>
      </c>
      <c r="BD1515" s="22">
        <v>43847</v>
      </c>
      <c r="BE1515" s="22">
        <v>43914</v>
      </c>
      <c r="BF1515" s="24"/>
      <c r="BG1515" s="22"/>
      <c r="BH1515" s="37"/>
    </row>
    <row r="1516" spans="1:60" x14ac:dyDescent="0.25">
      <c r="A1516" s="19"/>
      <c r="B1516" s="17" t="s">
        <v>1530</v>
      </c>
      <c r="C1516" s="17" t="s">
        <v>5796</v>
      </c>
      <c r="D1516" s="17" t="s">
        <v>3277</v>
      </c>
      <c r="E1516" s="20" t="s">
        <v>7333</v>
      </c>
      <c r="F1516" s="20" t="s">
        <v>3159</v>
      </c>
      <c r="G1516" s="82" t="s">
        <v>7252</v>
      </c>
      <c r="H1516" s="85" t="s">
        <v>7263</v>
      </c>
      <c r="I1516" s="21" t="s">
        <v>7417</v>
      </c>
      <c r="J1516" s="21" t="s">
        <v>7840</v>
      </c>
      <c r="K1516" s="19"/>
      <c r="L1516" s="22">
        <v>44015</v>
      </c>
      <c r="M1516" s="98">
        <v>1627.97870000079</v>
      </c>
      <c r="N1516" s="94">
        <v>1627.97870000079</v>
      </c>
      <c r="O1516" s="94">
        <v>1661.43459999934</v>
      </c>
      <c r="P1516" s="62">
        <f t="shared" si="23"/>
        <v>0.97986324589691143</v>
      </c>
      <c r="Q1516" s="22">
        <v>43847</v>
      </c>
      <c r="R1516" s="99">
        <v>1597355.1740000001</v>
      </c>
      <c r="S1516" s="99">
        <v>1597461.0353437499</v>
      </c>
      <c r="T1516" s="19"/>
      <c r="U1516" s="23">
        <v>2.398954340606E-3</v>
      </c>
      <c r="V1516" s="63">
        <v>-0.31812585275474697</v>
      </c>
      <c r="W1516" s="23">
        <v>3.7170299921854201E-2</v>
      </c>
      <c r="X1516" s="63">
        <v>-5.88573997248022</v>
      </c>
      <c r="Y1516" s="23">
        <v>-4.6899403523639202E-3</v>
      </c>
      <c r="Z1516" s="63">
        <v>12.731609345341001</v>
      </c>
      <c r="AA1516" s="23">
        <v>7.0890807308387593E-2</v>
      </c>
      <c r="AB1516" s="63">
        <v>23.9956964404846</v>
      </c>
      <c r="AC1516" s="23">
        <v>0.17527923715184399</v>
      </c>
      <c r="AD1516" s="63">
        <v>37.595220962713903</v>
      </c>
      <c r="AE1516" s="23">
        <v>0.18741029574099199</v>
      </c>
      <c r="AF1516" s="64">
        <v>30.934371158073201</v>
      </c>
      <c r="AG1516" s="23">
        <v>3.9524051280750401E-3</v>
      </c>
      <c r="AH1516" s="63">
        <v>-5.6995852879481399</v>
      </c>
      <c r="AI1516" s="23">
        <v>7.4058292193512898E-3</v>
      </c>
      <c r="AJ1516" s="63">
        <v>10.826695894138499</v>
      </c>
      <c r="AK1516" s="23">
        <v>0.62797870000009404</v>
      </c>
      <c r="AL1516" s="23">
        <v>5.6931042043288499E-2</v>
      </c>
      <c r="AM1516" s="63">
        <v>61.899174373480498</v>
      </c>
      <c r="AN1516" s="19"/>
      <c r="AO1516" s="26">
        <v>1.8563666479167299E-2</v>
      </c>
      <c r="AP1516" s="26">
        <v>-2.6856927716835299E-2</v>
      </c>
      <c r="AQ1516" s="26">
        <v>6.6107216944146799E-2</v>
      </c>
      <c r="AR1516" s="26">
        <v>-8.41963519951969E-2</v>
      </c>
      <c r="AS1516" s="24">
        <v>9</v>
      </c>
      <c r="AT1516" s="24">
        <v>3</v>
      </c>
      <c r="AU1516" s="24">
        <v>7</v>
      </c>
      <c r="AV1516" s="25">
        <v>5</v>
      </c>
      <c r="AW1516" s="19"/>
      <c r="AX1516" s="29">
        <v>8.4519875999685606E-2</v>
      </c>
      <c r="AY1516" s="30">
        <v>0.493050563234192</v>
      </c>
      <c r="AZ1516" s="30">
        <v>0.69053660485496904</v>
      </c>
      <c r="BA1516" s="30">
        <v>0.66725382495496899</v>
      </c>
      <c r="BB1516" s="62">
        <v>8.7080333504491094E-3</v>
      </c>
      <c r="BC1516" s="108">
        <v>-16.942364147165801</v>
      </c>
      <c r="BD1516" s="22">
        <v>43847</v>
      </c>
      <c r="BE1516" s="22">
        <v>43914</v>
      </c>
      <c r="BF1516" s="24"/>
      <c r="BG1516" s="22"/>
      <c r="BH1516" s="37"/>
    </row>
    <row r="1517" spans="1:60" x14ac:dyDescent="0.25">
      <c r="A1517" s="19"/>
      <c r="B1517" s="17" t="s">
        <v>1531</v>
      </c>
      <c r="C1517" s="17" t="s">
        <v>5797</v>
      </c>
      <c r="D1517" s="17" t="s">
        <v>3277</v>
      </c>
      <c r="E1517" s="20" t="s">
        <v>7334</v>
      </c>
      <c r="F1517" s="20" t="s">
        <v>3159</v>
      </c>
      <c r="G1517" s="82" t="s">
        <v>7252</v>
      </c>
      <c r="H1517" s="85" t="s">
        <v>7263</v>
      </c>
      <c r="I1517" s="21" t="s">
        <v>7417</v>
      </c>
      <c r="J1517" s="21" t="s">
        <v>7841</v>
      </c>
      <c r="K1517" s="19"/>
      <c r="L1517" s="22">
        <v>44015</v>
      </c>
      <c r="M1517" s="98">
        <v>1637.3675999995301</v>
      </c>
      <c r="N1517" s="94">
        <v>1637.3675999995301</v>
      </c>
      <c r="O1517" s="94">
        <v>1669.47959999926</v>
      </c>
      <c r="P1517" s="62">
        <f t="shared" si="23"/>
        <v>0.98076526361882821</v>
      </c>
      <c r="Q1517" s="22">
        <v>43847</v>
      </c>
      <c r="R1517" s="99">
        <v>3234742.5759999999</v>
      </c>
      <c r="S1517" s="99">
        <v>3274208.5937617202</v>
      </c>
      <c r="T1517" s="19"/>
      <c r="U1517" s="23">
        <v>2.4044960337050699E-3</v>
      </c>
      <c r="V1517" s="63">
        <v>-0.31757168344483899</v>
      </c>
      <c r="W1517" s="23">
        <v>3.7340695933380602E-2</v>
      </c>
      <c r="X1517" s="63">
        <v>-5.8687003713275798</v>
      </c>
      <c r="Y1517" s="23">
        <v>-3.6974181239202201E-3</v>
      </c>
      <c r="Z1517" s="63">
        <v>12.830861568189</v>
      </c>
      <c r="AA1517" s="23">
        <v>7.3040340468651294E-2</v>
      </c>
      <c r="AB1517" s="63">
        <v>24.210649756511</v>
      </c>
      <c r="AC1517" s="23">
        <v>0.17999682041787299</v>
      </c>
      <c r="AD1517" s="63">
        <v>38.066979289345902</v>
      </c>
      <c r="AE1517" s="23">
        <v>0.19456285860360401</v>
      </c>
      <c r="AF1517" s="64">
        <v>31.6496274443343</v>
      </c>
      <c r="AG1517" s="23">
        <v>3.9689873265160696E-3</v>
      </c>
      <c r="AH1517" s="63">
        <v>-5.6979270681040397</v>
      </c>
      <c r="AI1517" s="23">
        <v>8.4270050429040601E-3</v>
      </c>
      <c r="AJ1517" s="63">
        <v>10.928813476493801</v>
      </c>
      <c r="AK1517" s="23">
        <v>0.68703387734945898</v>
      </c>
      <c r="AL1517" s="23">
        <v>6.1218637460115098E-2</v>
      </c>
      <c r="AM1517" s="63">
        <v>67.804692108416901</v>
      </c>
      <c r="AN1517" s="19"/>
      <c r="AO1517" s="26">
        <v>1.8569221048892401E-2</v>
      </c>
      <c r="AP1517" s="26">
        <v>-2.6851596647247799E-2</v>
      </c>
      <c r="AQ1517" s="26">
        <v>6.6282127530939802E-2</v>
      </c>
      <c r="AR1517" s="26">
        <v>-8.4040825393458404E-2</v>
      </c>
      <c r="AS1517" s="24">
        <v>9</v>
      </c>
      <c r="AT1517" s="24">
        <v>3</v>
      </c>
      <c r="AU1517" s="24">
        <v>7</v>
      </c>
      <c r="AV1517" s="25">
        <v>5</v>
      </c>
      <c r="AW1517" s="19"/>
      <c r="AX1517" s="29">
        <v>8.45223867609457E-2</v>
      </c>
      <c r="AY1517" s="30">
        <v>0.51633314164701005</v>
      </c>
      <c r="AZ1517" s="30">
        <v>0.69791279274159002</v>
      </c>
      <c r="BA1517" s="30">
        <v>0.69925609215442797</v>
      </c>
      <c r="BB1517" s="62">
        <v>8.7083451899252397E-3</v>
      </c>
      <c r="BC1517" s="108">
        <v>-16.9118628343567</v>
      </c>
      <c r="BD1517" s="22">
        <v>43847</v>
      </c>
      <c r="BE1517" s="22">
        <v>43914</v>
      </c>
      <c r="BF1517" s="24"/>
      <c r="BG1517" s="22"/>
      <c r="BH1517" s="37"/>
    </row>
    <row r="1518" spans="1:60" x14ac:dyDescent="0.25">
      <c r="A1518" s="19"/>
      <c r="B1518" s="17" t="s">
        <v>1532</v>
      </c>
      <c r="C1518" s="17" t="s">
        <v>5798</v>
      </c>
      <c r="D1518" s="17" t="s">
        <v>3278</v>
      </c>
      <c r="E1518" s="20" t="s">
        <v>7289</v>
      </c>
      <c r="F1518" s="20" t="s">
        <v>3159</v>
      </c>
      <c r="G1518" s="82" t="s">
        <v>7252</v>
      </c>
      <c r="H1518" s="85" t="s">
        <v>7262</v>
      </c>
      <c r="I1518" s="21" t="s">
        <v>7417</v>
      </c>
      <c r="J1518" s="21" t="s">
        <v>7842</v>
      </c>
      <c r="K1518" s="19"/>
      <c r="L1518" s="22">
        <v>44015</v>
      </c>
      <c r="M1518" s="98">
        <v>1335.48570000008</v>
      </c>
      <c r="N1518" s="94">
        <v>1335.48570000008</v>
      </c>
      <c r="O1518" s="94">
        <v>1347.67190000042</v>
      </c>
      <c r="P1518" s="62">
        <f t="shared" si="23"/>
        <v>0.99095759138382555</v>
      </c>
      <c r="Q1518" s="22">
        <v>43714</v>
      </c>
      <c r="R1518" s="99">
        <v>124235.645</v>
      </c>
      <c r="S1518" s="99">
        <v>101350.176641235</v>
      </c>
      <c r="T1518" s="19"/>
      <c r="U1518" s="23">
        <v>1.50538632806274E-3</v>
      </c>
      <c r="V1518" s="63">
        <v>-0.40748265400907302</v>
      </c>
      <c r="W1518" s="23">
        <v>1.7837148732724E-2</v>
      </c>
      <c r="X1518" s="63">
        <v>-7.8190550913932402</v>
      </c>
      <c r="Y1518" s="23">
        <v>3.55768955523672E-3</v>
      </c>
      <c r="Z1518" s="63">
        <v>13.556372336112</v>
      </c>
      <c r="AA1518" s="23">
        <v>3.8972828799160197E-2</v>
      </c>
      <c r="AB1518" s="63">
        <v>20.803898589569101</v>
      </c>
      <c r="AC1518" s="23">
        <v>0.137601316173532</v>
      </c>
      <c r="AD1518" s="63">
        <v>33.8274288648972</v>
      </c>
      <c r="AE1518" s="23">
        <v>0.116549353180744</v>
      </c>
      <c r="AF1518" s="64">
        <v>23.848276902048401</v>
      </c>
      <c r="AG1518" s="23">
        <v>5.2742706975550402E-4</v>
      </c>
      <c r="AH1518" s="63">
        <v>-6.0420830937800902</v>
      </c>
      <c r="AI1518" s="23">
        <v>1.09189499253262E-2</v>
      </c>
      <c r="AJ1518" s="63">
        <v>11.178007964743299</v>
      </c>
      <c r="AK1518" s="23">
        <v>0.33548569999926298</v>
      </c>
      <c r="AL1518" s="23">
        <v>3.0066187999182099E-2</v>
      </c>
      <c r="AM1518" s="63">
        <v>45.414309211541003</v>
      </c>
      <c r="AN1518" s="19"/>
      <c r="AO1518" s="26">
        <v>2.3642554040634398E-2</v>
      </c>
      <c r="AP1518" s="26">
        <v>-2.73295203060115E-2</v>
      </c>
      <c r="AQ1518" s="26">
        <v>5.2955702185499803E-2</v>
      </c>
      <c r="AR1518" s="26">
        <v>-5.7346605734928703E-2</v>
      </c>
      <c r="AS1518" s="24">
        <v>8</v>
      </c>
      <c r="AT1518" s="24">
        <v>4</v>
      </c>
      <c r="AU1518" s="24">
        <v>7</v>
      </c>
      <c r="AV1518" s="25">
        <v>5</v>
      </c>
      <c r="AW1518" s="19"/>
      <c r="AX1518" s="29">
        <v>7.6346788376176894E-2</v>
      </c>
      <c r="AY1518" s="30">
        <v>0.17329908640886099</v>
      </c>
      <c r="AZ1518" s="30">
        <v>0.55316860441234905</v>
      </c>
      <c r="BA1518" s="30">
        <v>0.23075502687129301</v>
      </c>
      <c r="BB1518" s="62">
        <v>7.8654742988237599E-3</v>
      </c>
      <c r="BC1518" s="108">
        <v>-12.492246814770599</v>
      </c>
      <c r="BD1518" s="22">
        <v>43714</v>
      </c>
      <c r="BE1518" s="22">
        <v>43914</v>
      </c>
      <c r="BF1518" s="24"/>
      <c r="BG1518" s="22"/>
      <c r="BH1518" s="37"/>
    </row>
    <row r="1519" spans="1:60" x14ac:dyDescent="0.25">
      <c r="A1519" s="19"/>
      <c r="B1519" s="17" t="s">
        <v>1533</v>
      </c>
      <c r="C1519" s="17" t="s">
        <v>5799</v>
      </c>
      <c r="D1519" s="17" t="s">
        <v>3278</v>
      </c>
      <c r="E1519" s="20" t="s">
        <v>7290</v>
      </c>
      <c r="F1519" s="20" t="s">
        <v>3159</v>
      </c>
      <c r="G1519" s="82" t="s">
        <v>7252</v>
      </c>
      <c r="H1519" s="85" t="s">
        <v>7262</v>
      </c>
      <c r="I1519" s="21" t="s">
        <v>7417</v>
      </c>
      <c r="J1519" s="21" t="s">
        <v>7843</v>
      </c>
      <c r="K1519" s="19"/>
      <c r="L1519" s="22">
        <v>44015</v>
      </c>
      <c r="M1519" s="98">
        <v>1563.46639999934</v>
      </c>
      <c r="N1519" s="94">
        <v>1563.46639999934</v>
      </c>
      <c r="O1519" s="94">
        <v>1569.15990000032</v>
      </c>
      <c r="P1519" s="62">
        <f t="shared" si="23"/>
        <v>0.99637162535126034</v>
      </c>
      <c r="Q1519" s="22">
        <v>44005</v>
      </c>
      <c r="R1519" s="99">
        <v>3295049.855</v>
      </c>
      <c r="S1519" s="99">
        <v>3254422.26273828</v>
      </c>
      <c r="T1519" s="19"/>
      <c r="U1519" s="23">
        <v>1.5333045321313001E-3</v>
      </c>
      <c r="V1519" s="63">
        <v>-0.40469083360221703</v>
      </c>
      <c r="W1519" s="23">
        <v>1.8689294325668002E-2</v>
      </c>
      <c r="X1519" s="63">
        <v>-7.7338405320988404</v>
      </c>
      <c r="Y1519" s="23">
        <v>8.6652887621312402E-3</v>
      </c>
      <c r="Z1519" s="63">
        <v>14.0671322567941</v>
      </c>
      <c r="AA1519" s="23">
        <v>4.9633879028988297E-2</v>
      </c>
      <c r="AB1519" s="63">
        <v>21.870003612566499</v>
      </c>
      <c r="AC1519" s="23">
        <v>0.16532418584392899</v>
      </c>
      <c r="AD1519" s="63">
        <v>36.599715831922403</v>
      </c>
      <c r="AE1519" s="23">
        <v>0.160640042711748</v>
      </c>
      <c r="AF1519" s="64">
        <v>28.257345855148699</v>
      </c>
      <c r="AG1519" s="23">
        <v>6.1106746215955398E-4</v>
      </c>
      <c r="AH1519" s="63">
        <v>-6.0337190545396897</v>
      </c>
      <c r="AI1519" s="23">
        <v>1.6149091090483101E-2</v>
      </c>
      <c r="AJ1519" s="63">
        <v>11.701022081251701</v>
      </c>
      <c r="AK1519" s="23">
        <v>0.56346639999887005</v>
      </c>
      <c r="AL1519" s="23">
        <v>4.6825186142086701E-2</v>
      </c>
      <c r="AM1519" s="63">
        <v>68.212379211443505</v>
      </c>
      <c r="AN1519" s="19"/>
      <c r="AO1519" s="26">
        <v>2.36711075813218E-2</v>
      </c>
      <c r="AP1519" s="26">
        <v>-2.7302371136102E-2</v>
      </c>
      <c r="AQ1519" s="26">
        <v>5.3836912889892098E-2</v>
      </c>
      <c r="AR1519" s="26">
        <v>-5.6531057575775798E-2</v>
      </c>
      <c r="AS1519" s="24">
        <v>8</v>
      </c>
      <c r="AT1519" s="24">
        <v>4</v>
      </c>
      <c r="AU1519" s="24">
        <v>7</v>
      </c>
      <c r="AV1519" s="25">
        <v>5</v>
      </c>
      <c r="AW1519" s="19"/>
      <c r="AX1519" s="29">
        <v>7.6361757412451006E-2</v>
      </c>
      <c r="AY1519" s="30">
        <v>0.30129729182499398</v>
      </c>
      <c r="AZ1519" s="30">
        <v>0.58835093295419905</v>
      </c>
      <c r="BA1519" s="30">
        <v>0.402718661486688</v>
      </c>
      <c r="BB1519" s="62">
        <v>7.8672585461390596E-3</v>
      </c>
      <c r="BC1519" s="108">
        <v>-12.206069026608001</v>
      </c>
      <c r="BD1519" s="22">
        <v>43850</v>
      </c>
      <c r="BE1519" s="22">
        <v>43914</v>
      </c>
      <c r="BF1519" s="24">
        <v>109</v>
      </c>
      <c r="BG1519" s="22">
        <v>44001</v>
      </c>
      <c r="BH1519" s="37"/>
    </row>
    <row r="1520" spans="1:60" x14ac:dyDescent="0.25">
      <c r="A1520" s="19"/>
      <c r="B1520" s="17" t="s">
        <v>1534</v>
      </c>
      <c r="C1520" s="17" t="s">
        <v>5800</v>
      </c>
      <c r="D1520" s="17" t="s">
        <v>3278</v>
      </c>
      <c r="E1520" s="20" t="s">
        <v>7315</v>
      </c>
      <c r="F1520" s="20" t="s">
        <v>3159</v>
      </c>
      <c r="G1520" s="82" t="s">
        <v>7252</v>
      </c>
      <c r="H1520" s="85" t="s">
        <v>7262</v>
      </c>
      <c r="I1520" s="21" t="s">
        <v>7417</v>
      </c>
      <c r="J1520" s="21" t="s">
        <v>7844</v>
      </c>
      <c r="K1520" s="19"/>
      <c r="L1520" s="22">
        <v>44015</v>
      </c>
      <c r="M1520" s="98">
        <v>1567.42970000021</v>
      </c>
      <c r="N1520" s="94">
        <v>1567.42970000021</v>
      </c>
      <c r="O1520" s="94">
        <v>1573.0514000002299</v>
      </c>
      <c r="P1520" s="62">
        <f t="shared" si="23"/>
        <v>0.99642624519451872</v>
      </c>
      <c r="Q1520" s="22">
        <v>44005</v>
      </c>
      <c r="R1520" s="99">
        <v>11243329.721000001</v>
      </c>
      <c r="S1520" s="99">
        <v>10565051.0217344</v>
      </c>
      <c r="T1520" s="19"/>
      <c r="U1520" s="23">
        <v>1.5388287974929E-3</v>
      </c>
      <c r="V1520" s="63">
        <v>-0.40413840706605703</v>
      </c>
      <c r="W1520" s="23">
        <v>1.88566816796083E-2</v>
      </c>
      <c r="X1520" s="63">
        <v>-7.7171017967048101</v>
      </c>
      <c r="Y1520" s="23">
        <v>9.6717688447824895E-3</v>
      </c>
      <c r="Z1520" s="63">
        <v>14.167780265066501</v>
      </c>
      <c r="AA1520" s="23">
        <v>5.1740999628236799E-2</v>
      </c>
      <c r="AB1520" s="63">
        <v>22.080715672491401</v>
      </c>
      <c r="AC1520" s="23">
        <v>0.17000000373256599</v>
      </c>
      <c r="AD1520" s="63">
        <v>37.067297620815197</v>
      </c>
      <c r="AE1520" s="23">
        <v>0.16762985240900899</v>
      </c>
      <c r="AF1520" s="64">
        <v>28.9563268248749</v>
      </c>
      <c r="AG1520" s="23">
        <v>6.27598796199891E-4</v>
      </c>
      <c r="AH1520" s="63">
        <v>-6.0320659211356498</v>
      </c>
      <c r="AI1520" s="23">
        <v>1.71797192197118E-2</v>
      </c>
      <c r="AJ1520" s="63">
        <v>11.804084894174601</v>
      </c>
      <c r="AK1520" s="23">
        <v>0.56742970000079396</v>
      </c>
      <c r="AL1520" s="23">
        <v>4.70966036791651E-2</v>
      </c>
      <c r="AM1520" s="63">
        <v>68.608709211694105</v>
      </c>
      <c r="AN1520" s="19"/>
      <c r="AO1520" s="26">
        <v>2.36767361748207E-2</v>
      </c>
      <c r="AP1520" s="26">
        <v>-2.7297002354316601E-2</v>
      </c>
      <c r="AQ1520" s="26">
        <v>5.4010244279197699E-2</v>
      </c>
      <c r="AR1520" s="26">
        <v>-5.6370805429687601E-2</v>
      </c>
      <c r="AS1520" s="24">
        <v>8</v>
      </c>
      <c r="AT1520" s="24">
        <v>4</v>
      </c>
      <c r="AU1520" s="24">
        <v>7</v>
      </c>
      <c r="AV1520" s="25">
        <v>5</v>
      </c>
      <c r="AW1520" s="19"/>
      <c r="AX1520" s="29">
        <v>7.6364819038281004E-2</v>
      </c>
      <c r="AY1520" s="30">
        <v>0.32658171096045402</v>
      </c>
      <c r="AZ1520" s="30">
        <v>0.59530223857746001</v>
      </c>
      <c r="BA1520" s="30">
        <v>0.43683957543999002</v>
      </c>
      <c r="BB1520" s="62">
        <v>7.8676217354041005E-3</v>
      </c>
      <c r="BC1520" s="108">
        <v>-12.175250065236501</v>
      </c>
      <c r="BD1520" s="22">
        <v>43850</v>
      </c>
      <c r="BE1520" s="22">
        <v>43914</v>
      </c>
      <c r="BF1520" s="24">
        <v>109</v>
      </c>
      <c r="BG1520" s="22">
        <v>44001</v>
      </c>
      <c r="BH1520" s="37"/>
    </row>
    <row r="1521" spans="1:60" x14ac:dyDescent="0.25">
      <c r="A1521" s="19"/>
      <c r="B1521" s="17" t="s">
        <v>1535</v>
      </c>
      <c r="C1521" s="17" t="s">
        <v>5801</v>
      </c>
      <c r="D1521" s="17" t="s">
        <v>3278</v>
      </c>
      <c r="E1521" s="20" t="s">
        <v>7300</v>
      </c>
      <c r="F1521" s="20" t="s">
        <v>3159</v>
      </c>
      <c r="G1521" s="82" t="s">
        <v>7252</v>
      </c>
      <c r="H1521" s="85" t="s">
        <v>7262</v>
      </c>
      <c r="I1521" s="21" t="s">
        <v>7417</v>
      </c>
      <c r="J1521" s="21" t="s">
        <v>7845</v>
      </c>
      <c r="K1521" s="19"/>
      <c r="L1521" s="22">
        <v>44015</v>
      </c>
      <c r="M1521" s="98">
        <v>1393.41540000029</v>
      </c>
      <c r="N1521" s="94">
        <v>1393.41540000029</v>
      </c>
      <c r="O1521" s="94">
        <v>1409.3893999997499</v>
      </c>
      <c r="P1521" s="62">
        <f t="shared" si="23"/>
        <v>0.98866601380749508</v>
      </c>
      <c r="Q1521" s="22">
        <v>43714</v>
      </c>
      <c r="R1521" s="99">
        <v>966869.98100000003</v>
      </c>
      <c r="S1521" s="99">
        <v>1303771.4577441399</v>
      </c>
      <c r="T1521" s="19"/>
      <c r="U1521" s="23">
        <v>1.4977019145590001E-3</v>
      </c>
      <c r="V1521" s="63">
        <v>-0.40825109535944598</v>
      </c>
      <c r="W1521" s="23">
        <v>1.76022651958192E-2</v>
      </c>
      <c r="X1521" s="63">
        <v>-7.8425434450837201</v>
      </c>
      <c r="Y1521" s="23">
        <v>2.1539527078857602E-3</v>
      </c>
      <c r="Z1521" s="63">
        <v>13.4159986513696</v>
      </c>
      <c r="AA1521" s="23">
        <v>3.6052195515367202E-2</v>
      </c>
      <c r="AB1521" s="63">
        <v>20.511835261189798</v>
      </c>
      <c r="AC1521" s="23">
        <v>0.135400515153451</v>
      </c>
      <c r="AD1521" s="63">
        <v>33.607348762860099</v>
      </c>
      <c r="AE1521" s="23">
        <v>0.11623271536707799</v>
      </c>
      <c r="AF1521" s="64">
        <v>23.816613120667199</v>
      </c>
      <c r="AG1521" s="23">
        <v>5.0433937212801495E-4</v>
      </c>
      <c r="AH1521" s="63">
        <v>-6.04439186354284</v>
      </c>
      <c r="AI1521" s="23">
        <v>9.4816621785866993E-3</v>
      </c>
      <c r="AJ1521" s="63">
        <v>11.034279190062099</v>
      </c>
      <c r="AK1521" s="23">
        <v>0.39341539999994002</v>
      </c>
      <c r="AL1521" s="23">
        <v>3.4554750764073099E-2</v>
      </c>
      <c r="AM1521" s="63">
        <v>51.2072792116087</v>
      </c>
      <c r="AN1521" s="19"/>
      <c r="AO1521" s="26">
        <v>2.3634697286979599E-2</v>
      </c>
      <c r="AP1521" s="26">
        <v>-2.73369685610305E-2</v>
      </c>
      <c r="AQ1521" s="26">
        <v>5.2712749989950701E-2</v>
      </c>
      <c r="AR1521" s="26">
        <v>-5.7571162527019597E-2</v>
      </c>
      <c r="AS1521" s="24">
        <v>8</v>
      </c>
      <c r="AT1521" s="24">
        <v>4</v>
      </c>
      <c r="AU1521" s="24">
        <v>7</v>
      </c>
      <c r="AV1521" s="25">
        <v>5</v>
      </c>
      <c r="AW1521" s="19"/>
      <c r="AX1521" s="29">
        <v>7.6342930057871794E-2</v>
      </c>
      <c r="AY1521" s="30">
        <v>0.138217748988154</v>
      </c>
      <c r="AZ1521" s="30">
        <v>0.543526732089049</v>
      </c>
      <c r="BA1521" s="30">
        <v>0.183849390727573</v>
      </c>
      <c r="BB1521" s="62">
        <v>7.8650103386553403E-3</v>
      </c>
      <c r="BC1521" s="108">
        <v>-12.6267516982043</v>
      </c>
      <c r="BD1521" s="22">
        <v>43714</v>
      </c>
      <c r="BE1521" s="22">
        <v>43914</v>
      </c>
      <c r="BF1521" s="24"/>
      <c r="BG1521" s="22"/>
      <c r="BH1521" s="37"/>
    </row>
    <row r="1522" spans="1:60" x14ac:dyDescent="0.25">
      <c r="A1522" s="19"/>
      <c r="B1522" s="17" t="s">
        <v>1536</v>
      </c>
      <c r="C1522" s="17" t="s">
        <v>5802</v>
      </c>
      <c r="D1522" s="17" t="s">
        <v>3278</v>
      </c>
      <c r="E1522" s="20" t="s">
        <v>7328</v>
      </c>
      <c r="F1522" s="20" t="s">
        <v>3159</v>
      </c>
      <c r="G1522" s="82" t="s">
        <v>7252</v>
      </c>
      <c r="H1522" s="85" t="s">
        <v>7262</v>
      </c>
      <c r="I1522" s="21" t="s">
        <v>7417</v>
      </c>
      <c r="J1522" s="21" t="s">
        <v>7846</v>
      </c>
      <c r="K1522" s="19"/>
      <c r="L1522" s="22">
        <v>44015</v>
      </c>
      <c r="M1522" s="98">
        <v>1420.02710000053</v>
      </c>
      <c r="N1522" s="94">
        <v>1420.02710000053</v>
      </c>
      <c r="O1522" s="94">
        <v>1431.84640000015</v>
      </c>
      <c r="P1522" s="62">
        <f t="shared" si="23"/>
        <v>0.99174541347478429</v>
      </c>
      <c r="Q1522" s="22">
        <v>43747</v>
      </c>
      <c r="R1522" s="99">
        <v>12344813.631999999</v>
      </c>
      <c r="S1522" s="99">
        <v>9415390.5333750006</v>
      </c>
      <c r="T1522" s="19"/>
      <c r="U1522" s="23">
        <v>1.5081578694662299E-3</v>
      </c>
      <c r="V1522" s="63">
        <v>-0.40720549986872401</v>
      </c>
      <c r="W1522" s="23">
        <v>1.7920798814884599E-2</v>
      </c>
      <c r="X1522" s="63">
        <v>-7.8106900831771799</v>
      </c>
      <c r="Y1522" s="23">
        <v>4.0586528757557997E-3</v>
      </c>
      <c r="Z1522" s="63">
        <v>13.606468668163901</v>
      </c>
      <c r="AA1522" s="23">
        <v>4.0016051098064102E-2</v>
      </c>
      <c r="AB1522" s="63">
        <v>20.908220819459501</v>
      </c>
      <c r="AC1522" s="23">
        <v>0.14409404144680599</v>
      </c>
      <c r="AD1522" s="63">
        <v>34.476701392210103</v>
      </c>
      <c r="AE1522" s="23">
        <v>0.12908117286686299</v>
      </c>
      <c r="AF1522" s="64">
        <v>25.101458870660299</v>
      </c>
      <c r="AG1522" s="23">
        <v>5.3562864195555405E-4</v>
      </c>
      <c r="AH1522" s="63">
        <v>-6.0412629365600896</v>
      </c>
      <c r="AI1522" s="23">
        <v>1.14318824307702E-2</v>
      </c>
      <c r="AJ1522" s="63">
        <v>11.229301215280399</v>
      </c>
      <c r="AK1522" s="23">
        <v>0.42002710000088</v>
      </c>
      <c r="AL1522" s="23">
        <v>3.6560795655532302E-2</v>
      </c>
      <c r="AM1522" s="63">
        <v>53.868449211702703</v>
      </c>
      <c r="AN1522" s="19"/>
      <c r="AO1522" s="26">
        <v>2.36453950710711E-2</v>
      </c>
      <c r="AP1522" s="26">
        <v>-2.7326812014507599E-2</v>
      </c>
      <c r="AQ1522" s="26">
        <v>5.3042159051983603E-2</v>
      </c>
      <c r="AR1522" s="26">
        <v>-5.7266385018010603E-2</v>
      </c>
      <c r="AS1522" s="24">
        <v>8</v>
      </c>
      <c r="AT1522" s="24">
        <v>4</v>
      </c>
      <c r="AU1522" s="24">
        <v>7</v>
      </c>
      <c r="AV1522" s="25">
        <v>5</v>
      </c>
      <c r="AW1522" s="19"/>
      <c r="AX1522" s="29">
        <v>7.63481384776242E-2</v>
      </c>
      <c r="AY1522" s="30">
        <v>0.18582821496124799</v>
      </c>
      <c r="AZ1522" s="30">
        <v>0.55661216950557002</v>
      </c>
      <c r="BA1522" s="30">
        <v>0.24753091187517401</v>
      </c>
      <c r="BB1522" s="62">
        <v>7.8656372937257399E-3</v>
      </c>
      <c r="BC1522" s="108">
        <v>-12.4469146969641</v>
      </c>
      <c r="BD1522" s="22">
        <v>43747</v>
      </c>
      <c r="BE1522" s="22">
        <v>43914</v>
      </c>
      <c r="BF1522" s="24"/>
      <c r="BG1522" s="22"/>
      <c r="BH1522" s="37"/>
    </row>
    <row r="1523" spans="1:60" x14ac:dyDescent="0.25">
      <c r="A1523" s="19"/>
      <c r="B1523" s="17" t="s">
        <v>1537</v>
      </c>
      <c r="C1523" s="17" t="s">
        <v>5803</v>
      </c>
      <c r="D1523" s="17" t="s">
        <v>3278</v>
      </c>
      <c r="E1523" s="20" t="s">
        <v>7329</v>
      </c>
      <c r="F1523" s="20" t="s">
        <v>3159</v>
      </c>
      <c r="G1523" s="82" t="s">
        <v>7252</v>
      </c>
      <c r="H1523" s="85" t="s">
        <v>7262</v>
      </c>
      <c r="I1523" s="21" t="s">
        <v>7417</v>
      </c>
      <c r="J1523" s="21" t="s">
        <v>7847</v>
      </c>
      <c r="K1523" s="19"/>
      <c r="L1523" s="22">
        <v>44015</v>
      </c>
      <c r="M1523" s="98">
        <v>1579.90740000084</v>
      </c>
      <c r="N1523" s="94">
        <v>1579.90740000084</v>
      </c>
      <c r="O1523" s="94">
        <v>1585.5426000002799</v>
      </c>
      <c r="P1523" s="62">
        <f t="shared" si="23"/>
        <v>0.99644588546568291</v>
      </c>
      <c r="Q1523" s="22">
        <v>44005</v>
      </c>
      <c r="R1523" s="99">
        <v>3419323.91</v>
      </c>
      <c r="S1523" s="99">
        <v>3629352.5169570302</v>
      </c>
      <c r="T1523" s="19"/>
      <c r="U1523" s="23">
        <v>1.54081505388604E-3</v>
      </c>
      <c r="V1523" s="63">
        <v>-0.40393978142674303</v>
      </c>
      <c r="W1523" s="23">
        <v>1.8916914257715699E-2</v>
      </c>
      <c r="X1523" s="63">
        <v>-7.7110785388940704</v>
      </c>
      <c r="Y1523" s="23">
        <v>1.0033997308710201E-2</v>
      </c>
      <c r="Z1523" s="63">
        <v>14.204003111459301</v>
      </c>
      <c r="AA1523" s="23">
        <v>5.2500538105959997E-2</v>
      </c>
      <c r="AB1523" s="63">
        <v>22.1566695202491</v>
      </c>
      <c r="AC1523" s="23">
        <v>0.17168853625480601</v>
      </c>
      <c r="AD1523" s="63">
        <v>37.236150873009997</v>
      </c>
      <c r="AE1523" s="23">
        <v>0.170157805030758</v>
      </c>
      <c r="AF1523" s="64">
        <v>29.209122087049799</v>
      </c>
      <c r="AG1523" s="23">
        <v>6.3347611649078295E-4</v>
      </c>
      <c r="AH1523" s="63">
        <v>-6.0314781891065596</v>
      </c>
      <c r="AI1523" s="23">
        <v>1.7550621119880799E-2</v>
      </c>
      <c r="AJ1523" s="63">
        <v>11.8411750841915</v>
      </c>
      <c r="AK1523" s="23">
        <v>0.579907400000375</v>
      </c>
      <c r="AL1523" s="23">
        <v>4.7947106084393502E-2</v>
      </c>
      <c r="AM1523" s="63">
        <v>69.856479211594007</v>
      </c>
      <c r="AN1523" s="19"/>
      <c r="AO1523" s="26">
        <v>2.36787813846604E-2</v>
      </c>
      <c r="AP1523" s="26">
        <v>-2.7295097061141901E-2</v>
      </c>
      <c r="AQ1523" s="26">
        <v>5.4072570323114598E-2</v>
      </c>
      <c r="AR1523" s="26">
        <v>-5.6313095171426499E-2</v>
      </c>
      <c r="AS1523" s="24">
        <v>8</v>
      </c>
      <c r="AT1523" s="24">
        <v>4</v>
      </c>
      <c r="AU1523" s="24">
        <v>7</v>
      </c>
      <c r="AV1523" s="25">
        <v>5</v>
      </c>
      <c r="AW1523" s="19"/>
      <c r="AX1523" s="29">
        <v>7.6366014349987396E-2</v>
      </c>
      <c r="AY1523" s="30">
        <v>0.33569569987730602</v>
      </c>
      <c r="AZ1523" s="30">
        <v>0.59780786476221703</v>
      </c>
      <c r="BA1523" s="30">
        <v>0.44915089000096498</v>
      </c>
      <c r="BB1523" s="62">
        <v>7.8677620400776499E-3</v>
      </c>
      <c r="BC1523" s="108">
        <v>-12.164162068773299</v>
      </c>
      <c r="BD1523" s="22">
        <v>43850</v>
      </c>
      <c r="BE1523" s="22">
        <v>43914</v>
      </c>
      <c r="BF1523" s="24">
        <v>109</v>
      </c>
      <c r="BG1523" s="22">
        <v>44001</v>
      </c>
      <c r="BH1523" s="37"/>
    </row>
    <row r="1524" spans="1:60" x14ac:dyDescent="0.25">
      <c r="A1524" s="19"/>
      <c r="B1524" s="17" t="s">
        <v>1538</v>
      </c>
      <c r="C1524" s="17" t="s">
        <v>5804</v>
      </c>
      <c r="D1524" s="17" t="s">
        <v>3278</v>
      </c>
      <c r="E1524" s="20" t="s">
        <v>7330</v>
      </c>
      <c r="F1524" s="20" t="s">
        <v>3159</v>
      </c>
      <c r="G1524" s="82" t="s">
        <v>7252</v>
      </c>
      <c r="H1524" s="85" t="s">
        <v>7262</v>
      </c>
      <c r="I1524" s="21" t="s">
        <v>7417</v>
      </c>
      <c r="J1524" s="21" t="s">
        <v>7848</v>
      </c>
      <c r="K1524" s="19"/>
      <c r="L1524" s="22">
        <v>44015</v>
      </c>
      <c r="M1524" s="98">
        <v>1094.2661000005901</v>
      </c>
      <c r="N1524" s="94">
        <v>1094.2661000005901</v>
      </c>
      <c r="O1524" s="94">
        <v>1124.1296999994699</v>
      </c>
      <c r="P1524" s="62">
        <f t="shared" si="23"/>
        <v>0.97343402634153875</v>
      </c>
      <c r="Q1524" s="22">
        <v>43747</v>
      </c>
      <c r="R1524" s="99">
        <v>161921.50899999999</v>
      </c>
      <c r="S1524" s="99">
        <v>93567.346297729498</v>
      </c>
      <c r="T1524" s="19"/>
      <c r="U1524" s="23">
        <v>1.54845304314222E-3</v>
      </c>
      <c r="V1524" s="63">
        <v>-0.40317598250112502</v>
      </c>
      <c r="W1524" s="23">
        <v>1.91499580851087E-2</v>
      </c>
      <c r="X1524" s="63">
        <v>-7.6877741561547701</v>
      </c>
      <c r="Y1524" s="23">
        <v>2.0881369873677599E-2</v>
      </c>
      <c r="Z1524" s="63">
        <v>15.288740367948799</v>
      </c>
      <c r="AA1524" s="23">
        <v>-1.4522354094879101E-2</v>
      </c>
      <c r="AB1524" s="63">
        <v>15.454380300172501</v>
      </c>
      <c r="AC1524" s="23">
        <v>-2.13531238114228E-3</v>
      </c>
      <c r="AD1524" s="63">
        <v>19.853766009415299</v>
      </c>
      <c r="AE1524" s="23">
        <v>1.07099526758248E-3</v>
      </c>
      <c r="AF1524" s="64">
        <v>12.300441110724901</v>
      </c>
      <c r="AG1524" s="23">
        <v>6.5639533386274696E-4</v>
      </c>
      <c r="AH1524" s="63">
        <v>-6.0291862673693704</v>
      </c>
      <c r="AI1524" s="23">
        <v>2.0881369873677599E-2</v>
      </c>
      <c r="AJ1524" s="63">
        <v>12.174249959571201</v>
      </c>
      <c r="AK1524" s="23">
        <v>9.4266100000822903E-2</v>
      </c>
      <c r="AL1524" s="23">
        <v>9.2670336489390995E-3</v>
      </c>
      <c r="AM1524" s="63">
        <v>21.292349211667901</v>
      </c>
      <c r="AN1524" s="19"/>
      <c r="AO1524" s="26">
        <v>2.3686510114202999E-2</v>
      </c>
      <c r="AP1524" s="26">
        <v>-2.72877320148837E-2</v>
      </c>
      <c r="AQ1524" s="26">
        <v>1.2322479944487E-2</v>
      </c>
      <c r="AR1524" s="26">
        <v>-2.6502626232286299E-2</v>
      </c>
      <c r="AS1524" s="24">
        <v>5</v>
      </c>
      <c r="AT1524" s="24">
        <v>3</v>
      </c>
      <c r="AU1524" s="24">
        <v>7</v>
      </c>
      <c r="AV1524" s="25">
        <v>5</v>
      </c>
      <c r="AW1524" s="19"/>
      <c r="AX1524" s="29">
        <v>4.92013502976624E-2</v>
      </c>
      <c r="AY1524" s="30">
        <v>-0.85536840236818501</v>
      </c>
      <c r="AZ1524" s="30">
        <v>0.35133555014590501</v>
      </c>
      <c r="BA1524" s="30">
        <v>-1.1752946313408801</v>
      </c>
      <c r="BB1524" s="62">
        <v>5.0744661436783597E-3</v>
      </c>
      <c r="BC1524" s="108">
        <v>-6.9543309815198899</v>
      </c>
      <c r="BD1524" s="22">
        <v>43747</v>
      </c>
      <c r="BE1524" s="22">
        <v>43783</v>
      </c>
      <c r="BF1524" s="24"/>
      <c r="BG1524" s="22"/>
      <c r="BH1524" s="37"/>
    </row>
    <row r="1525" spans="1:60" x14ac:dyDescent="0.25">
      <c r="A1525" s="19"/>
      <c r="B1525" s="17" t="s">
        <v>1539</v>
      </c>
      <c r="C1525" s="17" t="s">
        <v>5805</v>
      </c>
      <c r="D1525" s="17" t="s">
        <v>3278</v>
      </c>
      <c r="E1525" s="20" t="s">
        <v>7331</v>
      </c>
      <c r="F1525" s="20" t="s">
        <v>3159</v>
      </c>
      <c r="G1525" s="82" t="s">
        <v>7252</v>
      </c>
      <c r="H1525" s="85" t="s">
        <v>7262</v>
      </c>
      <c r="I1525" s="21" t="s">
        <v>7417</v>
      </c>
      <c r="J1525" s="21" t="s">
        <v>7849</v>
      </c>
      <c r="K1525" s="19"/>
      <c r="L1525" s="22">
        <v>44015</v>
      </c>
      <c r="M1525" s="98">
        <v>1622.5489000007501</v>
      </c>
      <c r="N1525" s="94">
        <v>1622.5489000007501</v>
      </c>
      <c r="O1525" s="94">
        <v>1628.36830000021</v>
      </c>
      <c r="P1525" s="62">
        <f t="shared" si="23"/>
        <v>0.99642623846247858</v>
      </c>
      <c r="Q1525" s="22">
        <v>44005</v>
      </c>
      <c r="R1525" s="99">
        <v>62458.696000000004</v>
      </c>
      <c r="S1525" s="99">
        <v>99289.008278686495</v>
      </c>
      <c r="T1525" s="19"/>
      <c r="U1525" s="23">
        <v>1.53883578968816E-3</v>
      </c>
      <c r="V1525" s="63">
        <v>-0.40413770784653003</v>
      </c>
      <c r="W1525" s="23">
        <v>1.88565991720679E-2</v>
      </c>
      <c r="X1525" s="63">
        <v>-7.7171100474588501</v>
      </c>
      <c r="Y1525" s="23">
        <v>9.6711446185508993E-3</v>
      </c>
      <c r="Z1525" s="63">
        <v>14.1677178424434</v>
      </c>
      <c r="AA1525" s="23">
        <v>5.1740781098487801E-2</v>
      </c>
      <c r="AB1525" s="63">
        <v>22.080693819501899</v>
      </c>
      <c r="AC1525" s="23">
        <v>0.170000532885897</v>
      </c>
      <c r="AD1525" s="63">
        <v>37.0673505361192</v>
      </c>
      <c r="AE1525" s="23">
        <v>0.167630823603831</v>
      </c>
      <c r="AF1525" s="64">
        <v>28.956423944357098</v>
      </c>
      <c r="AG1525" s="23">
        <v>6.2755495309829701E-4</v>
      </c>
      <c r="AH1525" s="63">
        <v>-6.03207030544581</v>
      </c>
      <c r="AI1525" s="23">
        <v>1.7179056610984799E-2</v>
      </c>
      <c r="AJ1525" s="63">
        <v>11.8040186333092</v>
      </c>
      <c r="AK1525" s="23">
        <v>0.59354635631491004</v>
      </c>
      <c r="AL1525" s="23">
        <v>5.4367089644074398E-2</v>
      </c>
      <c r="AM1525" s="63">
        <v>58.455940004962002</v>
      </c>
      <c r="AN1525" s="19"/>
      <c r="AO1525" s="26">
        <v>2.3676751219682001E-2</v>
      </c>
      <c r="AP1525" s="26">
        <v>-2.7297017268210801E-2</v>
      </c>
      <c r="AQ1525" s="26">
        <v>5.40099596164509E-2</v>
      </c>
      <c r="AR1525" s="26">
        <v>-5.6370997433987199E-2</v>
      </c>
      <c r="AS1525" s="24">
        <v>8</v>
      </c>
      <c r="AT1525" s="24">
        <v>4</v>
      </c>
      <c r="AU1525" s="24">
        <v>7</v>
      </c>
      <c r="AV1525" s="25">
        <v>5</v>
      </c>
      <c r="AW1525" s="19"/>
      <c r="AX1525" s="29">
        <v>7.6364801217569001E-2</v>
      </c>
      <c r="AY1525" s="30">
        <v>0.326579241265335</v>
      </c>
      <c r="AZ1525" s="30">
        <v>0.59530123859985895</v>
      </c>
      <c r="BA1525" s="30">
        <v>0.43683624944924299</v>
      </c>
      <c r="BB1525" s="62">
        <v>7.8676199109941093E-3</v>
      </c>
      <c r="BC1525" s="108">
        <v>-12.1752625640656</v>
      </c>
      <c r="BD1525" s="22">
        <v>43850</v>
      </c>
      <c r="BE1525" s="22">
        <v>43914</v>
      </c>
      <c r="BF1525" s="24">
        <v>109</v>
      </c>
      <c r="BG1525" s="22">
        <v>44001</v>
      </c>
      <c r="BH1525" s="37"/>
    </row>
    <row r="1526" spans="1:60" x14ac:dyDescent="0.25">
      <c r="A1526" s="19"/>
      <c r="B1526" s="17" t="s">
        <v>1540</v>
      </c>
      <c r="C1526" s="17" t="s">
        <v>5806</v>
      </c>
      <c r="D1526" s="17" t="s">
        <v>3278</v>
      </c>
      <c r="E1526" s="20" t="s">
        <v>7332</v>
      </c>
      <c r="F1526" s="20" t="s">
        <v>3159</v>
      </c>
      <c r="G1526" s="82" t="s">
        <v>7252</v>
      </c>
      <c r="H1526" s="85" t="s">
        <v>7262</v>
      </c>
      <c r="I1526" s="21" t="s">
        <v>7417</v>
      </c>
      <c r="J1526" s="21" t="s">
        <v>7850</v>
      </c>
      <c r="K1526" s="19"/>
      <c r="L1526" s="22">
        <v>44015</v>
      </c>
      <c r="M1526" s="98">
        <v>1607.6051000002799</v>
      </c>
      <c r="N1526" s="94">
        <v>1607.6051000002799</v>
      </c>
      <c r="O1526" s="94">
        <v>1613.28240000084</v>
      </c>
      <c r="P1526" s="62">
        <f t="shared" si="23"/>
        <v>0.99648090129753031</v>
      </c>
      <c r="Q1526" s="22">
        <v>44005</v>
      </c>
      <c r="R1526" s="99">
        <v>39317.697</v>
      </c>
      <c r="S1526" s="99">
        <v>46792.5477366333</v>
      </c>
      <c r="T1526" s="19"/>
      <c r="U1526" s="23">
        <v>1.54430215297907E-3</v>
      </c>
      <c r="V1526" s="63">
        <v>-0.40359107151744</v>
      </c>
      <c r="W1526" s="23">
        <v>1.9024175251615798E-2</v>
      </c>
      <c r="X1526" s="63">
        <v>-7.7003524395040603</v>
      </c>
      <c r="Y1526" s="23">
        <v>1.0679178529244399E-2</v>
      </c>
      <c r="Z1526" s="63">
        <v>14.268521233505499</v>
      </c>
      <c r="AA1526" s="23">
        <v>5.3852574123084203E-2</v>
      </c>
      <c r="AB1526" s="63">
        <v>22.2918731219543</v>
      </c>
      <c r="AC1526" s="23">
        <v>0.17469790864212001</v>
      </c>
      <c r="AD1526" s="63">
        <v>37.537088111741497</v>
      </c>
      <c r="AE1526" s="23">
        <v>0.17466597825667099</v>
      </c>
      <c r="AF1526" s="64">
        <v>29.659939409641101</v>
      </c>
      <c r="AG1526" s="23">
        <v>6.4404273871332396E-4</v>
      </c>
      <c r="AH1526" s="63">
        <v>-6.03042152688431</v>
      </c>
      <c r="AI1526" s="23">
        <v>1.8211396634797001E-2</v>
      </c>
      <c r="AJ1526" s="63">
        <v>11.9072526356904</v>
      </c>
      <c r="AK1526" s="23">
        <v>0.60760509999992796</v>
      </c>
      <c r="AL1526" s="23">
        <v>5.54198284698941E-2</v>
      </c>
      <c r="AM1526" s="63">
        <v>59.861814373463901</v>
      </c>
      <c r="AN1526" s="19"/>
      <c r="AO1526" s="26">
        <v>2.3682333809119899E-2</v>
      </c>
      <c r="AP1526" s="26">
        <v>-2.7291727183182998E-2</v>
      </c>
      <c r="AQ1526" s="26">
        <v>5.41834664745693E-2</v>
      </c>
      <c r="AR1526" s="26">
        <v>-5.6210459013527697E-2</v>
      </c>
      <c r="AS1526" s="24">
        <v>8</v>
      </c>
      <c r="AT1526" s="24">
        <v>4</v>
      </c>
      <c r="AU1526" s="24">
        <v>7</v>
      </c>
      <c r="AV1526" s="25">
        <v>5</v>
      </c>
      <c r="AW1526" s="19"/>
      <c r="AX1526" s="29">
        <v>7.6368005123949798E-2</v>
      </c>
      <c r="AY1526" s="30">
        <v>0.35191743833456701</v>
      </c>
      <c r="AZ1526" s="30">
        <v>0.60226711135601396</v>
      </c>
      <c r="BA1526" s="30">
        <v>0.47107942289858301</v>
      </c>
      <c r="BB1526" s="62">
        <v>7.8679976400690098E-3</v>
      </c>
      <c r="BC1526" s="108">
        <v>-12.144434494592099</v>
      </c>
      <c r="BD1526" s="22">
        <v>43850</v>
      </c>
      <c r="BE1526" s="22">
        <v>43914</v>
      </c>
      <c r="BF1526" s="24">
        <v>109</v>
      </c>
      <c r="BG1526" s="22">
        <v>44001</v>
      </c>
      <c r="BH1526" s="37"/>
    </row>
    <row r="1527" spans="1:60" x14ac:dyDescent="0.25">
      <c r="A1527" s="19"/>
      <c r="B1527" s="17" t="s">
        <v>1541</v>
      </c>
      <c r="C1527" s="17" t="s">
        <v>5807</v>
      </c>
      <c r="D1527" s="17" t="s">
        <v>3278</v>
      </c>
      <c r="E1527" s="20" t="s">
        <v>7333</v>
      </c>
      <c r="F1527" s="20" t="s">
        <v>3159</v>
      </c>
      <c r="G1527" s="82" t="s">
        <v>7252</v>
      </c>
      <c r="H1527" s="85" t="s">
        <v>7262</v>
      </c>
      <c r="I1527" s="21" t="s">
        <v>7417</v>
      </c>
      <c r="J1527" s="21" t="s">
        <v>7851</v>
      </c>
      <c r="K1527" s="19"/>
      <c r="L1527" s="22">
        <v>44015</v>
      </c>
      <c r="M1527" s="98">
        <v>1623.2410000003899</v>
      </c>
      <c r="N1527" s="94">
        <v>1623.2410000003899</v>
      </c>
      <c r="O1527" s="94">
        <v>1628.8842999991</v>
      </c>
      <c r="P1527" s="62">
        <f t="shared" si="23"/>
        <v>0.99653548137291692</v>
      </c>
      <c r="Q1527" s="22">
        <v>44005</v>
      </c>
      <c r="R1527" s="99">
        <v>972710.995</v>
      </c>
      <c r="S1527" s="99">
        <v>912936.04462207004</v>
      </c>
      <c r="T1527" s="19"/>
      <c r="U1527" s="23">
        <v>1.5497962285735401E-3</v>
      </c>
      <c r="V1527" s="63">
        <v>-0.40304166395799301</v>
      </c>
      <c r="W1527" s="23">
        <v>1.9191803574358301E-2</v>
      </c>
      <c r="X1527" s="63">
        <v>-7.68358960722981</v>
      </c>
      <c r="Y1527" s="23">
        <v>1.1687273125062301E-2</v>
      </c>
      <c r="Z1527" s="63">
        <v>14.369330693094501</v>
      </c>
      <c r="AA1527" s="23">
        <v>5.5967601505472003E-2</v>
      </c>
      <c r="AB1527" s="63">
        <v>22.503375860193</v>
      </c>
      <c r="AC1527" s="23">
        <v>0.17941104902652999</v>
      </c>
      <c r="AD1527" s="63">
        <v>38.008402150182498</v>
      </c>
      <c r="AE1527" s="23">
        <v>0.181739642512111</v>
      </c>
      <c r="AF1527" s="64">
        <v>30.3673058351851</v>
      </c>
      <c r="AG1527" s="23">
        <v>6.6047347900166599E-4</v>
      </c>
      <c r="AH1527" s="63">
        <v>-6.0287784528554802</v>
      </c>
      <c r="AI1527" s="23">
        <v>1.9243704107793701E-2</v>
      </c>
      <c r="AJ1527" s="63">
        <v>12.0104833829828</v>
      </c>
      <c r="AK1527" s="23">
        <v>0.62324100000143501</v>
      </c>
      <c r="AL1527" s="23">
        <v>5.65811248416139E-2</v>
      </c>
      <c r="AM1527" s="63">
        <v>61.425404373614597</v>
      </c>
      <c r="AN1527" s="19"/>
      <c r="AO1527" s="26">
        <v>2.3687935850830399E-2</v>
      </c>
      <c r="AP1527" s="26">
        <v>-2.7286363309940501E-2</v>
      </c>
      <c r="AQ1527" s="26">
        <v>5.4356700857169898E-2</v>
      </c>
      <c r="AR1527" s="26">
        <v>-5.6050209822424202E-2</v>
      </c>
      <c r="AS1527" s="24">
        <v>8</v>
      </c>
      <c r="AT1527" s="24">
        <v>4</v>
      </c>
      <c r="AU1527" s="24">
        <v>7</v>
      </c>
      <c r="AV1527" s="25">
        <v>5</v>
      </c>
      <c r="AW1527" s="19"/>
      <c r="AX1527" s="29">
        <v>7.6371277148064104E-2</v>
      </c>
      <c r="AY1527" s="30">
        <v>0.37728836997939702</v>
      </c>
      <c r="AZ1527" s="30">
        <v>0.60924279724986297</v>
      </c>
      <c r="BA1527" s="30">
        <v>0.50541706759850102</v>
      </c>
      <c r="BB1527" s="62">
        <v>7.8683826142605506E-3</v>
      </c>
      <c r="BC1527" s="108">
        <v>-12.113643411212299</v>
      </c>
      <c r="BD1527" s="22">
        <v>43850</v>
      </c>
      <c r="BE1527" s="22">
        <v>43914</v>
      </c>
      <c r="BF1527" s="24">
        <v>109</v>
      </c>
      <c r="BG1527" s="22">
        <v>44001</v>
      </c>
      <c r="BH1527" s="37"/>
    </row>
    <row r="1528" spans="1:60" x14ac:dyDescent="0.25">
      <c r="A1528" s="19"/>
      <c r="B1528" s="17" t="s">
        <v>1542</v>
      </c>
      <c r="C1528" s="17" t="s">
        <v>5808</v>
      </c>
      <c r="D1528" s="17" t="s">
        <v>3278</v>
      </c>
      <c r="E1528" s="20" t="s">
        <v>7334</v>
      </c>
      <c r="F1528" s="20" t="s">
        <v>3159</v>
      </c>
      <c r="G1528" s="82" t="s">
        <v>7252</v>
      </c>
      <c r="H1528" s="85" t="s">
        <v>7262</v>
      </c>
      <c r="I1528" s="21" t="s">
        <v>7417</v>
      </c>
      <c r="J1528" s="21" t="s">
        <v>7852</v>
      </c>
      <c r="K1528" s="19"/>
      <c r="L1528" s="22">
        <v>44015</v>
      </c>
      <c r="M1528" s="98">
        <v>1671.1820999998599</v>
      </c>
      <c r="N1528" s="94">
        <v>1671.1820999998599</v>
      </c>
      <c r="O1528" s="94">
        <v>1676.90029999986</v>
      </c>
      <c r="P1528" s="62">
        <f t="shared" si="23"/>
        <v>0.9965900179038667</v>
      </c>
      <c r="Q1528" s="22">
        <v>44005</v>
      </c>
      <c r="R1528" s="99">
        <v>863597.40500000003</v>
      </c>
      <c r="S1528" s="99">
        <v>937426.38612597703</v>
      </c>
      <c r="T1528" s="19"/>
      <c r="U1528" s="23">
        <v>1.55526801972883E-3</v>
      </c>
      <c r="V1528" s="63">
        <v>-0.40249448484246397</v>
      </c>
      <c r="W1528" s="23">
        <v>1.9359249725312101E-2</v>
      </c>
      <c r="X1528" s="63">
        <v>-7.6668449921344299</v>
      </c>
      <c r="Y1528" s="23">
        <v>1.26975158527785E-2</v>
      </c>
      <c r="Z1528" s="63">
        <v>14.470354965858901</v>
      </c>
      <c r="AA1528" s="23">
        <v>5.80884230002994E-2</v>
      </c>
      <c r="AB1528" s="63">
        <v>22.7154580096831</v>
      </c>
      <c r="AC1528" s="23">
        <v>0.18484722134773601</v>
      </c>
      <c r="AD1528" s="63">
        <v>38.552019382303101</v>
      </c>
      <c r="AE1528" s="23">
        <v>0.18956317963602501</v>
      </c>
      <c r="AF1528" s="64">
        <v>31.149659547576402</v>
      </c>
      <c r="AG1528" s="23">
        <v>6.7692519223783198E-4</v>
      </c>
      <c r="AH1528" s="63">
        <v>-6.0271332815318601</v>
      </c>
      <c r="AI1528" s="23">
        <v>2.0278247364330999E-2</v>
      </c>
      <c r="AJ1528" s="63">
        <v>12.113937708636501</v>
      </c>
      <c r="AK1528" s="23">
        <v>0.67796106269233902</v>
      </c>
      <c r="AL1528" s="23">
        <v>6.0568658189367901E-2</v>
      </c>
      <c r="AM1528" s="63">
        <v>66.897410642704898</v>
      </c>
      <c r="AN1528" s="19"/>
      <c r="AO1528" s="26">
        <v>2.3693559696766901E-2</v>
      </c>
      <c r="AP1528" s="26">
        <v>-2.72810469423348E-2</v>
      </c>
      <c r="AQ1528" s="26">
        <v>5.4529993636606398E-2</v>
      </c>
      <c r="AR1528" s="26">
        <v>-5.5889625237832703E-2</v>
      </c>
      <c r="AS1528" s="24">
        <v>8</v>
      </c>
      <c r="AT1528" s="24">
        <v>4</v>
      </c>
      <c r="AU1528" s="24">
        <v>7</v>
      </c>
      <c r="AV1528" s="25">
        <v>5</v>
      </c>
      <c r="AW1528" s="19"/>
      <c r="AX1528" s="29">
        <v>7.63746100691787E-2</v>
      </c>
      <c r="AY1528" s="30">
        <v>0.40272689271478201</v>
      </c>
      <c r="AZ1528" s="30">
        <v>0.61623716048507005</v>
      </c>
      <c r="BA1528" s="30">
        <v>0.53989586081479501</v>
      </c>
      <c r="BB1528" s="62">
        <v>7.8687738352709903E-3</v>
      </c>
      <c r="BC1528" s="108">
        <v>-12.082764373597501</v>
      </c>
      <c r="BD1528" s="22">
        <v>43850</v>
      </c>
      <c r="BE1528" s="22">
        <v>43914</v>
      </c>
      <c r="BF1528" s="24">
        <v>109</v>
      </c>
      <c r="BG1528" s="22">
        <v>44001</v>
      </c>
      <c r="BH1528" s="37"/>
    </row>
    <row r="1529" spans="1:60" x14ac:dyDescent="0.25">
      <c r="A1529" s="19"/>
      <c r="B1529" s="17" t="s">
        <v>1543</v>
      </c>
      <c r="C1529" s="17" t="s">
        <v>5809</v>
      </c>
      <c r="D1529" s="17" t="s">
        <v>3279</v>
      </c>
      <c r="E1529" s="20" t="s">
        <v>7358</v>
      </c>
      <c r="F1529" s="20" t="s">
        <v>3158</v>
      </c>
      <c r="G1529" s="82" t="s">
        <v>7251</v>
      </c>
      <c r="H1529" s="85" t="s">
        <v>7262</v>
      </c>
      <c r="I1529" s="21" t="s">
        <v>7417</v>
      </c>
      <c r="J1529" s="21" t="s">
        <v>7853</v>
      </c>
      <c r="K1529" s="19"/>
      <c r="L1529" s="22">
        <v>44015</v>
      </c>
      <c r="M1529" s="98">
        <v>1789.17779999971</v>
      </c>
      <c r="N1529" s="94">
        <v>1789.17779999971</v>
      </c>
      <c r="O1529" s="94">
        <v>1826.4681000001699</v>
      </c>
      <c r="P1529" s="62">
        <f t="shared" si="23"/>
        <v>0.97958338281382717</v>
      </c>
      <c r="Q1529" s="22">
        <v>43874</v>
      </c>
      <c r="R1529" s="99">
        <v>38878025.991999999</v>
      </c>
      <c r="S1529" s="99">
        <v>36888985.7485625</v>
      </c>
      <c r="T1529" s="19"/>
      <c r="U1529" s="23">
        <v>1.1600887828535601E-3</v>
      </c>
      <c r="V1529" s="63">
        <v>-0.44201240852999002</v>
      </c>
      <c r="W1529" s="23">
        <v>1.4636477246313E-2</v>
      </c>
      <c r="X1529" s="63">
        <v>-8.1391222400416208</v>
      </c>
      <c r="Y1529" s="23">
        <v>-1.00360418409764E-2</v>
      </c>
      <c r="Z1529" s="63">
        <v>12.196999196487001</v>
      </c>
      <c r="AA1529" s="23">
        <v>3.52902850063401E-2</v>
      </c>
      <c r="AB1529" s="63">
        <v>20.435644210287101</v>
      </c>
      <c r="AC1529" s="23">
        <v>0.11065252017579</v>
      </c>
      <c r="AD1529" s="63">
        <v>31.132549265108501</v>
      </c>
      <c r="AE1529" s="23">
        <v>0.12785048647128899</v>
      </c>
      <c r="AF1529" s="64">
        <v>24.978390231088301</v>
      </c>
      <c r="AG1529" s="23">
        <v>3.0272828826127798E-3</v>
      </c>
      <c r="AH1529" s="63">
        <v>-5.7920975124943697</v>
      </c>
      <c r="AI1529" s="23">
        <v>-4.58468657143385E-3</v>
      </c>
      <c r="AJ1529" s="63">
        <v>9.62764431505639</v>
      </c>
      <c r="AK1529" s="23">
        <v>0.78917779999901505</v>
      </c>
      <c r="AL1529" s="23">
        <v>4.9825959453300997E-2</v>
      </c>
      <c r="AM1529" s="63">
        <v>-0.27472687931731299</v>
      </c>
      <c r="AN1529" s="19"/>
      <c r="AO1529" s="26">
        <v>1.1969937268077E-2</v>
      </c>
      <c r="AP1529" s="26">
        <v>-1.6816840652609199E-2</v>
      </c>
      <c r="AQ1529" s="26">
        <v>3.76006514161418E-2</v>
      </c>
      <c r="AR1529" s="26">
        <v>-6.3543929202787702E-2</v>
      </c>
      <c r="AS1529" s="24">
        <v>9</v>
      </c>
      <c r="AT1529" s="24">
        <v>3</v>
      </c>
      <c r="AU1529" s="24">
        <v>7</v>
      </c>
      <c r="AV1529" s="25">
        <v>5</v>
      </c>
      <c r="AW1529" s="19"/>
      <c r="AX1529" s="29">
        <v>5.3418212860706298E-2</v>
      </c>
      <c r="AY1529" s="30">
        <v>9.2828008293395201E-2</v>
      </c>
      <c r="AZ1529" s="30">
        <v>0.54007763634399497</v>
      </c>
      <c r="BA1529" s="30">
        <v>0.116419949714668</v>
      </c>
      <c r="BB1529" s="62">
        <v>5.5016847886145102E-3</v>
      </c>
      <c r="BC1529" s="108">
        <v>-11.9518977638363</v>
      </c>
      <c r="BD1529" s="22">
        <v>43874</v>
      </c>
      <c r="BE1529" s="22">
        <v>43914</v>
      </c>
      <c r="BF1529" s="24"/>
      <c r="BG1529" s="22"/>
      <c r="BH1529" s="37"/>
    </row>
    <row r="1530" spans="1:60" x14ac:dyDescent="0.25">
      <c r="A1530" s="19"/>
      <c r="B1530" s="17" t="s">
        <v>1544</v>
      </c>
      <c r="C1530" s="17" t="s">
        <v>5810</v>
      </c>
      <c r="D1530" s="17" t="s">
        <v>3279</v>
      </c>
      <c r="E1530" s="20" t="s">
        <v>7298</v>
      </c>
      <c r="F1530" s="20" t="s">
        <v>3158</v>
      </c>
      <c r="G1530" s="82" t="s">
        <v>7251</v>
      </c>
      <c r="H1530" s="85" t="s">
        <v>7262</v>
      </c>
      <c r="I1530" s="21" t="s">
        <v>7417</v>
      </c>
      <c r="J1530" s="21" t="s">
        <v>7854</v>
      </c>
      <c r="K1530" s="19"/>
      <c r="L1530" s="22">
        <v>44015</v>
      </c>
      <c r="M1530" s="98">
        <v>2018.79839999974</v>
      </c>
      <c r="N1530" s="94">
        <v>2018.79839999974</v>
      </c>
      <c r="O1530" s="94">
        <v>2057.3046999983499</v>
      </c>
      <c r="P1530" s="62">
        <f t="shared" si="23"/>
        <v>0.9812831322464578</v>
      </c>
      <c r="Q1530" s="22">
        <v>43874</v>
      </c>
      <c r="R1530" s="99">
        <v>36380915.355999999</v>
      </c>
      <c r="S1530" s="99">
        <v>34199118.095156297</v>
      </c>
      <c r="T1530" s="19"/>
      <c r="U1530" s="23">
        <v>1.1723664301825901E-3</v>
      </c>
      <c r="V1530" s="63">
        <v>-0.44078464379708698</v>
      </c>
      <c r="W1530" s="23">
        <v>1.5010788645668099E-2</v>
      </c>
      <c r="X1530" s="63">
        <v>-8.1016911001061107</v>
      </c>
      <c r="Y1530" s="23">
        <v>-7.8182294819271192E-3</v>
      </c>
      <c r="Z1530" s="63">
        <v>12.418780432388299</v>
      </c>
      <c r="AA1530" s="23">
        <v>3.9966037777048803E-2</v>
      </c>
      <c r="AB1530" s="63">
        <v>20.903219487372599</v>
      </c>
      <c r="AC1530" s="23">
        <v>0.120700630524952</v>
      </c>
      <c r="AD1530" s="63">
        <v>32.1373603000538</v>
      </c>
      <c r="AE1530" s="23">
        <v>0.143187133278843</v>
      </c>
      <c r="AF1530" s="64">
        <v>26.512054911843698</v>
      </c>
      <c r="AG1530" s="23">
        <v>3.0642972760688298E-3</v>
      </c>
      <c r="AH1530" s="63">
        <v>-5.7883960731487596</v>
      </c>
      <c r="AI1530" s="23">
        <v>-2.3178781439128198E-3</v>
      </c>
      <c r="AJ1530" s="63">
        <v>9.8543251578084892</v>
      </c>
      <c r="AK1530" s="23">
        <v>1.01879840000067</v>
      </c>
      <c r="AL1530" s="23">
        <v>6.0474686608358801E-2</v>
      </c>
      <c r="AM1530" s="63">
        <v>22.687333120848098</v>
      </c>
      <c r="AN1530" s="19"/>
      <c r="AO1530" s="26">
        <v>1.19824502307893E-2</v>
      </c>
      <c r="AP1530" s="26">
        <v>-1.6804757376121401E-2</v>
      </c>
      <c r="AQ1530" s="26">
        <v>3.7983435428032002E-2</v>
      </c>
      <c r="AR1530" s="26">
        <v>-6.3186890170109103E-2</v>
      </c>
      <c r="AS1530" s="24">
        <v>9</v>
      </c>
      <c r="AT1530" s="24">
        <v>3</v>
      </c>
      <c r="AU1530" s="24">
        <v>7</v>
      </c>
      <c r="AV1530" s="25">
        <v>5</v>
      </c>
      <c r="AW1530" s="19"/>
      <c r="AX1530" s="29">
        <v>5.3426030891569103E-2</v>
      </c>
      <c r="AY1530" s="30">
        <v>0.17269025351356501</v>
      </c>
      <c r="AZ1530" s="30">
        <v>0.55568442861476797</v>
      </c>
      <c r="BA1530" s="30">
        <v>0.21702831953712101</v>
      </c>
      <c r="BB1530" s="62">
        <v>5.5025647170168701E-3</v>
      </c>
      <c r="BC1530" s="108">
        <v>-11.9085860250925</v>
      </c>
      <c r="BD1530" s="22">
        <v>43874</v>
      </c>
      <c r="BE1530" s="22">
        <v>43914</v>
      </c>
      <c r="BF1530" s="24"/>
      <c r="BG1530" s="22"/>
      <c r="BH1530" s="37"/>
    </row>
    <row r="1531" spans="1:60" x14ac:dyDescent="0.25">
      <c r="A1531" s="19"/>
      <c r="B1531" s="17" t="s">
        <v>1545</v>
      </c>
      <c r="C1531" s="17" t="s">
        <v>5811</v>
      </c>
      <c r="D1531" s="17" t="s">
        <v>3279</v>
      </c>
      <c r="E1531" s="20" t="s">
        <v>7357</v>
      </c>
      <c r="F1531" s="20" t="s">
        <v>3158</v>
      </c>
      <c r="G1531" s="82" t="s">
        <v>7251</v>
      </c>
      <c r="H1531" s="85" t="s">
        <v>7262</v>
      </c>
      <c r="I1531" s="21" t="s">
        <v>7417</v>
      </c>
      <c r="J1531" s="21" t="s">
        <v>7855</v>
      </c>
      <c r="K1531" s="19"/>
      <c r="L1531" s="22">
        <v>44015</v>
      </c>
      <c r="M1531" s="98">
        <v>1274.9278999995399</v>
      </c>
      <c r="N1531" s="94">
        <v>1274.9278999995399</v>
      </c>
      <c r="O1531" s="94">
        <v>1274.9278999995399</v>
      </c>
      <c r="P1531" s="62">
        <f t="shared" si="23"/>
        <v>1</v>
      </c>
      <c r="Q1531" s="22">
        <v>44015</v>
      </c>
      <c r="R1531" s="99">
        <v>0</v>
      </c>
      <c r="S1531" s="99">
        <v>0</v>
      </c>
      <c r="T1531" s="19"/>
      <c r="U1531" s="23">
        <v>0</v>
      </c>
      <c r="V1531" s="63">
        <v>-0.55802128681534702</v>
      </c>
      <c r="W1531" s="23">
        <v>0</v>
      </c>
      <c r="X1531" s="63">
        <v>-9.6027699646656401</v>
      </c>
      <c r="Y1531" s="23">
        <v>0</v>
      </c>
      <c r="Z1531" s="63">
        <v>13.200603380581001</v>
      </c>
      <c r="AA1531" s="23">
        <v>0</v>
      </c>
      <c r="AB1531" s="63">
        <v>16.906615709653099</v>
      </c>
      <c r="AC1531" s="23">
        <v>0</v>
      </c>
      <c r="AD1531" s="63">
        <v>20.067297247529499</v>
      </c>
      <c r="AE1531" s="23">
        <v>0</v>
      </c>
      <c r="AF1531" s="64">
        <v>12.1933415839594</v>
      </c>
      <c r="AG1531" s="23">
        <v>0</v>
      </c>
      <c r="AH1531" s="63">
        <v>-6.0948258007556397</v>
      </c>
      <c r="AI1531" s="23">
        <v>0</v>
      </c>
      <c r="AJ1531" s="63">
        <v>10.0861129722034</v>
      </c>
      <c r="AK1531" s="23">
        <v>0.27492789999989298</v>
      </c>
      <c r="AL1531" s="23">
        <v>2.4998015182063699E-2</v>
      </c>
      <c r="AM1531" s="63">
        <v>42.931894698995201</v>
      </c>
      <c r="AN1531" s="19"/>
      <c r="AO1531" s="26">
        <v>0</v>
      </c>
      <c r="AP1531" s="26">
        <v>0</v>
      </c>
      <c r="AQ1531" s="26">
        <v>0</v>
      </c>
      <c r="AR1531" s="26">
        <v>0</v>
      </c>
      <c r="AS1531" s="24">
        <v>0</v>
      </c>
      <c r="AT1531" s="24">
        <v>0</v>
      </c>
      <c r="AU1531" s="24">
        <v>7</v>
      </c>
      <c r="AV1531" s="25">
        <v>5</v>
      </c>
      <c r="AW1531" s="19"/>
      <c r="AX1531" s="29">
        <v>0</v>
      </c>
      <c r="AY1531" s="30">
        <v>-117.545979959425</v>
      </c>
      <c r="AZ1531" s="30">
        <v>0.39470262811346402</v>
      </c>
      <c r="BA1531" s="30">
        <v>-15.971119820984301</v>
      </c>
      <c r="BB1531" s="62">
        <v>0</v>
      </c>
      <c r="BC1531" s="108">
        <v>0</v>
      </c>
      <c r="BD1531" s="22">
        <v>43650</v>
      </c>
      <c r="BE1531" s="22"/>
      <c r="BF1531" s="24"/>
      <c r="BG1531" s="22"/>
      <c r="BH1531" s="37"/>
    </row>
    <row r="1532" spans="1:60" x14ac:dyDescent="0.25">
      <c r="A1532" s="19"/>
      <c r="B1532" s="17" t="s">
        <v>1546</v>
      </c>
      <c r="C1532" s="17" t="s">
        <v>5812</v>
      </c>
      <c r="D1532" s="17" t="s">
        <v>3279</v>
      </c>
      <c r="E1532" s="20" t="s">
        <v>7325</v>
      </c>
      <c r="F1532" s="20" t="s">
        <v>3158</v>
      </c>
      <c r="G1532" s="82" t="s">
        <v>7251</v>
      </c>
      <c r="H1532" s="85" t="s">
        <v>7262</v>
      </c>
      <c r="I1532" s="21" t="s">
        <v>7417</v>
      </c>
      <c r="J1532" s="21" t="s">
        <v>7856</v>
      </c>
      <c r="K1532" s="19"/>
      <c r="L1532" s="22">
        <v>44015</v>
      </c>
      <c r="M1532" s="98">
        <v>1544.12079999968</v>
      </c>
      <c r="N1532" s="94">
        <v>1544.12079999968</v>
      </c>
      <c r="O1532" s="94">
        <v>1574.7861000001401</v>
      </c>
      <c r="P1532" s="62">
        <f t="shared" si="23"/>
        <v>0.98052732367877937</v>
      </c>
      <c r="Q1532" s="22">
        <v>43874</v>
      </c>
      <c r="R1532" s="99">
        <v>48099909.537</v>
      </c>
      <c r="S1532" s="99">
        <v>38117381.163062498</v>
      </c>
      <c r="T1532" s="19"/>
      <c r="U1532" s="23">
        <v>1.1669425493892E-3</v>
      </c>
      <c r="V1532" s="63">
        <v>-0.44132703187642602</v>
      </c>
      <c r="W1532" s="23">
        <v>1.4844421864836499E-2</v>
      </c>
      <c r="X1532" s="63">
        <v>-8.1183277781819907</v>
      </c>
      <c r="Y1532" s="23">
        <v>-8.8045166221490893E-3</v>
      </c>
      <c r="Z1532" s="63">
        <v>12.320151718362499</v>
      </c>
      <c r="AA1532" s="23">
        <v>3.7885363775785698E-2</v>
      </c>
      <c r="AB1532" s="63">
        <v>20.6951520872244</v>
      </c>
      <c r="AC1532" s="23">
        <v>0.11622370004261</v>
      </c>
      <c r="AD1532" s="63">
        <v>31.689667251805101</v>
      </c>
      <c r="AE1532" s="23">
        <v>0.136345325399889</v>
      </c>
      <c r="AF1532" s="64">
        <v>25.8278741239628</v>
      </c>
      <c r="AG1532" s="23">
        <v>3.0478837343253001E-3</v>
      </c>
      <c r="AH1532" s="63">
        <v>-5.7900374273231101</v>
      </c>
      <c r="AI1532" s="23">
        <v>-3.32594578594581E-3</v>
      </c>
      <c r="AJ1532" s="63">
        <v>9.7535183936124703</v>
      </c>
      <c r="AK1532" s="23">
        <v>0.54412079999921803</v>
      </c>
      <c r="AL1532" s="23">
        <v>5.0716667954475297E-2</v>
      </c>
      <c r="AM1532" s="63">
        <v>54.647196297417402</v>
      </c>
      <c r="AN1532" s="19"/>
      <c r="AO1532" s="26">
        <v>1.1976944197158401E-2</v>
      </c>
      <c r="AP1532" s="26">
        <v>-1.68101452163683E-2</v>
      </c>
      <c r="AQ1532" s="26">
        <v>3.7813264565556899E-2</v>
      </c>
      <c r="AR1532" s="26">
        <v>-6.3345587013827795E-2</v>
      </c>
      <c r="AS1532" s="24">
        <v>9</v>
      </c>
      <c r="AT1532" s="24">
        <v>3</v>
      </c>
      <c r="AU1532" s="24">
        <v>7</v>
      </c>
      <c r="AV1532" s="25">
        <v>5</v>
      </c>
      <c r="AW1532" s="19"/>
      <c r="AX1532" s="29">
        <v>5.34225073287962E-2</v>
      </c>
      <c r="AY1532" s="30">
        <v>0.137154922796526</v>
      </c>
      <c r="AZ1532" s="30">
        <v>0.54873955650327799</v>
      </c>
      <c r="BA1532" s="30">
        <v>0.17221069578613399</v>
      </c>
      <c r="BB1532" s="62">
        <v>5.5021685859537699E-3</v>
      </c>
      <c r="BC1532" s="108">
        <v>-11.927842136749</v>
      </c>
      <c r="BD1532" s="22">
        <v>43874</v>
      </c>
      <c r="BE1532" s="22">
        <v>43914</v>
      </c>
      <c r="BF1532" s="24"/>
      <c r="BG1532" s="22"/>
      <c r="BH1532" s="37"/>
    </row>
    <row r="1533" spans="1:60" x14ac:dyDescent="0.25">
      <c r="A1533" s="19"/>
      <c r="B1533" s="17" t="s">
        <v>1547</v>
      </c>
      <c r="C1533" s="17" t="s">
        <v>5813</v>
      </c>
      <c r="D1533" s="17" t="s">
        <v>3279</v>
      </c>
      <c r="E1533" s="20" t="s">
        <v>7326</v>
      </c>
      <c r="F1533" s="20" t="s">
        <v>3158</v>
      </c>
      <c r="G1533" s="82" t="s">
        <v>7251</v>
      </c>
      <c r="H1533" s="85" t="s">
        <v>7262</v>
      </c>
      <c r="I1533" s="21" t="s">
        <v>7417</v>
      </c>
      <c r="J1533" s="21" t="s">
        <v>7857</v>
      </c>
      <c r="K1533" s="19"/>
      <c r="L1533" s="22">
        <v>44015</v>
      </c>
      <c r="M1533" s="98">
        <v>1745.9327000006999</v>
      </c>
      <c r="N1533" s="94">
        <v>1745.9327000006999</v>
      </c>
      <c r="O1533" s="94">
        <v>1787.4790000002799</v>
      </c>
      <c r="P1533" s="62">
        <f t="shared" si="23"/>
        <v>0.97675704162142685</v>
      </c>
      <c r="Q1533" s="22">
        <v>43874</v>
      </c>
      <c r="R1533" s="99">
        <v>272445892.39300001</v>
      </c>
      <c r="S1533" s="99">
        <v>256133096.05325001</v>
      </c>
      <c r="T1533" s="19"/>
      <c r="U1533" s="23">
        <v>1.1395999645174E-3</v>
      </c>
      <c r="V1533" s="63">
        <v>-0.44406129036360698</v>
      </c>
      <c r="W1533" s="23">
        <v>1.4012909243319899E-2</v>
      </c>
      <c r="X1533" s="63">
        <v>-8.2014790403336502</v>
      </c>
      <c r="Y1533" s="23">
        <v>-1.37213817060911E-2</v>
      </c>
      <c r="Z1533" s="63">
        <v>11.8284652099683</v>
      </c>
      <c r="AA1533" s="23">
        <v>2.75438871158258E-2</v>
      </c>
      <c r="AB1533" s="63">
        <v>19.661004421243</v>
      </c>
      <c r="AC1533" s="23">
        <v>9.4105265005055103E-2</v>
      </c>
      <c r="AD1533" s="63">
        <v>29.477823748049602</v>
      </c>
      <c r="AE1533" s="23">
        <v>0.10274492381548</v>
      </c>
      <c r="AF1533" s="64">
        <v>22.467833965522001</v>
      </c>
      <c r="AG1533" s="23">
        <v>2.9656413007614901E-3</v>
      </c>
      <c r="AH1533" s="63">
        <v>-5.7982616706794898</v>
      </c>
      <c r="AI1533" s="23">
        <v>-8.3512989021983196E-3</v>
      </c>
      <c r="AJ1533" s="63">
        <v>9.2509830819908494</v>
      </c>
      <c r="AK1533" s="23">
        <v>0.74593270000186795</v>
      </c>
      <c r="AL1533" s="23">
        <v>4.76812320102908E-2</v>
      </c>
      <c r="AM1533" s="63">
        <v>-4.5992368790321096</v>
      </c>
      <c r="AN1533" s="19"/>
      <c r="AO1533" s="26">
        <v>1.1949240717513E-2</v>
      </c>
      <c r="AP1533" s="26">
        <v>-1.6836968151437801E-2</v>
      </c>
      <c r="AQ1533" s="26">
        <v>3.6962901951483197E-2</v>
      </c>
      <c r="AR1533" s="26">
        <v>-6.4138597669661998E-2</v>
      </c>
      <c r="AS1533" s="24">
        <v>9</v>
      </c>
      <c r="AT1533" s="24">
        <v>3</v>
      </c>
      <c r="AU1533" s="24">
        <v>7</v>
      </c>
      <c r="AV1533" s="25">
        <v>5</v>
      </c>
      <c r="AW1533" s="19"/>
      <c r="AX1533" s="29">
        <v>5.3406228425519703E-2</v>
      </c>
      <c r="AY1533" s="30">
        <v>-3.9564110063224703E-2</v>
      </c>
      <c r="AZ1533" s="30">
        <v>0.51421160939298705</v>
      </c>
      <c r="BA1533" s="30">
        <v>-4.9447729813948599E-2</v>
      </c>
      <c r="BB1533" s="62">
        <v>5.5003268609289096E-3</v>
      </c>
      <c r="BC1533" s="108">
        <v>-12.024040562188</v>
      </c>
      <c r="BD1533" s="22">
        <v>43874</v>
      </c>
      <c r="BE1533" s="22">
        <v>43914</v>
      </c>
      <c r="BF1533" s="24"/>
      <c r="BG1533" s="22"/>
      <c r="BH1533" s="37"/>
    </row>
    <row r="1534" spans="1:60" x14ac:dyDescent="0.25">
      <c r="A1534" s="19"/>
      <c r="B1534" s="17" t="s">
        <v>1548</v>
      </c>
      <c r="C1534" s="17" t="s">
        <v>5814</v>
      </c>
      <c r="D1534" s="17" t="s">
        <v>3279</v>
      </c>
      <c r="E1534" s="20" t="s">
        <v>7327</v>
      </c>
      <c r="F1534" s="20" t="s">
        <v>3158</v>
      </c>
      <c r="G1534" s="82" t="s">
        <v>7251</v>
      </c>
      <c r="H1534" s="85" t="s">
        <v>7262</v>
      </c>
      <c r="I1534" s="21" t="s">
        <v>7417</v>
      </c>
      <c r="J1534" s="21" t="s">
        <v>7858</v>
      </c>
      <c r="K1534" s="19"/>
      <c r="L1534" s="22">
        <v>44015</v>
      </c>
      <c r="M1534" s="98">
        <v>1184.8000000007501</v>
      </c>
      <c r="N1534" s="94">
        <v>1184.8000000007501</v>
      </c>
      <c r="O1534" s="94">
        <v>1184.8000000007501</v>
      </c>
      <c r="P1534" s="62">
        <f t="shared" si="23"/>
        <v>1</v>
      </c>
      <c r="Q1534" s="22">
        <v>44015</v>
      </c>
      <c r="R1534" s="99">
        <v>0</v>
      </c>
      <c r="S1534" s="99">
        <v>0</v>
      </c>
      <c r="T1534" s="19"/>
      <c r="U1534" s="23">
        <v>0</v>
      </c>
      <c r="V1534" s="63">
        <v>-0.55802128681534702</v>
      </c>
      <c r="W1534" s="23">
        <v>0</v>
      </c>
      <c r="X1534" s="63">
        <v>-9.6027699646656401</v>
      </c>
      <c r="Y1534" s="23">
        <v>0</v>
      </c>
      <c r="Z1534" s="63">
        <v>13.200603380581001</v>
      </c>
      <c r="AA1534" s="23">
        <v>0</v>
      </c>
      <c r="AB1534" s="63">
        <v>16.906615709653099</v>
      </c>
      <c r="AC1534" s="23">
        <v>0</v>
      </c>
      <c r="AD1534" s="63">
        <v>20.067297247529499</v>
      </c>
      <c r="AE1534" s="23">
        <v>0</v>
      </c>
      <c r="AF1534" s="64">
        <v>12.1933415839594</v>
      </c>
      <c r="AG1534" s="23">
        <v>0</v>
      </c>
      <c r="AH1534" s="63">
        <v>-6.0948258007556397</v>
      </c>
      <c r="AI1534" s="23">
        <v>0</v>
      </c>
      <c r="AJ1534" s="63">
        <v>10.0861129722034</v>
      </c>
      <c r="AK1534" s="23">
        <v>0.18480000000097799</v>
      </c>
      <c r="AL1534" s="23">
        <v>1.9497466062603101E-2</v>
      </c>
      <c r="AM1534" s="63">
        <v>18.715116297622401</v>
      </c>
      <c r="AN1534" s="19"/>
      <c r="AO1534" s="26">
        <v>0</v>
      </c>
      <c r="AP1534" s="26">
        <v>0</v>
      </c>
      <c r="AQ1534" s="26">
        <v>0</v>
      </c>
      <c r="AR1534" s="26">
        <v>0</v>
      </c>
      <c r="AS1534" s="24">
        <v>0</v>
      </c>
      <c r="AT1534" s="24">
        <v>0</v>
      </c>
      <c r="AU1534" s="24">
        <v>7</v>
      </c>
      <c r="AV1534" s="25">
        <v>5</v>
      </c>
      <c r="AW1534" s="19"/>
      <c r="AX1534" s="29">
        <v>0</v>
      </c>
      <c r="AY1534" s="30">
        <v>-117.545979959425</v>
      </c>
      <c r="AZ1534" s="30">
        <v>0.39470262811346402</v>
      </c>
      <c r="BA1534" s="30">
        <v>-15.971119820984301</v>
      </c>
      <c r="BB1534" s="62">
        <v>0</v>
      </c>
      <c r="BC1534" s="108">
        <v>0</v>
      </c>
      <c r="BD1534" s="22">
        <v>43650</v>
      </c>
      <c r="BE1534" s="22"/>
      <c r="BF1534" s="24"/>
      <c r="BG1534" s="22"/>
      <c r="BH1534" s="37"/>
    </row>
    <row r="1535" spans="1:60" x14ac:dyDescent="0.25">
      <c r="A1535" s="19"/>
      <c r="B1535" s="17" t="s">
        <v>1549</v>
      </c>
      <c r="C1535" s="17" t="s">
        <v>5815</v>
      </c>
      <c r="D1535" s="17" t="s">
        <v>3280</v>
      </c>
      <c r="E1535" s="20" t="s">
        <v>7358</v>
      </c>
      <c r="F1535" s="20" t="s">
        <v>3158</v>
      </c>
      <c r="G1535" s="82" t="s">
        <v>7251</v>
      </c>
      <c r="H1535" s="85" t="s">
        <v>7263</v>
      </c>
      <c r="I1535" s="21" t="s">
        <v>7417</v>
      </c>
      <c r="J1535" s="21" t="s">
        <v>7859</v>
      </c>
      <c r="K1535" s="19"/>
      <c r="L1535" s="22">
        <v>44015</v>
      </c>
      <c r="M1535" s="98">
        <v>1780.0701999999601</v>
      </c>
      <c r="N1535" s="94">
        <v>1780.0701999999601</v>
      </c>
      <c r="O1535" s="94">
        <v>1876.2595000006299</v>
      </c>
      <c r="P1535" s="62">
        <f t="shared" si="23"/>
        <v>0.94873347743175318</v>
      </c>
      <c r="Q1535" s="22">
        <v>43874</v>
      </c>
      <c r="R1535" s="99">
        <v>15126361.365</v>
      </c>
      <c r="S1535" s="99">
        <v>12572220.9995625</v>
      </c>
      <c r="T1535" s="19"/>
      <c r="U1535" s="23">
        <v>2.5919923537003299E-3</v>
      </c>
      <c r="V1535" s="63">
        <v>-0.29882205144531299</v>
      </c>
      <c r="W1535" s="23">
        <v>4.5203258181572899E-2</v>
      </c>
      <c r="X1535" s="63">
        <v>-5.0824441465083501</v>
      </c>
      <c r="Y1535" s="23">
        <v>-3.0536672642483598E-2</v>
      </c>
      <c r="Z1535" s="63">
        <v>10.1469361163327</v>
      </c>
      <c r="AA1535" s="23">
        <v>4.4400587868949501E-2</v>
      </c>
      <c r="AB1535" s="63">
        <v>21.3466744965408</v>
      </c>
      <c r="AC1535" s="23">
        <v>0.10305470898500101</v>
      </c>
      <c r="AD1535" s="63">
        <v>30.372768146044098</v>
      </c>
      <c r="AE1535" s="23">
        <v>0.112966245689749</v>
      </c>
      <c r="AF1535" s="64">
        <v>23.4899661529344</v>
      </c>
      <c r="AG1535" s="23">
        <v>6.4913303522189398E-3</v>
      </c>
      <c r="AH1535" s="63">
        <v>-5.4456927655337504</v>
      </c>
      <c r="AI1535" s="23">
        <v>-1.9088663503680402E-2</v>
      </c>
      <c r="AJ1535" s="63">
        <v>8.1772466218390001</v>
      </c>
      <c r="AK1535" s="23">
        <v>0.78007020000019101</v>
      </c>
      <c r="AL1535" s="23">
        <v>5.0475732325139702E-2</v>
      </c>
      <c r="AM1535" s="63">
        <v>5.5791641848627496</v>
      </c>
      <c r="AN1535" s="19"/>
      <c r="AO1535" s="26">
        <v>2.4562654820328999E-2</v>
      </c>
      <c r="AP1535" s="26">
        <v>-3.12002191585634E-2</v>
      </c>
      <c r="AQ1535" s="26">
        <v>5.3332901426983902E-2</v>
      </c>
      <c r="AR1535" s="26">
        <v>-0.103443411668268</v>
      </c>
      <c r="AS1535" s="24">
        <v>8</v>
      </c>
      <c r="AT1535" s="24">
        <v>4</v>
      </c>
      <c r="AU1535" s="24">
        <v>7</v>
      </c>
      <c r="AV1535" s="25">
        <v>5</v>
      </c>
      <c r="AW1535" s="19"/>
      <c r="AX1535" s="29">
        <v>9.71345334510261E-2</v>
      </c>
      <c r="AY1535" s="30">
        <v>0.156690048165046</v>
      </c>
      <c r="AZ1535" s="30">
        <v>0.60743067249586602</v>
      </c>
      <c r="BA1535" s="30">
        <v>0.205805331560896</v>
      </c>
      <c r="BB1535" s="62">
        <v>9.9967129483775393E-3</v>
      </c>
      <c r="BC1535" s="108">
        <v>-20.178647996217499</v>
      </c>
      <c r="BD1535" s="22">
        <v>43874</v>
      </c>
      <c r="BE1535" s="22">
        <v>43914</v>
      </c>
      <c r="BF1535" s="24"/>
      <c r="BG1535" s="22"/>
      <c r="BH1535" s="37"/>
    </row>
    <row r="1536" spans="1:60" x14ac:dyDescent="0.25">
      <c r="A1536" s="19"/>
      <c r="B1536" s="17" t="s">
        <v>1550</v>
      </c>
      <c r="C1536" s="17" t="s">
        <v>5816</v>
      </c>
      <c r="D1536" s="17" t="s">
        <v>3280</v>
      </c>
      <c r="E1536" s="20" t="s">
        <v>7298</v>
      </c>
      <c r="F1536" s="20" t="s">
        <v>3158</v>
      </c>
      <c r="G1536" s="82" t="s">
        <v>7251</v>
      </c>
      <c r="H1536" s="85" t="s">
        <v>7263</v>
      </c>
      <c r="I1536" s="21" t="s">
        <v>7417</v>
      </c>
      <c r="J1536" s="21" t="s">
        <v>7860</v>
      </c>
      <c r="K1536" s="19"/>
      <c r="L1536" s="22">
        <v>44015</v>
      </c>
      <c r="M1536" s="98">
        <v>1982.5577000006999</v>
      </c>
      <c r="N1536" s="94">
        <v>1982.5577000006999</v>
      </c>
      <c r="O1536" s="94">
        <v>2081.6534000001802</v>
      </c>
      <c r="P1536" s="62">
        <f t="shared" si="23"/>
        <v>0.95239567739784547</v>
      </c>
      <c r="Q1536" s="22">
        <v>43874</v>
      </c>
      <c r="R1536" s="99">
        <v>16353869.113</v>
      </c>
      <c r="S1536" s="99">
        <v>14494876.004390599</v>
      </c>
      <c r="T1536" s="19"/>
      <c r="U1536" s="23">
        <v>2.6194282218057201E-3</v>
      </c>
      <c r="V1536" s="63">
        <v>-0.296078464634775</v>
      </c>
      <c r="W1536" s="23">
        <v>4.60604058171157E-2</v>
      </c>
      <c r="X1536" s="63">
        <v>-4.9967293829540704</v>
      </c>
      <c r="Y1536" s="23">
        <v>-2.5703622998662499E-2</v>
      </c>
      <c r="Z1536" s="63">
        <v>10.6302410807111</v>
      </c>
      <c r="AA1536" s="23">
        <v>5.49117603313789E-2</v>
      </c>
      <c r="AB1536" s="63">
        <v>22.397791742783699</v>
      </c>
      <c r="AC1536" s="23">
        <v>0.125354100171535</v>
      </c>
      <c r="AD1536" s="63">
        <v>32.602707264712102</v>
      </c>
      <c r="AE1536" s="23">
        <v>0.14687809489085299</v>
      </c>
      <c r="AF1536" s="64">
        <v>26.8811510730593</v>
      </c>
      <c r="AG1536" s="23">
        <v>6.5738912635424597E-3</v>
      </c>
      <c r="AH1536" s="63">
        <v>-5.4374366744014004</v>
      </c>
      <c r="AI1536" s="23">
        <v>-1.4117721708316801E-2</v>
      </c>
      <c r="AJ1536" s="63">
        <v>8.6743408013717307</v>
      </c>
      <c r="AK1536" s="23">
        <v>0.982557700001635</v>
      </c>
      <c r="AL1536" s="23">
        <v>6.01847069483483E-2</v>
      </c>
      <c r="AM1536" s="63">
        <v>25.827914185007099</v>
      </c>
      <c r="AN1536" s="19"/>
      <c r="AO1536" s="26">
        <v>2.45906478266988E-2</v>
      </c>
      <c r="AP1536" s="26">
        <v>-3.1173801937256902E-2</v>
      </c>
      <c r="AQ1536" s="26">
        <v>5.4196658615182997E-2</v>
      </c>
      <c r="AR1536" s="26">
        <v>-0.102683666581434</v>
      </c>
      <c r="AS1536" s="24">
        <v>8</v>
      </c>
      <c r="AT1536" s="24">
        <v>4</v>
      </c>
      <c r="AU1536" s="24">
        <v>7</v>
      </c>
      <c r="AV1536" s="25">
        <v>5</v>
      </c>
      <c r="AW1536" s="19"/>
      <c r="AX1536" s="29">
        <v>9.7145669102756099E-2</v>
      </c>
      <c r="AY1536" s="30">
        <v>0.25575197479974998</v>
      </c>
      <c r="AZ1536" s="30">
        <v>0.64389328202378204</v>
      </c>
      <c r="BA1536" s="30">
        <v>0.33694286592117401</v>
      </c>
      <c r="BB1536" s="62">
        <v>9.9981840748387205E-3</v>
      </c>
      <c r="BC1536" s="108">
        <v>-20.091356226737801</v>
      </c>
      <c r="BD1536" s="22">
        <v>43874</v>
      </c>
      <c r="BE1536" s="22">
        <v>43914</v>
      </c>
      <c r="BF1536" s="24"/>
      <c r="BG1536" s="22"/>
      <c r="BH1536" s="37"/>
    </row>
    <row r="1537" spans="1:60" x14ac:dyDescent="0.25">
      <c r="A1537" s="19"/>
      <c r="B1537" s="17" t="s">
        <v>1551</v>
      </c>
      <c r="C1537" s="17" t="s">
        <v>5817</v>
      </c>
      <c r="D1537" s="17" t="s">
        <v>3280</v>
      </c>
      <c r="E1537" s="20" t="s">
        <v>7357</v>
      </c>
      <c r="F1537" s="20" t="s">
        <v>3158</v>
      </c>
      <c r="G1537" s="82" t="s">
        <v>7251</v>
      </c>
      <c r="H1537" s="85" t="s">
        <v>7263</v>
      </c>
      <c r="I1537" s="21" t="s">
        <v>7417</v>
      </c>
      <c r="J1537" s="21" t="s">
        <v>7861</v>
      </c>
      <c r="K1537" s="19"/>
      <c r="L1537" s="22">
        <v>44015</v>
      </c>
      <c r="M1537" s="98">
        <v>1000</v>
      </c>
      <c r="N1537" s="94">
        <v>1000</v>
      </c>
      <c r="O1537" s="94">
        <v>1000</v>
      </c>
      <c r="P1537" s="62">
        <f t="shared" si="23"/>
        <v>1</v>
      </c>
      <c r="Q1537" s="22">
        <v>44015</v>
      </c>
      <c r="R1537" s="99">
        <v>0</v>
      </c>
      <c r="S1537" s="99">
        <v>0</v>
      </c>
      <c r="T1537" s="19"/>
      <c r="U1537" s="23">
        <v>0</v>
      </c>
      <c r="V1537" s="63">
        <v>-0.55802128681534702</v>
      </c>
      <c r="W1537" s="23">
        <v>0</v>
      </c>
      <c r="X1537" s="63">
        <v>-9.6027699646656401</v>
      </c>
      <c r="Y1537" s="23">
        <v>0</v>
      </c>
      <c r="Z1537" s="63">
        <v>13.200603380581001</v>
      </c>
      <c r="AA1537" s="23">
        <v>0</v>
      </c>
      <c r="AB1537" s="63">
        <v>16.906615709653099</v>
      </c>
      <c r="AC1537" s="23">
        <v>0</v>
      </c>
      <c r="AD1537" s="63">
        <v>20.067297247529499</v>
      </c>
      <c r="AE1537" s="23">
        <v>0</v>
      </c>
      <c r="AF1537" s="64">
        <v>12.1933415839594</v>
      </c>
      <c r="AG1537" s="23">
        <v>0</v>
      </c>
      <c r="AH1537" s="63">
        <v>-6.0948258007556397</v>
      </c>
      <c r="AI1537" s="23">
        <v>0</v>
      </c>
      <c r="AJ1537" s="63">
        <v>10.0861129722034</v>
      </c>
      <c r="AK1537" s="23">
        <v>0</v>
      </c>
      <c r="AL1537" s="23">
        <v>0</v>
      </c>
      <c r="AM1537" s="63">
        <v>15.439104699005799</v>
      </c>
      <c r="AN1537" s="19"/>
      <c r="AO1537" s="26">
        <v>0</v>
      </c>
      <c r="AP1537" s="26">
        <v>0</v>
      </c>
      <c r="AQ1537" s="26">
        <v>0</v>
      </c>
      <c r="AR1537" s="26">
        <v>0</v>
      </c>
      <c r="AS1537" s="24">
        <v>0</v>
      </c>
      <c r="AT1537" s="24">
        <v>0</v>
      </c>
      <c r="AU1537" s="24">
        <v>7</v>
      </c>
      <c r="AV1537" s="25">
        <v>5</v>
      </c>
      <c r="AW1537" s="19"/>
      <c r="AX1537" s="29">
        <v>0</v>
      </c>
      <c r="AY1537" s="30">
        <v>-117.545979959425</v>
      </c>
      <c r="AZ1537" s="30">
        <v>0.39470262811346402</v>
      </c>
      <c r="BA1537" s="30">
        <v>-15.971119820984301</v>
      </c>
      <c r="BB1537" s="62">
        <v>0</v>
      </c>
      <c r="BC1537" s="108">
        <v>0</v>
      </c>
      <c r="BD1537" s="22">
        <v>43650</v>
      </c>
      <c r="BE1537" s="22"/>
      <c r="BF1537" s="24"/>
      <c r="BG1537" s="22"/>
      <c r="BH1537" s="37"/>
    </row>
    <row r="1538" spans="1:60" x14ac:dyDescent="0.25">
      <c r="A1538" s="19"/>
      <c r="B1538" s="17" t="s">
        <v>1552</v>
      </c>
      <c r="C1538" s="17" t="s">
        <v>5818</v>
      </c>
      <c r="D1538" s="17" t="s">
        <v>3280</v>
      </c>
      <c r="E1538" s="20" t="s">
        <v>7325</v>
      </c>
      <c r="F1538" s="20" t="s">
        <v>3158</v>
      </c>
      <c r="G1538" s="82" t="s">
        <v>7251</v>
      </c>
      <c r="H1538" s="85" t="s">
        <v>7263</v>
      </c>
      <c r="I1538" s="21" t="s">
        <v>7417</v>
      </c>
      <c r="J1538" s="21" t="s">
        <v>7862</v>
      </c>
      <c r="K1538" s="19"/>
      <c r="L1538" s="22">
        <v>44015</v>
      </c>
      <c r="M1538" s="98">
        <v>1253.8142000008399</v>
      </c>
      <c r="N1538" s="94">
        <v>1253.8142000008399</v>
      </c>
      <c r="O1538" s="94">
        <v>1317.75310000032</v>
      </c>
      <c r="P1538" s="62">
        <f t="shared" si="23"/>
        <v>0.95147884683446049</v>
      </c>
      <c r="Q1538" s="22">
        <v>43874</v>
      </c>
      <c r="R1538" s="99">
        <v>16137546.934</v>
      </c>
      <c r="S1538" s="99">
        <v>12080046.030765601</v>
      </c>
      <c r="T1538" s="19"/>
      <c r="U1538" s="23">
        <v>2.61253654571192E-3</v>
      </c>
      <c r="V1538" s="63">
        <v>-0.29676763224415498</v>
      </c>
      <c r="W1538" s="23">
        <v>4.58460413283319E-2</v>
      </c>
      <c r="X1538" s="63">
        <v>-5.0181658318324498</v>
      </c>
      <c r="Y1538" s="23">
        <v>-2.6914081318864198E-2</v>
      </c>
      <c r="Z1538" s="63">
        <v>10.5091952486982</v>
      </c>
      <c r="AA1538" s="23">
        <v>5.2274134366598397E-2</v>
      </c>
      <c r="AB1538" s="63">
        <v>22.134029146313001</v>
      </c>
      <c r="AC1538" s="23">
        <v>0.119737403210893</v>
      </c>
      <c r="AD1538" s="63">
        <v>32.041037568647901</v>
      </c>
      <c r="AE1538" s="23">
        <v>0.138304624408192</v>
      </c>
      <c r="AF1538" s="64">
        <v>26.023804024793201</v>
      </c>
      <c r="AG1538" s="23">
        <v>6.55327964705066E-3</v>
      </c>
      <c r="AH1538" s="63">
        <v>-5.4394978360505801</v>
      </c>
      <c r="AI1538" s="23">
        <v>-1.5362774003733599E-2</v>
      </c>
      <c r="AJ1538" s="63">
        <v>8.5498355718300392</v>
      </c>
      <c r="AK1538" s="23">
        <v>0.25381420000136101</v>
      </c>
      <c r="AL1538" s="23">
        <v>2.60914415448497E-2</v>
      </c>
      <c r="AM1538" s="63">
        <v>25.616536297660801</v>
      </c>
      <c r="AN1538" s="19"/>
      <c r="AO1538" s="26">
        <v>2.45835751684353E-2</v>
      </c>
      <c r="AP1538" s="26">
        <v>-3.1180346206383502E-2</v>
      </c>
      <c r="AQ1538" s="26">
        <v>5.3980650924131603E-2</v>
      </c>
      <c r="AR1538" s="26">
        <v>-0.102873683793441</v>
      </c>
      <c r="AS1538" s="24">
        <v>8</v>
      </c>
      <c r="AT1538" s="24">
        <v>4</v>
      </c>
      <c r="AU1538" s="24">
        <v>7</v>
      </c>
      <c r="AV1538" s="25">
        <v>5</v>
      </c>
      <c r="AW1538" s="19"/>
      <c r="AX1538" s="29">
        <v>9.71427660240443E-2</v>
      </c>
      <c r="AY1538" s="30">
        <v>0.23089801112678299</v>
      </c>
      <c r="AZ1538" s="30">
        <v>0.63474506905094996</v>
      </c>
      <c r="BA1538" s="30">
        <v>0.30396744014115001</v>
      </c>
      <c r="BB1538" s="62">
        <v>9.9978038161953001E-3</v>
      </c>
      <c r="BC1538" s="108">
        <v>-20.113183569890701</v>
      </c>
      <c r="BD1538" s="22">
        <v>43874</v>
      </c>
      <c r="BE1538" s="22">
        <v>43914</v>
      </c>
      <c r="BF1538" s="24"/>
      <c r="BG1538" s="22"/>
      <c r="BH1538" s="37"/>
    </row>
    <row r="1539" spans="1:60" x14ac:dyDescent="0.25">
      <c r="A1539" s="19"/>
      <c r="B1539" s="17" t="s">
        <v>1553</v>
      </c>
      <c r="C1539" s="17" t="s">
        <v>5819</v>
      </c>
      <c r="D1539" s="17" t="s">
        <v>3280</v>
      </c>
      <c r="E1539" s="20" t="s">
        <v>7326</v>
      </c>
      <c r="F1539" s="20" t="s">
        <v>3158</v>
      </c>
      <c r="G1539" s="82" t="s">
        <v>7251</v>
      </c>
      <c r="H1539" s="85" t="s">
        <v>7263</v>
      </c>
      <c r="I1539" s="21" t="s">
        <v>7417</v>
      </c>
      <c r="J1539" s="21" t="s">
        <v>7863</v>
      </c>
      <c r="K1539" s="19"/>
      <c r="L1539" s="22">
        <v>44015</v>
      </c>
      <c r="M1539" s="98">
        <v>1608.9593000002201</v>
      </c>
      <c r="N1539" s="94">
        <v>1608.9593000002201</v>
      </c>
      <c r="O1539" s="94">
        <v>1702.4486999996</v>
      </c>
      <c r="P1539" s="62">
        <f t="shared" si="23"/>
        <v>0.94508533502395586</v>
      </c>
      <c r="Q1539" s="22">
        <v>43874</v>
      </c>
      <c r="R1539" s="99">
        <v>74812598.961999997</v>
      </c>
      <c r="S1539" s="99">
        <v>68918485.840124995</v>
      </c>
      <c r="T1539" s="19"/>
      <c r="U1539" s="23">
        <v>2.56461144090281E-3</v>
      </c>
      <c r="V1539" s="63">
        <v>-0.30156014272506598</v>
      </c>
      <c r="W1539" s="23">
        <v>4.4346854212562903E-2</v>
      </c>
      <c r="X1539" s="63">
        <v>-5.1680845434093499</v>
      </c>
      <c r="Y1539" s="23">
        <v>-3.5345788419363103E-2</v>
      </c>
      <c r="Z1539" s="63">
        <v>9.6660245386447095</v>
      </c>
      <c r="AA1539" s="23">
        <v>3.3993940860454999E-2</v>
      </c>
      <c r="AB1539" s="63">
        <v>20.306009795691399</v>
      </c>
      <c r="AC1539" s="23">
        <v>8.1196700661239393E-2</v>
      </c>
      <c r="AD1539" s="63">
        <v>28.186967313667999</v>
      </c>
      <c r="AE1539" s="23">
        <v>8.0056279806740294E-2</v>
      </c>
      <c r="AF1539" s="64">
        <v>20.198969564633401</v>
      </c>
      <c r="AG1539" s="23">
        <v>6.4088410090334903E-3</v>
      </c>
      <c r="AH1539" s="63">
        <v>-5.4539416998522903</v>
      </c>
      <c r="AI1539" s="23">
        <v>-2.4034590204792001E-2</v>
      </c>
      <c r="AJ1539" s="63">
        <v>7.6826539517278398</v>
      </c>
      <c r="AK1539" s="23">
        <v>0.60895929999998799</v>
      </c>
      <c r="AL1539" s="23">
        <v>4.1448671025136698E-2</v>
      </c>
      <c r="AM1539" s="63">
        <v>-11.531925815157599</v>
      </c>
      <c r="AN1539" s="19"/>
      <c r="AO1539" s="26">
        <v>2.4534689775464399E-2</v>
      </c>
      <c r="AP1539" s="26">
        <v>-3.12267165199955E-2</v>
      </c>
      <c r="AQ1539" s="26">
        <v>5.2469814165306203E-2</v>
      </c>
      <c r="AR1539" s="26">
        <v>-0.104202520446997</v>
      </c>
      <c r="AS1539" s="24">
        <v>8</v>
      </c>
      <c r="AT1539" s="24">
        <v>4</v>
      </c>
      <c r="AU1539" s="24">
        <v>7</v>
      </c>
      <c r="AV1539" s="25">
        <v>5</v>
      </c>
      <c r="AW1539" s="19"/>
      <c r="AX1539" s="29">
        <v>9.7124694951926396E-2</v>
      </c>
      <c r="AY1539" s="30">
        <v>5.8555418742287202E-2</v>
      </c>
      <c r="AZ1539" s="30">
        <v>0.57130919332576002</v>
      </c>
      <c r="BA1539" s="30">
        <v>7.6675643323142098E-2</v>
      </c>
      <c r="BB1539" s="62">
        <v>9.9953765374812108E-3</v>
      </c>
      <c r="BC1539" s="108">
        <v>-20.265844133799</v>
      </c>
      <c r="BD1539" s="22">
        <v>43874</v>
      </c>
      <c r="BE1539" s="22">
        <v>43914</v>
      </c>
      <c r="BF1539" s="24"/>
      <c r="BG1539" s="22"/>
      <c r="BH1539" s="37"/>
    </row>
    <row r="1540" spans="1:60" x14ac:dyDescent="0.25">
      <c r="A1540" s="19"/>
      <c r="B1540" s="17" t="s">
        <v>1554</v>
      </c>
      <c r="C1540" s="17" t="s">
        <v>5820</v>
      </c>
      <c r="D1540" s="17" t="s">
        <v>3280</v>
      </c>
      <c r="E1540" s="20" t="s">
        <v>7327</v>
      </c>
      <c r="F1540" s="20" t="s">
        <v>3158</v>
      </c>
      <c r="G1540" s="82" t="s">
        <v>7251</v>
      </c>
      <c r="H1540" s="85" t="s">
        <v>7263</v>
      </c>
      <c r="I1540" s="21" t="s">
        <v>7417</v>
      </c>
      <c r="J1540" s="21" t="s">
        <v>7864</v>
      </c>
      <c r="K1540" s="19"/>
      <c r="L1540" s="22">
        <v>44015</v>
      </c>
      <c r="M1540" s="98">
        <v>1185.78810000047</v>
      </c>
      <c r="N1540" s="94">
        <v>1185.78810000047</v>
      </c>
      <c r="O1540" s="94">
        <v>1185.78810000047</v>
      </c>
      <c r="P1540" s="62">
        <f t="shared" si="23"/>
        <v>1</v>
      </c>
      <c r="Q1540" s="22">
        <v>44015</v>
      </c>
      <c r="R1540" s="99">
        <v>0</v>
      </c>
      <c r="S1540" s="99">
        <v>0</v>
      </c>
      <c r="T1540" s="19"/>
      <c r="U1540" s="23">
        <v>0</v>
      </c>
      <c r="V1540" s="63">
        <v>-0.55802128681534702</v>
      </c>
      <c r="W1540" s="23">
        <v>0</v>
      </c>
      <c r="X1540" s="63">
        <v>-9.6027699646656401</v>
      </c>
      <c r="Y1540" s="23">
        <v>0</v>
      </c>
      <c r="Z1540" s="63">
        <v>13.200603380581001</v>
      </c>
      <c r="AA1540" s="23">
        <v>0</v>
      </c>
      <c r="AB1540" s="63">
        <v>16.906615709653099</v>
      </c>
      <c r="AC1540" s="23">
        <v>0</v>
      </c>
      <c r="AD1540" s="63">
        <v>20.067297247529499</v>
      </c>
      <c r="AE1540" s="23">
        <v>0</v>
      </c>
      <c r="AF1540" s="64">
        <v>12.1933415839594</v>
      </c>
      <c r="AG1540" s="23">
        <v>0</v>
      </c>
      <c r="AH1540" s="63">
        <v>-6.0948258007556397</v>
      </c>
      <c r="AI1540" s="23">
        <v>0</v>
      </c>
      <c r="AJ1540" s="63">
        <v>10.0861129722034</v>
      </c>
      <c r="AK1540" s="23">
        <v>0.185788099999772</v>
      </c>
      <c r="AL1540" s="23">
        <v>1.95942494265182E-2</v>
      </c>
      <c r="AM1540" s="63">
        <v>18.813926297501901</v>
      </c>
      <c r="AN1540" s="19"/>
      <c r="AO1540" s="26">
        <v>0</v>
      </c>
      <c r="AP1540" s="26">
        <v>0</v>
      </c>
      <c r="AQ1540" s="26">
        <v>0</v>
      </c>
      <c r="AR1540" s="26">
        <v>0</v>
      </c>
      <c r="AS1540" s="24">
        <v>0</v>
      </c>
      <c r="AT1540" s="24">
        <v>0</v>
      </c>
      <c r="AU1540" s="24">
        <v>7</v>
      </c>
      <c r="AV1540" s="25">
        <v>5</v>
      </c>
      <c r="AW1540" s="19"/>
      <c r="AX1540" s="29">
        <v>0</v>
      </c>
      <c r="AY1540" s="30">
        <v>-117.545979959425</v>
      </c>
      <c r="AZ1540" s="30">
        <v>0.39470262811346402</v>
      </c>
      <c r="BA1540" s="30">
        <v>-15.971119820984301</v>
      </c>
      <c r="BB1540" s="62">
        <v>0</v>
      </c>
      <c r="BC1540" s="108">
        <v>0</v>
      </c>
      <c r="BD1540" s="22">
        <v>43650</v>
      </c>
      <c r="BE1540" s="22"/>
      <c r="BF1540" s="24"/>
      <c r="BG1540" s="22"/>
      <c r="BH1540" s="37"/>
    </row>
    <row r="1541" spans="1:60" x14ac:dyDescent="0.25">
      <c r="A1541" s="19"/>
      <c r="B1541" s="17" t="s">
        <v>1555</v>
      </c>
      <c r="C1541" s="17" t="s">
        <v>5821</v>
      </c>
      <c r="D1541" s="17" t="s">
        <v>3281</v>
      </c>
      <c r="E1541" s="20" t="s">
        <v>7358</v>
      </c>
      <c r="F1541" s="20" t="s">
        <v>3158</v>
      </c>
      <c r="G1541" s="82" t="s">
        <v>7251</v>
      </c>
      <c r="H1541" s="85" t="s">
        <v>7264</v>
      </c>
      <c r="I1541" s="21" t="s">
        <v>7417</v>
      </c>
      <c r="J1541" s="21" t="s">
        <v>7865</v>
      </c>
      <c r="K1541" s="19"/>
      <c r="L1541" s="22">
        <v>44015</v>
      </c>
      <c r="M1541" s="98">
        <v>1920.2999000009099</v>
      </c>
      <c r="N1541" s="94">
        <v>1920.2999000009099</v>
      </c>
      <c r="O1541" s="94">
        <v>2087.9461000002898</v>
      </c>
      <c r="P1541" s="62">
        <f t="shared" ref="P1541:P1604" si="24">IFERROR(N1541/O1541,"")</f>
        <v>0.91970760164768783</v>
      </c>
      <c r="Q1541" s="22">
        <v>43881</v>
      </c>
      <c r="R1541" s="99">
        <v>3726624.3139999998</v>
      </c>
      <c r="S1541" s="99">
        <v>2527503.8167773401</v>
      </c>
      <c r="T1541" s="19"/>
      <c r="U1541" s="23">
        <v>2.6581956681184199E-3</v>
      </c>
      <c r="V1541" s="63">
        <v>-0.29220172000350397</v>
      </c>
      <c r="W1541" s="23">
        <v>6.65722638441366E-2</v>
      </c>
      <c r="X1541" s="63">
        <v>-2.94554358025198</v>
      </c>
      <c r="Y1541" s="23">
        <v>-4.6447441762211397E-2</v>
      </c>
      <c r="Z1541" s="63">
        <v>8.5558592043671506</v>
      </c>
      <c r="AA1541" s="23">
        <v>6.2926844469984602E-2</v>
      </c>
      <c r="AB1541" s="63">
        <v>23.199300156644298</v>
      </c>
      <c r="AC1541" s="23">
        <v>0.120723713373154</v>
      </c>
      <c r="AD1541" s="63">
        <v>32.1396685848595</v>
      </c>
      <c r="AE1541" s="23">
        <v>0.14518321411742399</v>
      </c>
      <c r="AF1541" s="64">
        <v>26.711662995716299</v>
      </c>
      <c r="AG1541" s="23">
        <v>8.0929345931508596E-3</v>
      </c>
      <c r="AH1541" s="63">
        <v>-5.2855323414405602</v>
      </c>
      <c r="AI1541" s="23">
        <v>-3.0016453805728802E-2</v>
      </c>
      <c r="AJ1541" s="63">
        <v>7.0844675916305304</v>
      </c>
      <c r="AK1541" s="23">
        <v>0.92029990000068196</v>
      </c>
      <c r="AL1541" s="23">
        <v>5.7319986332004198E-2</v>
      </c>
      <c r="AM1541" s="63">
        <v>20.196985579910699</v>
      </c>
      <c r="AN1541" s="19"/>
      <c r="AO1541" s="26">
        <v>3.9078162020814503E-2</v>
      </c>
      <c r="AP1541" s="26">
        <v>-4.8071262287558099E-2</v>
      </c>
      <c r="AQ1541" s="26">
        <v>7.1111478848251905E-2</v>
      </c>
      <c r="AR1541" s="26">
        <v>-0.13892554288220699</v>
      </c>
      <c r="AS1541" s="24">
        <v>7</v>
      </c>
      <c r="AT1541" s="24">
        <v>5</v>
      </c>
      <c r="AU1541" s="24">
        <v>7</v>
      </c>
      <c r="AV1541" s="25">
        <v>5</v>
      </c>
      <c r="AW1541" s="19"/>
      <c r="AX1541" s="29">
        <v>0.146915733143542</v>
      </c>
      <c r="AY1541" s="30">
        <v>0.26614863076929401</v>
      </c>
      <c r="AZ1541" s="30">
        <v>0.70777518724480604</v>
      </c>
      <c r="BA1541" s="30">
        <v>0.35748972840019599</v>
      </c>
      <c r="BB1541" s="62">
        <v>1.5106640517387899E-2</v>
      </c>
      <c r="BC1541" s="108">
        <v>-26.854840745189001</v>
      </c>
      <c r="BD1541" s="22">
        <v>43881</v>
      </c>
      <c r="BE1541" s="22">
        <v>43914</v>
      </c>
      <c r="BF1541" s="24"/>
      <c r="BG1541" s="22"/>
      <c r="BH1541" s="37"/>
    </row>
    <row r="1542" spans="1:60" x14ac:dyDescent="0.25">
      <c r="A1542" s="19"/>
      <c r="B1542" s="17" t="s">
        <v>1556</v>
      </c>
      <c r="C1542" s="17" t="s">
        <v>5822</v>
      </c>
      <c r="D1542" s="17" t="s">
        <v>3281</v>
      </c>
      <c r="E1542" s="20" t="s">
        <v>7298</v>
      </c>
      <c r="F1542" s="20" t="s">
        <v>3158</v>
      </c>
      <c r="G1542" s="82" t="s">
        <v>7251</v>
      </c>
      <c r="H1542" s="85" t="s">
        <v>7264</v>
      </c>
      <c r="I1542" s="21" t="s">
        <v>7417</v>
      </c>
      <c r="J1542" s="21" t="s">
        <v>7866</v>
      </c>
      <c r="K1542" s="19"/>
      <c r="L1542" s="22">
        <v>44015</v>
      </c>
      <c r="M1542" s="98">
        <v>2273.4952999986699</v>
      </c>
      <c r="N1542" s="94">
        <v>2273.4952999986699</v>
      </c>
      <c r="O1542" s="94">
        <v>2464.7461000010398</v>
      </c>
      <c r="P1542" s="62">
        <f t="shared" si="24"/>
        <v>0.92240547616556157</v>
      </c>
      <c r="Q1542" s="22">
        <v>43881</v>
      </c>
      <c r="R1542" s="99">
        <v>8457466.1799999997</v>
      </c>
      <c r="S1542" s="99">
        <v>7822881.5449765604</v>
      </c>
      <c r="T1542" s="19"/>
      <c r="U1542" s="23">
        <v>2.6801406693266498E-3</v>
      </c>
      <c r="V1542" s="63">
        <v>-0.29000721988268202</v>
      </c>
      <c r="W1542" s="23">
        <v>6.7271929478010903E-2</v>
      </c>
      <c r="X1542" s="63">
        <v>-2.87557701686455</v>
      </c>
      <c r="Y1542" s="23">
        <v>-4.2646310455020299E-2</v>
      </c>
      <c r="Z1542" s="63">
        <v>8.9359723350789899</v>
      </c>
      <c r="AA1542" s="23">
        <v>7.1476363635156304E-2</v>
      </c>
      <c r="AB1542" s="63">
        <v>24.054252073168801</v>
      </c>
      <c r="AC1542" s="23">
        <v>0.13881271603895601</v>
      </c>
      <c r="AD1542" s="63">
        <v>33.948568851454198</v>
      </c>
      <c r="AE1542" s="23">
        <v>0.173014078158303</v>
      </c>
      <c r="AF1542" s="64">
        <v>29.494749399804299</v>
      </c>
      <c r="AG1542" s="23">
        <v>8.1590768768364796E-3</v>
      </c>
      <c r="AH1542" s="63">
        <v>-5.2789181130719998</v>
      </c>
      <c r="AI1542" s="23">
        <v>-2.6085998819326099E-2</v>
      </c>
      <c r="AJ1542" s="63">
        <v>7.4775130902707998</v>
      </c>
      <c r="AK1542" s="23">
        <v>1.2734953000000699</v>
      </c>
      <c r="AL1542" s="23">
        <v>7.2679884870012798E-2</v>
      </c>
      <c r="AM1542" s="63">
        <v>55.516525579849301</v>
      </c>
      <c r="AN1542" s="19"/>
      <c r="AO1542" s="26">
        <v>3.9100883001083303E-2</v>
      </c>
      <c r="AP1542" s="26">
        <v>-4.8050462758546901E-2</v>
      </c>
      <c r="AQ1542" s="26">
        <v>7.1814096974776503E-2</v>
      </c>
      <c r="AR1542" s="26">
        <v>-0.13834181610305701</v>
      </c>
      <c r="AS1542" s="24">
        <v>7</v>
      </c>
      <c r="AT1542" s="24">
        <v>5</v>
      </c>
      <c r="AU1542" s="24">
        <v>7</v>
      </c>
      <c r="AV1542" s="25">
        <v>5</v>
      </c>
      <c r="AW1542" s="19"/>
      <c r="AX1542" s="29">
        <v>0.146923511101195</v>
      </c>
      <c r="AY1542" s="30">
        <v>0.31979743385454601</v>
      </c>
      <c r="AZ1542" s="30">
        <v>0.73795498555136896</v>
      </c>
      <c r="BA1542" s="30">
        <v>0.43030794415290102</v>
      </c>
      <c r="BB1542" s="62">
        <v>1.5107857547736799E-2</v>
      </c>
      <c r="BC1542" s="108">
        <v>-26.802058840869002</v>
      </c>
      <c r="BD1542" s="22">
        <v>43881</v>
      </c>
      <c r="BE1542" s="22">
        <v>43914</v>
      </c>
      <c r="BF1542" s="24"/>
      <c r="BG1542" s="22"/>
      <c r="BH1542" s="37"/>
    </row>
    <row r="1543" spans="1:60" x14ac:dyDescent="0.25">
      <c r="A1543" s="19"/>
      <c r="B1543" s="17" t="s">
        <v>1557</v>
      </c>
      <c r="C1543" s="17" t="s">
        <v>5823</v>
      </c>
      <c r="D1543" s="17" t="s">
        <v>3281</v>
      </c>
      <c r="E1543" s="20" t="s">
        <v>7357</v>
      </c>
      <c r="F1543" s="20" t="s">
        <v>3158</v>
      </c>
      <c r="G1543" s="82" t="s">
        <v>7251</v>
      </c>
      <c r="H1543" s="85" t="s">
        <v>7264</v>
      </c>
      <c r="I1543" s="21" t="s">
        <v>7417</v>
      </c>
      <c r="J1543" s="21" t="s">
        <v>7867</v>
      </c>
      <c r="K1543" s="19"/>
      <c r="L1543" s="22">
        <v>44015</v>
      </c>
      <c r="M1543" s="98">
        <v>1000</v>
      </c>
      <c r="N1543" s="94">
        <v>1000</v>
      </c>
      <c r="O1543" s="94">
        <v>1000</v>
      </c>
      <c r="P1543" s="62">
        <f t="shared" si="24"/>
        <v>1</v>
      </c>
      <c r="Q1543" s="22">
        <v>44015</v>
      </c>
      <c r="R1543" s="99">
        <v>0</v>
      </c>
      <c r="S1543" s="99">
        <v>0</v>
      </c>
      <c r="T1543" s="19"/>
      <c r="U1543" s="23">
        <v>0</v>
      </c>
      <c r="V1543" s="63">
        <v>-0.55802128681534702</v>
      </c>
      <c r="W1543" s="23">
        <v>0</v>
      </c>
      <c r="X1543" s="63">
        <v>-9.6027699646656401</v>
      </c>
      <c r="Y1543" s="23">
        <v>0</v>
      </c>
      <c r="Z1543" s="63">
        <v>13.200603380581001</v>
      </c>
      <c r="AA1543" s="23">
        <v>0</v>
      </c>
      <c r="AB1543" s="63">
        <v>16.906615709653099</v>
      </c>
      <c r="AC1543" s="23">
        <v>0</v>
      </c>
      <c r="AD1543" s="63">
        <v>20.067297247529499</v>
      </c>
      <c r="AE1543" s="23">
        <v>0</v>
      </c>
      <c r="AF1543" s="64">
        <v>12.1933415839594</v>
      </c>
      <c r="AG1543" s="23">
        <v>0</v>
      </c>
      <c r="AH1543" s="63">
        <v>-6.0948258007556397</v>
      </c>
      <c r="AI1543" s="23">
        <v>0</v>
      </c>
      <c r="AJ1543" s="63">
        <v>10.0861129722034</v>
      </c>
      <c r="AK1543" s="23">
        <v>0</v>
      </c>
      <c r="AL1543" s="23">
        <v>0</v>
      </c>
      <c r="AM1543" s="63">
        <v>15.439104699005799</v>
      </c>
      <c r="AN1543" s="19"/>
      <c r="AO1543" s="26">
        <v>0</v>
      </c>
      <c r="AP1543" s="26">
        <v>0</v>
      </c>
      <c r="AQ1543" s="26">
        <v>0</v>
      </c>
      <c r="AR1543" s="26">
        <v>0</v>
      </c>
      <c r="AS1543" s="24">
        <v>0</v>
      </c>
      <c r="AT1543" s="24">
        <v>0</v>
      </c>
      <c r="AU1543" s="24">
        <v>7</v>
      </c>
      <c r="AV1543" s="25">
        <v>5</v>
      </c>
      <c r="AW1543" s="19"/>
      <c r="AX1543" s="29">
        <v>0</v>
      </c>
      <c r="AY1543" s="30">
        <v>-117.545979959425</v>
      </c>
      <c r="AZ1543" s="30">
        <v>0.39470262811346402</v>
      </c>
      <c r="BA1543" s="30">
        <v>-15.971119820984301</v>
      </c>
      <c r="BB1543" s="62">
        <v>0</v>
      </c>
      <c r="BC1543" s="108">
        <v>0</v>
      </c>
      <c r="BD1543" s="22">
        <v>43650</v>
      </c>
      <c r="BE1543" s="22"/>
      <c r="BF1543" s="24"/>
      <c r="BG1543" s="22"/>
      <c r="BH1543" s="37"/>
    </row>
    <row r="1544" spans="1:60" x14ac:dyDescent="0.25">
      <c r="A1544" s="19"/>
      <c r="B1544" s="17" t="s">
        <v>1558</v>
      </c>
      <c r="C1544" s="17" t="s">
        <v>5824</v>
      </c>
      <c r="D1544" s="17" t="s">
        <v>3281</v>
      </c>
      <c r="E1544" s="20" t="s">
        <v>7325</v>
      </c>
      <c r="F1544" s="20" t="s">
        <v>3158</v>
      </c>
      <c r="G1544" s="82" t="s">
        <v>7251</v>
      </c>
      <c r="H1544" s="85" t="s">
        <v>7264</v>
      </c>
      <c r="I1544" s="21" t="s">
        <v>7417</v>
      </c>
      <c r="J1544" s="21" t="s">
        <v>7868</v>
      </c>
      <c r="K1544" s="19"/>
      <c r="L1544" s="22">
        <v>44015</v>
      </c>
      <c r="M1544" s="98">
        <v>1647.1023999992799</v>
      </c>
      <c r="N1544" s="94">
        <v>1647.1023999992799</v>
      </c>
      <c r="O1544" s="94">
        <v>1787.6223000008599</v>
      </c>
      <c r="P1544" s="62">
        <f t="shared" si="24"/>
        <v>0.92139284679906241</v>
      </c>
      <c r="Q1544" s="22">
        <v>43881</v>
      </c>
      <c r="R1544" s="99">
        <v>3768638.8220000002</v>
      </c>
      <c r="S1544" s="99">
        <v>3832199.7791718799</v>
      </c>
      <c r="T1544" s="19"/>
      <c r="U1544" s="23">
        <v>2.6718600256572201E-3</v>
      </c>
      <c r="V1544" s="63">
        <v>-0.29083528424962402</v>
      </c>
      <c r="W1544" s="23">
        <v>6.7009470463744905E-2</v>
      </c>
      <c r="X1544" s="63">
        <v>-2.9018229182911499</v>
      </c>
      <c r="Y1544" s="23">
        <v>-4.4073537340445897E-2</v>
      </c>
      <c r="Z1544" s="63">
        <v>8.7932496465364203</v>
      </c>
      <c r="AA1544" s="23">
        <v>6.8262254206274506E-2</v>
      </c>
      <c r="AB1544" s="63">
        <v>23.732841130287898</v>
      </c>
      <c r="AC1544" s="23">
        <v>0.13199537553198801</v>
      </c>
      <c r="AD1544" s="63">
        <v>33.266834800713703</v>
      </c>
      <c r="AE1544" s="23">
        <v>0.16249916276312401</v>
      </c>
      <c r="AF1544" s="64">
        <v>28.443257860286401</v>
      </c>
      <c r="AG1544" s="23">
        <v>8.1342254306946398E-3</v>
      </c>
      <c r="AH1544" s="63">
        <v>-5.28140325768618</v>
      </c>
      <c r="AI1544" s="23">
        <v>-2.75618020741604E-2</v>
      </c>
      <c r="AJ1544" s="63">
        <v>7.3299327647910104</v>
      </c>
      <c r="AK1544" s="23">
        <v>0.64710239999811203</v>
      </c>
      <c r="AL1544" s="23">
        <v>5.8469947693083703E-2</v>
      </c>
      <c r="AM1544" s="63">
        <v>64.945356297306702</v>
      </c>
      <c r="AN1544" s="19"/>
      <c r="AO1544" s="26">
        <v>3.9092341787181802E-2</v>
      </c>
      <c r="AP1544" s="26">
        <v>-4.8058239509409802E-2</v>
      </c>
      <c r="AQ1544" s="26">
        <v>7.1550601605849806E-2</v>
      </c>
      <c r="AR1544" s="26">
        <v>-0.13856074669092799</v>
      </c>
      <c r="AS1544" s="24">
        <v>7</v>
      </c>
      <c r="AT1544" s="24">
        <v>5</v>
      </c>
      <c r="AU1544" s="24">
        <v>7</v>
      </c>
      <c r="AV1544" s="25">
        <v>5</v>
      </c>
      <c r="AW1544" s="19"/>
      <c r="AX1544" s="29">
        <v>0.14692052126803901</v>
      </c>
      <c r="AY1544" s="30">
        <v>0.29963130494206802</v>
      </c>
      <c r="AZ1544" s="30">
        <v>0.72661080603120398</v>
      </c>
      <c r="BA1544" s="30">
        <v>0.40290695092699003</v>
      </c>
      <c r="BB1544" s="62">
        <v>1.5107393657162901E-2</v>
      </c>
      <c r="BC1544" s="108">
        <v>-26.8218571674952</v>
      </c>
      <c r="BD1544" s="22">
        <v>43881</v>
      </c>
      <c r="BE1544" s="22">
        <v>43914</v>
      </c>
      <c r="BF1544" s="24"/>
      <c r="BG1544" s="22"/>
      <c r="BH1544" s="37"/>
    </row>
    <row r="1545" spans="1:60" x14ac:dyDescent="0.25">
      <c r="A1545" s="19"/>
      <c r="B1545" s="17" t="s">
        <v>1559</v>
      </c>
      <c r="C1545" s="17" t="s">
        <v>5825</v>
      </c>
      <c r="D1545" s="17" t="s">
        <v>3281</v>
      </c>
      <c r="E1545" s="20" t="s">
        <v>7326</v>
      </c>
      <c r="F1545" s="20" t="s">
        <v>3158</v>
      </c>
      <c r="G1545" s="82" t="s">
        <v>7251</v>
      </c>
      <c r="H1545" s="85" t="s">
        <v>7264</v>
      </c>
      <c r="I1545" s="21" t="s">
        <v>7417</v>
      </c>
      <c r="J1545" s="21" t="s">
        <v>7869</v>
      </c>
      <c r="K1545" s="19"/>
      <c r="L1545" s="22">
        <v>44015</v>
      </c>
      <c r="M1545" s="98">
        <v>1648.8657000009</v>
      </c>
      <c r="N1545" s="94">
        <v>1648.8657000009</v>
      </c>
      <c r="O1545" s="94">
        <v>1806.31689999998</v>
      </c>
      <c r="P1545" s="62">
        <f t="shared" si="24"/>
        <v>0.91283301396389427</v>
      </c>
      <c r="Q1545" s="22">
        <v>43874</v>
      </c>
      <c r="R1545" s="99">
        <v>21330639.495000001</v>
      </c>
      <c r="S1545" s="99">
        <v>17207387.119656201</v>
      </c>
      <c r="T1545" s="19"/>
      <c r="U1545" s="23">
        <v>2.6033936119347302E-3</v>
      </c>
      <c r="V1545" s="63">
        <v>-0.29768192562187301</v>
      </c>
      <c r="W1545" s="23">
        <v>6.4825103247130797E-2</v>
      </c>
      <c r="X1545" s="63">
        <v>-3.1202596399525602</v>
      </c>
      <c r="Y1545" s="23">
        <v>-5.5884616839684903E-2</v>
      </c>
      <c r="Z1545" s="63">
        <v>7.6121416966125297</v>
      </c>
      <c r="AA1545" s="23">
        <v>4.1849492235996898E-2</v>
      </c>
      <c r="AB1545" s="63">
        <v>21.0915649332455</v>
      </c>
      <c r="AC1545" s="23">
        <v>7.6746826081944206E-2</v>
      </c>
      <c r="AD1545" s="63">
        <v>27.741979855723901</v>
      </c>
      <c r="AE1545" s="23">
        <v>7.8458383977704202E-2</v>
      </c>
      <c r="AF1545" s="64">
        <v>20.0391799817444</v>
      </c>
      <c r="AG1545" s="23">
        <v>7.9277005734184093E-3</v>
      </c>
      <c r="AH1545" s="63">
        <v>-5.3020557434138</v>
      </c>
      <c r="AI1545" s="23">
        <v>-3.9773726872226703E-2</v>
      </c>
      <c r="AJ1545" s="63">
        <v>6.1087402849807404</v>
      </c>
      <c r="AK1545" s="23">
        <v>0.64886570000089705</v>
      </c>
      <c r="AL1545" s="23">
        <v>4.3644951936585102E-2</v>
      </c>
      <c r="AM1545" s="63">
        <v>-6.9464344200678196</v>
      </c>
      <c r="AN1545" s="19"/>
      <c r="AO1545" s="26">
        <v>3.9021379696350798E-2</v>
      </c>
      <c r="AP1545" s="26">
        <v>-4.8123239703272702E-2</v>
      </c>
      <c r="AQ1545" s="26">
        <v>6.9356828762465697E-2</v>
      </c>
      <c r="AR1545" s="26">
        <v>-0.14038303492823601</v>
      </c>
      <c r="AS1545" s="24">
        <v>7</v>
      </c>
      <c r="AT1545" s="24">
        <v>5</v>
      </c>
      <c r="AU1545" s="24">
        <v>7</v>
      </c>
      <c r="AV1545" s="25">
        <v>5</v>
      </c>
      <c r="AW1545" s="19"/>
      <c r="AX1545" s="29">
        <v>0.14689855313321501</v>
      </c>
      <c r="AY1545" s="30">
        <v>0.13379177402339301</v>
      </c>
      <c r="AZ1545" s="30">
        <v>0.63330759957807503</v>
      </c>
      <c r="BA1545" s="30">
        <v>0.17891782689889599</v>
      </c>
      <c r="BB1545" s="62">
        <v>1.51038338059698E-2</v>
      </c>
      <c r="BC1545" s="108">
        <v>-26.9997639949434</v>
      </c>
      <c r="BD1545" s="22">
        <v>43874</v>
      </c>
      <c r="BE1545" s="22">
        <v>43914</v>
      </c>
      <c r="BF1545" s="24"/>
      <c r="BG1545" s="22"/>
      <c r="BH1545" s="37"/>
    </row>
    <row r="1546" spans="1:60" x14ac:dyDescent="0.25">
      <c r="A1546" s="19"/>
      <c r="B1546" s="17" t="s">
        <v>1560</v>
      </c>
      <c r="C1546" s="17" t="s">
        <v>5826</v>
      </c>
      <c r="D1546" s="17" t="s">
        <v>3281</v>
      </c>
      <c r="E1546" s="20" t="s">
        <v>7327</v>
      </c>
      <c r="F1546" s="20" t="s">
        <v>3158</v>
      </c>
      <c r="G1546" s="82" t="s">
        <v>7251</v>
      </c>
      <c r="H1546" s="85" t="s">
        <v>7264</v>
      </c>
      <c r="I1546" s="21" t="s">
        <v>7417</v>
      </c>
      <c r="J1546" s="21" t="s">
        <v>7870</v>
      </c>
      <c r="K1546" s="19"/>
      <c r="L1546" s="22">
        <v>44015</v>
      </c>
      <c r="M1546" s="98">
        <v>1219.6999999992499</v>
      </c>
      <c r="N1546" s="94">
        <v>1219.6999999992499</v>
      </c>
      <c r="O1546" s="94">
        <v>1219.6999999992499</v>
      </c>
      <c r="P1546" s="62">
        <f t="shared" si="24"/>
        <v>1</v>
      </c>
      <c r="Q1546" s="22">
        <v>44015</v>
      </c>
      <c r="R1546" s="99">
        <v>0</v>
      </c>
      <c r="S1546" s="99">
        <v>0</v>
      </c>
      <c r="T1546" s="19"/>
      <c r="U1546" s="23">
        <v>0</v>
      </c>
      <c r="V1546" s="63">
        <v>-0.55802128681534702</v>
      </c>
      <c r="W1546" s="23">
        <v>0</v>
      </c>
      <c r="X1546" s="63">
        <v>-9.6027699646656401</v>
      </c>
      <c r="Y1546" s="23">
        <v>0</v>
      </c>
      <c r="Z1546" s="63">
        <v>13.200603380581001</v>
      </c>
      <c r="AA1546" s="23">
        <v>0</v>
      </c>
      <c r="AB1546" s="63">
        <v>16.906615709653099</v>
      </c>
      <c r="AC1546" s="23">
        <v>0</v>
      </c>
      <c r="AD1546" s="63">
        <v>20.067297247529499</v>
      </c>
      <c r="AE1546" s="23">
        <v>0</v>
      </c>
      <c r="AF1546" s="64">
        <v>12.1933415839594</v>
      </c>
      <c r="AG1546" s="23">
        <v>0</v>
      </c>
      <c r="AH1546" s="63">
        <v>-6.0948258007556397</v>
      </c>
      <c r="AI1546" s="23">
        <v>0</v>
      </c>
      <c r="AJ1546" s="63">
        <v>10.0861129722034</v>
      </c>
      <c r="AK1546" s="23">
        <v>0.21969999999972101</v>
      </c>
      <c r="AL1546" s="23">
        <v>2.2873326377521201E-2</v>
      </c>
      <c r="AM1546" s="63">
        <v>22.205116297496701</v>
      </c>
      <c r="AN1546" s="19"/>
      <c r="AO1546" s="26">
        <v>0</v>
      </c>
      <c r="AP1546" s="26">
        <v>0</v>
      </c>
      <c r="AQ1546" s="26">
        <v>0</v>
      </c>
      <c r="AR1546" s="26">
        <v>0</v>
      </c>
      <c r="AS1546" s="24">
        <v>0</v>
      </c>
      <c r="AT1546" s="24">
        <v>0</v>
      </c>
      <c r="AU1546" s="24">
        <v>7</v>
      </c>
      <c r="AV1546" s="25">
        <v>5</v>
      </c>
      <c r="AW1546" s="19"/>
      <c r="AX1546" s="29">
        <v>0</v>
      </c>
      <c r="AY1546" s="30">
        <v>-117.545979959425</v>
      </c>
      <c r="AZ1546" s="30">
        <v>0.39470262811346402</v>
      </c>
      <c r="BA1546" s="30">
        <v>-15.971119820984301</v>
      </c>
      <c r="BB1546" s="62">
        <v>0</v>
      </c>
      <c r="BC1546" s="108">
        <v>0</v>
      </c>
      <c r="BD1546" s="22">
        <v>43650</v>
      </c>
      <c r="BE1546" s="22"/>
      <c r="BF1546" s="24"/>
      <c r="BG1546" s="22"/>
      <c r="BH1546" s="37"/>
    </row>
    <row r="1547" spans="1:60" x14ac:dyDescent="0.25">
      <c r="A1547" s="19"/>
      <c r="B1547" s="17" t="s">
        <v>1561</v>
      </c>
      <c r="C1547" s="17" t="s">
        <v>5827</v>
      </c>
      <c r="D1547" s="17" t="s">
        <v>3282</v>
      </c>
      <c r="E1547" s="20" t="s">
        <v>7298</v>
      </c>
      <c r="F1547" s="20" t="s">
        <v>3157</v>
      </c>
      <c r="G1547" s="82" t="s">
        <v>7252</v>
      </c>
      <c r="H1547" s="85" t="s">
        <v>7264</v>
      </c>
      <c r="I1547" s="21" t="s">
        <v>7417</v>
      </c>
      <c r="J1547" s="21" t="s">
        <v>7871</v>
      </c>
      <c r="K1547" s="19"/>
      <c r="L1547" s="22">
        <v>44015</v>
      </c>
      <c r="M1547" s="98">
        <v>1708.2345000002499</v>
      </c>
      <c r="N1547" s="94">
        <v>1708.2345000002499</v>
      </c>
      <c r="O1547" s="94">
        <v>1867.9744000006499</v>
      </c>
      <c r="P1547" s="62">
        <f t="shared" si="24"/>
        <v>0.91448496296290549</v>
      </c>
      <c r="Q1547" s="22">
        <v>43874</v>
      </c>
      <c r="R1547" s="99">
        <v>369291.13500000001</v>
      </c>
      <c r="S1547" s="99">
        <v>393740.992931152</v>
      </c>
      <c r="T1547" s="19"/>
      <c r="U1547" s="23">
        <v>-2.4803086671454399E-4</v>
      </c>
      <c r="V1547" s="63">
        <v>-0.58282437348680105</v>
      </c>
      <c r="W1547" s="23">
        <v>5.0744289852445897E-2</v>
      </c>
      <c r="X1547" s="63">
        <v>-4.5283409794210501</v>
      </c>
      <c r="Y1547" s="23">
        <v>-5.4396301358792698E-2</v>
      </c>
      <c r="Z1547" s="63">
        <v>7.7609732447017397</v>
      </c>
      <c r="AA1547" s="23">
        <v>5.83953929690324E-2</v>
      </c>
      <c r="AB1547" s="63">
        <v>22.746155006549099</v>
      </c>
      <c r="AC1547" s="23">
        <v>0.116262880676077</v>
      </c>
      <c r="AD1547" s="63">
        <v>31.693585315137199</v>
      </c>
      <c r="AE1547" s="23">
        <v>0.16107239815202801</v>
      </c>
      <c r="AF1547" s="64">
        <v>28.3005813991767</v>
      </c>
      <c r="AG1547" s="23">
        <v>2.8668779523286498E-3</v>
      </c>
      <c r="AH1547" s="63">
        <v>-5.80813800552278</v>
      </c>
      <c r="AI1547" s="23">
        <v>-3.83453320991975E-2</v>
      </c>
      <c r="AJ1547" s="63">
        <v>6.25157976228365</v>
      </c>
      <c r="AK1547" s="23">
        <v>0.66885910451645003</v>
      </c>
      <c r="AL1547" s="23">
        <v>7.2741226738799E-2</v>
      </c>
      <c r="AM1547" s="63">
        <v>61.190618120192099</v>
      </c>
      <c r="AN1547" s="19"/>
      <c r="AO1547" s="26">
        <v>3.5030276676479802E-2</v>
      </c>
      <c r="AP1547" s="26">
        <v>-6.6192349790071603E-2</v>
      </c>
      <c r="AQ1547" s="26">
        <v>7.1456765668699504E-2</v>
      </c>
      <c r="AR1547" s="26">
        <v>-0.12885527429083601</v>
      </c>
      <c r="AS1547" s="24">
        <v>8</v>
      </c>
      <c r="AT1547" s="24">
        <v>4</v>
      </c>
      <c r="AU1547" s="24">
        <v>7</v>
      </c>
      <c r="AV1547" s="25">
        <v>5</v>
      </c>
      <c r="AW1547" s="19"/>
      <c r="AX1547" s="29">
        <v>0.185426001166343</v>
      </c>
      <c r="AY1547" s="30">
        <v>0.26282776340394798</v>
      </c>
      <c r="AZ1547" s="30">
        <v>0.83456715582269703</v>
      </c>
      <c r="BA1547" s="30">
        <v>0.34872825422007703</v>
      </c>
      <c r="BB1547" s="62">
        <v>1.8981216953670801E-2</v>
      </c>
      <c r="BC1547" s="108">
        <v>-26.52599521706</v>
      </c>
      <c r="BD1547" s="22">
        <v>43874</v>
      </c>
      <c r="BE1547" s="22">
        <v>43913</v>
      </c>
      <c r="BF1547" s="24"/>
      <c r="BG1547" s="22"/>
      <c r="BH1547" s="37"/>
    </row>
    <row r="1548" spans="1:60" x14ac:dyDescent="0.25">
      <c r="A1548" s="19"/>
      <c r="B1548" s="17" t="s">
        <v>1562</v>
      </c>
      <c r="C1548" s="17" t="s">
        <v>5828</v>
      </c>
      <c r="D1548" s="17" t="s">
        <v>3282</v>
      </c>
      <c r="E1548" s="20" t="s">
        <v>7382</v>
      </c>
      <c r="F1548" s="20" t="s">
        <v>3157</v>
      </c>
      <c r="G1548" s="82" t="s">
        <v>7252</v>
      </c>
      <c r="H1548" s="85" t="s">
        <v>7264</v>
      </c>
      <c r="I1548" s="21" t="s">
        <v>7417</v>
      </c>
      <c r="J1548" s="21" t="s">
        <v>7872</v>
      </c>
      <c r="K1548" s="19"/>
      <c r="L1548" s="22">
        <v>44015</v>
      </c>
      <c r="M1548" s="98">
        <v>1508.13509999961</v>
      </c>
      <c r="N1548" s="94">
        <v>1508.13509999961</v>
      </c>
      <c r="O1548" s="94">
        <v>1658.72259999998</v>
      </c>
      <c r="P1548" s="62">
        <f t="shared" si="24"/>
        <v>0.90921477768472447</v>
      </c>
      <c r="Q1548" s="22">
        <v>43874</v>
      </c>
      <c r="R1548" s="99">
        <v>5174444.8720000004</v>
      </c>
      <c r="S1548" s="99">
        <v>5442544.7212031297</v>
      </c>
      <c r="T1548" s="19"/>
      <c r="U1548" s="23">
        <v>-2.8901521454827199E-4</v>
      </c>
      <c r="V1548" s="63">
        <v>-0.58692280827017396</v>
      </c>
      <c r="W1548" s="23">
        <v>4.9453063344117303E-2</v>
      </c>
      <c r="X1548" s="63">
        <v>-4.6574636302539103</v>
      </c>
      <c r="Y1548" s="23">
        <v>-6.1424394893037998E-2</v>
      </c>
      <c r="Z1548" s="63">
        <v>7.0581638912772204</v>
      </c>
      <c r="AA1548" s="23">
        <v>4.2615150607161902E-2</v>
      </c>
      <c r="AB1548" s="63">
        <v>21.1681307703839</v>
      </c>
      <c r="AC1548" s="23">
        <v>8.3246422804222703E-2</v>
      </c>
      <c r="AD1548" s="63">
        <v>28.391939527966301</v>
      </c>
      <c r="AE1548" s="23">
        <v>0.10995381887012599</v>
      </c>
      <c r="AF1548" s="64">
        <v>23.188723470986599</v>
      </c>
      <c r="AG1548" s="23">
        <v>2.74353447821341E-3</v>
      </c>
      <c r="AH1548" s="63">
        <v>-5.8204723529343001</v>
      </c>
      <c r="AI1548" s="23">
        <v>-4.5610117550531903E-2</v>
      </c>
      <c r="AJ1548" s="63">
        <v>5.5251012171502198</v>
      </c>
      <c r="AK1548" s="23">
        <v>0.48779265974182601</v>
      </c>
      <c r="AL1548" s="23">
        <v>5.5982016496272997E-2</v>
      </c>
      <c r="AM1548" s="63">
        <v>43.083973642729703</v>
      </c>
      <c r="AN1548" s="19"/>
      <c r="AO1548" s="26">
        <v>3.49878297947726E-2</v>
      </c>
      <c r="AP1548" s="26">
        <v>-6.6307075641816496E-2</v>
      </c>
      <c r="AQ1548" s="26">
        <v>7.0136333091795705E-2</v>
      </c>
      <c r="AR1548" s="26">
        <v>-0.12996176774322499</v>
      </c>
      <c r="AS1548" s="24">
        <v>7</v>
      </c>
      <c r="AT1548" s="24">
        <v>5</v>
      </c>
      <c r="AU1548" s="24">
        <v>7</v>
      </c>
      <c r="AV1548" s="25">
        <v>5</v>
      </c>
      <c r="AW1548" s="19"/>
      <c r="AX1548" s="29">
        <v>0.185433847795648</v>
      </c>
      <c r="AY1548" s="30">
        <v>0.18292919184227699</v>
      </c>
      <c r="AZ1548" s="30">
        <v>0.769239079681029</v>
      </c>
      <c r="BA1548" s="30">
        <v>0.24209144053065801</v>
      </c>
      <c r="BB1548" s="62">
        <v>1.89806712946483E-2</v>
      </c>
      <c r="BC1548" s="108">
        <v>-26.6433639959141</v>
      </c>
      <c r="BD1548" s="22">
        <v>43874</v>
      </c>
      <c r="BE1548" s="22">
        <v>43913</v>
      </c>
      <c r="BF1548" s="24"/>
      <c r="BG1548" s="22"/>
      <c r="BH1548" s="37"/>
    </row>
    <row r="1549" spans="1:60" x14ac:dyDescent="0.25">
      <c r="A1549" s="19"/>
      <c r="B1549" s="17" t="s">
        <v>1563</v>
      </c>
      <c r="C1549" s="17" t="s">
        <v>5829</v>
      </c>
      <c r="D1549" s="17" t="s">
        <v>3282</v>
      </c>
      <c r="E1549" s="20" t="s">
        <v>7383</v>
      </c>
      <c r="F1549" s="20" t="s">
        <v>3157</v>
      </c>
      <c r="G1549" s="82" t="s">
        <v>7252</v>
      </c>
      <c r="H1549" s="85" t="s">
        <v>7264</v>
      </c>
      <c r="I1549" s="21" t="s">
        <v>7417</v>
      </c>
      <c r="J1549" s="21" t="s">
        <v>7873</v>
      </c>
      <c r="K1549" s="19"/>
      <c r="L1549" s="22">
        <v>44015</v>
      </c>
      <c r="M1549" s="98">
        <v>1673.38780000061</v>
      </c>
      <c r="N1549" s="94">
        <v>1673.38780000061</v>
      </c>
      <c r="O1549" s="94">
        <v>1835.16540000029</v>
      </c>
      <c r="P1549" s="62">
        <f t="shared" si="24"/>
        <v>0.9118457660548448</v>
      </c>
      <c r="Q1549" s="22">
        <v>43874</v>
      </c>
      <c r="R1549" s="99">
        <v>2431663.0240000002</v>
      </c>
      <c r="S1549" s="99">
        <v>2641366.9081484401</v>
      </c>
      <c r="T1549" s="19"/>
      <c r="U1549" s="23">
        <v>-2.6854461884795499E-4</v>
      </c>
      <c r="V1549" s="63">
        <v>-0.58487574870014203</v>
      </c>
      <c r="W1549" s="23">
        <v>5.0098286628781401E-2</v>
      </c>
      <c r="X1549" s="63">
        <v>-4.5929413017874996</v>
      </c>
      <c r="Y1549" s="23">
        <v>-5.79172320149519E-2</v>
      </c>
      <c r="Z1549" s="63">
        <v>7.4088801790858296</v>
      </c>
      <c r="AA1549" s="23">
        <v>5.0475087005906999E-2</v>
      </c>
      <c r="AB1549" s="63">
        <v>21.954124410258402</v>
      </c>
      <c r="AC1549" s="23">
        <v>9.9630437629530194E-2</v>
      </c>
      <c r="AD1549" s="63">
        <v>30.030341010482498</v>
      </c>
      <c r="AE1549" s="23">
        <v>0.13522474615456301</v>
      </c>
      <c r="AF1549" s="64">
        <v>25.7158161994303</v>
      </c>
      <c r="AG1549" s="23">
        <v>2.8051662520738301E-3</v>
      </c>
      <c r="AH1549" s="63">
        <v>-5.8143091755482601</v>
      </c>
      <c r="AI1549" s="23">
        <v>-4.1984941065529698E-2</v>
      </c>
      <c r="AJ1549" s="63">
        <v>5.88761886565044</v>
      </c>
      <c r="AK1549" s="23">
        <v>0.60065239447809304</v>
      </c>
      <c r="AL1549" s="23">
        <v>6.6621310448681498E-2</v>
      </c>
      <c r="AM1549" s="63">
        <v>54.3699471163563</v>
      </c>
      <c r="AN1549" s="19"/>
      <c r="AO1549" s="26">
        <v>3.5009040357181199E-2</v>
      </c>
      <c r="AP1549" s="26">
        <v>-6.6249688404277599E-2</v>
      </c>
      <c r="AQ1549" s="26">
        <v>7.0796309100842295E-2</v>
      </c>
      <c r="AR1549" s="26">
        <v>-0.12940871328290099</v>
      </c>
      <c r="AS1549" s="24">
        <v>8</v>
      </c>
      <c r="AT1549" s="24">
        <v>4</v>
      </c>
      <c r="AU1549" s="24">
        <v>7</v>
      </c>
      <c r="AV1549" s="25">
        <v>5</v>
      </c>
      <c r="AW1549" s="19"/>
      <c r="AX1549" s="29">
        <v>0.18542974475160001</v>
      </c>
      <c r="AY1549" s="30">
        <v>0.222730683742839</v>
      </c>
      <c r="AZ1549" s="30">
        <v>0.80178614479064003</v>
      </c>
      <c r="BA1549" s="30">
        <v>0.29514548722863798</v>
      </c>
      <c r="BB1549" s="62">
        <v>1.8980925356408999E-2</v>
      </c>
      <c r="BC1549" s="108">
        <v>-26.5847100212704</v>
      </c>
      <c r="BD1549" s="22">
        <v>43874</v>
      </c>
      <c r="BE1549" s="22">
        <v>43913</v>
      </c>
      <c r="BF1549" s="24"/>
      <c r="BG1549" s="22"/>
      <c r="BH1549" s="37"/>
    </row>
    <row r="1550" spans="1:60" x14ac:dyDescent="0.25">
      <c r="A1550" s="19"/>
      <c r="B1550" s="17" t="s">
        <v>1564</v>
      </c>
      <c r="C1550" s="17" t="s">
        <v>5830</v>
      </c>
      <c r="D1550" s="17" t="s">
        <v>3282</v>
      </c>
      <c r="E1550" s="20" t="s">
        <v>7384</v>
      </c>
      <c r="F1550" s="20" t="s">
        <v>3157</v>
      </c>
      <c r="G1550" s="82" t="s">
        <v>7252</v>
      </c>
      <c r="H1550" s="85" t="s">
        <v>7264</v>
      </c>
      <c r="I1550" s="21" t="s">
        <v>7417</v>
      </c>
      <c r="J1550" s="21" t="s">
        <v>7874</v>
      </c>
      <c r="K1550" s="19"/>
      <c r="L1550" s="22">
        <v>44015</v>
      </c>
      <c r="M1550" s="98">
        <v>1297.2661000005901</v>
      </c>
      <c r="N1550" s="94">
        <v>1297.2661000005901</v>
      </c>
      <c r="O1550" s="94">
        <v>1418.5765000004301</v>
      </c>
      <c r="P1550" s="62">
        <f t="shared" si="24"/>
        <v>0.91448441448183926</v>
      </c>
      <c r="Q1550" s="22">
        <v>43874</v>
      </c>
      <c r="R1550" s="99">
        <v>1140800.993</v>
      </c>
      <c r="S1550" s="99">
        <v>1354949.3103203101</v>
      </c>
      <c r="T1550" s="19"/>
      <c r="U1550" s="23">
        <v>-2.4807565932860598E-4</v>
      </c>
      <c r="V1550" s="63">
        <v>-0.58282885274820695</v>
      </c>
      <c r="W1550" s="23">
        <v>5.0744178455715903E-2</v>
      </c>
      <c r="X1550" s="63">
        <v>-4.5283521190940501</v>
      </c>
      <c r="Y1550" s="23">
        <v>-5.4397026588994798E-2</v>
      </c>
      <c r="Z1550" s="63">
        <v>7.7609007216815398</v>
      </c>
      <c r="AA1550" s="23">
        <v>5.8395195006596602E-2</v>
      </c>
      <c r="AB1550" s="63">
        <v>22.746135210327299</v>
      </c>
      <c r="AC1550" s="23">
        <v>0.116262178487959</v>
      </c>
      <c r="AD1550" s="63">
        <v>31.693515096325399</v>
      </c>
      <c r="AE1550" s="23">
        <v>0.16107086234842399</v>
      </c>
      <c r="AF1550" s="64">
        <v>28.300427818816399</v>
      </c>
      <c r="AG1550" s="23">
        <v>2.86682225305412E-3</v>
      </c>
      <c r="AH1550" s="63">
        <v>-5.80814357545023</v>
      </c>
      <c r="AI1550" s="23">
        <v>-3.8346107782672299E-2</v>
      </c>
      <c r="AJ1550" s="63">
        <v>6.2515021939398103</v>
      </c>
      <c r="AK1550" s="23">
        <v>0.29726610000041498</v>
      </c>
      <c r="AL1550" s="23">
        <v>4.7891238780721303E-2</v>
      </c>
      <c r="AM1550" s="63">
        <v>24.453335107158601</v>
      </c>
      <c r="AN1550" s="19"/>
      <c r="AO1550" s="26">
        <v>3.5030249406190699E-2</v>
      </c>
      <c r="AP1550" s="26">
        <v>-6.6192260660536698E-2</v>
      </c>
      <c r="AQ1550" s="26">
        <v>7.1456694688094999E-2</v>
      </c>
      <c r="AR1550" s="26">
        <v>-0.12885534609173199</v>
      </c>
      <c r="AS1550" s="24">
        <v>8</v>
      </c>
      <c r="AT1550" s="24">
        <v>4</v>
      </c>
      <c r="AU1550" s="24">
        <v>7</v>
      </c>
      <c r="AV1550" s="25">
        <v>5</v>
      </c>
      <c r="AW1550" s="19"/>
      <c r="AX1550" s="29">
        <v>0.18542592727899301</v>
      </c>
      <c r="AY1550" s="30">
        <v>0.26282695548843499</v>
      </c>
      <c r="AZ1550" s="30">
        <v>0.83456600538738701</v>
      </c>
      <c r="BA1550" s="30">
        <v>0.34872712373999099</v>
      </c>
      <c r="BB1550" s="62">
        <v>1.8981209402409199E-2</v>
      </c>
      <c r="BC1550" s="108">
        <v>-26.525999831530498</v>
      </c>
      <c r="BD1550" s="22">
        <v>43874</v>
      </c>
      <c r="BE1550" s="22">
        <v>43913</v>
      </c>
      <c r="BF1550" s="24"/>
      <c r="BG1550" s="22"/>
      <c r="BH1550" s="37"/>
    </row>
    <row r="1551" spans="1:60" x14ac:dyDescent="0.25">
      <c r="A1551" s="19"/>
      <c r="B1551" s="17" t="s">
        <v>1565</v>
      </c>
      <c r="C1551" s="17" t="s">
        <v>5831</v>
      </c>
      <c r="D1551" s="17" t="s">
        <v>3282</v>
      </c>
      <c r="E1551" s="20" t="s">
        <v>7388</v>
      </c>
      <c r="F1551" s="20" t="s">
        <v>3157</v>
      </c>
      <c r="G1551" s="82" t="s">
        <v>7252</v>
      </c>
      <c r="H1551" s="85" t="s">
        <v>7264</v>
      </c>
      <c r="I1551" s="21" t="s">
        <v>7417</v>
      </c>
      <c r="J1551" s="21" t="s">
        <v>7875</v>
      </c>
      <c r="K1551" s="19"/>
      <c r="L1551" s="22">
        <v>44015</v>
      </c>
      <c r="M1551" s="98">
        <v>1086.2970000002499</v>
      </c>
      <c r="N1551" s="94">
        <v>1086.2970000002499</v>
      </c>
      <c r="O1551" s="94">
        <v>1185.59280000068</v>
      </c>
      <c r="P1551" s="62">
        <f t="shared" si="24"/>
        <v>0.91624797316551421</v>
      </c>
      <c r="Q1551" s="22">
        <v>43874</v>
      </c>
      <c r="R1551" s="99">
        <v>392897.984</v>
      </c>
      <c r="S1551" s="99">
        <v>794970.10252636694</v>
      </c>
      <c r="T1551" s="19"/>
      <c r="U1551" s="23">
        <v>-2.3441130269929999E-4</v>
      </c>
      <c r="V1551" s="63">
        <v>-0.58146241708527702</v>
      </c>
      <c r="W1551" s="23">
        <v>5.1175034624975503E-2</v>
      </c>
      <c r="X1551" s="63">
        <v>-4.4852665021680904</v>
      </c>
      <c r="Y1551" s="23">
        <v>-5.2042760554322699E-2</v>
      </c>
      <c r="Z1551" s="63">
        <v>7.9963273251487399</v>
      </c>
      <c r="AA1551" s="23">
        <v>6.3706532515425393E-2</v>
      </c>
      <c r="AB1551" s="63">
        <v>23.277268961188401</v>
      </c>
      <c r="AC1551" s="23">
        <v>0.124956466455915</v>
      </c>
      <c r="AD1551" s="63">
        <v>32.562943893135497</v>
      </c>
      <c r="AE1551" s="23">
        <v>0.13478286758254401</v>
      </c>
      <c r="AF1551" s="64">
        <v>25.671628342213801</v>
      </c>
      <c r="AG1551" s="23">
        <v>2.9079147407173899E-3</v>
      </c>
      <c r="AH1551" s="63">
        <v>-5.8040343266839001</v>
      </c>
      <c r="AI1551" s="23">
        <v>-3.5912385023948397E-2</v>
      </c>
      <c r="AJ1551" s="63">
        <v>6.4948744698122001</v>
      </c>
      <c r="AK1551" s="23">
        <v>8.6296999999904103E-2</v>
      </c>
      <c r="AL1551" s="23">
        <v>1.52190767148568E-2</v>
      </c>
      <c r="AM1551" s="63">
        <v>-0.103232605033554</v>
      </c>
      <c r="AN1551" s="19"/>
      <c r="AO1551" s="26">
        <v>3.5044371255935403E-2</v>
      </c>
      <c r="AP1551" s="26">
        <v>-6.6154045634903E-2</v>
      </c>
      <c r="AQ1551" s="26">
        <v>7.1897069366968894E-2</v>
      </c>
      <c r="AR1551" s="26">
        <v>-0.12848632080116701</v>
      </c>
      <c r="AS1551" s="24">
        <v>8</v>
      </c>
      <c r="AT1551" s="24">
        <v>4</v>
      </c>
      <c r="AU1551" s="24">
        <v>7</v>
      </c>
      <c r="AV1551" s="25">
        <v>5</v>
      </c>
      <c r="AW1551" s="19"/>
      <c r="AX1551" s="29">
        <v>0.18542368396650999</v>
      </c>
      <c r="AY1551" s="30">
        <v>0.28971005865969301</v>
      </c>
      <c r="AZ1551" s="30">
        <v>0.85653970214662001</v>
      </c>
      <c r="BA1551" s="30">
        <v>0.38472683349027598</v>
      </c>
      <c r="BB1551" s="62">
        <v>1.8981429784398599E-2</v>
      </c>
      <c r="BC1551" s="108">
        <v>-26.486859569384301</v>
      </c>
      <c r="BD1551" s="22">
        <v>43874</v>
      </c>
      <c r="BE1551" s="22">
        <v>43913</v>
      </c>
      <c r="BF1551" s="24"/>
      <c r="BG1551" s="22"/>
      <c r="BH1551" s="37"/>
    </row>
    <row r="1552" spans="1:60" x14ac:dyDescent="0.25">
      <c r="A1552" s="19"/>
      <c r="B1552" s="17" t="s">
        <v>1566</v>
      </c>
      <c r="C1552" s="17" t="s">
        <v>5832</v>
      </c>
      <c r="D1552" s="17" t="s">
        <v>3282</v>
      </c>
      <c r="E1552" s="20" t="s">
        <v>7389</v>
      </c>
      <c r="F1552" s="20" t="s">
        <v>3157</v>
      </c>
      <c r="G1552" s="82" t="s">
        <v>7252</v>
      </c>
      <c r="H1552" s="85" t="s">
        <v>7264</v>
      </c>
      <c r="I1552" s="21" t="s">
        <v>7417</v>
      </c>
      <c r="J1552" s="21" t="s">
        <v>7876</v>
      </c>
      <c r="K1552" s="19"/>
      <c r="L1552" s="22">
        <v>44015</v>
      </c>
      <c r="M1552" s="98">
        <v>1124.52229999937</v>
      </c>
      <c r="N1552" s="94">
        <v>1124.52229999937</v>
      </c>
      <c r="O1552" s="94">
        <v>1225.8473000004899</v>
      </c>
      <c r="P1552" s="62">
        <f t="shared" si="24"/>
        <v>0.91734288601763092</v>
      </c>
      <c r="Q1552" s="22">
        <v>43874</v>
      </c>
      <c r="R1552" s="99">
        <v>376811.84100000001</v>
      </c>
      <c r="S1552" s="99">
        <v>302882.76929003902</v>
      </c>
      <c r="T1552" s="19"/>
      <c r="U1552" s="23">
        <v>-2.2591156812268301E-4</v>
      </c>
      <c r="V1552" s="63">
        <v>-0.58061244362761499</v>
      </c>
      <c r="W1552" s="23">
        <v>5.14421301741095E-2</v>
      </c>
      <c r="X1552" s="63">
        <v>-4.4585569472546904</v>
      </c>
      <c r="Y1552" s="23">
        <v>-5.0580392463452903E-2</v>
      </c>
      <c r="Z1552" s="63">
        <v>8.1425641342357302</v>
      </c>
      <c r="AA1552" s="23">
        <v>6.7014892176303006E-2</v>
      </c>
      <c r="AB1552" s="63">
        <v>23.6081049272907</v>
      </c>
      <c r="AC1552" s="23"/>
      <c r="AD1552" s="63"/>
      <c r="AE1552" s="23"/>
      <c r="AF1552" s="64"/>
      <c r="AG1552" s="23">
        <v>2.9333770216908302E-3</v>
      </c>
      <c r="AH1552" s="63">
        <v>-5.8014880985865602</v>
      </c>
      <c r="AI1552" s="23">
        <v>-3.44005893257417E-2</v>
      </c>
      <c r="AJ1552" s="63">
        <v>6.64605403962923</v>
      </c>
      <c r="AK1552" s="23">
        <v>0.11150403133433399</v>
      </c>
      <c r="AL1552" s="23">
        <v>5.4168572476555703E-2</v>
      </c>
      <c r="AM1552" s="63">
        <v>32.9204224441783</v>
      </c>
      <c r="AN1552" s="19"/>
      <c r="AO1552" s="26">
        <v>3.5053137858994901E-2</v>
      </c>
      <c r="AP1552" s="26">
        <v>-6.6130246342290797E-2</v>
      </c>
      <c r="AQ1552" s="26">
        <v>7.2170591716712806E-2</v>
      </c>
      <c r="AR1552" s="26">
        <v>-0.12825726444411001</v>
      </c>
      <c r="AS1552" s="24">
        <v>8</v>
      </c>
      <c r="AT1552" s="24">
        <v>4</v>
      </c>
      <c r="AU1552" s="24">
        <v>7</v>
      </c>
      <c r="AV1552" s="25">
        <v>5</v>
      </c>
      <c r="AW1552" s="19"/>
      <c r="AX1552" s="29">
        <v>0.18542231287807201</v>
      </c>
      <c r="AY1552" s="30">
        <v>0.30645311118087198</v>
      </c>
      <c r="AZ1552" s="30">
        <v>0.87022305609389194</v>
      </c>
      <c r="BA1552" s="30">
        <v>0.40717802377366802</v>
      </c>
      <c r="BB1552" s="62">
        <v>1.8981569010593401E-2</v>
      </c>
      <c r="BC1552" s="108">
        <v>-26.462529223674199</v>
      </c>
      <c r="BD1552" s="22">
        <v>43874</v>
      </c>
      <c r="BE1552" s="22">
        <v>43913</v>
      </c>
      <c r="BF1552" s="24"/>
      <c r="BG1552" s="22"/>
      <c r="BH1552" s="37"/>
    </row>
    <row r="1553" spans="1:60" x14ac:dyDescent="0.25">
      <c r="A1553" s="19"/>
      <c r="B1553" s="17" t="s">
        <v>1567</v>
      </c>
      <c r="C1553" s="17" t="s">
        <v>5833</v>
      </c>
      <c r="D1553" s="17" t="s">
        <v>3282</v>
      </c>
      <c r="E1553" s="20" t="s">
        <v>7320</v>
      </c>
      <c r="F1553" s="20" t="s">
        <v>3157</v>
      </c>
      <c r="G1553" s="82" t="s">
        <v>7252</v>
      </c>
      <c r="H1553" s="85" t="s">
        <v>7264</v>
      </c>
      <c r="I1553" s="21" t="s">
        <v>7417</v>
      </c>
      <c r="J1553" s="21" t="s">
        <v>7877</v>
      </c>
      <c r="K1553" s="19"/>
      <c r="L1553" s="22">
        <v>44015</v>
      </c>
      <c r="M1553" s="98">
        <v>1115.2861000001401</v>
      </c>
      <c r="N1553" s="94">
        <v>1115.2861000001401</v>
      </c>
      <c r="O1553" s="94">
        <v>1121.97240000032</v>
      </c>
      <c r="P1553" s="62">
        <f t="shared" si="24"/>
        <v>0.99404058424237707</v>
      </c>
      <c r="Q1553" s="22">
        <v>43969</v>
      </c>
      <c r="R1553" s="99">
        <v>0</v>
      </c>
      <c r="S1553" s="99">
        <v>825.57938549613903</v>
      </c>
      <c r="T1553" s="19"/>
      <c r="U1553" s="23">
        <v>0</v>
      </c>
      <c r="V1553" s="63">
        <v>-0.55802128681534702</v>
      </c>
      <c r="W1553" s="23">
        <v>0</v>
      </c>
      <c r="X1553" s="63">
        <v>-9.6027699646656401</v>
      </c>
      <c r="Y1553" s="23">
        <v>2.3196624442789501E-3</v>
      </c>
      <c r="Z1553" s="63">
        <v>13.4325696250162</v>
      </c>
      <c r="AA1553" s="23">
        <v>2.3196624442789501E-3</v>
      </c>
      <c r="AB1553" s="63">
        <v>17.138581954088298</v>
      </c>
      <c r="AC1553" s="23">
        <v>2.5842058075795601E-3</v>
      </c>
      <c r="AD1553" s="63">
        <v>20.3257178282947</v>
      </c>
      <c r="AE1553" s="23">
        <v>7.4664843577920706E-2</v>
      </c>
      <c r="AF1553" s="64">
        <v>19.6598259417515</v>
      </c>
      <c r="AG1553" s="23">
        <v>0</v>
      </c>
      <c r="AH1553" s="63">
        <v>-6.0948258007556397</v>
      </c>
      <c r="AI1553" s="23">
        <v>2.3196624442789501E-3</v>
      </c>
      <c r="AJ1553" s="63">
        <v>10.3180792166386</v>
      </c>
      <c r="AK1553" s="23">
        <v>0.115286100000958</v>
      </c>
      <c r="AL1553" s="23">
        <v>3.3154559174363399E-2</v>
      </c>
      <c r="AM1553" s="63">
        <v>25.380875403701801</v>
      </c>
      <c r="AN1553" s="19"/>
      <c r="AO1553" s="26">
        <v>2.5611014565583901E-2</v>
      </c>
      <c r="AP1553" s="26">
        <v>-1.8494852795811301E-2</v>
      </c>
      <c r="AQ1553" s="26">
        <v>2.3196624442789501E-3</v>
      </c>
      <c r="AR1553" s="26">
        <v>0</v>
      </c>
      <c r="AS1553" s="24">
        <v>1</v>
      </c>
      <c r="AT1553" s="24">
        <v>0</v>
      </c>
      <c r="AU1553" s="24">
        <v>7</v>
      </c>
      <c r="AV1553" s="25">
        <v>5</v>
      </c>
      <c r="AW1553" s="19"/>
      <c r="AX1553" s="29">
        <v>3.1607975212209601E-2</v>
      </c>
      <c r="AY1553" s="30">
        <v>-0.80595170848664599</v>
      </c>
      <c r="AZ1553" s="30">
        <v>0.40822584534907902</v>
      </c>
      <c r="BA1553" s="30">
        <v>-1.36087951304216</v>
      </c>
      <c r="BB1553" s="62">
        <v>3.2807689455421501E-3</v>
      </c>
      <c r="BC1553" s="108">
        <v>-1.8494852795684</v>
      </c>
      <c r="BD1553" s="22">
        <v>43952</v>
      </c>
      <c r="BE1553" s="22">
        <v>43955</v>
      </c>
      <c r="BF1553" s="24">
        <v>11</v>
      </c>
      <c r="BG1553" s="22">
        <v>43969</v>
      </c>
      <c r="BH1553" s="37"/>
    </row>
    <row r="1554" spans="1:60" x14ac:dyDescent="0.25">
      <c r="A1554" s="19"/>
      <c r="B1554" s="17" t="s">
        <v>1568</v>
      </c>
      <c r="C1554" s="17" t="s">
        <v>5834</v>
      </c>
      <c r="D1554" s="17" t="s">
        <v>3282</v>
      </c>
      <c r="E1554" s="20" t="s">
        <v>7376</v>
      </c>
      <c r="F1554" s="20" t="s">
        <v>3157</v>
      </c>
      <c r="G1554" s="82" t="s">
        <v>7252</v>
      </c>
      <c r="H1554" s="85" t="s">
        <v>7264</v>
      </c>
      <c r="I1554" s="21" t="s">
        <v>7417</v>
      </c>
      <c r="J1554" s="21" t="s">
        <v>7878</v>
      </c>
      <c r="K1554" s="19"/>
      <c r="L1554" s="22">
        <v>44015</v>
      </c>
      <c r="M1554" s="98">
        <v>1368.8523999992799</v>
      </c>
      <c r="N1554" s="94">
        <v>1368.8523999992799</v>
      </c>
      <c r="O1554" s="94">
        <v>1491.1010999996199</v>
      </c>
      <c r="P1554" s="62">
        <f t="shared" si="24"/>
        <v>0.9180144793667101</v>
      </c>
      <c r="Q1554" s="22">
        <v>43874</v>
      </c>
      <c r="R1554" s="99">
        <v>1875904.79</v>
      </c>
      <c r="S1554" s="99">
        <v>1962701.9702558599</v>
      </c>
      <c r="T1554" s="19"/>
      <c r="U1554" s="23">
        <v>-2.20720144170627E-4</v>
      </c>
      <c r="V1554" s="63">
        <v>-0.58009330123240899</v>
      </c>
      <c r="W1554" s="23">
        <v>5.1606003942652003E-2</v>
      </c>
      <c r="X1554" s="63">
        <v>-4.4421695704004396</v>
      </c>
      <c r="Y1554" s="23">
        <v>-4.9682591696182499E-2</v>
      </c>
      <c r="Z1554" s="63">
        <v>8.2323442109627596</v>
      </c>
      <c r="AA1554" s="23">
        <v>6.9046949263793095E-2</v>
      </c>
      <c r="AB1554" s="63">
        <v>23.811310636025201</v>
      </c>
      <c r="AC1554" s="23">
        <v>0.13882804038628799</v>
      </c>
      <c r="AD1554" s="63">
        <v>33.950101286172902</v>
      </c>
      <c r="AE1554" s="23">
        <v>0.19644869023992201</v>
      </c>
      <c r="AF1554" s="64">
        <v>31.8382106079662</v>
      </c>
      <c r="AG1554" s="23">
        <v>2.9490908509615102E-3</v>
      </c>
      <c r="AH1554" s="63">
        <v>-5.7999167156594904</v>
      </c>
      <c r="AI1554" s="23">
        <v>-3.34723640380616E-2</v>
      </c>
      <c r="AJ1554" s="63">
        <v>6.7388765684008796</v>
      </c>
      <c r="AK1554" s="23">
        <v>0.36885239999915898</v>
      </c>
      <c r="AL1554" s="23">
        <v>5.80572777726047E-2</v>
      </c>
      <c r="AM1554" s="63">
        <v>31.611965107033001</v>
      </c>
      <c r="AN1554" s="19"/>
      <c r="AO1554" s="26">
        <v>3.5058546707659802E-2</v>
      </c>
      <c r="AP1554" s="26">
        <v>-6.6115789629329805E-2</v>
      </c>
      <c r="AQ1554" s="26">
        <v>7.2337580662861001E-2</v>
      </c>
      <c r="AR1554" s="26">
        <v>-0.128117141227412</v>
      </c>
      <c r="AS1554" s="24">
        <v>9</v>
      </c>
      <c r="AT1554" s="24">
        <v>3</v>
      </c>
      <c r="AU1554" s="24">
        <v>7</v>
      </c>
      <c r="AV1554" s="25">
        <v>5</v>
      </c>
      <c r="AW1554" s="19"/>
      <c r="AX1554" s="29">
        <v>0.18542154285794801</v>
      </c>
      <c r="AY1554" s="30">
        <v>0.31673544592331399</v>
      </c>
      <c r="AZ1554" s="30">
        <v>0.87862583837977604</v>
      </c>
      <c r="BA1554" s="30">
        <v>0.42097732775118901</v>
      </c>
      <c r="BB1554" s="62">
        <v>1.8981661173565999E-2</v>
      </c>
      <c r="BC1554" s="108">
        <v>-26.447663407860102</v>
      </c>
      <c r="BD1554" s="22">
        <v>43874</v>
      </c>
      <c r="BE1554" s="22">
        <v>43913</v>
      </c>
      <c r="BF1554" s="24"/>
      <c r="BG1554" s="22"/>
      <c r="BH1554" s="37"/>
    </row>
    <row r="1555" spans="1:60" x14ac:dyDescent="0.25">
      <c r="A1555" s="19"/>
      <c r="B1555" s="17" t="s">
        <v>1569</v>
      </c>
      <c r="C1555" s="17" t="s">
        <v>5835</v>
      </c>
      <c r="D1555" s="17" t="s">
        <v>3282</v>
      </c>
      <c r="E1555" s="20" t="s">
        <v>7395</v>
      </c>
      <c r="F1555" s="20" t="s">
        <v>3157</v>
      </c>
      <c r="G1555" s="82" t="s">
        <v>7252</v>
      </c>
      <c r="H1555" s="85" t="s">
        <v>7264</v>
      </c>
      <c r="I1555" s="21" t="s">
        <v>7417</v>
      </c>
      <c r="J1555" s="21" t="s">
        <v>7879</v>
      </c>
      <c r="K1555" s="19"/>
      <c r="L1555" s="22">
        <v>44015</v>
      </c>
      <c r="M1555" s="98">
        <v>1728.4067000001701</v>
      </c>
      <c r="N1555" s="94">
        <v>1728.4067000001701</v>
      </c>
      <c r="O1555" s="94">
        <v>1882.76579999924</v>
      </c>
      <c r="P1555" s="62">
        <f t="shared" si="24"/>
        <v>0.91801471006158475</v>
      </c>
      <c r="Q1555" s="22">
        <v>43874</v>
      </c>
      <c r="R1555" s="99">
        <v>3626265.0980000002</v>
      </c>
      <c r="S1555" s="99">
        <v>3297949.2316953102</v>
      </c>
      <c r="T1555" s="19"/>
      <c r="U1555" s="23">
        <v>-2.2073263698985099E-4</v>
      </c>
      <c r="V1555" s="63">
        <v>-0.58009455051433201</v>
      </c>
      <c r="W1555" s="23">
        <v>5.1605880038550801E-2</v>
      </c>
      <c r="X1555" s="63">
        <v>-4.4421819608105597</v>
      </c>
      <c r="Y1555" s="23">
        <v>-4.9682645047141698E-2</v>
      </c>
      <c r="Z1555" s="63">
        <v>8.2323388758668408</v>
      </c>
      <c r="AA1555" s="23">
        <v>6.9047231738295495E-2</v>
      </c>
      <c r="AB1555" s="63">
        <v>23.811338883475401</v>
      </c>
      <c r="AC1555" s="23"/>
      <c r="AD1555" s="63"/>
      <c r="AE1555" s="23"/>
      <c r="AF1555" s="64"/>
      <c r="AG1555" s="23">
        <v>2.9490673405234702E-3</v>
      </c>
      <c r="AH1555" s="63">
        <v>-5.7999190667032998</v>
      </c>
      <c r="AI1555" s="23">
        <v>-3.3472511111540398E-2</v>
      </c>
      <c r="AJ1555" s="63">
        <v>6.7388618610493696</v>
      </c>
      <c r="AK1555" s="23">
        <v>8.4109144103422295E-2</v>
      </c>
      <c r="AL1555" s="23">
        <v>6.8768519706281894E-2</v>
      </c>
      <c r="AM1555" s="63">
        <v>26.721932175220001</v>
      </c>
      <c r="AN1555" s="19"/>
      <c r="AO1555" s="26">
        <v>3.50585318628873E-2</v>
      </c>
      <c r="AP1555" s="26">
        <v>-6.61157762060611E-2</v>
      </c>
      <c r="AQ1555" s="26">
        <v>7.2337893552685301E-2</v>
      </c>
      <c r="AR1555" s="26">
        <v>-0.128117036189069</v>
      </c>
      <c r="AS1555" s="24">
        <v>9</v>
      </c>
      <c r="AT1555" s="24">
        <v>3</v>
      </c>
      <c r="AU1555" s="24">
        <v>7</v>
      </c>
      <c r="AV1555" s="25">
        <v>5</v>
      </c>
      <c r="AW1555" s="19"/>
      <c r="AX1555" s="29">
        <v>0.185421586892626</v>
      </c>
      <c r="AY1555" s="30">
        <v>0.31673599858095303</v>
      </c>
      <c r="AZ1555" s="30">
        <v>0.87862629574010498</v>
      </c>
      <c r="BA1555" s="30">
        <v>0.42097814329872602</v>
      </c>
      <c r="BB1555" s="62">
        <v>1.89816659178541E-2</v>
      </c>
      <c r="BC1555" s="108">
        <v>-26.447654827817999</v>
      </c>
      <c r="BD1555" s="22">
        <v>43874</v>
      </c>
      <c r="BE1555" s="22">
        <v>43913</v>
      </c>
      <c r="BF1555" s="24"/>
      <c r="BG1555" s="22"/>
      <c r="BH1555" s="37"/>
    </row>
    <row r="1556" spans="1:60" x14ac:dyDescent="0.25">
      <c r="A1556" s="19"/>
      <c r="B1556" s="17" t="s">
        <v>1570</v>
      </c>
      <c r="C1556" s="17" t="s">
        <v>5836</v>
      </c>
      <c r="D1556" s="17" t="s">
        <v>3282</v>
      </c>
      <c r="E1556" s="20" t="s">
        <v>7396</v>
      </c>
      <c r="F1556" s="20" t="s">
        <v>3157</v>
      </c>
      <c r="G1556" s="82" t="s">
        <v>7252</v>
      </c>
      <c r="H1556" s="85" t="s">
        <v>7264</v>
      </c>
      <c r="I1556" s="21" t="s">
        <v>7417</v>
      </c>
      <c r="J1556" s="21" t="s">
        <v>7880</v>
      </c>
      <c r="K1556" s="19"/>
      <c r="L1556" s="22">
        <v>44015</v>
      </c>
      <c r="M1556" s="98">
        <v>1148.60749999993</v>
      </c>
      <c r="N1556" s="94">
        <v>1148.60749999993</v>
      </c>
      <c r="O1556" s="94">
        <v>1249.5009000003299</v>
      </c>
      <c r="P1556" s="62">
        <f t="shared" si="24"/>
        <v>0.91925303935325442</v>
      </c>
      <c r="Q1556" s="22">
        <v>43874</v>
      </c>
      <c r="R1556" s="99">
        <v>13694488.182</v>
      </c>
      <c r="S1556" s="99">
        <v>11444484.590328099</v>
      </c>
      <c r="T1556" s="19"/>
      <c r="U1556" s="23">
        <v>-2.1116767038620299E-4</v>
      </c>
      <c r="V1556" s="63">
        <v>-0.57913805385396699</v>
      </c>
      <c r="W1556" s="23">
        <v>5.1907533845224001E-2</v>
      </c>
      <c r="X1556" s="63">
        <v>-4.4120165801432396</v>
      </c>
      <c r="Y1556" s="23">
        <v>-4.8027471264504101E-2</v>
      </c>
      <c r="Z1556" s="63">
        <v>8.3978562541306001</v>
      </c>
      <c r="AA1556" s="23">
        <v>7.2800418582119206E-2</v>
      </c>
      <c r="AB1556" s="63">
        <v>24.1866575678578</v>
      </c>
      <c r="AC1556" s="23">
        <v>0.14683403584611401</v>
      </c>
      <c r="AD1556" s="63">
        <v>34.750700832169997</v>
      </c>
      <c r="AE1556" s="23"/>
      <c r="AF1556" s="64"/>
      <c r="AG1556" s="23">
        <v>2.9778274893033098E-3</v>
      </c>
      <c r="AH1556" s="63">
        <v>-5.7970430518253098</v>
      </c>
      <c r="AI1556" s="23">
        <v>-3.1761243963046602E-2</v>
      </c>
      <c r="AJ1556" s="63">
        <v>6.9099885758987503</v>
      </c>
      <c r="AK1556" s="23">
        <v>0.148607499999343</v>
      </c>
      <c r="AL1556" s="23">
        <v>5.3575234327581697E-2</v>
      </c>
      <c r="AM1556" s="63">
        <v>31.161876571335601</v>
      </c>
      <c r="AN1556" s="19"/>
      <c r="AO1556" s="26">
        <v>3.5068415671048597E-2</v>
      </c>
      <c r="AP1556" s="26">
        <v>-6.6088975077072995E-2</v>
      </c>
      <c r="AQ1556" s="26">
        <v>7.2646288745090701E-2</v>
      </c>
      <c r="AR1556" s="26">
        <v>-0.12785849529798701</v>
      </c>
      <c r="AS1556" s="24">
        <v>9</v>
      </c>
      <c r="AT1556" s="24">
        <v>3</v>
      </c>
      <c r="AU1556" s="24">
        <v>7</v>
      </c>
      <c r="AV1556" s="25">
        <v>5</v>
      </c>
      <c r="AW1556" s="19"/>
      <c r="AX1556" s="29">
        <v>0.18542012488324</v>
      </c>
      <c r="AY1556" s="30">
        <v>0.33572683540796799</v>
      </c>
      <c r="AZ1556" s="30">
        <v>0.89414391876834998</v>
      </c>
      <c r="BA1556" s="30">
        <v>0.44648749791713299</v>
      </c>
      <c r="BB1556" s="62">
        <v>1.8981831885539601E-2</v>
      </c>
      <c r="BC1556" s="108">
        <v>-26.420221065898701</v>
      </c>
      <c r="BD1556" s="22">
        <v>43874</v>
      </c>
      <c r="BE1556" s="22">
        <v>43913</v>
      </c>
      <c r="BF1556" s="24"/>
      <c r="BG1556" s="22"/>
      <c r="BH1556" s="37"/>
    </row>
    <row r="1557" spans="1:60" x14ac:dyDescent="0.25">
      <c r="A1557" s="19"/>
      <c r="B1557" s="17" t="s">
        <v>1571</v>
      </c>
      <c r="C1557" s="17" t="s">
        <v>5837</v>
      </c>
      <c r="D1557" s="17" t="s">
        <v>3283</v>
      </c>
      <c r="E1557" s="20" t="s">
        <v>7298</v>
      </c>
      <c r="F1557" s="20" t="s">
        <v>3157</v>
      </c>
      <c r="G1557" s="82" t="s">
        <v>7252</v>
      </c>
      <c r="H1557" s="85" t="s">
        <v>7262</v>
      </c>
      <c r="I1557" s="21" t="s">
        <v>7417</v>
      </c>
      <c r="J1557" s="21" t="s">
        <v>7881</v>
      </c>
      <c r="K1557" s="19"/>
      <c r="L1557" s="22">
        <v>44015</v>
      </c>
      <c r="M1557" s="98">
        <v>1651.2403999995399</v>
      </c>
      <c r="N1557" s="94">
        <v>1651.2403999995399</v>
      </c>
      <c r="O1557" s="94">
        <v>1755.7896999996201</v>
      </c>
      <c r="P1557" s="62">
        <f t="shared" si="24"/>
        <v>0.94045454304686782</v>
      </c>
      <c r="Q1557" s="22">
        <v>43874</v>
      </c>
      <c r="R1557" s="99">
        <v>1577509.088</v>
      </c>
      <c r="S1557" s="99">
        <v>1718971.57280859</v>
      </c>
      <c r="T1557" s="19"/>
      <c r="U1557" s="23">
        <v>1.24054500520288E-3</v>
      </c>
      <c r="V1557" s="63">
        <v>-0.43396678629505903</v>
      </c>
      <c r="W1557" s="23">
        <v>3.2611838061711799E-2</v>
      </c>
      <c r="X1557" s="63">
        <v>-6.3415861584944704</v>
      </c>
      <c r="Y1557" s="23">
        <v>-4.0960029421548798E-2</v>
      </c>
      <c r="Z1557" s="63">
        <v>9.1046004384261305</v>
      </c>
      <c r="AA1557" s="23">
        <v>1.32724765353487E-3</v>
      </c>
      <c r="AB1557" s="63">
        <v>17.039340475021199</v>
      </c>
      <c r="AC1557" s="23">
        <v>6.2565234324210905E-2</v>
      </c>
      <c r="AD1557" s="63">
        <v>26.323820679943299</v>
      </c>
      <c r="AE1557" s="23">
        <v>9.5432875794358593E-2</v>
      </c>
      <c r="AF1557" s="64">
        <v>21.736629163409798</v>
      </c>
      <c r="AG1557" s="23">
        <v>-8.5389629020937702E-6</v>
      </c>
      <c r="AH1557" s="63">
        <v>-6.0956796970494898</v>
      </c>
      <c r="AI1557" s="23">
        <v>-3.0499645665258899E-2</v>
      </c>
      <c r="AJ1557" s="63">
        <v>7.0361484056775199</v>
      </c>
      <c r="AK1557" s="23">
        <v>0.56036254484381098</v>
      </c>
      <c r="AL1557" s="23">
        <v>6.2899715172534301E-2</v>
      </c>
      <c r="AM1557" s="63">
        <v>50.3409621529281</v>
      </c>
      <c r="AN1557" s="19"/>
      <c r="AO1557" s="26">
        <v>1.4958817846491E-2</v>
      </c>
      <c r="AP1557" s="26">
        <v>-4.1493603323033298E-2</v>
      </c>
      <c r="AQ1557" s="26">
        <v>3.8564909602428102E-2</v>
      </c>
      <c r="AR1557" s="26">
        <v>-0.101947502066614</v>
      </c>
      <c r="AS1557" s="24">
        <v>8</v>
      </c>
      <c r="AT1557" s="24">
        <v>4</v>
      </c>
      <c r="AU1557" s="24">
        <v>7</v>
      </c>
      <c r="AV1557" s="25">
        <v>5</v>
      </c>
      <c r="AW1557" s="19"/>
      <c r="AX1557" s="29">
        <v>8.8688266802200794E-2</v>
      </c>
      <c r="AY1557" s="30">
        <v>-0.25165505646555197</v>
      </c>
      <c r="AZ1557" s="30">
        <v>0.44611651637751498</v>
      </c>
      <c r="BA1557" s="30">
        <v>-0.316714162159769</v>
      </c>
      <c r="BB1557" s="62">
        <v>9.1014381809418395E-3</v>
      </c>
      <c r="BC1557" s="108">
        <v>-17.537367943296001</v>
      </c>
      <c r="BD1557" s="22">
        <v>43874</v>
      </c>
      <c r="BE1557" s="22">
        <v>43913</v>
      </c>
      <c r="BF1557" s="24"/>
      <c r="BG1557" s="22"/>
      <c r="BH1557" s="37"/>
    </row>
    <row r="1558" spans="1:60" x14ac:dyDescent="0.25">
      <c r="A1558" s="19"/>
      <c r="B1558" s="17" t="s">
        <v>1572</v>
      </c>
      <c r="C1558" s="17" t="s">
        <v>5838</v>
      </c>
      <c r="D1558" s="17" t="s">
        <v>3283</v>
      </c>
      <c r="E1558" s="20" t="s">
        <v>7382</v>
      </c>
      <c r="F1558" s="20" t="s">
        <v>3157</v>
      </c>
      <c r="G1558" s="82" t="s">
        <v>7252</v>
      </c>
      <c r="H1558" s="85" t="s">
        <v>7262</v>
      </c>
      <c r="I1558" s="21" t="s">
        <v>7417</v>
      </c>
      <c r="J1558" s="21" t="s">
        <v>7882</v>
      </c>
      <c r="K1558" s="19"/>
      <c r="L1558" s="22">
        <v>44015</v>
      </c>
      <c r="M1558" s="98">
        <v>1439.6031999997799</v>
      </c>
      <c r="N1558" s="94">
        <v>1439.6031999997799</v>
      </c>
      <c r="O1558" s="94">
        <v>1541.99939999916</v>
      </c>
      <c r="P1558" s="62">
        <f t="shared" si="24"/>
        <v>0.93359517519952606</v>
      </c>
      <c r="Q1558" s="22">
        <v>43874</v>
      </c>
      <c r="R1558" s="99">
        <v>16474750.454</v>
      </c>
      <c r="S1558" s="99">
        <v>21446879.292312499</v>
      </c>
      <c r="T1558" s="19"/>
      <c r="U1558" s="23">
        <v>1.1885436342708999E-3</v>
      </c>
      <c r="V1558" s="63">
        <v>-0.43916692338825702</v>
      </c>
      <c r="W1558" s="23">
        <v>3.1004697377284202E-2</v>
      </c>
      <c r="X1558" s="63">
        <v>-6.5023002269372201</v>
      </c>
      <c r="Y1558" s="23">
        <v>-4.9979255462894799E-2</v>
      </c>
      <c r="Z1558" s="63">
        <v>8.2026778342988091</v>
      </c>
      <c r="AA1558" s="23">
        <v>-1.75447312676624E-2</v>
      </c>
      <c r="AB1558" s="63">
        <v>15.152142582883201</v>
      </c>
      <c r="AC1558" s="23">
        <v>2.2917391432201801E-2</v>
      </c>
      <c r="AD1558" s="63">
        <v>22.359036390757002</v>
      </c>
      <c r="AE1558" s="23">
        <v>3.4709704053966603E-2</v>
      </c>
      <c r="AF1558" s="64">
        <v>15.664311989356101</v>
      </c>
      <c r="AG1558" s="23">
        <v>-1.6432383654318999E-4</v>
      </c>
      <c r="AH1558" s="63">
        <v>-6.1112581844136002</v>
      </c>
      <c r="AI1558" s="23">
        <v>-3.97668124651318E-2</v>
      </c>
      <c r="AJ1558" s="63">
        <v>6.1094317256938702</v>
      </c>
      <c r="AK1558" s="23">
        <v>0.37057918742706503</v>
      </c>
      <c r="AL1558" s="23">
        <v>4.41678481147392E-2</v>
      </c>
      <c r="AM1558" s="63">
        <v>31.362626411282701</v>
      </c>
      <c r="AN1558" s="19"/>
      <c r="AO1558" s="26">
        <v>1.4906070458891901E-2</v>
      </c>
      <c r="AP1558" s="26">
        <v>-4.1543493650388001E-2</v>
      </c>
      <c r="AQ1558" s="26">
        <v>3.6948455852325403E-2</v>
      </c>
      <c r="AR1558" s="26">
        <v>-0.103391822729463</v>
      </c>
      <c r="AS1558" s="24">
        <v>8</v>
      </c>
      <c r="AT1558" s="24">
        <v>4</v>
      </c>
      <c r="AU1558" s="24">
        <v>7</v>
      </c>
      <c r="AV1558" s="25">
        <v>5</v>
      </c>
      <c r="AW1558" s="19"/>
      <c r="AX1558" s="29">
        <v>8.8665748171915804E-2</v>
      </c>
      <c r="AY1558" s="30">
        <v>-0.44788085388745502</v>
      </c>
      <c r="AZ1558" s="30">
        <v>0.38047423581929302</v>
      </c>
      <c r="BA1558" s="30">
        <v>-0.56037971692785504</v>
      </c>
      <c r="BB1558" s="62">
        <v>9.0984720366304797E-3</v>
      </c>
      <c r="BC1558" s="108">
        <v>-17.704163827787902</v>
      </c>
      <c r="BD1558" s="22">
        <v>43874</v>
      </c>
      <c r="BE1558" s="22">
        <v>43913</v>
      </c>
      <c r="BF1558" s="24"/>
      <c r="BG1558" s="22"/>
      <c r="BH1558" s="37"/>
    </row>
    <row r="1559" spans="1:60" x14ac:dyDescent="0.25">
      <c r="A1559" s="19"/>
      <c r="B1559" s="17" t="s">
        <v>1573</v>
      </c>
      <c r="C1559" s="17" t="s">
        <v>5839</v>
      </c>
      <c r="D1559" s="17" t="s">
        <v>3283</v>
      </c>
      <c r="E1559" s="20" t="s">
        <v>7383</v>
      </c>
      <c r="F1559" s="20" t="s">
        <v>3157</v>
      </c>
      <c r="G1559" s="82" t="s">
        <v>7252</v>
      </c>
      <c r="H1559" s="85" t="s">
        <v>7262</v>
      </c>
      <c r="I1559" s="21" t="s">
        <v>7417</v>
      </c>
      <c r="J1559" s="21" t="s">
        <v>7883</v>
      </c>
      <c r="K1559" s="19"/>
      <c r="L1559" s="22">
        <v>44015</v>
      </c>
      <c r="M1559" s="98">
        <v>1515.25100000016</v>
      </c>
      <c r="N1559" s="94">
        <v>1515.25100000016</v>
      </c>
      <c r="O1559" s="94">
        <v>1621.4648000001901</v>
      </c>
      <c r="P1559" s="62">
        <f t="shared" si="24"/>
        <v>0.93449515524480242</v>
      </c>
      <c r="Q1559" s="22">
        <v>43874</v>
      </c>
      <c r="R1559" s="99">
        <v>8281790.3020000001</v>
      </c>
      <c r="S1559" s="99">
        <v>9686931.6314062495</v>
      </c>
      <c r="T1559" s="19"/>
      <c r="U1559" s="23">
        <v>1.1953547746088599E-3</v>
      </c>
      <c r="V1559" s="63">
        <v>-0.43848580935446102</v>
      </c>
      <c r="W1559" s="23">
        <v>3.1216103960105102E-2</v>
      </c>
      <c r="X1559" s="63">
        <v>-6.48115956865513</v>
      </c>
      <c r="Y1559" s="23">
        <v>-4.8797100283991299E-2</v>
      </c>
      <c r="Z1559" s="63">
        <v>8.32089335218188</v>
      </c>
      <c r="AA1559" s="23">
        <v>-1.50820879216553E-2</v>
      </c>
      <c r="AB1559" s="63">
        <v>15.398406917491201</v>
      </c>
      <c r="AC1559" s="23">
        <v>2.80483147453197E-2</v>
      </c>
      <c r="AD1559" s="63">
        <v>22.8721287220542</v>
      </c>
      <c r="AE1559" s="23">
        <v>4.2502996269831797E-2</v>
      </c>
      <c r="AF1559" s="64">
        <v>16.443641210935301</v>
      </c>
      <c r="AG1559" s="23">
        <v>-1.4384985752258201E-4</v>
      </c>
      <c r="AH1559" s="63">
        <v>-6.1092107865115404</v>
      </c>
      <c r="AI1559" s="23">
        <v>-3.8552237337171398E-2</v>
      </c>
      <c r="AJ1559" s="63">
        <v>6.2308892384899099</v>
      </c>
      <c r="AK1559" s="23">
        <v>0.42807394067698601</v>
      </c>
      <c r="AL1559" s="23">
        <v>5.0067407810274703E-2</v>
      </c>
      <c r="AM1559" s="63">
        <v>37.112101736245698</v>
      </c>
      <c r="AN1559" s="19"/>
      <c r="AO1559" s="26">
        <v>1.4913055427314199E-2</v>
      </c>
      <c r="AP1559" s="26">
        <v>-4.1536945900588797E-2</v>
      </c>
      <c r="AQ1559" s="26">
        <v>3.7161271704462699E-2</v>
      </c>
      <c r="AR1559" s="26">
        <v>-0.10320170122577101</v>
      </c>
      <c r="AS1559" s="24">
        <v>8</v>
      </c>
      <c r="AT1559" s="24">
        <v>4</v>
      </c>
      <c r="AU1559" s="24">
        <v>7</v>
      </c>
      <c r="AV1559" s="25">
        <v>5</v>
      </c>
      <c r="AW1559" s="19"/>
      <c r="AX1559" s="29">
        <v>8.8668429005338098E-2</v>
      </c>
      <c r="AY1559" s="30">
        <v>-0.42226512472780098</v>
      </c>
      <c r="AZ1559" s="30">
        <v>0.38904370323007198</v>
      </c>
      <c r="BA1559" s="30">
        <v>-0.52873744256885402</v>
      </c>
      <c r="BB1559" s="62">
        <v>9.0988329136780493E-3</v>
      </c>
      <c r="BC1559" s="108">
        <v>-17.682227822689999</v>
      </c>
      <c r="BD1559" s="22">
        <v>43874</v>
      </c>
      <c r="BE1559" s="22">
        <v>43913</v>
      </c>
      <c r="BF1559" s="24"/>
      <c r="BG1559" s="22"/>
      <c r="BH1559" s="37"/>
    </row>
    <row r="1560" spans="1:60" x14ac:dyDescent="0.25">
      <c r="A1560" s="19"/>
      <c r="B1560" s="17" t="s">
        <v>1574</v>
      </c>
      <c r="C1560" s="17" t="s">
        <v>5840</v>
      </c>
      <c r="D1560" s="17" t="s">
        <v>3283</v>
      </c>
      <c r="E1560" s="20" t="s">
        <v>7384</v>
      </c>
      <c r="F1560" s="20" t="s">
        <v>3157</v>
      </c>
      <c r="G1560" s="82" t="s">
        <v>7252</v>
      </c>
      <c r="H1560" s="85" t="s">
        <v>7262</v>
      </c>
      <c r="I1560" s="21" t="s">
        <v>7417</v>
      </c>
      <c r="J1560" s="21" t="s">
        <v>7884</v>
      </c>
      <c r="K1560" s="19"/>
      <c r="L1560" s="22">
        <v>44015</v>
      </c>
      <c r="M1560" s="98">
        <v>1186.84850000031</v>
      </c>
      <c r="N1560" s="94">
        <v>1186.84850000031</v>
      </c>
      <c r="O1560" s="94">
        <v>1267.5975000001499</v>
      </c>
      <c r="P1560" s="62">
        <f t="shared" si="24"/>
        <v>0.93629760235419335</v>
      </c>
      <c r="Q1560" s="22">
        <v>43874</v>
      </c>
      <c r="R1560" s="99">
        <v>3721761.1830000002</v>
      </c>
      <c r="S1560" s="99">
        <v>5143442.4551953096</v>
      </c>
      <c r="T1560" s="19"/>
      <c r="U1560" s="23">
        <v>1.20902775597642E-3</v>
      </c>
      <c r="V1560" s="63">
        <v>-0.43711851121770501</v>
      </c>
      <c r="W1560" s="23">
        <v>3.1638937649404397E-2</v>
      </c>
      <c r="X1560" s="63">
        <v>-6.4388761997252004</v>
      </c>
      <c r="Y1560" s="23">
        <v>-4.6428394382965102E-2</v>
      </c>
      <c r="Z1560" s="63">
        <v>8.5577639422845095</v>
      </c>
      <c r="AA1560" s="23">
        <v>-1.0137089743693701E-2</v>
      </c>
      <c r="AB1560" s="63">
        <v>15.892906735287401</v>
      </c>
      <c r="AC1560" s="23">
        <v>3.8389896497392301E-2</v>
      </c>
      <c r="AD1560" s="63">
        <v>23.906286897283302</v>
      </c>
      <c r="AE1560" s="23">
        <v>5.8269402552468798E-2</v>
      </c>
      <c r="AF1560" s="64">
        <v>18.020281839213599</v>
      </c>
      <c r="AG1560" s="23">
        <v>-1.0286691122019E-4</v>
      </c>
      <c r="AH1560" s="63">
        <v>-6.1051124918813002</v>
      </c>
      <c r="AI1560" s="23">
        <v>-3.6118497030656699E-2</v>
      </c>
      <c r="AJ1560" s="63">
        <v>6.4742632691413702</v>
      </c>
      <c r="AK1560" s="23">
        <v>0.186848499999614</v>
      </c>
      <c r="AL1560" s="23">
        <v>3.1269202758267098E-2</v>
      </c>
      <c r="AM1560" s="63">
        <v>13.411575107063999</v>
      </c>
      <c r="AN1560" s="19"/>
      <c r="AO1560" s="26">
        <v>1.4926895730241099E-2</v>
      </c>
      <c r="AP1560" s="26">
        <v>-4.15238616988063E-2</v>
      </c>
      <c r="AQ1560" s="26">
        <v>3.7586482312690399E-2</v>
      </c>
      <c r="AR1560" s="26">
        <v>-0.102821795772761</v>
      </c>
      <c r="AS1560" s="24">
        <v>8</v>
      </c>
      <c r="AT1560" s="24">
        <v>4</v>
      </c>
      <c r="AU1560" s="24">
        <v>7</v>
      </c>
      <c r="AV1560" s="25">
        <v>5</v>
      </c>
      <c r="AW1560" s="19"/>
      <c r="AX1560" s="29">
        <v>8.8674058190517796E-2</v>
      </c>
      <c r="AY1560" s="30">
        <v>-0.37083095310481401</v>
      </c>
      <c r="AZ1560" s="30">
        <v>0.40624920929803898</v>
      </c>
      <c r="BA1560" s="30">
        <v>-0.46505073635944399</v>
      </c>
      <c r="BB1560" s="62">
        <v>9.0995823744469805E-3</v>
      </c>
      <c r="BC1560" s="108">
        <v>-17.638343401602501</v>
      </c>
      <c r="BD1560" s="22">
        <v>43874</v>
      </c>
      <c r="BE1560" s="22">
        <v>43913</v>
      </c>
      <c r="BF1560" s="24"/>
      <c r="BG1560" s="22"/>
      <c r="BH1560" s="37"/>
    </row>
    <row r="1561" spans="1:60" x14ac:dyDescent="0.25">
      <c r="A1561" s="19"/>
      <c r="B1561" s="17" t="s">
        <v>1575</v>
      </c>
      <c r="C1561" s="17" t="s">
        <v>5841</v>
      </c>
      <c r="D1561" s="17" t="s">
        <v>3283</v>
      </c>
      <c r="E1561" s="20" t="s">
        <v>7388</v>
      </c>
      <c r="F1561" s="20" t="s">
        <v>3157</v>
      </c>
      <c r="G1561" s="82" t="s">
        <v>7252</v>
      </c>
      <c r="H1561" s="85" t="s">
        <v>7262</v>
      </c>
      <c r="I1561" s="21" t="s">
        <v>7417</v>
      </c>
      <c r="J1561" s="21" t="s">
        <v>7885</v>
      </c>
      <c r="K1561" s="19"/>
      <c r="L1561" s="22">
        <v>44015</v>
      </c>
      <c r="M1561" s="98">
        <v>1205.1013999991101</v>
      </c>
      <c r="N1561" s="94">
        <v>1205.1013999991101</v>
      </c>
      <c r="O1561" s="94">
        <v>1285.8538000006199</v>
      </c>
      <c r="P1561" s="62">
        <f t="shared" si="24"/>
        <v>0.93719939234034932</v>
      </c>
      <c r="Q1561" s="22">
        <v>43874</v>
      </c>
      <c r="R1561" s="99">
        <v>2762453.5079999999</v>
      </c>
      <c r="S1561" s="99">
        <v>3651194.2630820302</v>
      </c>
      <c r="T1561" s="19"/>
      <c r="U1561" s="23">
        <v>1.21589723858051E-3</v>
      </c>
      <c r="V1561" s="63">
        <v>-0.43643156295729602</v>
      </c>
      <c r="W1561" s="23">
        <v>3.1850590330577702E-2</v>
      </c>
      <c r="X1561" s="63">
        <v>-6.4177109316078704</v>
      </c>
      <c r="Y1561" s="23">
        <v>-4.5242507013463197E-2</v>
      </c>
      <c r="Z1561" s="63">
        <v>8.6763526792347001</v>
      </c>
      <c r="AA1561" s="23">
        <v>-7.6565413610296699E-3</v>
      </c>
      <c r="AB1561" s="63">
        <v>16.140961573546502</v>
      </c>
      <c r="AC1561" s="23">
        <v>4.3596493809673099E-2</v>
      </c>
      <c r="AD1561" s="63">
        <v>24.4269466284895</v>
      </c>
      <c r="AE1561" s="23">
        <v>6.6236845690582399E-2</v>
      </c>
      <c r="AF1561" s="64">
        <v>18.817026153032199</v>
      </c>
      <c r="AG1561" s="23">
        <v>-8.2309949902992203E-5</v>
      </c>
      <c r="AH1561" s="63">
        <v>-6.1030567957495796</v>
      </c>
      <c r="AI1561" s="23">
        <v>-3.4900043278867102E-2</v>
      </c>
      <c r="AJ1561" s="63">
        <v>6.5961086443203403</v>
      </c>
      <c r="AK1561" s="23">
        <v>0.20510139999911201</v>
      </c>
      <c r="AL1561" s="23">
        <v>3.4401565173538998E-2</v>
      </c>
      <c r="AM1561" s="63">
        <v>13.7216608218441</v>
      </c>
      <c r="AN1561" s="19"/>
      <c r="AO1561" s="26">
        <v>1.4933866525098E-2</v>
      </c>
      <c r="AP1561" s="26">
        <v>-4.1517294749646702E-2</v>
      </c>
      <c r="AQ1561" s="26">
        <v>3.7798900548295898E-2</v>
      </c>
      <c r="AR1561" s="26">
        <v>-0.10263182970084</v>
      </c>
      <c r="AS1561" s="24">
        <v>8</v>
      </c>
      <c r="AT1561" s="24">
        <v>4</v>
      </c>
      <c r="AU1561" s="24">
        <v>7</v>
      </c>
      <c r="AV1561" s="25">
        <v>5</v>
      </c>
      <c r="AW1561" s="19"/>
      <c r="AX1561" s="29">
        <v>8.8677017766021896E-2</v>
      </c>
      <c r="AY1561" s="30">
        <v>-0.34503867912417302</v>
      </c>
      <c r="AZ1561" s="30">
        <v>0.41487765115698499</v>
      </c>
      <c r="BA1561" s="30">
        <v>-0.433038652707182</v>
      </c>
      <c r="BB1561" s="62">
        <v>9.0999723850836694E-3</v>
      </c>
      <c r="BC1561" s="108">
        <v>-17.616419533907901</v>
      </c>
      <c r="BD1561" s="22">
        <v>43874</v>
      </c>
      <c r="BE1561" s="22">
        <v>43913</v>
      </c>
      <c r="BF1561" s="24"/>
      <c r="BG1561" s="22"/>
      <c r="BH1561" s="37"/>
    </row>
    <row r="1562" spans="1:60" x14ac:dyDescent="0.25">
      <c r="A1562" s="19"/>
      <c r="B1562" s="17" t="s">
        <v>1576</v>
      </c>
      <c r="C1562" s="17" t="s">
        <v>5842</v>
      </c>
      <c r="D1562" s="17" t="s">
        <v>3283</v>
      </c>
      <c r="E1562" s="20" t="s">
        <v>7389</v>
      </c>
      <c r="F1562" s="20" t="s">
        <v>3157</v>
      </c>
      <c r="G1562" s="82" t="s">
        <v>7252</v>
      </c>
      <c r="H1562" s="85" t="s">
        <v>7262</v>
      </c>
      <c r="I1562" s="21" t="s">
        <v>7417</v>
      </c>
      <c r="J1562" s="21" t="s">
        <v>7886</v>
      </c>
      <c r="K1562" s="19"/>
      <c r="L1562" s="22">
        <v>44015</v>
      </c>
      <c r="M1562" s="98">
        <v>1242.55279999971</v>
      </c>
      <c r="N1562" s="94">
        <v>1242.55279999971</v>
      </c>
      <c r="O1562" s="94">
        <v>1322.7541000004901</v>
      </c>
      <c r="P1562" s="62">
        <f t="shared" si="24"/>
        <v>0.9393679445024965</v>
      </c>
      <c r="Q1562" s="22">
        <v>43874</v>
      </c>
      <c r="R1562" s="99">
        <v>4124737.1970000002</v>
      </c>
      <c r="S1562" s="99">
        <v>4614858.3454296896</v>
      </c>
      <c r="T1562" s="19"/>
      <c r="U1562" s="23">
        <v>1.23228931624908E-3</v>
      </c>
      <c r="V1562" s="63">
        <v>-0.43479235519043902</v>
      </c>
      <c r="W1562" s="23">
        <v>3.2357829180909903E-2</v>
      </c>
      <c r="X1562" s="63">
        <v>-6.3669870465746499</v>
      </c>
      <c r="Y1562" s="23">
        <v>-4.2389994359837098E-2</v>
      </c>
      <c r="Z1562" s="63">
        <v>8.9616039445973001</v>
      </c>
      <c r="AA1562" s="23">
        <v>-1.6767101351433699E-3</v>
      </c>
      <c r="AB1562" s="63">
        <v>16.738944696146099</v>
      </c>
      <c r="AC1562" s="23">
        <v>5.6204433727543801E-2</v>
      </c>
      <c r="AD1562" s="63">
        <v>25.6877406202839</v>
      </c>
      <c r="AE1562" s="23">
        <v>8.5613665865821503E-2</v>
      </c>
      <c r="AF1562" s="64">
        <v>20.754708170541601</v>
      </c>
      <c r="AG1562" s="23">
        <v>-3.3156446079374298E-5</v>
      </c>
      <c r="AH1562" s="63">
        <v>-6.0981414453635798</v>
      </c>
      <c r="AI1562" s="23">
        <v>-3.1969061098607199E-2</v>
      </c>
      <c r="AJ1562" s="63">
        <v>6.8892068623463301</v>
      </c>
      <c r="AK1562" s="23">
        <v>0.24255280000041199</v>
      </c>
      <c r="AL1562" s="23">
        <v>4.0068595815682798E-2</v>
      </c>
      <c r="AM1562" s="63">
        <v>18.345189499639702</v>
      </c>
      <c r="AN1562" s="19"/>
      <c r="AO1562" s="26">
        <v>1.49504565688403E-2</v>
      </c>
      <c r="AP1562" s="26">
        <v>-4.1501502309984097E-2</v>
      </c>
      <c r="AQ1562" s="26">
        <v>3.8309511441184399E-2</v>
      </c>
      <c r="AR1562" s="26">
        <v>-0.102175703184039</v>
      </c>
      <c r="AS1562" s="24">
        <v>8</v>
      </c>
      <c r="AT1562" s="24">
        <v>4</v>
      </c>
      <c r="AU1562" s="24">
        <v>7</v>
      </c>
      <c r="AV1562" s="25">
        <v>5</v>
      </c>
      <c r="AW1562" s="19"/>
      <c r="AX1562" s="29">
        <v>8.8684376472810994E-2</v>
      </c>
      <c r="AY1562" s="30">
        <v>-0.28287471217754501</v>
      </c>
      <c r="AZ1562" s="30">
        <v>0.435673087335545</v>
      </c>
      <c r="BA1562" s="30">
        <v>-0.35567639612827401</v>
      </c>
      <c r="BB1562" s="62">
        <v>9.1009349026717305E-3</v>
      </c>
      <c r="BC1562" s="108">
        <v>-17.563718003191799</v>
      </c>
      <c r="BD1562" s="22">
        <v>43874</v>
      </c>
      <c r="BE1562" s="22">
        <v>43913</v>
      </c>
      <c r="BF1562" s="24"/>
      <c r="BG1562" s="22"/>
      <c r="BH1562" s="37"/>
    </row>
    <row r="1563" spans="1:60" x14ac:dyDescent="0.25">
      <c r="A1563" s="19"/>
      <c r="B1563" s="17" t="s">
        <v>1577</v>
      </c>
      <c r="C1563" s="17" t="s">
        <v>5843</v>
      </c>
      <c r="D1563" s="17" t="s">
        <v>3283</v>
      </c>
      <c r="E1563" s="20" t="s">
        <v>7320</v>
      </c>
      <c r="F1563" s="20" t="s">
        <v>3157</v>
      </c>
      <c r="G1563" s="82" t="s">
        <v>7252</v>
      </c>
      <c r="H1563" s="85" t="s">
        <v>7262</v>
      </c>
      <c r="I1563" s="21" t="s">
        <v>7417</v>
      </c>
      <c r="J1563" s="21" t="s">
        <v>7887</v>
      </c>
      <c r="K1563" s="19"/>
      <c r="L1563" s="22">
        <v>44015</v>
      </c>
      <c r="M1563" s="98">
        <v>1071.40909999982</v>
      </c>
      <c r="N1563" s="94">
        <v>1071.40909999982</v>
      </c>
      <c r="O1563" s="94">
        <v>1071.40909999982</v>
      </c>
      <c r="P1563" s="62">
        <f t="shared" si="24"/>
        <v>1</v>
      </c>
      <c r="Q1563" s="22">
        <v>44015</v>
      </c>
      <c r="R1563" s="99">
        <v>0</v>
      </c>
      <c r="S1563" s="99">
        <v>149.27627480912199</v>
      </c>
      <c r="T1563" s="19"/>
      <c r="U1563" s="23">
        <v>0</v>
      </c>
      <c r="V1563" s="63">
        <v>-0.55802128681534702</v>
      </c>
      <c r="W1563" s="23">
        <v>0</v>
      </c>
      <c r="X1563" s="63">
        <v>-9.6027699646656401</v>
      </c>
      <c r="Y1563" s="23">
        <v>9.9974189379281597E-3</v>
      </c>
      <c r="Z1563" s="63">
        <v>14.2003452743811</v>
      </c>
      <c r="AA1563" s="23">
        <v>9.9974189379281597E-3</v>
      </c>
      <c r="AB1563" s="63">
        <v>17.9063576034387</v>
      </c>
      <c r="AC1563" s="23">
        <v>1.68600493943813E-2</v>
      </c>
      <c r="AD1563" s="63">
        <v>21.753302186960401</v>
      </c>
      <c r="AE1563" s="23">
        <v>5.4622878566078698E-2</v>
      </c>
      <c r="AF1563" s="64">
        <v>17.655629440559998</v>
      </c>
      <c r="AG1563" s="23">
        <v>0</v>
      </c>
      <c r="AH1563" s="63">
        <v>-6.0948258007556397</v>
      </c>
      <c r="AI1563" s="23">
        <v>9.9974189379281597E-3</v>
      </c>
      <c r="AJ1563" s="63">
        <v>11.085854866003499</v>
      </c>
      <c r="AK1563" s="23">
        <v>7.1409099999073106E-2</v>
      </c>
      <c r="AL1563" s="23">
        <v>2.08328063035879E-2</v>
      </c>
      <c r="AM1563" s="63">
        <v>20.993175403506001</v>
      </c>
      <c r="AN1563" s="19"/>
      <c r="AO1563" s="26">
        <v>7.7682916398771297E-3</v>
      </c>
      <c r="AP1563" s="26">
        <v>0</v>
      </c>
      <c r="AQ1563" s="26">
        <v>9.9974189379281597E-3</v>
      </c>
      <c r="AR1563" s="26">
        <v>0</v>
      </c>
      <c r="AS1563" s="24">
        <v>1</v>
      </c>
      <c r="AT1563" s="24">
        <v>0</v>
      </c>
      <c r="AU1563" s="24">
        <v>7</v>
      </c>
      <c r="AV1563" s="25">
        <v>5</v>
      </c>
      <c r="AW1563" s="19"/>
      <c r="AX1563" s="29">
        <v>7.7876165614543403E-3</v>
      </c>
      <c r="AY1563" s="30">
        <v>-2.3749920564259801</v>
      </c>
      <c r="AZ1563" s="30">
        <v>0.42925299231137598</v>
      </c>
      <c r="BA1563" s="30">
        <v>-10.549881161307001</v>
      </c>
      <c r="BB1563" s="62">
        <v>8.07530279870434E-4</v>
      </c>
      <c r="BC1563" s="108">
        <v>0</v>
      </c>
      <c r="BD1563" s="22">
        <v>43970</v>
      </c>
      <c r="BE1563" s="22"/>
      <c r="BF1563" s="24"/>
      <c r="BG1563" s="22"/>
      <c r="BH1563" s="37"/>
    </row>
    <row r="1564" spans="1:60" x14ac:dyDescent="0.25">
      <c r="A1564" s="19"/>
      <c r="B1564" s="17" t="s">
        <v>1578</v>
      </c>
      <c r="C1564" s="17" t="s">
        <v>5844</v>
      </c>
      <c r="D1564" s="17" t="s">
        <v>3283</v>
      </c>
      <c r="E1564" s="20" t="s">
        <v>7376</v>
      </c>
      <c r="F1564" s="20" t="s">
        <v>3157</v>
      </c>
      <c r="G1564" s="82" t="s">
        <v>7252</v>
      </c>
      <c r="H1564" s="85" t="s">
        <v>7262</v>
      </c>
      <c r="I1564" s="21" t="s">
        <v>7417</v>
      </c>
      <c r="J1564" s="21" t="s">
        <v>7888</v>
      </c>
      <c r="K1564" s="19"/>
      <c r="L1564" s="22">
        <v>44015</v>
      </c>
      <c r="M1564" s="98">
        <v>1248.98310000077</v>
      </c>
      <c r="N1564" s="94">
        <v>1248.98310000077</v>
      </c>
      <c r="O1564" s="94">
        <v>1329.0872000008801</v>
      </c>
      <c r="P1564" s="62">
        <f t="shared" si="24"/>
        <v>0.9397299891233194</v>
      </c>
      <c r="Q1564" s="22">
        <v>43874</v>
      </c>
      <c r="R1564" s="99">
        <v>67041.998999999996</v>
      </c>
      <c r="S1564" s="99">
        <v>79403.042320556604</v>
      </c>
      <c r="T1564" s="19"/>
      <c r="U1564" s="23">
        <v>1.2350870874797699E-3</v>
      </c>
      <c r="V1564" s="63">
        <v>-0.43451257806736998</v>
      </c>
      <c r="W1564" s="23">
        <v>3.2442527553939698E-2</v>
      </c>
      <c r="X1564" s="63">
        <v>-6.3585172092716702</v>
      </c>
      <c r="Y1564" s="23">
        <v>-4.1913367084853201E-2</v>
      </c>
      <c r="Z1564" s="63">
        <v>9.0092666721029708</v>
      </c>
      <c r="AA1564" s="23">
        <v>-6.7561323430709297E-4</v>
      </c>
      <c r="AB1564" s="63">
        <v>16.839054386218798</v>
      </c>
      <c r="AC1564" s="23">
        <v>5.8321954877101199E-2</v>
      </c>
      <c r="AD1564" s="63">
        <v>25.899492735246898</v>
      </c>
      <c r="AE1564" s="23">
        <v>8.88782527855074E-2</v>
      </c>
      <c r="AF1564" s="64">
        <v>21.081166862510099</v>
      </c>
      <c r="AG1564" s="23">
        <v>-2.4899636628106199E-5</v>
      </c>
      <c r="AH1564" s="63">
        <v>-6.0973157644184504</v>
      </c>
      <c r="AI1564" s="23">
        <v>-3.1479287682486798E-2</v>
      </c>
      <c r="AJ1564" s="63">
        <v>6.9381842039583699</v>
      </c>
      <c r="AK1564" s="23">
        <v>0.248983100000187</v>
      </c>
      <c r="AL1564" s="23">
        <v>4.0771491718260201E-2</v>
      </c>
      <c r="AM1564" s="63">
        <v>19.625035107135801</v>
      </c>
      <c r="AN1564" s="19"/>
      <c r="AO1564" s="26">
        <v>1.4953219317249E-2</v>
      </c>
      <c r="AP1564" s="26">
        <v>-4.1498862202424797E-2</v>
      </c>
      <c r="AQ1564" s="26">
        <v>3.8394586586946403E-2</v>
      </c>
      <c r="AR1564" s="26">
        <v>-0.102099801079021</v>
      </c>
      <c r="AS1564" s="24">
        <v>8</v>
      </c>
      <c r="AT1564" s="24">
        <v>4</v>
      </c>
      <c r="AU1564" s="24">
        <v>7</v>
      </c>
      <c r="AV1564" s="25">
        <v>5</v>
      </c>
      <c r="AW1564" s="19"/>
      <c r="AX1564" s="29">
        <v>8.8685690883576196E-2</v>
      </c>
      <c r="AY1564" s="30">
        <v>-0.27247057747035802</v>
      </c>
      <c r="AZ1564" s="30">
        <v>0.439153549455568</v>
      </c>
      <c r="BA1564" s="30">
        <v>-0.34270006799351899</v>
      </c>
      <c r="BB1564" s="62">
        <v>9.1011044017614007E-3</v>
      </c>
      <c r="BC1564" s="108">
        <v>-17.5549429714738</v>
      </c>
      <c r="BD1564" s="22">
        <v>43874</v>
      </c>
      <c r="BE1564" s="22">
        <v>43913</v>
      </c>
      <c r="BF1564" s="24"/>
      <c r="BG1564" s="22"/>
      <c r="BH1564" s="37"/>
    </row>
    <row r="1565" spans="1:60" x14ac:dyDescent="0.25">
      <c r="A1565" s="19"/>
      <c r="B1565" s="17" t="s">
        <v>1579</v>
      </c>
      <c r="C1565" s="17" t="s">
        <v>5845</v>
      </c>
      <c r="D1565" s="17" t="s">
        <v>3283</v>
      </c>
      <c r="E1565" s="20" t="s">
        <v>7395</v>
      </c>
      <c r="F1565" s="20" t="s">
        <v>3157</v>
      </c>
      <c r="G1565" s="82" t="s">
        <v>7252</v>
      </c>
      <c r="H1565" s="85" t="s">
        <v>7262</v>
      </c>
      <c r="I1565" s="21" t="s">
        <v>7417</v>
      </c>
      <c r="J1565" s="21" t="s">
        <v>7889</v>
      </c>
      <c r="K1565" s="19"/>
      <c r="L1565" s="22">
        <v>44015</v>
      </c>
      <c r="M1565" s="98">
        <v>1657.0664000008301</v>
      </c>
      <c r="N1565" s="94">
        <v>1657.0664000008301</v>
      </c>
      <c r="O1565" s="94">
        <v>1759.9494000002701</v>
      </c>
      <c r="P1565" s="62">
        <f t="shared" si="24"/>
        <v>0.94154206933482054</v>
      </c>
      <c r="Q1565" s="22">
        <v>43874</v>
      </c>
      <c r="R1565" s="99">
        <v>3446694.023</v>
      </c>
      <c r="S1565" s="99">
        <v>3132678.9597539101</v>
      </c>
      <c r="T1565" s="19"/>
      <c r="U1565" s="23">
        <v>1.2487010571930999E-3</v>
      </c>
      <c r="V1565" s="63">
        <v>-0.43315118109603601</v>
      </c>
      <c r="W1565" s="23">
        <v>3.2865691016922903E-2</v>
      </c>
      <c r="X1565" s="63">
        <v>-6.3162008629733499</v>
      </c>
      <c r="Y1565" s="23">
        <v>-3.9528401258394297E-2</v>
      </c>
      <c r="Z1565" s="63">
        <v>9.2477632547379507</v>
      </c>
      <c r="AA1565" s="23">
        <v>4.3398227335274004E-3</v>
      </c>
      <c r="AB1565" s="63">
        <v>17.340597983013101</v>
      </c>
      <c r="AC1565" s="23"/>
      <c r="AD1565" s="63"/>
      <c r="AE1565" s="23"/>
      <c r="AF1565" s="64"/>
      <c r="AG1565" s="23">
        <v>1.5992372937034799E-5</v>
      </c>
      <c r="AH1565" s="63">
        <v>-6.0932265634619398</v>
      </c>
      <c r="AI1565" s="23">
        <v>-2.9028482603280299E-2</v>
      </c>
      <c r="AJ1565" s="63">
        <v>7.18326471187902</v>
      </c>
      <c r="AK1565" s="23">
        <v>2.37154538463074E-2</v>
      </c>
      <c r="AL1565" s="23">
        <v>1.9489880914988999E-2</v>
      </c>
      <c r="AM1565" s="63">
        <v>20.682563149515801</v>
      </c>
      <c r="AN1565" s="19"/>
      <c r="AO1565" s="26">
        <v>1.4967132410674801E-2</v>
      </c>
      <c r="AP1565" s="26">
        <v>-4.1485750266510898E-2</v>
      </c>
      <c r="AQ1565" s="26">
        <v>3.8820381565528798E-2</v>
      </c>
      <c r="AR1565" s="26">
        <v>-0.10171938263461899</v>
      </c>
      <c r="AS1565" s="24">
        <v>9</v>
      </c>
      <c r="AT1565" s="24">
        <v>3</v>
      </c>
      <c r="AU1565" s="24">
        <v>7</v>
      </c>
      <c r="AV1565" s="25">
        <v>5</v>
      </c>
      <c r="AW1565" s="19"/>
      <c r="AX1565" s="29">
        <v>8.8692243142140803E-2</v>
      </c>
      <c r="AY1565" s="30">
        <v>-0.22035008657576299</v>
      </c>
      <c r="AZ1565" s="30">
        <v>0.45658869905719301</v>
      </c>
      <c r="BA1565" s="30">
        <v>-0.27757184271786201</v>
      </c>
      <c r="BB1565" s="62">
        <v>9.1019502475683106E-3</v>
      </c>
      <c r="BC1565" s="108">
        <v>-17.511003441381</v>
      </c>
      <c r="BD1565" s="22">
        <v>43874</v>
      </c>
      <c r="BE1565" s="22">
        <v>43913</v>
      </c>
      <c r="BF1565" s="24"/>
      <c r="BG1565" s="22"/>
      <c r="BH1565" s="37"/>
    </row>
    <row r="1566" spans="1:60" x14ac:dyDescent="0.25">
      <c r="A1566" s="19"/>
      <c r="B1566" s="17" t="s">
        <v>1580</v>
      </c>
      <c r="C1566" s="17" t="s">
        <v>5846</v>
      </c>
      <c r="D1566" s="17" t="s">
        <v>3283</v>
      </c>
      <c r="E1566" s="20" t="s">
        <v>7396</v>
      </c>
      <c r="F1566" s="20" t="s">
        <v>3157</v>
      </c>
      <c r="G1566" s="82" t="s">
        <v>7252</v>
      </c>
      <c r="H1566" s="85" t="s">
        <v>7262</v>
      </c>
      <c r="I1566" s="21" t="s">
        <v>7417</v>
      </c>
      <c r="J1566" s="21" t="s">
        <v>7890</v>
      </c>
      <c r="K1566" s="19"/>
      <c r="L1566" s="22">
        <v>44015</v>
      </c>
      <c r="M1566" s="98">
        <v>1085.29900000058</v>
      </c>
      <c r="N1566" s="94">
        <v>1085.29900000058</v>
      </c>
      <c r="O1566" s="94">
        <v>1153.34850000031</v>
      </c>
      <c r="P1566" s="62">
        <f t="shared" si="24"/>
        <v>0.94099831924200561</v>
      </c>
      <c r="Q1566" s="22">
        <v>43874</v>
      </c>
      <c r="R1566" s="99">
        <v>7277106.8720000004</v>
      </c>
      <c r="S1566" s="99">
        <v>7516307.9976171898</v>
      </c>
      <c r="T1566" s="19"/>
      <c r="U1566" s="23">
        <v>1.24461471932591E-3</v>
      </c>
      <c r="V1566" s="63">
        <v>-0.43355981488275602</v>
      </c>
      <c r="W1566" s="23">
        <v>3.2738791924202801E-2</v>
      </c>
      <c r="X1566" s="63">
        <v>-6.3288907722453596</v>
      </c>
      <c r="Y1566" s="23">
        <v>-4.0244250235482497E-2</v>
      </c>
      <c r="Z1566" s="63">
        <v>9.1761783570400404</v>
      </c>
      <c r="AA1566" s="23">
        <v>2.8326606807240798E-3</v>
      </c>
      <c r="AB1566" s="63">
        <v>17.189881777740101</v>
      </c>
      <c r="AC1566" s="23">
        <v>6.5760623640017002E-2</v>
      </c>
      <c r="AD1566" s="63">
        <v>26.6433596115385</v>
      </c>
      <c r="AE1566" s="23"/>
      <c r="AF1566" s="64"/>
      <c r="AG1566" s="23">
        <v>3.68563451047521E-6</v>
      </c>
      <c r="AH1566" s="63">
        <v>-6.0944572373046002</v>
      </c>
      <c r="AI1566" s="23">
        <v>-2.9764090224489299E-2</v>
      </c>
      <c r="AJ1566" s="63">
        <v>7.1097039497544801</v>
      </c>
      <c r="AK1566" s="23">
        <v>8.5299000000377406E-2</v>
      </c>
      <c r="AL1566" s="23">
        <v>3.1313746274463497E-2</v>
      </c>
      <c r="AM1566" s="63">
        <v>24.831026571453499</v>
      </c>
      <c r="AN1566" s="19"/>
      <c r="AO1566" s="26">
        <v>1.49629278803332E-2</v>
      </c>
      <c r="AP1566" s="26">
        <v>-4.1489653976023E-2</v>
      </c>
      <c r="AQ1566" s="26">
        <v>3.8692729256581501E-2</v>
      </c>
      <c r="AR1566" s="26">
        <v>-0.101833398738527</v>
      </c>
      <c r="AS1566" s="24">
        <v>9</v>
      </c>
      <c r="AT1566" s="24">
        <v>3</v>
      </c>
      <c r="AU1566" s="24">
        <v>7</v>
      </c>
      <c r="AV1566" s="25">
        <v>5</v>
      </c>
      <c r="AW1566" s="19"/>
      <c r="AX1566" s="29">
        <v>8.8690258075657794E-2</v>
      </c>
      <c r="AY1566" s="30">
        <v>-0.23601294050195101</v>
      </c>
      <c r="AZ1566" s="30">
        <v>0.45134913404717703</v>
      </c>
      <c r="BA1566" s="30">
        <v>-0.29716512737877598</v>
      </c>
      <c r="BB1566" s="62">
        <v>9.1016945513911207E-3</v>
      </c>
      <c r="BC1566" s="108">
        <v>-17.524182846769701</v>
      </c>
      <c r="BD1566" s="22">
        <v>43874</v>
      </c>
      <c r="BE1566" s="22">
        <v>43913</v>
      </c>
      <c r="BF1566" s="24"/>
      <c r="BG1566" s="22"/>
      <c r="BH1566" s="37"/>
    </row>
    <row r="1567" spans="1:60" x14ac:dyDescent="0.25">
      <c r="A1567" s="19"/>
      <c r="B1567" s="17" t="s">
        <v>1581</v>
      </c>
      <c r="C1567" s="17" t="s">
        <v>5847</v>
      </c>
      <c r="D1567" s="17" t="s">
        <v>3284</v>
      </c>
      <c r="E1567" s="20" t="s">
        <v>7298</v>
      </c>
      <c r="F1567" s="20" t="s">
        <v>3157</v>
      </c>
      <c r="G1567" s="82" t="s">
        <v>7254</v>
      </c>
      <c r="H1567" s="85" t="s">
        <v>7263</v>
      </c>
      <c r="I1567" s="21" t="s">
        <v>7417</v>
      </c>
      <c r="J1567" s="21" t="s">
        <v>7891</v>
      </c>
      <c r="K1567" s="19"/>
      <c r="L1567" s="22">
        <v>44015</v>
      </c>
      <c r="M1567" s="98">
        <v>1720.52740000002</v>
      </c>
      <c r="N1567" s="94">
        <v>1720.52740000002</v>
      </c>
      <c r="O1567" s="94">
        <v>1815.63949999958</v>
      </c>
      <c r="P1567" s="62">
        <f t="shared" si="24"/>
        <v>0.94761509649928743</v>
      </c>
      <c r="Q1567" s="22">
        <v>43874</v>
      </c>
      <c r="R1567" s="99">
        <v>2272628.054</v>
      </c>
      <c r="S1567" s="99">
        <v>2267326.9198828102</v>
      </c>
      <c r="T1567" s="19"/>
      <c r="U1567" s="23">
        <v>4.17778974224348E-4</v>
      </c>
      <c r="V1567" s="63">
        <v>-0.51624338939291203</v>
      </c>
      <c r="W1567" s="23">
        <v>3.6709975407575299E-2</v>
      </c>
      <c r="X1567" s="63">
        <v>-5.93177242390811</v>
      </c>
      <c r="Y1567" s="23">
        <v>-3.0630025798018299E-2</v>
      </c>
      <c r="Z1567" s="63">
        <v>10.1376008007792</v>
      </c>
      <c r="AA1567" s="23">
        <v>4.05655651411507E-2</v>
      </c>
      <c r="AB1567" s="63">
        <v>20.963172223768201</v>
      </c>
      <c r="AC1567" s="23">
        <v>9.6150873829174102E-2</v>
      </c>
      <c r="AD1567" s="63">
        <v>29.682384630461499</v>
      </c>
      <c r="AE1567" s="23">
        <v>0.133329012194736</v>
      </c>
      <c r="AF1567" s="64">
        <v>25.526242803433</v>
      </c>
      <c r="AG1567" s="23">
        <v>1.62825309416803E-3</v>
      </c>
      <c r="AH1567" s="63">
        <v>-5.9320004913388402</v>
      </c>
      <c r="AI1567" s="23">
        <v>-1.77145971110804E-2</v>
      </c>
      <c r="AJ1567" s="63">
        <v>8.3146532610990107</v>
      </c>
      <c r="AK1567" s="23">
        <v>0.630050007301033</v>
      </c>
      <c r="AL1567" s="23">
        <v>6.9286108677260899E-2</v>
      </c>
      <c r="AM1567" s="63">
        <v>57.3097083986504</v>
      </c>
      <c r="AN1567" s="19"/>
      <c r="AO1567" s="26">
        <v>2.0525165497019798E-2</v>
      </c>
      <c r="AP1567" s="26">
        <v>-4.1000165594596197E-2</v>
      </c>
      <c r="AQ1567" s="26">
        <v>6.0389061756723102E-2</v>
      </c>
      <c r="AR1567" s="26">
        <v>-0.102019702314428</v>
      </c>
      <c r="AS1567" s="24">
        <v>8</v>
      </c>
      <c r="AT1567" s="24">
        <v>4</v>
      </c>
      <c r="AU1567" s="24">
        <v>7</v>
      </c>
      <c r="AV1567" s="25">
        <v>5</v>
      </c>
      <c r="AW1567" s="19"/>
      <c r="AX1567" s="29">
        <v>0.115016765090695</v>
      </c>
      <c r="AY1567" s="30">
        <v>0.16430578885069699</v>
      </c>
      <c r="AZ1567" s="30">
        <v>0.65999941409063501</v>
      </c>
      <c r="BA1567" s="30">
        <v>0.213642911577381</v>
      </c>
      <c r="BB1567" s="62">
        <v>1.1807120394987601E-2</v>
      </c>
      <c r="BC1567" s="108">
        <v>-20.133198247756798</v>
      </c>
      <c r="BD1567" s="22">
        <v>43874</v>
      </c>
      <c r="BE1567" s="22">
        <v>43913</v>
      </c>
      <c r="BF1567" s="24"/>
      <c r="BG1567" s="22"/>
      <c r="BH1567" s="37"/>
    </row>
    <row r="1568" spans="1:60" x14ac:dyDescent="0.25">
      <c r="A1568" s="19"/>
      <c r="B1568" s="17" t="s">
        <v>1582</v>
      </c>
      <c r="C1568" s="17" t="s">
        <v>5848</v>
      </c>
      <c r="D1568" s="17" t="s">
        <v>3284</v>
      </c>
      <c r="E1568" s="20" t="s">
        <v>7382</v>
      </c>
      <c r="F1568" s="20" t="s">
        <v>3157</v>
      </c>
      <c r="G1568" s="82" t="s">
        <v>7254</v>
      </c>
      <c r="H1568" s="85" t="s">
        <v>7263</v>
      </c>
      <c r="I1568" s="21" t="s">
        <v>7417</v>
      </c>
      <c r="J1568" s="21" t="s">
        <v>7892</v>
      </c>
      <c r="K1568" s="19"/>
      <c r="L1568" s="22">
        <v>44015</v>
      </c>
      <c r="M1568" s="98">
        <v>1460.0198999997201</v>
      </c>
      <c r="N1568" s="94">
        <v>1460.0198999997201</v>
      </c>
      <c r="O1568" s="94">
        <v>1552.6486000008899</v>
      </c>
      <c r="P1568" s="62">
        <f t="shared" si="24"/>
        <v>0.94034149130645739</v>
      </c>
      <c r="Q1568" s="22">
        <v>43874</v>
      </c>
      <c r="R1568" s="99">
        <v>12228056.881999999</v>
      </c>
      <c r="S1568" s="99">
        <v>13578912.341531301</v>
      </c>
      <c r="T1568" s="19"/>
      <c r="U1568" s="23">
        <v>3.6307203117757998E-4</v>
      </c>
      <c r="V1568" s="63">
        <v>-0.52171408369758898</v>
      </c>
      <c r="W1568" s="23">
        <v>3.5011626707273501E-2</v>
      </c>
      <c r="X1568" s="63">
        <v>-6.1016072939382902</v>
      </c>
      <c r="Y1568" s="23">
        <v>-4.02234881457844E-2</v>
      </c>
      <c r="Z1568" s="63">
        <v>9.1782545660098496</v>
      </c>
      <c r="AA1568" s="23">
        <v>1.99319225666841E-2</v>
      </c>
      <c r="AB1568" s="63">
        <v>18.899807966314299</v>
      </c>
      <c r="AC1568" s="23">
        <v>5.3139694840865601E-2</v>
      </c>
      <c r="AD1568" s="63">
        <v>25.381266731623299</v>
      </c>
      <c r="AE1568" s="23">
        <v>6.7295889935849104E-2</v>
      </c>
      <c r="AF1568" s="64">
        <v>18.922930577536999</v>
      </c>
      <c r="AG1568" s="23">
        <v>1.46403815597296E-3</v>
      </c>
      <c r="AH1568" s="63">
        <v>-5.9484219851583502</v>
      </c>
      <c r="AI1568" s="23">
        <v>-2.7595271219979602E-2</v>
      </c>
      <c r="AJ1568" s="63">
        <v>7.3265858502054497</v>
      </c>
      <c r="AK1568" s="23">
        <v>0.41830320597160597</v>
      </c>
      <c r="AL1568" s="23">
        <v>4.9079459302447503E-2</v>
      </c>
      <c r="AM1568" s="63">
        <v>36.135028265707703</v>
      </c>
      <c r="AN1568" s="19"/>
      <c r="AO1568" s="26">
        <v>2.04693833584315E-2</v>
      </c>
      <c r="AP1568" s="26">
        <v>-4.1052587696904098E-2</v>
      </c>
      <c r="AQ1568" s="26">
        <v>5.8652227842685499E-2</v>
      </c>
      <c r="AR1568" s="26">
        <v>-0.103539658121881</v>
      </c>
      <c r="AS1568" s="24">
        <v>8</v>
      </c>
      <c r="AT1568" s="24">
        <v>4</v>
      </c>
      <c r="AU1568" s="24">
        <v>7</v>
      </c>
      <c r="AV1568" s="25">
        <v>5</v>
      </c>
      <c r="AW1568" s="19"/>
      <c r="AX1568" s="29">
        <v>0.115010254847439</v>
      </c>
      <c r="AY1568" s="30">
        <v>-1.58391844737338E-3</v>
      </c>
      <c r="AZ1568" s="30">
        <v>0.580944664643539</v>
      </c>
      <c r="BA1568" s="30">
        <v>-2.0488092178041501E-3</v>
      </c>
      <c r="BB1568" s="62">
        <v>1.18054436823149E-2</v>
      </c>
      <c r="BC1568" s="108">
        <v>-20.303228946984699</v>
      </c>
      <c r="BD1568" s="22">
        <v>43874</v>
      </c>
      <c r="BE1568" s="22">
        <v>43913</v>
      </c>
      <c r="BF1568" s="24"/>
      <c r="BG1568" s="22"/>
      <c r="BH1568" s="37"/>
    </row>
    <row r="1569" spans="1:60" x14ac:dyDescent="0.25">
      <c r="A1569" s="19"/>
      <c r="B1569" s="17" t="s">
        <v>1583</v>
      </c>
      <c r="C1569" s="17" t="s">
        <v>5849</v>
      </c>
      <c r="D1569" s="17" t="s">
        <v>3284</v>
      </c>
      <c r="E1569" s="20" t="s">
        <v>7383</v>
      </c>
      <c r="F1569" s="20" t="s">
        <v>3157</v>
      </c>
      <c r="G1569" s="82" t="s">
        <v>7254</v>
      </c>
      <c r="H1569" s="85" t="s">
        <v>7263</v>
      </c>
      <c r="I1569" s="21" t="s">
        <v>7417</v>
      </c>
      <c r="J1569" s="21" t="s">
        <v>7893</v>
      </c>
      <c r="K1569" s="19"/>
      <c r="L1569" s="22">
        <v>44015</v>
      </c>
      <c r="M1569" s="98">
        <v>1567.6857999991601</v>
      </c>
      <c r="N1569" s="94">
        <v>1567.6857999991601</v>
      </c>
      <c r="O1569" s="94">
        <v>1663.9371000006799</v>
      </c>
      <c r="P1569" s="62">
        <f t="shared" si="24"/>
        <v>0.94215448408387514</v>
      </c>
      <c r="Q1569" s="22">
        <v>43874</v>
      </c>
      <c r="R1569" s="99">
        <v>7495032.3329999996</v>
      </c>
      <c r="S1569" s="99">
        <v>7845934.4741249997</v>
      </c>
      <c r="T1569" s="19"/>
      <c r="U1569" s="23">
        <v>3.7674796294595602E-4</v>
      </c>
      <c r="V1569" s="63">
        <v>-0.52034649052075099</v>
      </c>
      <c r="W1569" s="23">
        <v>3.5435845689789899E-2</v>
      </c>
      <c r="X1569" s="63">
        <v>-6.0591853956866499</v>
      </c>
      <c r="Y1569" s="23">
        <v>-3.7834315249710898E-2</v>
      </c>
      <c r="Z1569" s="63">
        <v>9.4171718556171999</v>
      </c>
      <c r="AA1569" s="23">
        <v>2.5051579974387998E-2</v>
      </c>
      <c r="AB1569" s="63">
        <v>19.411773707106502</v>
      </c>
      <c r="AC1569" s="23">
        <v>6.3731364854902495E-2</v>
      </c>
      <c r="AD1569" s="63">
        <v>26.440433733019699</v>
      </c>
      <c r="AE1569" s="23">
        <v>8.34343209426152E-2</v>
      </c>
      <c r="AF1569" s="64">
        <v>20.536773678235502</v>
      </c>
      <c r="AG1569" s="23">
        <v>1.5050501478981501E-3</v>
      </c>
      <c r="AH1569" s="63">
        <v>-5.9443207859658296</v>
      </c>
      <c r="AI1569" s="23">
        <v>-2.5134677151982001E-2</v>
      </c>
      <c r="AJ1569" s="63">
        <v>7.5726452570088396</v>
      </c>
      <c r="AK1569" s="23">
        <v>0.49904024983872702</v>
      </c>
      <c r="AL1569" s="23">
        <v>5.70729955306888E-2</v>
      </c>
      <c r="AM1569" s="63">
        <v>44.208732652419698</v>
      </c>
      <c r="AN1569" s="19"/>
      <c r="AO1569" s="26">
        <v>2.04833204043098E-2</v>
      </c>
      <c r="AP1569" s="26">
        <v>-4.1039492783966097E-2</v>
      </c>
      <c r="AQ1569" s="26">
        <v>5.9086020966788097E-2</v>
      </c>
      <c r="AR1569" s="26">
        <v>-0.10315989766691901</v>
      </c>
      <c r="AS1569" s="24">
        <v>8</v>
      </c>
      <c r="AT1569" s="24">
        <v>4</v>
      </c>
      <c r="AU1569" s="24">
        <v>7</v>
      </c>
      <c r="AV1569" s="25">
        <v>5</v>
      </c>
      <c r="AW1569" s="19"/>
      <c r="AX1569" s="29">
        <v>0.115011454463238</v>
      </c>
      <c r="AY1569" s="30">
        <v>3.9590651393439202E-2</v>
      </c>
      <c r="AZ1569" s="30">
        <v>0.60056942278333703</v>
      </c>
      <c r="BA1569" s="30">
        <v>5.1277676851668702E-2</v>
      </c>
      <c r="BB1569" s="62">
        <v>1.18058183732501E-2</v>
      </c>
      <c r="BC1569" s="108">
        <v>-20.260747837164701</v>
      </c>
      <c r="BD1569" s="22">
        <v>43874</v>
      </c>
      <c r="BE1569" s="22">
        <v>43913</v>
      </c>
      <c r="BF1569" s="24"/>
      <c r="BG1569" s="22"/>
      <c r="BH1569" s="37"/>
    </row>
    <row r="1570" spans="1:60" x14ac:dyDescent="0.25">
      <c r="A1570" s="19"/>
      <c r="B1570" s="17" t="s">
        <v>1584</v>
      </c>
      <c r="C1570" s="17" t="s">
        <v>5850</v>
      </c>
      <c r="D1570" s="17" t="s">
        <v>3284</v>
      </c>
      <c r="E1570" s="20" t="s">
        <v>7384</v>
      </c>
      <c r="F1570" s="20" t="s">
        <v>3157</v>
      </c>
      <c r="G1570" s="82" t="s">
        <v>7254</v>
      </c>
      <c r="H1570" s="85" t="s">
        <v>7263</v>
      </c>
      <c r="I1570" s="21" t="s">
        <v>7417</v>
      </c>
      <c r="J1570" s="21" t="s">
        <v>7894</v>
      </c>
      <c r="K1570" s="19"/>
      <c r="L1570" s="22">
        <v>44015</v>
      </c>
      <c r="M1570" s="98">
        <v>1233.8824000004699</v>
      </c>
      <c r="N1570" s="94">
        <v>1233.8824000004699</v>
      </c>
      <c r="O1570" s="94">
        <v>1306.51479999907</v>
      </c>
      <c r="P1570" s="62">
        <f t="shared" si="24"/>
        <v>0.94440751838505643</v>
      </c>
      <c r="Q1570" s="22">
        <v>43874</v>
      </c>
      <c r="R1570" s="99">
        <v>4192204.1949999998</v>
      </c>
      <c r="S1570" s="99">
        <v>4266206.0531289103</v>
      </c>
      <c r="T1570" s="19"/>
      <c r="U1570" s="23">
        <v>3.9370946979033799E-4</v>
      </c>
      <c r="V1570" s="63">
        <v>-0.51865033983631303</v>
      </c>
      <c r="W1570" s="23">
        <v>3.59623172680585E-2</v>
      </c>
      <c r="X1570" s="63">
        <v>-6.0065382378597896</v>
      </c>
      <c r="Y1570" s="23">
        <v>-3.4863218323152999E-2</v>
      </c>
      <c r="Z1570" s="63">
        <v>9.7142815482657205</v>
      </c>
      <c r="AA1570" s="23">
        <v>3.1435533985131797E-2</v>
      </c>
      <c r="AB1570" s="63">
        <v>20.050169108173598</v>
      </c>
      <c r="AC1570" s="23">
        <v>7.7014392169076004E-2</v>
      </c>
      <c r="AD1570" s="63">
        <v>27.768736464437101</v>
      </c>
      <c r="AE1570" s="23">
        <v>0.10378589021464001</v>
      </c>
      <c r="AF1570" s="64">
        <v>22.5719306054234</v>
      </c>
      <c r="AG1570" s="23">
        <v>1.5559688963549E-3</v>
      </c>
      <c r="AH1570" s="63">
        <v>-5.9392289111201499</v>
      </c>
      <c r="AI1570" s="23">
        <v>-2.2074686376072399E-2</v>
      </c>
      <c r="AJ1570" s="63">
        <v>7.8786443345961699</v>
      </c>
      <c r="AK1570" s="23">
        <v>0.23388240000000199</v>
      </c>
      <c r="AL1570" s="23">
        <v>3.8808701159723603E-2</v>
      </c>
      <c r="AM1570" s="63">
        <v>17.122468789428201</v>
      </c>
      <c r="AN1570" s="19"/>
      <c r="AO1570" s="26">
        <v>2.0500645423453499E-2</v>
      </c>
      <c r="AP1570" s="26">
        <v>-4.1023250524667702E-2</v>
      </c>
      <c r="AQ1570" s="26">
        <v>5.9624232697387897E-2</v>
      </c>
      <c r="AR1570" s="26">
        <v>-0.102688811843109</v>
      </c>
      <c r="AS1570" s="24">
        <v>8</v>
      </c>
      <c r="AT1570" s="24">
        <v>4</v>
      </c>
      <c r="AU1570" s="24">
        <v>7</v>
      </c>
      <c r="AV1570" s="25">
        <v>5</v>
      </c>
      <c r="AW1570" s="19"/>
      <c r="AX1570" s="29">
        <v>0.11501336327724899</v>
      </c>
      <c r="AY1570" s="30">
        <v>9.0921588094374797E-2</v>
      </c>
      <c r="AZ1570" s="30">
        <v>0.62503202066181995</v>
      </c>
      <c r="BA1570" s="30">
        <v>0.117952045458765</v>
      </c>
      <c r="BB1570" s="62">
        <v>1.1806326779187699E-2</v>
      </c>
      <c r="BC1570" s="108">
        <v>-20.208037444332099</v>
      </c>
      <c r="BD1570" s="22">
        <v>43874</v>
      </c>
      <c r="BE1570" s="22">
        <v>43913</v>
      </c>
      <c r="BF1570" s="24"/>
      <c r="BG1570" s="22"/>
      <c r="BH1570" s="37"/>
    </row>
    <row r="1571" spans="1:60" x14ac:dyDescent="0.25">
      <c r="A1571" s="19"/>
      <c r="B1571" s="17" t="s">
        <v>1585</v>
      </c>
      <c r="C1571" s="17" t="s">
        <v>5851</v>
      </c>
      <c r="D1571" s="17" t="s">
        <v>3284</v>
      </c>
      <c r="E1571" s="20" t="s">
        <v>7388</v>
      </c>
      <c r="F1571" s="20" t="s">
        <v>3157</v>
      </c>
      <c r="G1571" s="82" t="s">
        <v>7254</v>
      </c>
      <c r="H1571" s="85" t="s">
        <v>7263</v>
      </c>
      <c r="I1571" s="21" t="s">
        <v>7417</v>
      </c>
      <c r="J1571" s="21" t="s">
        <v>7895</v>
      </c>
      <c r="K1571" s="19"/>
      <c r="L1571" s="22">
        <v>44015</v>
      </c>
      <c r="M1571" s="98">
        <v>1093.11319999956</v>
      </c>
      <c r="N1571" s="94">
        <v>1093.11319999956</v>
      </c>
      <c r="O1571" s="94">
        <v>1155.76600000076</v>
      </c>
      <c r="P1571" s="62">
        <f t="shared" si="24"/>
        <v>0.94579110304234704</v>
      </c>
      <c r="Q1571" s="22">
        <v>43874</v>
      </c>
      <c r="R1571" s="99">
        <v>1413082.4890000001</v>
      </c>
      <c r="S1571" s="99">
        <v>757650.90474023402</v>
      </c>
      <c r="T1571" s="19"/>
      <c r="U1571" s="23">
        <v>4.04055490434985E-4</v>
      </c>
      <c r="V1571" s="63">
        <v>-0.51761573777184799</v>
      </c>
      <c r="W1571" s="23">
        <v>3.6284891004470403E-2</v>
      </c>
      <c r="X1571" s="63">
        <v>-5.9742808642186001</v>
      </c>
      <c r="Y1571" s="23">
        <v>-3.3037843316378698E-2</v>
      </c>
      <c r="Z1571" s="63">
        <v>9.8968190489395091</v>
      </c>
      <c r="AA1571" s="23">
        <v>3.5368130917049698E-2</v>
      </c>
      <c r="AB1571" s="63">
        <v>20.443428801372601</v>
      </c>
      <c r="AC1571" s="23">
        <v>8.5235691163688898E-2</v>
      </c>
      <c r="AD1571" s="63">
        <v>28.5908663638984</v>
      </c>
      <c r="AE1571" s="23">
        <v>0.111992044941871</v>
      </c>
      <c r="AF1571" s="64">
        <v>23.3925460781611</v>
      </c>
      <c r="AG1571" s="23">
        <v>1.5870716451900099E-3</v>
      </c>
      <c r="AH1571" s="63">
        <v>-5.9361186362366398</v>
      </c>
      <c r="AI1571" s="23">
        <v>-2.0194628534227401E-2</v>
      </c>
      <c r="AJ1571" s="63">
        <v>8.0666501187806698</v>
      </c>
      <c r="AK1571" s="23">
        <v>9.3113199998770102E-2</v>
      </c>
      <c r="AL1571" s="23">
        <v>1.6973271098322602E-2</v>
      </c>
      <c r="AM1571" s="63">
        <v>4.7369932775909502</v>
      </c>
      <c r="AN1571" s="19"/>
      <c r="AO1571" s="26">
        <v>2.0511264207016201E-2</v>
      </c>
      <c r="AP1571" s="26">
        <v>-4.10132410716324E-2</v>
      </c>
      <c r="AQ1571" s="26">
        <v>5.9954497281069101E-2</v>
      </c>
      <c r="AR1571" s="26">
        <v>-0.10239985549924301</v>
      </c>
      <c r="AS1571" s="24">
        <v>8</v>
      </c>
      <c r="AT1571" s="24">
        <v>4</v>
      </c>
      <c r="AU1571" s="24">
        <v>7</v>
      </c>
      <c r="AV1571" s="25">
        <v>5</v>
      </c>
      <c r="AW1571" s="19"/>
      <c r="AX1571" s="29">
        <v>0.11501470994771799</v>
      </c>
      <c r="AY1571" s="30">
        <v>0.12253572790871201</v>
      </c>
      <c r="AZ1571" s="30">
        <v>0.64009626240567696</v>
      </c>
      <c r="BA1571" s="30">
        <v>0.15912259698688999</v>
      </c>
      <c r="BB1571" s="62">
        <v>1.18066568258655E-2</v>
      </c>
      <c r="BC1571" s="108">
        <v>-20.1757189604978</v>
      </c>
      <c r="BD1571" s="22">
        <v>43874</v>
      </c>
      <c r="BE1571" s="22">
        <v>43913</v>
      </c>
      <c r="BF1571" s="24"/>
      <c r="BG1571" s="22"/>
      <c r="BH1571" s="37"/>
    </row>
    <row r="1572" spans="1:60" x14ac:dyDescent="0.25">
      <c r="A1572" s="19"/>
      <c r="B1572" s="17" t="s">
        <v>1586</v>
      </c>
      <c r="C1572" s="17" t="s">
        <v>5852</v>
      </c>
      <c r="D1572" s="17" t="s">
        <v>3284</v>
      </c>
      <c r="E1572" s="20" t="s">
        <v>7389</v>
      </c>
      <c r="F1572" s="20" t="s">
        <v>3157</v>
      </c>
      <c r="G1572" s="82" t="s">
        <v>7254</v>
      </c>
      <c r="H1572" s="85" t="s">
        <v>7263</v>
      </c>
      <c r="I1572" s="21" t="s">
        <v>7417</v>
      </c>
      <c r="J1572" s="21" t="s">
        <v>7896</v>
      </c>
      <c r="K1572" s="19"/>
      <c r="L1572" s="22">
        <v>44015</v>
      </c>
      <c r="M1572" s="98">
        <v>1127.9548000004099</v>
      </c>
      <c r="N1572" s="94">
        <v>1127.9548000004099</v>
      </c>
      <c r="O1572" s="94">
        <v>1190.53849999979</v>
      </c>
      <c r="P1572" s="62">
        <f t="shared" si="24"/>
        <v>0.94743244338642463</v>
      </c>
      <c r="Q1572" s="22">
        <v>43874</v>
      </c>
      <c r="R1572" s="99">
        <v>569583.10400000005</v>
      </c>
      <c r="S1572" s="99">
        <v>777694.64009179699</v>
      </c>
      <c r="T1572" s="19"/>
      <c r="U1572" s="23">
        <v>4.1641341158538098E-4</v>
      </c>
      <c r="V1572" s="63">
        <v>-0.516379945656809</v>
      </c>
      <c r="W1572" s="23">
        <v>3.6667421834863503E-2</v>
      </c>
      <c r="X1572" s="63">
        <v>-5.9360277811792903</v>
      </c>
      <c r="Y1572" s="23">
        <v>-3.0871335711708501E-2</v>
      </c>
      <c r="Z1572" s="63">
        <v>10.1134698094102</v>
      </c>
      <c r="AA1572" s="23">
        <v>4.0044900759312399E-2</v>
      </c>
      <c r="AB1572" s="63">
        <v>20.911105785577099</v>
      </c>
      <c r="AC1572" s="23">
        <v>9.5054755904129706E-2</v>
      </c>
      <c r="AD1572" s="63">
        <v>29.572772837942502</v>
      </c>
      <c r="AE1572" s="23">
        <v>0.13162874588670101</v>
      </c>
      <c r="AF1572" s="64">
        <v>25.356216172629502</v>
      </c>
      <c r="AG1572" s="23">
        <v>1.6241524699580599E-3</v>
      </c>
      <c r="AH1572" s="63">
        <v>-5.9324105537598397</v>
      </c>
      <c r="AI1572" s="23">
        <v>-1.7963114678423198E-2</v>
      </c>
      <c r="AJ1572" s="63">
        <v>8.2898015043610904</v>
      </c>
      <c r="AK1572" s="23">
        <v>0.12795480000029799</v>
      </c>
      <c r="AL1572" s="23">
        <v>3.8804653700935901E-2</v>
      </c>
      <c r="AM1572" s="63">
        <v>26.7287620199786</v>
      </c>
      <c r="AN1572" s="19"/>
      <c r="AO1572" s="26">
        <v>2.05238239959726E-2</v>
      </c>
      <c r="AP1572" s="26">
        <v>-4.10015254801692E-2</v>
      </c>
      <c r="AQ1572" s="26">
        <v>6.03457388479001E-2</v>
      </c>
      <c r="AR1572" s="26">
        <v>-0.102057990078756</v>
      </c>
      <c r="AS1572" s="24">
        <v>8</v>
      </c>
      <c r="AT1572" s="24">
        <v>4</v>
      </c>
      <c r="AU1572" s="24">
        <v>7</v>
      </c>
      <c r="AV1572" s="25">
        <v>5</v>
      </c>
      <c r="AW1572" s="19"/>
      <c r="AX1572" s="29">
        <v>0.115016552949965</v>
      </c>
      <c r="AY1572" s="30">
        <v>0.16012113379656501</v>
      </c>
      <c r="AZ1572" s="30">
        <v>0.65800578333437398</v>
      </c>
      <c r="BA1572" s="30">
        <v>0.208174545141219</v>
      </c>
      <c r="BB1572" s="62">
        <v>1.1807073300406E-2</v>
      </c>
      <c r="BC1572" s="108">
        <v>-20.1374672049133</v>
      </c>
      <c r="BD1572" s="22">
        <v>43874</v>
      </c>
      <c r="BE1572" s="22">
        <v>43913</v>
      </c>
      <c r="BF1572" s="24"/>
      <c r="BG1572" s="22"/>
      <c r="BH1572" s="37"/>
    </row>
    <row r="1573" spans="1:60" x14ac:dyDescent="0.25">
      <c r="A1573" s="19"/>
      <c r="B1573" s="17" t="s">
        <v>1587</v>
      </c>
      <c r="C1573" s="17" t="s">
        <v>5853</v>
      </c>
      <c r="D1573" s="17" t="s">
        <v>3284</v>
      </c>
      <c r="E1573" s="20" t="s">
        <v>7320</v>
      </c>
      <c r="F1573" s="20" t="s">
        <v>3157</v>
      </c>
      <c r="G1573" s="82" t="s">
        <v>7254</v>
      </c>
      <c r="H1573" s="85" t="s">
        <v>7263</v>
      </c>
      <c r="I1573" s="21" t="s">
        <v>7417</v>
      </c>
      <c r="J1573" s="21" t="s">
        <v>7897</v>
      </c>
      <c r="K1573" s="19"/>
      <c r="L1573" s="22">
        <v>44015</v>
      </c>
      <c r="M1573" s="98">
        <v>1076.8856000006199</v>
      </c>
      <c r="N1573" s="94">
        <v>1076.8856000006199</v>
      </c>
      <c r="O1573" s="94">
        <v>1076.8856000006199</v>
      </c>
      <c r="P1573" s="62">
        <f t="shared" si="24"/>
        <v>1</v>
      </c>
      <c r="Q1573" s="22">
        <v>44015</v>
      </c>
      <c r="R1573" s="99">
        <v>0</v>
      </c>
      <c r="S1573" s="99">
        <v>0</v>
      </c>
      <c r="T1573" s="19"/>
      <c r="U1573" s="23">
        <v>0</v>
      </c>
      <c r="V1573" s="63">
        <v>-0.55802128681534702</v>
      </c>
      <c r="W1573" s="23">
        <v>0</v>
      </c>
      <c r="X1573" s="63">
        <v>-9.6027699646656401</v>
      </c>
      <c r="Y1573" s="23">
        <v>0</v>
      </c>
      <c r="Z1573" s="63">
        <v>13.200603380581001</v>
      </c>
      <c r="AA1573" s="23">
        <v>0</v>
      </c>
      <c r="AB1573" s="63">
        <v>16.906615709653099</v>
      </c>
      <c r="AC1573" s="23">
        <v>7.4648257323133302E-3</v>
      </c>
      <c r="AD1573" s="63">
        <v>20.813779820775402</v>
      </c>
      <c r="AE1573" s="23">
        <v>5.2103203823207898E-2</v>
      </c>
      <c r="AF1573" s="64">
        <v>17.403661966294699</v>
      </c>
      <c r="AG1573" s="23">
        <v>0</v>
      </c>
      <c r="AH1573" s="63">
        <v>-6.0948258007556397</v>
      </c>
      <c r="AI1573" s="23">
        <v>0</v>
      </c>
      <c r="AJ1573" s="63">
        <v>10.0861129722034</v>
      </c>
      <c r="AK1573" s="23">
        <v>7.6885600001332904E-2</v>
      </c>
      <c r="AL1573" s="23">
        <v>2.2389842655684299E-2</v>
      </c>
      <c r="AM1573" s="63">
        <v>21.540825403732001</v>
      </c>
      <c r="AN1573" s="19"/>
      <c r="AO1573" s="26">
        <v>0</v>
      </c>
      <c r="AP1573" s="26">
        <v>0</v>
      </c>
      <c r="AQ1573" s="26">
        <v>0</v>
      </c>
      <c r="AR1573" s="26">
        <v>0</v>
      </c>
      <c r="AS1573" s="24">
        <v>0</v>
      </c>
      <c r="AT1573" s="24">
        <v>0</v>
      </c>
      <c r="AU1573" s="24">
        <v>7</v>
      </c>
      <c r="AV1573" s="25">
        <v>5</v>
      </c>
      <c r="AW1573" s="19"/>
      <c r="AX1573" s="29">
        <v>0</v>
      </c>
      <c r="AY1573" s="30">
        <v>-117.545979959425</v>
      </c>
      <c r="AZ1573" s="30">
        <v>0.39470262811346402</v>
      </c>
      <c r="BA1573" s="30">
        <v>-15.971119820984301</v>
      </c>
      <c r="BB1573" s="62">
        <v>0</v>
      </c>
      <c r="BC1573" s="108">
        <v>0</v>
      </c>
      <c r="BD1573" s="22">
        <v>43650</v>
      </c>
      <c r="BE1573" s="22"/>
      <c r="BF1573" s="24"/>
      <c r="BG1573" s="22"/>
      <c r="BH1573" s="37"/>
    </row>
    <row r="1574" spans="1:60" x14ac:dyDescent="0.25">
      <c r="A1574" s="19"/>
      <c r="B1574" s="17" t="s">
        <v>1588</v>
      </c>
      <c r="C1574" s="17" t="s">
        <v>5854</v>
      </c>
      <c r="D1574" s="17" t="s">
        <v>3284</v>
      </c>
      <c r="E1574" s="20" t="s">
        <v>7376</v>
      </c>
      <c r="F1574" s="20" t="s">
        <v>3157</v>
      </c>
      <c r="G1574" s="82" t="s">
        <v>7254</v>
      </c>
      <c r="H1574" s="85" t="s">
        <v>7263</v>
      </c>
      <c r="I1574" s="21" t="s">
        <v>7417</v>
      </c>
      <c r="J1574" s="21" t="s">
        <v>7898</v>
      </c>
      <c r="K1574" s="19"/>
      <c r="L1574" s="22">
        <v>44015</v>
      </c>
      <c r="M1574" s="98">
        <v>1299.26720000058</v>
      </c>
      <c r="N1574" s="94">
        <v>1299.26720000058</v>
      </c>
      <c r="O1574" s="94">
        <v>1370.5635999999899</v>
      </c>
      <c r="P1574" s="62">
        <f t="shared" si="24"/>
        <v>0.94798023236615181</v>
      </c>
      <c r="Q1574" s="22">
        <v>43874</v>
      </c>
      <c r="R1574" s="99">
        <v>185540.166</v>
      </c>
      <c r="S1574" s="99">
        <v>179189.26676709001</v>
      </c>
      <c r="T1574" s="19"/>
      <c r="U1574" s="23">
        <v>4.2049058902193798E-4</v>
      </c>
      <c r="V1574" s="63">
        <v>-0.515972227913153</v>
      </c>
      <c r="W1574" s="23">
        <v>3.6794733559872797E-2</v>
      </c>
      <c r="X1574" s="63">
        <v>-5.9232966086783598</v>
      </c>
      <c r="Y1574" s="23">
        <v>-3.01479112149536E-2</v>
      </c>
      <c r="Z1574" s="63">
        <v>10.1858122590929</v>
      </c>
      <c r="AA1574" s="23">
        <v>4.16078026755713E-2</v>
      </c>
      <c r="AB1574" s="63">
        <v>21.0673959772103</v>
      </c>
      <c r="AC1574" s="23">
        <v>9.8346369182836499E-2</v>
      </c>
      <c r="AD1574" s="63">
        <v>29.901934165827701</v>
      </c>
      <c r="AE1574" s="23">
        <v>0.13673451229085901</v>
      </c>
      <c r="AF1574" s="64">
        <v>25.866792813059899</v>
      </c>
      <c r="AG1574" s="23">
        <v>1.63636344041151E-3</v>
      </c>
      <c r="AH1574" s="63">
        <v>-5.93118945671449</v>
      </c>
      <c r="AI1574" s="23">
        <v>-1.7217991816323799E-2</v>
      </c>
      <c r="AJ1574" s="63">
        <v>8.3643137905746698</v>
      </c>
      <c r="AK1574" s="23">
        <v>0.29926720000017698</v>
      </c>
      <c r="AL1574" s="23">
        <v>4.81815968323644E-2</v>
      </c>
      <c r="AM1574" s="63">
        <v>24.6534451071348</v>
      </c>
      <c r="AN1574" s="19"/>
      <c r="AO1574" s="26">
        <v>2.05279666406568E-2</v>
      </c>
      <c r="AP1574" s="26">
        <v>-4.0997602567586E-2</v>
      </c>
      <c r="AQ1574" s="26">
        <v>6.0476077554994803E-2</v>
      </c>
      <c r="AR1574" s="26">
        <v>-0.10194363778733501</v>
      </c>
      <c r="AS1574" s="24">
        <v>8</v>
      </c>
      <c r="AT1574" s="24">
        <v>4</v>
      </c>
      <c r="AU1574" s="24">
        <v>7</v>
      </c>
      <c r="AV1574" s="25">
        <v>5</v>
      </c>
      <c r="AW1574" s="19"/>
      <c r="AX1574" s="29">
        <v>0.11501716748782199</v>
      </c>
      <c r="AY1574" s="30">
        <v>0.17268084124953001</v>
      </c>
      <c r="AZ1574" s="30">
        <v>0.66398954148644396</v>
      </c>
      <c r="BA1574" s="30">
        <v>0.22459135938925101</v>
      </c>
      <c r="BB1574" s="62">
        <v>1.1807212265011901E-2</v>
      </c>
      <c r="BC1574" s="108">
        <v>-20.124677176587301</v>
      </c>
      <c r="BD1574" s="22">
        <v>43874</v>
      </c>
      <c r="BE1574" s="22">
        <v>43913</v>
      </c>
      <c r="BF1574" s="24"/>
      <c r="BG1574" s="22"/>
      <c r="BH1574" s="37"/>
    </row>
    <row r="1575" spans="1:60" x14ac:dyDescent="0.25">
      <c r="A1575" s="19"/>
      <c r="B1575" s="17" t="s">
        <v>1589</v>
      </c>
      <c r="C1575" s="17" t="s">
        <v>5855</v>
      </c>
      <c r="D1575" s="17" t="s">
        <v>3284</v>
      </c>
      <c r="E1575" s="20" t="s">
        <v>7395</v>
      </c>
      <c r="F1575" s="20" t="s">
        <v>3157</v>
      </c>
      <c r="G1575" s="82" t="s">
        <v>7254</v>
      </c>
      <c r="H1575" s="85" t="s">
        <v>7263</v>
      </c>
      <c r="I1575" s="21" t="s">
        <v>7417</v>
      </c>
      <c r="J1575" s="21" t="s">
        <v>7899</v>
      </c>
      <c r="K1575" s="19"/>
      <c r="L1575" s="22">
        <v>44015</v>
      </c>
      <c r="M1575" s="98">
        <v>1730.6556000001699</v>
      </c>
      <c r="N1575" s="94">
        <v>1730.6556000001699</v>
      </c>
      <c r="O1575" s="94">
        <v>1822.81310000084</v>
      </c>
      <c r="P1575" s="62">
        <f t="shared" si="24"/>
        <v>0.9494421561921913</v>
      </c>
      <c r="Q1575" s="22">
        <v>43874</v>
      </c>
      <c r="R1575" s="99">
        <v>5781371.966</v>
      </c>
      <c r="S1575" s="99">
        <v>5330256.0567109399</v>
      </c>
      <c r="T1575" s="19"/>
      <c r="U1575" s="23">
        <v>4.3140990237589E-4</v>
      </c>
      <c r="V1575" s="63">
        <v>-0.51488029657775802</v>
      </c>
      <c r="W1575" s="23">
        <v>3.7134776206585202E-2</v>
      </c>
      <c r="X1575" s="63">
        <v>-5.8892923440071199</v>
      </c>
      <c r="Y1575" s="23">
        <v>-2.8216909436196098E-2</v>
      </c>
      <c r="Z1575" s="63">
        <v>10.378912436965001</v>
      </c>
      <c r="AA1575" s="23">
        <v>4.5788233175699099E-2</v>
      </c>
      <c r="AB1575" s="63">
        <v>21.485439027222998</v>
      </c>
      <c r="AC1575" s="23"/>
      <c r="AD1575" s="63"/>
      <c r="AE1575" s="23"/>
      <c r="AF1575" s="64"/>
      <c r="AG1575" s="23">
        <v>1.6692021090420901E-3</v>
      </c>
      <c r="AH1575" s="63">
        <v>-5.9279055898514299</v>
      </c>
      <c r="AI1575" s="23">
        <v>-1.52288660110571E-2</v>
      </c>
      <c r="AJ1575" s="63">
        <v>8.5632263711013401</v>
      </c>
      <c r="AK1575" s="23">
        <v>6.3312296328149401E-2</v>
      </c>
      <c r="AL1575" s="23">
        <v>5.1855259180228999E-2</v>
      </c>
      <c r="AM1575" s="63">
        <v>24.642247397685399</v>
      </c>
      <c r="AN1575" s="19"/>
      <c r="AO1575" s="26">
        <v>2.05391441540996E-2</v>
      </c>
      <c r="AP1575" s="26">
        <v>-4.0987075578450501E-2</v>
      </c>
      <c r="AQ1575" s="26">
        <v>6.0824083298939499E-2</v>
      </c>
      <c r="AR1575" s="26">
        <v>-0.101639421224681</v>
      </c>
      <c r="AS1575" s="24">
        <v>8</v>
      </c>
      <c r="AT1575" s="24">
        <v>4</v>
      </c>
      <c r="AU1575" s="24">
        <v>7</v>
      </c>
      <c r="AV1575" s="25">
        <v>5</v>
      </c>
      <c r="AW1575" s="19"/>
      <c r="AX1575" s="29">
        <v>0.11501901557887299</v>
      </c>
      <c r="AY1575" s="30">
        <v>0.20627132684580801</v>
      </c>
      <c r="AZ1575" s="30">
        <v>0.67999292728927696</v>
      </c>
      <c r="BA1575" s="30">
        <v>0.26855969569260202</v>
      </c>
      <c r="BB1575" s="62">
        <v>1.18076044291774E-2</v>
      </c>
      <c r="BC1575" s="108">
        <v>-20.0906445098517</v>
      </c>
      <c r="BD1575" s="22">
        <v>43874</v>
      </c>
      <c r="BE1575" s="22">
        <v>43913</v>
      </c>
      <c r="BF1575" s="24"/>
      <c r="BG1575" s="22"/>
      <c r="BH1575" s="37"/>
    </row>
    <row r="1576" spans="1:60" x14ac:dyDescent="0.25">
      <c r="A1576" s="19"/>
      <c r="B1576" s="17" t="s">
        <v>1590</v>
      </c>
      <c r="C1576" s="17" t="s">
        <v>5856</v>
      </c>
      <c r="D1576" s="17" t="s">
        <v>3284</v>
      </c>
      <c r="E1576" s="20" t="s">
        <v>7396</v>
      </c>
      <c r="F1576" s="20" t="s">
        <v>3157</v>
      </c>
      <c r="G1576" s="82" t="s">
        <v>7254</v>
      </c>
      <c r="H1576" s="85" t="s">
        <v>7263</v>
      </c>
      <c r="I1576" s="21" t="s">
        <v>7417</v>
      </c>
      <c r="J1576" s="21" t="s">
        <v>7900</v>
      </c>
      <c r="K1576" s="19"/>
      <c r="L1576" s="22">
        <v>44015</v>
      </c>
      <c r="M1576" s="98">
        <v>1116.8476999998099</v>
      </c>
      <c r="N1576" s="94">
        <v>1116.8476999998099</v>
      </c>
      <c r="O1576" s="94">
        <v>1176.0933999996601</v>
      </c>
      <c r="P1576" s="62">
        <f t="shared" si="24"/>
        <v>0.94962500427273278</v>
      </c>
      <c r="Q1576" s="22">
        <v>43874</v>
      </c>
      <c r="R1576" s="99">
        <v>20060087.23</v>
      </c>
      <c r="S1576" s="99">
        <v>20112159.209031299</v>
      </c>
      <c r="T1576" s="19"/>
      <c r="U1576" s="23">
        <v>4.3283354170853299E-4</v>
      </c>
      <c r="V1576" s="63">
        <v>-0.51473793264449297</v>
      </c>
      <c r="W1576" s="23">
        <v>3.7177433996475898E-2</v>
      </c>
      <c r="X1576" s="63">
        <v>-5.88502656501805</v>
      </c>
      <c r="Y1576" s="23">
        <v>-2.79752408860077E-2</v>
      </c>
      <c r="Z1576" s="63">
        <v>10.4030792919802</v>
      </c>
      <c r="AA1576" s="23">
        <v>4.6311646650792702E-2</v>
      </c>
      <c r="AB1576" s="63">
        <v>21.537780374725099</v>
      </c>
      <c r="AC1576" s="23">
        <v>0.10828233993568601</v>
      </c>
      <c r="AD1576" s="63">
        <v>30.8955312411126</v>
      </c>
      <c r="AE1576" s="23"/>
      <c r="AF1576" s="64"/>
      <c r="AG1576" s="23">
        <v>1.67339039398939E-3</v>
      </c>
      <c r="AH1576" s="63">
        <v>-5.9274867613567004</v>
      </c>
      <c r="AI1576" s="23">
        <v>-1.49799904302199E-2</v>
      </c>
      <c r="AJ1576" s="63">
        <v>8.5881139291886903</v>
      </c>
      <c r="AK1576" s="23">
        <v>0.116847699999198</v>
      </c>
      <c r="AL1576" s="23">
        <v>4.25057046504662E-2</v>
      </c>
      <c r="AM1576" s="63">
        <v>27.985896571335601</v>
      </c>
      <c r="AN1576" s="19"/>
      <c r="AO1576" s="26">
        <v>2.0540491968859001E-2</v>
      </c>
      <c r="AP1576" s="26">
        <v>-4.0985782517964302E-2</v>
      </c>
      <c r="AQ1576" s="26">
        <v>6.0867403006341199E-2</v>
      </c>
      <c r="AR1576" s="26">
        <v>-0.10160130618445699</v>
      </c>
      <c r="AS1576" s="24">
        <v>8</v>
      </c>
      <c r="AT1576" s="24">
        <v>4</v>
      </c>
      <c r="AU1576" s="24">
        <v>7</v>
      </c>
      <c r="AV1576" s="25">
        <v>5</v>
      </c>
      <c r="AW1576" s="19"/>
      <c r="AX1576" s="29">
        <v>0.11501922422350599</v>
      </c>
      <c r="AY1576" s="30">
        <v>0.21047478444324999</v>
      </c>
      <c r="AZ1576" s="30">
        <v>0.68199585567799703</v>
      </c>
      <c r="BA1576" s="30">
        <v>0.27406821580552798</v>
      </c>
      <c r="BB1576" s="62">
        <v>1.1807651265207801E-2</v>
      </c>
      <c r="BC1576" s="108">
        <v>-20.086380894586899</v>
      </c>
      <c r="BD1576" s="22">
        <v>43874</v>
      </c>
      <c r="BE1576" s="22">
        <v>43913</v>
      </c>
      <c r="BF1576" s="24"/>
      <c r="BG1576" s="22"/>
      <c r="BH1576" s="37"/>
    </row>
    <row r="1577" spans="1:60" x14ac:dyDescent="0.25">
      <c r="A1577" s="19"/>
      <c r="B1577" s="17" t="s">
        <v>1591</v>
      </c>
      <c r="C1577" s="17" t="s">
        <v>5857</v>
      </c>
      <c r="D1577" s="17" t="s">
        <v>3285</v>
      </c>
      <c r="E1577" s="20" t="s">
        <v>7289</v>
      </c>
      <c r="F1577" s="20" t="s">
        <v>3167</v>
      </c>
      <c r="G1577" s="82" t="s">
        <v>7251</v>
      </c>
      <c r="H1577" s="85" t="s">
        <v>7285</v>
      </c>
      <c r="I1577" s="21" t="s">
        <v>7418</v>
      </c>
      <c r="J1577" s="21" t="s">
        <v>2982</v>
      </c>
      <c r="K1577" s="19"/>
      <c r="L1577" s="22">
        <v>43781</v>
      </c>
      <c r="M1577" s="98"/>
      <c r="N1577" s="94"/>
      <c r="O1577" s="94">
        <v>809.610464000143</v>
      </c>
      <c r="P1577" s="62">
        <f t="shared" si="24"/>
        <v>0</v>
      </c>
      <c r="Q1577" s="22">
        <v>43781</v>
      </c>
      <c r="R1577" s="99"/>
      <c r="S1577" s="99">
        <v>1627318.2566406201</v>
      </c>
      <c r="T1577" s="19"/>
      <c r="U1577" s="23"/>
      <c r="V1577" s="63"/>
      <c r="W1577" s="23"/>
      <c r="X1577" s="63"/>
      <c r="Y1577" s="23"/>
      <c r="Z1577" s="63"/>
      <c r="AA1577" s="23"/>
      <c r="AB1577" s="63"/>
      <c r="AC1577" s="23"/>
      <c r="AD1577" s="63"/>
      <c r="AE1577" s="23"/>
      <c r="AF1577" s="64"/>
      <c r="AG1577" s="23"/>
      <c r="AH1577" s="63"/>
      <c r="AI1577" s="23"/>
      <c r="AJ1577" s="63"/>
      <c r="AK1577" s="23"/>
      <c r="AL1577" s="23"/>
      <c r="AM1577" s="63"/>
      <c r="AN1577" s="19"/>
      <c r="AO1577" s="26">
        <v>1.9553857453502101E-2</v>
      </c>
      <c r="AP1577" s="26">
        <v>-1.30955061622444E-2</v>
      </c>
      <c r="AQ1577" s="26">
        <v>3.9198134278194602E-2</v>
      </c>
      <c r="AR1577" s="26">
        <v>5.7855732538882902E-3</v>
      </c>
      <c r="AS1577" s="24"/>
      <c r="AT1577" s="24"/>
      <c r="AU1577" s="24"/>
      <c r="AV1577" s="25"/>
      <c r="AW1577" s="19"/>
      <c r="AX1577" s="29"/>
      <c r="AY1577" s="30"/>
      <c r="AZ1577" s="30"/>
      <c r="BA1577" s="30"/>
      <c r="BB1577" s="62"/>
      <c r="BC1577" s="108">
        <v>-2.4376792243601799</v>
      </c>
      <c r="BD1577" s="22">
        <v>43712</v>
      </c>
      <c r="BE1577" s="22">
        <v>43724</v>
      </c>
      <c r="BF1577" s="24">
        <v>16</v>
      </c>
      <c r="BG1577" s="22">
        <v>43734</v>
      </c>
      <c r="BH1577" s="37"/>
    </row>
    <row r="1578" spans="1:60" x14ac:dyDescent="0.25">
      <c r="A1578" s="19"/>
      <c r="B1578" s="17" t="s">
        <v>1592</v>
      </c>
      <c r="C1578" s="17" t="s">
        <v>5858</v>
      </c>
      <c r="D1578" s="17" t="s">
        <v>3285</v>
      </c>
      <c r="E1578" s="20" t="s">
        <v>7294</v>
      </c>
      <c r="F1578" s="20" t="s">
        <v>3167</v>
      </c>
      <c r="G1578" s="82" t="s">
        <v>7251</v>
      </c>
      <c r="H1578" s="85" t="s">
        <v>7285</v>
      </c>
      <c r="I1578" s="21" t="s">
        <v>7418</v>
      </c>
      <c r="J1578" s="21" t="s">
        <v>2982</v>
      </c>
      <c r="K1578" s="19"/>
      <c r="L1578" s="22">
        <v>43781</v>
      </c>
      <c r="M1578" s="98"/>
      <c r="N1578" s="94"/>
      <c r="O1578" s="94">
        <v>847.11203199997499</v>
      </c>
      <c r="P1578" s="62">
        <f t="shared" si="24"/>
        <v>0</v>
      </c>
      <c r="Q1578" s="22">
        <v>43781</v>
      </c>
      <c r="R1578" s="99"/>
      <c r="S1578" s="99">
        <v>7869993.7637734404</v>
      </c>
      <c r="T1578" s="19"/>
      <c r="U1578" s="23"/>
      <c r="V1578" s="63"/>
      <c r="W1578" s="23"/>
      <c r="X1578" s="63"/>
      <c r="Y1578" s="23"/>
      <c r="Z1578" s="63"/>
      <c r="AA1578" s="23"/>
      <c r="AB1578" s="63"/>
      <c r="AC1578" s="23"/>
      <c r="AD1578" s="63"/>
      <c r="AE1578" s="23"/>
      <c r="AF1578" s="64"/>
      <c r="AG1578" s="23"/>
      <c r="AH1578" s="63"/>
      <c r="AI1578" s="23"/>
      <c r="AJ1578" s="63"/>
      <c r="AK1578" s="23"/>
      <c r="AL1578" s="23"/>
      <c r="AM1578" s="63"/>
      <c r="AN1578" s="19"/>
      <c r="AO1578" s="26">
        <v>1.9549658969481201E-2</v>
      </c>
      <c r="AP1578" s="26">
        <v>-1.3119682163051E-2</v>
      </c>
      <c r="AQ1578" s="26">
        <v>3.9367963123368099E-2</v>
      </c>
      <c r="AR1578" s="26">
        <v>6.0198322589712899E-3</v>
      </c>
      <c r="AS1578" s="24"/>
      <c r="AT1578" s="24"/>
      <c r="AU1578" s="24"/>
      <c r="AV1578" s="25"/>
      <c r="AW1578" s="19"/>
      <c r="AX1578" s="29"/>
      <c r="AY1578" s="30"/>
      <c r="AZ1578" s="30"/>
      <c r="BA1578" s="30"/>
      <c r="BB1578" s="62"/>
      <c r="BC1578" s="108">
        <v>-2.4257793943870598</v>
      </c>
      <c r="BD1578" s="22">
        <v>43712</v>
      </c>
      <c r="BE1578" s="22">
        <v>43724</v>
      </c>
      <c r="BF1578" s="24">
        <v>16</v>
      </c>
      <c r="BG1578" s="22">
        <v>43734</v>
      </c>
      <c r="BH1578" s="37"/>
    </row>
    <row r="1579" spans="1:60" x14ac:dyDescent="0.25">
      <c r="A1579" s="19"/>
      <c r="B1579" s="17" t="s">
        <v>1593</v>
      </c>
      <c r="C1579" s="17" t="s">
        <v>5859</v>
      </c>
      <c r="D1579" s="17" t="s">
        <v>3286</v>
      </c>
      <c r="E1579" s="20" t="s">
        <v>7289</v>
      </c>
      <c r="F1579" s="20" t="s">
        <v>3164</v>
      </c>
      <c r="G1579" s="82" t="s">
        <v>7250</v>
      </c>
      <c r="H1579" s="85" t="s">
        <v>7284</v>
      </c>
      <c r="I1579" s="21" t="s">
        <v>7417</v>
      </c>
      <c r="J1579" s="21" t="s">
        <v>7901</v>
      </c>
      <c r="K1579" s="19"/>
      <c r="L1579" s="22">
        <v>44015</v>
      </c>
      <c r="M1579" s="98">
        <v>1855.59909999929</v>
      </c>
      <c r="N1579" s="94">
        <v>1855.59909999929</v>
      </c>
      <c r="O1579" s="94">
        <v>2014.30939999968</v>
      </c>
      <c r="P1579" s="62">
        <f t="shared" si="24"/>
        <v>0.92120857897976594</v>
      </c>
      <c r="Q1579" s="22">
        <v>43881</v>
      </c>
      <c r="R1579" s="99">
        <v>2697481.6290000002</v>
      </c>
      <c r="S1579" s="99">
        <v>2701678.6772734402</v>
      </c>
      <c r="T1579" s="19"/>
      <c r="U1579" s="23">
        <v>2.01107573957415E-4</v>
      </c>
      <c r="V1579" s="63">
        <v>-0.53791052941960504</v>
      </c>
      <c r="W1579" s="23">
        <v>6.4401605643070098E-2</v>
      </c>
      <c r="X1579" s="63">
        <v>-3.16260940035863</v>
      </c>
      <c r="Y1579" s="23">
        <v>-2.6678486747187002E-3</v>
      </c>
      <c r="Z1579" s="63">
        <v>12.9338185131055</v>
      </c>
      <c r="AA1579" s="23">
        <v>0.16715841321274599</v>
      </c>
      <c r="AB1579" s="63">
        <v>33.622457030927798</v>
      </c>
      <c r="AC1579" s="23">
        <v>0.217824040879495</v>
      </c>
      <c r="AD1579" s="63">
        <v>41.849701335478997</v>
      </c>
      <c r="AE1579" s="23">
        <v>0.24719981459929799</v>
      </c>
      <c r="AF1579" s="64">
        <v>36.913323043903802</v>
      </c>
      <c r="AG1579" s="23">
        <v>-1.71622473408206E-3</v>
      </c>
      <c r="AH1579" s="63">
        <v>-6.2664482741674901</v>
      </c>
      <c r="AI1579" s="23">
        <v>1.3913339107603E-2</v>
      </c>
      <c r="AJ1579" s="63">
        <v>11.477446882971</v>
      </c>
      <c r="AK1579" s="23">
        <v>0.84664233070216099</v>
      </c>
      <c r="AL1579" s="23">
        <v>8.8944554600020598E-2</v>
      </c>
      <c r="AM1579" s="63">
        <v>75.838898073649005</v>
      </c>
      <c r="AN1579" s="19"/>
      <c r="AO1579" s="26">
        <v>5.0102559231163503E-2</v>
      </c>
      <c r="AP1579" s="26">
        <v>-5.5660121795881402E-2</v>
      </c>
      <c r="AQ1579" s="26">
        <v>0.130809798576665</v>
      </c>
      <c r="AR1579" s="26">
        <v>-9.4728238364914397E-2</v>
      </c>
      <c r="AS1579" s="24">
        <v>7</v>
      </c>
      <c r="AT1579" s="24">
        <v>5</v>
      </c>
      <c r="AU1579" s="24">
        <v>7</v>
      </c>
      <c r="AV1579" s="25">
        <v>5</v>
      </c>
      <c r="AW1579" s="19"/>
      <c r="AX1579" s="29">
        <v>0.191111918433162</v>
      </c>
      <c r="AY1579" s="30">
        <v>0.85230655689156298</v>
      </c>
      <c r="AZ1579" s="30">
        <v>0.90436901047087304</v>
      </c>
      <c r="BA1579" s="30">
        <v>1.21098536631507</v>
      </c>
      <c r="BB1579" s="62">
        <v>1.9682452941779002E-2</v>
      </c>
      <c r="BC1579" s="108">
        <v>-26.2365404242009</v>
      </c>
      <c r="BD1579" s="22">
        <v>43881</v>
      </c>
      <c r="BE1579" s="22">
        <v>43914</v>
      </c>
      <c r="BF1579" s="24"/>
      <c r="BG1579" s="22"/>
      <c r="BH1579" s="37"/>
    </row>
    <row r="1580" spans="1:60" x14ac:dyDescent="0.25">
      <c r="A1580" s="19"/>
      <c r="B1580" s="17" t="s">
        <v>1594</v>
      </c>
      <c r="C1580" s="17" t="s">
        <v>5860</v>
      </c>
      <c r="D1580" s="17" t="s">
        <v>3286</v>
      </c>
      <c r="E1580" s="20" t="s">
        <v>7340</v>
      </c>
      <c r="F1580" s="20" t="s">
        <v>3164</v>
      </c>
      <c r="G1580" s="82" t="s">
        <v>7250</v>
      </c>
      <c r="H1580" s="85" t="s">
        <v>7284</v>
      </c>
      <c r="I1580" s="21" t="s">
        <v>7417</v>
      </c>
      <c r="J1580" s="21" t="s">
        <v>7902</v>
      </c>
      <c r="K1580" s="19"/>
      <c r="L1580" s="22">
        <v>44015</v>
      </c>
      <c r="M1580" s="98">
        <v>1394.7322000004399</v>
      </c>
      <c r="N1580" s="94">
        <v>1394.7322000004399</v>
      </c>
      <c r="O1580" s="94">
        <v>1497.6215000003599</v>
      </c>
      <c r="P1580" s="62">
        <f t="shared" si="24"/>
        <v>0.93129819517154677</v>
      </c>
      <c r="Q1580" s="22">
        <v>43881</v>
      </c>
      <c r="R1580" s="99">
        <v>761366.57799999998</v>
      </c>
      <c r="S1580" s="99">
        <v>760871.99114550801</v>
      </c>
      <c r="T1580" s="19"/>
      <c r="U1580" s="23">
        <v>2.8242785265320002E-4</v>
      </c>
      <c r="V1580" s="63">
        <v>-0.52977850155002704</v>
      </c>
      <c r="W1580" s="23">
        <v>6.7000614006246906E-2</v>
      </c>
      <c r="X1580" s="63">
        <v>-2.90270856404095</v>
      </c>
      <c r="Y1580" s="23">
        <v>1.21971770022355E-2</v>
      </c>
      <c r="Z1580" s="63">
        <v>14.4203210808046</v>
      </c>
      <c r="AA1580" s="23">
        <v>0.20245413265540299</v>
      </c>
      <c r="AB1580" s="63">
        <v>37.152028975193403</v>
      </c>
      <c r="AC1580" s="23">
        <v>0.29254094040690698</v>
      </c>
      <c r="AD1580" s="63">
        <v>49.321391288249302</v>
      </c>
      <c r="AE1580" s="23"/>
      <c r="AF1580" s="64"/>
      <c r="AG1580" s="23">
        <v>-1.4727346497238601E-3</v>
      </c>
      <c r="AH1580" s="63">
        <v>-6.2420992657280303</v>
      </c>
      <c r="AI1580" s="23">
        <v>2.9276472318088099E-2</v>
      </c>
      <c r="AJ1580" s="63">
        <v>13.0137602040195</v>
      </c>
      <c r="AK1580" s="23">
        <v>0.393005291339941</v>
      </c>
      <c r="AL1580" s="23">
        <v>0.15433021514036199</v>
      </c>
      <c r="AM1580" s="63">
        <v>64.474883965216605</v>
      </c>
      <c r="AN1580" s="19"/>
      <c r="AO1580" s="26">
        <v>5.0187926890430397E-2</v>
      </c>
      <c r="AP1580" s="26">
        <v>-5.5583389110324802E-2</v>
      </c>
      <c r="AQ1580" s="26">
        <v>0.13357858667222899</v>
      </c>
      <c r="AR1580" s="26">
        <v>-9.2444298518821605E-2</v>
      </c>
      <c r="AS1580" s="24">
        <v>7</v>
      </c>
      <c r="AT1580" s="24">
        <v>5</v>
      </c>
      <c r="AU1580" s="24">
        <v>7</v>
      </c>
      <c r="AV1580" s="25">
        <v>5</v>
      </c>
      <c r="AW1580" s="19"/>
      <c r="AX1580" s="29">
        <v>0.191182735082111</v>
      </c>
      <c r="AY1580" s="30">
        <v>1.02574362215091</v>
      </c>
      <c r="AZ1580" s="30">
        <v>1.00483260781039</v>
      </c>
      <c r="BA1580" s="30">
        <v>1.4654467380987599</v>
      </c>
      <c r="BB1580" s="62">
        <v>1.96916644180237E-2</v>
      </c>
      <c r="BC1580" s="108">
        <v>-26.038401558791499</v>
      </c>
      <c r="BD1580" s="22">
        <v>43881</v>
      </c>
      <c r="BE1580" s="22">
        <v>43914</v>
      </c>
      <c r="BF1580" s="24"/>
      <c r="BG1580" s="22"/>
      <c r="BH1580" s="37"/>
    </row>
    <row r="1581" spans="1:60" x14ac:dyDescent="0.25">
      <c r="A1581" s="19"/>
      <c r="B1581" s="17" t="s">
        <v>1595</v>
      </c>
      <c r="C1581" s="17" t="s">
        <v>5861</v>
      </c>
      <c r="D1581" s="17" t="s">
        <v>3286</v>
      </c>
      <c r="E1581" s="20" t="s">
        <v>7290</v>
      </c>
      <c r="F1581" s="20" t="s">
        <v>3164</v>
      </c>
      <c r="G1581" s="82" t="s">
        <v>7250</v>
      </c>
      <c r="H1581" s="85" t="s">
        <v>7284</v>
      </c>
      <c r="I1581" s="21" t="s">
        <v>7417</v>
      </c>
      <c r="J1581" s="21" t="s">
        <v>7903</v>
      </c>
      <c r="K1581" s="19"/>
      <c r="L1581" s="22">
        <v>44015</v>
      </c>
      <c r="M1581" s="98">
        <v>1933.9390999991399</v>
      </c>
      <c r="N1581" s="94">
        <v>1933.9390999991399</v>
      </c>
      <c r="O1581" s="94">
        <v>2094.7807999998299</v>
      </c>
      <c r="P1581" s="62">
        <f t="shared" si="24"/>
        <v>0.92321788513590397</v>
      </c>
      <c r="Q1581" s="22">
        <v>43881</v>
      </c>
      <c r="R1581" s="99">
        <v>686336.61499999999</v>
      </c>
      <c r="S1581" s="99">
        <v>743530.34671777301</v>
      </c>
      <c r="T1581" s="19"/>
      <c r="U1581" s="23">
        <v>2.1737569841207E-4</v>
      </c>
      <c r="V1581" s="63">
        <v>-0.53628371697414001</v>
      </c>
      <c r="W1581" s="23">
        <v>6.4920981916657197E-2</v>
      </c>
      <c r="X1581" s="63">
        <v>-3.11067177299992</v>
      </c>
      <c r="Y1581" s="23">
        <v>2.8788923009415201E-4</v>
      </c>
      <c r="Z1581" s="63">
        <v>13.2293923035904</v>
      </c>
      <c r="AA1581" s="23">
        <v>0.17413427030638601</v>
      </c>
      <c r="AB1581" s="63">
        <v>34.320042740320801</v>
      </c>
      <c r="AC1581" s="23">
        <v>0.23241387519927201</v>
      </c>
      <c r="AD1581" s="63">
        <v>43.308684767456697</v>
      </c>
      <c r="AE1581" s="23">
        <v>0.269674484994612</v>
      </c>
      <c r="AF1581" s="64">
        <v>39.160790083405999</v>
      </c>
      <c r="AG1581" s="23">
        <v>-1.6674846128808E-3</v>
      </c>
      <c r="AH1581" s="63">
        <v>-6.2615742620473602</v>
      </c>
      <c r="AI1581" s="23">
        <v>1.69678060647129E-2</v>
      </c>
      <c r="AJ1581" s="63">
        <v>11.782893578682</v>
      </c>
      <c r="AK1581" s="23">
        <v>0.92460419228533297</v>
      </c>
      <c r="AL1581" s="23">
        <v>9.5218000791646801E-2</v>
      </c>
      <c r="AM1581" s="63">
        <v>83.635084231966204</v>
      </c>
      <c r="AN1581" s="19"/>
      <c r="AO1581" s="26">
        <v>5.0119594794523402E-2</v>
      </c>
      <c r="AP1581" s="26">
        <v>-5.5644797383138198E-2</v>
      </c>
      <c r="AQ1581" s="26">
        <v>0.131362850452279</v>
      </c>
      <c r="AR1581" s="26">
        <v>-9.4271836367697703E-2</v>
      </c>
      <c r="AS1581" s="24">
        <v>7</v>
      </c>
      <c r="AT1581" s="24">
        <v>5</v>
      </c>
      <c r="AU1581" s="24">
        <v>7</v>
      </c>
      <c r="AV1581" s="25">
        <v>5</v>
      </c>
      <c r="AW1581" s="19"/>
      <c r="AX1581" s="29">
        <v>0.19112565066199699</v>
      </c>
      <c r="AY1581" s="30">
        <v>0.88660923030602101</v>
      </c>
      <c r="AZ1581" s="30">
        <v>0.92423695564320996</v>
      </c>
      <c r="BA1581" s="30">
        <v>1.2611102351147601</v>
      </c>
      <c r="BB1581" s="62">
        <v>1.9684249890124201E-2</v>
      </c>
      <c r="BC1581" s="108">
        <v>-26.1969510127383</v>
      </c>
      <c r="BD1581" s="22">
        <v>43881</v>
      </c>
      <c r="BE1581" s="22">
        <v>43914</v>
      </c>
      <c r="BF1581" s="24"/>
      <c r="BG1581" s="22"/>
      <c r="BH1581" s="37"/>
    </row>
    <row r="1582" spans="1:60" x14ac:dyDescent="0.25">
      <c r="A1582" s="19"/>
      <c r="B1582" s="17" t="s">
        <v>1596</v>
      </c>
      <c r="C1582" s="17" t="s">
        <v>5862</v>
      </c>
      <c r="D1582" s="17" t="s">
        <v>3286</v>
      </c>
      <c r="E1582" s="20" t="s">
        <v>7365</v>
      </c>
      <c r="F1582" s="20" t="s">
        <v>3164</v>
      </c>
      <c r="G1582" s="82" t="s">
        <v>7250</v>
      </c>
      <c r="H1582" s="85" t="s">
        <v>7284</v>
      </c>
      <c r="I1582" s="21" t="s">
        <v>7417</v>
      </c>
      <c r="J1582" s="21" t="s">
        <v>7904</v>
      </c>
      <c r="K1582" s="19"/>
      <c r="L1582" s="22">
        <v>44015</v>
      </c>
      <c r="M1582" s="98">
        <v>2097.76559999958</v>
      </c>
      <c r="N1582" s="94">
        <v>2097.76559999958</v>
      </c>
      <c r="O1582" s="94">
        <v>2262.5186999999</v>
      </c>
      <c r="P1582" s="62">
        <f t="shared" si="24"/>
        <v>0.92718155213465092</v>
      </c>
      <c r="Q1582" s="22">
        <v>43881</v>
      </c>
      <c r="R1582" s="99">
        <v>2030001.287</v>
      </c>
      <c r="S1582" s="99">
        <v>1947027.0774765599</v>
      </c>
      <c r="T1582" s="19"/>
      <c r="U1582" s="23">
        <v>2.4937505986599701E-4</v>
      </c>
      <c r="V1582" s="63">
        <v>-0.53308378082874697</v>
      </c>
      <c r="W1582" s="23">
        <v>6.5943004599830601E-2</v>
      </c>
      <c r="X1582" s="63">
        <v>-3.00846950468258</v>
      </c>
      <c r="Y1582" s="23">
        <v>6.1250992075656497E-3</v>
      </c>
      <c r="Z1582" s="63">
        <v>13.8131133013376</v>
      </c>
      <c r="AA1582" s="23">
        <v>0.187972120195045</v>
      </c>
      <c r="AB1582" s="63">
        <v>35.703827729157602</v>
      </c>
      <c r="AC1582" s="23">
        <v>0.261614161294419</v>
      </c>
      <c r="AD1582" s="63">
        <v>46.228713376971399</v>
      </c>
      <c r="AE1582" s="23">
        <v>0.31505491124524299</v>
      </c>
      <c r="AF1582" s="64">
        <v>43.698832708469098</v>
      </c>
      <c r="AG1582" s="23">
        <v>-1.5717245496489299E-3</v>
      </c>
      <c r="AH1582" s="63">
        <v>-6.2519982557205402</v>
      </c>
      <c r="AI1582" s="23">
        <v>2.3000478688118199E-2</v>
      </c>
      <c r="AJ1582" s="63">
        <v>12.3861608410225</v>
      </c>
      <c r="AK1582" s="23">
        <v>1.08763992009335</v>
      </c>
      <c r="AL1582" s="23">
        <v>0.107659814359067</v>
      </c>
      <c r="AM1582" s="63">
        <v>99.938657012768104</v>
      </c>
      <c r="AN1582" s="19"/>
      <c r="AO1582" s="26">
        <v>5.0153197256804602E-2</v>
      </c>
      <c r="AP1582" s="26">
        <v>-5.5614597231397098E-2</v>
      </c>
      <c r="AQ1582" s="26">
        <v>0.132451572677383</v>
      </c>
      <c r="AR1582" s="26">
        <v>-9.3373875874094694E-2</v>
      </c>
      <c r="AS1582" s="24">
        <v>7</v>
      </c>
      <c r="AT1582" s="24">
        <v>5</v>
      </c>
      <c r="AU1582" s="24">
        <v>7</v>
      </c>
      <c r="AV1582" s="25">
        <v>5</v>
      </c>
      <c r="AW1582" s="19"/>
      <c r="AX1582" s="29">
        <v>0.19115328528598199</v>
      </c>
      <c r="AY1582" s="30">
        <v>0.95461968842028</v>
      </c>
      <c r="AZ1582" s="30">
        <v>0.96363121479316804</v>
      </c>
      <c r="BA1582" s="30">
        <v>1.3607881892585301</v>
      </c>
      <c r="BB1582" s="62">
        <v>1.96878501402716E-2</v>
      </c>
      <c r="BC1582" s="108">
        <v>-26.119045999512299</v>
      </c>
      <c r="BD1582" s="22">
        <v>43881</v>
      </c>
      <c r="BE1582" s="22">
        <v>43914</v>
      </c>
      <c r="BF1582" s="24"/>
      <c r="BG1582" s="22"/>
      <c r="BH1582" s="37"/>
    </row>
    <row r="1583" spans="1:60" x14ac:dyDescent="0.25">
      <c r="A1583" s="19"/>
      <c r="B1583" s="17" t="s">
        <v>1597</v>
      </c>
      <c r="C1583" s="17" t="s">
        <v>5863</v>
      </c>
      <c r="D1583" s="17" t="s">
        <v>3286</v>
      </c>
      <c r="E1583" s="20" t="s">
        <v>7315</v>
      </c>
      <c r="F1583" s="20" t="s">
        <v>3164</v>
      </c>
      <c r="G1583" s="82" t="s">
        <v>7250</v>
      </c>
      <c r="H1583" s="85" t="s">
        <v>7284</v>
      </c>
      <c r="I1583" s="21" t="s">
        <v>7417</v>
      </c>
      <c r="J1583" s="21" t="s">
        <v>7905</v>
      </c>
      <c r="K1583" s="19"/>
      <c r="L1583" s="22">
        <v>44015</v>
      </c>
      <c r="M1583" s="98">
        <v>1708.2993999999001</v>
      </c>
      <c r="N1583" s="94">
        <v>1708.2993999999001</v>
      </c>
      <c r="O1583" s="94">
        <v>1862.5088999997799</v>
      </c>
      <c r="P1583" s="62">
        <f t="shared" si="24"/>
        <v>0.91720334866593223</v>
      </c>
      <c r="Q1583" s="22">
        <v>43881</v>
      </c>
      <c r="R1583" s="99">
        <v>261410.84899999999</v>
      </c>
      <c r="S1583" s="99">
        <v>428223.37004199199</v>
      </c>
      <c r="T1583" s="19"/>
      <c r="U1583" s="23">
        <v>1.6861714175320201E-4</v>
      </c>
      <c r="V1583" s="63">
        <v>-0.54115957264002601</v>
      </c>
      <c r="W1583" s="23">
        <v>6.3363621435200898E-2</v>
      </c>
      <c r="X1583" s="63">
        <v>-3.2664078211455498</v>
      </c>
      <c r="Y1583" s="23">
        <v>-8.5525791173495201E-3</v>
      </c>
      <c r="Z1583" s="63">
        <v>12.3453454688424</v>
      </c>
      <c r="AA1583" s="23">
        <v>0.153331815630809</v>
      </c>
      <c r="AB1583" s="63">
        <v>32.2397972727194</v>
      </c>
      <c r="AC1583" s="23">
        <v>0.18915830839978301</v>
      </c>
      <c r="AD1583" s="63">
        <v>38.983128087536898</v>
      </c>
      <c r="AE1583" s="23">
        <v>0.20343428691936399</v>
      </c>
      <c r="AF1583" s="64">
        <v>32.536770275910399</v>
      </c>
      <c r="AG1583" s="23">
        <v>-1.8135995078409899E-3</v>
      </c>
      <c r="AH1583" s="63">
        <v>-6.2761857515433803</v>
      </c>
      <c r="AI1583" s="23">
        <v>7.8323997076950001E-3</v>
      </c>
      <c r="AJ1583" s="63">
        <v>10.869352942972901</v>
      </c>
      <c r="AK1583" s="23">
        <v>0.70005362987867603</v>
      </c>
      <c r="AL1583" s="23">
        <v>7.6504267062773607E-2</v>
      </c>
      <c r="AM1583" s="63">
        <v>61.180027991242198</v>
      </c>
      <c r="AN1583" s="19"/>
      <c r="AO1583" s="26">
        <v>5.0068432328771499E-2</v>
      </c>
      <c r="AP1583" s="26">
        <v>-5.5690820492600303E-2</v>
      </c>
      <c r="AQ1583" s="26">
        <v>0.12970396763019401</v>
      </c>
      <c r="AR1583" s="26">
        <v>-9.5640350769826896E-2</v>
      </c>
      <c r="AS1583" s="24">
        <v>7</v>
      </c>
      <c r="AT1583" s="24">
        <v>5</v>
      </c>
      <c r="AU1583" s="24">
        <v>7</v>
      </c>
      <c r="AV1583" s="25">
        <v>5</v>
      </c>
      <c r="AW1583" s="19"/>
      <c r="AX1583" s="29">
        <v>0.19108513654820899</v>
      </c>
      <c r="AY1583" s="30">
        <v>0.78427689459385896</v>
      </c>
      <c r="AZ1583" s="30">
        <v>0.86496903396710001</v>
      </c>
      <c r="BA1583" s="30">
        <v>1.1118765050905499</v>
      </c>
      <c r="BB1583" s="62">
        <v>1.9678929631536401E-2</v>
      </c>
      <c r="BC1583" s="108">
        <v>-26.315643377631201</v>
      </c>
      <c r="BD1583" s="22">
        <v>43881</v>
      </c>
      <c r="BE1583" s="22">
        <v>43914</v>
      </c>
      <c r="BF1583" s="24"/>
      <c r="BG1583" s="22"/>
      <c r="BH1583" s="37"/>
    </row>
    <row r="1584" spans="1:60" x14ac:dyDescent="0.25">
      <c r="A1584" s="19"/>
      <c r="B1584" s="17" t="s">
        <v>1598</v>
      </c>
      <c r="C1584" s="17" t="s">
        <v>5864</v>
      </c>
      <c r="D1584" s="17" t="s">
        <v>3286</v>
      </c>
      <c r="E1584" s="20" t="s">
        <v>7293</v>
      </c>
      <c r="F1584" s="20" t="s">
        <v>3164</v>
      </c>
      <c r="G1584" s="82" t="s">
        <v>7250</v>
      </c>
      <c r="H1584" s="85" t="s">
        <v>7284</v>
      </c>
      <c r="I1584" s="21" t="s">
        <v>7417</v>
      </c>
      <c r="J1584" s="21" t="s">
        <v>2982</v>
      </c>
      <c r="K1584" s="19"/>
      <c r="L1584" s="22">
        <v>44015</v>
      </c>
      <c r="M1584" s="98">
        <v>1552.6192000005401</v>
      </c>
      <c r="N1584" s="94">
        <v>1552.6192000005401</v>
      </c>
      <c r="O1584" s="94">
        <v>1664.6146000009001</v>
      </c>
      <c r="P1584" s="62">
        <f t="shared" si="24"/>
        <v>0.93271992207667809</v>
      </c>
      <c r="Q1584" s="22">
        <v>43881</v>
      </c>
      <c r="R1584" s="99">
        <v>6801046.7879999997</v>
      </c>
      <c r="S1584" s="99">
        <v>6410202.8111562496</v>
      </c>
      <c r="T1584" s="19"/>
      <c r="U1584" s="23">
        <v>2.9378353974607302E-4</v>
      </c>
      <c r="V1584" s="63">
        <v>-0.52864293284073904</v>
      </c>
      <c r="W1584" s="23">
        <v>6.7364833521423903E-2</v>
      </c>
      <c r="X1584" s="63">
        <v>-2.86628661252325</v>
      </c>
      <c r="Y1584" s="23">
        <v>1.4296398227088499E-2</v>
      </c>
      <c r="Z1584" s="63">
        <v>14.6302432032971</v>
      </c>
      <c r="AA1584" s="23">
        <v>0.207480281280295</v>
      </c>
      <c r="AB1584" s="63">
        <v>37.654643837711802</v>
      </c>
      <c r="AC1584" s="23">
        <v>0.30335984148405298</v>
      </c>
      <c r="AD1584" s="63">
        <v>50.403281395963901</v>
      </c>
      <c r="AE1584" s="23">
        <v>0.38084879083558898</v>
      </c>
      <c r="AF1584" s="64">
        <v>50.278220667503803</v>
      </c>
      <c r="AG1584" s="23">
        <v>-1.43865403333621E-3</v>
      </c>
      <c r="AH1584" s="63">
        <v>-6.2386912040892604</v>
      </c>
      <c r="AI1584" s="23">
        <v>3.1446368740944301E-2</v>
      </c>
      <c r="AJ1584" s="63">
        <v>13.2307498463051</v>
      </c>
      <c r="AK1584" s="23">
        <v>0.54798129324801303</v>
      </c>
      <c r="AL1584" s="23">
        <v>8.7688529089064104E-2</v>
      </c>
      <c r="AM1584" s="63">
        <v>46.574836845160497</v>
      </c>
      <c r="AN1584" s="19"/>
      <c r="AO1584" s="26">
        <v>5.0199880093714497E-2</v>
      </c>
      <c r="AP1584" s="26">
        <v>-5.5572585720292403E-2</v>
      </c>
      <c r="AQ1584" s="26">
        <v>0.13396642862979199</v>
      </c>
      <c r="AR1584" s="26">
        <v>-9.2123646668333101E-2</v>
      </c>
      <c r="AS1584" s="24">
        <v>7</v>
      </c>
      <c r="AT1584" s="24">
        <v>5</v>
      </c>
      <c r="AU1584" s="24">
        <v>7</v>
      </c>
      <c r="AV1584" s="25">
        <v>5</v>
      </c>
      <c r="AW1584" s="19"/>
      <c r="AX1584" s="29">
        <v>0.19119309536588799</v>
      </c>
      <c r="AY1584" s="30">
        <v>1.0504148212876301</v>
      </c>
      <c r="AZ1584" s="30">
        <v>1.01912575775714</v>
      </c>
      <c r="BA1584" s="30">
        <v>1.5018487901197699</v>
      </c>
      <c r="BB1584" s="62">
        <v>1.9693000736460801E-2</v>
      </c>
      <c r="BC1584" s="108">
        <v>-26.010597287881001</v>
      </c>
      <c r="BD1584" s="22">
        <v>43881</v>
      </c>
      <c r="BE1584" s="22">
        <v>43914</v>
      </c>
      <c r="BF1584" s="24"/>
      <c r="BG1584" s="22"/>
      <c r="BH1584" s="37"/>
    </row>
    <row r="1585" spans="1:60" x14ac:dyDescent="0.25">
      <c r="A1585" s="19"/>
      <c r="B1585" s="17" t="s">
        <v>1599</v>
      </c>
      <c r="C1585" s="17" t="s">
        <v>5865</v>
      </c>
      <c r="D1585" s="17" t="s">
        <v>3286</v>
      </c>
      <c r="E1585" s="20" t="s">
        <v>7366</v>
      </c>
      <c r="F1585" s="20" t="s">
        <v>3164</v>
      </c>
      <c r="G1585" s="82" t="s">
        <v>7250</v>
      </c>
      <c r="H1585" s="85" t="s">
        <v>7284</v>
      </c>
      <c r="I1585" s="21" t="s">
        <v>7417</v>
      </c>
      <c r="J1585" s="21" t="s">
        <v>2982</v>
      </c>
      <c r="K1585" s="19"/>
      <c r="L1585" s="22">
        <v>44015</v>
      </c>
      <c r="M1585" s="98">
        <v>1000</v>
      </c>
      <c r="N1585" s="94">
        <v>1000</v>
      </c>
      <c r="O1585" s="94">
        <v>1000</v>
      </c>
      <c r="P1585" s="62">
        <f t="shared" si="24"/>
        <v>1</v>
      </c>
      <c r="Q1585" s="22">
        <v>44015</v>
      </c>
      <c r="R1585" s="99">
        <v>0</v>
      </c>
      <c r="S1585" s="99">
        <v>0</v>
      </c>
      <c r="T1585" s="19"/>
      <c r="U1585" s="23">
        <v>0</v>
      </c>
      <c r="V1585" s="63">
        <v>-0.55802128681534702</v>
      </c>
      <c r="W1585" s="23">
        <v>0</v>
      </c>
      <c r="X1585" s="63">
        <v>-9.6027699646656401</v>
      </c>
      <c r="Y1585" s="23">
        <v>0</v>
      </c>
      <c r="Z1585" s="63">
        <v>13.200603380581001</v>
      </c>
      <c r="AA1585" s="23">
        <v>0</v>
      </c>
      <c r="AB1585" s="63">
        <v>16.906615709653099</v>
      </c>
      <c r="AC1585" s="23">
        <v>0</v>
      </c>
      <c r="AD1585" s="63">
        <v>20.067297247529499</v>
      </c>
      <c r="AE1585" s="23">
        <v>0</v>
      </c>
      <c r="AF1585" s="64">
        <v>12.1933415839594</v>
      </c>
      <c r="AG1585" s="23">
        <v>0</v>
      </c>
      <c r="AH1585" s="63">
        <v>-6.0948258007556397</v>
      </c>
      <c r="AI1585" s="23">
        <v>0</v>
      </c>
      <c r="AJ1585" s="63">
        <v>10.0861129722034</v>
      </c>
      <c r="AK1585" s="23">
        <v>0</v>
      </c>
      <c r="AL1585" s="23">
        <v>0</v>
      </c>
      <c r="AM1585" s="63">
        <v>-8.2232924796699098</v>
      </c>
      <c r="AN1585" s="19"/>
      <c r="AO1585" s="26">
        <v>0</v>
      </c>
      <c r="AP1585" s="26">
        <v>0</v>
      </c>
      <c r="AQ1585" s="26">
        <v>0</v>
      </c>
      <c r="AR1585" s="26">
        <v>0</v>
      </c>
      <c r="AS1585" s="24">
        <v>0</v>
      </c>
      <c r="AT1585" s="24">
        <v>0</v>
      </c>
      <c r="AU1585" s="24">
        <v>7</v>
      </c>
      <c r="AV1585" s="25">
        <v>5</v>
      </c>
      <c r="AW1585" s="19"/>
      <c r="AX1585" s="29">
        <v>0</v>
      </c>
      <c r="AY1585" s="30">
        <v>-117.545979959425</v>
      </c>
      <c r="AZ1585" s="30">
        <v>0.39470262811346402</v>
      </c>
      <c r="BA1585" s="30">
        <v>-15.971119820984301</v>
      </c>
      <c r="BB1585" s="62">
        <v>0</v>
      </c>
      <c r="BC1585" s="108">
        <v>0</v>
      </c>
      <c r="BD1585" s="22">
        <v>43650</v>
      </c>
      <c r="BE1585" s="22"/>
      <c r="BF1585" s="24"/>
      <c r="BG1585" s="22"/>
      <c r="BH1585" s="37"/>
    </row>
    <row r="1586" spans="1:60" x14ac:dyDescent="0.25">
      <c r="A1586" s="19"/>
      <c r="B1586" s="17" t="s">
        <v>1600</v>
      </c>
      <c r="C1586" s="17" t="s">
        <v>5866</v>
      </c>
      <c r="D1586" s="17" t="s">
        <v>3286</v>
      </c>
      <c r="E1586" s="20" t="s">
        <v>7294</v>
      </c>
      <c r="F1586" s="20" t="s">
        <v>3164</v>
      </c>
      <c r="G1586" s="82" t="s">
        <v>7250</v>
      </c>
      <c r="H1586" s="85" t="s">
        <v>7284</v>
      </c>
      <c r="I1586" s="21" t="s">
        <v>7417</v>
      </c>
      <c r="J1586" s="21" t="s">
        <v>7906</v>
      </c>
      <c r="K1586" s="19"/>
      <c r="L1586" s="22">
        <v>44015</v>
      </c>
      <c r="M1586" s="98">
        <v>1978.2719999998801</v>
      </c>
      <c r="N1586" s="94">
        <v>1978.2719999998801</v>
      </c>
      <c r="O1586" s="94">
        <v>2124.2087000012398</v>
      </c>
      <c r="P1586" s="62">
        <f t="shared" si="24"/>
        <v>0.93129832299374615</v>
      </c>
      <c r="Q1586" s="22">
        <v>43881</v>
      </c>
      <c r="R1586" s="99">
        <v>1763109.41</v>
      </c>
      <c r="S1586" s="99">
        <v>1959371.3390117199</v>
      </c>
      <c r="T1586" s="19"/>
      <c r="U1586" s="23">
        <v>2.8244739587535199E-4</v>
      </c>
      <c r="V1586" s="63">
        <v>-0.52977654722781198</v>
      </c>
      <c r="W1586" s="23">
        <v>6.7000523233218701E-2</v>
      </c>
      <c r="X1586" s="63">
        <v>-2.9027176413437701</v>
      </c>
      <c r="Y1586" s="23">
        <v>1.2197451240354E-2</v>
      </c>
      <c r="Z1586" s="63">
        <v>14.420348504616401</v>
      </c>
      <c r="AA1586" s="23">
        <v>0.20245449338486701</v>
      </c>
      <c r="AB1586" s="63">
        <v>37.1520650481689</v>
      </c>
      <c r="AC1586" s="23">
        <v>0.2925408303109</v>
      </c>
      <c r="AD1586" s="63">
        <v>49.3213802786195</v>
      </c>
      <c r="AE1586" s="23">
        <v>0.363694173862459</v>
      </c>
      <c r="AF1586" s="64">
        <v>48.562758970190799</v>
      </c>
      <c r="AG1586" s="23">
        <v>-1.4727009738635399E-3</v>
      </c>
      <c r="AH1586" s="63">
        <v>-6.2420958981456396</v>
      </c>
      <c r="AI1586" s="23">
        <v>2.9276764540554698E-2</v>
      </c>
      <c r="AJ1586" s="63">
        <v>13.013789426258899</v>
      </c>
      <c r="AK1586" s="23">
        <v>0.97827200000057901</v>
      </c>
      <c r="AL1586" s="23">
        <v>9.9410569744650304E-2</v>
      </c>
      <c r="AM1586" s="63">
        <v>89.001865003490806</v>
      </c>
      <c r="AN1586" s="19"/>
      <c r="AO1586" s="26">
        <v>5.0187928971354302E-2</v>
      </c>
      <c r="AP1586" s="26">
        <v>-5.5583357898285599E-2</v>
      </c>
      <c r="AQ1586" s="26">
        <v>0.13357844088939599</v>
      </c>
      <c r="AR1586" s="26">
        <v>-9.2444218848831999E-2</v>
      </c>
      <c r="AS1586" s="24">
        <v>7</v>
      </c>
      <c r="AT1586" s="24">
        <v>5</v>
      </c>
      <c r="AU1586" s="24">
        <v>7</v>
      </c>
      <c r="AV1586" s="25">
        <v>5</v>
      </c>
      <c r="AW1586" s="19"/>
      <c r="AX1586" s="29">
        <v>0.19118272738094699</v>
      </c>
      <c r="AY1586" s="30">
        <v>1.0257443713835499</v>
      </c>
      <c r="AZ1586" s="30">
        <v>1.00483312065262</v>
      </c>
      <c r="BA1586" s="30">
        <v>1.46544789816653</v>
      </c>
      <c r="BB1586" s="62">
        <v>1.9691663764133401E-2</v>
      </c>
      <c r="BC1586" s="108">
        <v>-26.038392555375999</v>
      </c>
      <c r="BD1586" s="22">
        <v>43881</v>
      </c>
      <c r="BE1586" s="22">
        <v>43914</v>
      </c>
      <c r="BF1586" s="24"/>
      <c r="BG1586" s="22"/>
      <c r="BH1586" s="37"/>
    </row>
    <row r="1587" spans="1:60" x14ac:dyDescent="0.25">
      <c r="A1587" s="19"/>
      <c r="B1587" s="17" t="s">
        <v>1601</v>
      </c>
      <c r="C1587" s="17" t="s">
        <v>5867</v>
      </c>
      <c r="D1587" s="17" t="s">
        <v>3286</v>
      </c>
      <c r="E1587" s="20" t="s">
        <v>7367</v>
      </c>
      <c r="F1587" s="20" t="s">
        <v>3164</v>
      </c>
      <c r="G1587" s="82" t="s">
        <v>7250</v>
      </c>
      <c r="H1587" s="85" t="s">
        <v>7284</v>
      </c>
      <c r="I1587" s="21" t="s">
        <v>7417</v>
      </c>
      <c r="J1587" s="21" t="s">
        <v>7907</v>
      </c>
      <c r="K1587" s="19"/>
      <c r="L1587" s="22">
        <v>44015</v>
      </c>
      <c r="M1587" s="98">
        <v>2303.2364000007501</v>
      </c>
      <c r="N1587" s="94">
        <v>2303.2364000007501</v>
      </c>
      <c r="O1587" s="94">
        <v>2471.42610000074</v>
      </c>
      <c r="P1587" s="62">
        <f t="shared" si="24"/>
        <v>0.93194629610817026</v>
      </c>
      <c r="Q1587" s="22">
        <v>43881</v>
      </c>
      <c r="R1587" s="99">
        <v>49386.22</v>
      </c>
      <c r="S1587" s="99">
        <v>48939.275175598101</v>
      </c>
      <c r="T1587" s="19"/>
      <c r="U1587" s="23">
        <v>2.8763460977643301E-4</v>
      </c>
      <c r="V1587" s="63">
        <v>-0.52925782583770298</v>
      </c>
      <c r="W1587" s="23">
        <v>6.7166832208385999E-2</v>
      </c>
      <c r="X1587" s="63">
        <v>-2.8860867438270401</v>
      </c>
      <c r="Y1587" s="23">
        <v>1.31542576000356E-2</v>
      </c>
      <c r="Z1587" s="63">
        <v>14.5160291405919</v>
      </c>
      <c r="AA1587" s="23">
        <v>0.20474441692582299</v>
      </c>
      <c r="AB1587" s="63">
        <v>37.381057402235498</v>
      </c>
      <c r="AC1587" s="23">
        <v>0.29746478981192898</v>
      </c>
      <c r="AD1587" s="63">
        <v>49.8137762287515</v>
      </c>
      <c r="AE1587" s="23">
        <v>0.37149235743912901</v>
      </c>
      <c r="AF1587" s="64">
        <v>49.342577327857697</v>
      </c>
      <c r="AG1587" s="23">
        <v>-1.4572112622772699E-3</v>
      </c>
      <c r="AH1587" s="63">
        <v>-6.24054692698701</v>
      </c>
      <c r="AI1587" s="23">
        <v>3.02657705524325E-2</v>
      </c>
      <c r="AJ1587" s="63">
        <v>13.112690027453899</v>
      </c>
      <c r="AK1587" s="23">
        <v>1.29211893552914</v>
      </c>
      <c r="AL1587" s="23">
        <v>0.12213205837179</v>
      </c>
      <c r="AM1587" s="63">
        <v>120.386558556347</v>
      </c>
      <c r="AN1587" s="19"/>
      <c r="AO1587" s="26">
        <v>5.0193371200293803E-2</v>
      </c>
      <c r="AP1587" s="26">
        <v>-5.55784545804636E-2</v>
      </c>
      <c r="AQ1587" s="26">
        <v>0.13375543151778399</v>
      </c>
      <c r="AR1587" s="26">
        <v>-9.2298125440720497E-2</v>
      </c>
      <c r="AS1587" s="24">
        <v>7</v>
      </c>
      <c r="AT1587" s="24">
        <v>5</v>
      </c>
      <c r="AU1587" s="24">
        <v>7</v>
      </c>
      <c r="AV1587" s="25">
        <v>5</v>
      </c>
      <c r="AW1587" s="19"/>
      <c r="AX1587" s="29">
        <v>0.19118742661114099</v>
      </c>
      <c r="AY1587" s="30">
        <v>1.0369860888567899</v>
      </c>
      <c r="AZ1587" s="30">
        <v>1.0113456809558601</v>
      </c>
      <c r="BA1587" s="30">
        <v>1.4820284368925101</v>
      </c>
      <c r="BB1587" s="62">
        <v>1.9692270424929999E-2</v>
      </c>
      <c r="BC1587" s="108">
        <v>-26.025726603809701</v>
      </c>
      <c r="BD1587" s="22">
        <v>43881</v>
      </c>
      <c r="BE1587" s="22">
        <v>43914</v>
      </c>
      <c r="BF1587" s="24"/>
      <c r="BG1587" s="22"/>
      <c r="BH1587" s="37"/>
    </row>
    <row r="1588" spans="1:60" x14ac:dyDescent="0.25">
      <c r="A1588" s="19"/>
      <c r="B1588" s="17" t="s">
        <v>1602</v>
      </c>
      <c r="C1588" s="17" t="s">
        <v>5868</v>
      </c>
      <c r="D1588" s="17" t="s">
        <v>3287</v>
      </c>
      <c r="E1588" s="20" t="s">
        <v>7321</v>
      </c>
      <c r="F1588" s="20" t="s">
        <v>3150</v>
      </c>
      <c r="G1588" s="82" t="s">
        <v>7252</v>
      </c>
      <c r="H1588" s="85" t="s">
        <v>7284</v>
      </c>
      <c r="I1588" s="21" t="s">
        <v>7418</v>
      </c>
      <c r="J1588" s="21" t="s">
        <v>7908</v>
      </c>
      <c r="K1588" s="19"/>
      <c r="L1588" s="22">
        <v>44015</v>
      </c>
      <c r="M1588" s="98">
        <v>97209.462993979498</v>
      </c>
      <c r="N1588" s="94">
        <v>97209.462993979498</v>
      </c>
      <c r="O1588" s="94">
        <v>102219.63803994701</v>
      </c>
      <c r="P1588" s="62">
        <f t="shared" si="24"/>
        <v>0.95098617895702631</v>
      </c>
      <c r="Q1588" s="22">
        <v>43880</v>
      </c>
      <c r="R1588" s="99">
        <v>10441913.981546899</v>
      </c>
      <c r="S1588" s="99">
        <v>11833521.3032031</v>
      </c>
      <c r="T1588" s="19"/>
      <c r="U1588" s="23">
        <v>-1.22161774843335E-2</v>
      </c>
      <c r="V1588" s="63">
        <v>-1.7796390352486899</v>
      </c>
      <c r="W1588" s="23">
        <v>4.8819168498084799E-2</v>
      </c>
      <c r="X1588" s="63">
        <v>-4.7208531148571602</v>
      </c>
      <c r="Y1588" s="23">
        <v>2.6045346960017899E-2</v>
      </c>
      <c r="Z1588" s="63">
        <v>15.8051380765828</v>
      </c>
      <c r="AA1588" s="23">
        <v>0.19614033562538699</v>
      </c>
      <c r="AB1588" s="63">
        <v>36.520649272191797</v>
      </c>
      <c r="AC1588" s="23">
        <v>0.27974982492742101</v>
      </c>
      <c r="AD1588" s="63">
        <v>48.042279740271603</v>
      </c>
      <c r="AE1588" s="23">
        <v>0.30239573073951798</v>
      </c>
      <c r="AF1588" s="64">
        <v>42.4329146579257</v>
      </c>
      <c r="AG1588" s="23">
        <v>5.4428657640528399E-3</v>
      </c>
      <c r="AH1588" s="63">
        <v>-5.5505392243503602</v>
      </c>
      <c r="AI1588" s="23">
        <v>4.3478628404045601E-2</v>
      </c>
      <c r="AJ1588" s="63">
        <v>14.4339758126152</v>
      </c>
      <c r="AK1588" s="23">
        <v>1.24149641277851</v>
      </c>
      <c r="AL1588" s="23">
        <v>9.5455186585313601E-2</v>
      </c>
      <c r="AM1588" s="63">
        <v>122.63859337219</v>
      </c>
      <c r="AN1588" s="19"/>
      <c r="AO1588" s="26">
        <v>3.9690362826149801E-2</v>
      </c>
      <c r="AP1588" s="26">
        <v>-6.0112299286629402E-2</v>
      </c>
      <c r="AQ1588" s="26">
        <v>0.165967663064366</v>
      </c>
      <c r="AR1588" s="26">
        <v>-9.3932851461431696E-2</v>
      </c>
      <c r="AS1588" s="24">
        <v>9</v>
      </c>
      <c r="AT1588" s="24">
        <v>3</v>
      </c>
      <c r="AU1588" s="24">
        <v>7</v>
      </c>
      <c r="AV1588" s="25">
        <v>5</v>
      </c>
      <c r="AW1588" s="19"/>
      <c r="AX1588" s="29">
        <v>0.19993416573415701</v>
      </c>
      <c r="AY1588" s="30">
        <v>1.0176051808575699</v>
      </c>
      <c r="AZ1588" s="30">
        <v>1.30850877991179</v>
      </c>
      <c r="BA1588" s="30">
        <v>1.4678658165412299</v>
      </c>
      <c r="BB1588" s="62">
        <v>2.05879565046416E-2</v>
      </c>
      <c r="BC1588" s="108">
        <v>-25.817673492129</v>
      </c>
      <c r="BD1588" s="22">
        <v>43880</v>
      </c>
      <c r="BE1588" s="22">
        <v>43913</v>
      </c>
      <c r="BF1588" s="24"/>
      <c r="BG1588" s="22"/>
      <c r="BH1588" s="37"/>
    </row>
    <row r="1589" spans="1:60" x14ac:dyDescent="0.25">
      <c r="A1589" s="19"/>
      <c r="B1589" s="17" t="s">
        <v>1603</v>
      </c>
      <c r="C1589" s="17" t="s">
        <v>5869</v>
      </c>
      <c r="D1589" s="17" t="s">
        <v>3287</v>
      </c>
      <c r="E1589" s="20" t="s">
        <v>7322</v>
      </c>
      <c r="F1589" s="20" t="s">
        <v>3150</v>
      </c>
      <c r="G1589" s="82" t="s">
        <v>7252</v>
      </c>
      <c r="H1589" s="85" t="s">
        <v>7284</v>
      </c>
      <c r="I1589" s="21" t="s">
        <v>7418</v>
      </c>
      <c r="J1589" s="21" t="s">
        <v>7909</v>
      </c>
      <c r="K1589" s="19"/>
      <c r="L1589" s="22">
        <v>44015</v>
      </c>
      <c r="M1589" s="98">
        <v>239521.64120197299</v>
      </c>
      <c r="N1589" s="94">
        <v>239521.64120197299</v>
      </c>
      <c r="O1589" s="94">
        <v>250264.53243994701</v>
      </c>
      <c r="P1589" s="62">
        <f t="shared" si="24"/>
        <v>0.95707385647803744</v>
      </c>
      <c r="Q1589" s="22">
        <v>43880</v>
      </c>
      <c r="R1589" s="99">
        <v>2029260.9081777299</v>
      </c>
      <c r="S1589" s="99">
        <v>1710209.9025898401</v>
      </c>
      <c r="T1589" s="19"/>
      <c r="U1589" s="23">
        <v>-1.21691877911871E-2</v>
      </c>
      <c r="V1589" s="63">
        <v>-1.77494006593406</v>
      </c>
      <c r="W1589" s="23">
        <v>5.0307443889323601E-2</v>
      </c>
      <c r="X1589" s="63">
        <v>-4.5720255757332797</v>
      </c>
      <c r="Y1589" s="23">
        <v>3.4967109249919297E-2</v>
      </c>
      <c r="Z1589" s="63">
        <v>16.6973143055802</v>
      </c>
      <c r="AA1589" s="23">
        <v>0.217451277963992</v>
      </c>
      <c r="AB1589" s="63">
        <v>38.651743506081402</v>
      </c>
      <c r="AC1589" s="23">
        <v>0.32600962104334003</v>
      </c>
      <c r="AD1589" s="63">
        <v>52.668259351863497</v>
      </c>
      <c r="AE1589" s="23">
        <v>0.37379029702802702</v>
      </c>
      <c r="AF1589" s="64">
        <v>49.572371286747497</v>
      </c>
      <c r="AG1589" s="23">
        <v>5.5854547917988401E-3</v>
      </c>
      <c r="AH1589" s="63">
        <v>-5.5362803215757603</v>
      </c>
      <c r="AI1589" s="23">
        <v>5.2707194628965198E-2</v>
      </c>
      <c r="AJ1589" s="63">
        <v>15.356832435107201</v>
      </c>
      <c r="AK1589" s="23">
        <v>1.30980000773445</v>
      </c>
      <c r="AL1589" s="23">
        <v>9.91757018455246E-2</v>
      </c>
      <c r="AM1589" s="63">
        <v>129.46895286790101</v>
      </c>
      <c r="AN1589" s="19"/>
      <c r="AO1589" s="26">
        <v>3.9739627860399203E-2</v>
      </c>
      <c r="AP1589" s="26">
        <v>-6.0067881437134901E-2</v>
      </c>
      <c r="AQ1589" s="26">
        <v>0.16767840580898299</v>
      </c>
      <c r="AR1589" s="26">
        <v>-9.2606270199175902E-2</v>
      </c>
      <c r="AS1589" s="24">
        <v>9</v>
      </c>
      <c r="AT1589" s="24">
        <v>3</v>
      </c>
      <c r="AU1589" s="24">
        <v>7</v>
      </c>
      <c r="AV1589" s="25">
        <v>5</v>
      </c>
      <c r="AW1589" s="19"/>
      <c r="AX1589" s="29">
        <v>0.19986870478926</v>
      </c>
      <c r="AY1589" s="30">
        <v>1.11936861007052</v>
      </c>
      <c r="AZ1589" s="30">
        <v>1.3862697340991901</v>
      </c>
      <c r="BA1589" s="30">
        <v>1.62041179984953</v>
      </c>
      <c r="BB1589" s="62">
        <v>2.0582792332097598E-2</v>
      </c>
      <c r="BC1589" s="108">
        <v>-25.701976888551101</v>
      </c>
      <c r="BD1589" s="22">
        <v>43880</v>
      </c>
      <c r="BE1589" s="22">
        <v>43913</v>
      </c>
      <c r="BF1589" s="24"/>
      <c r="BG1589" s="22"/>
      <c r="BH1589" s="37"/>
    </row>
    <row r="1590" spans="1:60" x14ac:dyDescent="0.25">
      <c r="A1590" s="19"/>
      <c r="B1590" s="17" t="s">
        <v>1604</v>
      </c>
      <c r="C1590" s="17" t="s">
        <v>5870</v>
      </c>
      <c r="D1590" s="17" t="s">
        <v>3288</v>
      </c>
      <c r="E1590" s="20" t="s">
        <v>7289</v>
      </c>
      <c r="F1590" s="20" t="s">
        <v>3164</v>
      </c>
      <c r="G1590" s="82" t="s">
        <v>7250</v>
      </c>
      <c r="H1590" s="85" t="s">
        <v>7280</v>
      </c>
      <c r="I1590" s="21" t="s">
        <v>7417</v>
      </c>
      <c r="J1590" s="21" t="s">
        <v>7910</v>
      </c>
      <c r="K1590" s="19"/>
      <c r="L1590" s="22">
        <v>44015</v>
      </c>
      <c r="M1590" s="98">
        <v>1351.93600000069</v>
      </c>
      <c r="N1590" s="94">
        <v>1351.93600000069</v>
      </c>
      <c r="O1590" s="94">
        <v>1507.4561999999</v>
      </c>
      <c r="P1590" s="62">
        <f t="shared" si="24"/>
        <v>0.89683269072811511</v>
      </c>
      <c r="Q1590" s="22">
        <v>43843</v>
      </c>
      <c r="R1590" s="99">
        <v>2735355.2850000001</v>
      </c>
      <c r="S1590" s="99">
        <v>2499471.62761328</v>
      </c>
      <c r="T1590" s="19"/>
      <c r="U1590" s="23">
        <v>7.1672430458420396E-3</v>
      </c>
      <c r="V1590" s="63">
        <v>0.15870301776885801</v>
      </c>
      <c r="W1590" s="23">
        <v>9.1573725772905207E-2</v>
      </c>
      <c r="X1590" s="63">
        <v>-0.44539738737512402</v>
      </c>
      <c r="Y1590" s="23">
        <v>-6.6720042866145399E-2</v>
      </c>
      <c r="Z1590" s="63">
        <v>6.5285990939664797</v>
      </c>
      <c r="AA1590" s="23">
        <v>8.8301580714032796E-2</v>
      </c>
      <c r="AB1590" s="63">
        <v>25.736773781071001</v>
      </c>
      <c r="AC1590" s="23">
        <v>0.12813518770242799</v>
      </c>
      <c r="AD1590" s="63">
        <v>32.880816017801401</v>
      </c>
      <c r="AE1590" s="23">
        <v>0.14371908185246901</v>
      </c>
      <c r="AF1590" s="64">
        <v>26.565249769220799</v>
      </c>
      <c r="AG1590" s="23">
        <v>6.1411751375999302E-3</v>
      </c>
      <c r="AH1590" s="63">
        <v>-5.4807082869956503</v>
      </c>
      <c r="AI1590" s="23">
        <v>-4.8692904094423298E-2</v>
      </c>
      <c r="AJ1590" s="63">
        <v>5.21682256276108</v>
      </c>
      <c r="AK1590" s="23">
        <v>0.36152645620517398</v>
      </c>
      <c r="AL1590" s="23">
        <v>4.5072893783071798E-2</v>
      </c>
      <c r="AM1590" s="63">
        <v>26.300820592616201</v>
      </c>
      <c r="AN1590" s="19"/>
      <c r="AO1590" s="26">
        <v>4.2338800485595102E-2</v>
      </c>
      <c r="AP1590" s="26">
        <v>-6.0609795256823397E-2</v>
      </c>
      <c r="AQ1590" s="26">
        <v>0.10381866257375801</v>
      </c>
      <c r="AR1590" s="26">
        <v>-0.148683824265463</v>
      </c>
      <c r="AS1590" s="24">
        <v>7</v>
      </c>
      <c r="AT1590" s="24">
        <v>5</v>
      </c>
      <c r="AU1590" s="24">
        <v>8</v>
      </c>
      <c r="AV1590" s="25">
        <v>4</v>
      </c>
      <c r="AW1590" s="19"/>
      <c r="AX1590" s="29">
        <v>0.19125685236765999</v>
      </c>
      <c r="AY1590" s="30">
        <v>0.37868636298935598</v>
      </c>
      <c r="AZ1590" s="30">
        <v>0.67203791572319505</v>
      </c>
      <c r="BA1590" s="30">
        <v>0.51905483053633406</v>
      </c>
      <c r="BB1590" s="62">
        <v>1.96506556701752E-2</v>
      </c>
      <c r="BC1590" s="108">
        <v>-26.557627345959201</v>
      </c>
      <c r="BD1590" s="22">
        <v>43843</v>
      </c>
      <c r="BE1590" s="22">
        <v>43910</v>
      </c>
      <c r="BF1590" s="24"/>
      <c r="BG1590" s="22"/>
      <c r="BH1590" s="37"/>
    </row>
    <row r="1591" spans="1:60" x14ac:dyDescent="0.25">
      <c r="A1591" s="19"/>
      <c r="B1591" s="17" t="s">
        <v>1605</v>
      </c>
      <c r="C1591" s="17" t="s">
        <v>5871</v>
      </c>
      <c r="D1591" s="17" t="s">
        <v>3288</v>
      </c>
      <c r="E1591" s="20" t="s">
        <v>7340</v>
      </c>
      <c r="F1591" s="20" t="s">
        <v>3164</v>
      </c>
      <c r="G1591" s="82" t="s">
        <v>7250</v>
      </c>
      <c r="H1591" s="85" t="s">
        <v>7280</v>
      </c>
      <c r="I1591" s="21" t="s">
        <v>7417</v>
      </c>
      <c r="J1591" s="21" t="s">
        <v>7911</v>
      </c>
      <c r="K1591" s="19"/>
      <c r="L1591" s="22">
        <v>44015</v>
      </c>
      <c r="M1591" s="98">
        <v>1195.2160000000099</v>
      </c>
      <c r="N1591" s="94">
        <v>1195.2160000000099</v>
      </c>
      <c r="O1591" s="94">
        <v>1314.20329999924</v>
      </c>
      <c r="P1591" s="62">
        <f t="shared" si="24"/>
        <v>0.9094605073664791</v>
      </c>
      <c r="Q1591" s="22">
        <v>43843</v>
      </c>
      <c r="R1591" s="99">
        <v>1110660.764</v>
      </c>
      <c r="S1591" s="99">
        <v>1738817.9912089801</v>
      </c>
      <c r="T1591" s="19"/>
      <c r="U1591" s="23">
        <v>7.2491132541472299E-3</v>
      </c>
      <c r="V1591" s="63">
        <v>0.16689003859937701</v>
      </c>
      <c r="W1591" s="23">
        <v>9.4238971194572502E-2</v>
      </c>
      <c r="X1591" s="63">
        <v>-0.178872845208389</v>
      </c>
      <c r="Y1591" s="23">
        <v>-5.2809370848990497E-2</v>
      </c>
      <c r="Z1591" s="63">
        <v>7.9196662956819601</v>
      </c>
      <c r="AA1591" s="23">
        <v>0.121213340722607</v>
      </c>
      <c r="AB1591" s="63">
        <v>29.027949781913801</v>
      </c>
      <c r="AC1591" s="23">
        <v>0.19735183620650801</v>
      </c>
      <c r="AD1591" s="63">
        <v>39.802480868180297</v>
      </c>
      <c r="AE1591" s="23"/>
      <c r="AF1591" s="64"/>
      <c r="AG1591" s="23">
        <v>6.38657913077623E-3</v>
      </c>
      <c r="AH1591" s="63">
        <v>-5.4561678876780197</v>
      </c>
      <c r="AI1591" s="23">
        <v>-3.4278064242244E-2</v>
      </c>
      <c r="AJ1591" s="63">
        <v>6.6583065479790102</v>
      </c>
      <c r="AK1591" s="23">
        <v>0.190518333707587</v>
      </c>
      <c r="AL1591" s="23">
        <v>7.8432444906866294E-2</v>
      </c>
      <c r="AM1591" s="63">
        <v>44.226188201981103</v>
      </c>
      <c r="AN1591" s="19"/>
      <c r="AO1591" s="26">
        <v>4.2423558521477403E-2</v>
      </c>
      <c r="AP1591" s="26">
        <v>-6.05334237425268E-2</v>
      </c>
      <c r="AQ1591" s="26">
        <v>0.106521599524131</v>
      </c>
      <c r="AR1591" s="26">
        <v>-0.14653559648737399</v>
      </c>
      <c r="AS1591" s="24">
        <v>7</v>
      </c>
      <c r="AT1591" s="24">
        <v>5</v>
      </c>
      <c r="AU1591" s="24">
        <v>8</v>
      </c>
      <c r="AV1591" s="25">
        <v>4</v>
      </c>
      <c r="AW1591" s="19"/>
      <c r="AX1591" s="29">
        <v>0.19130414771439999</v>
      </c>
      <c r="AY1591" s="30">
        <v>0.538764621283917</v>
      </c>
      <c r="AZ1591" s="30">
        <v>0.76614242115283604</v>
      </c>
      <c r="BA1591" s="30">
        <v>0.74218258501332501</v>
      </c>
      <c r="BB1591" s="62">
        <v>1.9657460440776001E-2</v>
      </c>
      <c r="BC1591" s="108">
        <v>-26.156531489395999</v>
      </c>
      <c r="BD1591" s="22">
        <v>43843</v>
      </c>
      <c r="BE1591" s="22">
        <v>43910</v>
      </c>
      <c r="BF1591" s="24"/>
      <c r="BG1591" s="22"/>
      <c r="BH1591" s="37"/>
    </row>
    <row r="1592" spans="1:60" x14ac:dyDescent="0.25">
      <c r="A1592" s="19"/>
      <c r="B1592" s="17" t="s">
        <v>1606</v>
      </c>
      <c r="C1592" s="17" t="s">
        <v>5872</v>
      </c>
      <c r="D1592" s="17" t="s">
        <v>3288</v>
      </c>
      <c r="E1592" s="20" t="s">
        <v>7290</v>
      </c>
      <c r="F1592" s="20" t="s">
        <v>3164</v>
      </c>
      <c r="G1592" s="82" t="s">
        <v>7250</v>
      </c>
      <c r="H1592" s="85" t="s">
        <v>7280</v>
      </c>
      <c r="I1592" s="21" t="s">
        <v>7417</v>
      </c>
      <c r="J1592" s="21" t="s">
        <v>7912</v>
      </c>
      <c r="K1592" s="19"/>
      <c r="L1592" s="22">
        <v>44015</v>
      </c>
      <c r="M1592" s="98">
        <v>1407.4008000008801</v>
      </c>
      <c r="N1592" s="94">
        <v>1407.4008000008801</v>
      </c>
      <c r="O1592" s="94">
        <v>1564.9186000004399</v>
      </c>
      <c r="P1592" s="62">
        <f t="shared" si="24"/>
        <v>0.89934441318576208</v>
      </c>
      <c r="Q1592" s="22">
        <v>43843</v>
      </c>
      <c r="R1592" s="99">
        <v>1122834.355</v>
      </c>
      <c r="S1592" s="99">
        <v>1405486.3840078099</v>
      </c>
      <c r="T1592" s="19"/>
      <c r="U1592" s="23">
        <v>7.1836037986940902E-3</v>
      </c>
      <c r="V1592" s="63">
        <v>0.16033909305406299</v>
      </c>
      <c r="W1592" s="23">
        <v>9.2106235168175801E-2</v>
      </c>
      <c r="X1592" s="63">
        <v>-0.39214644784806302</v>
      </c>
      <c r="Y1592" s="23">
        <v>-6.3954161579240498E-2</v>
      </c>
      <c r="Z1592" s="63">
        <v>6.8051872226569703</v>
      </c>
      <c r="AA1592" s="23">
        <v>9.4806161310843906E-2</v>
      </c>
      <c r="AB1592" s="63">
        <v>26.387231840752101</v>
      </c>
      <c r="AC1592" s="23">
        <v>0.14165103866806</v>
      </c>
      <c r="AD1592" s="63">
        <v>34.232401114364599</v>
      </c>
      <c r="AE1592" s="23">
        <v>0.164329350316548</v>
      </c>
      <c r="AF1592" s="64">
        <v>28.626276615628701</v>
      </c>
      <c r="AG1592" s="23">
        <v>6.1902038723928897E-3</v>
      </c>
      <c r="AH1592" s="63">
        <v>-5.4758054135163503</v>
      </c>
      <c r="AI1592" s="23">
        <v>-4.5827055065310603E-2</v>
      </c>
      <c r="AJ1592" s="63">
        <v>5.5034074656723497</v>
      </c>
      <c r="AK1592" s="23">
        <v>0.41738471620366902</v>
      </c>
      <c r="AL1592" s="23">
        <v>5.1092909667204402E-2</v>
      </c>
      <c r="AM1592" s="63">
        <v>31.886646592465699</v>
      </c>
      <c r="AN1592" s="19"/>
      <c r="AO1592" s="26">
        <v>4.2355726585810799E-2</v>
      </c>
      <c r="AP1592" s="26">
        <v>-6.0594451176293702E-2</v>
      </c>
      <c r="AQ1592" s="26">
        <v>0.104358878441417</v>
      </c>
      <c r="AR1592" s="26">
        <v>-0.14825441326232999</v>
      </c>
      <c r="AS1592" s="24">
        <v>7</v>
      </c>
      <c r="AT1592" s="24">
        <v>5</v>
      </c>
      <c r="AU1592" s="24">
        <v>8</v>
      </c>
      <c r="AV1592" s="25">
        <v>4</v>
      </c>
      <c r="AW1592" s="19"/>
      <c r="AX1592" s="29">
        <v>0.19126585543242999</v>
      </c>
      <c r="AY1592" s="30">
        <v>0.410343819229183</v>
      </c>
      <c r="AZ1592" s="30">
        <v>0.69064805115976902</v>
      </c>
      <c r="BA1592" s="30">
        <v>0.56301193579929498</v>
      </c>
      <c r="BB1592" s="62">
        <v>1.9651969323076598E-2</v>
      </c>
      <c r="BC1592" s="108">
        <v>-26.477562475221902</v>
      </c>
      <c r="BD1592" s="22">
        <v>43843</v>
      </c>
      <c r="BE1592" s="22">
        <v>43910</v>
      </c>
      <c r="BF1592" s="24"/>
      <c r="BG1592" s="22"/>
      <c r="BH1592" s="37"/>
    </row>
    <row r="1593" spans="1:60" x14ac:dyDescent="0.25">
      <c r="A1593" s="19"/>
      <c r="B1593" s="17" t="s">
        <v>1607</v>
      </c>
      <c r="C1593" s="17" t="s">
        <v>5873</v>
      </c>
      <c r="D1593" s="17" t="s">
        <v>3288</v>
      </c>
      <c r="E1593" s="20" t="s">
        <v>7365</v>
      </c>
      <c r="F1593" s="20" t="s">
        <v>3164</v>
      </c>
      <c r="G1593" s="82" t="s">
        <v>7250</v>
      </c>
      <c r="H1593" s="85" t="s">
        <v>7280</v>
      </c>
      <c r="I1593" s="21" t="s">
        <v>7417</v>
      </c>
      <c r="J1593" s="21" t="s">
        <v>7913</v>
      </c>
      <c r="K1593" s="19"/>
      <c r="L1593" s="22">
        <v>44015</v>
      </c>
      <c r="M1593" s="98">
        <v>1523.2111000008899</v>
      </c>
      <c r="N1593" s="94">
        <v>1523.2111000008899</v>
      </c>
      <c r="O1593" s="94">
        <v>1684.4026999995101</v>
      </c>
      <c r="P1593" s="62">
        <f t="shared" si="24"/>
        <v>0.90430340678112953</v>
      </c>
      <c r="Q1593" s="22">
        <v>43843</v>
      </c>
      <c r="R1593" s="99">
        <v>712506.272</v>
      </c>
      <c r="S1593" s="99">
        <v>1074230.24393945</v>
      </c>
      <c r="T1593" s="19"/>
      <c r="U1593" s="23">
        <v>7.2158368730015398E-3</v>
      </c>
      <c r="V1593" s="63">
        <v>0.163562400484807</v>
      </c>
      <c r="W1593" s="23">
        <v>9.3154107698937894E-2</v>
      </c>
      <c r="X1593" s="63">
        <v>-0.28735919477185201</v>
      </c>
      <c r="Y1593" s="23">
        <v>-5.8491703821346198E-2</v>
      </c>
      <c r="Z1593" s="63">
        <v>7.3514329984464002</v>
      </c>
      <c r="AA1593" s="23">
        <v>0.107709249676263</v>
      </c>
      <c r="AB1593" s="63">
        <v>27.677540677279499</v>
      </c>
      <c r="AC1593" s="23">
        <v>0.16870079122425499</v>
      </c>
      <c r="AD1593" s="63">
        <v>36.937376369954997</v>
      </c>
      <c r="AE1593" s="23">
        <v>0.20594380605703899</v>
      </c>
      <c r="AF1593" s="64">
        <v>32.787722189677901</v>
      </c>
      <c r="AG1593" s="23">
        <v>6.2867358537914697E-3</v>
      </c>
      <c r="AH1593" s="63">
        <v>-5.4661522153764999</v>
      </c>
      <c r="AI1593" s="23">
        <v>-4.01667622473178E-2</v>
      </c>
      <c r="AJ1593" s="63">
        <v>6.06943674747163</v>
      </c>
      <c r="AK1593" s="23">
        <v>0.53401655924273705</v>
      </c>
      <c r="AL1593" s="23">
        <v>6.3033986503796796E-2</v>
      </c>
      <c r="AM1593" s="63">
        <v>43.549830896372399</v>
      </c>
      <c r="AN1593" s="19"/>
      <c r="AO1593" s="26">
        <v>4.2389057216496398E-2</v>
      </c>
      <c r="AP1593" s="26">
        <v>-6.0564446875141599E-2</v>
      </c>
      <c r="AQ1593" s="26">
        <v>0.105421349717362</v>
      </c>
      <c r="AR1593" s="26">
        <v>-0.14740988150064399</v>
      </c>
      <c r="AS1593" s="24">
        <v>7</v>
      </c>
      <c r="AT1593" s="24">
        <v>5</v>
      </c>
      <c r="AU1593" s="24">
        <v>8</v>
      </c>
      <c r="AV1593" s="25">
        <v>4</v>
      </c>
      <c r="AW1593" s="19"/>
      <c r="AX1593" s="29">
        <v>0.19128420545894201</v>
      </c>
      <c r="AY1593" s="30">
        <v>0.47311420546020599</v>
      </c>
      <c r="AZ1593" s="30">
        <v>0.72754826879099699</v>
      </c>
      <c r="BA1593" s="30">
        <v>0.65041775426925597</v>
      </c>
      <c r="BB1593" s="62">
        <v>1.9654619057200801E-2</v>
      </c>
      <c r="BC1593" s="108">
        <v>-26.319911503349399</v>
      </c>
      <c r="BD1593" s="22">
        <v>43843</v>
      </c>
      <c r="BE1593" s="22">
        <v>43910</v>
      </c>
      <c r="BF1593" s="24"/>
      <c r="BG1593" s="22"/>
      <c r="BH1593" s="37"/>
    </row>
    <row r="1594" spans="1:60" x14ac:dyDescent="0.25">
      <c r="A1594" s="19"/>
      <c r="B1594" s="17" t="s">
        <v>1608</v>
      </c>
      <c r="C1594" s="17" t="s">
        <v>5874</v>
      </c>
      <c r="D1594" s="17" t="s">
        <v>3288</v>
      </c>
      <c r="E1594" s="20" t="s">
        <v>7315</v>
      </c>
      <c r="F1594" s="20" t="s">
        <v>3164</v>
      </c>
      <c r="G1594" s="82" t="s">
        <v>7250</v>
      </c>
      <c r="H1594" s="85" t="s">
        <v>7280</v>
      </c>
      <c r="I1594" s="21" t="s">
        <v>7417</v>
      </c>
      <c r="J1594" s="21" t="s">
        <v>7914</v>
      </c>
      <c r="K1594" s="19"/>
      <c r="L1594" s="22">
        <v>44015</v>
      </c>
      <c r="M1594" s="98">
        <v>1247.45229999907</v>
      </c>
      <c r="N1594" s="94">
        <v>1247.45229999907</v>
      </c>
      <c r="O1594" s="94">
        <v>1398.75500000082</v>
      </c>
      <c r="P1594" s="62">
        <f t="shared" si="24"/>
        <v>0.89183044921972654</v>
      </c>
      <c r="Q1594" s="22">
        <v>43843</v>
      </c>
      <c r="R1594" s="99">
        <v>407031.59600000002</v>
      </c>
      <c r="S1594" s="99">
        <v>239521.14895800801</v>
      </c>
      <c r="T1594" s="19"/>
      <c r="U1594" s="23">
        <v>7.1344987318298098E-3</v>
      </c>
      <c r="V1594" s="63">
        <v>0.15542858636763399</v>
      </c>
      <c r="W1594" s="23">
        <v>9.0509069972613404E-2</v>
      </c>
      <c r="X1594" s="63">
        <v>-0.55186296740430396</v>
      </c>
      <c r="Y1594" s="23">
        <v>-7.2227421335846906E-2</v>
      </c>
      <c r="Z1594" s="63">
        <v>5.9778612469963299</v>
      </c>
      <c r="AA1594" s="23">
        <v>7.54079917714989E-2</v>
      </c>
      <c r="AB1594" s="63">
        <v>24.447414886817601</v>
      </c>
      <c r="AC1594" s="23">
        <v>0.10158026959296</v>
      </c>
      <c r="AD1594" s="63">
        <v>30.22532420684</v>
      </c>
      <c r="AE1594" s="23">
        <v>0.103584011740168</v>
      </c>
      <c r="AF1594" s="64">
        <v>22.551742757990699</v>
      </c>
      <c r="AG1594" s="23">
        <v>6.04302141437074E-3</v>
      </c>
      <c r="AH1594" s="63">
        <v>-5.49052365931857</v>
      </c>
      <c r="AI1594" s="23">
        <v>-5.43988923127472E-2</v>
      </c>
      <c r="AJ1594" s="63">
        <v>4.6462237409286899</v>
      </c>
      <c r="AK1594" s="23">
        <v>0.25630156257655501</v>
      </c>
      <c r="AL1594" s="23">
        <v>3.3133089351395001E-2</v>
      </c>
      <c r="AM1594" s="63">
        <v>15.778331229739701</v>
      </c>
      <c r="AN1594" s="19"/>
      <c r="AO1594" s="26">
        <v>4.23049006312795E-2</v>
      </c>
      <c r="AP1594" s="26">
        <v>-6.0640277382844901E-2</v>
      </c>
      <c r="AQ1594" s="26">
        <v>0.10273954951844599</v>
      </c>
      <c r="AR1594" s="26">
        <v>-0.14954145542011199</v>
      </c>
      <c r="AS1594" s="24">
        <v>7</v>
      </c>
      <c r="AT1594" s="24">
        <v>5</v>
      </c>
      <c r="AU1594" s="24">
        <v>8</v>
      </c>
      <c r="AV1594" s="25">
        <v>4</v>
      </c>
      <c r="AW1594" s="19"/>
      <c r="AX1594" s="29">
        <v>0.191239492696477</v>
      </c>
      <c r="AY1594" s="30">
        <v>0.315903396468457</v>
      </c>
      <c r="AZ1594" s="30">
        <v>0.63513081654764403</v>
      </c>
      <c r="BA1594" s="30">
        <v>0.43213059957588501</v>
      </c>
      <c r="BB1594" s="62">
        <v>1.9648096654309499E-2</v>
      </c>
      <c r="BC1594" s="108">
        <v>-26.717459455103398</v>
      </c>
      <c r="BD1594" s="22">
        <v>43843</v>
      </c>
      <c r="BE1594" s="22">
        <v>43910</v>
      </c>
      <c r="BF1594" s="24"/>
      <c r="BG1594" s="22"/>
      <c r="BH1594" s="37"/>
    </row>
    <row r="1595" spans="1:60" x14ac:dyDescent="0.25">
      <c r="A1595" s="19"/>
      <c r="B1595" s="17" t="s">
        <v>1609</v>
      </c>
      <c r="C1595" s="17" t="s">
        <v>5875</v>
      </c>
      <c r="D1595" s="17" t="s">
        <v>3288</v>
      </c>
      <c r="E1595" s="20" t="s">
        <v>7293</v>
      </c>
      <c r="F1595" s="20" t="s">
        <v>3164</v>
      </c>
      <c r="G1595" s="82" t="s">
        <v>7250</v>
      </c>
      <c r="H1595" s="85" t="s">
        <v>7280</v>
      </c>
      <c r="I1595" s="21" t="s">
        <v>7417</v>
      </c>
      <c r="J1595" s="21" t="s">
        <v>2982</v>
      </c>
      <c r="K1595" s="19"/>
      <c r="L1595" s="22">
        <v>44015</v>
      </c>
      <c r="M1595" s="98">
        <v>1358.1194000001999</v>
      </c>
      <c r="N1595" s="94">
        <v>1358.1194000001999</v>
      </c>
      <c r="O1595" s="94">
        <v>1490.40389999934</v>
      </c>
      <c r="P1595" s="62">
        <f t="shared" si="24"/>
        <v>0.91124251620705055</v>
      </c>
      <c r="Q1595" s="22">
        <v>43843</v>
      </c>
      <c r="R1595" s="99">
        <v>3276843.8190000001</v>
      </c>
      <c r="S1595" s="99">
        <v>3421638.9315781202</v>
      </c>
      <c r="T1595" s="19"/>
      <c r="U1595" s="23">
        <v>7.26053818652872E-3</v>
      </c>
      <c r="V1595" s="63">
        <v>0.16803253183752501</v>
      </c>
      <c r="W1595" s="23">
        <v>9.4612553715705899E-2</v>
      </c>
      <c r="X1595" s="63">
        <v>-0.14151459309505299</v>
      </c>
      <c r="Y1595" s="23">
        <v>-5.0845403648054302E-2</v>
      </c>
      <c r="Z1595" s="63">
        <v>8.1160630157828599</v>
      </c>
      <c r="AA1595" s="23">
        <v>0.125898826408957</v>
      </c>
      <c r="AB1595" s="63">
        <v>29.496498350548801</v>
      </c>
      <c r="AC1595" s="23">
        <v>0.20737425675906701</v>
      </c>
      <c r="AD1595" s="63">
        <v>40.804722923436202</v>
      </c>
      <c r="AE1595" s="23">
        <v>0.266280624888314</v>
      </c>
      <c r="AF1595" s="64">
        <v>38.821404072805301</v>
      </c>
      <c r="AG1595" s="23">
        <v>6.42088986023737E-3</v>
      </c>
      <c r="AH1595" s="63">
        <v>-5.4527368147319102</v>
      </c>
      <c r="AI1595" s="23">
        <v>-3.2242585620224397E-2</v>
      </c>
      <c r="AJ1595" s="63">
        <v>6.86185441018461</v>
      </c>
      <c r="AK1595" s="23">
        <v>0.361425076227752</v>
      </c>
      <c r="AL1595" s="23">
        <v>6.11478442169755E-2</v>
      </c>
      <c r="AM1595" s="63">
        <v>27.919215143105198</v>
      </c>
      <c r="AN1595" s="19"/>
      <c r="AO1595" s="26">
        <v>4.24353928137862E-2</v>
      </c>
      <c r="AP1595" s="26">
        <v>-6.0522695242980297E-2</v>
      </c>
      <c r="AQ1595" s="26">
        <v>0.106900446640793</v>
      </c>
      <c r="AR1595" s="26">
        <v>-0.146234521390434</v>
      </c>
      <c r="AS1595" s="24">
        <v>7</v>
      </c>
      <c r="AT1595" s="24">
        <v>5</v>
      </c>
      <c r="AU1595" s="24">
        <v>8</v>
      </c>
      <c r="AV1595" s="25">
        <v>4</v>
      </c>
      <c r="AW1595" s="19"/>
      <c r="AX1595" s="29">
        <v>0.19131117752054699</v>
      </c>
      <c r="AY1595" s="30">
        <v>0.56153324794104298</v>
      </c>
      <c r="AZ1595" s="30">
        <v>0.779527500025324</v>
      </c>
      <c r="BA1595" s="30">
        <v>0.77409044033447605</v>
      </c>
      <c r="BB1595" s="62">
        <v>1.9658455925909899E-2</v>
      </c>
      <c r="BC1595" s="108">
        <v>-26.1002067962254</v>
      </c>
      <c r="BD1595" s="22">
        <v>43843</v>
      </c>
      <c r="BE1595" s="22">
        <v>43910</v>
      </c>
      <c r="BF1595" s="24"/>
      <c r="BG1595" s="22"/>
      <c r="BH1595" s="37"/>
    </row>
    <row r="1596" spans="1:60" x14ac:dyDescent="0.25">
      <c r="A1596" s="19"/>
      <c r="B1596" s="17" t="s">
        <v>1610</v>
      </c>
      <c r="C1596" s="17" t="s">
        <v>5876</v>
      </c>
      <c r="D1596" s="17" t="s">
        <v>3288</v>
      </c>
      <c r="E1596" s="20" t="s">
        <v>7366</v>
      </c>
      <c r="F1596" s="20" t="s">
        <v>3164</v>
      </c>
      <c r="G1596" s="82" t="s">
        <v>7250</v>
      </c>
      <c r="H1596" s="85" t="s">
        <v>7280</v>
      </c>
      <c r="I1596" s="21" t="s">
        <v>7417</v>
      </c>
      <c r="J1596" s="21" t="s">
        <v>2982</v>
      </c>
      <c r="K1596" s="19"/>
      <c r="L1596" s="22">
        <v>44015</v>
      </c>
      <c r="M1596" s="98">
        <v>1000</v>
      </c>
      <c r="N1596" s="94">
        <v>1000</v>
      </c>
      <c r="O1596" s="94">
        <v>1000</v>
      </c>
      <c r="P1596" s="62">
        <f t="shared" si="24"/>
        <v>1</v>
      </c>
      <c r="Q1596" s="22">
        <v>44015</v>
      </c>
      <c r="R1596" s="99">
        <v>0</v>
      </c>
      <c r="S1596" s="99">
        <v>0</v>
      </c>
      <c r="T1596" s="19"/>
      <c r="U1596" s="23">
        <v>0</v>
      </c>
      <c r="V1596" s="63">
        <v>-0.55802128681534702</v>
      </c>
      <c r="W1596" s="23">
        <v>0</v>
      </c>
      <c r="X1596" s="63">
        <v>-9.6027699646656401</v>
      </c>
      <c r="Y1596" s="23">
        <v>0</v>
      </c>
      <c r="Z1596" s="63">
        <v>13.200603380581001</v>
      </c>
      <c r="AA1596" s="23">
        <v>0</v>
      </c>
      <c r="AB1596" s="63">
        <v>16.906615709653099</v>
      </c>
      <c r="AC1596" s="23">
        <v>0</v>
      </c>
      <c r="AD1596" s="63">
        <v>20.067297247529499</v>
      </c>
      <c r="AE1596" s="23">
        <v>0</v>
      </c>
      <c r="AF1596" s="64">
        <v>12.1933415839594</v>
      </c>
      <c r="AG1596" s="23">
        <v>0</v>
      </c>
      <c r="AH1596" s="63">
        <v>-6.0948258007556397</v>
      </c>
      <c r="AI1596" s="23">
        <v>0</v>
      </c>
      <c r="AJ1596" s="63">
        <v>10.0861129722034</v>
      </c>
      <c r="AK1596" s="23">
        <v>0</v>
      </c>
      <c r="AL1596" s="23">
        <v>0</v>
      </c>
      <c r="AM1596" s="63">
        <v>-8.2232924796699098</v>
      </c>
      <c r="AN1596" s="19"/>
      <c r="AO1596" s="26">
        <v>0</v>
      </c>
      <c r="AP1596" s="26">
        <v>0</v>
      </c>
      <c r="AQ1596" s="26">
        <v>0</v>
      </c>
      <c r="AR1596" s="26">
        <v>0</v>
      </c>
      <c r="AS1596" s="24">
        <v>0</v>
      </c>
      <c r="AT1596" s="24">
        <v>0</v>
      </c>
      <c r="AU1596" s="24">
        <v>7</v>
      </c>
      <c r="AV1596" s="25">
        <v>5</v>
      </c>
      <c r="AW1596" s="19"/>
      <c r="AX1596" s="29">
        <v>0</v>
      </c>
      <c r="AY1596" s="30">
        <v>-117.545979959425</v>
      </c>
      <c r="AZ1596" s="30">
        <v>0.39470262811346402</v>
      </c>
      <c r="BA1596" s="30">
        <v>-15.971119820984301</v>
      </c>
      <c r="BB1596" s="62">
        <v>0</v>
      </c>
      <c r="BC1596" s="108">
        <v>0</v>
      </c>
      <c r="BD1596" s="22">
        <v>43650</v>
      </c>
      <c r="BE1596" s="22"/>
      <c r="BF1596" s="24"/>
      <c r="BG1596" s="22"/>
      <c r="BH1596" s="37"/>
    </row>
    <row r="1597" spans="1:60" x14ac:dyDescent="0.25">
      <c r="A1597" s="19"/>
      <c r="B1597" s="17" t="s">
        <v>1611</v>
      </c>
      <c r="C1597" s="17" t="s">
        <v>5877</v>
      </c>
      <c r="D1597" s="17" t="s">
        <v>3288</v>
      </c>
      <c r="E1597" s="20" t="s">
        <v>7294</v>
      </c>
      <c r="F1597" s="20" t="s">
        <v>3164</v>
      </c>
      <c r="G1597" s="82" t="s">
        <v>7250</v>
      </c>
      <c r="H1597" s="85" t="s">
        <v>7280</v>
      </c>
      <c r="I1597" s="21" t="s">
        <v>7417</v>
      </c>
      <c r="J1597" s="21" t="s">
        <v>7915</v>
      </c>
      <c r="K1597" s="19"/>
      <c r="L1597" s="22">
        <v>44015</v>
      </c>
      <c r="M1597" s="98">
        <v>1208.4081999994801</v>
      </c>
      <c r="N1597" s="94">
        <v>1208.4081999994801</v>
      </c>
      <c r="O1597" s="94">
        <v>1328.7089000009</v>
      </c>
      <c r="P1597" s="62">
        <f t="shared" si="24"/>
        <v>0.90946045442960566</v>
      </c>
      <c r="Q1597" s="22">
        <v>43843</v>
      </c>
      <c r="R1597" s="99">
        <v>1521871.108</v>
      </c>
      <c r="S1597" s="99">
        <v>1753298.23675977</v>
      </c>
      <c r="T1597" s="19"/>
      <c r="U1597" s="23">
        <v>7.2490767361159704E-3</v>
      </c>
      <c r="V1597" s="63">
        <v>0.16688638679625001</v>
      </c>
      <c r="W1597" s="23">
        <v>9.4239120049751393E-2</v>
      </c>
      <c r="X1597" s="63">
        <v>-0.178857959690504</v>
      </c>
      <c r="Y1597" s="23">
        <v>-5.2809434845621603E-2</v>
      </c>
      <c r="Z1597" s="63">
        <v>7.9196598960188602</v>
      </c>
      <c r="AA1597" s="23">
        <v>0.12121396846487199</v>
      </c>
      <c r="AB1597" s="63">
        <v>29.0280125561403</v>
      </c>
      <c r="AC1597" s="23">
        <v>0.19735149707063099</v>
      </c>
      <c r="AD1597" s="63">
        <v>39.802446954592597</v>
      </c>
      <c r="AE1597" s="23">
        <v>0.23461916487023701</v>
      </c>
      <c r="AF1597" s="64">
        <v>35.6552580709686</v>
      </c>
      <c r="AG1597" s="23">
        <v>6.3865637475828399E-3</v>
      </c>
      <c r="AH1597" s="63">
        <v>-5.4561694259973601</v>
      </c>
      <c r="AI1597" s="23">
        <v>-3.4278099808034299E-2</v>
      </c>
      <c r="AJ1597" s="63">
        <v>6.6583029914036196</v>
      </c>
      <c r="AK1597" s="23">
        <v>0.208408200000122</v>
      </c>
      <c r="AL1597" s="23">
        <v>2.74124144398229E-2</v>
      </c>
      <c r="AM1597" s="63">
        <v>10.9889949720964</v>
      </c>
      <c r="AN1597" s="19"/>
      <c r="AO1597" s="26">
        <v>4.2423527422215598E-2</v>
      </c>
      <c r="AP1597" s="26">
        <v>-6.0533381242785303E-2</v>
      </c>
      <c r="AQ1597" s="26">
        <v>0.10652173799288001</v>
      </c>
      <c r="AR1597" s="26">
        <v>-0.14653580933285401</v>
      </c>
      <c r="AS1597" s="24">
        <v>7</v>
      </c>
      <c r="AT1597" s="24">
        <v>5</v>
      </c>
      <c r="AU1597" s="24">
        <v>8</v>
      </c>
      <c r="AV1597" s="25">
        <v>4</v>
      </c>
      <c r="AW1597" s="19"/>
      <c r="AX1597" s="29">
        <v>0.191304135060054</v>
      </c>
      <c r="AY1597" s="30">
        <v>0.53876856790702699</v>
      </c>
      <c r="AZ1597" s="30">
        <v>0.76614451668592698</v>
      </c>
      <c r="BA1597" s="30">
        <v>0.74218800668586504</v>
      </c>
      <c r="BB1597" s="62">
        <v>1.9657459128884499E-2</v>
      </c>
      <c r="BC1597" s="108">
        <v>-26.156519309879499</v>
      </c>
      <c r="BD1597" s="22">
        <v>43843</v>
      </c>
      <c r="BE1597" s="22">
        <v>43910</v>
      </c>
      <c r="BF1597" s="24"/>
      <c r="BG1597" s="22"/>
      <c r="BH1597" s="37"/>
    </row>
    <row r="1598" spans="1:60" x14ac:dyDescent="0.25">
      <c r="A1598" s="19"/>
      <c r="B1598" s="17" t="s">
        <v>1612</v>
      </c>
      <c r="C1598" s="17" t="s">
        <v>5878</v>
      </c>
      <c r="D1598" s="17" t="s">
        <v>3288</v>
      </c>
      <c r="E1598" s="20" t="s">
        <v>7367</v>
      </c>
      <c r="F1598" s="20" t="s">
        <v>3164</v>
      </c>
      <c r="G1598" s="82" t="s">
        <v>7250</v>
      </c>
      <c r="H1598" s="85" t="s">
        <v>7280</v>
      </c>
      <c r="I1598" s="21" t="s">
        <v>7417</v>
      </c>
      <c r="J1598" s="21" t="s">
        <v>7916</v>
      </c>
      <c r="K1598" s="19"/>
      <c r="L1598" s="22">
        <v>44015</v>
      </c>
      <c r="M1598" s="98">
        <v>1643.94779999927</v>
      </c>
      <c r="N1598" s="94">
        <v>1643.94779999927</v>
      </c>
      <c r="O1598" s="94">
        <v>1805.9924999996999</v>
      </c>
      <c r="P1598" s="62">
        <f t="shared" si="24"/>
        <v>0.91027387987466346</v>
      </c>
      <c r="Q1598" s="22">
        <v>43843</v>
      </c>
      <c r="R1598" s="99">
        <v>20583.55</v>
      </c>
      <c r="S1598" s="99">
        <v>16112.962416030899</v>
      </c>
      <c r="T1598" s="19"/>
      <c r="U1598" s="23">
        <v>7.2543610622233202E-3</v>
      </c>
      <c r="V1598" s="63">
        <v>0.16741481940698599</v>
      </c>
      <c r="W1598" s="23">
        <v>9.4409460471069906E-2</v>
      </c>
      <c r="X1598" s="63">
        <v>-0.16182391755865</v>
      </c>
      <c r="Y1598" s="23">
        <v>-5.1912933085113799E-2</v>
      </c>
      <c r="Z1598" s="63">
        <v>8.0093100720696402</v>
      </c>
      <c r="AA1598" s="23">
        <v>0.123350078431104</v>
      </c>
      <c r="AB1598" s="63">
        <v>29.241623552778002</v>
      </c>
      <c r="AC1598" s="23">
        <v>0.20191522938519499</v>
      </c>
      <c r="AD1598" s="63">
        <v>40.258820186078097</v>
      </c>
      <c r="AE1598" s="23">
        <v>0.25770410301454799</v>
      </c>
      <c r="AF1598" s="64">
        <v>37.963751885399702</v>
      </c>
      <c r="AG1598" s="23">
        <v>6.4022438327811003E-3</v>
      </c>
      <c r="AH1598" s="63">
        <v>-5.4546014174775301</v>
      </c>
      <c r="AI1598" s="23">
        <v>-3.3349046811054002E-2</v>
      </c>
      <c r="AJ1598" s="63">
        <v>6.7512082910980098</v>
      </c>
      <c r="AK1598" s="23">
        <v>0.65560974951367801</v>
      </c>
      <c r="AL1598" s="23">
        <v>7.4681346382931196E-2</v>
      </c>
      <c r="AM1598" s="63">
        <v>55.709149923466597</v>
      </c>
      <c r="AN1598" s="19"/>
      <c r="AO1598" s="26">
        <v>4.2428977312738397E-2</v>
      </c>
      <c r="AP1598" s="26">
        <v>-6.0528515637997798E-2</v>
      </c>
      <c r="AQ1598" s="26">
        <v>0.106694337562658</v>
      </c>
      <c r="AR1598" s="26">
        <v>-0.14639820517826599</v>
      </c>
      <c r="AS1598" s="24">
        <v>7</v>
      </c>
      <c r="AT1598" s="24">
        <v>5</v>
      </c>
      <c r="AU1598" s="24">
        <v>8</v>
      </c>
      <c r="AV1598" s="25">
        <v>4</v>
      </c>
      <c r="AW1598" s="19"/>
      <c r="AX1598" s="29">
        <v>0.19130736293998801</v>
      </c>
      <c r="AY1598" s="30">
        <v>0.54914985400591798</v>
      </c>
      <c r="AZ1598" s="30">
        <v>0.77224764025777404</v>
      </c>
      <c r="BA1598" s="30">
        <v>0.75673122442458396</v>
      </c>
      <c r="BB1598" s="62">
        <v>1.9657915639327301E-2</v>
      </c>
      <c r="BC1598" s="108">
        <v>-26.1307951167983</v>
      </c>
      <c r="BD1598" s="22">
        <v>43843</v>
      </c>
      <c r="BE1598" s="22">
        <v>43910</v>
      </c>
      <c r="BF1598" s="24"/>
      <c r="BG1598" s="22"/>
      <c r="BH1598" s="37"/>
    </row>
    <row r="1599" spans="1:60" x14ac:dyDescent="0.25">
      <c r="A1599" s="19"/>
      <c r="B1599" s="17" t="s">
        <v>1613</v>
      </c>
      <c r="C1599" s="17" t="s">
        <v>5879</v>
      </c>
      <c r="D1599" s="17" t="s">
        <v>3289</v>
      </c>
      <c r="E1599" s="20" t="s">
        <v>7289</v>
      </c>
      <c r="F1599" s="20" t="s">
        <v>3150</v>
      </c>
      <c r="G1599" s="82" t="s">
        <v>7252</v>
      </c>
      <c r="H1599" s="85" t="s">
        <v>7284</v>
      </c>
      <c r="I1599" s="21" t="s">
        <v>7417</v>
      </c>
      <c r="J1599" s="21" t="s">
        <v>7917</v>
      </c>
      <c r="K1599" s="19"/>
      <c r="L1599" s="22">
        <v>43886</v>
      </c>
      <c r="M1599" s="98"/>
      <c r="N1599" s="94"/>
      <c r="O1599" s="94">
        <v>12403.7575999945</v>
      </c>
      <c r="P1599" s="62">
        <f t="shared" si="24"/>
        <v>0</v>
      </c>
      <c r="Q1599" s="22">
        <v>43797</v>
      </c>
      <c r="R1599" s="99"/>
      <c r="S1599" s="99">
        <v>7289821.08736719</v>
      </c>
      <c r="T1599" s="19"/>
      <c r="U1599" s="23"/>
      <c r="V1599" s="63"/>
      <c r="W1599" s="23"/>
      <c r="X1599" s="63"/>
      <c r="Y1599" s="23"/>
      <c r="Z1599" s="63"/>
      <c r="AA1599" s="23"/>
      <c r="AB1599" s="63"/>
      <c r="AC1599" s="23"/>
      <c r="AD1599" s="63"/>
      <c r="AE1599" s="23"/>
      <c r="AF1599" s="64"/>
      <c r="AG1599" s="23"/>
      <c r="AH1599" s="63"/>
      <c r="AI1599" s="23"/>
      <c r="AJ1599" s="63"/>
      <c r="AK1599" s="23"/>
      <c r="AL1599" s="23"/>
      <c r="AM1599" s="63"/>
      <c r="AN1599" s="19"/>
      <c r="AO1599" s="26">
        <v>3.5616587789263597E-2</v>
      </c>
      <c r="AP1599" s="26">
        <v>-2.9155604646803099E-2</v>
      </c>
      <c r="AQ1599" s="26">
        <v>0.12296559384602</v>
      </c>
      <c r="AR1599" s="26">
        <v>-5.0646633552823901E-2</v>
      </c>
      <c r="AS1599" s="24"/>
      <c r="AT1599" s="24"/>
      <c r="AU1599" s="24"/>
      <c r="AV1599" s="25"/>
      <c r="AW1599" s="19"/>
      <c r="AX1599" s="29"/>
      <c r="AY1599" s="30"/>
      <c r="AZ1599" s="30"/>
      <c r="BA1599" s="30"/>
      <c r="BB1599" s="62"/>
      <c r="BC1599" s="108">
        <v>-7.98314859039965</v>
      </c>
      <c r="BD1599" s="22">
        <v>43797</v>
      </c>
      <c r="BE1599" s="22">
        <v>43826</v>
      </c>
      <c r="BF1599" s="24"/>
      <c r="BG1599" s="22"/>
      <c r="BH1599" s="37"/>
    </row>
    <row r="1600" spans="1:60" x14ac:dyDescent="0.25">
      <c r="A1600" s="19"/>
      <c r="B1600" s="17" t="s">
        <v>1614</v>
      </c>
      <c r="C1600" s="17" t="s">
        <v>5880</v>
      </c>
      <c r="D1600" s="17" t="s">
        <v>3289</v>
      </c>
      <c r="E1600" s="20" t="s">
        <v>7290</v>
      </c>
      <c r="F1600" s="20" t="s">
        <v>3150</v>
      </c>
      <c r="G1600" s="82" t="s">
        <v>7252</v>
      </c>
      <c r="H1600" s="85" t="s">
        <v>7284</v>
      </c>
      <c r="I1600" s="21" t="s">
        <v>7417</v>
      </c>
      <c r="J1600" s="21" t="s">
        <v>7918</v>
      </c>
      <c r="K1600" s="19"/>
      <c r="L1600" s="22">
        <v>44015</v>
      </c>
      <c r="M1600" s="98">
        <v>23070.1775000095</v>
      </c>
      <c r="N1600" s="94">
        <v>23070.1775000095</v>
      </c>
      <c r="O1600" s="94">
        <v>26144.393999993801</v>
      </c>
      <c r="P1600" s="62">
        <f t="shared" si="24"/>
        <v>0.88241393164496262</v>
      </c>
      <c r="Q1600" s="22">
        <v>43882</v>
      </c>
      <c r="R1600" s="99">
        <v>867554.85</v>
      </c>
      <c r="S1600" s="99">
        <v>1099074.5007499999</v>
      </c>
      <c r="T1600" s="19"/>
      <c r="U1600" s="23">
        <v>-2.37791146628297E-3</v>
      </c>
      <c r="V1600" s="63">
        <v>-0.79581243344364305</v>
      </c>
      <c r="W1600" s="23">
        <v>2.9994310787515101E-2</v>
      </c>
      <c r="X1600" s="63">
        <v>-6.6033388859141304</v>
      </c>
      <c r="Y1600" s="23">
        <v>-5.76669102802407E-2</v>
      </c>
      <c r="Z1600" s="63">
        <v>7.4339123525569404</v>
      </c>
      <c r="AA1600" s="23">
        <v>0.104036190785409</v>
      </c>
      <c r="AB1600" s="63">
        <v>27.310234788194101</v>
      </c>
      <c r="AC1600" s="23">
        <v>0.115246145909623</v>
      </c>
      <c r="AD1600" s="63">
        <v>31.591911838506299</v>
      </c>
      <c r="AE1600" s="23">
        <v>0.17845438565214899</v>
      </c>
      <c r="AF1600" s="64">
        <v>30.038780149188799</v>
      </c>
      <c r="AG1600" s="23">
        <v>-1.36595767780818E-2</v>
      </c>
      <c r="AH1600" s="63">
        <v>-7.4607834785638296</v>
      </c>
      <c r="AI1600" s="23">
        <v>-4.5419267954493997E-2</v>
      </c>
      <c r="AJ1600" s="63">
        <v>5.5441861767540104</v>
      </c>
      <c r="AK1600" s="23">
        <v>1.3431657683057701</v>
      </c>
      <c r="AL1600" s="23">
        <v>5.4493979983817602E-2</v>
      </c>
      <c r="AM1600" s="63">
        <v>0.41698632226325599</v>
      </c>
      <c r="AN1600" s="19"/>
      <c r="AO1600" s="26">
        <v>4.8420903291116701E-2</v>
      </c>
      <c r="AP1600" s="26">
        <v>-3.98590790618982E-2</v>
      </c>
      <c r="AQ1600" s="26">
        <v>0.126089954879717</v>
      </c>
      <c r="AR1600" s="26">
        <v>-0.147660456883459</v>
      </c>
      <c r="AS1600" s="24">
        <v>7</v>
      </c>
      <c r="AT1600" s="24">
        <v>5</v>
      </c>
      <c r="AU1600" s="24">
        <v>7</v>
      </c>
      <c r="AV1600" s="25">
        <v>5</v>
      </c>
      <c r="AW1600" s="19"/>
      <c r="AX1600" s="29">
        <v>0.194829386727943</v>
      </c>
      <c r="AY1600" s="30">
        <v>0.53271015783957398</v>
      </c>
      <c r="AZ1600" s="30">
        <v>0.86989383425770905</v>
      </c>
      <c r="BA1600" s="30">
        <v>0.78818467930068403</v>
      </c>
      <c r="BB1600" s="62">
        <v>2.01323578638039E-2</v>
      </c>
      <c r="BC1600" s="108">
        <v>-31.531237633549601</v>
      </c>
      <c r="BD1600" s="22">
        <v>43882</v>
      </c>
      <c r="BE1600" s="22">
        <v>43910</v>
      </c>
      <c r="BF1600" s="24"/>
      <c r="BG1600" s="22"/>
      <c r="BH1600" s="37"/>
    </row>
    <row r="1601" spans="1:60" x14ac:dyDescent="0.25">
      <c r="A1601" s="19"/>
      <c r="B1601" s="17" t="s">
        <v>1615</v>
      </c>
      <c r="C1601" s="17" t="s">
        <v>5881</v>
      </c>
      <c r="D1601" s="17" t="s">
        <v>3289</v>
      </c>
      <c r="E1601" s="20" t="s">
        <v>7292</v>
      </c>
      <c r="F1601" s="20" t="s">
        <v>3150</v>
      </c>
      <c r="G1601" s="82" t="s">
        <v>7252</v>
      </c>
      <c r="H1601" s="85" t="s">
        <v>7284</v>
      </c>
      <c r="I1601" s="21" t="s">
        <v>7417</v>
      </c>
      <c r="J1601" s="21" t="s">
        <v>7919</v>
      </c>
      <c r="K1601" s="19"/>
      <c r="L1601" s="22">
        <v>43886</v>
      </c>
      <c r="M1601" s="98"/>
      <c r="N1601" s="94"/>
      <c r="O1601" s="94">
        <v>1000</v>
      </c>
      <c r="P1601" s="62">
        <f t="shared" si="24"/>
        <v>0</v>
      </c>
      <c r="Q1601" s="22">
        <v>43886</v>
      </c>
      <c r="R1601" s="99"/>
      <c r="S1601" s="99">
        <v>0</v>
      </c>
      <c r="T1601" s="19"/>
      <c r="U1601" s="23"/>
      <c r="V1601" s="63"/>
      <c r="W1601" s="23"/>
      <c r="X1601" s="63"/>
      <c r="Y1601" s="23"/>
      <c r="Z1601" s="63"/>
      <c r="AA1601" s="23"/>
      <c r="AB1601" s="63"/>
      <c r="AC1601" s="23"/>
      <c r="AD1601" s="63"/>
      <c r="AE1601" s="23"/>
      <c r="AF1601" s="64"/>
      <c r="AG1601" s="23"/>
      <c r="AH1601" s="63"/>
      <c r="AI1601" s="23"/>
      <c r="AJ1601" s="63"/>
      <c r="AK1601" s="23"/>
      <c r="AL1601" s="23"/>
      <c r="AM1601" s="63"/>
      <c r="AN1601" s="19"/>
      <c r="AO1601" s="26">
        <v>0</v>
      </c>
      <c r="AP1601" s="26">
        <v>0</v>
      </c>
      <c r="AQ1601" s="26">
        <v>0</v>
      </c>
      <c r="AR1601" s="26">
        <v>0</v>
      </c>
      <c r="AS1601" s="24"/>
      <c r="AT1601" s="24"/>
      <c r="AU1601" s="24"/>
      <c r="AV1601" s="25"/>
      <c r="AW1601" s="19"/>
      <c r="AX1601" s="29"/>
      <c r="AY1601" s="30"/>
      <c r="AZ1601" s="30"/>
      <c r="BA1601" s="30"/>
      <c r="BB1601" s="62"/>
      <c r="BC1601" s="108">
        <v>0</v>
      </c>
      <c r="BD1601" s="22">
        <v>43650</v>
      </c>
      <c r="BE1601" s="22"/>
      <c r="BF1601" s="24"/>
      <c r="BG1601" s="22"/>
      <c r="BH1601" s="37"/>
    </row>
    <row r="1602" spans="1:60" x14ac:dyDescent="0.25">
      <c r="A1602" s="19"/>
      <c r="B1602" s="17" t="s">
        <v>1616</v>
      </c>
      <c r="C1602" s="17" t="s">
        <v>5882</v>
      </c>
      <c r="D1602" s="17" t="s">
        <v>3289</v>
      </c>
      <c r="E1602" s="20" t="s">
        <v>7321</v>
      </c>
      <c r="F1602" s="20" t="s">
        <v>3150</v>
      </c>
      <c r="G1602" s="82" t="s">
        <v>7252</v>
      </c>
      <c r="H1602" s="85" t="s">
        <v>7284</v>
      </c>
      <c r="I1602" s="21" t="s">
        <v>7417</v>
      </c>
      <c r="J1602" s="21" t="s">
        <v>2982</v>
      </c>
      <c r="K1602" s="19"/>
      <c r="L1602" s="22">
        <v>44015</v>
      </c>
      <c r="M1602" s="98">
        <v>10806.9042000026</v>
      </c>
      <c r="N1602" s="94">
        <v>10806.9042000026</v>
      </c>
      <c r="O1602" s="94"/>
      <c r="P1602" s="62" t="str">
        <f t="shared" si="24"/>
        <v/>
      </c>
      <c r="Q1602" s="22"/>
      <c r="R1602" s="99">
        <v>7210533.551</v>
      </c>
      <c r="S1602" s="99"/>
      <c r="T1602" s="19"/>
      <c r="U1602" s="23">
        <v>-2.4517179399481401E-3</v>
      </c>
      <c r="V1602" s="63">
        <v>-0.80319308081016105</v>
      </c>
      <c r="W1602" s="23">
        <v>2.7710876074706899E-2</v>
      </c>
      <c r="X1602" s="63">
        <v>-6.8316823571949499</v>
      </c>
      <c r="Y1602" s="23"/>
      <c r="Z1602" s="63"/>
      <c r="AA1602" s="23"/>
      <c r="AB1602" s="63"/>
      <c r="AC1602" s="23"/>
      <c r="AD1602" s="63"/>
      <c r="AE1602" s="23"/>
      <c r="AF1602" s="64"/>
      <c r="AG1602" s="23">
        <v>-1.38784673408736E-2</v>
      </c>
      <c r="AH1602" s="63">
        <v>-7.4826725348466399</v>
      </c>
      <c r="AI1602" s="23"/>
      <c r="AJ1602" s="63"/>
      <c r="AK1602" s="23">
        <v>-7.3473952546919505E-2</v>
      </c>
      <c r="AL1602" s="23">
        <v>-0.188630395203363</v>
      </c>
      <c r="AM1602" s="63">
        <v>-5.0839379446188104</v>
      </c>
      <c r="AN1602" s="19"/>
      <c r="AO1602" s="26">
        <v>4.8343350992581698E-2</v>
      </c>
      <c r="AP1602" s="26">
        <v>-3.9930101921527197E-2</v>
      </c>
      <c r="AQ1602" s="26">
        <v>9.6811781064461699E-2</v>
      </c>
      <c r="AR1602" s="26">
        <v>-0.14961293337633799</v>
      </c>
      <c r="AS1602" s="24"/>
      <c r="AT1602" s="24"/>
      <c r="AU1602" s="24"/>
      <c r="AV1602" s="25"/>
      <c r="AW1602" s="19"/>
      <c r="AX1602" s="29"/>
      <c r="AY1602" s="30"/>
      <c r="AZ1602" s="30"/>
      <c r="BA1602" s="30"/>
      <c r="BB1602" s="62"/>
      <c r="BC1602" s="108">
        <v>-27.5478483313636</v>
      </c>
      <c r="BD1602" s="22">
        <v>43887</v>
      </c>
      <c r="BE1602" s="22">
        <v>43910</v>
      </c>
      <c r="BF1602" s="24"/>
      <c r="BG1602" s="22"/>
      <c r="BH1602" s="37"/>
    </row>
    <row r="1603" spans="1:60" x14ac:dyDescent="0.25">
      <c r="A1603" s="19"/>
      <c r="B1603" s="17" t="s">
        <v>1617</v>
      </c>
      <c r="C1603" s="17" t="s">
        <v>5883</v>
      </c>
      <c r="D1603" s="17" t="s">
        <v>3289</v>
      </c>
      <c r="E1603" s="20" t="s">
        <v>7322</v>
      </c>
      <c r="F1603" s="20" t="s">
        <v>3150</v>
      </c>
      <c r="G1603" s="82" t="s">
        <v>7252</v>
      </c>
      <c r="H1603" s="85" t="s">
        <v>7284</v>
      </c>
      <c r="I1603" s="21" t="s">
        <v>7417</v>
      </c>
      <c r="J1603" s="21" t="s">
        <v>7920</v>
      </c>
      <c r="K1603" s="19"/>
      <c r="L1603" s="22">
        <v>44015</v>
      </c>
      <c r="M1603" s="98">
        <v>6697.2202000021898</v>
      </c>
      <c r="N1603" s="94">
        <v>6697.2202000021898</v>
      </c>
      <c r="O1603" s="94">
        <v>7616.6715999990702</v>
      </c>
      <c r="P1603" s="62">
        <f t="shared" si="24"/>
        <v>0.87928435827573392</v>
      </c>
      <c r="Q1603" s="22">
        <v>43882</v>
      </c>
      <c r="R1603" s="99">
        <v>2236155.8870000001</v>
      </c>
      <c r="S1603" s="99">
        <v>1832753.18136914</v>
      </c>
      <c r="T1603" s="19"/>
      <c r="U1603" s="23">
        <v>-2.4045623977144701E-3</v>
      </c>
      <c r="V1603" s="63">
        <v>-0.79847752658679405</v>
      </c>
      <c r="W1603" s="23">
        <v>2.91691871934745E-2</v>
      </c>
      <c r="X1603" s="63">
        <v>-6.6858512453181902</v>
      </c>
      <c r="Y1603" s="23">
        <v>-6.2237306958195397E-2</v>
      </c>
      <c r="Z1603" s="63">
        <v>6.9768726847614699</v>
      </c>
      <c r="AA1603" s="23">
        <v>9.3294242235133398E-2</v>
      </c>
      <c r="AB1603" s="63">
        <v>26.236039933166499</v>
      </c>
      <c r="AC1603" s="23">
        <v>9.3678778797766399E-2</v>
      </c>
      <c r="AD1603" s="63">
        <v>29.435175127320701</v>
      </c>
      <c r="AE1603" s="23">
        <v>0.14445077704294801</v>
      </c>
      <c r="AF1603" s="64">
        <v>26.6384192882688</v>
      </c>
      <c r="AG1603" s="23">
        <v>-1.3738624294092E-2</v>
      </c>
      <c r="AH1603" s="63">
        <v>-7.46868823016848</v>
      </c>
      <c r="AI1603" s="23">
        <v>-5.0125190148755799E-2</v>
      </c>
      <c r="AJ1603" s="63">
        <v>5.0735939573278301</v>
      </c>
      <c r="AK1603" s="23">
        <v>1.23240673333523</v>
      </c>
      <c r="AL1603" s="23">
        <v>5.2055947589906303E-2</v>
      </c>
      <c r="AM1603" s="63">
        <v>6.8670158269815103</v>
      </c>
      <c r="AN1603" s="19"/>
      <c r="AO1603" s="26">
        <v>4.83928899448074E-2</v>
      </c>
      <c r="AP1603" s="26">
        <v>-3.9884726547825301E-2</v>
      </c>
      <c r="AQ1603" s="26">
        <v>0.12518782999904901</v>
      </c>
      <c r="AR1603" s="26">
        <v>-0.14836601433213201</v>
      </c>
      <c r="AS1603" s="24">
        <v>7</v>
      </c>
      <c r="AT1603" s="24">
        <v>5</v>
      </c>
      <c r="AU1603" s="24">
        <v>7</v>
      </c>
      <c r="AV1603" s="25">
        <v>5</v>
      </c>
      <c r="AW1603" s="19"/>
      <c r="AX1603" s="29">
        <v>0.194802516245691</v>
      </c>
      <c r="AY1603" s="30">
        <v>0.48087771895689002</v>
      </c>
      <c r="AZ1603" s="30">
        <v>0.83357679265100204</v>
      </c>
      <c r="BA1603" s="30">
        <v>0.70997704469664302</v>
      </c>
      <c r="BB1603" s="62">
        <v>2.0128809363996001E-2</v>
      </c>
      <c r="BC1603" s="108">
        <v>-31.582431622693498</v>
      </c>
      <c r="BD1603" s="22">
        <v>43882</v>
      </c>
      <c r="BE1603" s="22">
        <v>43910</v>
      </c>
      <c r="BF1603" s="24"/>
      <c r="BG1603" s="22"/>
      <c r="BH1603" s="37"/>
    </row>
    <row r="1604" spans="1:60" x14ac:dyDescent="0.25">
      <c r="A1604" s="19"/>
      <c r="B1604" s="17" t="s">
        <v>1618</v>
      </c>
      <c r="C1604" s="17" t="s">
        <v>5884</v>
      </c>
      <c r="D1604" s="17" t="s">
        <v>3290</v>
      </c>
      <c r="E1604" s="20" t="s">
        <v>7289</v>
      </c>
      <c r="F1604" s="20" t="s">
        <v>3159</v>
      </c>
      <c r="G1604" s="82" t="s">
        <v>7251</v>
      </c>
      <c r="H1604" s="85" t="s">
        <v>7262</v>
      </c>
      <c r="I1604" s="21" t="s">
        <v>7417</v>
      </c>
      <c r="J1604" s="21" t="s">
        <v>7921</v>
      </c>
      <c r="K1604" s="19"/>
      <c r="L1604" s="22">
        <v>44015</v>
      </c>
      <c r="M1604" s="98">
        <v>861.45210000034399</v>
      </c>
      <c r="N1604" s="94">
        <v>861.45210000034399</v>
      </c>
      <c r="O1604" s="94">
        <v>1076.3978000003799</v>
      </c>
      <c r="P1604" s="62">
        <f t="shared" si="24"/>
        <v>0.80031016414195566</v>
      </c>
      <c r="Q1604" s="22">
        <v>43879</v>
      </c>
      <c r="R1604" s="99">
        <v>511.95299999999997</v>
      </c>
      <c r="S1604" s="99">
        <v>158.27228244280801</v>
      </c>
      <c r="T1604" s="19"/>
      <c r="U1604" s="23">
        <v>-1.1507985554999301E-3</v>
      </c>
      <c r="V1604" s="63">
        <v>-0.67310114236534002</v>
      </c>
      <c r="W1604" s="23">
        <v>7.8973705694806995E-3</v>
      </c>
      <c r="X1604" s="63">
        <v>-8.8130329077248497</v>
      </c>
      <c r="Y1604" s="23">
        <v>-0.15660911578466799</v>
      </c>
      <c r="Z1604" s="63">
        <v>-2.4603081978857499</v>
      </c>
      <c r="AA1604" s="23">
        <v>-0.139968156585383</v>
      </c>
      <c r="AB1604" s="63">
        <v>2.9098000511148698</v>
      </c>
      <c r="AC1604" s="23">
        <v>-0.13768601717398299</v>
      </c>
      <c r="AD1604" s="63">
        <v>6.29869553013123</v>
      </c>
      <c r="AE1604" s="23">
        <v>-0.13920442878137701</v>
      </c>
      <c r="AF1604" s="64">
        <v>-1.72710129417828</v>
      </c>
      <c r="AG1604" s="23">
        <v>1.8320022527404899E-2</v>
      </c>
      <c r="AH1604" s="63">
        <v>-4.2628235480151497</v>
      </c>
      <c r="AI1604" s="23">
        <v>-0.15881737305157001</v>
      </c>
      <c r="AJ1604" s="63">
        <v>-5.7956243329535901</v>
      </c>
      <c r="AK1604" s="23">
        <v>-0.13920442878137701</v>
      </c>
      <c r="AL1604" s="23">
        <v>-4.6346823217390899E-2</v>
      </c>
      <c r="AM1604" s="63">
        <v>-0.53097827576857504</v>
      </c>
      <c r="AN1604" s="19"/>
      <c r="AO1604" s="26">
        <v>3.76837356652686E-2</v>
      </c>
      <c r="AP1604" s="26">
        <v>-6.4143244062506696E-2</v>
      </c>
      <c r="AQ1604" s="26">
        <v>5.6646052720679997E-2</v>
      </c>
      <c r="AR1604" s="26">
        <v>-0.172245833871712</v>
      </c>
      <c r="AS1604" s="24">
        <v>7</v>
      </c>
      <c r="AT1604" s="24">
        <v>5</v>
      </c>
      <c r="AU1604" s="24">
        <v>6</v>
      </c>
      <c r="AV1604" s="25">
        <v>6</v>
      </c>
      <c r="AW1604" s="19"/>
      <c r="AX1604" s="29">
        <v>0.173168791578209</v>
      </c>
      <c r="AY1604" s="30">
        <v>-0.94581081896649299</v>
      </c>
      <c r="AZ1604" s="30">
        <v>-2.72246417525253E-2</v>
      </c>
      <c r="BA1604" s="30">
        <v>-1.1901895349474201</v>
      </c>
      <c r="BB1604" s="62">
        <v>1.77248441115808E-2</v>
      </c>
      <c r="BC1604" s="108">
        <v>-31.058303909550901</v>
      </c>
      <c r="BD1604" s="22">
        <v>43879</v>
      </c>
      <c r="BE1604" s="22">
        <v>43914</v>
      </c>
      <c r="BF1604" s="24"/>
      <c r="BG1604" s="22"/>
      <c r="BH1604" s="37"/>
    </row>
    <row r="1605" spans="1:60" x14ac:dyDescent="0.25">
      <c r="A1605" s="19"/>
      <c r="B1605" s="17" t="s">
        <v>1619</v>
      </c>
      <c r="C1605" s="17" t="s">
        <v>5885</v>
      </c>
      <c r="D1605" s="17" t="s">
        <v>3290</v>
      </c>
      <c r="E1605" s="20" t="s">
        <v>7290</v>
      </c>
      <c r="F1605" s="20" t="s">
        <v>3159</v>
      </c>
      <c r="G1605" s="82" t="s">
        <v>7251</v>
      </c>
      <c r="H1605" s="85" t="s">
        <v>7262</v>
      </c>
      <c r="I1605" s="21" t="s">
        <v>7417</v>
      </c>
      <c r="J1605" s="21" t="s">
        <v>2982</v>
      </c>
      <c r="K1605" s="19"/>
      <c r="L1605" s="22">
        <v>44015</v>
      </c>
      <c r="M1605" s="98">
        <v>941.40390000026696</v>
      </c>
      <c r="N1605" s="94">
        <v>941.40390000026696</v>
      </c>
      <c r="O1605" s="94">
        <v>1172.79590000026</v>
      </c>
      <c r="P1605" s="62">
        <f t="shared" ref="P1605:P1668" si="25">IFERROR(N1605/O1605,"")</f>
        <v>0.80270053809026642</v>
      </c>
      <c r="Q1605" s="22">
        <v>43879</v>
      </c>
      <c r="R1605" s="99">
        <v>373693.24099999998</v>
      </c>
      <c r="S1605" s="99">
        <v>451833.117984863</v>
      </c>
      <c r="T1605" s="19"/>
      <c r="U1605" s="23">
        <v>-1.1289509166090301E-3</v>
      </c>
      <c r="V1605" s="63">
        <v>-0.67091637847624996</v>
      </c>
      <c r="W1605" s="23">
        <v>8.5604075793526101E-3</v>
      </c>
      <c r="X1605" s="63">
        <v>-8.7467292067303806</v>
      </c>
      <c r="Y1605" s="23">
        <v>-0.15321211382077299</v>
      </c>
      <c r="Z1605" s="63">
        <v>-2.12060800149629</v>
      </c>
      <c r="AA1605" s="23">
        <v>-0.13148027751507499</v>
      </c>
      <c r="AB1605" s="63">
        <v>3.7585879581456498</v>
      </c>
      <c r="AC1605" s="23">
        <v>-7.6435215592937297E-2</v>
      </c>
      <c r="AD1605" s="63">
        <v>12.4237756882358</v>
      </c>
      <c r="AE1605" s="23">
        <v>-4.7823652897059199E-2</v>
      </c>
      <c r="AF1605" s="64">
        <v>7.4109762942534898</v>
      </c>
      <c r="AG1605" s="23">
        <v>1.8386924632068299E-2</v>
      </c>
      <c r="AH1605" s="63">
        <v>-4.2561333375488202</v>
      </c>
      <c r="AI1605" s="23">
        <v>-0.15534264647794799</v>
      </c>
      <c r="AJ1605" s="63">
        <v>-5.4481516755913599</v>
      </c>
      <c r="AK1605" s="23">
        <v>-5.85960999997042E-2</v>
      </c>
      <c r="AL1605" s="23">
        <v>-1.86561037771753E-2</v>
      </c>
      <c r="AM1605" s="63">
        <v>8.4343431918532605</v>
      </c>
      <c r="AN1605" s="19"/>
      <c r="AO1605" s="26">
        <v>3.7706544322645599E-2</v>
      </c>
      <c r="AP1605" s="26">
        <v>-6.4252845376395307E-2</v>
      </c>
      <c r="AQ1605" s="26">
        <v>5.7341394964168999E-2</v>
      </c>
      <c r="AR1605" s="26">
        <v>-0.171693271799886</v>
      </c>
      <c r="AS1605" s="24">
        <v>7</v>
      </c>
      <c r="AT1605" s="24">
        <v>5</v>
      </c>
      <c r="AU1605" s="24">
        <v>6</v>
      </c>
      <c r="AV1605" s="25">
        <v>6</v>
      </c>
      <c r="AW1605" s="19"/>
      <c r="AX1605" s="29">
        <v>0.173214364186279</v>
      </c>
      <c r="AY1605" s="30">
        <v>-0.90002254142109495</v>
      </c>
      <c r="AZ1605" s="30">
        <v>1.9699141453095601E-3</v>
      </c>
      <c r="BA1605" s="30">
        <v>-1.13400521751464</v>
      </c>
      <c r="BB1605" s="62">
        <v>1.7729511203670001E-2</v>
      </c>
      <c r="BC1605" s="108">
        <v>-31.005369305959899</v>
      </c>
      <c r="BD1605" s="22">
        <v>43879</v>
      </c>
      <c r="BE1605" s="22">
        <v>43914</v>
      </c>
      <c r="BF1605" s="24"/>
      <c r="BG1605" s="22"/>
      <c r="BH1605" s="37"/>
    </row>
    <row r="1606" spans="1:60" x14ac:dyDescent="0.25">
      <c r="A1606" s="19"/>
      <c r="B1606" s="17" t="s">
        <v>1620</v>
      </c>
      <c r="C1606" s="17" t="s">
        <v>5886</v>
      </c>
      <c r="D1606" s="17" t="s">
        <v>3290</v>
      </c>
      <c r="E1606" s="20" t="s">
        <v>7315</v>
      </c>
      <c r="F1606" s="20" t="s">
        <v>3159</v>
      </c>
      <c r="G1606" s="82" t="s">
        <v>7251</v>
      </c>
      <c r="H1606" s="85" t="s">
        <v>7262</v>
      </c>
      <c r="I1606" s="21" t="s">
        <v>7417</v>
      </c>
      <c r="J1606" s="21" t="s">
        <v>7922</v>
      </c>
      <c r="K1606" s="19"/>
      <c r="L1606" s="22">
        <v>44015</v>
      </c>
      <c r="M1606" s="98">
        <v>950.027599999681</v>
      </c>
      <c r="N1606" s="94">
        <v>950.027599999681</v>
      </c>
      <c r="O1606" s="94">
        <v>1181.9978000000101</v>
      </c>
      <c r="P1606" s="62">
        <f t="shared" si="25"/>
        <v>0.80374735046010481</v>
      </c>
      <c r="Q1606" s="22">
        <v>43879</v>
      </c>
      <c r="R1606" s="99">
        <v>4047150.6269999999</v>
      </c>
      <c r="S1606" s="99">
        <v>4620744.7987187495</v>
      </c>
      <c r="T1606" s="19"/>
      <c r="U1606" s="23">
        <v>-1.1193446862307599E-3</v>
      </c>
      <c r="V1606" s="63">
        <v>-0.66995575543842301</v>
      </c>
      <c r="W1606" s="23">
        <v>8.8505480180174293E-3</v>
      </c>
      <c r="X1606" s="63">
        <v>-8.7177151628711709</v>
      </c>
      <c r="Y1606" s="23">
        <v>-0.15173372998921</v>
      </c>
      <c r="Z1606" s="63">
        <v>-1.9727696183399499</v>
      </c>
      <c r="AA1606" s="23">
        <v>-0.128527377893042</v>
      </c>
      <c r="AB1606" s="63">
        <v>4.0538779203489002</v>
      </c>
      <c r="AC1606" s="23">
        <v>-7.1439420610695401E-2</v>
      </c>
      <c r="AD1606" s="63">
        <v>12.92335518646</v>
      </c>
      <c r="AE1606" s="23">
        <v>-4.0757145748138997E-2</v>
      </c>
      <c r="AF1606" s="64">
        <v>8.1176270091527805</v>
      </c>
      <c r="AG1606" s="23">
        <v>1.8416399929265002E-2</v>
      </c>
      <c r="AH1606" s="63">
        <v>-4.2531858078291398</v>
      </c>
      <c r="AI1606" s="23">
        <v>-0.15384359832300101</v>
      </c>
      <c r="AJ1606" s="63">
        <v>-5.2982468600967003</v>
      </c>
      <c r="AK1606" s="23">
        <v>-5.1432814039799303E-2</v>
      </c>
      <c r="AL1606" s="23">
        <v>-1.6333297006894999E-2</v>
      </c>
      <c r="AM1606" s="63">
        <v>9.1506717878510209</v>
      </c>
      <c r="AN1606" s="19"/>
      <c r="AO1606" s="26">
        <v>3.7716463450124103E-2</v>
      </c>
      <c r="AP1606" s="26">
        <v>-6.4243875385727706E-2</v>
      </c>
      <c r="AQ1606" s="26">
        <v>5.76456416638393E-2</v>
      </c>
      <c r="AR1606" s="26">
        <v>-0.17144703720725399</v>
      </c>
      <c r="AS1606" s="24">
        <v>7</v>
      </c>
      <c r="AT1606" s="24">
        <v>5</v>
      </c>
      <c r="AU1606" s="24">
        <v>6</v>
      </c>
      <c r="AV1606" s="25">
        <v>6</v>
      </c>
      <c r="AW1606" s="19"/>
      <c r="AX1606" s="29">
        <v>0.17321425211645</v>
      </c>
      <c r="AY1606" s="30">
        <v>-0.88436004219602204</v>
      </c>
      <c r="AZ1606" s="30">
        <v>1.2038032187462E-2</v>
      </c>
      <c r="BA1606" s="30">
        <v>-1.11486431196317</v>
      </c>
      <c r="BB1606" s="62">
        <v>1.77296752532311E-2</v>
      </c>
      <c r="BC1606" s="108">
        <v>-30.982231946633</v>
      </c>
      <c r="BD1606" s="22">
        <v>43879</v>
      </c>
      <c r="BE1606" s="22">
        <v>43914</v>
      </c>
      <c r="BF1606" s="24"/>
      <c r="BG1606" s="22"/>
      <c r="BH1606" s="37"/>
    </row>
    <row r="1607" spans="1:60" x14ac:dyDescent="0.25">
      <c r="A1607" s="19"/>
      <c r="B1607" s="17" t="s">
        <v>1621</v>
      </c>
      <c r="C1607" s="17" t="s">
        <v>5887</v>
      </c>
      <c r="D1607" s="17" t="s">
        <v>3290</v>
      </c>
      <c r="E1607" s="20" t="s">
        <v>7360</v>
      </c>
      <c r="F1607" s="20" t="s">
        <v>3159</v>
      </c>
      <c r="G1607" s="82" t="s">
        <v>7251</v>
      </c>
      <c r="H1607" s="85" t="s">
        <v>7262</v>
      </c>
      <c r="I1607" s="21" t="s">
        <v>7417</v>
      </c>
      <c r="J1607" s="21" t="s">
        <v>2982</v>
      </c>
      <c r="K1607" s="19"/>
      <c r="L1607" s="22">
        <v>44015</v>
      </c>
      <c r="M1607" s="98">
        <v>851.76049999985798</v>
      </c>
      <c r="N1607" s="94">
        <v>851.76049999985798</v>
      </c>
      <c r="O1607" s="94"/>
      <c r="P1607" s="62" t="str">
        <f t="shared" si="25"/>
        <v/>
      </c>
      <c r="Q1607" s="22"/>
      <c r="R1607" s="99">
        <v>504301.33100000001</v>
      </c>
      <c r="S1607" s="99"/>
      <c r="T1607" s="19"/>
      <c r="U1607" s="23">
        <v>-1.1042543465009701E-3</v>
      </c>
      <c r="V1607" s="63">
        <v>-0.66844672146544304</v>
      </c>
      <c r="W1607" s="23">
        <v>9.3065986202418606E-3</v>
      </c>
      <c r="X1607" s="63">
        <v>-8.6721101026487304</v>
      </c>
      <c r="Y1607" s="23">
        <v>-0.149404645517352</v>
      </c>
      <c r="Z1607" s="63">
        <v>-1.73986117115419</v>
      </c>
      <c r="AA1607" s="23"/>
      <c r="AB1607" s="63"/>
      <c r="AC1607" s="23"/>
      <c r="AD1607" s="63"/>
      <c r="AE1607" s="23"/>
      <c r="AF1607" s="64"/>
      <c r="AG1607" s="23">
        <v>1.8462430647559799E-2</v>
      </c>
      <c r="AH1607" s="63">
        <v>-4.2485827359996602</v>
      </c>
      <c r="AI1607" s="23">
        <v>-0.151482026583835</v>
      </c>
      <c r="AJ1607" s="63">
        <v>-5.0620896861801201</v>
      </c>
      <c r="AK1607" s="23">
        <v>-0.148239500000345</v>
      </c>
      <c r="AL1607" s="23">
        <v>-0.162504474165034</v>
      </c>
      <c r="AM1607" s="63">
        <v>-2.7641671410528899</v>
      </c>
      <c r="AN1607" s="19"/>
      <c r="AO1607" s="26">
        <v>3.7732142061940997E-2</v>
      </c>
      <c r="AP1607" s="26">
        <v>-6.4229753272229601E-2</v>
      </c>
      <c r="AQ1607" s="26">
        <v>5.8123669008637101E-2</v>
      </c>
      <c r="AR1607" s="26">
        <v>-0.171060085033823</v>
      </c>
      <c r="AS1607" s="24"/>
      <c r="AT1607" s="24"/>
      <c r="AU1607" s="24"/>
      <c r="AV1607" s="25"/>
      <c r="AW1607" s="19"/>
      <c r="AX1607" s="29"/>
      <c r="AY1607" s="30"/>
      <c r="AZ1607" s="30"/>
      <c r="BA1607" s="30"/>
      <c r="BB1607" s="62"/>
      <c r="BC1607" s="108">
        <v>-30.945817374537</v>
      </c>
      <c r="BD1607" s="22">
        <v>43879</v>
      </c>
      <c r="BE1607" s="22">
        <v>43914</v>
      </c>
      <c r="BF1607" s="24"/>
      <c r="BG1607" s="22"/>
      <c r="BH1607" s="37"/>
    </row>
    <row r="1608" spans="1:60" x14ac:dyDescent="0.25">
      <c r="A1608" s="19"/>
      <c r="B1608" s="17" t="s">
        <v>1622</v>
      </c>
      <c r="C1608" s="17" t="s">
        <v>5888</v>
      </c>
      <c r="D1608" s="17" t="s">
        <v>3290</v>
      </c>
      <c r="E1608" s="20" t="s">
        <v>7328</v>
      </c>
      <c r="F1608" s="20" t="s">
        <v>3159</v>
      </c>
      <c r="G1608" s="82" t="s">
        <v>7251</v>
      </c>
      <c r="H1608" s="85" t="s">
        <v>7262</v>
      </c>
      <c r="I1608" s="21" t="s">
        <v>7417</v>
      </c>
      <c r="J1608" s="21" t="s">
        <v>7923</v>
      </c>
      <c r="K1608" s="19"/>
      <c r="L1608" s="22">
        <v>44015</v>
      </c>
      <c r="M1608" s="98">
        <v>928.70079999975906</v>
      </c>
      <c r="N1608" s="94">
        <v>928.70079999975906</v>
      </c>
      <c r="O1608" s="94">
        <v>1158.0491000004099</v>
      </c>
      <c r="P1608" s="62">
        <f t="shared" si="25"/>
        <v>0.80195287056432263</v>
      </c>
      <c r="Q1608" s="22">
        <v>43879</v>
      </c>
      <c r="R1608" s="99">
        <v>5001055.3760000002</v>
      </c>
      <c r="S1608" s="99">
        <v>6682457.4933203096</v>
      </c>
      <c r="T1608" s="19"/>
      <c r="U1608" s="23">
        <v>-1.1357808834873101E-3</v>
      </c>
      <c r="V1608" s="63">
        <v>-0.67159937516407797</v>
      </c>
      <c r="W1608" s="23">
        <v>8.3528065661084804E-3</v>
      </c>
      <c r="X1608" s="63">
        <v>-8.76748930805479</v>
      </c>
      <c r="Y1608" s="23">
        <v>-0.15426719505747299</v>
      </c>
      <c r="Z1608" s="63">
        <v>-2.2261161251663002</v>
      </c>
      <c r="AA1608" s="23">
        <v>-0.13409788498945999</v>
      </c>
      <c r="AB1608" s="63">
        <v>3.4968272107071199</v>
      </c>
      <c r="AC1608" s="23">
        <v>-8.7633480276126594E-2</v>
      </c>
      <c r="AD1608" s="63">
        <v>11.303949219916801</v>
      </c>
      <c r="AE1608" s="23">
        <v>-6.7966060224571301E-2</v>
      </c>
      <c r="AF1608" s="64">
        <v>5.3967355615022798</v>
      </c>
      <c r="AG1608" s="23">
        <v>1.8366102243817298E-2</v>
      </c>
      <c r="AH1608" s="63">
        <v>-4.2582155763739102</v>
      </c>
      <c r="AI1608" s="23">
        <v>-0.15641238218900999</v>
      </c>
      <c r="AJ1608" s="63">
        <v>-5.5551252466975702</v>
      </c>
      <c r="AK1608" s="23">
        <v>-7.1299199999921306E-2</v>
      </c>
      <c r="AL1608" s="23">
        <v>-2.2529738666889901E-2</v>
      </c>
      <c r="AM1608" s="63">
        <v>6.7116551315848501</v>
      </c>
      <c r="AN1608" s="19"/>
      <c r="AO1608" s="26">
        <v>3.7699393758885001E-2</v>
      </c>
      <c r="AP1608" s="26">
        <v>-6.4259297253593098E-2</v>
      </c>
      <c r="AQ1608" s="26">
        <v>5.71240820136154E-2</v>
      </c>
      <c r="AR1608" s="26">
        <v>-0.171868813608889</v>
      </c>
      <c r="AS1608" s="24">
        <v>7</v>
      </c>
      <c r="AT1608" s="24">
        <v>5</v>
      </c>
      <c r="AU1608" s="24">
        <v>6</v>
      </c>
      <c r="AV1608" s="25">
        <v>6</v>
      </c>
      <c r="AW1608" s="19"/>
      <c r="AX1608" s="29">
        <v>0.173210591030656</v>
      </c>
      <c r="AY1608" s="30">
        <v>-0.91399610442658696</v>
      </c>
      <c r="AZ1608" s="30">
        <v>-6.9731720286583298E-3</v>
      </c>
      <c r="BA1608" s="30">
        <v>-1.1511361641878499</v>
      </c>
      <c r="BB1608" s="62">
        <v>1.7729011089413702E-2</v>
      </c>
      <c r="BC1608" s="108">
        <v>-31.021888450166401</v>
      </c>
      <c r="BD1608" s="22">
        <v>43879</v>
      </c>
      <c r="BE1608" s="22">
        <v>43914</v>
      </c>
      <c r="BF1608" s="24"/>
      <c r="BG1608" s="22"/>
      <c r="BH1608" s="37"/>
    </row>
    <row r="1609" spans="1:60" x14ac:dyDescent="0.25">
      <c r="A1609" s="19"/>
      <c r="B1609" s="17" t="s">
        <v>1623</v>
      </c>
      <c r="C1609" s="17" t="s">
        <v>5889</v>
      </c>
      <c r="D1609" s="17" t="s">
        <v>3290</v>
      </c>
      <c r="E1609" s="20" t="s">
        <v>7329</v>
      </c>
      <c r="F1609" s="20" t="s">
        <v>3159</v>
      </c>
      <c r="G1609" s="82" t="s">
        <v>7251</v>
      </c>
      <c r="H1609" s="85" t="s">
        <v>7262</v>
      </c>
      <c r="I1609" s="21" t="s">
        <v>7417</v>
      </c>
      <c r="J1609" s="21" t="s">
        <v>7924</v>
      </c>
      <c r="K1609" s="19"/>
      <c r="L1609" s="22">
        <v>44015</v>
      </c>
      <c r="M1609" s="98">
        <v>955.56479999981798</v>
      </c>
      <c r="N1609" s="94">
        <v>955.56479999981798</v>
      </c>
      <c r="O1609" s="94">
        <v>1189.5508999992201</v>
      </c>
      <c r="P1609" s="62">
        <f t="shared" si="25"/>
        <v>0.80329879116601444</v>
      </c>
      <c r="Q1609" s="22">
        <v>43879</v>
      </c>
      <c r="R1609" s="99">
        <v>251245.253</v>
      </c>
      <c r="S1609" s="99">
        <v>357304.31208789098</v>
      </c>
      <c r="T1609" s="19"/>
      <c r="U1609" s="23">
        <v>-1.1234116927880699E-3</v>
      </c>
      <c r="V1609" s="63">
        <v>-0.67036245609415301</v>
      </c>
      <c r="W1609" s="23">
        <v>8.7265023830695992E-3</v>
      </c>
      <c r="X1609" s="63">
        <v>-8.7301197263586801</v>
      </c>
      <c r="Y1609" s="23">
        <v>-0.152367170173384</v>
      </c>
      <c r="Z1609" s="63">
        <v>-2.03611363675736</v>
      </c>
      <c r="AA1609" s="23">
        <v>-0.129688083328801</v>
      </c>
      <c r="AB1609" s="63">
        <v>3.9378073767729802</v>
      </c>
      <c r="AC1609" s="23">
        <v>-7.2008518101938507E-2</v>
      </c>
      <c r="AD1609" s="63">
        <v>12.866445437335599</v>
      </c>
      <c r="AE1609" s="23">
        <v>-4.0655382205877701E-2</v>
      </c>
      <c r="AF1609" s="64">
        <v>8.1278033633716404</v>
      </c>
      <c r="AG1609" s="23">
        <v>1.84038840598078E-2</v>
      </c>
      <c r="AH1609" s="63">
        <v>-4.2544373947748699</v>
      </c>
      <c r="AI1609" s="23">
        <v>-0.154485880429129</v>
      </c>
      <c r="AJ1609" s="63">
        <v>-5.3624750707094799</v>
      </c>
      <c r="AK1609" s="23">
        <v>-4.4435200000443702E-2</v>
      </c>
      <c r="AL1609" s="23">
        <v>-1.39557886523107E-2</v>
      </c>
      <c r="AM1609" s="63">
        <v>7.9297427774727103</v>
      </c>
      <c r="AN1609" s="19"/>
      <c r="AO1609" s="26">
        <v>3.77122275513102E-2</v>
      </c>
      <c r="AP1609" s="26">
        <v>-6.4247709430710495E-2</v>
      </c>
      <c r="AQ1609" s="26">
        <v>5.7515434842571302E-2</v>
      </c>
      <c r="AR1609" s="26">
        <v>-0.17155262773303501</v>
      </c>
      <c r="AS1609" s="24">
        <v>7</v>
      </c>
      <c r="AT1609" s="24">
        <v>5</v>
      </c>
      <c r="AU1609" s="24">
        <v>6</v>
      </c>
      <c r="AV1609" s="25">
        <v>6</v>
      </c>
      <c r="AW1609" s="19"/>
      <c r="AX1609" s="29">
        <v>0.173215119761298</v>
      </c>
      <c r="AY1609" s="30">
        <v>-0.89049765578420204</v>
      </c>
      <c r="AZ1609" s="30">
        <v>8.0851865602511504E-3</v>
      </c>
      <c r="BA1609" s="30">
        <v>-1.12235305592185</v>
      </c>
      <c r="BB1609" s="62">
        <v>1.7729686474722301E-2</v>
      </c>
      <c r="BC1609" s="108">
        <v>-30.9921584691911</v>
      </c>
      <c r="BD1609" s="22">
        <v>43879</v>
      </c>
      <c r="BE1609" s="22">
        <v>43914</v>
      </c>
      <c r="BF1609" s="24"/>
      <c r="BG1609" s="22"/>
      <c r="BH1609" s="37"/>
    </row>
    <row r="1610" spans="1:60" x14ac:dyDescent="0.25">
      <c r="A1610" s="19"/>
      <c r="B1610" s="17" t="s">
        <v>1624</v>
      </c>
      <c r="C1610" s="17" t="s">
        <v>5890</v>
      </c>
      <c r="D1610" s="17" t="s">
        <v>3290</v>
      </c>
      <c r="E1610" s="20" t="s">
        <v>7331</v>
      </c>
      <c r="F1610" s="20" t="s">
        <v>3159</v>
      </c>
      <c r="G1610" s="82" t="s">
        <v>7251</v>
      </c>
      <c r="H1610" s="85" t="s">
        <v>7262</v>
      </c>
      <c r="I1610" s="21" t="s">
        <v>7417</v>
      </c>
      <c r="J1610" s="21" t="s">
        <v>2982</v>
      </c>
      <c r="K1610" s="19"/>
      <c r="L1610" s="22">
        <v>44015</v>
      </c>
      <c r="M1610" s="98">
        <v>1024.15110000037</v>
      </c>
      <c r="N1610" s="94">
        <v>1024.15110000037</v>
      </c>
      <c r="O1610" s="94"/>
      <c r="P1610" s="62" t="str">
        <f t="shared" si="25"/>
        <v/>
      </c>
      <c r="Q1610" s="22"/>
      <c r="R1610" s="99">
        <v>0</v>
      </c>
      <c r="S1610" s="99"/>
      <c r="T1610" s="19"/>
      <c r="U1610" s="23">
        <v>0</v>
      </c>
      <c r="V1610" s="63">
        <v>-0.55802128681534702</v>
      </c>
      <c r="W1610" s="23">
        <v>0</v>
      </c>
      <c r="X1610" s="63">
        <v>-9.6027699646656401</v>
      </c>
      <c r="Y1610" s="23">
        <v>2.1124181588675101E-2</v>
      </c>
      <c r="Z1610" s="63">
        <v>15.313021539448499</v>
      </c>
      <c r="AA1610" s="23"/>
      <c r="AB1610" s="63"/>
      <c r="AC1610" s="23"/>
      <c r="AD1610" s="63"/>
      <c r="AE1610" s="23"/>
      <c r="AF1610" s="64"/>
      <c r="AG1610" s="23">
        <v>0</v>
      </c>
      <c r="AH1610" s="63">
        <v>-6.0948258007556397</v>
      </c>
      <c r="AI1610" s="23">
        <v>1.8584332903628799E-2</v>
      </c>
      <c r="AJ1610" s="63">
        <v>11.944546262573599</v>
      </c>
      <c r="AK1610" s="23">
        <v>2.41511000003811E-2</v>
      </c>
      <c r="AL1610" s="23">
        <v>4.0357207804845502E-2</v>
      </c>
      <c r="AM1610" s="63">
        <v>11.9826431217953</v>
      </c>
      <c r="AN1610" s="19"/>
      <c r="AO1610" s="26">
        <v>1.0210911035756E-2</v>
      </c>
      <c r="AP1610" s="26">
        <v>-8.0150932753895194E-3</v>
      </c>
      <c r="AQ1610" s="26">
        <v>1.8584332903628799E-2</v>
      </c>
      <c r="AR1610" s="26">
        <v>0</v>
      </c>
      <c r="AS1610" s="24"/>
      <c r="AT1610" s="24"/>
      <c r="AU1610" s="24"/>
      <c r="AV1610" s="25"/>
      <c r="AW1610" s="19"/>
      <c r="AX1610" s="29"/>
      <c r="AY1610" s="30"/>
      <c r="AZ1610" s="30"/>
      <c r="BA1610" s="30"/>
      <c r="BB1610" s="62"/>
      <c r="BC1610" s="108">
        <v>-1.87123572254677</v>
      </c>
      <c r="BD1610" s="22">
        <v>43809</v>
      </c>
      <c r="BE1610" s="22">
        <v>43812</v>
      </c>
      <c r="BF1610" s="24">
        <v>17</v>
      </c>
      <c r="BG1610" s="22">
        <v>43832</v>
      </c>
      <c r="BH1610" s="37"/>
    </row>
    <row r="1611" spans="1:60" x14ac:dyDescent="0.25">
      <c r="A1611" s="19"/>
      <c r="B1611" s="17" t="s">
        <v>1625</v>
      </c>
      <c r="C1611" s="17" t="s">
        <v>5891</v>
      </c>
      <c r="D1611" s="17" t="s">
        <v>3290</v>
      </c>
      <c r="E1611" s="20" t="s">
        <v>7332</v>
      </c>
      <c r="F1611" s="20" t="s">
        <v>3159</v>
      </c>
      <c r="G1611" s="82" t="s">
        <v>7251</v>
      </c>
      <c r="H1611" s="85" t="s">
        <v>7262</v>
      </c>
      <c r="I1611" s="21" t="s">
        <v>7417</v>
      </c>
      <c r="J1611" s="21" t="s">
        <v>2982</v>
      </c>
      <c r="K1611" s="19"/>
      <c r="L1611" s="22">
        <v>44015</v>
      </c>
      <c r="M1611" s="98">
        <v>844.28469999972697</v>
      </c>
      <c r="N1611" s="94">
        <v>844.28469999972697</v>
      </c>
      <c r="O1611" s="94"/>
      <c r="P1611" s="62" t="str">
        <f t="shared" si="25"/>
        <v/>
      </c>
      <c r="Q1611" s="22"/>
      <c r="R1611" s="99">
        <v>16209.325999999999</v>
      </c>
      <c r="S1611" s="99"/>
      <c r="T1611" s="19"/>
      <c r="U1611" s="23">
        <v>-1.1166211270392499E-3</v>
      </c>
      <c r="V1611" s="63">
        <v>-0.66968339951927203</v>
      </c>
      <c r="W1611" s="23">
        <v>8.9337003937544103E-3</v>
      </c>
      <c r="X1611" s="63">
        <v>-8.7093999252974807</v>
      </c>
      <c r="Y1611" s="23">
        <v>-0.151310260777827</v>
      </c>
      <c r="Z1611" s="63">
        <v>-1.93042269720172</v>
      </c>
      <c r="AA1611" s="23"/>
      <c r="AB1611" s="63"/>
      <c r="AC1611" s="23"/>
      <c r="AD1611" s="63"/>
      <c r="AE1611" s="23"/>
      <c r="AF1611" s="64"/>
      <c r="AG1611" s="23">
        <v>1.8424738700559801E-2</v>
      </c>
      <c r="AH1611" s="63">
        <v>-4.2523519306996604</v>
      </c>
      <c r="AI1611" s="23">
        <v>-0.15341419512420501</v>
      </c>
      <c r="AJ1611" s="63">
        <v>-5.2553065402171297</v>
      </c>
      <c r="AK1611" s="23">
        <v>-0.15571530000030201</v>
      </c>
      <c r="AL1611" s="23">
        <v>-0.176248158877715</v>
      </c>
      <c r="AM1611" s="63">
        <v>-2.9999836838105698</v>
      </c>
      <c r="AN1611" s="19"/>
      <c r="AO1611" s="26">
        <v>3.7719328667662901E-2</v>
      </c>
      <c r="AP1611" s="26">
        <v>-6.4241270902130096E-2</v>
      </c>
      <c r="AQ1611" s="26">
        <v>5.7732425280846697E-2</v>
      </c>
      <c r="AR1611" s="26">
        <v>-0.17137654316582501</v>
      </c>
      <c r="AS1611" s="24"/>
      <c r="AT1611" s="24"/>
      <c r="AU1611" s="24"/>
      <c r="AV1611" s="25"/>
      <c r="AW1611" s="19"/>
      <c r="AX1611" s="29"/>
      <c r="AY1611" s="30"/>
      <c r="AZ1611" s="30"/>
      <c r="BA1611" s="30"/>
      <c r="BB1611" s="62"/>
      <c r="BC1611" s="108">
        <v>-30.975587016029699</v>
      </c>
      <c r="BD1611" s="22">
        <v>43879</v>
      </c>
      <c r="BE1611" s="22">
        <v>43914</v>
      </c>
      <c r="BF1611" s="24"/>
      <c r="BG1611" s="22"/>
      <c r="BH1611" s="37"/>
    </row>
    <row r="1612" spans="1:60" x14ac:dyDescent="0.25">
      <c r="A1612" s="19"/>
      <c r="B1612" s="17" t="s">
        <v>1626</v>
      </c>
      <c r="C1612" s="17" t="s">
        <v>5892</v>
      </c>
      <c r="D1612" s="17" t="s">
        <v>3290</v>
      </c>
      <c r="E1612" s="20" t="s">
        <v>7333</v>
      </c>
      <c r="F1612" s="20" t="s">
        <v>3159</v>
      </c>
      <c r="G1612" s="82" t="s">
        <v>7251</v>
      </c>
      <c r="H1612" s="85" t="s">
        <v>7262</v>
      </c>
      <c r="I1612" s="21" t="s">
        <v>7417</v>
      </c>
      <c r="J1612" s="21" t="s">
        <v>2982</v>
      </c>
      <c r="K1612" s="19"/>
      <c r="L1612" s="22">
        <v>44015</v>
      </c>
      <c r="M1612" s="98">
        <v>963.68360000010603</v>
      </c>
      <c r="N1612" s="94">
        <v>963.68360000010603</v>
      </c>
      <c r="O1612" s="94">
        <v>1198.0943</v>
      </c>
      <c r="P1612" s="62">
        <f t="shared" si="25"/>
        <v>0.80434703679009745</v>
      </c>
      <c r="Q1612" s="22">
        <v>43879</v>
      </c>
      <c r="R1612" s="99">
        <v>19068.782999999999</v>
      </c>
      <c r="S1612" s="99">
        <v>151529.02091601599</v>
      </c>
      <c r="T1612" s="19"/>
      <c r="U1612" s="23">
        <v>-1.11385422769672E-3</v>
      </c>
      <c r="V1612" s="63">
        <v>-0.66940670958501902</v>
      </c>
      <c r="W1612" s="23">
        <v>9.0164911089232191E-3</v>
      </c>
      <c r="X1612" s="63">
        <v>-8.70112085377332</v>
      </c>
      <c r="Y1612" s="23">
        <v>-0.15088651793310401</v>
      </c>
      <c r="Z1612" s="63">
        <v>-1.8880484127293999</v>
      </c>
      <c r="AA1612" s="23">
        <v>-0.12664315683287</v>
      </c>
      <c r="AB1612" s="63">
        <v>4.2423000263661397</v>
      </c>
      <c r="AC1612" s="23">
        <v>-6.6677113501136795E-2</v>
      </c>
      <c r="AD1612" s="63">
        <v>13.399585897423099</v>
      </c>
      <c r="AE1612" s="23">
        <v>-3.1972376037629098E-2</v>
      </c>
      <c r="AF1612" s="64">
        <v>8.9961039802001306</v>
      </c>
      <c r="AG1612" s="23">
        <v>1.84331397886126E-2</v>
      </c>
      <c r="AH1612" s="63">
        <v>-4.2515118218943799</v>
      </c>
      <c r="AI1612" s="23">
        <v>-0.15298463515864599</v>
      </c>
      <c r="AJ1612" s="63">
        <v>-5.2123505436611604</v>
      </c>
      <c r="AK1612" s="23">
        <v>-3.6316400000032403E-2</v>
      </c>
      <c r="AL1612" s="23">
        <v>-1.1657366739200399E-2</v>
      </c>
      <c r="AM1612" s="63">
        <v>9.5120798217976699</v>
      </c>
      <c r="AN1612" s="19"/>
      <c r="AO1612" s="26">
        <v>3.7722157287134898E-2</v>
      </c>
      <c r="AP1612" s="26">
        <v>-6.4238737001724097E-2</v>
      </c>
      <c r="AQ1612" s="26">
        <v>5.7819879575618002E-2</v>
      </c>
      <c r="AR1612" s="26">
        <v>-0.17130618124792801</v>
      </c>
      <c r="AS1612" s="24">
        <v>7</v>
      </c>
      <c r="AT1612" s="24">
        <v>5</v>
      </c>
      <c r="AU1612" s="24">
        <v>6</v>
      </c>
      <c r="AV1612" s="25">
        <v>6</v>
      </c>
      <c r="AW1612" s="19"/>
      <c r="AX1612" s="29">
        <v>0.173215710385412</v>
      </c>
      <c r="AY1612" s="30">
        <v>-0.87433278216758503</v>
      </c>
      <c r="AZ1612" s="30">
        <v>1.84684719440611E-2</v>
      </c>
      <c r="BA1612" s="30">
        <v>-1.10257192876634</v>
      </c>
      <c r="BB1612" s="62">
        <v>1.7729920652836899E-2</v>
      </c>
      <c r="BC1612" s="108">
        <v>-30.968981323123401</v>
      </c>
      <c r="BD1612" s="22">
        <v>43879</v>
      </c>
      <c r="BE1612" s="22">
        <v>43914</v>
      </c>
      <c r="BF1612" s="24"/>
      <c r="BG1612" s="22"/>
      <c r="BH1612" s="37"/>
    </row>
    <row r="1613" spans="1:60" x14ac:dyDescent="0.25">
      <c r="A1613" s="19"/>
      <c r="B1613" s="17" t="s">
        <v>1627</v>
      </c>
      <c r="C1613" s="17" t="s">
        <v>5893</v>
      </c>
      <c r="D1613" s="17" t="s">
        <v>3290</v>
      </c>
      <c r="E1613" s="20" t="s">
        <v>7334</v>
      </c>
      <c r="F1613" s="20" t="s">
        <v>3159</v>
      </c>
      <c r="G1613" s="82" t="s">
        <v>7251</v>
      </c>
      <c r="H1613" s="85" t="s">
        <v>7262</v>
      </c>
      <c r="I1613" s="21" t="s">
        <v>7417</v>
      </c>
      <c r="J1613" s="21" t="s">
        <v>2982</v>
      </c>
      <c r="K1613" s="19"/>
      <c r="L1613" s="22">
        <v>44015</v>
      </c>
      <c r="M1613" s="98">
        <v>972.659900000319</v>
      </c>
      <c r="N1613" s="94">
        <v>972.659900000319</v>
      </c>
      <c r="O1613" s="94">
        <v>1208.8041999991999</v>
      </c>
      <c r="P1613" s="62">
        <f t="shared" si="25"/>
        <v>0.80464636042873017</v>
      </c>
      <c r="Q1613" s="22">
        <v>43879</v>
      </c>
      <c r="R1613" s="99">
        <v>79725.073999999993</v>
      </c>
      <c r="S1613" s="99">
        <v>223158.87554589799</v>
      </c>
      <c r="T1613" s="19"/>
      <c r="U1613" s="23">
        <v>-1.11107482462103E-3</v>
      </c>
      <c r="V1613" s="63">
        <v>-0.66912876927744902</v>
      </c>
      <c r="W1613" s="23">
        <v>9.0991776760347403E-3</v>
      </c>
      <c r="X1613" s="63">
        <v>-8.6928521970694401</v>
      </c>
      <c r="Y1613" s="23">
        <v>-0.150463657044456</v>
      </c>
      <c r="Z1613" s="63">
        <v>-1.8457623238646199</v>
      </c>
      <c r="AA1613" s="23">
        <v>-0.125700616655231</v>
      </c>
      <c r="AB1613" s="63">
        <v>4.3365540441300299</v>
      </c>
      <c r="AC1613" s="23">
        <v>-6.2821039422487998E-2</v>
      </c>
      <c r="AD1613" s="63">
        <v>13.785193305288001</v>
      </c>
      <c r="AE1613" s="23">
        <v>-2.6028062402474499E-2</v>
      </c>
      <c r="AF1613" s="64">
        <v>9.5905353437119594</v>
      </c>
      <c r="AG1613" s="23">
        <v>1.84414930608909E-2</v>
      </c>
      <c r="AH1613" s="63">
        <v>-4.2506764946665498</v>
      </c>
      <c r="AI1613" s="23">
        <v>-0.15255582432117101</v>
      </c>
      <c r="AJ1613" s="63">
        <v>-5.1694694599136701</v>
      </c>
      <c r="AK1613" s="23">
        <v>-2.7340099999491899E-2</v>
      </c>
      <c r="AL1613" s="23">
        <v>-8.4932027375543805E-3</v>
      </c>
      <c r="AM1613" s="63">
        <v>11.3816307645757</v>
      </c>
      <c r="AN1613" s="19"/>
      <c r="AO1613" s="26">
        <v>3.77250093806651E-2</v>
      </c>
      <c r="AP1613" s="26">
        <v>-6.4236155414619106E-2</v>
      </c>
      <c r="AQ1613" s="26">
        <v>5.7906586482204099E-2</v>
      </c>
      <c r="AR1613" s="26">
        <v>-0.17123589009599499</v>
      </c>
      <c r="AS1613" s="24">
        <v>7</v>
      </c>
      <c r="AT1613" s="24">
        <v>5</v>
      </c>
      <c r="AU1613" s="24">
        <v>6</v>
      </c>
      <c r="AV1613" s="25">
        <v>6</v>
      </c>
      <c r="AW1613" s="19"/>
      <c r="AX1613" s="29">
        <v>0.17321641070127999</v>
      </c>
      <c r="AY1613" s="30">
        <v>-0.86931972116508405</v>
      </c>
      <c r="AZ1613" s="30">
        <v>2.1683481005140899E-2</v>
      </c>
      <c r="BA1613" s="30">
        <v>-1.0964233250906501</v>
      </c>
      <c r="BB1613" s="62">
        <v>1.7730040577153001E-2</v>
      </c>
      <c r="BC1613" s="108">
        <v>-30.962367602594899</v>
      </c>
      <c r="BD1613" s="22">
        <v>43879</v>
      </c>
      <c r="BE1613" s="22">
        <v>43914</v>
      </c>
      <c r="BF1613" s="24"/>
      <c r="BG1613" s="22"/>
      <c r="BH1613" s="37"/>
    </row>
    <row r="1614" spans="1:60" x14ac:dyDescent="0.25">
      <c r="A1614" s="19"/>
      <c r="B1614" s="17" t="s">
        <v>1628</v>
      </c>
      <c r="C1614" s="17" t="s">
        <v>5894</v>
      </c>
      <c r="D1614" s="17" t="s">
        <v>3291</v>
      </c>
      <c r="E1614" s="20" t="s">
        <v>7288</v>
      </c>
      <c r="F1614" s="20" t="s">
        <v>3154</v>
      </c>
      <c r="G1614" s="82" t="s">
        <v>7256</v>
      </c>
      <c r="H1614" s="85" t="s">
        <v>7274</v>
      </c>
      <c r="I1614" s="21" t="s">
        <v>7417</v>
      </c>
      <c r="J1614" s="21" t="s">
        <v>2982</v>
      </c>
      <c r="K1614" s="19"/>
      <c r="L1614" s="22">
        <v>44015</v>
      </c>
      <c r="M1614" s="98">
        <v>1068.1745999995601</v>
      </c>
      <c r="N1614" s="94">
        <v>1068.1745999995601</v>
      </c>
      <c r="O1614" s="94">
        <v>1068.1745999995601</v>
      </c>
      <c r="P1614" s="62">
        <f t="shared" si="25"/>
        <v>1</v>
      </c>
      <c r="Q1614" s="22">
        <v>44015</v>
      </c>
      <c r="R1614" s="99">
        <v>537270.59600000002</v>
      </c>
      <c r="S1614" s="99">
        <v>565532.01467578101</v>
      </c>
      <c r="T1614" s="19"/>
      <c r="U1614" s="23">
        <v>2.99577368423343E-6</v>
      </c>
      <c r="V1614" s="63">
        <v>-0.55772170944692301</v>
      </c>
      <c r="W1614" s="23">
        <v>9.8214562967768897E-5</v>
      </c>
      <c r="X1614" s="63">
        <v>-9.5929485083761392</v>
      </c>
      <c r="Y1614" s="23">
        <v>2.8662452368735099E-3</v>
      </c>
      <c r="Z1614" s="63">
        <v>13.487227904275599</v>
      </c>
      <c r="AA1614" s="23">
        <v>9.1836764586332702E-3</v>
      </c>
      <c r="AB1614" s="63">
        <v>17.824983355531</v>
      </c>
      <c r="AC1614" s="23">
        <v>2.2258333559875599E-2</v>
      </c>
      <c r="AD1614" s="63">
        <v>22.293130603531601</v>
      </c>
      <c r="AE1614" s="23">
        <v>-7.9280341569756291E-3</v>
      </c>
      <c r="AF1614" s="64">
        <v>11.4005381682655</v>
      </c>
      <c r="AG1614" s="23">
        <v>9.5490904641337693E-6</v>
      </c>
      <c r="AH1614" s="63">
        <v>-6.0938708917092299</v>
      </c>
      <c r="AI1614" s="23">
        <v>2.9479785116563999E-3</v>
      </c>
      <c r="AJ1614" s="63">
        <v>10.380910823369</v>
      </c>
      <c r="AK1614" s="23">
        <v>6.8247774972405806E-2</v>
      </c>
      <c r="AL1614" s="23">
        <v>1.37416053312336E-2</v>
      </c>
      <c r="AM1614" s="63">
        <v>-2.5933753504505099</v>
      </c>
      <c r="AN1614" s="19"/>
      <c r="AO1614" s="26">
        <v>2.8703719544864698E-4</v>
      </c>
      <c r="AP1614" s="26">
        <v>2.6220350264338802E-6</v>
      </c>
      <c r="AQ1614" s="26">
        <v>1.0577581342659001E-3</v>
      </c>
      <c r="AR1614" s="26">
        <v>9.5490904641337693E-6</v>
      </c>
      <c r="AS1614" s="24">
        <v>12</v>
      </c>
      <c r="AT1614" s="24">
        <v>0</v>
      </c>
      <c r="AU1614" s="24">
        <v>7</v>
      </c>
      <c r="AV1614" s="25">
        <v>5</v>
      </c>
      <c r="AW1614" s="19"/>
      <c r="AX1614" s="29">
        <v>5.0428635366756697E-4</v>
      </c>
      <c r="AY1614" s="30">
        <v>-40.514127578993801</v>
      </c>
      <c r="AZ1614" s="30">
        <v>0.42424309623129403</v>
      </c>
      <c r="BA1614" s="30">
        <v>-15.1903633385955</v>
      </c>
      <c r="BB1614" s="62">
        <v>5.2102016485946502E-5</v>
      </c>
      <c r="BC1614" s="108">
        <v>0</v>
      </c>
      <c r="BD1614" s="22">
        <v>44015</v>
      </c>
      <c r="BE1614" s="22"/>
      <c r="BF1614" s="24"/>
      <c r="BG1614" s="22"/>
      <c r="BH1614" s="37"/>
    </row>
    <row r="1615" spans="1:60" x14ac:dyDescent="0.25">
      <c r="A1615" s="19"/>
      <c r="B1615" s="17" t="s">
        <v>1629</v>
      </c>
      <c r="C1615" s="17" t="s">
        <v>5895</v>
      </c>
      <c r="D1615" s="17" t="s">
        <v>3292</v>
      </c>
      <c r="E1615" s="20" t="s">
        <v>7358</v>
      </c>
      <c r="F1615" s="20" t="s">
        <v>3158</v>
      </c>
      <c r="G1615" s="82" t="s">
        <v>7252</v>
      </c>
      <c r="H1615" s="85" t="s">
        <v>7284</v>
      </c>
      <c r="I1615" s="21" t="s">
        <v>7417</v>
      </c>
      <c r="J1615" s="21" t="s">
        <v>7925</v>
      </c>
      <c r="K1615" s="19"/>
      <c r="L1615" s="22">
        <v>44015</v>
      </c>
      <c r="M1615" s="98">
        <v>3345.02279999852</v>
      </c>
      <c r="N1615" s="94">
        <v>3345.02279999852</v>
      </c>
      <c r="O1615" s="94">
        <v>3480.51139999926</v>
      </c>
      <c r="P1615" s="62">
        <f t="shared" si="25"/>
        <v>0.96107221484728689</v>
      </c>
      <c r="Q1615" s="22">
        <v>43881</v>
      </c>
      <c r="R1615" s="99">
        <v>2046501.801</v>
      </c>
      <c r="S1615" s="99">
        <v>1827929.13940039</v>
      </c>
      <c r="T1615" s="19"/>
      <c r="U1615" s="23">
        <v>-3.1305659094868999E-3</v>
      </c>
      <c r="V1615" s="63">
        <v>-0.871077877764037</v>
      </c>
      <c r="W1615" s="23">
        <v>6.8844252367853201E-2</v>
      </c>
      <c r="X1615" s="63">
        <v>-2.7183447278803201</v>
      </c>
      <c r="Y1615" s="23">
        <v>4.6006818791283897E-2</v>
      </c>
      <c r="Z1615" s="63">
        <v>17.8012852597167</v>
      </c>
      <c r="AA1615" s="23">
        <v>0.25779774765047497</v>
      </c>
      <c r="AB1615" s="63">
        <v>42.686390474729698</v>
      </c>
      <c r="AC1615" s="23">
        <v>0.41322550362208899</v>
      </c>
      <c r="AD1615" s="63">
        <v>61.389847609738403</v>
      </c>
      <c r="AE1615" s="23">
        <v>0.51192364010610603</v>
      </c>
      <c r="AF1615" s="64">
        <v>63.385705594555503</v>
      </c>
      <c r="AG1615" s="23">
        <v>-1.10318716688198E-2</v>
      </c>
      <c r="AH1615" s="63">
        <v>-7.1980129676376201</v>
      </c>
      <c r="AI1615" s="23">
        <v>6.5546053270736607E-2</v>
      </c>
      <c r="AJ1615" s="63">
        <v>16.640718299284298</v>
      </c>
      <c r="AK1615" s="23">
        <v>2.34502280000132</v>
      </c>
      <c r="AL1615" s="23">
        <v>0.110267149451829</v>
      </c>
      <c r="AM1615" s="63">
        <v>190.91718625347099</v>
      </c>
      <c r="AN1615" s="19"/>
      <c r="AO1615" s="26">
        <v>7.1890182571223704E-2</v>
      </c>
      <c r="AP1615" s="26">
        <v>-9.6051529561082094E-2</v>
      </c>
      <c r="AQ1615" s="26">
        <v>0.12984923528711101</v>
      </c>
      <c r="AR1615" s="26">
        <v>-6.7211710700576105E-2</v>
      </c>
      <c r="AS1615" s="24">
        <v>6</v>
      </c>
      <c r="AT1615" s="24">
        <v>6</v>
      </c>
      <c r="AU1615" s="24">
        <v>7</v>
      </c>
      <c r="AV1615" s="25">
        <v>5</v>
      </c>
      <c r="AW1615" s="19"/>
      <c r="AX1615" s="29">
        <v>0.28401000022335199</v>
      </c>
      <c r="AY1615" s="30">
        <v>1.0375039566297299</v>
      </c>
      <c r="AZ1615" s="30">
        <v>1.4386116099722099</v>
      </c>
      <c r="BA1615" s="30">
        <v>1.51595445961175</v>
      </c>
      <c r="BB1615" s="62">
        <v>2.9207521626558399E-2</v>
      </c>
      <c r="BC1615" s="108">
        <v>-24.875798424327499</v>
      </c>
      <c r="BD1615" s="22">
        <v>43881</v>
      </c>
      <c r="BE1615" s="22">
        <v>43913</v>
      </c>
      <c r="BF1615" s="24"/>
      <c r="BG1615" s="22"/>
      <c r="BH1615" s="37"/>
    </row>
    <row r="1616" spans="1:60" x14ac:dyDescent="0.25">
      <c r="A1616" s="19"/>
      <c r="B1616" s="17" t="s">
        <v>1630</v>
      </c>
      <c r="C1616" s="17" t="s">
        <v>5896</v>
      </c>
      <c r="D1616" s="17" t="s">
        <v>3292</v>
      </c>
      <c r="E1616" s="20" t="s">
        <v>7298</v>
      </c>
      <c r="F1616" s="20" t="s">
        <v>3158</v>
      </c>
      <c r="G1616" s="82" t="s">
        <v>7252</v>
      </c>
      <c r="H1616" s="85" t="s">
        <v>7284</v>
      </c>
      <c r="I1616" s="21" t="s">
        <v>7417</v>
      </c>
      <c r="J1616" s="21" t="s">
        <v>7926</v>
      </c>
      <c r="K1616" s="19"/>
      <c r="L1616" s="22">
        <v>44015</v>
      </c>
      <c r="M1616" s="98">
        <v>3731.4725000001499</v>
      </c>
      <c r="N1616" s="94">
        <v>3731.4725000001499</v>
      </c>
      <c r="O1616" s="94">
        <v>3868.4241000004099</v>
      </c>
      <c r="P1616" s="62">
        <f t="shared" si="25"/>
        <v>0.96459757346661001</v>
      </c>
      <c r="Q1616" s="22">
        <v>43881</v>
      </c>
      <c r="R1616" s="99">
        <v>847993.57499999995</v>
      </c>
      <c r="S1616" s="99">
        <v>844330.49988964805</v>
      </c>
      <c r="T1616" s="19"/>
      <c r="U1616" s="23">
        <v>-3.10331962464261E-3</v>
      </c>
      <c r="V1616" s="63">
        <v>-0.868353249279608</v>
      </c>
      <c r="W1616" s="23">
        <v>6.9720795798275503E-2</v>
      </c>
      <c r="X1616" s="63">
        <v>-2.6306903848380898</v>
      </c>
      <c r="Y1616" s="23">
        <v>5.1221560006524697E-2</v>
      </c>
      <c r="Z1616" s="63">
        <v>18.322759381233499</v>
      </c>
      <c r="AA1616" s="23">
        <v>0.27045683805947202</v>
      </c>
      <c r="AB1616" s="63">
        <v>43.952299515600302</v>
      </c>
      <c r="AC1616" s="23">
        <v>0.44179585836187502</v>
      </c>
      <c r="AD1616" s="63">
        <v>64.246883083716995</v>
      </c>
      <c r="AE1616" s="23">
        <v>0.55799252926255605</v>
      </c>
      <c r="AF1616" s="64">
        <v>67.992594510200405</v>
      </c>
      <c r="AG1616" s="23">
        <v>-1.09507890392706E-2</v>
      </c>
      <c r="AH1616" s="63">
        <v>-7.1899047046827</v>
      </c>
      <c r="AI1616" s="23">
        <v>7.0945995395959499E-2</v>
      </c>
      <c r="AJ1616" s="63">
        <v>17.180712511792098</v>
      </c>
      <c r="AK1616" s="23">
        <v>2.7314724999992199</v>
      </c>
      <c r="AL1616" s="23">
        <v>0.120832394193712</v>
      </c>
      <c r="AM1616" s="63">
        <v>229.56215625326101</v>
      </c>
      <c r="AN1616" s="19"/>
      <c r="AO1616" s="26">
        <v>7.1919449183042203E-2</v>
      </c>
      <c r="AP1616" s="26">
        <v>-9.5977443765150397E-2</v>
      </c>
      <c r="AQ1616" s="26">
        <v>0.13077830618392899</v>
      </c>
      <c r="AR1616" s="26">
        <v>-6.6472273865656503E-2</v>
      </c>
      <c r="AS1616" s="24">
        <v>6</v>
      </c>
      <c r="AT1616" s="24">
        <v>6</v>
      </c>
      <c r="AU1616" s="24">
        <v>7</v>
      </c>
      <c r="AV1616" s="25">
        <v>5</v>
      </c>
      <c r="AW1616" s="19"/>
      <c r="AX1616" s="29">
        <v>0.28401700186135698</v>
      </c>
      <c r="AY1616" s="30">
        <v>1.08096975004082</v>
      </c>
      <c r="AZ1616" s="30">
        <v>1.48068087337015</v>
      </c>
      <c r="BA1616" s="30">
        <v>1.5815212803318</v>
      </c>
      <c r="BB1616" s="62">
        <v>2.9209638858083101E-2</v>
      </c>
      <c r="BC1616" s="108">
        <v>-24.810084809490899</v>
      </c>
      <c r="BD1616" s="22">
        <v>43881</v>
      </c>
      <c r="BE1616" s="22">
        <v>43913</v>
      </c>
      <c r="BF1616" s="24"/>
      <c r="BG1616" s="22"/>
      <c r="BH1616" s="37"/>
    </row>
    <row r="1617" spans="1:60" x14ac:dyDescent="0.25">
      <c r="A1617" s="19"/>
      <c r="B1617" s="17" t="s">
        <v>1631</v>
      </c>
      <c r="C1617" s="17" t="s">
        <v>5897</v>
      </c>
      <c r="D1617" s="17" t="s">
        <v>3292</v>
      </c>
      <c r="E1617" s="20" t="s">
        <v>7325</v>
      </c>
      <c r="F1617" s="20" t="s">
        <v>3158</v>
      </c>
      <c r="G1617" s="82" t="s">
        <v>7252</v>
      </c>
      <c r="H1617" s="85" t="s">
        <v>7284</v>
      </c>
      <c r="I1617" s="21" t="s">
        <v>7417</v>
      </c>
      <c r="J1617" s="21" t="s">
        <v>7927</v>
      </c>
      <c r="K1617" s="19"/>
      <c r="L1617" s="22">
        <v>44015</v>
      </c>
      <c r="M1617" s="98">
        <v>2080.9840000011</v>
      </c>
      <c r="N1617" s="94">
        <v>2080.9840000011</v>
      </c>
      <c r="O1617" s="94">
        <v>2161.3128999993201</v>
      </c>
      <c r="P1617" s="62">
        <f t="shared" si="25"/>
        <v>0.9628332852692244</v>
      </c>
      <c r="Q1617" s="22">
        <v>43881</v>
      </c>
      <c r="R1617" s="99">
        <v>881697.83900000004</v>
      </c>
      <c r="S1617" s="99">
        <v>799635.30055371101</v>
      </c>
      <c r="T1617" s="19"/>
      <c r="U1617" s="23">
        <v>-3.11694816718955E-3</v>
      </c>
      <c r="V1617" s="63">
        <v>-0.86971610353430195</v>
      </c>
      <c r="W1617" s="23">
        <v>6.9282429412851301E-2</v>
      </c>
      <c r="X1617" s="63">
        <v>-2.6745270233805098</v>
      </c>
      <c r="Y1617" s="23">
        <v>4.8610922498482999E-2</v>
      </c>
      <c r="Z1617" s="63">
        <v>18.061695630429298</v>
      </c>
      <c r="AA1617" s="23">
        <v>0.26411148953775399</v>
      </c>
      <c r="AB1617" s="63">
        <v>43.317764663428498</v>
      </c>
      <c r="AC1617" s="23">
        <v>0.26290221408271502</v>
      </c>
      <c r="AD1617" s="63">
        <v>46.357518655830098</v>
      </c>
      <c r="AE1617" s="23">
        <v>0.216429772794072</v>
      </c>
      <c r="AF1617" s="64">
        <v>33.836318863381202</v>
      </c>
      <c r="AG1617" s="23">
        <v>-1.09913872884135E-2</v>
      </c>
      <c r="AH1617" s="63">
        <v>-7.1939645296006303</v>
      </c>
      <c r="AI1617" s="23">
        <v>6.8242647255829098E-2</v>
      </c>
      <c r="AJ1617" s="63">
        <v>16.910377697786299</v>
      </c>
      <c r="AK1617" s="23">
        <v>1.08098400000017</v>
      </c>
      <c r="AL1617" s="23">
        <v>8.6990404586686096E-2</v>
      </c>
      <c r="AM1617" s="63">
        <v>108.208209604956</v>
      </c>
      <c r="AN1617" s="19"/>
      <c r="AO1617" s="26">
        <v>7.1904849733982701E-2</v>
      </c>
      <c r="AP1617" s="26">
        <v>-9.6014517363073495E-2</v>
      </c>
      <c r="AQ1617" s="26">
        <v>0.13031370462529601</v>
      </c>
      <c r="AR1617" s="26">
        <v>-6.6842055657616598E-2</v>
      </c>
      <c r="AS1617" s="24">
        <v>6</v>
      </c>
      <c r="AT1617" s="24">
        <v>6</v>
      </c>
      <c r="AU1617" s="24">
        <v>7</v>
      </c>
      <c r="AV1617" s="25">
        <v>5</v>
      </c>
      <c r="AW1617" s="19"/>
      <c r="AX1617" s="29">
        <v>0.28401345672959</v>
      </c>
      <c r="AY1617" s="30">
        <v>1.0591856769169701</v>
      </c>
      <c r="AZ1617" s="30">
        <v>1.45959720247629</v>
      </c>
      <c r="BA1617" s="30">
        <v>1.54864211805761</v>
      </c>
      <c r="BB1617" s="62">
        <v>2.92085754404252E-2</v>
      </c>
      <c r="BC1617" s="108">
        <v>-24.8429461554915</v>
      </c>
      <c r="BD1617" s="22">
        <v>43881</v>
      </c>
      <c r="BE1617" s="22">
        <v>43913</v>
      </c>
      <c r="BF1617" s="24"/>
      <c r="BG1617" s="22"/>
      <c r="BH1617" s="37"/>
    </row>
    <row r="1618" spans="1:60" x14ac:dyDescent="0.25">
      <c r="A1618" s="19"/>
      <c r="B1618" s="17" t="s">
        <v>1632</v>
      </c>
      <c r="C1618" s="17" t="s">
        <v>5898</v>
      </c>
      <c r="D1618" s="17" t="s">
        <v>3292</v>
      </c>
      <c r="E1618" s="20" t="s">
        <v>7326</v>
      </c>
      <c r="F1618" s="20" t="s">
        <v>3158</v>
      </c>
      <c r="G1618" s="82" t="s">
        <v>7252</v>
      </c>
      <c r="H1618" s="85" t="s">
        <v>7284</v>
      </c>
      <c r="I1618" s="21" t="s">
        <v>7417</v>
      </c>
      <c r="J1618" s="21" t="s">
        <v>7928</v>
      </c>
      <c r="K1618" s="19"/>
      <c r="L1618" s="22">
        <v>44015</v>
      </c>
      <c r="M1618" s="98">
        <v>2764.7613000012898</v>
      </c>
      <c r="N1618" s="94">
        <v>2764.7613000012898</v>
      </c>
      <c r="O1618" s="94">
        <v>2895.2393000014099</v>
      </c>
      <c r="P1618" s="62">
        <f t="shared" si="25"/>
        <v>0.95493360427925367</v>
      </c>
      <c r="Q1618" s="22">
        <v>43881</v>
      </c>
      <c r="R1618" s="99">
        <v>6756959.4009999996</v>
      </c>
      <c r="S1618" s="99">
        <v>5983776.0031171897</v>
      </c>
      <c r="T1618" s="19"/>
      <c r="U1618" s="23">
        <v>-3.1782430796738498E-3</v>
      </c>
      <c r="V1618" s="63">
        <v>-0.87584559478273105</v>
      </c>
      <c r="W1618" s="23">
        <v>6.7312011888134293E-2</v>
      </c>
      <c r="X1618" s="63">
        <v>-2.8715687758522099</v>
      </c>
      <c r="Y1618" s="23">
        <v>3.6942843576980501E-2</v>
      </c>
      <c r="Z1618" s="63">
        <v>16.894887738279099</v>
      </c>
      <c r="AA1618" s="23">
        <v>0.235946289765707</v>
      </c>
      <c r="AB1618" s="63">
        <v>40.501244686252903</v>
      </c>
      <c r="AC1618" s="23">
        <v>0.36458105472207503</v>
      </c>
      <c r="AD1618" s="63">
        <v>56.525402719737002</v>
      </c>
      <c r="AE1618" s="23">
        <v>0.434553644590778</v>
      </c>
      <c r="AF1618" s="64">
        <v>55.648706043022699</v>
      </c>
      <c r="AG1618" s="23">
        <v>-1.1173771187714E-2</v>
      </c>
      <c r="AH1618" s="63">
        <v>-7.2122029195306796</v>
      </c>
      <c r="AI1618" s="23">
        <v>5.6161267631978297E-2</v>
      </c>
      <c r="AJ1618" s="63">
        <v>15.7022397354012</v>
      </c>
      <c r="AK1618" s="23">
        <v>1.76476130000083</v>
      </c>
      <c r="AL1618" s="23">
        <v>9.2093415982235499E-2</v>
      </c>
      <c r="AM1618" s="63">
        <v>132.89103625342199</v>
      </c>
      <c r="AN1618" s="19"/>
      <c r="AO1618" s="26">
        <v>7.1838932497485103E-2</v>
      </c>
      <c r="AP1618" s="26">
        <v>-9.6181210145878104E-2</v>
      </c>
      <c r="AQ1618" s="26">
        <v>0.128225109754567</v>
      </c>
      <c r="AR1618" s="26">
        <v>-6.8504385280903093E-2</v>
      </c>
      <c r="AS1618" s="24">
        <v>6</v>
      </c>
      <c r="AT1618" s="24">
        <v>6</v>
      </c>
      <c r="AU1618" s="24">
        <v>7</v>
      </c>
      <c r="AV1618" s="25">
        <v>5</v>
      </c>
      <c r="AW1618" s="19"/>
      <c r="AX1618" s="29">
        <v>0.28399879598349798</v>
      </c>
      <c r="AY1618" s="30">
        <v>0.96242939103376601</v>
      </c>
      <c r="AZ1618" s="30">
        <v>1.3659353222810799</v>
      </c>
      <c r="BA1618" s="30">
        <v>1.4030584674492299</v>
      </c>
      <c r="BB1618" s="62">
        <v>2.92039261025639E-2</v>
      </c>
      <c r="BC1618" s="108">
        <v>-24.990666574594801</v>
      </c>
      <c r="BD1618" s="22">
        <v>43881</v>
      </c>
      <c r="BE1618" s="22">
        <v>43913</v>
      </c>
      <c r="BF1618" s="24"/>
      <c r="BG1618" s="22"/>
      <c r="BH1618" s="37"/>
    </row>
    <row r="1619" spans="1:60" x14ac:dyDescent="0.25">
      <c r="A1619" s="19"/>
      <c r="B1619" s="17" t="s">
        <v>1633</v>
      </c>
      <c r="C1619" s="17" t="s">
        <v>5899</v>
      </c>
      <c r="D1619" s="17" t="s">
        <v>3292</v>
      </c>
      <c r="E1619" s="20" t="s">
        <v>7327</v>
      </c>
      <c r="F1619" s="20" t="s">
        <v>3158</v>
      </c>
      <c r="G1619" s="82" t="s">
        <v>7252</v>
      </c>
      <c r="H1619" s="85" t="s">
        <v>7284</v>
      </c>
      <c r="I1619" s="21" t="s">
        <v>7417</v>
      </c>
      <c r="J1619" s="21" t="s">
        <v>7929</v>
      </c>
      <c r="K1619" s="19"/>
      <c r="L1619" s="22">
        <v>44015</v>
      </c>
      <c r="M1619" s="98">
        <v>1541.23379999958</v>
      </c>
      <c r="N1619" s="94">
        <v>1541.23379999958</v>
      </c>
      <c r="O1619" s="94">
        <v>1541.23379999958</v>
      </c>
      <c r="P1619" s="62">
        <f t="shared" si="25"/>
        <v>1</v>
      </c>
      <c r="Q1619" s="22">
        <v>44015</v>
      </c>
      <c r="R1619" s="99">
        <v>0</v>
      </c>
      <c r="S1619" s="99">
        <v>0</v>
      </c>
      <c r="T1619" s="19"/>
      <c r="U1619" s="23">
        <v>0</v>
      </c>
      <c r="V1619" s="63">
        <v>-0.55802128681534702</v>
      </c>
      <c r="W1619" s="23">
        <v>0</v>
      </c>
      <c r="X1619" s="63">
        <v>-9.6027699646656401</v>
      </c>
      <c r="Y1619" s="23">
        <v>0</v>
      </c>
      <c r="Z1619" s="63">
        <v>13.200603380581001</v>
      </c>
      <c r="AA1619" s="23">
        <v>0</v>
      </c>
      <c r="AB1619" s="63">
        <v>16.906615709653099</v>
      </c>
      <c r="AC1619" s="23">
        <v>0</v>
      </c>
      <c r="AD1619" s="63">
        <v>20.067297247529499</v>
      </c>
      <c r="AE1619" s="23">
        <v>0</v>
      </c>
      <c r="AF1619" s="64">
        <v>12.1933415839594</v>
      </c>
      <c r="AG1619" s="23">
        <v>0</v>
      </c>
      <c r="AH1619" s="63">
        <v>-6.0948258007556397</v>
      </c>
      <c r="AI1619" s="23">
        <v>0</v>
      </c>
      <c r="AJ1619" s="63">
        <v>10.0861129722034</v>
      </c>
      <c r="AK1619" s="23">
        <v>0.54123379999888099</v>
      </c>
      <c r="AL1619" s="23">
        <v>5.04694080282206E-2</v>
      </c>
      <c r="AM1619" s="63">
        <v>54.233189604827203</v>
      </c>
      <c r="AN1619" s="19"/>
      <c r="AO1619" s="26">
        <v>0</v>
      </c>
      <c r="AP1619" s="26">
        <v>0</v>
      </c>
      <c r="AQ1619" s="26">
        <v>0</v>
      </c>
      <c r="AR1619" s="26">
        <v>0</v>
      </c>
      <c r="AS1619" s="24">
        <v>0</v>
      </c>
      <c r="AT1619" s="24">
        <v>0</v>
      </c>
      <c r="AU1619" s="24">
        <v>7</v>
      </c>
      <c r="AV1619" s="25">
        <v>5</v>
      </c>
      <c r="AW1619" s="19"/>
      <c r="AX1619" s="29">
        <v>0</v>
      </c>
      <c r="AY1619" s="30">
        <v>-117.545979959425</v>
      </c>
      <c r="AZ1619" s="30">
        <v>0.39470262811346402</v>
      </c>
      <c r="BA1619" s="30">
        <v>-15.971119820984301</v>
      </c>
      <c r="BB1619" s="62">
        <v>0</v>
      </c>
      <c r="BC1619" s="108">
        <v>0</v>
      </c>
      <c r="BD1619" s="22">
        <v>43650</v>
      </c>
      <c r="BE1619" s="22"/>
      <c r="BF1619" s="24"/>
      <c r="BG1619" s="22"/>
      <c r="BH1619" s="37"/>
    </row>
    <row r="1620" spans="1:60" x14ac:dyDescent="0.25">
      <c r="A1620" s="19"/>
      <c r="B1620" s="17" t="s">
        <v>1634</v>
      </c>
      <c r="C1620" s="17" t="s">
        <v>5900</v>
      </c>
      <c r="D1620" s="17" t="s">
        <v>3293</v>
      </c>
      <c r="E1620" s="20" t="s">
        <v>7289</v>
      </c>
      <c r="F1620" s="20" t="s">
        <v>3158</v>
      </c>
      <c r="G1620" s="82" t="s">
        <v>7253</v>
      </c>
      <c r="H1620" s="85" t="s">
        <v>7277</v>
      </c>
      <c r="I1620" s="21" t="s">
        <v>7417</v>
      </c>
      <c r="J1620" s="21" t="s">
        <v>7930</v>
      </c>
      <c r="K1620" s="19"/>
      <c r="L1620" s="22">
        <v>44015</v>
      </c>
      <c r="M1620" s="98">
        <v>2116.3005000017602</v>
      </c>
      <c r="N1620" s="94">
        <v>2116.3005000017602</v>
      </c>
      <c r="O1620" s="94">
        <v>2152.7135000005401</v>
      </c>
      <c r="P1620" s="62">
        <f t="shared" si="25"/>
        <v>0.98308506914702265</v>
      </c>
      <c r="Q1620" s="22">
        <v>43747</v>
      </c>
      <c r="R1620" s="99">
        <v>19566.127</v>
      </c>
      <c r="S1620" s="99">
        <v>19130.764881683299</v>
      </c>
      <c r="T1620" s="19"/>
      <c r="U1620" s="23">
        <v>1.6550483269384101E-4</v>
      </c>
      <c r="V1620" s="63">
        <v>-0.541470803545963</v>
      </c>
      <c r="W1620" s="23">
        <v>4.2692465958680302E-3</v>
      </c>
      <c r="X1620" s="63">
        <v>-9.17584530508611</v>
      </c>
      <c r="Y1620" s="23">
        <v>2.70624559907446E-2</v>
      </c>
      <c r="Z1620" s="63">
        <v>15.906848979662801</v>
      </c>
      <c r="AA1620" s="23">
        <v>4.1946728044422302E-2</v>
      </c>
      <c r="AB1620" s="63">
        <v>21.101288514095401</v>
      </c>
      <c r="AC1620" s="23">
        <v>0.139919895909843</v>
      </c>
      <c r="AD1620" s="63">
        <v>34.059286838513799</v>
      </c>
      <c r="AE1620" s="23"/>
      <c r="AF1620" s="64"/>
      <c r="AG1620" s="23">
        <v>-4.0341881322092398E-4</v>
      </c>
      <c r="AH1620" s="63">
        <v>-6.1351676820777401</v>
      </c>
      <c r="AI1620" s="23">
        <v>3.02908756366378E-2</v>
      </c>
      <c r="AJ1620" s="63">
        <v>13.1152005358745</v>
      </c>
      <c r="AK1620" s="23">
        <v>0.17572250000026499</v>
      </c>
      <c r="AL1620" s="23">
        <v>6.4262048701493796E-2</v>
      </c>
      <c r="AM1620" s="63">
        <v>42.084833239845501</v>
      </c>
      <c r="AN1620" s="19"/>
      <c r="AO1620" s="26">
        <v>2.7294955907564099E-2</v>
      </c>
      <c r="AP1620" s="26">
        <v>-5.55329850467388E-2</v>
      </c>
      <c r="AQ1620" s="26">
        <v>3.5417833458268398E-2</v>
      </c>
      <c r="AR1620" s="26">
        <v>-3.0456659767878601E-2</v>
      </c>
      <c r="AS1620" s="24">
        <v>7</v>
      </c>
      <c r="AT1620" s="24">
        <v>5</v>
      </c>
      <c r="AU1620" s="24">
        <v>7</v>
      </c>
      <c r="AV1620" s="25">
        <v>5</v>
      </c>
      <c r="AW1620" s="19"/>
      <c r="AX1620" s="29">
        <v>7.9864750815249894E-2</v>
      </c>
      <c r="AY1620" s="30">
        <v>0.200587275893895</v>
      </c>
      <c r="AZ1620" s="30">
        <v>0.539331627825959</v>
      </c>
      <c r="BA1620" s="30">
        <v>0.24886958370325399</v>
      </c>
      <c r="BB1620" s="62">
        <v>8.1502376382377398E-3</v>
      </c>
      <c r="BC1620" s="108">
        <v>-10.886000389728</v>
      </c>
      <c r="BD1620" s="22">
        <v>43747</v>
      </c>
      <c r="BE1620" s="22">
        <v>43783</v>
      </c>
      <c r="BF1620" s="24"/>
      <c r="BG1620" s="22"/>
      <c r="BH1620" s="37"/>
    </row>
    <row r="1621" spans="1:60" x14ac:dyDescent="0.25">
      <c r="A1621" s="19"/>
      <c r="B1621" s="17" t="s">
        <v>1635</v>
      </c>
      <c r="C1621" s="17" t="s">
        <v>5901</v>
      </c>
      <c r="D1621" s="17" t="s">
        <v>3293</v>
      </c>
      <c r="E1621" s="20" t="s">
        <v>7323</v>
      </c>
      <c r="F1621" s="20" t="s">
        <v>3158</v>
      </c>
      <c r="G1621" s="82" t="s">
        <v>7253</v>
      </c>
      <c r="H1621" s="85" t="s">
        <v>7277</v>
      </c>
      <c r="I1621" s="21" t="s">
        <v>7417</v>
      </c>
      <c r="J1621" s="21" t="s">
        <v>7930</v>
      </c>
      <c r="K1621" s="19"/>
      <c r="L1621" s="22">
        <v>44015</v>
      </c>
      <c r="M1621" s="98">
        <v>1591.6994000002701</v>
      </c>
      <c r="N1621" s="94">
        <v>1591.6994000002701</v>
      </c>
      <c r="O1621" s="94">
        <v>1629.9384000003299</v>
      </c>
      <c r="P1621" s="62">
        <f t="shared" si="25"/>
        <v>0.97653960419605301</v>
      </c>
      <c r="Q1621" s="22">
        <v>43747</v>
      </c>
      <c r="R1621" s="99">
        <v>13265554.921</v>
      </c>
      <c r="S1621" s="99">
        <v>29529582.845562499</v>
      </c>
      <c r="T1621" s="19"/>
      <c r="U1621" s="23">
        <v>1.4062420996197001E-4</v>
      </c>
      <c r="V1621" s="63">
        <v>-0.54395886581914998</v>
      </c>
      <c r="W1621" s="23">
        <v>3.5190324451832601E-3</v>
      </c>
      <c r="X1621" s="63">
        <v>-9.2508667201473092</v>
      </c>
      <c r="Y1621" s="23">
        <v>2.2417526004574001E-2</v>
      </c>
      <c r="Z1621" s="63">
        <v>15.4423559810384</v>
      </c>
      <c r="AA1621" s="23">
        <v>3.2479761488502797E-2</v>
      </c>
      <c r="AB1621" s="63">
        <v>20.154591858503402</v>
      </c>
      <c r="AC1621" s="23">
        <v>0.11931382105831299</v>
      </c>
      <c r="AD1621" s="63">
        <v>31.998679353360799</v>
      </c>
      <c r="AE1621" s="23">
        <v>0.15173726284963801</v>
      </c>
      <c r="AF1621" s="64">
        <v>27.367067868937699</v>
      </c>
      <c r="AG1621" s="23">
        <v>-4.7806517250137398E-4</v>
      </c>
      <c r="AH1621" s="63">
        <v>-6.1426323180057798</v>
      </c>
      <c r="AI1621" s="23">
        <v>2.5554730475050701E-2</v>
      </c>
      <c r="AJ1621" s="63">
        <v>12.641586019715801</v>
      </c>
      <c r="AK1621" s="23">
        <v>0.59169939999992505</v>
      </c>
      <c r="AL1621" s="23">
        <v>5.3681532550399397E-2</v>
      </c>
      <c r="AM1621" s="63">
        <v>57.701739780372002</v>
      </c>
      <c r="AN1621" s="19"/>
      <c r="AO1621" s="26">
        <v>2.72693282004184E-2</v>
      </c>
      <c r="AP1621" s="26">
        <v>-5.5556538990495001E-2</v>
      </c>
      <c r="AQ1621" s="26">
        <v>3.4618821877302301E-2</v>
      </c>
      <c r="AR1621" s="26">
        <v>-3.1182690584500999E-2</v>
      </c>
      <c r="AS1621" s="24">
        <v>7</v>
      </c>
      <c r="AT1621" s="24">
        <v>5</v>
      </c>
      <c r="AU1621" s="24">
        <v>7</v>
      </c>
      <c r="AV1621" s="25">
        <v>5</v>
      </c>
      <c r="AW1621" s="19"/>
      <c r="AX1621" s="29">
        <v>7.9840103565074996E-2</v>
      </c>
      <c r="AY1621" s="30">
        <v>9.0883988175960398E-2</v>
      </c>
      <c r="AZ1621" s="30">
        <v>0.50923712468375004</v>
      </c>
      <c r="BA1621" s="30">
        <v>0.11249845357713199</v>
      </c>
      <c r="BB1621" s="62">
        <v>8.1474358377363401E-3</v>
      </c>
      <c r="BC1621" s="108">
        <v>-10.966070865004401</v>
      </c>
      <c r="BD1621" s="22">
        <v>43747</v>
      </c>
      <c r="BE1621" s="22">
        <v>43783</v>
      </c>
      <c r="BF1621" s="24"/>
      <c r="BG1621" s="22"/>
      <c r="BH1621" s="37"/>
    </row>
    <row r="1622" spans="1:60" x14ac:dyDescent="0.25">
      <c r="A1622" s="19"/>
      <c r="B1622" s="17" t="s">
        <v>1636</v>
      </c>
      <c r="C1622" s="17" t="s">
        <v>5902</v>
      </c>
      <c r="D1622" s="17" t="s">
        <v>3293</v>
      </c>
      <c r="E1622" s="20" t="s">
        <v>7298</v>
      </c>
      <c r="F1622" s="20" t="s">
        <v>3158</v>
      </c>
      <c r="G1622" s="82" t="s">
        <v>7253</v>
      </c>
      <c r="H1622" s="85" t="s">
        <v>7277</v>
      </c>
      <c r="I1622" s="21" t="s">
        <v>7417</v>
      </c>
      <c r="J1622" s="21" t="s">
        <v>7931</v>
      </c>
      <c r="K1622" s="19"/>
      <c r="L1622" s="22">
        <v>44015</v>
      </c>
      <c r="M1622" s="98">
        <v>2027.4578000009101</v>
      </c>
      <c r="N1622" s="94">
        <v>2027.4578000009101</v>
      </c>
      <c r="O1622" s="94">
        <v>2071.7575000002998</v>
      </c>
      <c r="P1622" s="62">
        <f t="shared" si="25"/>
        <v>0.97861733335132928</v>
      </c>
      <c r="Q1622" s="22">
        <v>43747</v>
      </c>
      <c r="R1622" s="99">
        <v>11200303.971999999</v>
      </c>
      <c r="S1622" s="99">
        <v>15147781.873718699</v>
      </c>
      <c r="T1622" s="19"/>
      <c r="U1622" s="23">
        <v>1.48533164974651E-4</v>
      </c>
      <c r="V1622" s="63">
        <v>-0.543167970317882</v>
      </c>
      <c r="W1622" s="23">
        <v>3.7576219710899702E-3</v>
      </c>
      <c r="X1622" s="63">
        <v>-9.2270077675639204</v>
      </c>
      <c r="Y1622" s="23">
        <v>2.3893034964203301E-2</v>
      </c>
      <c r="Z1622" s="63">
        <v>15.5899068770086</v>
      </c>
      <c r="AA1622" s="23">
        <v>3.5482418190440498E-2</v>
      </c>
      <c r="AB1622" s="63">
        <v>20.454857528704501</v>
      </c>
      <c r="AC1622" s="23">
        <v>0.125829299513571</v>
      </c>
      <c r="AD1622" s="63">
        <v>32.650227198901099</v>
      </c>
      <c r="AE1622" s="23">
        <v>0.16180594760779099</v>
      </c>
      <c r="AF1622" s="64">
        <v>28.373936344753002</v>
      </c>
      <c r="AG1622" s="23">
        <v>-4.5430359023157502E-4</v>
      </c>
      <c r="AH1622" s="63">
        <v>-6.1402561597787999</v>
      </c>
      <c r="AI1622" s="23">
        <v>2.7059204116085301E-2</v>
      </c>
      <c r="AJ1622" s="63">
        <v>12.7920333838119</v>
      </c>
      <c r="AK1622" s="23">
        <v>0.63607575733098198</v>
      </c>
      <c r="AL1622" s="23">
        <v>5.6946204573250697E-2</v>
      </c>
      <c r="AM1622" s="63">
        <v>62.139375513477702</v>
      </c>
      <c r="AN1622" s="19"/>
      <c r="AO1622" s="26">
        <v>2.72775129342335E-2</v>
      </c>
      <c r="AP1622" s="26">
        <v>-5.5549032040289603E-2</v>
      </c>
      <c r="AQ1622" s="26">
        <v>3.4872976420956499E-2</v>
      </c>
      <c r="AR1622" s="26">
        <v>-3.0951730538618001E-2</v>
      </c>
      <c r="AS1622" s="24">
        <v>7</v>
      </c>
      <c r="AT1622" s="24">
        <v>5</v>
      </c>
      <c r="AU1622" s="24">
        <v>7</v>
      </c>
      <c r="AV1622" s="25">
        <v>5</v>
      </c>
      <c r="AW1622" s="19"/>
      <c r="AX1622" s="29">
        <v>7.9847811233703395E-2</v>
      </c>
      <c r="AY1622" s="30">
        <v>0.12568827785116801</v>
      </c>
      <c r="AZ1622" s="30">
        <v>0.51878341228803004</v>
      </c>
      <c r="BA1622" s="30">
        <v>0.15569529650883901</v>
      </c>
      <c r="BB1622" s="62">
        <v>8.1483132483117504E-3</v>
      </c>
      <c r="BC1622" s="108">
        <v>-10.9405951227091</v>
      </c>
      <c r="BD1622" s="22">
        <v>43747</v>
      </c>
      <c r="BE1622" s="22">
        <v>43783</v>
      </c>
      <c r="BF1622" s="24"/>
      <c r="BG1622" s="22"/>
      <c r="BH1622" s="37"/>
    </row>
    <row r="1623" spans="1:60" x14ac:dyDescent="0.25">
      <c r="A1623" s="19"/>
      <c r="B1623" s="17" t="s">
        <v>1637</v>
      </c>
      <c r="C1623" s="17" t="s">
        <v>5903</v>
      </c>
      <c r="D1623" s="17" t="s">
        <v>3293</v>
      </c>
      <c r="E1623" s="20" t="s">
        <v>7357</v>
      </c>
      <c r="F1623" s="20" t="s">
        <v>3158</v>
      </c>
      <c r="G1623" s="82" t="s">
        <v>7253</v>
      </c>
      <c r="H1623" s="85" t="s">
        <v>7277</v>
      </c>
      <c r="I1623" s="21" t="s">
        <v>7417</v>
      </c>
      <c r="J1623" s="21" t="s">
        <v>7932</v>
      </c>
      <c r="K1623" s="19"/>
      <c r="L1623" s="22">
        <v>44015</v>
      </c>
      <c r="M1623" s="98">
        <v>1000</v>
      </c>
      <c r="N1623" s="94">
        <v>1000</v>
      </c>
      <c r="O1623" s="94">
        <v>1000</v>
      </c>
      <c r="P1623" s="62">
        <f t="shared" si="25"/>
        <v>1</v>
      </c>
      <c r="Q1623" s="22">
        <v>44015</v>
      </c>
      <c r="R1623" s="99">
        <v>0</v>
      </c>
      <c r="S1623" s="99">
        <v>0</v>
      </c>
      <c r="T1623" s="19"/>
      <c r="U1623" s="23">
        <v>0</v>
      </c>
      <c r="V1623" s="63">
        <v>-0.55802128681534702</v>
      </c>
      <c r="W1623" s="23">
        <v>0</v>
      </c>
      <c r="X1623" s="63">
        <v>-9.6027699646656401</v>
      </c>
      <c r="Y1623" s="23">
        <v>0</v>
      </c>
      <c r="Z1623" s="63">
        <v>13.200603380581001</v>
      </c>
      <c r="AA1623" s="23">
        <v>0</v>
      </c>
      <c r="AB1623" s="63">
        <v>16.906615709653099</v>
      </c>
      <c r="AC1623" s="23">
        <v>0</v>
      </c>
      <c r="AD1623" s="63">
        <v>20.067297247529499</v>
      </c>
      <c r="AE1623" s="23">
        <v>0</v>
      </c>
      <c r="AF1623" s="64">
        <v>12.1933415839594</v>
      </c>
      <c r="AG1623" s="23">
        <v>0</v>
      </c>
      <c r="AH1623" s="63">
        <v>-6.0948258007556397</v>
      </c>
      <c r="AI1623" s="23">
        <v>0</v>
      </c>
      <c r="AJ1623" s="63">
        <v>10.0861129722034</v>
      </c>
      <c r="AK1623" s="23">
        <v>0</v>
      </c>
      <c r="AL1623" s="23">
        <v>0</v>
      </c>
      <c r="AM1623" s="63">
        <v>-1.4682002196423101</v>
      </c>
      <c r="AN1623" s="19"/>
      <c r="AO1623" s="26">
        <v>0</v>
      </c>
      <c r="AP1623" s="26">
        <v>0</v>
      </c>
      <c r="AQ1623" s="26">
        <v>0</v>
      </c>
      <c r="AR1623" s="26">
        <v>0</v>
      </c>
      <c r="AS1623" s="24">
        <v>0</v>
      </c>
      <c r="AT1623" s="24">
        <v>0</v>
      </c>
      <c r="AU1623" s="24">
        <v>7</v>
      </c>
      <c r="AV1623" s="25">
        <v>5</v>
      </c>
      <c r="AW1623" s="19"/>
      <c r="AX1623" s="29">
        <v>0</v>
      </c>
      <c r="AY1623" s="30">
        <v>-117.545979959425</v>
      </c>
      <c r="AZ1623" s="30">
        <v>0.39470262811346402</v>
      </c>
      <c r="BA1623" s="30">
        <v>-15.971119820984301</v>
      </c>
      <c r="BB1623" s="62">
        <v>0</v>
      </c>
      <c r="BC1623" s="108">
        <v>0</v>
      </c>
      <c r="BD1623" s="22">
        <v>43650</v>
      </c>
      <c r="BE1623" s="22"/>
      <c r="BF1623" s="24"/>
      <c r="BG1623" s="22"/>
      <c r="BH1623" s="37"/>
    </row>
    <row r="1624" spans="1:60" x14ac:dyDescent="0.25">
      <c r="A1624" s="19"/>
      <c r="B1624" s="17" t="s">
        <v>1638</v>
      </c>
      <c r="C1624" s="17" t="s">
        <v>5904</v>
      </c>
      <c r="D1624" s="17" t="s">
        <v>3293</v>
      </c>
      <c r="E1624" s="20" t="s">
        <v>7324</v>
      </c>
      <c r="F1624" s="20" t="s">
        <v>3158</v>
      </c>
      <c r="G1624" s="82" t="s">
        <v>7253</v>
      </c>
      <c r="H1624" s="85" t="s">
        <v>7277</v>
      </c>
      <c r="I1624" s="21" t="s">
        <v>7417</v>
      </c>
      <c r="J1624" s="21" t="s">
        <v>7933</v>
      </c>
      <c r="K1624" s="19"/>
      <c r="L1624" s="22">
        <v>44015</v>
      </c>
      <c r="M1624" s="98">
        <v>1363.5438000001</v>
      </c>
      <c r="N1624" s="94">
        <v>1363.5438000001</v>
      </c>
      <c r="O1624" s="94">
        <v>1385.1919999998099</v>
      </c>
      <c r="P1624" s="62">
        <f t="shared" si="25"/>
        <v>0.98437169720896966</v>
      </c>
      <c r="Q1624" s="22">
        <v>43747</v>
      </c>
      <c r="R1624" s="99">
        <v>204891824.42199999</v>
      </c>
      <c r="S1624" s="99">
        <v>117364635.0495</v>
      </c>
      <c r="T1624" s="19"/>
      <c r="U1624" s="23">
        <v>1.7032056348398301E-4</v>
      </c>
      <c r="V1624" s="63">
        <v>-0.54098923046694802</v>
      </c>
      <c r="W1624" s="23">
        <v>4.4159735243738396E-3</v>
      </c>
      <c r="X1624" s="63">
        <v>-9.1611726122355304</v>
      </c>
      <c r="Y1624" s="23">
        <v>2.7974327627816799E-2</v>
      </c>
      <c r="Z1624" s="63">
        <v>15.998036143369999</v>
      </c>
      <c r="AA1624" s="23">
        <v>4.38108597390965E-2</v>
      </c>
      <c r="AB1624" s="63">
        <v>21.2877016835555</v>
      </c>
      <c r="AC1624" s="23">
        <v>0.143999919457274</v>
      </c>
      <c r="AD1624" s="63">
        <v>34.467289193242301</v>
      </c>
      <c r="AE1624" s="23">
        <v>0.190039700752241</v>
      </c>
      <c r="AF1624" s="64">
        <v>31.197311659198</v>
      </c>
      <c r="AG1624" s="23">
        <v>-3.8876187227288001E-4</v>
      </c>
      <c r="AH1624" s="63">
        <v>-6.1337019879865702</v>
      </c>
      <c r="AI1624" s="23">
        <v>3.1220746148392198E-2</v>
      </c>
      <c r="AJ1624" s="63">
        <v>13.208187587049901</v>
      </c>
      <c r="AK1624" s="23"/>
      <c r="AL1624" s="23"/>
      <c r="AM1624" s="63"/>
      <c r="AN1624" s="19"/>
      <c r="AO1624" s="26">
        <v>2.7300034220388601E-2</v>
      </c>
      <c r="AP1624" s="26">
        <v>-5.5528347364088397E-2</v>
      </c>
      <c r="AQ1624" s="26">
        <v>3.5574482002630199E-2</v>
      </c>
      <c r="AR1624" s="26">
        <v>-3.0314394100969401E-2</v>
      </c>
      <c r="AS1624" s="24">
        <v>7</v>
      </c>
      <c r="AT1624" s="24">
        <v>5</v>
      </c>
      <c r="AU1624" s="24">
        <v>7</v>
      </c>
      <c r="AV1624" s="25">
        <v>5</v>
      </c>
      <c r="AW1624" s="19"/>
      <c r="AX1624" s="29">
        <v>7.9869689631523202E-2</v>
      </c>
      <c r="AY1624" s="30">
        <v>0.22217980712957799</v>
      </c>
      <c r="AZ1624" s="30">
        <v>0.54525599981843698</v>
      </c>
      <c r="BA1624" s="30">
        <v>0.27578477916677002</v>
      </c>
      <c r="BB1624" s="62">
        <v>8.1507982999028204E-3</v>
      </c>
      <c r="BC1624" s="108">
        <v>-10.870298124747899</v>
      </c>
      <c r="BD1624" s="22">
        <v>43747</v>
      </c>
      <c r="BE1624" s="22">
        <v>43783</v>
      </c>
      <c r="BF1624" s="24"/>
      <c r="BG1624" s="22"/>
      <c r="BH1624" s="37"/>
    </row>
    <row r="1625" spans="1:60" x14ac:dyDescent="0.25">
      <c r="A1625" s="19"/>
      <c r="B1625" s="17" t="s">
        <v>1639</v>
      </c>
      <c r="C1625" s="17" t="s">
        <v>5905</v>
      </c>
      <c r="D1625" s="17" t="s">
        <v>3293</v>
      </c>
      <c r="E1625" s="20" t="s">
        <v>7325</v>
      </c>
      <c r="F1625" s="20" t="s">
        <v>3158</v>
      </c>
      <c r="G1625" s="82" t="s">
        <v>7253</v>
      </c>
      <c r="H1625" s="85" t="s">
        <v>7277</v>
      </c>
      <c r="I1625" s="21" t="s">
        <v>7417</v>
      </c>
      <c r="J1625" s="21" t="s">
        <v>7934</v>
      </c>
      <c r="K1625" s="19"/>
      <c r="L1625" s="22">
        <v>44015</v>
      </c>
      <c r="M1625" s="98">
        <v>1607.06100000069</v>
      </c>
      <c r="N1625" s="94">
        <v>1607.06100000069</v>
      </c>
      <c r="O1625" s="94">
        <v>1644.46340000071</v>
      </c>
      <c r="P1625" s="62">
        <f t="shared" si="25"/>
        <v>0.97725555947307563</v>
      </c>
      <c r="Q1625" s="22">
        <v>43747</v>
      </c>
      <c r="R1625" s="99">
        <v>15572383.977</v>
      </c>
      <c r="S1625" s="99">
        <v>16171874.428328101</v>
      </c>
      <c r="T1625" s="19"/>
      <c r="U1625" s="23">
        <v>1.4332561659102799E-4</v>
      </c>
      <c r="V1625" s="63">
        <v>-0.543688725156244</v>
      </c>
      <c r="W1625" s="23">
        <v>3.6013369699503502E-3</v>
      </c>
      <c r="X1625" s="63">
        <v>-9.2426362676778808</v>
      </c>
      <c r="Y1625" s="23">
        <v>2.2926105591977799E-2</v>
      </c>
      <c r="Z1625" s="63">
        <v>15.4932139397861</v>
      </c>
      <c r="AA1625" s="23">
        <v>3.3514171083879801E-2</v>
      </c>
      <c r="AB1625" s="63">
        <v>20.258032818033801</v>
      </c>
      <c r="AC1625" s="23">
        <v>0.12155623944461701</v>
      </c>
      <c r="AD1625" s="63">
        <v>32.2229211920057</v>
      </c>
      <c r="AE1625" s="23">
        <v>0.15519934627081999</v>
      </c>
      <c r="AF1625" s="64">
        <v>27.713276211055899</v>
      </c>
      <c r="AG1625" s="23">
        <v>-4.6982976436993302E-4</v>
      </c>
      <c r="AH1625" s="63">
        <v>-6.1418087771962702</v>
      </c>
      <c r="AI1625" s="23">
        <v>2.6073275323142301E-2</v>
      </c>
      <c r="AJ1625" s="63">
        <v>12.6934405045176</v>
      </c>
      <c r="AK1625" s="23">
        <v>0.60706100000068497</v>
      </c>
      <c r="AL1625" s="23">
        <v>5.4820692279463401E-2</v>
      </c>
      <c r="AM1625" s="63">
        <v>59.237899780448103</v>
      </c>
      <c r="AN1625" s="19"/>
      <c r="AO1625" s="26">
        <v>2.7272134982922601E-2</v>
      </c>
      <c r="AP1625" s="26">
        <v>-5.5553964573846301E-2</v>
      </c>
      <c r="AQ1625" s="26">
        <v>3.47064286761452E-2</v>
      </c>
      <c r="AR1625" s="26">
        <v>-3.11030946668325E-2</v>
      </c>
      <c r="AS1625" s="24">
        <v>7</v>
      </c>
      <c r="AT1625" s="24">
        <v>5</v>
      </c>
      <c r="AU1625" s="24">
        <v>7</v>
      </c>
      <c r="AV1625" s="25">
        <v>5</v>
      </c>
      <c r="AW1625" s="19"/>
      <c r="AX1625" s="29">
        <v>7.9842764123241095E-2</v>
      </c>
      <c r="AY1625" s="30">
        <v>0.102873262984986</v>
      </c>
      <c r="AZ1625" s="30">
        <v>0.51252548846332502</v>
      </c>
      <c r="BA1625" s="30">
        <v>0.127371592627014</v>
      </c>
      <c r="BB1625" s="62">
        <v>8.1477385583912099E-3</v>
      </c>
      <c r="BC1625" s="108">
        <v>-10.957288559904599</v>
      </c>
      <c r="BD1625" s="22">
        <v>43747</v>
      </c>
      <c r="BE1625" s="22">
        <v>43783</v>
      </c>
      <c r="BF1625" s="24"/>
      <c r="BG1625" s="22"/>
      <c r="BH1625" s="37"/>
    </row>
    <row r="1626" spans="1:60" x14ac:dyDescent="0.25">
      <c r="A1626" s="19"/>
      <c r="B1626" s="17" t="s">
        <v>1640</v>
      </c>
      <c r="C1626" s="17" t="s">
        <v>5906</v>
      </c>
      <c r="D1626" s="17" t="s">
        <v>3293</v>
      </c>
      <c r="E1626" s="20" t="s">
        <v>7326</v>
      </c>
      <c r="F1626" s="20" t="s">
        <v>3158</v>
      </c>
      <c r="G1626" s="82" t="s">
        <v>7253</v>
      </c>
      <c r="H1626" s="85" t="s">
        <v>7277</v>
      </c>
      <c r="I1626" s="21" t="s">
        <v>7417</v>
      </c>
      <c r="J1626" s="21" t="s">
        <v>7935</v>
      </c>
      <c r="K1626" s="19"/>
      <c r="L1626" s="22">
        <v>44015</v>
      </c>
      <c r="M1626" s="98">
        <v>2015.2096999995399</v>
      </c>
      <c r="N1626" s="94">
        <v>2015.2096999995399</v>
      </c>
      <c r="O1626" s="94">
        <v>2071.19900000095</v>
      </c>
      <c r="P1626" s="62">
        <f t="shared" si="25"/>
        <v>0.97296768683193435</v>
      </c>
      <c r="Q1626" s="22">
        <v>43747</v>
      </c>
      <c r="R1626" s="99">
        <v>138211894.58399999</v>
      </c>
      <c r="S1626" s="99">
        <v>226672620.35425001</v>
      </c>
      <c r="T1626" s="19"/>
      <c r="U1626" s="23">
        <v>1.2695079567492899E-4</v>
      </c>
      <c r="V1626" s="63">
        <v>-0.54532620724785397</v>
      </c>
      <c r="W1626" s="23">
        <v>3.1078173433343199E-3</v>
      </c>
      <c r="X1626" s="63">
        <v>-9.2919882303394807</v>
      </c>
      <c r="Y1626" s="23">
        <v>1.9878527140463099E-2</v>
      </c>
      <c r="Z1626" s="63">
        <v>15.188456094634599</v>
      </c>
      <c r="AA1626" s="23">
        <v>2.7323083804731099E-2</v>
      </c>
      <c r="AB1626" s="63">
        <v>19.6389240901335</v>
      </c>
      <c r="AC1626" s="23">
        <v>0.108168540889892</v>
      </c>
      <c r="AD1626" s="63">
        <v>30.8841513365333</v>
      </c>
      <c r="AE1626" s="23">
        <v>0.13458186282339701</v>
      </c>
      <c r="AF1626" s="64">
        <v>25.6515278663137</v>
      </c>
      <c r="AG1626" s="23">
        <v>-5.1903126222896401E-4</v>
      </c>
      <c r="AH1626" s="63">
        <v>-6.1467289269785397</v>
      </c>
      <c r="AI1626" s="23">
        <v>2.2966014565099599E-2</v>
      </c>
      <c r="AJ1626" s="63">
        <v>12.3827144287206</v>
      </c>
      <c r="AK1626" s="23">
        <v>0.52879347883746997</v>
      </c>
      <c r="AL1626" s="23">
        <v>4.8912455193203599E-2</v>
      </c>
      <c r="AM1626" s="63">
        <v>51.411147664126503</v>
      </c>
      <c r="AN1626" s="19"/>
      <c r="AO1626" s="26">
        <v>2.72552469250513E-2</v>
      </c>
      <c r="AP1626" s="26">
        <v>-5.5569484221487102E-2</v>
      </c>
      <c r="AQ1626" s="26">
        <v>3.4180740220108398E-2</v>
      </c>
      <c r="AR1626" s="26">
        <v>-3.1580762944940902E-2</v>
      </c>
      <c r="AS1626" s="24">
        <v>6</v>
      </c>
      <c r="AT1626" s="24">
        <v>6</v>
      </c>
      <c r="AU1626" s="24">
        <v>7</v>
      </c>
      <c r="AV1626" s="25">
        <v>5</v>
      </c>
      <c r="AW1626" s="19"/>
      <c r="AX1626" s="29">
        <v>7.9827158490879804E-2</v>
      </c>
      <c r="AY1626" s="30">
        <v>3.1079730693534199E-2</v>
      </c>
      <c r="AZ1626" s="30">
        <v>0.49283715151204899</v>
      </c>
      <c r="BA1626" s="30">
        <v>3.8422076852214097E-2</v>
      </c>
      <c r="BB1626" s="62">
        <v>8.1459590748636408E-3</v>
      </c>
      <c r="BC1626" s="108">
        <v>-11.0099657251703</v>
      </c>
      <c r="BD1626" s="22">
        <v>43747</v>
      </c>
      <c r="BE1626" s="22">
        <v>43783</v>
      </c>
      <c r="BF1626" s="24"/>
      <c r="BG1626" s="22"/>
      <c r="BH1626" s="37"/>
    </row>
    <row r="1627" spans="1:60" x14ac:dyDescent="0.25">
      <c r="A1627" s="19"/>
      <c r="B1627" s="17" t="s">
        <v>1641</v>
      </c>
      <c r="C1627" s="17" t="s">
        <v>5907</v>
      </c>
      <c r="D1627" s="17" t="s">
        <v>3293</v>
      </c>
      <c r="E1627" s="20" t="s">
        <v>7327</v>
      </c>
      <c r="F1627" s="20" t="s">
        <v>3158</v>
      </c>
      <c r="G1627" s="82" t="s">
        <v>7253</v>
      </c>
      <c r="H1627" s="85" t="s">
        <v>7277</v>
      </c>
      <c r="I1627" s="21" t="s">
        <v>7417</v>
      </c>
      <c r="J1627" s="21" t="s">
        <v>7936</v>
      </c>
      <c r="K1627" s="19"/>
      <c r="L1627" s="22">
        <v>44015</v>
      </c>
      <c r="M1627" s="98">
        <v>1510.1800999995301</v>
      </c>
      <c r="N1627" s="94">
        <v>1510.1800999995301</v>
      </c>
      <c r="O1627" s="94">
        <v>1551</v>
      </c>
      <c r="P1627" s="62">
        <f t="shared" si="25"/>
        <v>0.97368156028338493</v>
      </c>
      <c r="Q1627" s="22">
        <v>43747</v>
      </c>
      <c r="R1627" s="99">
        <v>3732238.804</v>
      </c>
      <c r="S1627" s="99">
        <v>3364100.7340000002</v>
      </c>
      <c r="T1627" s="19"/>
      <c r="U1627" s="23">
        <v>1.2967022121301901E-4</v>
      </c>
      <c r="V1627" s="63">
        <v>-0.54505426469404505</v>
      </c>
      <c r="W1627" s="23">
        <v>3.19009620034194E-3</v>
      </c>
      <c r="X1627" s="63">
        <v>-9.2837603446387202</v>
      </c>
      <c r="Y1627" s="23">
        <v>2.03858922996005E-2</v>
      </c>
      <c r="Z1627" s="63">
        <v>15.239192610548301</v>
      </c>
      <c r="AA1627" s="23">
        <v>2.8352939845717601E-2</v>
      </c>
      <c r="AB1627" s="63">
        <v>19.7419096942176</v>
      </c>
      <c r="AC1627" s="23">
        <v>0.110389231773297</v>
      </c>
      <c r="AD1627" s="63">
        <v>31.106220424873801</v>
      </c>
      <c r="AE1627" s="23">
        <v>0.13799300210128401</v>
      </c>
      <c r="AF1627" s="64">
        <v>25.992641794087799</v>
      </c>
      <c r="AG1627" s="23">
        <v>-5.1080381854262701E-4</v>
      </c>
      <c r="AH1627" s="63">
        <v>-6.1459061826099104</v>
      </c>
      <c r="AI1627" s="23">
        <v>2.3483293933168201E-2</v>
      </c>
      <c r="AJ1627" s="63">
        <v>12.4344423655275</v>
      </c>
      <c r="AK1627" s="23">
        <v>0.51018009999999803</v>
      </c>
      <c r="AL1627" s="23">
        <v>4.7467926198805799E-2</v>
      </c>
      <c r="AM1627" s="63">
        <v>49.549809780379299</v>
      </c>
      <c r="AN1627" s="19"/>
      <c r="AO1627" s="26">
        <v>2.7258010557488901E-2</v>
      </c>
      <c r="AP1627" s="26">
        <v>-5.55668864572363E-2</v>
      </c>
      <c r="AQ1627" s="26">
        <v>3.42683056933311E-2</v>
      </c>
      <c r="AR1627" s="26">
        <v>-3.1501175738412698E-2</v>
      </c>
      <c r="AS1627" s="24">
        <v>6</v>
      </c>
      <c r="AT1627" s="24">
        <v>6</v>
      </c>
      <c r="AU1627" s="24">
        <v>7</v>
      </c>
      <c r="AV1627" s="25">
        <v>5</v>
      </c>
      <c r="AW1627" s="19"/>
      <c r="AX1627" s="29">
        <v>7.9829690497572298E-2</v>
      </c>
      <c r="AY1627" s="30">
        <v>4.3026965483136302E-2</v>
      </c>
      <c r="AZ1627" s="30">
        <v>0.49611288404275899</v>
      </c>
      <c r="BA1627" s="30">
        <v>5.3205382760438603E-2</v>
      </c>
      <c r="BB1627" s="62">
        <v>8.1462484394523894E-3</v>
      </c>
      <c r="BC1627" s="108">
        <v>-11.001147646733401</v>
      </c>
      <c r="BD1627" s="22">
        <v>43747</v>
      </c>
      <c r="BE1627" s="22">
        <v>43783</v>
      </c>
      <c r="BF1627" s="24"/>
      <c r="BG1627" s="22"/>
      <c r="BH1627" s="37"/>
    </row>
    <row r="1628" spans="1:60" x14ac:dyDescent="0.25">
      <c r="A1628" s="19"/>
      <c r="B1628" s="17" t="s">
        <v>1642</v>
      </c>
      <c r="C1628" s="17" t="s">
        <v>5908</v>
      </c>
      <c r="D1628" s="17" t="s">
        <v>3294</v>
      </c>
      <c r="E1628" s="20" t="s">
        <v>7289</v>
      </c>
      <c r="F1628" s="20" t="s">
        <v>7248</v>
      </c>
      <c r="G1628" s="82" t="s">
        <v>7249</v>
      </c>
      <c r="H1628" s="85" t="s">
        <v>7450</v>
      </c>
      <c r="I1628" s="21" t="s">
        <v>7418</v>
      </c>
      <c r="J1628" s="21" t="s">
        <v>7937</v>
      </c>
      <c r="K1628" s="19"/>
      <c r="L1628" s="22">
        <v>44015</v>
      </c>
      <c r="M1628" s="98">
        <v>788266.773686409</v>
      </c>
      <c r="N1628" s="94">
        <v>788266.773686409</v>
      </c>
      <c r="O1628" s="94">
        <v>889444.873071671</v>
      </c>
      <c r="P1628" s="62">
        <f t="shared" si="25"/>
        <v>0.88624578942610965</v>
      </c>
      <c r="Q1628" s="22">
        <v>43896</v>
      </c>
      <c r="R1628" s="99">
        <v>312410.049932617</v>
      </c>
      <c r="S1628" s="99">
        <v>340947.08434716798</v>
      </c>
      <c r="T1628" s="19"/>
      <c r="U1628" s="23">
        <v>-1.3931283571764701E-2</v>
      </c>
      <c r="V1628" s="63">
        <v>-1.9511496439918099</v>
      </c>
      <c r="W1628" s="23">
        <v>4.86842346781486E-2</v>
      </c>
      <c r="X1628" s="63">
        <v>-4.7343464968507796</v>
      </c>
      <c r="Y1628" s="23">
        <v>-4.1962764589698102E-2</v>
      </c>
      <c r="Z1628" s="63">
        <v>9.0043269216112094</v>
      </c>
      <c r="AA1628" s="23">
        <v>8.3280003795225599E-2</v>
      </c>
      <c r="AB1628" s="63">
        <v>25.234616089175699</v>
      </c>
      <c r="AC1628" s="23">
        <v>0.24152984990010701</v>
      </c>
      <c r="AD1628" s="63">
        <v>44.2202822375693</v>
      </c>
      <c r="AE1628" s="23">
        <v>0.17459059230721299</v>
      </c>
      <c r="AF1628" s="64">
        <v>29.652400814695302</v>
      </c>
      <c r="AG1628" s="23">
        <v>-1.42932348135218E-2</v>
      </c>
      <c r="AH1628" s="63">
        <v>-7.52414928210783</v>
      </c>
      <c r="AI1628" s="23">
        <v>-2.96251559684606E-2</v>
      </c>
      <c r="AJ1628" s="63">
        <v>7.1235973753573498</v>
      </c>
      <c r="AK1628" s="23">
        <v>0.669985961795319</v>
      </c>
      <c r="AL1628" s="23">
        <v>6.8771929800277604E-2</v>
      </c>
      <c r="AM1628" s="63">
        <v>74.380833184579402</v>
      </c>
      <c r="AN1628" s="19"/>
      <c r="AO1628" s="26">
        <v>3.6019574476085801E-2</v>
      </c>
      <c r="AP1628" s="26">
        <v>-4.7489644782253898E-2</v>
      </c>
      <c r="AQ1628" s="26">
        <v>0.135533700811793</v>
      </c>
      <c r="AR1628" s="26">
        <v>-0.15724794488051</v>
      </c>
      <c r="AS1628" s="24">
        <v>9</v>
      </c>
      <c r="AT1628" s="24">
        <v>3</v>
      </c>
      <c r="AU1628" s="24">
        <v>6</v>
      </c>
      <c r="AV1628" s="25">
        <v>6</v>
      </c>
      <c r="AW1628" s="19"/>
      <c r="AX1628" s="29">
        <v>0.16375887358386501</v>
      </c>
      <c r="AY1628" s="30">
        <v>0.44683557168173099</v>
      </c>
      <c r="AZ1628" s="30">
        <v>0.64244553236130697</v>
      </c>
      <c r="BA1628" s="30">
        <v>0.63845293992017105</v>
      </c>
      <c r="BB1628" s="62">
        <v>1.6874366326464999E-2</v>
      </c>
      <c r="BC1628" s="108">
        <v>-23.524174948979599</v>
      </c>
      <c r="BD1628" s="22">
        <v>43896</v>
      </c>
      <c r="BE1628" s="22">
        <v>43915</v>
      </c>
      <c r="BF1628" s="24"/>
      <c r="BG1628" s="22"/>
      <c r="BH1628" s="37"/>
    </row>
    <row r="1629" spans="1:60" x14ac:dyDescent="0.25">
      <c r="A1629" s="19"/>
      <c r="B1629" s="17" t="s">
        <v>1643</v>
      </c>
      <c r="C1629" s="17" t="s">
        <v>5909</v>
      </c>
      <c r="D1629" s="17" t="s">
        <v>3294</v>
      </c>
      <c r="E1629" s="20" t="s">
        <v>7385</v>
      </c>
      <c r="F1629" s="20" t="s">
        <v>7248</v>
      </c>
      <c r="G1629" s="82" t="s">
        <v>7249</v>
      </c>
      <c r="H1629" s="85" t="s">
        <v>7450</v>
      </c>
      <c r="I1629" s="21" t="s">
        <v>7418</v>
      </c>
      <c r="J1629" s="21" t="s">
        <v>2982</v>
      </c>
      <c r="K1629" s="19"/>
      <c r="L1629" s="22">
        <v>44015</v>
      </c>
      <c r="M1629" s="98">
        <v>846320.40073013306</v>
      </c>
      <c r="N1629" s="94">
        <v>846320.40073013306</v>
      </c>
      <c r="O1629" s="94">
        <v>953652.80958366406</v>
      </c>
      <c r="P1629" s="62">
        <f t="shared" si="25"/>
        <v>0.88745127390712653</v>
      </c>
      <c r="Q1629" s="22">
        <v>43896</v>
      </c>
      <c r="R1629" s="99">
        <v>51729.978632629398</v>
      </c>
      <c r="S1629" s="99">
        <v>48307.861613708497</v>
      </c>
      <c r="T1629" s="19"/>
      <c r="U1629" s="23">
        <v>-1.3920263264481E-2</v>
      </c>
      <c r="V1629" s="63">
        <v>-1.9500476132634501</v>
      </c>
      <c r="W1629" s="23">
        <v>4.9042645861845799E-2</v>
      </c>
      <c r="X1629" s="63">
        <v>-4.6985053784810598</v>
      </c>
      <c r="Y1629" s="23">
        <v>-3.9968657839381201E-2</v>
      </c>
      <c r="Z1629" s="63">
        <v>9.2037375966465298</v>
      </c>
      <c r="AA1629" s="23">
        <v>8.7822604871762494E-2</v>
      </c>
      <c r="AB1629" s="63">
        <v>25.688876196829401</v>
      </c>
      <c r="AC1629" s="23">
        <v>0.251966760008072</v>
      </c>
      <c r="AD1629" s="63">
        <v>45.263973248365801</v>
      </c>
      <c r="AE1629" s="23">
        <v>0.19004183406650599</v>
      </c>
      <c r="AF1629" s="64">
        <v>31.197524990624501</v>
      </c>
      <c r="AG1629" s="23">
        <v>-1.4259542514082599E-2</v>
      </c>
      <c r="AH1629" s="63">
        <v>-7.5207800521675399</v>
      </c>
      <c r="AI1629" s="23">
        <v>-2.7571911936320199E-2</v>
      </c>
      <c r="AJ1629" s="63">
        <v>7.3289217785713801</v>
      </c>
      <c r="AK1629" s="23">
        <v>0.79297572291456198</v>
      </c>
      <c r="AL1629" s="23">
        <v>7.8667700036021401E-2</v>
      </c>
      <c r="AM1629" s="63">
        <v>86.679809296503706</v>
      </c>
      <c r="AN1629" s="19"/>
      <c r="AO1629" s="26">
        <v>3.6031612253282198E-2</v>
      </c>
      <c r="AP1629" s="26">
        <v>-4.7478670077907702E-2</v>
      </c>
      <c r="AQ1629" s="26">
        <v>0.13592440491454899</v>
      </c>
      <c r="AR1629" s="26">
        <v>-0.156947610789794</v>
      </c>
      <c r="AS1629" s="24">
        <v>9</v>
      </c>
      <c r="AT1629" s="24">
        <v>3</v>
      </c>
      <c r="AU1629" s="24">
        <v>6</v>
      </c>
      <c r="AV1629" s="25">
        <v>6</v>
      </c>
      <c r="AW1629" s="19"/>
      <c r="AX1629" s="29">
        <v>0.163746541352884</v>
      </c>
      <c r="AY1629" s="30">
        <v>0.47292385737318898</v>
      </c>
      <c r="AZ1629" s="30">
        <v>0.65575465730489702</v>
      </c>
      <c r="BA1629" s="30">
        <v>0.67639985011373904</v>
      </c>
      <c r="BB1629" s="62">
        <v>1.6873356144424201E-2</v>
      </c>
      <c r="BC1629" s="108">
        <v>-23.507526066765401</v>
      </c>
      <c r="BD1629" s="22">
        <v>43896</v>
      </c>
      <c r="BE1629" s="22">
        <v>43915</v>
      </c>
      <c r="BF1629" s="24"/>
      <c r="BG1629" s="22"/>
      <c r="BH1629" s="37"/>
    </row>
    <row r="1630" spans="1:60" x14ac:dyDescent="0.25">
      <c r="A1630" s="19"/>
      <c r="B1630" s="17" t="s">
        <v>1644</v>
      </c>
      <c r="C1630" s="17" t="s">
        <v>5910</v>
      </c>
      <c r="D1630" s="17" t="s">
        <v>3294</v>
      </c>
      <c r="E1630" s="20" t="s">
        <v>7315</v>
      </c>
      <c r="F1630" s="20" t="s">
        <v>7248</v>
      </c>
      <c r="G1630" s="82" t="s">
        <v>7249</v>
      </c>
      <c r="H1630" s="85" t="s">
        <v>7450</v>
      </c>
      <c r="I1630" s="21" t="s">
        <v>7418</v>
      </c>
      <c r="J1630" s="21" t="s">
        <v>7938</v>
      </c>
      <c r="K1630" s="19"/>
      <c r="L1630" s="22">
        <v>43885</v>
      </c>
      <c r="M1630" s="98"/>
      <c r="N1630" s="94"/>
      <c r="O1630" s="94">
        <v>907924.66829967499</v>
      </c>
      <c r="P1630" s="62">
        <f t="shared" si="25"/>
        <v>0</v>
      </c>
      <c r="Q1630" s="22">
        <v>43798</v>
      </c>
      <c r="R1630" s="99"/>
      <c r="S1630" s="99">
        <v>0</v>
      </c>
      <c r="T1630" s="19"/>
      <c r="U1630" s="23"/>
      <c r="V1630" s="63"/>
      <c r="W1630" s="23"/>
      <c r="X1630" s="63"/>
      <c r="Y1630" s="23"/>
      <c r="Z1630" s="63"/>
      <c r="AA1630" s="23"/>
      <c r="AB1630" s="63"/>
      <c r="AC1630" s="23"/>
      <c r="AD1630" s="63"/>
      <c r="AE1630" s="23"/>
      <c r="AF1630" s="64"/>
      <c r="AG1630" s="23"/>
      <c r="AH1630" s="63"/>
      <c r="AI1630" s="23"/>
      <c r="AJ1630" s="63"/>
      <c r="AK1630" s="23"/>
      <c r="AL1630" s="23"/>
      <c r="AM1630" s="63"/>
      <c r="AN1630" s="19"/>
      <c r="AO1630" s="26">
        <v>3.6556978096996297E-2</v>
      </c>
      <c r="AP1630" s="26">
        <v>-2.3708267339316101E-2</v>
      </c>
      <c r="AQ1630" s="26">
        <v>0.140306192692224</v>
      </c>
      <c r="AR1630" s="26">
        <v>-0.100971928765794</v>
      </c>
      <c r="AS1630" s="24"/>
      <c r="AT1630" s="24"/>
      <c r="AU1630" s="24"/>
      <c r="AV1630" s="25"/>
      <c r="AW1630" s="19"/>
      <c r="AX1630" s="29"/>
      <c r="AY1630" s="30"/>
      <c r="AZ1630" s="30"/>
      <c r="BA1630" s="30"/>
      <c r="BB1630" s="62"/>
      <c r="BC1630" s="108">
        <v>-10.097192876550301</v>
      </c>
      <c r="BD1630" s="22">
        <v>43798</v>
      </c>
      <c r="BE1630" s="22">
        <v>43829</v>
      </c>
      <c r="BF1630" s="24"/>
      <c r="BG1630" s="22"/>
      <c r="BH1630" s="37"/>
    </row>
    <row r="1631" spans="1:60" x14ac:dyDescent="0.25">
      <c r="A1631" s="19"/>
      <c r="B1631" s="17" t="s">
        <v>1645</v>
      </c>
      <c r="C1631" s="17" t="s">
        <v>5911</v>
      </c>
      <c r="D1631" s="17" t="s">
        <v>3294</v>
      </c>
      <c r="E1631" s="20" t="s">
        <v>7291</v>
      </c>
      <c r="F1631" s="20" t="s">
        <v>7248</v>
      </c>
      <c r="G1631" s="82" t="s">
        <v>7249</v>
      </c>
      <c r="H1631" s="85" t="s">
        <v>7450</v>
      </c>
      <c r="I1631" s="21" t="s">
        <v>7418</v>
      </c>
      <c r="J1631" s="21" t="s">
        <v>7939</v>
      </c>
      <c r="K1631" s="19"/>
      <c r="L1631" s="22">
        <v>44015</v>
      </c>
      <c r="M1631" s="98">
        <v>892603.27818584396</v>
      </c>
      <c r="N1631" s="94">
        <v>892603.27818584396</v>
      </c>
      <c r="O1631" s="94">
        <v>963491.50838089001</v>
      </c>
      <c r="P1631" s="62">
        <f t="shared" si="25"/>
        <v>0.92642568244927148</v>
      </c>
      <c r="Q1631" s="22">
        <v>43910</v>
      </c>
      <c r="R1631" s="99">
        <v>0</v>
      </c>
      <c r="S1631" s="99">
        <v>0</v>
      </c>
      <c r="T1631" s="19"/>
      <c r="U1631" s="23">
        <v>-1.5080424849657E-2</v>
      </c>
      <c r="V1631" s="63">
        <v>-2.0660637717810499</v>
      </c>
      <c r="W1631" s="23">
        <v>2.69780037306191E-2</v>
      </c>
      <c r="X1631" s="63">
        <v>-6.9049695916037299</v>
      </c>
      <c r="Y1631" s="23">
        <v>6.6060252465831595E-2</v>
      </c>
      <c r="Z1631" s="63">
        <v>19.8066286271787</v>
      </c>
      <c r="AA1631" s="23">
        <v>0.18006751798035101</v>
      </c>
      <c r="AB1631" s="63">
        <v>34.9133675076882</v>
      </c>
      <c r="AC1631" s="23">
        <v>0.31314937902614498</v>
      </c>
      <c r="AD1631" s="63">
        <v>51.382235150143998</v>
      </c>
      <c r="AE1631" s="23">
        <v>0.26505351819098</v>
      </c>
      <c r="AF1631" s="64">
        <v>38.698693403042903</v>
      </c>
      <c r="AG1631" s="23">
        <v>-1.51648782402845E-2</v>
      </c>
      <c r="AH1631" s="63">
        <v>-7.61131362478773</v>
      </c>
      <c r="AI1631" s="23">
        <v>7.9718514140040497E-2</v>
      </c>
      <c r="AJ1631" s="63">
        <v>18.057964386214699</v>
      </c>
      <c r="AK1631" s="23">
        <v>0.891028511897894</v>
      </c>
      <c r="AL1631" s="23">
        <v>8.6142304469831302E-2</v>
      </c>
      <c r="AM1631" s="63">
        <v>96.485088194836905</v>
      </c>
      <c r="AN1631" s="19"/>
      <c r="AO1631" s="26">
        <v>3.6556978096996297E-2</v>
      </c>
      <c r="AP1631" s="26">
        <v>-2.37082673384066E-2</v>
      </c>
      <c r="AQ1631" s="26">
        <v>0.140306192692224</v>
      </c>
      <c r="AR1631" s="26">
        <v>-0.100971928765794</v>
      </c>
      <c r="AS1631" s="24">
        <v>8</v>
      </c>
      <c r="AT1631" s="24">
        <v>4</v>
      </c>
      <c r="AU1631" s="24">
        <v>7</v>
      </c>
      <c r="AV1631" s="25">
        <v>5</v>
      </c>
      <c r="AW1631" s="19"/>
      <c r="AX1631" s="29">
        <v>0.136463825432002</v>
      </c>
      <c r="AY1631" s="30">
        <v>1.21660662919749</v>
      </c>
      <c r="AZ1631" s="30">
        <v>0.93799946231592901</v>
      </c>
      <c r="BA1631" s="30">
        <v>1.92188878622619</v>
      </c>
      <c r="BB1631" s="62">
        <v>1.41223053087924E-2</v>
      </c>
      <c r="BC1631" s="108">
        <v>-11.852551767005901</v>
      </c>
      <c r="BD1631" s="22">
        <v>43910</v>
      </c>
      <c r="BE1631" s="22">
        <v>43990</v>
      </c>
      <c r="BF1631" s="24"/>
      <c r="BG1631" s="22"/>
      <c r="BH1631" s="37"/>
    </row>
    <row r="1632" spans="1:60" x14ac:dyDescent="0.25">
      <c r="A1632" s="19"/>
      <c r="B1632" s="17" t="s">
        <v>1646</v>
      </c>
      <c r="C1632" s="17" t="s">
        <v>5912</v>
      </c>
      <c r="D1632" s="17" t="s">
        <v>3294</v>
      </c>
      <c r="E1632" s="20" t="s">
        <v>7387</v>
      </c>
      <c r="F1632" s="20" t="s">
        <v>7248</v>
      </c>
      <c r="G1632" s="82" t="s">
        <v>7249</v>
      </c>
      <c r="H1632" s="85" t="s">
        <v>7450</v>
      </c>
      <c r="I1632" s="21" t="s">
        <v>7418</v>
      </c>
      <c r="J1632" s="21" t="s">
        <v>2982</v>
      </c>
      <c r="K1632" s="19"/>
      <c r="L1632" s="22">
        <v>44015</v>
      </c>
      <c r="M1632" s="98">
        <v>817185.29110240901</v>
      </c>
      <c r="N1632" s="94">
        <v>817185.29110240901</v>
      </c>
      <c r="O1632" s="94">
        <v>914289.40527153003</v>
      </c>
      <c r="P1632" s="62">
        <f t="shared" si="25"/>
        <v>0.89379280388764581</v>
      </c>
      <c r="Q1632" s="22">
        <v>43896</v>
      </c>
      <c r="R1632" s="99">
        <v>909728.25318066403</v>
      </c>
      <c r="S1632" s="99">
        <v>1134954.3882617201</v>
      </c>
      <c r="T1632" s="19"/>
      <c r="U1632" s="23">
        <v>-1.3861073174666699E-2</v>
      </c>
      <c r="V1632" s="63">
        <v>-1.9441286042820101</v>
      </c>
      <c r="W1632" s="23">
        <v>5.0928220018249697E-2</v>
      </c>
      <c r="X1632" s="63">
        <v>-4.5099479628406698</v>
      </c>
      <c r="Y1632" s="23">
        <v>-2.9457017934873899E-2</v>
      </c>
      <c r="Z1632" s="63">
        <v>10.25490158709</v>
      </c>
      <c r="AA1632" s="23">
        <v>0.11194412083932501</v>
      </c>
      <c r="AB1632" s="63">
        <v>28.101027793600199</v>
      </c>
      <c r="AC1632" s="23">
        <v>0.30805559499451202</v>
      </c>
      <c r="AD1632" s="63">
        <v>50.872856747009799</v>
      </c>
      <c r="AE1632" s="23"/>
      <c r="AF1632" s="64"/>
      <c r="AG1632" s="23">
        <v>-1.40824712952963E-2</v>
      </c>
      <c r="AH1632" s="63">
        <v>-7.5030729302889103</v>
      </c>
      <c r="AI1632" s="23">
        <v>-1.6748179795285999E-2</v>
      </c>
      <c r="AJ1632" s="63">
        <v>8.4112949926784495</v>
      </c>
      <c r="AK1632" s="23">
        <v>0.36822937783319498</v>
      </c>
      <c r="AL1632" s="23">
        <v>0.13852250164927701</v>
      </c>
      <c r="AM1632" s="63">
        <v>60.980132517637699</v>
      </c>
      <c r="AN1632" s="19"/>
      <c r="AO1632" s="26">
        <v>3.6093656428420197E-2</v>
      </c>
      <c r="AP1632" s="26">
        <v>-4.7421698375765098E-2</v>
      </c>
      <c r="AQ1632" s="26">
        <v>0.137970621834102</v>
      </c>
      <c r="AR1632" s="26">
        <v>-0.15538415996707</v>
      </c>
      <c r="AS1632" s="24">
        <v>9</v>
      </c>
      <c r="AT1632" s="24">
        <v>3</v>
      </c>
      <c r="AU1632" s="24">
        <v>6</v>
      </c>
      <c r="AV1632" s="25">
        <v>6</v>
      </c>
      <c r="AW1632" s="19"/>
      <c r="AX1632" s="29">
        <v>0.16398395472933799</v>
      </c>
      <c r="AY1632" s="30">
        <v>0.62955671501640598</v>
      </c>
      <c r="AZ1632" s="30">
        <v>0.68788880625561399</v>
      </c>
      <c r="BA1632" s="30">
        <v>0.90515897963450698</v>
      </c>
      <c r="BB1632" s="62">
        <v>1.6899083255884802E-2</v>
      </c>
      <c r="BC1632" s="108">
        <v>-23.420554344949799</v>
      </c>
      <c r="BD1632" s="22">
        <v>43896</v>
      </c>
      <c r="BE1632" s="22">
        <v>43915</v>
      </c>
      <c r="BF1632" s="24"/>
      <c r="BG1632" s="22"/>
      <c r="BH1632" s="37"/>
    </row>
    <row r="1633" spans="1:60" x14ac:dyDescent="0.25">
      <c r="A1633" s="19"/>
      <c r="B1633" s="17" t="s">
        <v>1647</v>
      </c>
      <c r="C1633" s="17" t="s">
        <v>5913</v>
      </c>
      <c r="D1633" s="17" t="s">
        <v>3295</v>
      </c>
      <c r="E1633" s="20" t="s">
        <v>7289</v>
      </c>
      <c r="F1633" s="20" t="s">
        <v>3153</v>
      </c>
      <c r="G1633" s="82" t="s">
        <v>7253</v>
      </c>
      <c r="H1633" s="85" t="s">
        <v>7279</v>
      </c>
      <c r="I1633" s="21" t="s">
        <v>7417</v>
      </c>
      <c r="J1633" s="21" t="s">
        <v>7940</v>
      </c>
      <c r="K1633" s="19"/>
      <c r="L1633" s="22">
        <v>44015</v>
      </c>
      <c r="M1633" s="98">
        <v>2045.65179999918</v>
      </c>
      <c r="N1633" s="94">
        <v>2045.65179999918</v>
      </c>
      <c r="O1633" s="94">
        <v>2165.7626999989202</v>
      </c>
      <c r="P1633" s="62">
        <f t="shared" si="25"/>
        <v>0.94454106167780982</v>
      </c>
      <c r="Q1633" s="22">
        <v>43747</v>
      </c>
      <c r="R1633" s="99">
        <v>28917666.530000001</v>
      </c>
      <c r="S1633" s="99">
        <v>42114434.946999997</v>
      </c>
      <c r="T1633" s="19"/>
      <c r="U1633" s="23">
        <v>-2.3121755748434201E-4</v>
      </c>
      <c r="V1633" s="63">
        <v>-0.58114304256378102</v>
      </c>
      <c r="W1633" s="23">
        <v>3.7658421188098098E-3</v>
      </c>
      <c r="X1633" s="63">
        <v>-9.2261857527919293</v>
      </c>
      <c r="Y1633" s="23">
        <v>-6.6026520462401104E-3</v>
      </c>
      <c r="Z1633" s="63">
        <v>12.5403381759534</v>
      </c>
      <c r="AA1633" s="23">
        <v>-1.6825999045067899E-2</v>
      </c>
      <c r="AB1633" s="63">
        <v>15.224015805142701</v>
      </c>
      <c r="AC1633" s="23">
        <v>5.1828114370437099E-2</v>
      </c>
      <c r="AD1633" s="63">
        <v>25.250108684587801</v>
      </c>
      <c r="AE1633" s="23">
        <v>7.14623624317028E-2</v>
      </c>
      <c r="AF1633" s="64">
        <v>19.339577827136999</v>
      </c>
      <c r="AG1633" s="23">
        <v>2.2340169016388199E-4</v>
      </c>
      <c r="AH1633" s="63">
        <v>-6.0724856317392604</v>
      </c>
      <c r="AI1633" s="23">
        <v>-3.1312659066315999E-3</v>
      </c>
      <c r="AJ1633" s="63">
        <v>9.7729863815475309</v>
      </c>
      <c r="AK1633" s="23">
        <v>1.0342599443101801</v>
      </c>
      <c r="AL1633" s="23">
        <v>4.52452579775127E-2</v>
      </c>
      <c r="AM1633" s="63">
        <v>-30.473596077296001</v>
      </c>
      <c r="AN1633" s="19"/>
      <c r="AO1633" s="26">
        <v>1.9274288264568899E-2</v>
      </c>
      <c r="AP1633" s="26">
        <v>-3.7212873148746398E-2</v>
      </c>
      <c r="AQ1633" s="26">
        <v>2.02158689389762E-2</v>
      </c>
      <c r="AR1633" s="26">
        <v>-3.73543838195474E-2</v>
      </c>
      <c r="AS1633" s="24">
        <v>8</v>
      </c>
      <c r="AT1633" s="24">
        <v>4</v>
      </c>
      <c r="AU1633" s="24">
        <v>7</v>
      </c>
      <c r="AV1633" s="25">
        <v>5</v>
      </c>
      <c r="AW1633" s="19"/>
      <c r="AX1633" s="29">
        <v>5.5998707545586501E-2</v>
      </c>
      <c r="AY1633" s="30">
        <v>-0.76686218780741899</v>
      </c>
      <c r="AZ1633" s="30">
        <v>0.34466369602660102</v>
      </c>
      <c r="BA1633" s="30">
        <v>-0.92247018723082896</v>
      </c>
      <c r="BB1633" s="62">
        <v>5.7403370944484802E-3</v>
      </c>
      <c r="BC1633" s="108">
        <v>-9.0204019119264593</v>
      </c>
      <c r="BD1633" s="22">
        <v>43747</v>
      </c>
      <c r="BE1633" s="22">
        <v>43783</v>
      </c>
      <c r="BF1633" s="24"/>
      <c r="BG1633" s="22"/>
      <c r="BH1633" s="37"/>
    </row>
    <row r="1634" spans="1:60" x14ac:dyDescent="0.25">
      <c r="A1634" s="19"/>
      <c r="B1634" s="17" t="s">
        <v>1648</v>
      </c>
      <c r="C1634" s="17" t="s">
        <v>5914</v>
      </c>
      <c r="D1634" s="17" t="s">
        <v>3295</v>
      </c>
      <c r="E1634" s="20" t="s">
        <v>7298</v>
      </c>
      <c r="F1634" s="20" t="s">
        <v>3153</v>
      </c>
      <c r="G1634" s="82" t="s">
        <v>7253</v>
      </c>
      <c r="H1634" s="85" t="s">
        <v>7279</v>
      </c>
      <c r="I1634" s="21" t="s">
        <v>7417</v>
      </c>
      <c r="J1634" s="21" t="s">
        <v>7941</v>
      </c>
      <c r="K1634" s="19"/>
      <c r="L1634" s="22">
        <v>44015</v>
      </c>
      <c r="M1634" s="98">
        <v>2275.5718999989299</v>
      </c>
      <c r="N1634" s="94">
        <v>2275.5718999989299</v>
      </c>
      <c r="O1634" s="94">
        <v>2398.6118000000702</v>
      </c>
      <c r="P1634" s="62">
        <f t="shared" si="25"/>
        <v>0.94870370436719409</v>
      </c>
      <c r="Q1634" s="22">
        <v>43747</v>
      </c>
      <c r="R1634" s="99">
        <v>12990866.816</v>
      </c>
      <c r="S1634" s="99">
        <v>16349745.100203101</v>
      </c>
      <c r="T1634" s="19"/>
      <c r="U1634" s="23">
        <v>-2.1484486660483499E-4</v>
      </c>
      <c r="V1634" s="63">
        <v>-0.57950577347582999</v>
      </c>
      <c r="W1634" s="23">
        <v>4.2596386574587104E-3</v>
      </c>
      <c r="X1634" s="63">
        <v>-9.1768060989270506</v>
      </c>
      <c r="Y1634" s="23">
        <v>-3.6341793074825498E-3</v>
      </c>
      <c r="Z1634" s="63">
        <v>12.83718544984</v>
      </c>
      <c r="AA1634" s="23">
        <v>-1.09009140933267E-2</v>
      </c>
      <c r="AB1634" s="63">
        <v>15.8165243003168</v>
      </c>
      <c r="AC1634" s="23">
        <v>6.4535327352132299E-2</v>
      </c>
      <c r="AD1634" s="63">
        <v>26.5208299827354</v>
      </c>
      <c r="AE1634" s="23">
        <v>9.0807750812091401E-2</v>
      </c>
      <c r="AF1634" s="64">
        <v>21.274116665183101</v>
      </c>
      <c r="AG1634" s="23">
        <v>2.7262117328064099E-4</v>
      </c>
      <c r="AH1634" s="63">
        <v>-6.0675636834275801</v>
      </c>
      <c r="AI1634" s="23">
        <v>-1.03260078503808E-4</v>
      </c>
      <c r="AJ1634" s="63">
        <v>10.0757869643567</v>
      </c>
      <c r="AK1634" s="23">
        <v>0.57520448284049097</v>
      </c>
      <c r="AL1634" s="23">
        <v>4.9097336161139503E-2</v>
      </c>
      <c r="AM1634" s="63">
        <v>70.401776150683901</v>
      </c>
      <c r="AN1634" s="19"/>
      <c r="AO1634" s="26">
        <v>1.9291019860247598E-2</v>
      </c>
      <c r="AP1634" s="26">
        <v>-3.7197036694124101E-2</v>
      </c>
      <c r="AQ1634" s="26">
        <v>2.0735882944791201E-2</v>
      </c>
      <c r="AR1634" s="26">
        <v>-3.6879476556350703E-2</v>
      </c>
      <c r="AS1634" s="24">
        <v>8</v>
      </c>
      <c r="AT1634" s="24">
        <v>4</v>
      </c>
      <c r="AU1634" s="24">
        <v>7</v>
      </c>
      <c r="AV1634" s="25">
        <v>5</v>
      </c>
      <c r="AW1634" s="19"/>
      <c r="AX1634" s="29">
        <v>5.6007764104142599E-2</v>
      </c>
      <c r="AY1634" s="30">
        <v>-0.66962375491311799</v>
      </c>
      <c r="AZ1634" s="30">
        <v>0.36371201828615102</v>
      </c>
      <c r="BA1634" s="30">
        <v>-0.80735897393788003</v>
      </c>
      <c r="BB1634" s="62">
        <v>5.7413743992674399E-3</v>
      </c>
      <c r="BC1634" s="108">
        <v>-8.9665405632404092</v>
      </c>
      <c r="BD1634" s="22">
        <v>43747</v>
      </c>
      <c r="BE1634" s="22">
        <v>43783</v>
      </c>
      <c r="BF1634" s="24"/>
      <c r="BG1634" s="22"/>
      <c r="BH1634" s="37"/>
    </row>
    <row r="1635" spans="1:60" x14ac:dyDescent="0.25">
      <c r="A1635" s="19"/>
      <c r="B1635" s="17" t="s">
        <v>1649</v>
      </c>
      <c r="C1635" s="17" t="s">
        <v>5915</v>
      </c>
      <c r="D1635" s="17" t="s">
        <v>3295</v>
      </c>
      <c r="E1635" s="20" t="s">
        <v>7293</v>
      </c>
      <c r="F1635" s="20" t="s">
        <v>3153</v>
      </c>
      <c r="G1635" s="82" t="s">
        <v>7253</v>
      </c>
      <c r="H1635" s="85" t="s">
        <v>7279</v>
      </c>
      <c r="I1635" s="21" t="s">
        <v>7417</v>
      </c>
      <c r="J1635" s="21" t="s">
        <v>7942</v>
      </c>
      <c r="K1635" s="19"/>
      <c r="L1635" s="22">
        <v>44015</v>
      </c>
      <c r="M1635" s="98">
        <v>2133.9847000017799</v>
      </c>
      <c r="N1635" s="94">
        <v>2133.9847000017799</v>
      </c>
      <c r="O1635" s="94">
        <v>2246.8975999988602</v>
      </c>
      <c r="P1635" s="62">
        <f t="shared" si="25"/>
        <v>0.94974719809343444</v>
      </c>
      <c r="Q1635" s="22">
        <v>43747</v>
      </c>
      <c r="R1635" s="99">
        <v>39237866.175999999</v>
      </c>
      <c r="S1635" s="99">
        <v>44900092.748062499</v>
      </c>
      <c r="T1635" s="19"/>
      <c r="U1635" s="23">
        <v>-2.1073497464385601E-4</v>
      </c>
      <c r="V1635" s="63">
        <v>-0.57909478427973204</v>
      </c>
      <c r="W1635" s="23">
        <v>4.3831236089317801E-3</v>
      </c>
      <c r="X1635" s="63">
        <v>-9.1644576037797396</v>
      </c>
      <c r="Y1635" s="23">
        <v>-2.8906565967190502E-3</v>
      </c>
      <c r="Z1635" s="63">
        <v>12.9115377209091</v>
      </c>
      <c r="AA1635" s="23">
        <v>-9.4140688615880208E-3</v>
      </c>
      <c r="AB1635" s="63">
        <v>15.9652088235016</v>
      </c>
      <c r="AC1635" s="23">
        <v>6.7736028144281604E-2</v>
      </c>
      <c r="AD1635" s="63">
        <v>26.840900061972199</v>
      </c>
      <c r="AE1635" s="23">
        <v>9.5856160196562998E-2</v>
      </c>
      <c r="AF1635" s="64">
        <v>21.778957603615702</v>
      </c>
      <c r="AG1635" s="23">
        <v>2.8490043405326998E-4</v>
      </c>
      <c r="AH1635" s="63">
        <v>-6.0663357573503198</v>
      </c>
      <c r="AI1635" s="23">
        <v>6.5516655376995903E-4</v>
      </c>
      <c r="AJ1635" s="63">
        <v>10.1516296275804</v>
      </c>
      <c r="AK1635" s="23">
        <v>0.61250166238634896</v>
      </c>
      <c r="AL1635" s="23">
        <v>5.1690224641788497E-2</v>
      </c>
      <c r="AM1635" s="63">
        <v>74.131494105327903</v>
      </c>
      <c r="AN1635" s="19"/>
      <c r="AO1635" s="26">
        <v>1.9295203592264401E-2</v>
      </c>
      <c r="AP1635" s="26">
        <v>-3.7193091447079503E-2</v>
      </c>
      <c r="AQ1635" s="26">
        <v>2.0865979558948301E-2</v>
      </c>
      <c r="AR1635" s="26">
        <v>-3.67607675361796E-2</v>
      </c>
      <c r="AS1635" s="24">
        <v>8</v>
      </c>
      <c r="AT1635" s="24">
        <v>4</v>
      </c>
      <c r="AU1635" s="24">
        <v>7</v>
      </c>
      <c r="AV1635" s="25">
        <v>5</v>
      </c>
      <c r="AW1635" s="19"/>
      <c r="AX1635" s="29">
        <v>5.6010141034130399E-2</v>
      </c>
      <c r="AY1635" s="30">
        <v>-0.64523143787391701</v>
      </c>
      <c r="AZ1635" s="30">
        <v>0.36849070802463801</v>
      </c>
      <c r="BA1635" s="30">
        <v>-0.77839675990253498</v>
      </c>
      <c r="BB1635" s="62">
        <v>5.7416454280155398E-3</v>
      </c>
      <c r="BC1635" s="108">
        <v>-8.9530737848835997</v>
      </c>
      <c r="BD1635" s="22">
        <v>43747</v>
      </c>
      <c r="BE1635" s="22">
        <v>43783</v>
      </c>
      <c r="BF1635" s="24"/>
      <c r="BG1635" s="22"/>
      <c r="BH1635" s="37"/>
    </row>
    <row r="1636" spans="1:60" x14ac:dyDescent="0.25">
      <c r="A1636" s="19"/>
      <c r="B1636" s="17" t="s">
        <v>1650</v>
      </c>
      <c r="C1636" s="17" t="s">
        <v>5916</v>
      </c>
      <c r="D1636" s="17" t="s">
        <v>3295</v>
      </c>
      <c r="E1636" s="20" t="s">
        <v>7294</v>
      </c>
      <c r="F1636" s="20" t="s">
        <v>3153</v>
      </c>
      <c r="G1636" s="82" t="s">
        <v>7253</v>
      </c>
      <c r="H1636" s="85" t="s">
        <v>7279</v>
      </c>
      <c r="I1636" s="21" t="s">
        <v>7417</v>
      </c>
      <c r="J1636" s="21" t="s">
        <v>7943</v>
      </c>
      <c r="K1636" s="19"/>
      <c r="L1636" s="22">
        <v>44015</v>
      </c>
      <c r="M1636" s="98">
        <v>1478.8980999998701</v>
      </c>
      <c r="N1636" s="94">
        <v>1478.8980999998701</v>
      </c>
      <c r="O1636" s="94">
        <v>1551.4536000005901</v>
      </c>
      <c r="P1636" s="62">
        <f t="shared" si="25"/>
        <v>0.95323385758962276</v>
      </c>
      <c r="Q1636" s="22">
        <v>43747</v>
      </c>
      <c r="R1636" s="99">
        <v>3715858.6669999999</v>
      </c>
      <c r="S1636" s="99">
        <v>6805511.3540078104</v>
      </c>
      <c r="T1636" s="19"/>
      <c r="U1636" s="23">
        <v>-1.9713495839823701E-4</v>
      </c>
      <c r="V1636" s="63">
        <v>-0.57773478265516998</v>
      </c>
      <c r="W1636" s="23">
        <v>4.7948117207852201E-3</v>
      </c>
      <c r="X1636" s="63">
        <v>-9.12328879258712</v>
      </c>
      <c r="Y1636" s="23">
        <v>-4.0844813793228197E-4</v>
      </c>
      <c r="Z1636" s="63">
        <v>13.1597585667914</v>
      </c>
      <c r="AA1636" s="23">
        <v>-4.4418818897611302E-3</v>
      </c>
      <c r="AB1636" s="63">
        <v>16.4624275206879</v>
      </c>
      <c r="AC1636" s="23">
        <v>7.8474606589225004E-2</v>
      </c>
      <c r="AD1636" s="63">
        <v>27.9147579064593</v>
      </c>
      <c r="AE1636" s="23">
        <v>0.11242577957644199</v>
      </c>
      <c r="AF1636" s="64">
        <v>23.435919541603699</v>
      </c>
      <c r="AG1636" s="23">
        <v>3.25889262967394E-4</v>
      </c>
      <c r="AH1636" s="63">
        <v>-6.0622368744589004</v>
      </c>
      <c r="AI1636" s="23">
        <v>3.1873573680059101E-3</v>
      </c>
      <c r="AJ1636" s="63">
        <v>10.404848709004</v>
      </c>
      <c r="AK1636" s="23">
        <v>0.47889810000022398</v>
      </c>
      <c r="AL1636" s="23">
        <v>4.2139064511502497E-2</v>
      </c>
      <c r="AM1636" s="63">
        <v>60.771137866715399</v>
      </c>
      <c r="AN1636" s="19"/>
      <c r="AO1636" s="26">
        <v>1.9309141631310901E-2</v>
      </c>
      <c r="AP1636" s="26">
        <v>-3.71798715796103E-2</v>
      </c>
      <c r="AQ1636" s="26">
        <v>2.12996005484456E-2</v>
      </c>
      <c r="AR1636" s="26">
        <v>-3.6364746991239399E-2</v>
      </c>
      <c r="AS1636" s="24">
        <v>8</v>
      </c>
      <c r="AT1636" s="24">
        <v>4</v>
      </c>
      <c r="AU1636" s="24">
        <v>7</v>
      </c>
      <c r="AV1636" s="25">
        <v>5</v>
      </c>
      <c r="AW1636" s="19"/>
      <c r="AX1636" s="29">
        <v>5.60184022020985E-2</v>
      </c>
      <c r="AY1636" s="30">
        <v>-0.56367614433747804</v>
      </c>
      <c r="AZ1636" s="30">
        <v>0.38446928063831398</v>
      </c>
      <c r="BA1636" s="30">
        <v>-0.68131262084079902</v>
      </c>
      <c r="BB1636" s="62">
        <v>5.7425843830787903E-3</v>
      </c>
      <c r="BC1636" s="108">
        <v>-8.9081555516895605</v>
      </c>
      <c r="BD1636" s="22">
        <v>43747</v>
      </c>
      <c r="BE1636" s="22">
        <v>43783</v>
      </c>
      <c r="BF1636" s="24"/>
      <c r="BG1636" s="22"/>
      <c r="BH1636" s="37"/>
    </row>
    <row r="1637" spans="1:60" x14ac:dyDescent="0.25">
      <c r="A1637" s="19"/>
      <c r="B1637" s="17" t="s">
        <v>1651</v>
      </c>
      <c r="C1637" s="17" t="s">
        <v>5917</v>
      </c>
      <c r="D1637" s="17" t="s">
        <v>3295</v>
      </c>
      <c r="E1637" s="20" t="s">
        <v>7305</v>
      </c>
      <c r="F1637" s="20" t="s">
        <v>3153</v>
      </c>
      <c r="G1637" s="82" t="s">
        <v>7253</v>
      </c>
      <c r="H1637" s="85" t="s">
        <v>7279</v>
      </c>
      <c r="I1637" s="21" t="s">
        <v>7417</v>
      </c>
      <c r="J1637" s="21" t="s">
        <v>7944</v>
      </c>
      <c r="K1637" s="19"/>
      <c r="L1637" s="22">
        <v>44015</v>
      </c>
      <c r="M1637" s="98">
        <v>1245.3440000005101</v>
      </c>
      <c r="N1637" s="94">
        <v>1245.3440000005101</v>
      </c>
      <c r="O1637" s="94">
        <v>1300.23340000026</v>
      </c>
      <c r="P1637" s="62">
        <f t="shared" si="25"/>
        <v>0.95778496383823175</v>
      </c>
      <c r="Q1637" s="22">
        <v>43747</v>
      </c>
      <c r="R1637" s="99">
        <v>1690980.0930000001</v>
      </c>
      <c r="S1637" s="99">
        <v>34652676.760937497</v>
      </c>
      <c r="T1637" s="19"/>
      <c r="U1637" s="23">
        <v>-1.7927573935594399E-4</v>
      </c>
      <c r="V1637" s="63">
        <v>-0.57594886075094098</v>
      </c>
      <c r="W1637" s="23">
        <v>5.3304932444007101E-3</v>
      </c>
      <c r="X1637" s="63">
        <v>-9.0697206402255706</v>
      </c>
      <c r="Y1637" s="23">
        <v>2.82848357528565E-3</v>
      </c>
      <c r="Z1637" s="63">
        <v>13.483451738109601</v>
      </c>
      <c r="AA1637" s="23">
        <v>2.0585206275427499E-3</v>
      </c>
      <c r="AB1637" s="63">
        <v>17.1124677724147</v>
      </c>
      <c r="AC1637" s="23">
        <v>9.2261765892617406E-2</v>
      </c>
      <c r="AD1637" s="63">
        <v>29.2934738367912</v>
      </c>
      <c r="AE1637" s="23">
        <v>0.13342693126833199</v>
      </c>
      <c r="AF1637" s="64">
        <v>25.536034710792599</v>
      </c>
      <c r="AG1637" s="23">
        <v>3.7923580748611097E-4</v>
      </c>
      <c r="AH1637" s="63">
        <v>-6.0569022200070304</v>
      </c>
      <c r="AI1637" s="23">
        <v>6.4881560992944296E-3</v>
      </c>
      <c r="AJ1637" s="63">
        <v>10.7349285821401</v>
      </c>
      <c r="AK1637" s="23">
        <v>0.245344000000914</v>
      </c>
      <c r="AL1637" s="23">
        <v>5.0376049593978699E-2</v>
      </c>
      <c r="AM1637" s="63">
        <v>15.1397730840545</v>
      </c>
      <c r="AN1637" s="19"/>
      <c r="AO1637" s="26">
        <v>1.9327331474414702E-2</v>
      </c>
      <c r="AP1637" s="26">
        <v>-3.7162743471526503E-2</v>
      </c>
      <c r="AQ1637" s="26">
        <v>2.18635317469307E-2</v>
      </c>
      <c r="AR1637" s="26">
        <v>-3.5849784208039602E-2</v>
      </c>
      <c r="AS1637" s="24">
        <v>8</v>
      </c>
      <c r="AT1637" s="24">
        <v>4</v>
      </c>
      <c r="AU1637" s="24">
        <v>7</v>
      </c>
      <c r="AV1637" s="25">
        <v>5</v>
      </c>
      <c r="AW1637" s="19"/>
      <c r="AX1637" s="29">
        <v>5.6029967891736303E-2</v>
      </c>
      <c r="AY1637" s="30">
        <v>-0.45708986733870899</v>
      </c>
      <c r="AZ1637" s="30">
        <v>0.40535573574379702</v>
      </c>
      <c r="BA1637" s="30">
        <v>-0.553855266026403</v>
      </c>
      <c r="BB1637" s="62">
        <v>5.7438910213841203E-3</v>
      </c>
      <c r="BC1637" s="108">
        <v>-8.8497342092159705</v>
      </c>
      <c r="BD1637" s="22">
        <v>43747</v>
      </c>
      <c r="BE1637" s="22">
        <v>43783</v>
      </c>
      <c r="BF1637" s="24"/>
      <c r="BG1637" s="22"/>
      <c r="BH1637" s="37"/>
    </row>
    <row r="1638" spans="1:60" x14ac:dyDescent="0.25">
      <c r="A1638" s="19"/>
      <c r="B1638" s="17" t="s">
        <v>1652</v>
      </c>
      <c r="C1638" s="17" t="s">
        <v>5918</v>
      </c>
      <c r="D1638" s="17" t="s">
        <v>3295</v>
      </c>
      <c r="E1638" s="20" t="s">
        <v>7307</v>
      </c>
      <c r="F1638" s="20" t="s">
        <v>3153</v>
      </c>
      <c r="G1638" s="82" t="s">
        <v>7253</v>
      </c>
      <c r="H1638" s="85" t="s">
        <v>7279</v>
      </c>
      <c r="I1638" s="21" t="s">
        <v>7417</v>
      </c>
      <c r="J1638" s="21" t="s">
        <v>7945</v>
      </c>
      <c r="K1638" s="19"/>
      <c r="L1638" s="22">
        <v>44015</v>
      </c>
      <c r="M1638" s="98">
        <v>1182.0039000008301</v>
      </c>
      <c r="N1638" s="94">
        <v>1182.0039000008301</v>
      </c>
      <c r="O1638" s="94">
        <v>1249.2155000008599</v>
      </c>
      <c r="P1638" s="62">
        <f t="shared" si="25"/>
        <v>0.94619695320784636</v>
      </c>
      <c r="Q1638" s="22">
        <v>43747</v>
      </c>
      <c r="R1638" s="99">
        <v>2677428.0129999998</v>
      </c>
      <c r="S1638" s="99">
        <v>4556666.0056562498</v>
      </c>
      <c r="T1638" s="19"/>
      <c r="U1638" s="23">
        <v>-2.2473723402072199E-4</v>
      </c>
      <c r="V1638" s="63">
        <v>-0.58049501021741901</v>
      </c>
      <c r="W1638" s="23">
        <v>3.9624960936634999E-3</v>
      </c>
      <c r="X1638" s="63">
        <v>-9.2065203553065693</v>
      </c>
      <c r="Y1638" s="23">
        <v>-5.4212775858104604E-3</v>
      </c>
      <c r="Z1638" s="63">
        <v>12.658475621996301</v>
      </c>
      <c r="AA1638" s="23">
        <v>-1.4470148548753101E-2</v>
      </c>
      <c r="AB1638" s="63">
        <v>15.459600854781501</v>
      </c>
      <c r="AC1638" s="23">
        <v>5.6871573897296898E-2</v>
      </c>
      <c r="AD1638" s="63">
        <v>25.754454637266502</v>
      </c>
      <c r="AE1638" s="23">
        <v>7.9176508870659704E-2</v>
      </c>
      <c r="AF1638" s="64">
        <v>20.110992471018101</v>
      </c>
      <c r="AG1638" s="23">
        <v>2.4295161165355201E-4</v>
      </c>
      <c r="AH1638" s="63">
        <v>-6.0705306395902898</v>
      </c>
      <c r="AI1638" s="23">
        <v>-1.92622536542331E-3</v>
      </c>
      <c r="AJ1638" s="63">
        <v>9.8934904356574407</v>
      </c>
      <c r="AK1638" s="23">
        <v>0.18200390000129099</v>
      </c>
      <c r="AL1638" s="23">
        <v>1.7794487292121599E-2</v>
      </c>
      <c r="AM1638" s="63">
        <v>31.0817178668221</v>
      </c>
      <c r="AN1638" s="19"/>
      <c r="AO1638" s="26">
        <v>1.9280977678136E-2</v>
      </c>
      <c r="AP1638" s="26">
        <v>-3.7206555502962098E-2</v>
      </c>
      <c r="AQ1638" s="26">
        <v>2.04229324135667E-2</v>
      </c>
      <c r="AR1638" s="26">
        <v>-3.7165184645346003E-2</v>
      </c>
      <c r="AS1638" s="24">
        <v>8</v>
      </c>
      <c r="AT1638" s="24">
        <v>4</v>
      </c>
      <c r="AU1638" s="24">
        <v>7</v>
      </c>
      <c r="AV1638" s="25">
        <v>5</v>
      </c>
      <c r="AW1638" s="19"/>
      <c r="AX1638" s="29">
        <v>5.6002230283120298E-2</v>
      </c>
      <c r="AY1638" s="30">
        <v>-0.72819461713606903</v>
      </c>
      <c r="AZ1638" s="30">
        <v>0.35223800842913999</v>
      </c>
      <c r="BA1638" s="30">
        <v>-0.87676194951472997</v>
      </c>
      <c r="BB1638" s="62">
        <v>5.7407415460056701E-3</v>
      </c>
      <c r="BC1638" s="108">
        <v>-8.99895174216363</v>
      </c>
      <c r="BD1638" s="22">
        <v>43747</v>
      </c>
      <c r="BE1638" s="22">
        <v>43783</v>
      </c>
      <c r="BF1638" s="24"/>
      <c r="BG1638" s="22"/>
      <c r="BH1638" s="37"/>
    </row>
    <row r="1639" spans="1:60" x14ac:dyDescent="0.25">
      <c r="A1639" s="19"/>
      <c r="B1639" s="17" t="s">
        <v>1653</v>
      </c>
      <c r="C1639" s="17" t="s">
        <v>5919</v>
      </c>
      <c r="D1639" s="17" t="s">
        <v>3296</v>
      </c>
      <c r="E1639" s="20" t="s">
        <v>7290</v>
      </c>
      <c r="F1639" s="20" t="s">
        <v>3150</v>
      </c>
      <c r="G1639" s="82" t="s">
        <v>7253</v>
      </c>
      <c r="H1639" s="85" t="s">
        <v>7277</v>
      </c>
      <c r="I1639" s="21" t="s">
        <v>7417</v>
      </c>
      <c r="J1639" s="21" t="s">
        <v>7946</v>
      </c>
      <c r="K1639" s="19"/>
      <c r="L1639" s="22">
        <v>44015</v>
      </c>
      <c r="M1639" s="98">
        <v>46551.8331000209</v>
      </c>
      <c r="N1639" s="94">
        <v>46551.8331000209</v>
      </c>
      <c r="O1639" s="94">
        <v>47262.996599972197</v>
      </c>
      <c r="P1639" s="62">
        <f t="shared" si="25"/>
        <v>0.98495305945218636</v>
      </c>
      <c r="Q1639" s="22">
        <v>43747</v>
      </c>
      <c r="R1639" s="99">
        <v>4881622.1370000001</v>
      </c>
      <c r="S1639" s="99">
        <v>5680311.9337109402</v>
      </c>
      <c r="T1639" s="19"/>
      <c r="U1639" s="23">
        <v>-1.38570396302384E-4</v>
      </c>
      <c r="V1639" s="63">
        <v>-0.57187832644558501</v>
      </c>
      <c r="W1639" s="23">
        <v>3.3244703954551399E-3</v>
      </c>
      <c r="X1639" s="63">
        <v>-9.27032292512013</v>
      </c>
      <c r="Y1639" s="23">
        <v>3.7274158961736199E-2</v>
      </c>
      <c r="Z1639" s="63">
        <v>16.928019276761901</v>
      </c>
      <c r="AA1639" s="23">
        <v>3.7799894413183197E-2</v>
      </c>
      <c r="AB1639" s="63">
        <v>20.686605150986001</v>
      </c>
      <c r="AC1639" s="23">
        <v>0.137590308530052</v>
      </c>
      <c r="AD1639" s="63">
        <v>33.8263281005202</v>
      </c>
      <c r="AE1639" s="23">
        <v>0.167927862845245</v>
      </c>
      <c r="AF1639" s="64">
        <v>28.9861278684984</v>
      </c>
      <c r="AG1639" s="23">
        <v>2.3081968902260999E-4</v>
      </c>
      <c r="AH1639" s="63">
        <v>-6.0717438318533796</v>
      </c>
      <c r="AI1639" s="23">
        <v>4.1607485982240199E-2</v>
      </c>
      <c r="AJ1639" s="63">
        <v>14.2468615704274</v>
      </c>
      <c r="AK1639" s="23">
        <v>1.20662972979015</v>
      </c>
      <c r="AL1639" s="23">
        <v>6.0544702178958701E-2</v>
      </c>
      <c r="AM1639" s="63">
        <v>100.629597941646</v>
      </c>
      <c r="AN1639" s="19"/>
      <c r="AO1639" s="26">
        <v>1.8952918373543098E-2</v>
      </c>
      <c r="AP1639" s="26">
        <v>-4.2044951833304402E-2</v>
      </c>
      <c r="AQ1639" s="26">
        <v>3.8324604644003599E-2</v>
      </c>
      <c r="AR1639" s="26">
        <v>-4.3351972132804797E-2</v>
      </c>
      <c r="AS1639" s="24">
        <v>8</v>
      </c>
      <c r="AT1639" s="24">
        <v>4</v>
      </c>
      <c r="AU1639" s="24">
        <v>7</v>
      </c>
      <c r="AV1639" s="25">
        <v>5</v>
      </c>
      <c r="AW1639" s="19"/>
      <c r="AX1639" s="29">
        <v>6.9919535510052797E-2</v>
      </c>
      <c r="AY1639" s="30">
        <v>4.8968217347805897E-2</v>
      </c>
      <c r="AZ1639" s="30">
        <v>0.52597408924611999</v>
      </c>
      <c r="BA1639" s="30">
        <v>6.1538266776381099E-2</v>
      </c>
      <c r="BB1639" s="62">
        <v>7.1694676392962701E-3</v>
      </c>
      <c r="BC1639" s="108">
        <v>-10.409227416545001</v>
      </c>
      <c r="BD1639" s="22">
        <v>43747</v>
      </c>
      <c r="BE1639" s="22">
        <v>43805</v>
      </c>
      <c r="BF1639" s="24"/>
      <c r="BG1639" s="22"/>
      <c r="BH1639" s="37"/>
    </row>
    <row r="1640" spans="1:60" x14ac:dyDescent="0.25">
      <c r="A1640" s="19"/>
      <c r="B1640" s="17" t="s">
        <v>1654</v>
      </c>
      <c r="C1640" s="17" t="s">
        <v>5920</v>
      </c>
      <c r="D1640" s="17" t="s">
        <v>3296</v>
      </c>
      <c r="E1640" s="20" t="s">
        <v>7313</v>
      </c>
      <c r="F1640" s="20" t="s">
        <v>3150</v>
      </c>
      <c r="G1640" s="82" t="s">
        <v>7253</v>
      </c>
      <c r="H1640" s="85" t="s">
        <v>7277</v>
      </c>
      <c r="I1640" s="21" t="s">
        <v>7417</v>
      </c>
      <c r="J1640" s="21" t="s">
        <v>7947</v>
      </c>
      <c r="K1640" s="19"/>
      <c r="L1640" s="22">
        <v>44015</v>
      </c>
      <c r="M1640" s="98">
        <v>1205.6528999991699</v>
      </c>
      <c r="N1640" s="94">
        <v>1205.6528999991699</v>
      </c>
      <c r="O1640" s="94">
        <v>1215.1155999992</v>
      </c>
      <c r="P1640" s="62">
        <f t="shared" si="25"/>
        <v>0.99221251048045445</v>
      </c>
      <c r="Q1640" s="22">
        <v>43747</v>
      </c>
      <c r="R1640" s="99">
        <v>63071919.191</v>
      </c>
      <c r="S1640" s="99">
        <v>140212107.73925</v>
      </c>
      <c r="T1640" s="19"/>
      <c r="U1640" s="23">
        <v>-1.11213673335442E-4</v>
      </c>
      <c r="V1640" s="63">
        <v>-0.56914265414889098</v>
      </c>
      <c r="W1640" s="23">
        <v>4.1495140994811698E-3</v>
      </c>
      <c r="X1640" s="63">
        <v>-9.1878185547247995</v>
      </c>
      <c r="Y1640" s="23">
        <v>4.2459512003915699E-2</v>
      </c>
      <c r="Z1640" s="63">
        <v>17.446554580965302</v>
      </c>
      <c r="AA1640" s="23">
        <v>4.82593754259142E-2</v>
      </c>
      <c r="AB1640" s="63">
        <v>21.732553252251801</v>
      </c>
      <c r="AC1640" s="23">
        <v>0.16060327159008</v>
      </c>
      <c r="AD1640" s="63">
        <v>36.1276244065375</v>
      </c>
      <c r="AE1640" s="23"/>
      <c r="AF1640" s="64"/>
      <c r="AG1640" s="23">
        <v>3.1304043659474701E-4</v>
      </c>
      <c r="AH1640" s="63">
        <v>-6.0635217570961704</v>
      </c>
      <c r="AI1640" s="23">
        <v>4.6900581717636697E-2</v>
      </c>
      <c r="AJ1640" s="63">
        <v>14.776171143967099</v>
      </c>
      <c r="AK1640" s="23">
        <v>0.20565289999823999</v>
      </c>
      <c r="AL1640" s="23">
        <v>6.70698835438088E-2</v>
      </c>
      <c r="AM1640" s="63">
        <v>41.129449989530301</v>
      </c>
      <c r="AN1640" s="19"/>
      <c r="AO1640" s="26">
        <v>1.8980874365297499E-2</v>
      </c>
      <c r="AP1640" s="26">
        <v>-4.2018665531068103E-2</v>
      </c>
      <c r="AQ1640" s="26">
        <v>3.9206978062793503E-2</v>
      </c>
      <c r="AR1640" s="26">
        <v>-4.25651673431275E-2</v>
      </c>
      <c r="AS1640" s="24">
        <v>8</v>
      </c>
      <c r="AT1640" s="24">
        <v>4</v>
      </c>
      <c r="AU1640" s="24">
        <v>7</v>
      </c>
      <c r="AV1640" s="25">
        <v>5</v>
      </c>
      <c r="AW1640" s="19"/>
      <c r="AX1640" s="29">
        <v>6.9936634537516501E-2</v>
      </c>
      <c r="AY1640" s="30">
        <v>0.18544856766857301</v>
      </c>
      <c r="AZ1640" s="30">
        <v>0.558918831010487</v>
      </c>
      <c r="BA1640" s="30">
        <v>0.23386979335987201</v>
      </c>
      <c r="BB1640" s="62">
        <v>7.1714589276052699E-3</v>
      </c>
      <c r="BC1640" s="108">
        <v>-10.289893406021299</v>
      </c>
      <c r="BD1640" s="22">
        <v>43747</v>
      </c>
      <c r="BE1640" s="22">
        <v>43783</v>
      </c>
      <c r="BF1640" s="24"/>
      <c r="BG1640" s="22"/>
      <c r="BH1640" s="37"/>
    </row>
    <row r="1641" spans="1:60" x14ac:dyDescent="0.25">
      <c r="A1641" s="19"/>
      <c r="B1641" s="17" t="s">
        <v>1655</v>
      </c>
      <c r="C1641" s="17" t="s">
        <v>5921</v>
      </c>
      <c r="D1641" s="17" t="s">
        <v>3296</v>
      </c>
      <c r="E1641" s="20" t="s">
        <v>7339</v>
      </c>
      <c r="F1641" s="20" t="s">
        <v>3150</v>
      </c>
      <c r="G1641" s="82" t="s">
        <v>7253</v>
      </c>
      <c r="H1641" s="85" t="s">
        <v>7277</v>
      </c>
      <c r="I1641" s="21" t="s">
        <v>7417</v>
      </c>
      <c r="J1641" s="21" t="s">
        <v>2982</v>
      </c>
      <c r="K1641" s="19"/>
      <c r="L1641" s="22">
        <v>44015</v>
      </c>
      <c r="M1641" s="98">
        <v>2292.9574999995498</v>
      </c>
      <c r="N1641" s="94">
        <v>2292.9574999995498</v>
      </c>
      <c r="O1641" s="94">
        <v>2321.1579000018501</v>
      </c>
      <c r="P1641" s="62">
        <f t="shared" si="25"/>
        <v>0.98785071881483044</v>
      </c>
      <c r="Q1641" s="22">
        <v>43747</v>
      </c>
      <c r="R1641" s="99">
        <v>796793.14500000002</v>
      </c>
      <c r="S1641" s="99">
        <v>765410.91700000002</v>
      </c>
      <c r="T1641" s="19"/>
      <c r="U1641" s="23">
        <v>-1.27591841192043E-4</v>
      </c>
      <c r="V1641" s="63">
        <v>-0.57078047093455098</v>
      </c>
      <c r="W1641" s="23">
        <v>3.6544554568536101E-3</v>
      </c>
      <c r="X1641" s="63">
        <v>-9.2373244189802808</v>
      </c>
      <c r="Y1641" s="23">
        <v>3.93454151053447E-2</v>
      </c>
      <c r="Z1641" s="63">
        <v>17.13514489113</v>
      </c>
      <c r="AA1641" s="23">
        <v>4.1971413735154797E-2</v>
      </c>
      <c r="AB1641" s="63">
        <v>21.103757083183201</v>
      </c>
      <c r="AC1641" s="23">
        <v>0.14674066556835899</v>
      </c>
      <c r="AD1641" s="63">
        <v>34.741363804379901</v>
      </c>
      <c r="AE1641" s="23"/>
      <c r="AF1641" s="64"/>
      <c r="AG1641" s="23">
        <v>2.6374647677585001E-4</v>
      </c>
      <c r="AH1641" s="63">
        <v>-6.06845115307806</v>
      </c>
      <c r="AI1641" s="23">
        <v>4.3721735804865602E-2</v>
      </c>
      <c r="AJ1641" s="63">
        <v>14.45828655269</v>
      </c>
      <c r="AK1641" s="23">
        <v>0.14647874999907801</v>
      </c>
      <c r="AL1641" s="23">
        <v>6.7284534296049997E-2</v>
      </c>
      <c r="AM1641" s="63">
        <v>35.174803804082302</v>
      </c>
      <c r="AN1641" s="19"/>
      <c r="AO1641" s="26">
        <v>1.8964088274515199E-2</v>
      </c>
      <c r="AP1641" s="26">
        <v>-4.2034457524132499E-2</v>
      </c>
      <c r="AQ1641" s="26">
        <v>3.86774423805036E-2</v>
      </c>
      <c r="AR1641" s="26">
        <v>-4.3037292685767198E-2</v>
      </c>
      <c r="AS1641" s="24">
        <v>8</v>
      </c>
      <c r="AT1641" s="24">
        <v>4</v>
      </c>
      <c r="AU1641" s="24">
        <v>7</v>
      </c>
      <c r="AV1641" s="25">
        <v>5</v>
      </c>
      <c r="AW1641" s="19"/>
      <c r="AX1641" s="29">
        <v>6.9926179841859296E-2</v>
      </c>
      <c r="AY1641" s="30">
        <v>0.10341208977126801</v>
      </c>
      <c r="AZ1641" s="30">
        <v>0.53911512616741697</v>
      </c>
      <c r="BA1641" s="30">
        <v>0.130139952863601</v>
      </c>
      <c r="BB1641" s="62">
        <v>7.1702436553459804E-3</v>
      </c>
      <c r="BC1641" s="108">
        <v>-10.352247040282201</v>
      </c>
      <c r="BD1641" s="22">
        <v>43747</v>
      </c>
      <c r="BE1641" s="22">
        <v>43805</v>
      </c>
      <c r="BF1641" s="24"/>
      <c r="BG1641" s="22"/>
      <c r="BH1641" s="37"/>
    </row>
    <row r="1642" spans="1:60" x14ac:dyDescent="0.25">
      <c r="A1642" s="19"/>
      <c r="B1642" s="17" t="s">
        <v>1656</v>
      </c>
      <c r="C1642" s="17" t="s">
        <v>5922</v>
      </c>
      <c r="D1642" s="17" t="s">
        <v>3296</v>
      </c>
      <c r="E1642" s="20" t="s">
        <v>7291</v>
      </c>
      <c r="F1642" s="20" t="s">
        <v>3150</v>
      </c>
      <c r="G1642" s="82" t="s">
        <v>7253</v>
      </c>
      <c r="H1642" s="85" t="s">
        <v>7277</v>
      </c>
      <c r="I1642" s="21" t="s">
        <v>7417</v>
      </c>
      <c r="J1642" s="21" t="s">
        <v>7948</v>
      </c>
      <c r="K1642" s="19"/>
      <c r="L1642" s="22">
        <v>43866</v>
      </c>
      <c r="M1642" s="98"/>
      <c r="N1642" s="94"/>
      <c r="O1642" s="94">
        <v>1689.39189999923</v>
      </c>
      <c r="P1642" s="62">
        <f t="shared" si="25"/>
        <v>0</v>
      </c>
      <c r="Q1642" s="22">
        <v>43747</v>
      </c>
      <c r="R1642" s="99"/>
      <c r="S1642" s="99">
        <v>35629209.948624998</v>
      </c>
      <c r="T1642" s="19"/>
      <c r="U1642" s="23"/>
      <c r="V1642" s="63"/>
      <c r="W1642" s="23"/>
      <c r="X1642" s="63"/>
      <c r="Y1642" s="23"/>
      <c r="Z1642" s="63"/>
      <c r="AA1642" s="23"/>
      <c r="AB1642" s="63"/>
      <c r="AC1642" s="23"/>
      <c r="AD1642" s="63"/>
      <c r="AE1642" s="23"/>
      <c r="AF1642" s="64"/>
      <c r="AG1642" s="23"/>
      <c r="AH1642" s="63"/>
      <c r="AI1642" s="23"/>
      <c r="AJ1642" s="63"/>
      <c r="AK1642" s="23"/>
      <c r="AL1642" s="23"/>
      <c r="AM1642" s="63"/>
      <c r="AN1642" s="19"/>
      <c r="AO1642" s="26">
        <v>1.8927791799796999E-2</v>
      </c>
      <c r="AP1642" s="26">
        <v>-4.20685811996373E-2</v>
      </c>
      <c r="AQ1642" s="26">
        <v>3.3554390665813102E-2</v>
      </c>
      <c r="AR1642" s="26">
        <v>-4.4059344794732197E-2</v>
      </c>
      <c r="AS1642" s="24"/>
      <c r="AT1642" s="24"/>
      <c r="AU1642" s="24"/>
      <c r="AV1642" s="25"/>
      <c r="AW1642" s="19"/>
      <c r="AX1642" s="29"/>
      <c r="AY1642" s="30"/>
      <c r="AZ1642" s="30"/>
      <c r="BA1642" s="30"/>
      <c r="BB1642" s="62"/>
      <c r="BC1642" s="108">
        <v>-10.537258998316201</v>
      </c>
      <c r="BD1642" s="22">
        <v>43747</v>
      </c>
      <c r="BE1642" s="22">
        <v>43805</v>
      </c>
      <c r="BF1642" s="24"/>
      <c r="BG1642" s="22"/>
      <c r="BH1642" s="37"/>
    </row>
    <row r="1643" spans="1:60" x14ac:dyDescent="0.25">
      <c r="A1643" s="19"/>
      <c r="B1643" s="17" t="s">
        <v>1657</v>
      </c>
      <c r="C1643" s="17" t="s">
        <v>5923</v>
      </c>
      <c r="D1643" s="17" t="s">
        <v>3296</v>
      </c>
      <c r="E1643" s="20" t="s">
        <v>7292</v>
      </c>
      <c r="F1643" s="20" t="s">
        <v>3150</v>
      </c>
      <c r="G1643" s="82" t="s">
        <v>7253</v>
      </c>
      <c r="H1643" s="85" t="s">
        <v>7277</v>
      </c>
      <c r="I1643" s="21" t="s">
        <v>7417</v>
      </c>
      <c r="J1643" s="21" t="s">
        <v>7949</v>
      </c>
      <c r="K1643" s="19"/>
      <c r="L1643" s="22">
        <v>43866</v>
      </c>
      <c r="M1643" s="98"/>
      <c r="N1643" s="94"/>
      <c r="O1643" s="94">
        <v>1356.2588999997799</v>
      </c>
      <c r="P1643" s="62">
        <f t="shared" si="25"/>
        <v>0</v>
      </c>
      <c r="Q1643" s="22">
        <v>43747</v>
      </c>
      <c r="R1643" s="99"/>
      <c r="S1643" s="99">
        <v>23602448.050500002</v>
      </c>
      <c r="T1643" s="19"/>
      <c r="U1643" s="23"/>
      <c r="V1643" s="63"/>
      <c r="W1643" s="23"/>
      <c r="X1643" s="63"/>
      <c r="Y1643" s="23"/>
      <c r="Z1643" s="63"/>
      <c r="AA1643" s="23"/>
      <c r="AB1643" s="63"/>
      <c r="AC1643" s="23"/>
      <c r="AD1643" s="63"/>
      <c r="AE1643" s="23"/>
      <c r="AF1643" s="64"/>
      <c r="AG1643" s="23"/>
      <c r="AH1643" s="63"/>
      <c r="AI1643" s="23"/>
      <c r="AJ1643" s="63"/>
      <c r="AK1643" s="23"/>
      <c r="AL1643" s="23"/>
      <c r="AM1643" s="63"/>
      <c r="AN1643" s="19"/>
      <c r="AO1643" s="26">
        <v>1.8935925581899899E-2</v>
      </c>
      <c r="AP1643" s="26">
        <v>-4.2061000787725802E-2</v>
      </c>
      <c r="AQ1643" s="26">
        <v>3.3808863046942902E-2</v>
      </c>
      <c r="AR1643" s="26">
        <v>-4.3831444735624198E-2</v>
      </c>
      <c r="AS1643" s="24"/>
      <c r="AT1643" s="24"/>
      <c r="AU1643" s="24"/>
      <c r="AV1643" s="25"/>
      <c r="AW1643" s="19"/>
      <c r="AX1643" s="29"/>
      <c r="AY1643" s="30"/>
      <c r="AZ1643" s="30"/>
      <c r="BA1643" s="30"/>
      <c r="BB1643" s="62"/>
      <c r="BC1643" s="108">
        <v>-10.4960269753501</v>
      </c>
      <c r="BD1643" s="22">
        <v>43747</v>
      </c>
      <c r="BE1643" s="22">
        <v>43805</v>
      </c>
      <c r="BF1643" s="24"/>
      <c r="BG1643" s="22"/>
      <c r="BH1643" s="37"/>
    </row>
    <row r="1644" spans="1:60" x14ac:dyDescent="0.25">
      <c r="A1644" s="19"/>
      <c r="B1644" s="17" t="s">
        <v>1658</v>
      </c>
      <c r="C1644" s="17" t="s">
        <v>5924</v>
      </c>
      <c r="D1644" s="17" t="s">
        <v>3296</v>
      </c>
      <c r="E1644" s="20" t="s">
        <v>7321</v>
      </c>
      <c r="F1644" s="20" t="s">
        <v>3150</v>
      </c>
      <c r="G1644" s="82" t="s">
        <v>7253</v>
      </c>
      <c r="H1644" s="85" t="s">
        <v>7277</v>
      </c>
      <c r="I1644" s="21" t="s">
        <v>7417</v>
      </c>
      <c r="J1644" s="21" t="s">
        <v>2982</v>
      </c>
      <c r="K1644" s="19"/>
      <c r="L1644" s="22">
        <v>44015</v>
      </c>
      <c r="M1644" s="98">
        <v>1653.01219999976</v>
      </c>
      <c r="N1644" s="94">
        <v>1653.01219999976</v>
      </c>
      <c r="O1644" s="94"/>
      <c r="P1644" s="62" t="str">
        <f t="shared" si="25"/>
        <v/>
      </c>
      <c r="Q1644" s="22"/>
      <c r="R1644" s="99">
        <v>18140420.638</v>
      </c>
      <c r="S1644" s="99"/>
      <c r="T1644" s="19"/>
      <c r="U1644" s="23">
        <v>-1.6325102660630399E-4</v>
      </c>
      <c r="V1644" s="63">
        <v>-0.57434638947597705</v>
      </c>
      <c r="W1644" s="23">
        <v>2.5826167766353999E-3</v>
      </c>
      <c r="X1644" s="63">
        <v>-9.3445082870020997</v>
      </c>
      <c r="Y1644" s="23"/>
      <c r="Z1644" s="63"/>
      <c r="AA1644" s="23"/>
      <c r="AB1644" s="63"/>
      <c r="AC1644" s="23"/>
      <c r="AD1644" s="63"/>
      <c r="AE1644" s="23"/>
      <c r="AF1644" s="64"/>
      <c r="AG1644" s="23">
        <v>1.56768726810697E-4</v>
      </c>
      <c r="AH1644" s="63">
        <v>-6.0791489280745701</v>
      </c>
      <c r="AI1644" s="23"/>
      <c r="AJ1644" s="63"/>
      <c r="AK1644" s="23">
        <v>2.0612957217963399E-2</v>
      </c>
      <c r="AL1644" s="23">
        <v>4.97018391924939E-2</v>
      </c>
      <c r="AM1644" s="63">
        <v>12.6735823110794</v>
      </c>
      <c r="AN1644" s="19"/>
      <c r="AO1644" s="26">
        <v>9.6153013855655393E-3</v>
      </c>
      <c r="AP1644" s="26">
        <v>-1.3740924607191099E-2</v>
      </c>
      <c r="AQ1644" s="26">
        <v>3.7531369434873299E-2</v>
      </c>
      <c r="AR1644" s="26">
        <v>-2.66309471517161E-2</v>
      </c>
      <c r="AS1644" s="24"/>
      <c r="AT1644" s="24"/>
      <c r="AU1644" s="24"/>
      <c r="AV1644" s="25"/>
      <c r="AW1644" s="19"/>
      <c r="AX1644" s="29"/>
      <c r="AY1644" s="30"/>
      <c r="AZ1644" s="30"/>
      <c r="BA1644" s="30"/>
      <c r="BB1644" s="62"/>
      <c r="BC1644" s="108">
        <v>-5.5416302416488197</v>
      </c>
      <c r="BD1644" s="22">
        <v>43868</v>
      </c>
      <c r="BE1644" s="22">
        <v>43916</v>
      </c>
      <c r="BF1644" s="24">
        <v>71</v>
      </c>
      <c r="BG1644" s="22">
        <v>43969</v>
      </c>
      <c r="BH1644" s="37"/>
    </row>
    <row r="1645" spans="1:60" x14ac:dyDescent="0.25">
      <c r="A1645" s="19"/>
      <c r="B1645" s="17" t="s">
        <v>1659</v>
      </c>
      <c r="C1645" s="17" t="s">
        <v>5925</v>
      </c>
      <c r="D1645" s="17" t="s">
        <v>3296</v>
      </c>
      <c r="E1645" s="20" t="s">
        <v>7322</v>
      </c>
      <c r="F1645" s="20" t="s">
        <v>3150</v>
      </c>
      <c r="G1645" s="82" t="s">
        <v>7253</v>
      </c>
      <c r="H1645" s="85" t="s">
        <v>7277</v>
      </c>
      <c r="I1645" s="21" t="s">
        <v>7417</v>
      </c>
      <c r="J1645" s="21" t="s">
        <v>7950</v>
      </c>
      <c r="K1645" s="19"/>
      <c r="L1645" s="22">
        <v>44015</v>
      </c>
      <c r="M1645" s="98">
        <v>42923.175599992297</v>
      </c>
      <c r="N1645" s="94">
        <v>42923.175599992297</v>
      </c>
      <c r="O1645" s="94">
        <v>43792.539399981499</v>
      </c>
      <c r="P1645" s="62">
        <f t="shared" si="25"/>
        <v>0.98014812998056999</v>
      </c>
      <c r="Q1645" s="22">
        <v>43747</v>
      </c>
      <c r="R1645" s="99">
        <v>34721350.634000003</v>
      </c>
      <c r="S1645" s="99">
        <v>43317559.125249997</v>
      </c>
      <c r="T1645" s="19"/>
      <c r="U1645" s="23">
        <v>-1.5681608419981799E-4</v>
      </c>
      <c r="V1645" s="63">
        <v>-0.57370289523532803</v>
      </c>
      <c r="W1645" s="23">
        <v>2.7753867379942702E-3</v>
      </c>
      <c r="X1645" s="63">
        <v>-9.3252312908734893</v>
      </c>
      <c r="Y1645" s="23">
        <v>3.3835095080576097E-2</v>
      </c>
      <c r="Z1645" s="63">
        <v>16.5841128886386</v>
      </c>
      <c r="AA1645" s="23">
        <v>3.0892035445504E-2</v>
      </c>
      <c r="AB1645" s="63">
        <v>19.995819254196199</v>
      </c>
      <c r="AC1645" s="23">
        <v>0.122517003226676</v>
      </c>
      <c r="AD1645" s="63">
        <v>32.318997570197098</v>
      </c>
      <c r="AE1645" s="23">
        <v>0.14480243909391</v>
      </c>
      <c r="AF1645" s="64">
        <v>26.673585493350402</v>
      </c>
      <c r="AG1645" s="23">
        <v>1.7606643086764999E-4</v>
      </c>
      <c r="AH1645" s="63">
        <v>-6.0772191576688801</v>
      </c>
      <c r="AI1645" s="23">
        <v>3.8097223823569899E-2</v>
      </c>
      <c r="AJ1645" s="63">
        <v>13.895835354560401</v>
      </c>
      <c r="AK1645" s="23">
        <v>1.03468162574805</v>
      </c>
      <c r="AL1645" s="23">
        <v>5.4173765836821999E-2</v>
      </c>
      <c r="AM1645" s="63">
        <v>83.434787537436904</v>
      </c>
      <c r="AN1645" s="19"/>
      <c r="AO1645" s="26">
        <v>1.8934323554276499E-2</v>
      </c>
      <c r="AP1645" s="26">
        <v>-4.2062431792146499E-2</v>
      </c>
      <c r="AQ1645" s="26">
        <v>3.7737424039733E-2</v>
      </c>
      <c r="AR1645" s="26">
        <v>-4.3875517706546803E-2</v>
      </c>
      <c r="AS1645" s="24">
        <v>8</v>
      </c>
      <c r="AT1645" s="24">
        <v>4</v>
      </c>
      <c r="AU1645" s="24">
        <v>7</v>
      </c>
      <c r="AV1645" s="25">
        <v>5</v>
      </c>
      <c r="AW1645" s="19"/>
      <c r="AX1645" s="29">
        <v>6.9909077806369194E-2</v>
      </c>
      <c r="AY1645" s="30">
        <v>-4.1234086992403697E-2</v>
      </c>
      <c r="AZ1645" s="30">
        <v>0.50420543159998499</v>
      </c>
      <c r="BA1645" s="30">
        <v>-5.1697818700574799E-2</v>
      </c>
      <c r="BB1645" s="62">
        <v>7.1682386327302098E-3</v>
      </c>
      <c r="BC1645" s="108">
        <v>-10.5039955732063</v>
      </c>
      <c r="BD1645" s="22">
        <v>43747</v>
      </c>
      <c r="BE1645" s="22">
        <v>43805</v>
      </c>
      <c r="BF1645" s="24"/>
      <c r="BG1645" s="22"/>
      <c r="BH1645" s="37"/>
    </row>
    <row r="1646" spans="1:60" x14ac:dyDescent="0.25">
      <c r="A1646" s="19"/>
      <c r="B1646" s="17" t="s">
        <v>1660</v>
      </c>
      <c r="C1646" s="17" t="s">
        <v>5926</v>
      </c>
      <c r="D1646" s="17" t="s">
        <v>3296</v>
      </c>
      <c r="E1646" s="20" t="s">
        <v>7338</v>
      </c>
      <c r="F1646" s="20" t="s">
        <v>3150</v>
      </c>
      <c r="G1646" s="82" t="s">
        <v>7253</v>
      </c>
      <c r="H1646" s="85" t="s">
        <v>7277</v>
      </c>
      <c r="I1646" s="21" t="s">
        <v>7417</v>
      </c>
      <c r="J1646" s="21" t="s">
        <v>7951</v>
      </c>
      <c r="K1646" s="19"/>
      <c r="L1646" s="22">
        <v>44015</v>
      </c>
      <c r="M1646" s="98">
        <v>1319.8921000007499</v>
      </c>
      <c r="N1646" s="94">
        <v>1319.8921000007499</v>
      </c>
      <c r="O1646" s="94">
        <v>1337.6960000004599</v>
      </c>
      <c r="P1646" s="62">
        <f t="shared" si="25"/>
        <v>0.98669062328084722</v>
      </c>
      <c r="Q1646" s="22">
        <v>43747</v>
      </c>
      <c r="R1646" s="99">
        <v>9619778.5500000007</v>
      </c>
      <c r="S1646" s="99">
        <v>9034136.0297187492</v>
      </c>
      <c r="T1646" s="19"/>
      <c r="U1646" s="23">
        <v>-1.3196306736063001E-4</v>
      </c>
      <c r="V1646" s="63">
        <v>-0.57121759355141</v>
      </c>
      <c r="W1646" s="23">
        <v>3.5222709684603602E-3</v>
      </c>
      <c r="X1646" s="63">
        <v>-9.25054286782688</v>
      </c>
      <c r="Y1646" s="23">
        <v>3.8516288965183797E-2</v>
      </c>
      <c r="Z1646" s="63">
        <v>17.052232277113902</v>
      </c>
      <c r="AA1646" s="23">
        <v>4.03008449193294E-2</v>
      </c>
      <c r="AB1646" s="63">
        <v>20.9367002015933</v>
      </c>
      <c r="AC1646" s="23">
        <v>0.143071709018841</v>
      </c>
      <c r="AD1646" s="63">
        <v>34.374468149442698</v>
      </c>
      <c r="AE1646" s="23">
        <v>0.17637557398673401</v>
      </c>
      <c r="AF1646" s="64">
        <v>29.830898982647302</v>
      </c>
      <c r="AG1646" s="23">
        <v>2.5061357519007299E-4</v>
      </c>
      <c r="AH1646" s="63">
        <v>-6.0697644432366404</v>
      </c>
      <c r="AI1646" s="23">
        <v>4.28753190408315E-2</v>
      </c>
      <c r="AJ1646" s="63">
        <v>14.373644876293801</v>
      </c>
      <c r="AK1646" s="23">
        <v>0.31945034802454803</v>
      </c>
      <c r="AL1646" s="23">
        <v>6.1149545212174403E-2</v>
      </c>
      <c r="AM1646" s="63">
        <v>17.805490917642601</v>
      </c>
      <c r="AN1646" s="19"/>
      <c r="AO1646" s="26">
        <v>1.89596121927025E-2</v>
      </c>
      <c r="AP1646" s="26">
        <v>-4.2038652732153403E-2</v>
      </c>
      <c r="AQ1646" s="26">
        <v>3.8536579748324598E-2</v>
      </c>
      <c r="AR1646" s="26">
        <v>-4.31630711191247E-2</v>
      </c>
      <c r="AS1646" s="24">
        <v>8</v>
      </c>
      <c r="AT1646" s="24">
        <v>4</v>
      </c>
      <c r="AU1646" s="24">
        <v>7</v>
      </c>
      <c r="AV1646" s="25">
        <v>5</v>
      </c>
      <c r="AW1646" s="19"/>
      <c r="AX1646" s="29">
        <v>6.9923517187344297E-2</v>
      </c>
      <c r="AY1646" s="30">
        <v>8.1610483368876899E-2</v>
      </c>
      <c r="AZ1646" s="30">
        <v>0.53385303576851595</v>
      </c>
      <c r="BA1646" s="30">
        <v>0.10264601755193301</v>
      </c>
      <c r="BB1646" s="62">
        <v>7.1699327477926997E-3</v>
      </c>
      <c r="BC1646" s="108">
        <v>-10.375040368016901</v>
      </c>
      <c r="BD1646" s="22">
        <v>43747</v>
      </c>
      <c r="BE1646" s="22">
        <v>43805</v>
      </c>
      <c r="BF1646" s="24"/>
      <c r="BG1646" s="22"/>
      <c r="BH1646" s="37"/>
    </row>
    <row r="1647" spans="1:60" x14ac:dyDescent="0.25">
      <c r="A1647" s="19"/>
      <c r="B1647" s="17" t="s">
        <v>1661</v>
      </c>
      <c r="C1647" s="17" t="s">
        <v>5927</v>
      </c>
      <c r="D1647" s="17" t="s">
        <v>3297</v>
      </c>
      <c r="E1647" s="20" t="s">
        <v>7289</v>
      </c>
      <c r="F1647" s="20" t="s">
        <v>3167</v>
      </c>
      <c r="G1647" s="82" t="s">
        <v>7249</v>
      </c>
      <c r="H1647" s="85" t="s">
        <v>7450</v>
      </c>
      <c r="I1647" s="21" t="s">
        <v>7418</v>
      </c>
      <c r="J1647" s="21" t="s">
        <v>7952</v>
      </c>
      <c r="K1647" s="19"/>
      <c r="L1647" s="22">
        <v>44015</v>
      </c>
      <c r="M1647" s="98">
        <v>903.11073399987094</v>
      </c>
      <c r="N1647" s="94">
        <v>903.11073399987094</v>
      </c>
      <c r="O1647" s="94">
        <v>957.35435499995901</v>
      </c>
      <c r="P1647" s="62">
        <f t="shared" si="25"/>
        <v>0.94334008017324955</v>
      </c>
      <c r="Q1647" s="22">
        <v>43899</v>
      </c>
      <c r="R1647" s="99">
        <v>93781.436990356495</v>
      </c>
      <c r="S1647" s="99">
        <v>204328.17168115199</v>
      </c>
      <c r="T1647" s="19"/>
      <c r="U1647" s="23">
        <v>-1.5518634306317799E-2</v>
      </c>
      <c r="V1647" s="63">
        <v>-2.1098847174471298</v>
      </c>
      <c r="W1647" s="23">
        <v>5.2174746067976202E-2</v>
      </c>
      <c r="X1647" s="63">
        <v>-4.3852953578680198</v>
      </c>
      <c r="Y1647" s="23">
        <v>2.7548894453502702E-2</v>
      </c>
      <c r="Z1647" s="63">
        <v>15.9554928259313</v>
      </c>
      <c r="AA1647" s="23">
        <v>0.17619329454115401</v>
      </c>
      <c r="AB1647" s="63">
        <v>34.525945163797601</v>
      </c>
      <c r="AC1647" s="23">
        <v>0.29403705455857598</v>
      </c>
      <c r="AD1647" s="63">
        <v>49.471002703416197</v>
      </c>
      <c r="AE1647" s="23">
        <v>0.26454540415230399</v>
      </c>
      <c r="AF1647" s="64">
        <v>38.647881999204401</v>
      </c>
      <c r="AG1647" s="23">
        <v>-1.43751850746412E-2</v>
      </c>
      <c r="AH1647" s="63">
        <v>-7.5323443082233998</v>
      </c>
      <c r="AI1647" s="23">
        <v>4.0713752303417998E-2</v>
      </c>
      <c r="AJ1647" s="63">
        <v>14.157488202545199</v>
      </c>
      <c r="AK1647" s="23">
        <v>0.34097087673610099</v>
      </c>
      <c r="AL1647" s="23">
        <v>7.6896643195141196E-2</v>
      </c>
      <c r="AM1647" s="63">
        <v>32.485954559175298</v>
      </c>
      <c r="AN1647" s="19"/>
      <c r="AO1647" s="26">
        <v>3.5658514911119703E-2</v>
      </c>
      <c r="AP1647" s="26">
        <v>-4.1355598365044002E-2</v>
      </c>
      <c r="AQ1647" s="26">
        <v>0.134486794251716</v>
      </c>
      <c r="AR1647" s="26">
        <v>-0.10181175931123999</v>
      </c>
      <c r="AS1647" s="24">
        <v>9</v>
      </c>
      <c r="AT1647" s="24">
        <v>3</v>
      </c>
      <c r="AU1647" s="24">
        <v>7</v>
      </c>
      <c r="AV1647" s="25">
        <v>5</v>
      </c>
      <c r="AW1647" s="19"/>
      <c r="AX1647" s="29">
        <v>0.15708311213296799</v>
      </c>
      <c r="AY1647" s="30">
        <v>1.30639232766225</v>
      </c>
      <c r="AZ1647" s="30">
        <v>1.2316652115860101</v>
      </c>
      <c r="BA1647" s="30">
        <v>1.90984951050268</v>
      </c>
      <c r="BB1647" s="62">
        <v>1.61951227807185E-2</v>
      </c>
      <c r="BC1647" s="108">
        <v>-15.1150071281736</v>
      </c>
      <c r="BD1647" s="22">
        <v>43899</v>
      </c>
      <c r="BE1647" s="22">
        <v>43915</v>
      </c>
      <c r="BF1647" s="24"/>
      <c r="BG1647" s="22"/>
      <c r="BH1647" s="37"/>
    </row>
    <row r="1648" spans="1:60" x14ac:dyDescent="0.25">
      <c r="A1648" s="19"/>
      <c r="B1648" s="17" t="s">
        <v>1662</v>
      </c>
      <c r="C1648" s="17" t="s">
        <v>5928</v>
      </c>
      <c r="D1648" s="17" t="s">
        <v>3297</v>
      </c>
      <c r="E1648" s="20" t="s">
        <v>7290</v>
      </c>
      <c r="F1648" s="20" t="s">
        <v>3167</v>
      </c>
      <c r="G1648" s="82" t="s">
        <v>7249</v>
      </c>
      <c r="H1648" s="85" t="s">
        <v>7450</v>
      </c>
      <c r="I1648" s="21" t="s">
        <v>7418</v>
      </c>
      <c r="J1648" s="21" t="s">
        <v>2982</v>
      </c>
      <c r="K1648" s="19"/>
      <c r="L1648" s="22">
        <v>44015</v>
      </c>
      <c r="M1648" s="98">
        <v>964.856398000382</v>
      </c>
      <c r="N1648" s="94">
        <v>964.856398000382</v>
      </c>
      <c r="O1648" s="94">
        <v>1021.18350499962</v>
      </c>
      <c r="P1648" s="62">
        <f t="shared" si="25"/>
        <v>0.94484134661060848</v>
      </c>
      <c r="Q1648" s="22">
        <v>43899</v>
      </c>
      <c r="R1648" s="99">
        <v>8614407.9470312502</v>
      </c>
      <c r="S1648" s="99">
        <v>6334602.8190000001</v>
      </c>
      <c r="T1648" s="19"/>
      <c r="U1648" s="23">
        <v>-1.5490602916543099E-2</v>
      </c>
      <c r="V1648" s="63">
        <v>-2.1070815784696602</v>
      </c>
      <c r="W1648" s="23">
        <v>5.2588865211873802E-2</v>
      </c>
      <c r="X1648" s="63">
        <v>-4.3438834434782603</v>
      </c>
      <c r="Y1648" s="23">
        <v>6.6682432037851E-2</v>
      </c>
      <c r="Z1648" s="63">
        <v>19.868846584373401</v>
      </c>
      <c r="AA1648" s="23">
        <v>0.229980048921716</v>
      </c>
      <c r="AB1648" s="63">
        <v>39.9046206018538</v>
      </c>
      <c r="AC1648" s="23">
        <v>0.44310542070365</v>
      </c>
      <c r="AD1648" s="63">
        <v>64.377839317894498</v>
      </c>
      <c r="AE1648" s="23">
        <v>0.41139114397461501</v>
      </c>
      <c r="AF1648" s="64">
        <v>53.332455981406397</v>
      </c>
      <c r="AG1648" s="23">
        <v>-1.4343566321258499E-2</v>
      </c>
      <c r="AH1648" s="63">
        <v>-7.5291824328815</v>
      </c>
      <c r="AI1648" s="23">
        <v>8.3057663676299895E-2</v>
      </c>
      <c r="AJ1648" s="63">
        <v>18.3918793398479</v>
      </c>
      <c r="AK1648" s="23">
        <v>0.43265303050982801</v>
      </c>
      <c r="AL1648" s="23">
        <v>9.5030940563447103E-2</v>
      </c>
      <c r="AM1648" s="63">
        <v>41.654169936548001</v>
      </c>
      <c r="AN1648" s="19"/>
      <c r="AO1648" s="26">
        <v>3.55933909468149E-2</v>
      </c>
      <c r="AP1648" s="26">
        <v>-4.1347489332110902E-2</v>
      </c>
      <c r="AQ1648" s="26">
        <v>0.13491967672423899</v>
      </c>
      <c r="AR1648" s="26">
        <v>-0.10138743113115201</v>
      </c>
      <c r="AS1648" s="24">
        <v>9</v>
      </c>
      <c r="AT1648" s="24">
        <v>3</v>
      </c>
      <c r="AU1648" s="24">
        <v>7</v>
      </c>
      <c r="AV1648" s="25">
        <v>5</v>
      </c>
      <c r="AW1648" s="19"/>
      <c r="AX1648" s="29">
        <v>0.15822517384847701</v>
      </c>
      <c r="AY1648" s="30">
        <v>1.6756223744541801</v>
      </c>
      <c r="AZ1648" s="30">
        <v>1.4255643936339799</v>
      </c>
      <c r="BA1648" s="30">
        <v>2.4754695562587599</v>
      </c>
      <c r="BB1648" s="62">
        <v>1.63145916551912E-2</v>
      </c>
      <c r="BC1648" s="108">
        <v>-15.095559245179199</v>
      </c>
      <c r="BD1648" s="22">
        <v>43899</v>
      </c>
      <c r="BE1648" s="22">
        <v>43915</v>
      </c>
      <c r="BF1648" s="24"/>
      <c r="BG1648" s="22"/>
      <c r="BH1648" s="37"/>
    </row>
    <row r="1649" spans="1:60" x14ac:dyDescent="0.25">
      <c r="A1649" s="19"/>
      <c r="B1649" s="17" t="s">
        <v>1663</v>
      </c>
      <c r="C1649" s="17" t="s">
        <v>5929</v>
      </c>
      <c r="D1649" s="17" t="s">
        <v>3298</v>
      </c>
      <c r="E1649" s="20" t="s">
        <v>7289</v>
      </c>
      <c r="F1649" s="20" t="s">
        <v>3151</v>
      </c>
      <c r="G1649" s="82" t="s">
        <v>7251</v>
      </c>
      <c r="H1649" s="85" t="s">
        <v>7284</v>
      </c>
      <c r="I1649" s="21" t="s">
        <v>7417</v>
      </c>
      <c r="J1649" s="21" t="s">
        <v>7953</v>
      </c>
      <c r="K1649" s="19"/>
      <c r="L1649" s="22">
        <v>44015</v>
      </c>
      <c r="M1649" s="98">
        <v>2260.5419000014699</v>
      </c>
      <c r="N1649" s="94">
        <v>2260.5419000014699</v>
      </c>
      <c r="O1649" s="94">
        <v>2480.40890000015</v>
      </c>
      <c r="P1649" s="62">
        <f t="shared" si="25"/>
        <v>0.91135856672717686</v>
      </c>
      <c r="Q1649" s="22">
        <v>43881</v>
      </c>
      <c r="R1649" s="99">
        <v>598626.25199999998</v>
      </c>
      <c r="S1649" s="99">
        <v>569378.04903613299</v>
      </c>
      <c r="T1649" s="19"/>
      <c r="U1649" s="23">
        <v>-1.9474137361612501E-3</v>
      </c>
      <c r="V1649" s="63">
        <v>-0.752762660431472</v>
      </c>
      <c r="W1649" s="23">
        <v>5.0546938849947799E-2</v>
      </c>
      <c r="X1649" s="63">
        <v>-4.5480760796708601</v>
      </c>
      <c r="Y1649" s="23">
        <v>-1.07691784569397E-2</v>
      </c>
      <c r="Z1649" s="63">
        <v>12.1236855348834</v>
      </c>
      <c r="AA1649" s="23">
        <v>0.15778199202759399</v>
      </c>
      <c r="AB1649" s="63">
        <v>32.684814912441702</v>
      </c>
      <c r="AC1649" s="23">
        <v>0.279043755839812</v>
      </c>
      <c r="AD1649" s="63">
        <v>47.971672831510702</v>
      </c>
      <c r="AE1649" s="23">
        <v>0.355308225134504</v>
      </c>
      <c r="AF1649" s="64">
        <v>47.724164097395303</v>
      </c>
      <c r="AG1649" s="23">
        <v>-8.2540426546984201E-3</v>
      </c>
      <c r="AH1649" s="63">
        <v>-6.9202300662291201</v>
      </c>
      <c r="AI1649" s="23">
        <v>8.1529766739549796E-3</v>
      </c>
      <c r="AJ1649" s="63">
        <v>10.901410639606199</v>
      </c>
      <c r="AK1649" s="23">
        <v>1.2605419000028599</v>
      </c>
      <c r="AL1649" s="23">
        <v>5.7504572618199697E-2</v>
      </c>
      <c r="AM1649" s="63">
        <v>31.854813230922399</v>
      </c>
      <c r="AN1649" s="19"/>
      <c r="AO1649" s="26">
        <v>5.0157975414549603E-2</v>
      </c>
      <c r="AP1649" s="26">
        <v>-7.2247493961185696E-2</v>
      </c>
      <c r="AQ1649" s="26">
        <v>0.134462525682466</v>
      </c>
      <c r="AR1649" s="26">
        <v>-0.108052287038008</v>
      </c>
      <c r="AS1649" s="24">
        <v>8</v>
      </c>
      <c r="AT1649" s="24">
        <v>4</v>
      </c>
      <c r="AU1649" s="24">
        <v>7</v>
      </c>
      <c r="AV1649" s="25">
        <v>5</v>
      </c>
      <c r="AW1649" s="19"/>
      <c r="AX1649" s="29">
        <v>0.223716231435828</v>
      </c>
      <c r="AY1649" s="30">
        <v>0.81247359761800897</v>
      </c>
      <c r="AZ1649" s="30">
        <v>1.12542196846334</v>
      </c>
      <c r="BA1649" s="30">
        <v>1.14487820499016</v>
      </c>
      <c r="BB1649" s="62">
        <v>2.29756214103327E-2</v>
      </c>
      <c r="BC1649" s="108">
        <v>-28.3910769712238</v>
      </c>
      <c r="BD1649" s="22">
        <v>43881</v>
      </c>
      <c r="BE1649" s="22">
        <v>43913</v>
      </c>
      <c r="BF1649" s="24"/>
      <c r="BG1649" s="22"/>
      <c r="BH1649" s="37"/>
    </row>
    <row r="1650" spans="1:60" x14ac:dyDescent="0.25">
      <c r="A1650" s="19"/>
      <c r="B1650" s="17" t="s">
        <v>1664</v>
      </c>
      <c r="C1650" s="17" t="s">
        <v>5930</v>
      </c>
      <c r="D1650" s="17" t="s">
        <v>3298</v>
      </c>
      <c r="E1650" s="20" t="s">
        <v>7290</v>
      </c>
      <c r="F1650" s="20" t="s">
        <v>3151</v>
      </c>
      <c r="G1650" s="82" t="s">
        <v>7251</v>
      </c>
      <c r="H1650" s="85" t="s">
        <v>7284</v>
      </c>
      <c r="I1650" s="21" t="s">
        <v>7417</v>
      </c>
      <c r="J1650" s="21" t="s">
        <v>7954</v>
      </c>
      <c r="K1650" s="19"/>
      <c r="L1650" s="22">
        <v>44015</v>
      </c>
      <c r="M1650" s="98">
        <v>1914.53979999945</v>
      </c>
      <c r="N1650" s="94">
        <v>1914.53979999945</v>
      </c>
      <c r="O1650" s="94">
        <v>2118.1796999983499</v>
      </c>
      <c r="P1650" s="62">
        <f t="shared" si="25"/>
        <v>0.90386089527764879</v>
      </c>
      <c r="Q1650" s="22">
        <v>43881</v>
      </c>
      <c r="R1650" s="99">
        <v>1544633.6780000001</v>
      </c>
      <c r="S1650" s="99">
        <v>1427553.2720371101</v>
      </c>
      <c r="T1650" s="19"/>
      <c r="U1650" s="23">
        <v>-2.0089202753297299E-3</v>
      </c>
      <c r="V1650" s="63">
        <v>-0.75891331434831999</v>
      </c>
      <c r="W1650" s="23">
        <v>4.8605769450659898E-2</v>
      </c>
      <c r="X1650" s="63">
        <v>-4.7421930195996502</v>
      </c>
      <c r="Y1650" s="23">
        <v>-2.18063919955966E-2</v>
      </c>
      <c r="Z1650" s="63">
        <v>11.0199641810177</v>
      </c>
      <c r="AA1650" s="23">
        <v>0.13195085856757899</v>
      </c>
      <c r="AB1650" s="63">
        <v>30.1017015664256</v>
      </c>
      <c r="AC1650" s="23">
        <v>0.22268286615872099</v>
      </c>
      <c r="AD1650" s="63">
        <v>42.335583863430699</v>
      </c>
      <c r="AE1650" s="23">
        <v>0.26675482488091801</v>
      </c>
      <c r="AF1650" s="64">
        <v>38.868824072065799</v>
      </c>
      <c r="AG1650" s="23">
        <v>-8.4374547313927906E-3</v>
      </c>
      <c r="AH1650" s="63">
        <v>-6.9385712738949197</v>
      </c>
      <c r="AI1650" s="23">
        <v>-3.2797116436995601E-3</v>
      </c>
      <c r="AJ1650" s="63">
        <v>9.7581418078334501</v>
      </c>
      <c r="AK1650" s="23">
        <v>0.91985780612216295</v>
      </c>
      <c r="AL1650" s="23">
        <v>4.5728345927272998E-2</v>
      </c>
      <c r="AM1650" s="63">
        <v>-2.21359615714755</v>
      </c>
      <c r="AN1650" s="19"/>
      <c r="AO1650" s="26">
        <v>5.0093264288079802E-2</v>
      </c>
      <c r="AP1650" s="26">
        <v>-7.2419044895505102E-2</v>
      </c>
      <c r="AQ1650" s="26">
        <v>0.13236626487196201</v>
      </c>
      <c r="AR1650" s="26">
        <v>-0.109755346285092</v>
      </c>
      <c r="AS1650" s="24">
        <v>7</v>
      </c>
      <c r="AT1650" s="24">
        <v>5</v>
      </c>
      <c r="AU1650" s="24">
        <v>7</v>
      </c>
      <c r="AV1650" s="25">
        <v>5</v>
      </c>
      <c r="AW1650" s="19"/>
      <c r="AX1650" s="29">
        <v>0.22370852936845001</v>
      </c>
      <c r="AY1650" s="30">
        <v>0.70051725227040196</v>
      </c>
      <c r="AZ1650" s="30">
        <v>1.03285129156575</v>
      </c>
      <c r="BA1650" s="30">
        <v>0.98360640238752195</v>
      </c>
      <c r="BB1650" s="62">
        <v>2.29724620375782E-2</v>
      </c>
      <c r="BC1650" s="108">
        <v>-28.532206214586001</v>
      </c>
      <c r="BD1650" s="22">
        <v>43881</v>
      </c>
      <c r="BE1650" s="22">
        <v>43913</v>
      </c>
      <c r="BF1650" s="24"/>
      <c r="BG1650" s="22"/>
      <c r="BH1650" s="37"/>
    </row>
    <row r="1651" spans="1:60" x14ac:dyDescent="0.25">
      <c r="A1651" s="19"/>
      <c r="B1651" s="17" t="s">
        <v>1665</v>
      </c>
      <c r="C1651" s="17" t="s">
        <v>5931</v>
      </c>
      <c r="D1651" s="17" t="s">
        <v>3298</v>
      </c>
      <c r="E1651" s="20" t="s">
        <v>7291</v>
      </c>
      <c r="F1651" s="20" t="s">
        <v>3151</v>
      </c>
      <c r="G1651" s="82" t="s">
        <v>7251</v>
      </c>
      <c r="H1651" s="85" t="s">
        <v>7284</v>
      </c>
      <c r="I1651" s="21" t="s">
        <v>7417</v>
      </c>
      <c r="J1651" s="21" t="s">
        <v>7955</v>
      </c>
      <c r="K1651" s="19"/>
      <c r="L1651" s="22">
        <v>44015</v>
      </c>
      <c r="M1651" s="98">
        <v>2438.6847000010298</v>
      </c>
      <c r="N1651" s="94">
        <v>2438.6847000010298</v>
      </c>
      <c r="O1651" s="94">
        <v>2693.1266999989698</v>
      </c>
      <c r="P1651" s="62">
        <f t="shared" si="25"/>
        <v>0.90552171199444964</v>
      </c>
      <c r="Q1651" s="22">
        <v>43881</v>
      </c>
      <c r="R1651" s="99">
        <v>281320.353</v>
      </c>
      <c r="S1651" s="99">
        <v>395676.72463378898</v>
      </c>
      <c r="T1651" s="19"/>
      <c r="U1651" s="23">
        <v>-1.9952853217546401E-3</v>
      </c>
      <c r="V1651" s="63">
        <v>-0.75754981899080998</v>
      </c>
      <c r="W1651" s="23">
        <v>4.9036832577257897E-2</v>
      </c>
      <c r="X1651" s="63">
        <v>-4.6990867069398501</v>
      </c>
      <c r="Y1651" s="23">
        <v>-1.9364328402844001E-2</v>
      </c>
      <c r="Z1651" s="63">
        <v>11.264170540293</v>
      </c>
      <c r="AA1651" s="23">
        <v>0.13764037435248599</v>
      </c>
      <c r="AB1651" s="63">
        <v>30.670653144916301</v>
      </c>
      <c r="AC1651" s="23">
        <v>0.23498885606386499</v>
      </c>
      <c r="AD1651" s="63">
        <v>43.566182853945101</v>
      </c>
      <c r="AE1651" s="23">
        <v>0.28589520660898399</v>
      </c>
      <c r="AF1651" s="64">
        <v>40.782862244872398</v>
      </c>
      <c r="AG1651" s="23">
        <v>-8.3967007340106595E-3</v>
      </c>
      <c r="AH1651" s="63">
        <v>-6.9344958741567098</v>
      </c>
      <c r="AI1651" s="23">
        <v>-7.5033315715700198E-4</v>
      </c>
      <c r="AJ1651" s="63">
        <v>10.0110796564841</v>
      </c>
      <c r="AK1651" s="23">
        <v>1.3494298596354199</v>
      </c>
      <c r="AL1651" s="23">
        <v>9.0711219647346297E-2</v>
      </c>
      <c r="AM1651" s="63">
        <v>150.382090662606</v>
      </c>
      <c r="AN1651" s="19"/>
      <c r="AO1651" s="26">
        <v>5.0107651675716597E-2</v>
      </c>
      <c r="AP1651" s="26">
        <v>-7.2380943082898705E-2</v>
      </c>
      <c r="AQ1651" s="26">
        <v>0.13283173567659101</v>
      </c>
      <c r="AR1651" s="26">
        <v>-0.10937709753852699</v>
      </c>
      <c r="AS1651" s="24">
        <v>7</v>
      </c>
      <c r="AT1651" s="24">
        <v>5</v>
      </c>
      <c r="AU1651" s="24">
        <v>7</v>
      </c>
      <c r="AV1651" s="25">
        <v>5</v>
      </c>
      <c r="AW1651" s="19"/>
      <c r="AX1651" s="29">
        <v>0.22371000464278001</v>
      </c>
      <c r="AY1651" s="30">
        <v>0.72518522747304803</v>
      </c>
      <c r="AZ1651" s="30">
        <v>1.05325137335603</v>
      </c>
      <c r="BA1651" s="30">
        <v>1.01904977031154</v>
      </c>
      <c r="BB1651" s="62">
        <v>2.2973139296518601E-2</v>
      </c>
      <c r="BC1651" s="108">
        <v>-28.500868525734401</v>
      </c>
      <c r="BD1651" s="22">
        <v>43881</v>
      </c>
      <c r="BE1651" s="22">
        <v>43913</v>
      </c>
      <c r="BF1651" s="24"/>
      <c r="BG1651" s="22"/>
      <c r="BH1651" s="37"/>
    </row>
    <row r="1652" spans="1:60" x14ac:dyDescent="0.25">
      <c r="A1652" s="19"/>
      <c r="B1652" s="17" t="s">
        <v>1666</v>
      </c>
      <c r="C1652" s="17" t="s">
        <v>5932</v>
      </c>
      <c r="D1652" s="17" t="s">
        <v>3298</v>
      </c>
      <c r="E1652" s="20" t="s">
        <v>7292</v>
      </c>
      <c r="F1652" s="20" t="s">
        <v>3151</v>
      </c>
      <c r="G1652" s="82" t="s">
        <v>7251</v>
      </c>
      <c r="H1652" s="85" t="s">
        <v>7284</v>
      </c>
      <c r="I1652" s="21" t="s">
        <v>7417</v>
      </c>
      <c r="J1652" s="21" t="s">
        <v>2982</v>
      </c>
      <c r="K1652" s="19"/>
      <c r="L1652" s="22">
        <v>44015</v>
      </c>
      <c r="M1652" s="98">
        <v>1423.6043999996</v>
      </c>
      <c r="N1652" s="94">
        <v>1423.6043999996</v>
      </c>
      <c r="O1652" s="94">
        <v>1564.93850000016</v>
      </c>
      <c r="P1652" s="62">
        <f t="shared" si="25"/>
        <v>0.90968712188974477</v>
      </c>
      <c r="Q1652" s="22">
        <v>43881</v>
      </c>
      <c r="R1652" s="99">
        <v>1245420.9439999999</v>
      </c>
      <c r="S1652" s="99">
        <v>1378215.18453125</v>
      </c>
      <c r="T1652" s="19"/>
      <c r="U1652" s="23">
        <v>-1.9610885210568098E-3</v>
      </c>
      <c r="V1652" s="63">
        <v>-0.75413013892102798</v>
      </c>
      <c r="W1652" s="23">
        <v>5.0115260784877998E-2</v>
      </c>
      <c r="X1652" s="63">
        <v>-4.59124388617784</v>
      </c>
      <c r="Y1652" s="23">
        <v>-1.3232527543550501E-2</v>
      </c>
      <c r="Z1652" s="63">
        <v>11.877350626222301</v>
      </c>
      <c r="AA1652" s="23">
        <v>0.15199105858308001</v>
      </c>
      <c r="AB1652" s="63">
        <v>32.105721567990301</v>
      </c>
      <c r="AC1652" s="23">
        <v>0.26629971129470498</v>
      </c>
      <c r="AD1652" s="63">
        <v>46.697268377</v>
      </c>
      <c r="AE1652" s="23">
        <v>0.33499240980949302</v>
      </c>
      <c r="AF1652" s="64">
        <v>45.692582564894103</v>
      </c>
      <c r="AG1652" s="23">
        <v>-8.2948122271773207E-3</v>
      </c>
      <c r="AH1652" s="63">
        <v>-6.9243070234733803</v>
      </c>
      <c r="AI1652" s="23">
        <v>5.60121536364022E-3</v>
      </c>
      <c r="AJ1652" s="63">
        <v>10.6462345085747</v>
      </c>
      <c r="AK1652" s="23">
        <v>0.423604399999022</v>
      </c>
      <c r="AL1652" s="23">
        <v>6.4497729614231503E-2</v>
      </c>
      <c r="AM1652" s="63">
        <v>29.8491009985737</v>
      </c>
      <c r="AN1652" s="19"/>
      <c r="AO1652" s="26">
        <v>5.0143624339398202E-2</v>
      </c>
      <c r="AP1652" s="26">
        <v>-7.22855893191445E-2</v>
      </c>
      <c r="AQ1652" s="26">
        <v>0.13399635004316199</v>
      </c>
      <c r="AR1652" s="26">
        <v>-0.108431026273174</v>
      </c>
      <c r="AS1652" s="24">
        <v>8</v>
      </c>
      <c r="AT1652" s="24">
        <v>4</v>
      </c>
      <c r="AU1652" s="24">
        <v>7</v>
      </c>
      <c r="AV1652" s="25">
        <v>5</v>
      </c>
      <c r="AW1652" s="19"/>
      <c r="AX1652" s="29">
        <v>0.22371430437808201</v>
      </c>
      <c r="AY1652" s="30">
        <v>0.787383046366813</v>
      </c>
      <c r="AZ1652" s="30">
        <v>1.1046793920468201</v>
      </c>
      <c r="BA1652" s="30">
        <v>1.1086444214015501</v>
      </c>
      <c r="BB1652" s="62">
        <v>2.2974896783416601E-2</v>
      </c>
      <c r="BC1652" s="108">
        <v>-28.422465163923299</v>
      </c>
      <c r="BD1652" s="22">
        <v>43881</v>
      </c>
      <c r="BE1652" s="22">
        <v>43913</v>
      </c>
      <c r="BF1652" s="24"/>
      <c r="BG1652" s="22"/>
      <c r="BH1652" s="37"/>
    </row>
    <row r="1653" spans="1:60" x14ac:dyDescent="0.25">
      <c r="A1653" s="19"/>
      <c r="B1653" s="17" t="s">
        <v>1667</v>
      </c>
      <c r="C1653" s="17" t="s">
        <v>5933</v>
      </c>
      <c r="D1653" s="17" t="s">
        <v>3298</v>
      </c>
      <c r="E1653" s="20" t="s">
        <v>7293</v>
      </c>
      <c r="F1653" s="20" t="s">
        <v>3151</v>
      </c>
      <c r="G1653" s="82" t="s">
        <v>7251</v>
      </c>
      <c r="H1653" s="85" t="s">
        <v>7284</v>
      </c>
      <c r="I1653" s="21" t="s">
        <v>7417</v>
      </c>
      <c r="J1653" s="21" t="s">
        <v>2982</v>
      </c>
      <c r="K1653" s="19"/>
      <c r="L1653" s="22">
        <v>44015</v>
      </c>
      <c r="M1653" s="98">
        <v>1517.78680000082</v>
      </c>
      <c r="N1653" s="94">
        <v>1517.78680000082</v>
      </c>
      <c r="O1653" s="94">
        <v>1661.92970000021</v>
      </c>
      <c r="P1653" s="62">
        <f t="shared" si="25"/>
        <v>0.91326775133787441</v>
      </c>
      <c r="Q1653" s="22">
        <v>43881</v>
      </c>
      <c r="R1653" s="99">
        <v>733473.03799999994</v>
      </c>
      <c r="S1653" s="99">
        <v>656698.63849902304</v>
      </c>
      <c r="T1653" s="19"/>
      <c r="U1653" s="23">
        <v>-1.9318422282594799E-3</v>
      </c>
      <c r="V1653" s="63">
        <v>-0.75120550964129496</v>
      </c>
      <c r="W1653" s="23">
        <v>5.10392069154477E-2</v>
      </c>
      <c r="X1653" s="63">
        <v>-4.4988492731208698</v>
      </c>
      <c r="Y1653" s="23">
        <v>-7.9534354981660692E-3</v>
      </c>
      <c r="Z1653" s="63">
        <v>12.4052598307608</v>
      </c>
      <c r="AA1653" s="23">
        <v>0.16441841481893801</v>
      </c>
      <c r="AB1653" s="63">
        <v>33.348457191546899</v>
      </c>
      <c r="AC1653" s="23">
        <v>0.29351872281957198</v>
      </c>
      <c r="AD1653" s="63">
        <v>49.419169529515798</v>
      </c>
      <c r="AE1653" s="23">
        <v>0.37479418215691102</v>
      </c>
      <c r="AF1653" s="64">
        <v>49.672759799635998</v>
      </c>
      <c r="AG1653" s="23">
        <v>-8.2076140488425205E-3</v>
      </c>
      <c r="AH1653" s="63">
        <v>-6.9155872056435301</v>
      </c>
      <c r="AI1653" s="23">
        <v>1.1069906187913099E-2</v>
      </c>
      <c r="AJ1653" s="63">
        <v>11.193103590994699</v>
      </c>
      <c r="AK1653" s="23">
        <v>0.51778680000104904</v>
      </c>
      <c r="AL1653" s="23">
        <v>7.6634266875771601E-2</v>
      </c>
      <c r="AM1653" s="63">
        <v>39.267340998805601</v>
      </c>
      <c r="AN1653" s="19"/>
      <c r="AO1653" s="26">
        <v>5.0174403837445397E-2</v>
      </c>
      <c r="AP1653" s="26">
        <v>-7.2203955528530095E-2</v>
      </c>
      <c r="AQ1653" s="26">
        <v>0.134994097903545</v>
      </c>
      <c r="AR1653" s="26">
        <v>-0.107620356368861</v>
      </c>
      <c r="AS1653" s="24">
        <v>8</v>
      </c>
      <c r="AT1653" s="24">
        <v>4</v>
      </c>
      <c r="AU1653" s="24">
        <v>7</v>
      </c>
      <c r="AV1653" s="25">
        <v>5</v>
      </c>
      <c r="AW1653" s="19"/>
      <c r="AX1653" s="29">
        <v>0.223718519985559</v>
      </c>
      <c r="AY1653" s="30">
        <v>0.84122081724217401</v>
      </c>
      <c r="AZ1653" s="30">
        <v>1.1491854675878099</v>
      </c>
      <c r="BA1653" s="30">
        <v>1.1864567471639</v>
      </c>
      <c r="BB1653" s="62">
        <v>2.29764574600267E-2</v>
      </c>
      <c r="BC1653" s="108">
        <v>-28.355284823366699</v>
      </c>
      <c r="BD1653" s="22">
        <v>43881</v>
      </c>
      <c r="BE1653" s="22">
        <v>43913</v>
      </c>
      <c r="BF1653" s="24"/>
      <c r="BG1653" s="22"/>
      <c r="BH1653" s="37"/>
    </row>
    <row r="1654" spans="1:60" x14ac:dyDescent="0.25">
      <c r="A1654" s="19"/>
      <c r="B1654" s="17" t="s">
        <v>1668</v>
      </c>
      <c r="C1654" s="17" t="s">
        <v>5934</v>
      </c>
      <c r="D1654" s="17" t="s">
        <v>3298</v>
      </c>
      <c r="E1654" s="20" t="s">
        <v>7294</v>
      </c>
      <c r="F1654" s="20" t="s">
        <v>3151</v>
      </c>
      <c r="G1654" s="82" t="s">
        <v>7251</v>
      </c>
      <c r="H1654" s="85" t="s">
        <v>7284</v>
      </c>
      <c r="I1654" s="21" t="s">
        <v>7417</v>
      </c>
      <c r="J1654" s="21" t="s">
        <v>7956</v>
      </c>
      <c r="K1654" s="19"/>
      <c r="L1654" s="22">
        <v>44015</v>
      </c>
      <c r="M1654" s="98">
        <v>1696.72829999961</v>
      </c>
      <c r="N1654" s="94">
        <v>1696.72829999961</v>
      </c>
      <c r="O1654" s="94">
        <v>1852.9605999998701</v>
      </c>
      <c r="P1654" s="62">
        <f t="shared" si="25"/>
        <v>0.91568503939032975</v>
      </c>
      <c r="Q1654" s="22">
        <v>43881</v>
      </c>
      <c r="R1654" s="99">
        <v>8398979.4690000005</v>
      </c>
      <c r="S1654" s="99">
        <v>8965791.8606093694</v>
      </c>
      <c r="T1654" s="19"/>
      <c r="U1654" s="23">
        <v>-1.9121413806715299E-3</v>
      </c>
      <c r="V1654" s="63">
        <v>-0.74923542488249995</v>
      </c>
      <c r="W1654" s="23">
        <v>5.1661392124515301E-2</v>
      </c>
      <c r="X1654" s="63">
        <v>-4.4366307522141097</v>
      </c>
      <c r="Y1654" s="23">
        <v>-4.3853958850377196E-3</v>
      </c>
      <c r="Z1654" s="63">
        <v>12.7620637920772</v>
      </c>
      <c r="AA1654" s="23">
        <v>0.17285598768648899</v>
      </c>
      <c r="AB1654" s="63">
        <v>34.192214478331202</v>
      </c>
      <c r="AC1654" s="23">
        <v>0.31229146538331398</v>
      </c>
      <c r="AD1654" s="63">
        <v>51.296443785889998</v>
      </c>
      <c r="AE1654" s="23">
        <v>0.40454675832530501</v>
      </c>
      <c r="AF1654" s="64">
        <v>52.648017416475298</v>
      </c>
      <c r="AG1654" s="23">
        <v>-8.1489200365467696E-3</v>
      </c>
      <c r="AH1654" s="63">
        <v>-6.9097178044103202</v>
      </c>
      <c r="AI1654" s="23">
        <v>1.47664688520308E-2</v>
      </c>
      <c r="AJ1654" s="63">
        <v>11.562759857406499</v>
      </c>
      <c r="AK1654" s="23">
        <v>0.62901034015871105</v>
      </c>
      <c r="AL1654" s="23">
        <v>5.08552139854146E-2</v>
      </c>
      <c r="AM1654" s="63">
        <v>78.340138714877</v>
      </c>
      <c r="AN1654" s="19"/>
      <c r="AO1654" s="26">
        <v>5.0195176614579402E-2</v>
      </c>
      <c r="AP1654" s="26">
        <v>-7.2149084487173207E-2</v>
      </c>
      <c r="AQ1654" s="26">
        <v>0.135666003116057</v>
      </c>
      <c r="AR1654" s="26">
        <v>-0.10707448029003</v>
      </c>
      <c r="AS1654" s="24">
        <v>8</v>
      </c>
      <c r="AT1654" s="24">
        <v>4</v>
      </c>
      <c r="AU1654" s="24">
        <v>7</v>
      </c>
      <c r="AV1654" s="25">
        <v>5</v>
      </c>
      <c r="AW1654" s="19"/>
      <c r="AX1654" s="29">
        <v>0.22372182680934199</v>
      </c>
      <c r="AY1654" s="30">
        <v>0.87775723100730796</v>
      </c>
      <c r="AZ1654" s="30">
        <v>1.1793849185160099</v>
      </c>
      <c r="BA1654" s="30">
        <v>1.2393991761237</v>
      </c>
      <c r="BB1654" s="62">
        <v>2.2977556490768599E-2</v>
      </c>
      <c r="BC1654" s="108">
        <v>-28.3100460959249</v>
      </c>
      <c r="BD1654" s="22">
        <v>43881</v>
      </c>
      <c r="BE1654" s="22">
        <v>43913</v>
      </c>
      <c r="BF1654" s="24"/>
      <c r="BG1654" s="22"/>
      <c r="BH1654" s="37"/>
    </row>
    <row r="1655" spans="1:60" x14ac:dyDescent="0.25">
      <c r="A1655" s="19"/>
      <c r="B1655" s="17" t="s">
        <v>1669</v>
      </c>
      <c r="C1655" s="17" t="s">
        <v>5935</v>
      </c>
      <c r="D1655" s="17" t="s">
        <v>3299</v>
      </c>
      <c r="E1655" s="20" t="s">
        <v>7289</v>
      </c>
      <c r="F1655" s="20" t="s">
        <v>3151</v>
      </c>
      <c r="G1655" s="82" t="s">
        <v>7255</v>
      </c>
      <c r="H1655" s="85" t="s">
        <v>7274</v>
      </c>
      <c r="I1655" s="21" t="s">
        <v>7417</v>
      </c>
      <c r="J1655" s="21" t="s">
        <v>7957</v>
      </c>
      <c r="K1655" s="19"/>
      <c r="L1655" s="22">
        <v>44015</v>
      </c>
      <c r="M1655" s="98">
        <v>1681.2288000006199</v>
      </c>
      <c r="N1655" s="94">
        <v>1681.2288000006199</v>
      </c>
      <c r="O1655" s="94">
        <v>1681.2288000006199</v>
      </c>
      <c r="P1655" s="62">
        <f t="shared" si="25"/>
        <v>1</v>
      </c>
      <c r="Q1655" s="22">
        <v>44015</v>
      </c>
      <c r="R1655" s="99">
        <v>23578.344000000001</v>
      </c>
      <c r="S1655" s="99">
        <v>45993.653630798297</v>
      </c>
      <c r="T1655" s="19"/>
      <c r="U1655" s="23">
        <v>5.7101424317807002E-6</v>
      </c>
      <c r="V1655" s="63">
        <v>-0.55745027257216895</v>
      </c>
      <c r="W1655" s="23">
        <v>4.1361860166944098E-4</v>
      </c>
      <c r="X1655" s="63">
        <v>-9.5614081045059702</v>
      </c>
      <c r="Y1655" s="23">
        <v>5.56670805781323E-3</v>
      </c>
      <c r="Z1655" s="63">
        <v>13.7572741863696</v>
      </c>
      <c r="AA1655" s="23">
        <v>1.534134440044E-2</v>
      </c>
      <c r="AB1655" s="63">
        <v>18.440750149689801</v>
      </c>
      <c r="AC1655" s="23">
        <v>3.9226544848133899E-2</v>
      </c>
      <c r="AD1655" s="63">
        <v>23.989951732335602</v>
      </c>
      <c r="AE1655" s="23">
        <v>6.0642448615908499E-2</v>
      </c>
      <c r="AF1655" s="64">
        <v>18.257586445543001</v>
      </c>
      <c r="AG1655" s="23">
        <v>2.17107826756546E-5</v>
      </c>
      <c r="AH1655" s="63">
        <v>-6.0926547224880796</v>
      </c>
      <c r="AI1655" s="23">
        <v>5.6527218584960801E-3</v>
      </c>
      <c r="AJ1655" s="63">
        <v>10.651385158052999</v>
      </c>
      <c r="AK1655" s="23">
        <v>0.56453047208720797</v>
      </c>
      <c r="AL1655" s="23">
        <v>3.3801147537815303E-2</v>
      </c>
      <c r="AM1655" s="63">
        <v>36.419672171352403</v>
      </c>
      <c r="AN1655" s="19"/>
      <c r="AO1655" s="26">
        <v>3.5573644527175902E-4</v>
      </c>
      <c r="AP1655" s="26">
        <v>-7.4436447903281105E-5</v>
      </c>
      <c r="AQ1655" s="26">
        <v>2.0096240950806502E-3</v>
      </c>
      <c r="AR1655" s="26">
        <v>2.17107826756546E-5</v>
      </c>
      <c r="AS1655" s="24">
        <v>12</v>
      </c>
      <c r="AT1655" s="24">
        <v>0</v>
      </c>
      <c r="AU1655" s="24">
        <v>7</v>
      </c>
      <c r="AV1655" s="25">
        <v>5</v>
      </c>
      <c r="AW1655" s="19"/>
      <c r="AX1655" s="29">
        <v>7.5177513157768797E-4</v>
      </c>
      <c r="AY1655" s="30">
        <v>-19.061455247661801</v>
      </c>
      <c r="AZ1655" s="30">
        <v>0.40613151858769903</v>
      </c>
      <c r="BA1655" s="30">
        <v>-13.1225757857319</v>
      </c>
      <c r="BB1655" s="62">
        <v>7.7674344713756199E-5</v>
      </c>
      <c r="BC1655" s="108">
        <v>-7.4436448188990303E-3</v>
      </c>
      <c r="BD1655" s="22">
        <v>43816</v>
      </c>
      <c r="BE1655" s="22">
        <v>43817</v>
      </c>
      <c r="BF1655" s="24">
        <v>4</v>
      </c>
      <c r="BG1655" s="22">
        <v>43822</v>
      </c>
      <c r="BH1655" s="37"/>
    </row>
    <row r="1656" spans="1:60" x14ac:dyDescent="0.25">
      <c r="A1656" s="19"/>
      <c r="B1656" s="17" t="s">
        <v>1670</v>
      </c>
      <c r="C1656" s="17" t="s">
        <v>5936</v>
      </c>
      <c r="D1656" s="17" t="s">
        <v>3299</v>
      </c>
      <c r="E1656" s="20" t="s">
        <v>7290</v>
      </c>
      <c r="F1656" s="20" t="s">
        <v>3151</v>
      </c>
      <c r="G1656" s="82" t="s">
        <v>7255</v>
      </c>
      <c r="H1656" s="85" t="s">
        <v>7274</v>
      </c>
      <c r="I1656" s="21" t="s">
        <v>7417</v>
      </c>
      <c r="J1656" s="21" t="s">
        <v>7957</v>
      </c>
      <c r="K1656" s="19"/>
      <c r="L1656" s="22">
        <v>44015</v>
      </c>
      <c r="M1656" s="98">
        <v>1610.26559999958</v>
      </c>
      <c r="N1656" s="94">
        <v>1610.26559999958</v>
      </c>
      <c r="O1656" s="94">
        <v>1610.26559999958</v>
      </c>
      <c r="P1656" s="62">
        <f t="shared" si="25"/>
        <v>1</v>
      </c>
      <c r="Q1656" s="22">
        <v>44015</v>
      </c>
      <c r="R1656" s="99">
        <v>30249426.320999999</v>
      </c>
      <c r="S1656" s="99">
        <v>26091186.0934375</v>
      </c>
      <c r="T1656" s="19"/>
      <c r="U1656" s="23">
        <v>5.7754768931772602E-6</v>
      </c>
      <c r="V1656" s="63">
        <v>-0.55744373912602896</v>
      </c>
      <c r="W1656" s="23">
        <v>5.3348081564763602E-5</v>
      </c>
      <c r="X1656" s="63">
        <v>-9.5974351565091602</v>
      </c>
      <c r="Y1656" s="23">
        <v>3.1950541797414198E-3</v>
      </c>
      <c r="Z1656" s="63">
        <v>13.520108798562401</v>
      </c>
      <c r="AA1656" s="23">
        <v>1.0572992001471E-2</v>
      </c>
      <c r="AB1656" s="63">
        <v>17.963914909807499</v>
      </c>
      <c r="AC1656" s="23">
        <v>2.9394135901384299E-2</v>
      </c>
      <c r="AD1656" s="63">
        <v>23.006710837682501</v>
      </c>
      <c r="AE1656" s="23">
        <v>4.5583084918689599E-2</v>
      </c>
      <c r="AF1656" s="64">
        <v>16.751650075835599</v>
      </c>
      <c r="AG1656" s="23">
        <v>1.6270872947643501E-5</v>
      </c>
      <c r="AH1656" s="63">
        <v>-6.0931987134608798</v>
      </c>
      <c r="AI1656" s="23">
        <v>3.2413055905635701E-3</v>
      </c>
      <c r="AJ1656" s="63">
        <v>10.410243531267</v>
      </c>
      <c r="AK1656" s="23">
        <v>0.49850695155328101</v>
      </c>
      <c r="AL1656" s="23">
        <v>3.04959139830316E-2</v>
      </c>
      <c r="AM1656" s="63">
        <v>29.817320117930599</v>
      </c>
      <c r="AN1656" s="19"/>
      <c r="AO1656" s="26">
        <v>3.4262826920894402E-4</v>
      </c>
      <c r="AP1656" s="26">
        <v>-7.4463880082475993E-5</v>
      </c>
      <c r="AQ1656" s="26">
        <v>1.6021388892113501E-3</v>
      </c>
      <c r="AR1656" s="26">
        <v>1.6270872947643501E-5</v>
      </c>
      <c r="AS1656" s="24">
        <v>12</v>
      </c>
      <c r="AT1656" s="24">
        <v>0</v>
      </c>
      <c r="AU1656" s="24">
        <v>7</v>
      </c>
      <c r="AV1656" s="25">
        <v>5</v>
      </c>
      <c r="AW1656" s="19"/>
      <c r="AX1656" s="29">
        <v>6.4133405689176498E-4</v>
      </c>
      <c r="AY1656" s="30">
        <v>-29.110728343977801</v>
      </c>
      <c r="AZ1656" s="30">
        <v>0.39107462284800898</v>
      </c>
      <c r="BA1656" s="30">
        <v>-14.519169690524</v>
      </c>
      <c r="BB1656" s="62">
        <v>6.6262430822519E-5</v>
      </c>
      <c r="BC1656" s="108">
        <v>-7.4463880332018596E-3</v>
      </c>
      <c r="BD1656" s="22">
        <v>43816</v>
      </c>
      <c r="BE1656" s="22">
        <v>43817</v>
      </c>
      <c r="BF1656" s="24">
        <v>5</v>
      </c>
      <c r="BG1656" s="22">
        <v>43823</v>
      </c>
      <c r="BH1656" s="37"/>
    </row>
    <row r="1657" spans="1:60" x14ac:dyDescent="0.25">
      <c r="A1657" s="19"/>
      <c r="B1657" s="17" t="s">
        <v>1671</v>
      </c>
      <c r="C1657" s="17" t="s">
        <v>5937</v>
      </c>
      <c r="D1657" s="17" t="s">
        <v>3299</v>
      </c>
      <c r="E1657" s="20" t="s">
        <v>7293</v>
      </c>
      <c r="F1657" s="20" t="s">
        <v>3151</v>
      </c>
      <c r="G1657" s="82" t="s">
        <v>7255</v>
      </c>
      <c r="H1657" s="85" t="s">
        <v>7274</v>
      </c>
      <c r="I1657" s="21" t="s">
        <v>7417</v>
      </c>
      <c r="J1657" s="21" t="s">
        <v>7958</v>
      </c>
      <c r="K1657" s="19"/>
      <c r="L1657" s="22">
        <v>44015</v>
      </c>
      <c r="M1657" s="98">
        <v>1142.20859999955</v>
      </c>
      <c r="N1657" s="94">
        <v>1142.20859999955</v>
      </c>
      <c r="O1657" s="94">
        <v>1142.20859999955</v>
      </c>
      <c r="P1657" s="62">
        <f t="shared" si="25"/>
        <v>1</v>
      </c>
      <c r="Q1657" s="22">
        <v>44015</v>
      </c>
      <c r="R1657" s="99">
        <v>21019390.517999999</v>
      </c>
      <c r="S1657" s="99">
        <v>22016497.6189375</v>
      </c>
      <c r="T1657" s="19"/>
      <c r="U1657" s="23">
        <v>1.5321429600589898E-5</v>
      </c>
      <c r="V1657" s="63">
        <v>-0.55648914385528803</v>
      </c>
      <c r="W1657" s="23">
        <v>7.0176508233998902E-4</v>
      </c>
      <c r="X1657" s="63">
        <v>-9.5325934564316395</v>
      </c>
      <c r="Y1657" s="23">
        <v>7.3223013769165802E-3</v>
      </c>
      <c r="Z1657" s="63">
        <v>13.932833518279899</v>
      </c>
      <c r="AA1657" s="23">
        <v>1.88808202074142E-2</v>
      </c>
      <c r="AB1657" s="63">
        <v>18.7946977303945</v>
      </c>
      <c r="AC1657" s="23">
        <v>4.6507671140716397E-2</v>
      </c>
      <c r="AD1657" s="63">
        <v>24.718064361601101</v>
      </c>
      <c r="AE1657" s="23">
        <v>7.1825667018856607E-2</v>
      </c>
      <c r="AF1657" s="64">
        <v>19.375908285845099</v>
      </c>
      <c r="AG1657" s="23">
        <v>5.0431159252184403E-5</v>
      </c>
      <c r="AH1657" s="63">
        <v>-6.0897826848304204</v>
      </c>
      <c r="AI1657" s="23">
        <v>7.4374466494191403E-3</v>
      </c>
      <c r="AJ1657" s="63">
        <v>10.829857637145301</v>
      </c>
      <c r="AK1657" s="23">
        <v>0.142208600000304</v>
      </c>
      <c r="AL1657" s="23">
        <v>2.6522872823989001E-2</v>
      </c>
      <c r="AM1657" s="63">
        <v>5.4793169054464697</v>
      </c>
      <c r="AN1657" s="19"/>
      <c r="AO1657" s="26">
        <v>3.6541721237881602E-4</v>
      </c>
      <c r="AP1657" s="26">
        <v>-7.4475492510828203E-5</v>
      </c>
      <c r="AQ1657" s="26">
        <v>2.3085304455889898E-3</v>
      </c>
      <c r="AR1657" s="26">
        <v>5.0431159252184403E-5</v>
      </c>
      <c r="AS1657" s="24">
        <v>12</v>
      </c>
      <c r="AT1657" s="24">
        <v>0</v>
      </c>
      <c r="AU1657" s="24">
        <v>7</v>
      </c>
      <c r="AV1657" s="25">
        <v>5</v>
      </c>
      <c r="AW1657" s="19"/>
      <c r="AX1657" s="29">
        <v>8.4259406700539299E-4</v>
      </c>
      <c r="AY1657" s="30">
        <v>-13.1555940273247</v>
      </c>
      <c r="AZ1657" s="30">
        <v>0.41731492363715</v>
      </c>
      <c r="BA1657" s="30">
        <v>-11.5050222703867</v>
      </c>
      <c r="BB1657" s="62">
        <v>8.7059031783667299E-5</v>
      </c>
      <c r="BC1657" s="108">
        <v>-7.4475492710206499E-3</v>
      </c>
      <c r="BD1657" s="22">
        <v>43816</v>
      </c>
      <c r="BE1657" s="22">
        <v>43817</v>
      </c>
      <c r="BF1657" s="24">
        <v>4</v>
      </c>
      <c r="BG1657" s="22">
        <v>43822</v>
      </c>
      <c r="BH1657" s="37"/>
    </row>
    <row r="1658" spans="1:60" x14ac:dyDescent="0.25">
      <c r="A1658" s="19"/>
      <c r="B1658" s="17" t="s">
        <v>1672</v>
      </c>
      <c r="C1658" s="17" t="s">
        <v>5938</v>
      </c>
      <c r="D1658" s="17" t="s">
        <v>3299</v>
      </c>
      <c r="E1658" s="20" t="s">
        <v>7294</v>
      </c>
      <c r="F1658" s="20" t="s">
        <v>3151</v>
      </c>
      <c r="G1658" s="82" t="s">
        <v>7255</v>
      </c>
      <c r="H1658" s="85" t="s">
        <v>7274</v>
      </c>
      <c r="I1658" s="21" t="s">
        <v>7417</v>
      </c>
      <c r="J1658" s="21" t="s">
        <v>7959</v>
      </c>
      <c r="K1658" s="19"/>
      <c r="L1658" s="22">
        <v>44015</v>
      </c>
      <c r="M1658" s="98">
        <v>1365.7391999997201</v>
      </c>
      <c r="N1658" s="94">
        <v>1365.7391999997201</v>
      </c>
      <c r="O1658" s="94">
        <v>1365.7391999997201</v>
      </c>
      <c r="P1658" s="62">
        <f t="shared" si="25"/>
        <v>1</v>
      </c>
      <c r="Q1658" s="22">
        <v>44015</v>
      </c>
      <c r="R1658" s="99">
        <v>89269265.296000004</v>
      </c>
      <c r="S1658" s="99">
        <v>41880729.660374999</v>
      </c>
      <c r="T1658" s="19"/>
      <c r="U1658" s="23">
        <v>2.0795032469322902E-5</v>
      </c>
      <c r="V1658" s="63">
        <v>-0.55594178356841395</v>
      </c>
      <c r="W1658" s="23">
        <v>8.6628841017955005E-4</v>
      </c>
      <c r="X1658" s="63">
        <v>-9.5161411236476905</v>
      </c>
      <c r="Y1658" s="23">
        <v>8.3278237561899005E-3</v>
      </c>
      <c r="Z1658" s="63">
        <v>14.0333857562073</v>
      </c>
      <c r="AA1658" s="23">
        <v>2.09100781721645E-2</v>
      </c>
      <c r="AB1658" s="63">
        <v>18.997623526869599</v>
      </c>
      <c r="AC1658" s="23">
        <v>5.0691142136202003E-2</v>
      </c>
      <c r="AD1658" s="63">
        <v>25.136411461164201</v>
      </c>
      <c r="AE1658" s="23">
        <v>7.8265098594783894E-2</v>
      </c>
      <c r="AF1658" s="64">
        <v>20.019851443445098</v>
      </c>
      <c r="AG1658" s="23">
        <v>6.6927943407790695E-5</v>
      </c>
      <c r="AH1658" s="63">
        <v>-6.0881330064148598</v>
      </c>
      <c r="AI1658" s="23">
        <v>8.4596831493399804E-3</v>
      </c>
      <c r="AJ1658" s="63">
        <v>10.932081287144699</v>
      </c>
      <c r="AK1658" s="23">
        <v>0.351574697173201</v>
      </c>
      <c r="AL1658" s="23">
        <v>3.1099083149456402E-2</v>
      </c>
      <c r="AM1658" s="63">
        <v>50.5965744163259</v>
      </c>
      <c r="AN1658" s="19"/>
      <c r="AO1658" s="26">
        <v>3.7084674295329001E-4</v>
      </c>
      <c r="AP1658" s="26">
        <v>-7.4469850915193106E-5</v>
      </c>
      <c r="AQ1658" s="26">
        <v>2.4787746260699398E-3</v>
      </c>
      <c r="AR1658" s="26">
        <v>6.6927943407790695E-5</v>
      </c>
      <c r="AS1658" s="24">
        <v>12</v>
      </c>
      <c r="AT1658" s="24">
        <v>0</v>
      </c>
      <c r="AU1658" s="24">
        <v>7</v>
      </c>
      <c r="AV1658" s="25">
        <v>5</v>
      </c>
      <c r="AW1658" s="19"/>
      <c r="AX1658" s="29">
        <v>8.9788630916018495E-4</v>
      </c>
      <c r="AY1658" s="30">
        <v>-10.2675032883126</v>
      </c>
      <c r="AZ1658" s="30">
        <v>0.42372574968021598</v>
      </c>
      <c r="BA1658" s="30">
        <v>-10.2979083736136</v>
      </c>
      <c r="BB1658" s="62">
        <v>9.2772734364672302E-5</v>
      </c>
      <c r="BC1658" s="108">
        <v>-7.4469851221437003E-3</v>
      </c>
      <c r="BD1658" s="22">
        <v>43816</v>
      </c>
      <c r="BE1658" s="22">
        <v>43817</v>
      </c>
      <c r="BF1658" s="24">
        <v>4</v>
      </c>
      <c r="BG1658" s="22">
        <v>43822</v>
      </c>
      <c r="BH1658" s="37"/>
    </row>
    <row r="1659" spans="1:60" x14ac:dyDescent="0.25">
      <c r="A1659" s="19"/>
      <c r="B1659" s="17" t="s">
        <v>1673</v>
      </c>
      <c r="C1659" s="17" t="s">
        <v>5939</v>
      </c>
      <c r="D1659" s="17" t="s">
        <v>3299</v>
      </c>
      <c r="E1659" s="20" t="s">
        <v>7295</v>
      </c>
      <c r="F1659" s="20" t="s">
        <v>3151</v>
      </c>
      <c r="G1659" s="82" t="s">
        <v>7255</v>
      </c>
      <c r="H1659" s="85" t="s">
        <v>7274</v>
      </c>
      <c r="I1659" s="21" t="s">
        <v>7417</v>
      </c>
      <c r="J1659" s="21" t="s">
        <v>2982</v>
      </c>
      <c r="K1659" s="19"/>
      <c r="L1659" s="22">
        <v>44015</v>
      </c>
      <c r="M1659" s="98">
        <v>1015.74880000018</v>
      </c>
      <c r="N1659" s="94">
        <v>1015.74880000018</v>
      </c>
      <c r="O1659" s="94">
        <v>1015.74880000018</v>
      </c>
      <c r="P1659" s="62">
        <f t="shared" si="25"/>
        <v>1</v>
      </c>
      <c r="Q1659" s="22">
        <v>44015</v>
      </c>
      <c r="R1659" s="99">
        <v>8.9999999999999993E-3</v>
      </c>
      <c r="S1659" s="99">
        <v>161587.02744970701</v>
      </c>
      <c r="T1659" s="19"/>
      <c r="U1659" s="23">
        <v>0</v>
      </c>
      <c r="V1659" s="63">
        <v>-0.55802128681534702</v>
      </c>
      <c r="W1659" s="23">
        <v>3.6033829019288499E-5</v>
      </c>
      <c r="X1659" s="63">
        <v>-9.5991665817709908</v>
      </c>
      <c r="Y1659" s="23">
        <v>1.1479580662126E-3</v>
      </c>
      <c r="Z1659" s="63">
        <v>13.3153991872096</v>
      </c>
      <c r="AA1659" s="23">
        <v>7.1398691125068598E-3</v>
      </c>
      <c r="AB1659" s="63">
        <v>17.6206026209111</v>
      </c>
      <c r="AC1659" s="23">
        <v>1.33206809841795E-2</v>
      </c>
      <c r="AD1659" s="63">
        <v>21.399365345947398</v>
      </c>
      <c r="AE1659" s="23"/>
      <c r="AF1659" s="64"/>
      <c r="AG1659" s="23">
        <v>0</v>
      </c>
      <c r="AH1659" s="63">
        <v>-6.0948258007556397</v>
      </c>
      <c r="AI1659" s="23">
        <v>1.1479580662126E-3</v>
      </c>
      <c r="AJ1659" s="63">
        <v>10.2009087788319</v>
      </c>
      <c r="AK1659" s="23">
        <v>1.56707964833913E-2</v>
      </c>
      <c r="AL1659" s="23">
        <v>5.5419828149752002E-3</v>
      </c>
      <c r="AM1659" s="63">
        <v>24.989454172929999</v>
      </c>
      <c r="AN1659" s="19"/>
      <c r="AO1659" s="26">
        <v>2.7072604461864103E-4</v>
      </c>
      <c r="AP1659" s="26">
        <v>0</v>
      </c>
      <c r="AQ1659" s="26">
        <v>1.84286283911206E-3</v>
      </c>
      <c r="AR1659" s="26">
        <v>0</v>
      </c>
      <c r="AS1659" s="24">
        <v>6</v>
      </c>
      <c r="AT1659" s="24">
        <v>0</v>
      </c>
      <c r="AU1659" s="24">
        <v>7</v>
      </c>
      <c r="AV1659" s="25">
        <v>5</v>
      </c>
      <c r="AW1659" s="19"/>
      <c r="AX1659" s="29">
        <v>8.7120414139576499E-4</v>
      </c>
      <c r="AY1659" s="30">
        <v>-25.596824213949699</v>
      </c>
      <c r="AZ1659" s="30">
        <v>0.38006959892527398</v>
      </c>
      <c r="BA1659" s="30">
        <v>-14.139244227088099</v>
      </c>
      <c r="BB1659" s="62">
        <v>9.0012933214609394E-5</v>
      </c>
      <c r="BC1659" s="108">
        <v>0</v>
      </c>
      <c r="BD1659" s="22">
        <v>44000</v>
      </c>
      <c r="BE1659" s="22"/>
      <c r="BF1659" s="24"/>
      <c r="BG1659" s="22"/>
      <c r="BH1659" s="37"/>
    </row>
    <row r="1660" spans="1:60" x14ac:dyDescent="0.25">
      <c r="A1660" s="19"/>
      <c r="B1660" s="17" t="s">
        <v>1674</v>
      </c>
      <c r="C1660" s="17" t="s">
        <v>5940</v>
      </c>
      <c r="D1660" s="17" t="s">
        <v>3300</v>
      </c>
      <c r="E1660" s="20" t="s">
        <v>7289</v>
      </c>
      <c r="F1660" s="20" t="s">
        <v>3151</v>
      </c>
      <c r="G1660" s="82" t="s">
        <v>7253</v>
      </c>
      <c r="H1660" s="85" t="s">
        <v>7279</v>
      </c>
      <c r="I1660" s="21" t="s">
        <v>7417</v>
      </c>
      <c r="J1660" s="21" t="s">
        <v>7960</v>
      </c>
      <c r="K1660" s="19"/>
      <c r="L1660" s="22">
        <v>44015</v>
      </c>
      <c r="M1660" s="98">
        <v>1924.69129999913</v>
      </c>
      <c r="N1660" s="94">
        <v>1924.69129999913</v>
      </c>
      <c r="O1660" s="94">
        <v>2022.2706000004</v>
      </c>
      <c r="P1660" s="62">
        <f t="shared" si="25"/>
        <v>0.95174765434395836</v>
      </c>
      <c r="Q1660" s="22">
        <v>43747</v>
      </c>
      <c r="R1660" s="99">
        <v>1284304.4779999999</v>
      </c>
      <c r="S1660" s="99">
        <v>1370635.1978867201</v>
      </c>
      <c r="T1660" s="19"/>
      <c r="U1660" s="23">
        <v>2.7123391555505799E-4</v>
      </c>
      <c r="V1660" s="63">
        <v>-0.53089789525984099</v>
      </c>
      <c r="W1660" s="23">
        <v>4.8733471157902403E-3</v>
      </c>
      <c r="X1660" s="63">
        <v>-9.1154352530866198</v>
      </c>
      <c r="Y1660" s="23">
        <v>3.5313283642608401E-3</v>
      </c>
      <c r="Z1660" s="63">
        <v>13.5537362170144</v>
      </c>
      <c r="AA1660" s="23">
        <v>-1.3831780163855001E-2</v>
      </c>
      <c r="AB1660" s="63">
        <v>15.523437693264</v>
      </c>
      <c r="AC1660" s="23">
        <v>5.2111773948126897E-2</v>
      </c>
      <c r="AD1660" s="63">
        <v>25.2784746423422</v>
      </c>
      <c r="AE1660" s="23">
        <v>8.1651970511302394E-2</v>
      </c>
      <c r="AF1660" s="64">
        <v>20.3585386351042</v>
      </c>
      <c r="AG1660" s="23">
        <v>2.0621320891223102E-3</v>
      </c>
      <c r="AH1660" s="63">
        <v>-5.88861259184341</v>
      </c>
      <c r="AI1660" s="23">
        <v>6.1914485631859896E-3</v>
      </c>
      <c r="AJ1660" s="63">
        <v>10.705257828522001</v>
      </c>
      <c r="AK1660" s="23">
        <v>0.92567339342902399</v>
      </c>
      <c r="AL1660" s="23">
        <v>4.7876402046313202E-2</v>
      </c>
      <c r="AM1660" s="63">
        <v>36.669118160149097</v>
      </c>
      <c r="AN1660" s="19"/>
      <c r="AO1660" s="26">
        <v>1.7407410463420099E-2</v>
      </c>
      <c r="AP1660" s="26">
        <v>-3.0788094572017099E-2</v>
      </c>
      <c r="AQ1660" s="26">
        <v>1.5486681139009299E-2</v>
      </c>
      <c r="AR1660" s="26">
        <v>-3.8867778376697998E-2</v>
      </c>
      <c r="AS1660" s="24">
        <v>8</v>
      </c>
      <c r="AT1660" s="24">
        <v>4</v>
      </c>
      <c r="AU1660" s="24">
        <v>7</v>
      </c>
      <c r="AV1660" s="25">
        <v>5</v>
      </c>
      <c r="AW1660" s="19"/>
      <c r="AX1660" s="29">
        <v>4.8680828652213702E-2</v>
      </c>
      <c r="AY1660" s="30">
        <v>-0.85463001154130303</v>
      </c>
      <c r="AZ1660" s="30">
        <v>0.31793556039565402</v>
      </c>
      <c r="BA1660" s="30">
        <v>-1.0341198274527399</v>
      </c>
      <c r="BB1660" s="62">
        <v>5.0003380405451003E-3</v>
      </c>
      <c r="BC1660" s="108">
        <v>-7.8858833234116901</v>
      </c>
      <c r="BD1660" s="22">
        <v>43747</v>
      </c>
      <c r="BE1660" s="22">
        <v>43920</v>
      </c>
      <c r="BF1660" s="24"/>
      <c r="BG1660" s="22"/>
      <c r="BH1660" s="37"/>
    </row>
    <row r="1661" spans="1:60" x14ac:dyDescent="0.25">
      <c r="A1661" s="19"/>
      <c r="B1661" s="17" t="s">
        <v>1675</v>
      </c>
      <c r="C1661" s="17" t="s">
        <v>5941</v>
      </c>
      <c r="D1661" s="17" t="s">
        <v>3300</v>
      </c>
      <c r="E1661" s="20" t="s">
        <v>7290</v>
      </c>
      <c r="F1661" s="20" t="s">
        <v>3151</v>
      </c>
      <c r="G1661" s="82" t="s">
        <v>7253</v>
      </c>
      <c r="H1661" s="85" t="s">
        <v>7279</v>
      </c>
      <c r="I1661" s="21" t="s">
        <v>7417</v>
      </c>
      <c r="J1661" s="21" t="s">
        <v>7961</v>
      </c>
      <c r="K1661" s="19"/>
      <c r="L1661" s="22">
        <v>44015</v>
      </c>
      <c r="M1661" s="98">
        <v>1846.51239999942</v>
      </c>
      <c r="N1661" s="94">
        <v>1846.51239999942</v>
      </c>
      <c r="O1661" s="94">
        <v>1950.5556000005499</v>
      </c>
      <c r="P1661" s="62">
        <f t="shared" si="25"/>
        <v>0.94665971069929999</v>
      </c>
      <c r="Q1661" s="22">
        <v>43747</v>
      </c>
      <c r="R1661" s="99">
        <v>17537018.113000002</v>
      </c>
      <c r="S1661" s="99">
        <v>19098687.919343799</v>
      </c>
      <c r="T1661" s="19"/>
      <c r="U1661" s="23">
        <v>2.5118513985944397E-4</v>
      </c>
      <c r="V1661" s="63">
        <v>-0.53290277282940202</v>
      </c>
      <c r="W1661" s="23">
        <v>4.2705550331447696E-3</v>
      </c>
      <c r="X1661" s="63">
        <v>-9.1757144613511592</v>
      </c>
      <c r="Y1661" s="23">
        <v>-1.15068573904864E-4</v>
      </c>
      <c r="Z1661" s="63">
        <v>13.189096523186899</v>
      </c>
      <c r="AA1661" s="23">
        <v>-2.1024426244366599E-2</v>
      </c>
      <c r="AB1661" s="63">
        <v>14.804173085212801</v>
      </c>
      <c r="AC1661" s="23">
        <v>3.6841455679677899E-2</v>
      </c>
      <c r="AD1661" s="63">
        <v>23.751442815497299</v>
      </c>
      <c r="AE1661" s="23">
        <v>5.8199613675242297E-2</v>
      </c>
      <c r="AF1661" s="64">
        <v>18.013302951498201</v>
      </c>
      <c r="AG1661" s="23">
        <v>2.0019827188661999E-3</v>
      </c>
      <c r="AH1661" s="63">
        <v>-5.8946275288690204</v>
      </c>
      <c r="AI1661" s="23">
        <v>2.4752530334808398E-3</v>
      </c>
      <c r="AJ1661" s="63">
        <v>10.3336382755515</v>
      </c>
      <c r="AK1661" s="23">
        <v>0.77291855095070805</v>
      </c>
      <c r="AL1661" s="23">
        <v>4.1713739910846898E-2</v>
      </c>
      <c r="AM1661" s="63">
        <v>21.393633912317501</v>
      </c>
      <c r="AN1661" s="19"/>
      <c r="AO1661" s="26">
        <v>1.7387016059728901E-2</v>
      </c>
      <c r="AP1661" s="26">
        <v>-3.0807435276074099E-2</v>
      </c>
      <c r="AQ1661" s="26">
        <v>1.48775714733347E-2</v>
      </c>
      <c r="AR1661" s="26">
        <v>-3.9444296324290903E-2</v>
      </c>
      <c r="AS1661" s="24">
        <v>8</v>
      </c>
      <c r="AT1661" s="24">
        <v>4</v>
      </c>
      <c r="AU1661" s="24">
        <v>7</v>
      </c>
      <c r="AV1661" s="25">
        <v>5</v>
      </c>
      <c r="AW1661" s="19"/>
      <c r="AX1661" s="29">
        <v>4.8669491406617499E-2</v>
      </c>
      <c r="AY1661" s="30">
        <v>-0.99043248632369796</v>
      </c>
      <c r="AZ1661" s="30">
        <v>0.29507787808915997</v>
      </c>
      <c r="BA1661" s="30">
        <v>-1.1943663469428401</v>
      </c>
      <c r="BB1661" s="62">
        <v>4.9990608293865096E-3</v>
      </c>
      <c r="BC1661" s="108">
        <v>-8.2040624733053793</v>
      </c>
      <c r="BD1661" s="22">
        <v>43747</v>
      </c>
      <c r="BE1661" s="22">
        <v>43920</v>
      </c>
      <c r="BF1661" s="24"/>
      <c r="BG1661" s="22"/>
      <c r="BH1661" s="37"/>
    </row>
    <row r="1662" spans="1:60" x14ac:dyDescent="0.25">
      <c r="A1662" s="19"/>
      <c r="B1662" s="17" t="s">
        <v>1676</v>
      </c>
      <c r="C1662" s="17" t="s">
        <v>5942</v>
      </c>
      <c r="D1662" s="17" t="s">
        <v>3300</v>
      </c>
      <c r="E1662" s="20" t="s">
        <v>7291</v>
      </c>
      <c r="F1662" s="20" t="s">
        <v>3151</v>
      </c>
      <c r="G1662" s="82" t="s">
        <v>7253</v>
      </c>
      <c r="H1662" s="85" t="s">
        <v>7279</v>
      </c>
      <c r="I1662" s="21" t="s">
        <v>7417</v>
      </c>
      <c r="J1662" s="21" t="s">
        <v>7962</v>
      </c>
      <c r="K1662" s="19"/>
      <c r="L1662" s="22">
        <v>44015</v>
      </c>
      <c r="M1662" s="98">
        <v>1836.42400000058</v>
      </c>
      <c r="N1662" s="94">
        <v>1836.42400000058</v>
      </c>
      <c r="O1662" s="94">
        <v>1934.77740000002</v>
      </c>
      <c r="P1662" s="62">
        <f t="shared" si="25"/>
        <v>0.94916552157398626</v>
      </c>
      <c r="Q1662" s="22">
        <v>43747</v>
      </c>
      <c r="R1662" s="99">
        <v>13933793.414999999</v>
      </c>
      <c r="S1662" s="99">
        <v>12962345.2897813</v>
      </c>
      <c r="T1662" s="19"/>
      <c r="U1662" s="23">
        <v>2.6111899023817397E-4</v>
      </c>
      <c r="V1662" s="63">
        <v>-0.53190938779152896</v>
      </c>
      <c r="W1662" s="23">
        <v>4.5677586986130302E-3</v>
      </c>
      <c r="X1662" s="63">
        <v>-9.1459940948116092</v>
      </c>
      <c r="Y1662" s="23">
        <v>1.6815200579003401E-3</v>
      </c>
      <c r="Z1662" s="63">
        <v>13.368755386370999</v>
      </c>
      <c r="AA1662" s="23">
        <v>-1.7483787677519999E-2</v>
      </c>
      <c r="AB1662" s="63">
        <v>15.1582369419048</v>
      </c>
      <c r="AC1662" s="23">
        <v>4.4344479952997097E-2</v>
      </c>
      <c r="AD1662" s="63">
        <v>24.501745242829202</v>
      </c>
      <c r="AE1662" s="23">
        <v>6.9701151633125805E-2</v>
      </c>
      <c r="AF1662" s="64">
        <v>19.163456747279302</v>
      </c>
      <c r="AG1662" s="23">
        <v>2.0316466307122001E-3</v>
      </c>
      <c r="AH1662" s="63">
        <v>-5.8916611376844203</v>
      </c>
      <c r="AI1662" s="23">
        <v>4.3061991364084003E-3</v>
      </c>
      <c r="AJ1662" s="63">
        <v>10.5167328858515</v>
      </c>
      <c r="AK1662" s="23">
        <v>0.83642400000128003</v>
      </c>
      <c r="AL1662" s="23">
        <v>4.5914645781522302E-2</v>
      </c>
      <c r="AM1662" s="63">
        <v>55.995902673399499</v>
      </c>
      <c r="AN1662" s="19"/>
      <c r="AO1662" s="26">
        <v>1.7397017114490199E-2</v>
      </c>
      <c r="AP1662" s="26">
        <v>-3.0797870781498201E-2</v>
      </c>
      <c r="AQ1662" s="26">
        <v>1.51779424777487E-2</v>
      </c>
      <c r="AR1662" s="26">
        <v>-3.9160037879810303E-2</v>
      </c>
      <c r="AS1662" s="24">
        <v>8</v>
      </c>
      <c r="AT1662" s="24">
        <v>4</v>
      </c>
      <c r="AU1662" s="24">
        <v>7</v>
      </c>
      <c r="AV1662" s="25">
        <v>5</v>
      </c>
      <c r="AW1662" s="19"/>
      <c r="AX1662" s="29">
        <v>4.8674881844053698E-2</v>
      </c>
      <c r="AY1662" s="30">
        <v>-0.92357523513874196</v>
      </c>
      <c r="AZ1662" s="30">
        <v>0.3063306140034</v>
      </c>
      <c r="BA1662" s="30">
        <v>-1.1156176206113699</v>
      </c>
      <c r="BB1662" s="62">
        <v>4.9996698458244296E-3</v>
      </c>
      <c r="BC1662" s="108">
        <v>-8.0472823385644006</v>
      </c>
      <c r="BD1662" s="22">
        <v>43747</v>
      </c>
      <c r="BE1662" s="22">
        <v>43920</v>
      </c>
      <c r="BF1662" s="24"/>
      <c r="BG1662" s="22"/>
      <c r="BH1662" s="37"/>
    </row>
    <row r="1663" spans="1:60" x14ac:dyDescent="0.25">
      <c r="A1663" s="19"/>
      <c r="B1663" s="17" t="s">
        <v>1677</v>
      </c>
      <c r="C1663" s="17" t="s">
        <v>5943</v>
      </c>
      <c r="D1663" s="17" t="s">
        <v>3300</v>
      </c>
      <c r="E1663" s="20" t="s">
        <v>7294</v>
      </c>
      <c r="F1663" s="20" t="s">
        <v>3151</v>
      </c>
      <c r="G1663" s="82" t="s">
        <v>7253</v>
      </c>
      <c r="H1663" s="85" t="s">
        <v>7279</v>
      </c>
      <c r="I1663" s="21" t="s">
        <v>7417</v>
      </c>
      <c r="J1663" s="21" t="s">
        <v>7963</v>
      </c>
      <c r="K1663" s="19"/>
      <c r="L1663" s="22">
        <v>44015</v>
      </c>
      <c r="M1663" s="98">
        <v>1665.16789999977</v>
      </c>
      <c r="N1663" s="94">
        <v>1665.16789999977</v>
      </c>
      <c r="O1663" s="94">
        <v>1748.1771000009001</v>
      </c>
      <c r="P1663" s="62">
        <f t="shared" si="25"/>
        <v>0.95251671011988015</v>
      </c>
      <c r="Q1663" s="22">
        <v>43747</v>
      </c>
      <c r="R1663" s="99">
        <v>44299197.601999998</v>
      </c>
      <c r="S1663" s="99">
        <v>53600495.920874998</v>
      </c>
      <c r="T1663" s="19"/>
      <c r="U1663" s="23">
        <v>2.7422170569479899E-4</v>
      </c>
      <c r="V1663" s="63">
        <v>-0.53059911624586698</v>
      </c>
      <c r="W1663" s="23">
        <v>4.9642036447039599E-3</v>
      </c>
      <c r="X1663" s="63">
        <v>-9.1063496002025204</v>
      </c>
      <c r="Y1663" s="23">
        <v>4.0819503919919996E-3</v>
      </c>
      <c r="Z1663" s="63">
        <v>13.6087984197802</v>
      </c>
      <c r="AA1663" s="23">
        <v>-1.27430460097457E-2</v>
      </c>
      <c r="AB1663" s="63">
        <v>15.632311108682201</v>
      </c>
      <c r="AC1663" s="23">
        <v>5.4432552124126198E-2</v>
      </c>
      <c r="AD1663" s="63">
        <v>25.510552459949398</v>
      </c>
      <c r="AE1663" s="23">
        <v>8.5230492097325597E-2</v>
      </c>
      <c r="AF1663" s="64">
        <v>20.716390793706498</v>
      </c>
      <c r="AG1663" s="23">
        <v>2.0711594970634901E-3</v>
      </c>
      <c r="AH1663" s="63">
        <v>-5.8877098510492898</v>
      </c>
      <c r="AI1663" s="23">
        <v>6.7526034326874703E-3</v>
      </c>
      <c r="AJ1663" s="63">
        <v>10.7613733154722</v>
      </c>
      <c r="AK1663" s="23">
        <v>0.57355549885483903</v>
      </c>
      <c r="AL1663" s="23">
        <v>4.71618900464819E-2</v>
      </c>
      <c r="AM1663" s="63">
        <v>72.794654584489805</v>
      </c>
      <c r="AN1663" s="19"/>
      <c r="AO1663" s="26">
        <v>1.7410480219041301E-2</v>
      </c>
      <c r="AP1663" s="26">
        <v>-3.07852060113873E-2</v>
      </c>
      <c r="AQ1663" s="26">
        <v>1.55785580991505E-2</v>
      </c>
      <c r="AR1663" s="26">
        <v>-3.8780923264312199E-2</v>
      </c>
      <c r="AS1663" s="24">
        <v>8</v>
      </c>
      <c r="AT1663" s="24">
        <v>4</v>
      </c>
      <c r="AU1663" s="24">
        <v>7</v>
      </c>
      <c r="AV1663" s="25">
        <v>5</v>
      </c>
      <c r="AW1663" s="19"/>
      <c r="AX1663" s="29">
        <v>4.8682652144925703E-2</v>
      </c>
      <c r="AY1663" s="30">
        <v>-0.83408019782655196</v>
      </c>
      <c r="AZ1663" s="30">
        <v>0.32139479675333898</v>
      </c>
      <c r="BA1663" s="30">
        <v>-1.0097716400305199</v>
      </c>
      <c r="BB1663" s="62">
        <v>5.0005424080154601E-3</v>
      </c>
      <c r="BC1663" s="108">
        <v>-7.8378443465771896</v>
      </c>
      <c r="BD1663" s="22">
        <v>43747</v>
      </c>
      <c r="BE1663" s="22">
        <v>43920</v>
      </c>
      <c r="BF1663" s="24"/>
      <c r="BG1663" s="22"/>
      <c r="BH1663" s="37"/>
    </row>
    <row r="1664" spans="1:60" x14ac:dyDescent="0.25">
      <c r="A1664" s="19"/>
      <c r="B1664" s="17" t="s">
        <v>1678</v>
      </c>
      <c r="C1664" s="17" t="s">
        <v>5944</v>
      </c>
      <c r="D1664" s="17" t="s">
        <v>3301</v>
      </c>
      <c r="E1664" s="20" t="s">
        <v>7289</v>
      </c>
      <c r="F1664" s="20" t="s">
        <v>3151</v>
      </c>
      <c r="G1664" s="82" t="s">
        <v>7251</v>
      </c>
      <c r="H1664" s="85" t="s">
        <v>7285</v>
      </c>
      <c r="I1664" s="21" t="s">
        <v>7417</v>
      </c>
      <c r="J1664" s="21" t="s">
        <v>7964</v>
      </c>
      <c r="K1664" s="19"/>
      <c r="L1664" s="22">
        <v>44015</v>
      </c>
      <c r="M1664" s="98">
        <v>1934.3237999994301</v>
      </c>
      <c r="N1664" s="94">
        <v>1934.3237999994301</v>
      </c>
      <c r="O1664" s="94">
        <v>2048.7276000008001</v>
      </c>
      <c r="P1664" s="62">
        <f t="shared" si="25"/>
        <v>0.94415860849371813</v>
      </c>
      <c r="Q1664" s="22">
        <v>43899</v>
      </c>
      <c r="R1664" s="99">
        <v>4157.66</v>
      </c>
      <c r="S1664" s="99">
        <v>3890.8722570076002</v>
      </c>
      <c r="T1664" s="19"/>
      <c r="U1664" s="23">
        <v>-1.2031060996378099E-3</v>
      </c>
      <c r="V1664" s="63">
        <v>-0.67833189677912697</v>
      </c>
      <c r="W1664" s="23">
        <v>6.00136934790498E-2</v>
      </c>
      <c r="X1664" s="63">
        <v>-3.6014006167606598</v>
      </c>
      <c r="Y1664" s="23">
        <v>6.0959062720939997E-2</v>
      </c>
      <c r="Z1664" s="63">
        <v>19.296509652689601</v>
      </c>
      <c r="AA1664" s="23">
        <v>0.21879406086751299</v>
      </c>
      <c r="AB1664" s="63">
        <v>38.786021796404398</v>
      </c>
      <c r="AC1664" s="23">
        <v>0.36222796709800598</v>
      </c>
      <c r="AD1664" s="63">
        <v>56.2900939573301</v>
      </c>
      <c r="AE1664" s="23">
        <v>0.31314751129510099</v>
      </c>
      <c r="AF1664" s="64">
        <v>43.508092713484103</v>
      </c>
      <c r="AG1664" s="23">
        <v>-1.9685464962094602E-2</v>
      </c>
      <c r="AH1664" s="63">
        <v>-8.0633722969651007</v>
      </c>
      <c r="AI1664" s="23">
        <v>7.8338430424992098E-2</v>
      </c>
      <c r="AJ1664" s="63">
        <v>17.919956014695298</v>
      </c>
      <c r="AK1664" s="23">
        <v>0.93432380000012905</v>
      </c>
      <c r="AL1664" s="23">
        <v>4.6774170121352703E-2</v>
      </c>
      <c r="AM1664" s="63">
        <v>-4.8506090333685297</v>
      </c>
      <c r="AN1664" s="19"/>
      <c r="AO1664" s="26">
        <v>3.5740118104513399E-2</v>
      </c>
      <c r="AP1664" s="26">
        <v>-3.8942710570154297E-2</v>
      </c>
      <c r="AQ1664" s="26">
        <v>0.12341035038844</v>
      </c>
      <c r="AR1664" s="26">
        <v>-7.1461045808973694E-2</v>
      </c>
      <c r="AS1664" s="24">
        <v>8</v>
      </c>
      <c r="AT1664" s="24">
        <v>4</v>
      </c>
      <c r="AU1664" s="24">
        <v>7</v>
      </c>
      <c r="AV1664" s="25">
        <v>5</v>
      </c>
      <c r="AW1664" s="19"/>
      <c r="AX1664" s="29">
        <v>0.16395743259374301</v>
      </c>
      <c r="AY1664" s="30">
        <v>1.3420109276430601</v>
      </c>
      <c r="AZ1664" s="30">
        <v>0.93694602214327505</v>
      </c>
      <c r="BA1664" s="30">
        <v>2.03425743557455</v>
      </c>
      <c r="BB1664" s="62">
        <v>1.69329265623855E-2</v>
      </c>
      <c r="BC1664" s="108">
        <v>-14.397233678144399</v>
      </c>
      <c r="BD1664" s="22">
        <v>43899</v>
      </c>
      <c r="BE1664" s="22">
        <v>43914</v>
      </c>
      <c r="BF1664" s="24"/>
      <c r="BG1664" s="22"/>
      <c r="BH1664" s="37"/>
    </row>
    <row r="1665" spans="1:60" x14ac:dyDescent="0.25">
      <c r="A1665" s="19"/>
      <c r="B1665" s="17" t="s">
        <v>1679</v>
      </c>
      <c r="C1665" s="17" t="s">
        <v>5945</v>
      </c>
      <c r="D1665" s="17" t="s">
        <v>3301</v>
      </c>
      <c r="E1665" s="20" t="s">
        <v>7290</v>
      </c>
      <c r="F1665" s="20" t="s">
        <v>3151</v>
      </c>
      <c r="G1665" s="82" t="s">
        <v>7251</v>
      </c>
      <c r="H1665" s="85" t="s">
        <v>7285</v>
      </c>
      <c r="I1665" s="21" t="s">
        <v>7417</v>
      </c>
      <c r="J1665" s="21" t="s">
        <v>7965</v>
      </c>
      <c r="K1665" s="19"/>
      <c r="L1665" s="22">
        <v>44015</v>
      </c>
      <c r="M1665" s="98">
        <v>1782.1258000005</v>
      </c>
      <c r="N1665" s="94">
        <v>1782.1258000005</v>
      </c>
      <c r="O1665" s="94">
        <v>1892.0344999991401</v>
      </c>
      <c r="P1665" s="62">
        <f t="shared" si="25"/>
        <v>0.9419097801870473</v>
      </c>
      <c r="Q1665" s="22">
        <v>43899</v>
      </c>
      <c r="R1665" s="99">
        <v>392967.35499999998</v>
      </c>
      <c r="S1665" s="99">
        <v>218931.34100414999</v>
      </c>
      <c r="T1665" s="19"/>
      <c r="U1665" s="23">
        <v>-1.22366683990549E-3</v>
      </c>
      <c r="V1665" s="63">
        <v>-0.68038797080589597</v>
      </c>
      <c r="W1665" s="23">
        <v>5.93590319749637E-2</v>
      </c>
      <c r="X1665" s="63">
        <v>-3.6668667671692701</v>
      </c>
      <c r="Y1665" s="23">
        <v>5.6999759612153901E-2</v>
      </c>
      <c r="Z1665" s="63">
        <v>18.900579341803699</v>
      </c>
      <c r="AA1665" s="23">
        <v>0.20966271730314501</v>
      </c>
      <c r="AB1665" s="63">
        <v>37.872887439967599</v>
      </c>
      <c r="AC1665" s="23">
        <v>0.34192258782801199</v>
      </c>
      <c r="AD1665" s="63">
        <v>54.2595560303307</v>
      </c>
      <c r="AE1665" s="23">
        <v>0.283901985398261</v>
      </c>
      <c r="AF1665" s="64">
        <v>40.583540123770902</v>
      </c>
      <c r="AG1665" s="23">
        <v>-1.9746047440094099E-2</v>
      </c>
      <c r="AH1665" s="63">
        <v>-8.0694305447686894</v>
      </c>
      <c r="AI1665" s="23">
        <v>7.4247894199288594E-2</v>
      </c>
      <c r="AJ1665" s="63">
        <v>17.510902392125001</v>
      </c>
      <c r="AK1665" s="23">
        <v>0.78328493520850295</v>
      </c>
      <c r="AL1665" s="23">
        <v>4.08941103414691E-2</v>
      </c>
      <c r="AM1665" s="63">
        <v>-19.9544955125311</v>
      </c>
      <c r="AN1665" s="19"/>
      <c r="AO1665" s="26">
        <v>3.5718762594115099E-2</v>
      </c>
      <c r="AP1665" s="26">
        <v>-3.8962434678978801E-2</v>
      </c>
      <c r="AQ1665" s="26">
        <v>0.12271759466792</v>
      </c>
      <c r="AR1665" s="26">
        <v>-7.2052582744654495E-2</v>
      </c>
      <c r="AS1665" s="24">
        <v>8</v>
      </c>
      <c r="AT1665" s="24">
        <v>4</v>
      </c>
      <c r="AU1665" s="24">
        <v>7</v>
      </c>
      <c r="AV1665" s="25">
        <v>5</v>
      </c>
      <c r="AW1665" s="19"/>
      <c r="AX1665" s="29">
        <v>0.163921481160796</v>
      </c>
      <c r="AY1665" s="30">
        <v>1.2893552204131999</v>
      </c>
      <c r="AZ1665" s="30">
        <v>0.912834749565263</v>
      </c>
      <c r="BA1665" s="30">
        <v>1.9506949321148599</v>
      </c>
      <c r="BB1665" s="62">
        <v>1.6928758274061699E-2</v>
      </c>
      <c r="BC1665" s="108">
        <v>-14.4235689147608</v>
      </c>
      <c r="BD1665" s="22">
        <v>43899</v>
      </c>
      <c r="BE1665" s="22">
        <v>43914</v>
      </c>
      <c r="BF1665" s="24"/>
      <c r="BG1665" s="22"/>
      <c r="BH1665" s="37"/>
    </row>
    <row r="1666" spans="1:60" x14ac:dyDescent="0.25">
      <c r="A1666" s="19"/>
      <c r="B1666" s="17" t="s">
        <v>1680</v>
      </c>
      <c r="C1666" s="17" t="s">
        <v>5946</v>
      </c>
      <c r="D1666" s="17" t="s">
        <v>3301</v>
      </c>
      <c r="E1666" s="20" t="s">
        <v>7291</v>
      </c>
      <c r="F1666" s="20" t="s">
        <v>3151</v>
      </c>
      <c r="G1666" s="82" t="s">
        <v>7251</v>
      </c>
      <c r="H1666" s="85" t="s">
        <v>7285</v>
      </c>
      <c r="I1666" s="21" t="s">
        <v>7417</v>
      </c>
      <c r="J1666" s="21" t="s">
        <v>7966</v>
      </c>
      <c r="K1666" s="19"/>
      <c r="L1666" s="22">
        <v>44015</v>
      </c>
      <c r="M1666" s="98">
        <v>1751.5339999999901</v>
      </c>
      <c r="N1666" s="94">
        <v>1751.5339999999901</v>
      </c>
      <c r="O1666" s="94">
        <v>1858.3742999993301</v>
      </c>
      <c r="P1666" s="62">
        <f t="shared" si="25"/>
        <v>0.94250872926978246</v>
      </c>
      <c r="Q1666" s="22">
        <v>43899</v>
      </c>
      <c r="R1666" s="99">
        <v>458692.527</v>
      </c>
      <c r="S1666" s="99">
        <v>420985.51643164101</v>
      </c>
      <c r="T1666" s="19"/>
      <c r="U1666" s="23">
        <v>-1.21824488724087E-3</v>
      </c>
      <c r="V1666" s="63">
        <v>-0.67984577553943404</v>
      </c>
      <c r="W1666" s="23">
        <v>5.9533175659453298E-2</v>
      </c>
      <c r="X1666" s="63">
        <v>-3.6494523987203098</v>
      </c>
      <c r="Y1666" s="23">
        <v>5.80545017674012E-2</v>
      </c>
      <c r="Z1666" s="63">
        <v>19.0060535573284</v>
      </c>
      <c r="AA1666" s="23">
        <v>0.21209072144847599</v>
      </c>
      <c r="AB1666" s="63">
        <v>38.115687854529803</v>
      </c>
      <c r="AC1666" s="23">
        <v>0.34730918003129801</v>
      </c>
      <c r="AD1666" s="63">
        <v>54.798215250659297</v>
      </c>
      <c r="AE1666" s="23">
        <v>0.29163763641729001</v>
      </c>
      <c r="AF1666" s="64">
        <v>41.357105225673898</v>
      </c>
      <c r="AG1666" s="23">
        <v>-1.97299924839172E-2</v>
      </c>
      <c r="AH1666" s="63">
        <v>-8.0678250491473609</v>
      </c>
      <c r="AI1666" s="23">
        <v>7.5337552127166404E-2</v>
      </c>
      <c r="AJ1666" s="63">
        <v>17.619868184934599</v>
      </c>
      <c r="AK1666" s="23">
        <v>0.86523896745522499</v>
      </c>
      <c r="AL1666" s="23">
        <v>6.5420904487837106E-2</v>
      </c>
      <c r="AM1666" s="63">
        <v>101.96300144458699</v>
      </c>
      <c r="AN1666" s="19"/>
      <c r="AO1666" s="26">
        <v>3.57244270726369E-2</v>
      </c>
      <c r="AP1666" s="26">
        <v>-3.8957163707891602E-2</v>
      </c>
      <c r="AQ1666" s="26">
        <v>0.122902201952529</v>
      </c>
      <c r="AR1666" s="26">
        <v>-7.1894953726805405E-2</v>
      </c>
      <c r="AS1666" s="24">
        <v>8</v>
      </c>
      <c r="AT1666" s="24">
        <v>4</v>
      </c>
      <c r="AU1666" s="24">
        <v>7</v>
      </c>
      <c r="AV1666" s="25">
        <v>5</v>
      </c>
      <c r="AW1666" s="19"/>
      <c r="AX1666" s="29">
        <v>0.16393103425885799</v>
      </c>
      <c r="AY1666" s="30">
        <v>1.30335960494085</v>
      </c>
      <c r="AZ1666" s="30">
        <v>0.919246513461076</v>
      </c>
      <c r="BA1666" s="30">
        <v>1.97289184187321</v>
      </c>
      <c r="BB1666" s="62">
        <v>1.69298663890186E-2</v>
      </c>
      <c r="BC1666" s="108">
        <v>-14.416530620263099</v>
      </c>
      <c r="BD1666" s="22">
        <v>43899</v>
      </c>
      <c r="BE1666" s="22">
        <v>43914</v>
      </c>
      <c r="BF1666" s="24"/>
      <c r="BG1666" s="22"/>
      <c r="BH1666" s="37"/>
    </row>
    <row r="1667" spans="1:60" x14ac:dyDescent="0.25">
      <c r="A1667" s="19"/>
      <c r="B1667" s="17" t="s">
        <v>1681</v>
      </c>
      <c r="C1667" s="17" t="s">
        <v>5947</v>
      </c>
      <c r="D1667" s="17" t="s">
        <v>3301</v>
      </c>
      <c r="E1667" s="20" t="s">
        <v>7292</v>
      </c>
      <c r="F1667" s="20" t="s">
        <v>3151</v>
      </c>
      <c r="G1667" s="82" t="s">
        <v>7251</v>
      </c>
      <c r="H1667" s="85" t="s">
        <v>7285</v>
      </c>
      <c r="I1667" s="21" t="s">
        <v>7417</v>
      </c>
      <c r="J1667" s="21" t="s">
        <v>2982</v>
      </c>
      <c r="K1667" s="19"/>
      <c r="L1667" s="22">
        <v>44015</v>
      </c>
      <c r="M1667" s="98">
        <v>1350.0822000000601</v>
      </c>
      <c r="N1667" s="94">
        <v>1350.0822000000601</v>
      </c>
      <c r="O1667" s="94">
        <v>1430.1601999998099</v>
      </c>
      <c r="P1667" s="62">
        <f t="shared" si="25"/>
        <v>0.94400767130859853</v>
      </c>
      <c r="Q1667" s="22">
        <v>43899</v>
      </c>
      <c r="R1667" s="99">
        <v>422417.30300000001</v>
      </c>
      <c r="S1667" s="99">
        <v>290847.69731591799</v>
      </c>
      <c r="T1667" s="19"/>
      <c r="U1667" s="23">
        <v>-1.2044740651617799E-3</v>
      </c>
      <c r="V1667" s="63">
        <v>-0.67846869333152404</v>
      </c>
      <c r="W1667" s="23">
        <v>5.9968752453642103E-2</v>
      </c>
      <c r="X1667" s="63">
        <v>-3.6058947193014301</v>
      </c>
      <c r="Y1667" s="23">
        <v>6.06959250071668E-2</v>
      </c>
      <c r="Z1667" s="63">
        <v>19.270195881312201</v>
      </c>
      <c r="AA1667" s="23">
        <v>0.21818361294397601</v>
      </c>
      <c r="AB1667" s="63">
        <v>38.7249770040507</v>
      </c>
      <c r="AC1667" s="23">
        <v>0.36086912915226999</v>
      </c>
      <c r="AD1667" s="63">
        <v>56.154210162756499</v>
      </c>
      <c r="AE1667" s="23"/>
      <c r="AF1667" s="64"/>
      <c r="AG1667" s="23">
        <v>-1.9689677335918501E-2</v>
      </c>
      <c r="AH1667" s="63">
        <v>-8.0637935343547706</v>
      </c>
      <c r="AI1667" s="23">
        <v>7.8066421137919007E-2</v>
      </c>
      <c r="AJ1667" s="63">
        <v>17.892755086009899</v>
      </c>
      <c r="AK1667" s="23">
        <v>0.35008220000076101</v>
      </c>
      <c r="AL1667" s="23">
        <v>0.11110004739021</v>
      </c>
      <c r="AM1667" s="63">
        <v>57.508904576709</v>
      </c>
      <c r="AN1667" s="19"/>
      <c r="AO1667" s="26">
        <v>3.5738636146561503E-2</v>
      </c>
      <c r="AP1667" s="26">
        <v>-3.8943969760111899E-2</v>
      </c>
      <c r="AQ1667" s="26">
        <v>0.123363726574171</v>
      </c>
      <c r="AR1667" s="26">
        <v>-7.1500743797514602E-2</v>
      </c>
      <c r="AS1667" s="24">
        <v>8</v>
      </c>
      <c r="AT1667" s="24">
        <v>4</v>
      </c>
      <c r="AU1667" s="24">
        <v>7</v>
      </c>
      <c r="AV1667" s="25">
        <v>5</v>
      </c>
      <c r="AW1667" s="19"/>
      <c r="AX1667" s="29">
        <v>0.16395510888512899</v>
      </c>
      <c r="AY1667" s="30">
        <v>1.33849324965377</v>
      </c>
      <c r="AZ1667" s="30">
        <v>0.93533418576043903</v>
      </c>
      <c r="BA1667" s="30">
        <v>2.0286674363633201</v>
      </c>
      <c r="BB1667" s="62">
        <v>1.6932656666594999E-2</v>
      </c>
      <c r="BC1667" s="108">
        <v>-14.3989463557518</v>
      </c>
      <c r="BD1667" s="22">
        <v>43899</v>
      </c>
      <c r="BE1667" s="22">
        <v>43914</v>
      </c>
      <c r="BF1667" s="24"/>
      <c r="BG1667" s="22"/>
      <c r="BH1667" s="37"/>
    </row>
    <row r="1668" spans="1:60" x14ac:dyDescent="0.25">
      <c r="A1668" s="19"/>
      <c r="B1668" s="17" t="s">
        <v>1682</v>
      </c>
      <c r="C1668" s="17" t="s">
        <v>5948</v>
      </c>
      <c r="D1668" s="17" t="s">
        <v>3301</v>
      </c>
      <c r="E1668" s="20" t="s">
        <v>7294</v>
      </c>
      <c r="F1668" s="20" t="s">
        <v>3151</v>
      </c>
      <c r="G1668" s="82" t="s">
        <v>7251</v>
      </c>
      <c r="H1668" s="85" t="s">
        <v>7285</v>
      </c>
      <c r="I1668" s="21" t="s">
        <v>7417</v>
      </c>
      <c r="J1668" s="21" t="s">
        <v>7967</v>
      </c>
      <c r="K1668" s="19"/>
      <c r="L1668" s="22">
        <v>44015</v>
      </c>
      <c r="M1668" s="98">
        <v>1390.12920000032</v>
      </c>
      <c r="N1668" s="94">
        <v>1390.12920000032</v>
      </c>
      <c r="O1668" s="94">
        <v>1468.88979999907</v>
      </c>
      <c r="P1668" s="62">
        <f t="shared" si="25"/>
        <v>0.94638086533189902</v>
      </c>
      <c r="Q1668" s="22">
        <v>43899</v>
      </c>
      <c r="R1668" s="99">
        <v>5222268.676</v>
      </c>
      <c r="S1668" s="99">
        <v>4971927.9823437501</v>
      </c>
      <c r="T1668" s="19"/>
      <c r="U1668" s="23">
        <v>-1.1828775541289399E-3</v>
      </c>
      <c r="V1668" s="63">
        <v>-0.67630904222823995</v>
      </c>
      <c r="W1668" s="23">
        <v>6.0657241174340001E-2</v>
      </c>
      <c r="X1668" s="63">
        <v>-3.53704584723164</v>
      </c>
      <c r="Y1668" s="23">
        <v>6.4882467435381799E-2</v>
      </c>
      <c r="Z1668" s="63">
        <v>19.688850124133801</v>
      </c>
      <c r="AA1668" s="23">
        <v>0.227872156647209</v>
      </c>
      <c r="AB1668" s="63">
        <v>39.693831374403103</v>
      </c>
      <c r="AC1668" s="23">
        <v>0.38232995615573601</v>
      </c>
      <c r="AD1668" s="63">
        <v>58.300292863103103</v>
      </c>
      <c r="AE1668" s="23">
        <v>0.339075990509009</v>
      </c>
      <c r="AF1668" s="64">
        <v>46.100940634845799</v>
      </c>
      <c r="AG1668" s="23">
        <v>-1.9625969175649498E-2</v>
      </c>
      <c r="AH1668" s="63">
        <v>-8.0574227183242293</v>
      </c>
      <c r="AI1668" s="23">
        <v>8.2391791904228698E-2</v>
      </c>
      <c r="AJ1668" s="63">
        <v>18.325292162626301</v>
      </c>
      <c r="AK1668" s="23">
        <v>0.38036998421186602</v>
      </c>
      <c r="AL1668" s="23">
        <v>3.3311084722299697E-2</v>
      </c>
      <c r="AM1668" s="63">
        <v>53.476103120192398</v>
      </c>
      <c r="AN1668" s="19"/>
      <c r="AO1668" s="26">
        <v>3.57610583960195E-2</v>
      </c>
      <c r="AP1668" s="26">
        <v>-3.8923170049201899E-2</v>
      </c>
      <c r="AQ1668" s="26">
        <v>0.124093408983754</v>
      </c>
      <c r="AR1668" s="26">
        <v>-7.08774809363968E-2</v>
      </c>
      <c r="AS1668" s="24">
        <v>8</v>
      </c>
      <c r="AT1668" s="24">
        <v>4</v>
      </c>
      <c r="AU1668" s="24">
        <v>7</v>
      </c>
      <c r="AV1668" s="25">
        <v>5</v>
      </c>
      <c r="AW1668" s="19"/>
      <c r="AX1668" s="29">
        <v>0.16399353775661399</v>
      </c>
      <c r="AY1668" s="30">
        <v>1.3943233091431499</v>
      </c>
      <c r="AZ1668" s="30">
        <v>0.96090532496873504</v>
      </c>
      <c r="BA1668" s="30">
        <v>2.11756120206701</v>
      </c>
      <c r="BB1668" s="62">
        <v>1.69371060412414E-2</v>
      </c>
      <c r="BC1668" s="108">
        <v>-14.371146153964199</v>
      </c>
      <c r="BD1668" s="22">
        <v>43899</v>
      </c>
      <c r="BE1668" s="22">
        <v>43914</v>
      </c>
      <c r="BF1668" s="24"/>
      <c r="BG1668" s="22"/>
      <c r="BH1668" s="37"/>
    </row>
    <row r="1669" spans="1:60" x14ac:dyDescent="0.25">
      <c r="A1669" s="19"/>
      <c r="B1669" s="17" t="s">
        <v>1683</v>
      </c>
      <c r="C1669" s="17" t="s">
        <v>5949</v>
      </c>
      <c r="D1669" s="17" t="s">
        <v>3302</v>
      </c>
      <c r="E1669" s="20" t="s">
        <v>7320</v>
      </c>
      <c r="F1669" s="20" t="s">
        <v>3157</v>
      </c>
      <c r="G1669" s="82" t="s">
        <v>7250</v>
      </c>
      <c r="H1669" s="85" t="s">
        <v>7281</v>
      </c>
      <c r="I1669" s="21" t="s">
        <v>7418</v>
      </c>
      <c r="J1669" s="21" t="s">
        <v>7968</v>
      </c>
      <c r="K1669" s="19"/>
      <c r="L1669" s="22">
        <v>44015</v>
      </c>
      <c r="M1669" s="98">
        <v>553.45983199961495</v>
      </c>
      <c r="N1669" s="94">
        <v>553.45983199961495</v>
      </c>
      <c r="O1669" s="94">
        <v>841.944223999977</v>
      </c>
      <c r="P1669" s="62">
        <f t="shared" ref="P1669:P1732" si="26">IFERROR(N1669/O1669,"")</f>
        <v>0.65735925994027611</v>
      </c>
      <c r="Q1669" s="22">
        <v>43833</v>
      </c>
      <c r="R1669" s="99">
        <v>2100232.9582187501</v>
      </c>
      <c r="S1669" s="99">
        <v>2640727.1683164099</v>
      </c>
      <c r="T1669" s="19"/>
      <c r="U1669" s="23">
        <v>-9.3240275664356904E-3</v>
      </c>
      <c r="V1669" s="63">
        <v>-1.49042404345892</v>
      </c>
      <c r="W1669" s="23">
        <v>1.8691149520236601E-2</v>
      </c>
      <c r="X1669" s="63">
        <v>-7.7336550126419796</v>
      </c>
      <c r="Y1669" s="23">
        <v>-0.34264074005943301</v>
      </c>
      <c r="Z1669" s="63">
        <v>-21.063470625376802</v>
      </c>
      <c r="AA1669" s="23">
        <v>-0.199015500516107</v>
      </c>
      <c r="AB1669" s="63">
        <v>-2.9949343419575598</v>
      </c>
      <c r="AC1669" s="23"/>
      <c r="AD1669" s="63"/>
      <c r="AE1669" s="23"/>
      <c r="AF1669" s="64"/>
      <c r="AG1669" s="23">
        <v>1.8417452034554999E-2</v>
      </c>
      <c r="AH1669" s="63">
        <v>-4.2530805973001398</v>
      </c>
      <c r="AI1669" s="23">
        <v>-0.322506403122097</v>
      </c>
      <c r="AJ1669" s="63">
        <v>-22.164527340006298</v>
      </c>
      <c r="AK1669" s="23">
        <v>-0.185920877828612</v>
      </c>
      <c r="AL1669" s="23">
        <v>-0.17766455618315399</v>
      </c>
      <c r="AM1669" s="63">
        <v>-1.4398086949658999</v>
      </c>
      <c r="AN1669" s="19"/>
      <c r="AO1669" s="26">
        <v>0.18667918404942599</v>
      </c>
      <c r="AP1669" s="26">
        <v>-0.17625953071459699</v>
      </c>
      <c r="AQ1669" s="26">
        <v>9.2589989708358203E-2</v>
      </c>
      <c r="AR1669" s="26">
        <v>-0.36845802626514301</v>
      </c>
      <c r="AS1669" s="24">
        <v>8</v>
      </c>
      <c r="AT1669" s="24">
        <v>4</v>
      </c>
      <c r="AU1669" s="24">
        <v>5</v>
      </c>
      <c r="AV1669" s="25">
        <v>7</v>
      </c>
      <c r="AW1669" s="19"/>
      <c r="AX1669" s="29">
        <v>0.56467048738210002</v>
      </c>
      <c r="AY1669" s="30">
        <v>-0.12859814986290999</v>
      </c>
      <c r="AZ1669" s="30">
        <v>0.148501798342977</v>
      </c>
      <c r="BA1669" s="30">
        <v>-0.17463179971082399</v>
      </c>
      <c r="BB1669" s="62">
        <v>5.7268899805712897E-2</v>
      </c>
      <c r="BC1669" s="108">
        <v>-52.190689296752701</v>
      </c>
      <c r="BD1669" s="22">
        <v>43833</v>
      </c>
      <c r="BE1669" s="22">
        <v>43913</v>
      </c>
      <c r="BF1669" s="24"/>
      <c r="BG1669" s="22"/>
      <c r="BH1669" s="37"/>
    </row>
    <row r="1670" spans="1:60" x14ac:dyDescent="0.25">
      <c r="A1670" s="19"/>
      <c r="B1670" s="17" t="s">
        <v>1684</v>
      </c>
      <c r="C1670" s="17" t="s">
        <v>5950</v>
      </c>
      <c r="D1670" s="17" t="s">
        <v>3302</v>
      </c>
      <c r="E1670" s="20" t="s">
        <v>7397</v>
      </c>
      <c r="F1670" s="20" t="s">
        <v>3157</v>
      </c>
      <c r="G1670" s="82" t="s">
        <v>7250</v>
      </c>
      <c r="H1670" s="85" t="s">
        <v>7281</v>
      </c>
      <c r="I1670" s="21" t="s">
        <v>7418</v>
      </c>
      <c r="J1670" s="21" t="s">
        <v>2982</v>
      </c>
      <c r="K1670" s="19"/>
      <c r="L1670" s="22">
        <v>44015</v>
      </c>
      <c r="M1670" s="98">
        <v>616.25066999997898</v>
      </c>
      <c r="N1670" s="94">
        <v>616.25066999997898</v>
      </c>
      <c r="O1670" s="94"/>
      <c r="P1670" s="62" t="str">
        <f t="shared" si="26"/>
        <v/>
      </c>
      <c r="Q1670" s="22"/>
      <c r="R1670" s="99">
        <v>25077.888876403798</v>
      </c>
      <c r="S1670" s="99"/>
      <c r="T1670" s="19"/>
      <c r="U1670" s="23">
        <v>-9.3939714561201999E-3</v>
      </c>
      <c r="V1670" s="63">
        <v>-1.49741843242737</v>
      </c>
      <c r="W1670" s="23">
        <v>1.8210632335467401E-2</v>
      </c>
      <c r="X1670" s="63">
        <v>-7.7817067311189003</v>
      </c>
      <c r="Y1670" s="23"/>
      <c r="Z1670" s="63"/>
      <c r="AA1670" s="23"/>
      <c r="AB1670" s="63"/>
      <c r="AC1670" s="23"/>
      <c r="AD1670" s="63"/>
      <c r="AE1670" s="23"/>
      <c r="AF1670" s="64"/>
      <c r="AG1670" s="23">
        <v>1.8313936097911199E-2</v>
      </c>
      <c r="AH1670" s="63">
        <v>-4.2634321909645196</v>
      </c>
      <c r="AI1670" s="23"/>
      <c r="AJ1670" s="63"/>
      <c r="AK1670" s="23">
        <v>-0.24613044222962299</v>
      </c>
      <c r="AL1670" s="23">
        <v>-0.55473254390643001</v>
      </c>
      <c r="AM1670" s="63">
        <v>-22.5567389039497</v>
      </c>
      <c r="AN1670" s="19"/>
      <c r="AO1670" s="26">
        <v>0.18670792848744899</v>
      </c>
      <c r="AP1670" s="26">
        <v>-0.176267862435489</v>
      </c>
      <c r="AQ1670" s="26">
        <v>9.2111764906876503E-2</v>
      </c>
      <c r="AR1670" s="26">
        <v>1.8313936097911199E-2</v>
      </c>
      <c r="AS1670" s="24"/>
      <c r="AT1670" s="24"/>
      <c r="AU1670" s="24"/>
      <c r="AV1670" s="25"/>
      <c r="AW1670" s="19"/>
      <c r="AX1670" s="29"/>
      <c r="AY1670" s="30"/>
      <c r="AZ1670" s="30"/>
      <c r="BA1670" s="30"/>
      <c r="BB1670" s="62"/>
      <c r="BC1670" s="108">
        <v>-45.032322466257</v>
      </c>
      <c r="BD1670" s="22">
        <v>43893</v>
      </c>
      <c r="BE1670" s="22">
        <v>43913</v>
      </c>
      <c r="BF1670" s="24"/>
      <c r="BG1670" s="22"/>
      <c r="BH1670" s="37"/>
    </row>
    <row r="1671" spans="1:60" x14ac:dyDescent="0.25">
      <c r="A1671" s="19"/>
      <c r="B1671" s="17" t="s">
        <v>1685</v>
      </c>
      <c r="C1671" s="17" t="s">
        <v>5951</v>
      </c>
      <c r="D1671" s="17" t="s">
        <v>3303</v>
      </c>
      <c r="E1671" s="20" t="s">
        <v>7289</v>
      </c>
      <c r="F1671" s="20" t="s">
        <v>3155</v>
      </c>
      <c r="G1671" s="82" t="s">
        <v>7250</v>
      </c>
      <c r="H1671" s="85" t="s">
        <v>7258</v>
      </c>
      <c r="I1671" s="21" t="s">
        <v>7417</v>
      </c>
      <c r="J1671" s="21" t="s">
        <v>7969</v>
      </c>
      <c r="K1671" s="19"/>
      <c r="L1671" s="22">
        <v>44015</v>
      </c>
      <c r="M1671" s="98">
        <v>575.40189999993902</v>
      </c>
      <c r="N1671" s="94">
        <v>575.40189999993902</v>
      </c>
      <c r="O1671" s="94">
        <v>748.57650000043202</v>
      </c>
      <c r="P1671" s="62">
        <f t="shared" si="26"/>
        <v>0.76866145277016706</v>
      </c>
      <c r="Q1671" s="22">
        <v>43756</v>
      </c>
      <c r="R1671" s="99">
        <v>4818541.6380000003</v>
      </c>
      <c r="S1671" s="99">
        <v>7281540.7155703101</v>
      </c>
      <c r="T1671" s="19"/>
      <c r="U1671" s="23">
        <v>5.73111026824336E-3</v>
      </c>
      <c r="V1671" s="63">
        <v>1.5089740008988901E-2</v>
      </c>
      <c r="W1671" s="23">
        <v>9.3413582608336598E-2</v>
      </c>
      <c r="X1671" s="63">
        <v>-0.26141170383198198</v>
      </c>
      <c r="Y1671" s="23">
        <v>-0.17242213005549301</v>
      </c>
      <c r="Z1671" s="63">
        <v>-4.0416096249682596</v>
      </c>
      <c r="AA1671" s="23">
        <v>-0.218255029800348</v>
      </c>
      <c r="AB1671" s="63">
        <v>-4.9188872703816697</v>
      </c>
      <c r="AC1671" s="23">
        <v>-0.29414744173496699</v>
      </c>
      <c r="AD1671" s="63">
        <v>-9.3474469259672297</v>
      </c>
      <c r="AE1671" s="23">
        <v>-0.25603496650001001</v>
      </c>
      <c r="AF1671" s="64">
        <v>-13.4101550660416</v>
      </c>
      <c r="AG1671" s="23">
        <v>6.10527437729615E-2</v>
      </c>
      <c r="AH1671" s="63">
        <v>1.04485765405116E-2</v>
      </c>
      <c r="AI1671" s="23">
        <v>-0.142967170716438</v>
      </c>
      <c r="AJ1671" s="63">
        <v>-4.2106040994403902</v>
      </c>
      <c r="AK1671" s="23">
        <v>-0.38358822458132602</v>
      </c>
      <c r="AL1671" s="23">
        <v>-5.3464817186104498E-2</v>
      </c>
      <c r="AM1671" s="63">
        <v>-39.3811304959818</v>
      </c>
      <c r="AN1671" s="19"/>
      <c r="AO1671" s="26">
        <v>8.0610099297773602E-2</v>
      </c>
      <c r="AP1671" s="26">
        <v>-0.13951643256412399</v>
      </c>
      <c r="AQ1671" s="26">
        <v>0.13544576426836999</v>
      </c>
      <c r="AR1671" s="26">
        <v>-0.16185074913199099</v>
      </c>
      <c r="AS1671" s="24">
        <v>5</v>
      </c>
      <c r="AT1671" s="24">
        <v>7</v>
      </c>
      <c r="AU1671" s="24">
        <v>2</v>
      </c>
      <c r="AV1671" s="25">
        <v>10</v>
      </c>
      <c r="AW1671" s="19"/>
      <c r="AX1671" s="29">
        <v>0.33825820101366799</v>
      </c>
      <c r="AY1671" s="30">
        <v>-0.66428688954965798</v>
      </c>
      <c r="AZ1671" s="30">
        <v>-2.6454664049997501</v>
      </c>
      <c r="BA1671" s="30">
        <v>-0.87304665386272995</v>
      </c>
      <c r="BB1671" s="62">
        <v>3.4320034142947403E-2</v>
      </c>
      <c r="BC1671" s="108">
        <v>-45.101282233721598</v>
      </c>
      <c r="BD1671" s="22">
        <v>43756</v>
      </c>
      <c r="BE1671" s="22">
        <v>43908</v>
      </c>
      <c r="BF1671" s="24"/>
      <c r="BG1671" s="22"/>
      <c r="BH1671" s="37"/>
    </row>
    <row r="1672" spans="1:60" x14ac:dyDescent="0.25">
      <c r="A1672" s="19"/>
      <c r="B1672" s="17" t="s">
        <v>1686</v>
      </c>
      <c r="C1672" s="17" t="s">
        <v>5952</v>
      </c>
      <c r="D1672" s="17" t="s">
        <v>3303</v>
      </c>
      <c r="E1672" s="20" t="s">
        <v>7290</v>
      </c>
      <c r="F1672" s="20" t="s">
        <v>3155</v>
      </c>
      <c r="G1672" s="82" t="s">
        <v>7250</v>
      </c>
      <c r="H1672" s="85" t="s">
        <v>7258</v>
      </c>
      <c r="I1672" s="21" t="s">
        <v>7417</v>
      </c>
      <c r="J1672" s="21" t="s">
        <v>7970</v>
      </c>
      <c r="K1672" s="19"/>
      <c r="L1672" s="22">
        <v>44015</v>
      </c>
      <c r="M1672" s="98">
        <v>703.13109999988205</v>
      </c>
      <c r="N1672" s="94">
        <v>703.13109999988205</v>
      </c>
      <c r="O1672" s="94">
        <v>904.76030000019796</v>
      </c>
      <c r="P1672" s="62">
        <f t="shared" si="26"/>
        <v>0.77714627841178285</v>
      </c>
      <c r="Q1672" s="22">
        <v>43756</v>
      </c>
      <c r="R1672" s="99">
        <v>9439666.9539999999</v>
      </c>
      <c r="S1672" s="99">
        <v>16171466.2171875</v>
      </c>
      <c r="T1672" s="19"/>
      <c r="U1672" s="23">
        <v>5.7736089584068404E-3</v>
      </c>
      <c r="V1672" s="63">
        <v>1.9339609025337299E-2</v>
      </c>
      <c r="W1672" s="23">
        <v>9.4803176920395305E-2</v>
      </c>
      <c r="X1672" s="63">
        <v>-0.122452272626106</v>
      </c>
      <c r="Y1672" s="23">
        <v>-0.166018642828858</v>
      </c>
      <c r="Z1672" s="63">
        <v>-3.40126090230478</v>
      </c>
      <c r="AA1672" s="23">
        <v>-0.20602569467795501</v>
      </c>
      <c r="AB1672" s="63">
        <v>-3.6959537581424202</v>
      </c>
      <c r="AC1672" s="23">
        <v>-0.27190462092781698</v>
      </c>
      <c r="AD1672" s="63">
        <v>-7.1231648452521803</v>
      </c>
      <c r="AE1672" s="23">
        <v>-0.220602518215019</v>
      </c>
      <c r="AF1672" s="64">
        <v>-9.86691023754247</v>
      </c>
      <c r="AG1672" s="23">
        <v>6.1187402749055798E-2</v>
      </c>
      <c r="AH1672" s="63">
        <v>2.3914474149933099E-2</v>
      </c>
      <c r="AI1672" s="23">
        <v>-0.13622592509826101</v>
      </c>
      <c r="AJ1672" s="63">
        <v>-3.5364795376226499</v>
      </c>
      <c r="AK1672" s="23">
        <v>-0.29531153849995501</v>
      </c>
      <c r="AL1672" s="23">
        <v>-3.8968002148976701E-2</v>
      </c>
      <c r="AM1672" s="63">
        <v>-30.553461887873699</v>
      </c>
      <c r="AN1672" s="19"/>
      <c r="AO1672" s="26">
        <v>8.0656050304241902E-2</v>
      </c>
      <c r="AP1672" s="26">
        <v>-0.13940714097319901</v>
      </c>
      <c r="AQ1672" s="26">
        <v>0.13688944461871899</v>
      </c>
      <c r="AR1672" s="26">
        <v>-0.16074985256098401</v>
      </c>
      <c r="AS1672" s="24">
        <v>5</v>
      </c>
      <c r="AT1672" s="24">
        <v>7</v>
      </c>
      <c r="AU1672" s="24">
        <v>3</v>
      </c>
      <c r="AV1672" s="25">
        <v>9</v>
      </c>
      <c r="AW1672" s="19"/>
      <c r="AX1672" s="29">
        <v>0.33818922946404201</v>
      </c>
      <c r="AY1672" s="30">
        <v>-0.63008878906384802</v>
      </c>
      <c r="AZ1672" s="30">
        <v>-2.0106949863802601</v>
      </c>
      <c r="BA1672" s="30">
        <v>-0.82941454981846596</v>
      </c>
      <c r="BB1672" s="62">
        <v>3.4315446187865702E-2</v>
      </c>
      <c r="BC1672" s="108">
        <v>-44.746216207800899</v>
      </c>
      <c r="BD1672" s="22">
        <v>43756</v>
      </c>
      <c r="BE1672" s="22">
        <v>43908</v>
      </c>
      <c r="BF1672" s="24"/>
      <c r="BG1672" s="22"/>
      <c r="BH1672" s="37"/>
    </row>
    <row r="1673" spans="1:60" x14ac:dyDescent="0.25">
      <c r="A1673" s="19"/>
      <c r="B1673" s="17" t="s">
        <v>1687</v>
      </c>
      <c r="C1673" s="17" t="s">
        <v>5953</v>
      </c>
      <c r="D1673" s="17" t="s">
        <v>3303</v>
      </c>
      <c r="E1673" s="20" t="s">
        <v>7291</v>
      </c>
      <c r="F1673" s="20" t="s">
        <v>3155</v>
      </c>
      <c r="G1673" s="82" t="s">
        <v>7250</v>
      </c>
      <c r="H1673" s="85" t="s">
        <v>7258</v>
      </c>
      <c r="I1673" s="21" t="s">
        <v>7417</v>
      </c>
      <c r="J1673" s="21" t="s">
        <v>7971</v>
      </c>
      <c r="K1673" s="19"/>
      <c r="L1673" s="22">
        <v>44015</v>
      </c>
      <c r="M1673" s="98">
        <v>846.25339999981202</v>
      </c>
      <c r="N1673" s="94">
        <v>846.25339999981202</v>
      </c>
      <c r="O1673" s="94">
        <v>1079.32599999942</v>
      </c>
      <c r="P1673" s="62">
        <f t="shared" si="26"/>
        <v>0.78405727277974102</v>
      </c>
      <c r="Q1673" s="22">
        <v>43756</v>
      </c>
      <c r="R1673" s="99">
        <v>14945655.929</v>
      </c>
      <c r="S1673" s="99">
        <v>32116725.956531201</v>
      </c>
      <c r="T1673" s="19"/>
      <c r="U1673" s="23">
        <v>5.8080501639779002E-3</v>
      </c>
      <c r="V1673" s="63">
        <v>2.2783729582442899E-2</v>
      </c>
      <c r="W1673" s="23">
        <v>9.5926214191422304E-2</v>
      </c>
      <c r="X1673" s="63">
        <v>-1.01485455234069E-2</v>
      </c>
      <c r="Y1673" s="23">
        <v>-0.16081755131279399</v>
      </c>
      <c r="Z1673" s="63">
        <v>-2.88115175069834</v>
      </c>
      <c r="AA1673" s="23">
        <v>-0.19602377043076599</v>
      </c>
      <c r="AB1673" s="63">
        <v>-2.6957613334234298</v>
      </c>
      <c r="AC1673" s="23">
        <v>-0.25345947913505401</v>
      </c>
      <c r="AD1673" s="63">
        <v>-5.2786506659758698</v>
      </c>
      <c r="AE1673" s="23">
        <v>-0.19080660551582701</v>
      </c>
      <c r="AF1673" s="64">
        <v>-6.8873189676232904</v>
      </c>
      <c r="AG1673" s="23">
        <v>6.1296209623833399E-2</v>
      </c>
      <c r="AH1673" s="63">
        <v>3.4795161627698697E-2</v>
      </c>
      <c r="AI1673" s="23">
        <v>-0.130749982307025</v>
      </c>
      <c r="AJ1673" s="63">
        <v>-2.9888852584990699</v>
      </c>
      <c r="AK1673" s="23">
        <v>-0.178322960258811</v>
      </c>
      <c r="AL1673" s="23">
        <v>-2.20580760787925E-2</v>
      </c>
      <c r="AM1673" s="63">
        <v>-18.8546040637593</v>
      </c>
      <c r="AN1673" s="19"/>
      <c r="AO1673" s="26">
        <v>8.0693055155279594E-2</v>
      </c>
      <c r="AP1673" s="26">
        <v>-0.139318912363669</v>
      </c>
      <c r="AQ1673" s="26">
        <v>0.13805589490773901</v>
      </c>
      <c r="AR1673" s="26">
        <v>-0.159860732897942</v>
      </c>
      <c r="AS1673" s="24">
        <v>5</v>
      </c>
      <c r="AT1673" s="24">
        <v>7</v>
      </c>
      <c r="AU1673" s="24">
        <v>3</v>
      </c>
      <c r="AV1673" s="25">
        <v>9</v>
      </c>
      <c r="AW1673" s="19"/>
      <c r="AX1673" s="29">
        <v>0.33813426072651098</v>
      </c>
      <c r="AY1673" s="30">
        <v>-0.60212326886812695</v>
      </c>
      <c r="AZ1673" s="30">
        <v>-1.4934538486068001</v>
      </c>
      <c r="BA1673" s="30">
        <v>-0.79361548147426197</v>
      </c>
      <c r="BB1673" s="62">
        <v>3.43118144690015E-2</v>
      </c>
      <c r="BC1673" s="108">
        <v>-44.4582637682906</v>
      </c>
      <c r="BD1673" s="22">
        <v>43756</v>
      </c>
      <c r="BE1673" s="22">
        <v>43908</v>
      </c>
      <c r="BF1673" s="24"/>
      <c r="BG1673" s="22"/>
      <c r="BH1673" s="37"/>
    </row>
    <row r="1674" spans="1:60" x14ac:dyDescent="0.25">
      <c r="A1674" s="19"/>
      <c r="B1674" s="17" t="s">
        <v>1688</v>
      </c>
      <c r="C1674" s="17" t="s">
        <v>5954</v>
      </c>
      <c r="D1674" s="17" t="s">
        <v>3303</v>
      </c>
      <c r="E1674" s="20" t="s">
        <v>7293</v>
      </c>
      <c r="F1674" s="20" t="s">
        <v>3155</v>
      </c>
      <c r="G1674" s="82" t="s">
        <v>7250</v>
      </c>
      <c r="H1674" s="85" t="s">
        <v>7258</v>
      </c>
      <c r="I1674" s="21" t="s">
        <v>7417</v>
      </c>
      <c r="J1674" s="21" t="s">
        <v>7972</v>
      </c>
      <c r="K1674" s="19"/>
      <c r="L1674" s="22">
        <v>44015</v>
      </c>
      <c r="M1674" s="98">
        <v>751.06020000018202</v>
      </c>
      <c r="N1674" s="94">
        <v>751.06020000018202</v>
      </c>
      <c r="O1674" s="94">
        <v>959.61230000015303</v>
      </c>
      <c r="P1674" s="62">
        <f t="shared" si="26"/>
        <v>0.7826704597263523</v>
      </c>
      <c r="Q1674" s="22">
        <v>43756</v>
      </c>
      <c r="R1674" s="99">
        <v>4824835.7630000003</v>
      </c>
      <c r="S1674" s="99">
        <v>12678509.1119844</v>
      </c>
      <c r="T1674" s="19"/>
      <c r="U1674" s="23">
        <v>5.80117293065996E-3</v>
      </c>
      <c r="V1674" s="63">
        <v>2.2096006250649201E-2</v>
      </c>
      <c r="W1674" s="23">
        <v>9.5701488897320802E-2</v>
      </c>
      <c r="X1674" s="63">
        <v>-3.2621074933558702E-2</v>
      </c>
      <c r="Y1674" s="23">
        <v>-0.16186026663403</v>
      </c>
      <c r="Z1674" s="63">
        <v>-2.9854232828220102</v>
      </c>
      <c r="AA1674" s="23">
        <v>-0.19803422015858799</v>
      </c>
      <c r="AB1674" s="63">
        <v>-2.8968063062056899</v>
      </c>
      <c r="AC1674" s="23">
        <v>-0.25572284428577402</v>
      </c>
      <c r="AD1674" s="63">
        <v>-5.5049871810479098</v>
      </c>
      <c r="AE1674" s="23">
        <v>-0.19366384382097701</v>
      </c>
      <c r="AF1674" s="64">
        <v>-7.17304279813834</v>
      </c>
      <c r="AG1674" s="23">
        <v>6.1274430494449902E-2</v>
      </c>
      <c r="AH1674" s="63">
        <v>3.2617248689348302E-2</v>
      </c>
      <c r="AI1674" s="23">
        <v>-0.13184786801328299</v>
      </c>
      <c r="AJ1674" s="63">
        <v>-3.0986738291248899</v>
      </c>
      <c r="AK1674" s="23">
        <v>-0.24893979999993501</v>
      </c>
      <c r="AL1674" s="23">
        <v>-3.1987324834517501E-2</v>
      </c>
      <c r="AM1674" s="63">
        <v>-25.916288037871698</v>
      </c>
      <c r="AN1674" s="19"/>
      <c r="AO1674" s="26">
        <v>8.0685651406383799E-2</v>
      </c>
      <c r="AP1674" s="26">
        <v>-0.13933666070530301</v>
      </c>
      <c r="AQ1674" s="26">
        <v>0.13782194021041499</v>
      </c>
      <c r="AR1674" s="26">
        <v>-0.160038353633427</v>
      </c>
      <c r="AS1674" s="24">
        <v>5</v>
      </c>
      <c r="AT1674" s="24">
        <v>7</v>
      </c>
      <c r="AU1674" s="24">
        <v>3</v>
      </c>
      <c r="AV1674" s="25">
        <v>9</v>
      </c>
      <c r="AW1674" s="19"/>
      <c r="AX1674" s="29">
        <v>0.33814521191874503</v>
      </c>
      <c r="AY1674" s="30">
        <v>-0.60774431275422103</v>
      </c>
      <c r="AZ1674" s="30">
        <v>-1.59725650686414</v>
      </c>
      <c r="BA1674" s="30">
        <v>-0.80081963062821204</v>
      </c>
      <c r="BB1674" s="62">
        <v>3.4312536478028101E-2</v>
      </c>
      <c r="BC1674" s="108">
        <v>-44.515946700528701</v>
      </c>
      <c r="BD1674" s="22">
        <v>43756</v>
      </c>
      <c r="BE1674" s="22">
        <v>43908</v>
      </c>
      <c r="BF1674" s="24"/>
      <c r="BG1674" s="22"/>
      <c r="BH1674" s="37"/>
    </row>
    <row r="1675" spans="1:60" x14ac:dyDescent="0.25">
      <c r="A1675" s="19"/>
      <c r="B1675" s="17" t="s">
        <v>1689</v>
      </c>
      <c r="C1675" s="17" t="s">
        <v>5955</v>
      </c>
      <c r="D1675" s="17" t="s">
        <v>3303</v>
      </c>
      <c r="E1675" s="20" t="s">
        <v>7300</v>
      </c>
      <c r="F1675" s="20" t="s">
        <v>3155</v>
      </c>
      <c r="G1675" s="82" t="s">
        <v>7250</v>
      </c>
      <c r="H1675" s="85" t="s">
        <v>7258</v>
      </c>
      <c r="I1675" s="21" t="s">
        <v>7417</v>
      </c>
      <c r="J1675" s="21" t="s">
        <v>7973</v>
      </c>
      <c r="K1675" s="19"/>
      <c r="L1675" s="22">
        <v>44015</v>
      </c>
      <c r="M1675" s="98">
        <v>924.23089999984904</v>
      </c>
      <c r="N1675" s="94">
        <v>924.23089999984904</v>
      </c>
      <c r="O1675" s="94">
        <v>1183.3804000001401</v>
      </c>
      <c r="P1675" s="62">
        <f t="shared" si="26"/>
        <v>0.78100913281962392</v>
      </c>
      <c r="Q1675" s="22">
        <v>43756</v>
      </c>
      <c r="R1675" s="99">
        <v>1378794.2490000001</v>
      </c>
      <c r="S1675" s="99">
        <v>1589092.9852968799</v>
      </c>
      <c r="T1675" s="19"/>
      <c r="U1675" s="23">
        <v>5.7928553869715004E-3</v>
      </c>
      <c r="V1675" s="63">
        <v>2.1264251881802899E-2</v>
      </c>
      <c r="W1675" s="23">
        <v>9.5432157953910093E-2</v>
      </c>
      <c r="X1675" s="63">
        <v>-5.9554169274633799E-2</v>
      </c>
      <c r="Y1675" s="23">
        <v>-0.16311003340699201</v>
      </c>
      <c r="Z1675" s="63">
        <v>-3.1103999601182299</v>
      </c>
      <c r="AA1675" s="23">
        <v>-0.200440288156678</v>
      </c>
      <c r="AB1675" s="63">
        <v>-3.1374131060147201</v>
      </c>
      <c r="AC1675" s="23">
        <v>-0.26163275007100301</v>
      </c>
      <c r="AD1675" s="63">
        <v>-6.0959777595708102</v>
      </c>
      <c r="AE1675" s="23">
        <v>-0.20405532396951501</v>
      </c>
      <c r="AF1675" s="64">
        <v>-8.2121908129920502</v>
      </c>
      <c r="AG1675" s="23">
        <v>6.1248356996657101E-2</v>
      </c>
      <c r="AH1675" s="63">
        <v>3.0009898910066099E-2</v>
      </c>
      <c r="AI1675" s="23">
        <v>-0.133163717220741</v>
      </c>
      <c r="AJ1675" s="63">
        <v>-3.2302587498706998</v>
      </c>
      <c r="AK1675" s="23">
        <v>-7.5006998265962493E-2</v>
      </c>
      <c r="AL1675" s="23">
        <v>-1.8212113350273298E-2</v>
      </c>
      <c r="AM1675" s="63">
        <v>-13.8532558266888</v>
      </c>
      <c r="AN1675" s="19"/>
      <c r="AO1675" s="26">
        <v>8.06767386566207E-2</v>
      </c>
      <c r="AP1675" s="26">
        <v>-0.13935775693069399</v>
      </c>
      <c r="AQ1675" s="26">
        <v>0.13754223278738201</v>
      </c>
      <c r="AR1675" s="26">
        <v>-0.16025195204943901</v>
      </c>
      <c r="AS1675" s="24">
        <v>5</v>
      </c>
      <c r="AT1675" s="24">
        <v>7</v>
      </c>
      <c r="AU1675" s="24">
        <v>3</v>
      </c>
      <c r="AV1675" s="25">
        <v>9</v>
      </c>
      <c r="AW1675" s="19"/>
      <c r="AX1675" s="29">
        <v>0.33815837901609502</v>
      </c>
      <c r="AY1675" s="30">
        <v>-0.61447144386693298</v>
      </c>
      <c r="AZ1675" s="30">
        <v>-1.7215909781753</v>
      </c>
      <c r="BA1675" s="30">
        <v>-0.80943556683087103</v>
      </c>
      <c r="BB1675" s="62">
        <v>3.4313405208158697E-2</v>
      </c>
      <c r="BC1675" s="108">
        <v>-44.585139317845503</v>
      </c>
      <c r="BD1675" s="22">
        <v>43756</v>
      </c>
      <c r="BE1675" s="22">
        <v>43908</v>
      </c>
      <c r="BF1675" s="24"/>
      <c r="BG1675" s="22"/>
      <c r="BH1675" s="37"/>
    </row>
    <row r="1676" spans="1:60" x14ac:dyDescent="0.25">
      <c r="A1676" s="19"/>
      <c r="B1676" s="17" t="s">
        <v>1690</v>
      </c>
      <c r="C1676" s="17" t="s">
        <v>5956</v>
      </c>
      <c r="D1676" s="17" t="s">
        <v>3303</v>
      </c>
      <c r="E1676" s="20" t="s">
        <v>7337</v>
      </c>
      <c r="F1676" s="20" t="s">
        <v>3155</v>
      </c>
      <c r="G1676" s="82" t="s">
        <v>7250</v>
      </c>
      <c r="H1676" s="85" t="s">
        <v>7258</v>
      </c>
      <c r="I1676" s="21" t="s">
        <v>7417</v>
      </c>
      <c r="J1676" s="21" t="s">
        <v>7974</v>
      </c>
      <c r="K1676" s="19"/>
      <c r="L1676" s="22">
        <v>44015</v>
      </c>
      <c r="M1676" s="98">
        <v>824.57359999977098</v>
      </c>
      <c r="N1676" s="94">
        <v>824.57359999977098</v>
      </c>
      <c r="O1676" s="94">
        <v>1058.02529999986</v>
      </c>
      <c r="P1676" s="62">
        <f t="shared" si="26"/>
        <v>0.77935149565882789</v>
      </c>
      <c r="Q1676" s="22">
        <v>43756</v>
      </c>
      <c r="R1676" s="99">
        <v>654437.21600000001</v>
      </c>
      <c r="S1676" s="99">
        <v>964247.80421777302</v>
      </c>
      <c r="T1676" s="19"/>
      <c r="U1676" s="23">
        <v>5.7846054169203897E-3</v>
      </c>
      <c r="V1676" s="63">
        <v>2.0439254876691799E-2</v>
      </c>
      <c r="W1676" s="23">
        <v>9.5163104970270099E-2</v>
      </c>
      <c r="X1676" s="63">
        <v>-8.64594676386332E-2</v>
      </c>
      <c r="Y1676" s="23">
        <v>-0.16435747916868401</v>
      </c>
      <c r="Z1676" s="63">
        <v>-3.2351445362874101</v>
      </c>
      <c r="AA1676" s="23">
        <v>-0.202838010743144</v>
      </c>
      <c r="AB1676" s="63">
        <v>-3.37718536466127</v>
      </c>
      <c r="AC1676" s="23">
        <v>-0.26785924369789399</v>
      </c>
      <c r="AD1676" s="63">
        <v>-6.7186271222599299</v>
      </c>
      <c r="AE1676" s="23">
        <v>-0.22484770721523101</v>
      </c>
      <c r="AF1676" s="64">
        <v>-10.2914291375637</v>
      </c>
      <c r="AG1676" s="23">
        <v>6.1222230988278198E-2</v>
      </c>
      <c r="AH1676" s="63">
        <v>2.7397298072173702E-2</v>
      </c>
      <c r="AI1676" s="23">
        <v>-0.13447703724246801</v>
      </c>
      <c r="AJ1676" s="63">
        <v>-3.3615907520434098</v>
      </c>
      <c r="AK1676" s="23">
        <v>-0.17542639999999701</v>
      </c>
      <c r="AL1676" s="23">
        <v>-4.97263116222166E-2</v>
      </c>
      <c r="AM1676" s="63">
        <v>-15.1655722521245</v>
      </c>
      <c r="AN1676" s="19"/>
      <c r="AO1676" s="26">
        <v>8.0667850912577693E-2</v>
      </c>
      <c r="AP1676" s="26">
        <v>-0.139378895448317</v>
      </c>
      <c r="AQ1676" s="26">
        <v>0.137262355143321</v>
      </c>
      <c r="AR1676" s="26">
        <v>-0.16046538329188501</v>
      </c>
      <c r="AS1676" s="24">
        <v>5</v>
      </c>
      <c r="AT1676" s="24">
        <v>7</v>
      </c>
      <c r="AU1676" s="24">
        <v>3</v>
      </c>
      <c r="AV1676" s="25">
        <v>9</v>
      </c>
      <c r="AW1676" s="19"/>
      <c r="AX1676" s="29">
        <v>0.33817161369836002</v>
      </c>
      <c r="AY1676" s="30">
        <v>-0.62117624040183705</v>
      </c>
      <c r="AZ1676" s="30">
        <v>-1.8456425530093801</v>
      </c>
      <c r="BA1676" s="30">
        <v>-0.81801703005839999</v>
      </c>
      <c r="BB1676" s="62">
        <v>3.4314281537481298E-2</v>
      </c>
      <c r="BC1676" s="108">
        <v>-44.654253541957601</v>
      </c>
      <c r="BD1676" s="22">
        <v>43756</v>
      </c>
      <c r="BE1676" s="22">
        <v>43908</v>
      </c>
      <c r="BF1676" s="24"/>
      <c r="BG1676" s="22"/>
      <c r="BH1676" s="37"/>
    </row>
    <row r="1677" spans="1:60" x14ac:dyDescent="0.25">
      <c r="A1677" s="19"/>
      <c r="B1677" s="17" t="s">
        <v>1691</v>
      </c>
      <c r="C1677" s="17" t="s">
        <v>5957</v>
      </c>
      <c r="D1677" s="17" t="s">
        <v>3303</v>
      </c>
      <c r="E1677" s="20" t="s">
        <v>7367</v>
      </c>
      <c r="F1677" s="20" t="s">
        <v>3155</v>
      </c>
      <c r="G1677" s="82" t="s">
        <v>7250</v>
      </c>
      <c r="H1677" s="85" t="s">
        <v>7258</v>
      </c>
      <c r="I1677" s="21" t="s">
        <v>7417</v>
      </c>
      <c r="J1677" s="21" t="s">
        <v>2982</v>
      </c>
      <c r="K1677" s="19"/>
      <c r="L1677" s="22">
        <v>44015</v>
      </c>
      <c r="M1677" s="98">
        <v>669.20679999981098</v>
      </c>
      <c r="N1677" s="94">
        <v>669.20679999981098</v>
      </c>
      <c r="O1677" s="94">
        <v>865.99990000016999</v>
      </c>
      <c r="P1677" s="62">
        <f t="shared" si="26"/>
        <v>0.77275620932482747</v>
      </c>
      <c r="Q1677" s="22">
        <v>43756</v>
      </c>
      <c r="R1677" s="99">
        <v>3713949.9720000001</v>
      </c>
      <c r="S1677" s="99">
        <v>5199610.6904375004</v>
      </c>
      <c r="T1677" s="19"/>
      <c r="U1677" s="23">
        <v>5.7516023171046999E-3</v>
      </c>
      <c r="V1677" s="63">
        <v>1.71389448951231E-2</v>
      </c>
      <c r="W1677" s="23">
        <v>9.4086028097080998E-2</v>
      </c>
      <c r="X1677" s="63">
        <v>-0.19416715495754</v>
      </c>
      <c r="Y1677" s="23">
        <v>-0.16932862773333901</v>
      </c>
      <c r="Z1677" s="63">
        <v>-3.7322593927528902</v>
      </c>
      <c r="AA1677" s="23">
        <v>-0.212360216544766</v>
      </c>
      <c r="AB1677" s="63">
        <v>-4.3294059448235203</v>
      </c>
      <c r="AC1677" s="23">
        <v>-0.28346913054352602</v>
      </c>
      <c r="AD1677" s="63">
        <v>-8.2796158068231307</v>
      </c>
      <c r="AE1677" s="23">
        <v>-0.24123735559638601</v>
      </c>
      <c r="AF1677" s="64">
        <v>-11.9303939756792</v>
      </c>
      <c r="AG1677" s="23">
        <v>6.1117831561205101E-2</v>
      </c>
      <c r="AH1677" s="63">
        <v>1.6957355364866099E-2</v>
      </c>
      <c r="AI1677" s="23">
        <v>-0.13971062843847901</v>
      </c>
      <c r="AJ1677" s="63">
        <v>-3.8849498716444901</v>
      </c>
      <c r="AK1677" s="23">
        <v>-0.32453160800680098</v>
      </c>
      <c r="AL1677" s="23">
        <v>-4.3578893110898201E-2</v>
      </c>
      <c r="AM1677" s="63">
        <v>-33.475468838529203</v>
      </c>
      <c r="AN1677" s="19"/>
      <c r="AO1677" s="26">
        <v>8.06322671797534E-2</v>
      </c>
      <c r="AP1677" s="26">
        <v>-0.139463526065811</v>
      </c>
      <c r="AQ1677" s="26">
        <v>0.136143930882099</v>
      </c>
      <c r="AR1677" s="26">
        <v>-0.16131786648562399</v>
      </c>
      <c r="AS1677" s="24">
        <v>5</v>
      </c>
      <c r="AT1677" s="24">
        <v>7</v>
      </c>
      <c r="AU1677" s="24">
        <v>3</v>
      </c>
      <c r="AV1677" s="25">
        <v>9</v>
      </c>
      <c r="AW1677" s="19"/>
      <c r="AX1677" s="29">
        <v>0.33822470865678</v>
      </c>
      <c r="AY1677" s="30">
        <v>-0.64780265520675995</v>
      </c>
      <c r="AZ1677" s="30">
        <v>-2.3392345225984199</v>
      </c>
      <c r="BA1677" s="30">
        <v>-0.85203522418396505</v>
      </c>
      <c r="BB1677" s="62">
        <v>3.4317801908982801E-2</v>
      </c>
      <c r="BC1677" s="108">
        <v>-44.929751146643</v>
      </c>
      <c r="BD1677" s="22">
        <v>43756</v>
      </c>
      <c r="BE1677" s="22">
        <v>43908</v>
      </c>
      <c r="BF1677" s="24"/>
      <c r="BG1677" s="22"/>
      <c r="BH1677" s="37"/>
    </row>
    <row r="1678" spans="1:60" x14ac:dyDescent="0.25">
      <c r="A1678" s="19"/>
      <c r="B1678" s="17" t="s">
        <v>1692</v>
      </c>
      <c r="C1678" s="17" t="s">
        <v>5958</v>
      </c>
      <c r="D1678" s="17" t="s">
        <v>3303</v>
      </c>
      <c r="E1678" s="20" t="s">
        <v>7376</v>
      </c>
      <c r="F1678" s="20" t="s">
        <v>3155</v>
      </c>
      <c r="G1678" s="82" t="s">
        <v>7250</v>
      </c>
      <c r="H1678" s="85" t="s">
        <v>7258</v>
      </c>
      <c r="I1678" s="21" t="s">
        <v>7417</v>
      </c>
      <c r="J1678" s="21" t="s">
        <v>7975</v>
      </c>
      <c r="K1678" s="19"/>
      <c r="L1678" s="22">
        <v>44015</v>
      </c>
      <c r="M1678" s="98">
        <v>960.74880000017595</v>
      </c>
      <c r="N1678" s="94">
        <v>960.74880000017595</v>
      </c>
      <c r="O1678" s="94">
        <v>1223.3453999999899</v>
      </c>
      <c r="P1678" s="62">
        <f t="shared" si="26"/>
        <v>0.78534549604730097</v>
      </c>
      <c r="Q1678" s="22">
        <v>43756</v>
      </c>
      <c r="R1678" s="99">
        <v>2.1760000000000002</v>
      </c>
      <c r="S1678" s="99">
        <v>1177442.99038672</v>
      </c>
      <c r="T1678" s="19"/>
      <c r="U1678" s="23">
        <v>6.0100997980043801E-3</v>
      </c>
      <c r="V1678" s="63">
        <v>4.29886929850909E-2</v>
      </c>
      <c r="W1678" s="23">
        <v>9.6241510036634295E-2</v>
      </c>
      <c r="X1678" s="63">
        <v>2.1381038997788E-2</v>
      </c>
      <c r="Y1678" s="23">
        <v>-0.15970475097317799</v>
      </c>
      <c r="Z1678" s="63">
        <v>-2.7698717167368199</v>
      </c>
      <c r="AA1678" s="23">
        <v>-0.194348871231487</v>
      </c>
      <c r="AB1678" s="63">
        <v>-2.52827141349553</v>
      </c>
      <c r="AC1678" s="23">
        <v>-0.250780861608218</v>
      </c>
      <c r="AD1678" s="63">
        <v>-5.0107889132923402</v>
      </c>
      <c r="AE1678" s="23">
        <v>-0.18668386279663499</v>
      </c>
      <c r="AF1678" s="64">
        <v>-6.4750446957041303</v>
      </c>
      <c r="AG1678" s="23">
        <v>6.1463421532607802E-2</v>
      </c>
      <c r="AH1678" s="63">
        <v>5.1516352505132097E-2</v>
      </c>
      <c r="AI1678" s="23">
        <v>-0.12958661767697799</v>
      </c>
      <c r="AJ1678" s="63">
        <v>-2.87254879549437</v>
      </c>
      <c r="AK1678" s="23">
        <v>-4.0094093376901598E-2</v>
      </c>
      <c r="AL1678" s="23">
        <v>-8.22209171110444E-3</v>
      </c>
      <c r="AM1678" s="63">
        <v>-14.7346864335414</v>
      </c>
      <c r="AN1678" s="19"/>
      <c r="AO1678" s="26">
        <v>8.06974816332513E-2</v>
      </c>
      <c r="AP1678" s="26">
        <v>-0.13930838028318199</v>
      </c>
      <c r="AQ1678" s="26">
        <v>0.13850682182601301</v>
      </c>
      <c r="AR1678" s="26">
        <v>-0.15975404556957101</v>
      </c>
      <c r="AS1678" s="24">
        <v>5</v>
      </c>
      <c r="AT1678" s="24">
        <v>7</v>
      </c>
      <c r="AU1678" s="24">
        <v>4</v>
      </c>
      <c r="AV1678" s="25">
        <v>8</v>
      </c>
      <c r="AW1678" s="19"/>
      <c r="AX1678" s="29">
        <v>0.33807327167538498</v>
      </c>
      <c r="AY1678" s="30">
        <v>-0.59815117293783304</v>
      </c>
      <c r="AZ1678" s="30">
        <v>-1.4069147863065199</v>
      </c>
      <c r="BA1678" s="30">
        <v>-0.78860283406811504</v>
      </c>
      <c r="BB1678" s="62">
        <v>3.430606271344E-2</v>
      </c>
      <c r="BC1678" s="108">
        <v>-44.423627211130203</v>
      </c>
      <c r="BD1678" s="22">
        <v>43756</v>
      </c>
      <c r="BE1678" s="22">
        <v>43908</v>
      </c>
      <c r="BF1678" s="24"/>
      <c r="BG1678" s="22"/>
      <c r="BH1678" s="37"/>
    </row>
    <row r="1679" spans="1:60" x14ac:dyDescent="0.25">
      <c r="A1679" s="19"/>
      <c r="B1679" s="17" t="s">
        <v>1693</v>
      </c>
      <c r="C1679" s="17" t="s">
        <v>5959</v>
      </c>
      <c r="D1679" s="17" t="s">
        <v>3303</v>
      </c>
      <c r="E1679" s="20" t="s">
        <v>7338</v>
      </c>
      <c r="F1679" s="20" t="s">
        <v>3155</v>
      </c>
      <c r="G1679" s="82" t="s">
        <v>7250</v>
      </c>
      <c r="H1679" s="85" t="s">
        <v>7258</v>
      </c>
      <c r="I1679" s="21" t="s">
        <v>7417</v>
      </c>
      <c r="J1679" s="21" t="s">
        <v>7976</v>
      </c>
      <c r="K1679" s="19"/>
      <c r="L1679" s="22">
        <v>44015</v>
      </c>
      <c r="M1679" s="98">
        <v>900.61749999970198</v>
      </c>
      <c r="N1679" s="94">
        <v>900.61749999970198</v>
      </c>
      <c r="O1679" s="94">
        <v>1148.97409999929</v>
      </c>
      <c r="P1679" s="62">
        <f t="shared" si="26"/>
        <v>0.78384490999427969</v>
      </c>
      <c r="Q1679" s="22">
        <v>43756</v>
      </c>
      <c r="R1679" s="99">
        <v>0.77300000000000002</v>
      </c>
      <c r="S1679" s="99">
        <v>486469.43207372999</v>
      </c>
      <c r="T1679" s="19"/>
      <c r="U1679" s="23">
        <v>5.20158833387541E-3</v>
      </c>
      <c r="V1679" s="63">
        <v>-3.7862453427806003E-2</v>
      </c>
      <c r="W1679" s="23">
        <v>9.6453930411371402E-2</v>
      </c>
      <c r="X1679" s="63">
        <v>4.2623076471500099E-2</v>
      </c>
      <c r="Y1679" s="23">
        <v>-0.15955782365024801</v>
      </c>
      <c r="Z1679" s="63">
        <v>-2.75517898444377</v>
      </c>
      <c r="AA1679" s="23">
        <v>-0.198947195493965</v>
      </c>
      <c r="AB1679" s="63">
        <v>-2.9881038397434199</v>
      </c>
      <c r="AC1679" s="23">
        <v>-0.26467982760193998</v>
      </c>
      <c r="AD1679" s="63">
        <v>-6.4006855126645004</v>
      </c>
      <c r="AE1679" s="23">
        <v>-0.212082445054839</v>
      </c>
      <c r="AF1679" s="64">
        <v>-9.0149029215244791</v>
      </c>
      <c r="AG1679" s="23">
        <v>6.0356619516824098E-2</v>
      </c>
      <c r="AH1679" s="63">
        <v>-5.9163849073229399E-2</v>
      </c>
      <c r="AI1679" s="23">
        <v>-0.12940311815691499</v>
      </c>
      <c r="AJ1679" s="63">
        <v>-2.85419884348812</v>
      </c>
      <c r="AK1679" s="23">
        <v>-9.9382500000501806E-2</v>
      </c>
      <c r="AL1679" s="23">
        <v>-2.13719245793982E-2</v>
      </c>
      <c r="AM1679" s="63">
        <v>-19.4307543784962</v>
      </c>
      <c r="AN1679" s="19"/>
      <c r="AO1679" s="26">
        <v>8.0658958153508098E-2</v>
      </c>
      <c r="AP1679" s="26">
        <v>-0.13956829172180699</v>
      </c>
      <c r="AQ1679" s="26">
        <v>0.140048775381729</v>
      </c>
      <c r="AR1679" s="26">
        <v>-0.16219134091894399</v>
      </c>
      <c r="AS1679" s="24">
        <v>5</v>
      </c>
      <c r="AT1679" s="24">
        <v>7</v>
      </c>
      <c r="AU1679" s="24">
        <v>4</v>
      </c>
      <c r="AV1679" s="25">
        <v>8</v>
      </c>
      <c r="AW1679" s="19"/>
      <c r="AX1679" s="29">
        <v>0.33871027639892398</v>
      </c>
      <c r="AY1679" s="30">
        <v>-0.60655327313088503</v>
      </c>
      <c r="AZ1679" s="30">
        <v>-1.60220437165844</v>
      </c>
      <c r="BA1679" s="30">
        <v>-0.79950689760335103</v>
      </c>
      <c r="BB1679" s="62">
        <v>3.4367585298568898E-2</v>
      </c>
      <c r="BC1679" s="108">
        <v>-44.561570186808197</v>
      </c>
      <c r="BD1679" s="22">
        <v>43756</v>
      </c>
      <c r="BE1679" s="22">
        <v>43908</v>
      </c>
      <c r="BF1679" s="24"/>
      <c r="BG1679" s="22"/>
      <c r="BH1679" s="37"/>
    </row>
    <row r="1680" spans="1:60" x14ac:dyDescent="0.25">
      <c r="A1680" s="19"/>
      <c r="B1680" s="17" t="s">
        <v>1694</v>
      </c>
      <c r="C1680" s="17" t="s">
        <v>5960</v>
      </c>
      <c r="D1680" s="17" t="s">
        <v>3304</v>
      </c>
      <c r="E1680" s="20" t="s">
        <v>7398</v>
      </c>
      <c r="F1680" s="20" t="s">
        <v>3155</v>
      </c>
      <c r="G1680" s="82" t="s">
        <v>7250</v>
      </c>
      <c r="H1680" s="85" t="s">
        <v>7278</v>
      </c>
      <c r="I1680" s="21" t="s">
        <v>7418</v>
      </c>
      <c r="J1680" s="21" t="s">
        <v>7977</v>
      </c>
      <c r="K1680" s="19"/>
      <c r="L1680" s="22">
        <v>44015</v>
      </c>
      <c r="M1680" s="98">
        <v>106347.258479953</v>
      </c>
      <c r="N1680" s="94">
        <v>106347.258479953</v>
      </c>
      <c r="O1680" s="94">
        <v>111599.708870053</v>
      </c>
      <c r="P1680" s="62">
        <f t="shared" si="26"/>
        <v>0.95293490956848315</v>
      </c>
      <c r="Q1680" s="22">
        <v>43880</v>
      </c>
      <c r="R1680" s="99">
        <v>2025631.01083594</v>
      </c>
      <c r="S1680" s="99">
        <v>1466947.8745293</v>
      </c>
      <c r="T1680" s="19"/>
      <c r="U1680" s="23">
        <v>-1.51764681495479E-2</v>
      </c>
      <c r="V1680" s="63">
        <v>-2.0756681017701299</v>
      </c>
      <c r="W1680" s="23">
        <v>4.2060289435539702E-2</v>
      </c>
      <c r="X1680" s="63">
        <v>-5.3967410211116702</v>
      </c>
      <c r="Y1680" s="23">
        <v>5.7974834398919498E-2</v>
      </c>
      <c r="Z1680" s="63">
        <v>18.998086820472999</v>
      </c>
      <c r="AA1680" s="23">
        <v>0.25278082005941499</v>
      </c>
      <c r="AB1680" s="63">
        <v>42.184697715623798</v>
      </c>
      <c r="AC1680" s="23">
        <v>0.41866337302955797</v>
      </c>
      <c r="AD1680" s="63">
        <v>61.933634550485301</v>
      </c>
      <c r="AE1680" s="23">
        <v>0.51971618762938299</v>
      </c>
      <c r="AF1680" s="64">
        <v>64.164960346883205</v>
      </c>
      <c r="AG1680" s="23">
        <v>-3.1294196787712298E-3</v>
      </c>
      <c r="AH1680" s="63">
        <v>-6.4077677686363996</v>
      </c>
      <c r="AI1680" s="23">
        <v>7.7394731166350497E-2</v>
      </c>
      <c r="AJ1680" s="63">
        <v>17.8255860888457</v>
      </c>
      <c r="AK1680" s="23">
        <v>0.66020148414070701</v>
      </c>
      <c r="AL1680" s="23">
        <v>0.15453681304279601</v>
      </c>
      <c r="AM1680" s="63">
        <v>67.117291392176398</v>
      </c>
      <c r="AN1680" s="19"/>
      <c r="AO1680" s="26">
        <v>0.119846372910688</v>
      </c>
      <c r="AP1680" s="26">
        <v>-0.133885952865094</v>
      </c>
      <c r="AQ1680" s="26">
        <v>0.175650498002069</v>
      </c>
      <c r="AR1680" s="26">
        <v>-7.9686769882755498E-2</v>
      </c>
      <c r="AS1680" s="24">
        <v>8</v>
      </c>
      <c r="AT1680" s="24">
        <v>4</v>
      </c>
      <c r="AU1680" s="24">
        <v>7</v>
      </c>
      <c r="AV1680" s="25">
        <v>5</v>
      </c>
      <c r="AW1680" s="19"/>
      <c r="AX1680" s="29">
        <v>0.36798407384485499</v>
      </c>
      <c r="AY1680" s="30">
        <v>0.91003864409503898</v>
      </c>
      <c r="AZ1680" s="30">
        <v>1.44141770443457</v>
      </c>
      <c r="BA1680" s="30">
        <v>1.3599924790360101</v>
      </c>
      <c r="BB1680" s="62">
        <v>3.7913495306347599E-2</v>
      </c>
      <c r="BC1680" s="108">
        <v>-27.164258512842899</v>
      </c>
      <c r="BD1680" s="22">
        <v>43880</v>
      </c>
      <c r="BE1680" s="22">
        <v>43913</v>
      </c>
      <c r="BF1680" s="24"/>
      <c r="BG1680" s="22"/>
      <c r="BH1680" s="37"/>
    </row>
    <row r="1681" spans="1:60" x14ac:dyDescent="0.25">
      <c r="A1681" s="19"/>
      <c r="B1681" s="17" t="s">
        <v>1695</v>
      </c>
      <c r="C1681" s="17" t="s">
        <v>5961</v>
      </c>
      <c r="D1681" s="17" t="s">
        <v>3304</v>
      </c>
      <c r="E1681" s="20" t="s">
        <v>7289</v>
      </c>
      <c r="F1681" s="20" t="s">
        <v>3155</v>
      </c>
      <c r="G1681" s="82" t="s">
        <v>7250</v>
      </c>
      <c r="H1681" s="85" t="s">
        <v>7278</v>
      </c>
      <c r="I1681" s="21" t="s">
        <v>7418</v>
      </c>
      <c r="J1681" s="21" t="s">
        <v>7978</v>
      </c>
      <c r="K1681" s="19"/>
      <c r="L1681" s="22">
        <v>44015</v>
      </c>
      <c r="M1681" s="98">
        <v>154576.330322027</v>
      </c>
      <c r="N1681" s="94">
        <v>154576.330322027</v>
      </c>
      <c r="O1681" s="94">
        <v>162906.28250002899</v>
      </c>
      <c r="P1681" s="62">
        <f t="shared" si="26"/>
        <v>0.94886659955548058</v>
      </c>
      <c r="Q1681" s="22">
        <v>43880</v>
      </c>
      <c r="R1681" s="99">
        <v>14052469.285078101</v>
      </c>
      <c r="S1681" s="99">
        <v>12495319.205984401</v>
      </c>
      <c r="T1681" s="19"/>
      <c r="U1681" s="23">
        <v>-1.52095011899291E-2</v>
      </c>
      <c r="V1681" s="63">
        <v>-2.07897140580826</v>
      </c>
      <c r="W1681" s="23">
        <v>4.1045861780730802E-2</v>
      </c>
      <c r="X1681" s="63">
        <v>-5.49818378659256</v>
      </c>
      <c r="Y1681" s="23">
        <v>5.1935516981757197E-2</v>
      </c>
      <c r="Z1681" s="63">
        <v>18.394155078771298</v>
      </c>
      <c r="AA1681" s="23">
        <v>0.24244982227362899</v>
      </c>
      <c r="AB1681" s="63">
        <v>41.151597937045203</v>
      </c>
      <c r="AC1681" s="23">
        <v>0.39554687113733999</v>
      </c>
      <c r="AD1681" s="63">
        <v>59.6219843612635</v>
      </c>
      <c r="AE1681" s="23">
        <v>0.472819859274896</v>
      </c>
      <c r="AF1681" s="64">
        <v>59.475327511434401</v>
      </c>
      <c r="AG1681" s="23">
        <v>-3.23043006756052E-3</v>
      </c>
      <c r="AH1681" s="63">
        <v>-6.4178688075116996</v>
      </c>
      <c r="AI1681" s="23">
        <v>7.1145512582006604E-2</v>
      </c>
      <c r="AJ1681" s="63">
        <v>17.200664230418599</v>
      </c>
      <c r="AK1681" s="23">
        <v>1.56129841680406</v>
      </c>
      <c r="AL1681" s="23">
        <v>0.13520235352552801</v>
      </c>
      <c r="AM1681" s="63">
        <v>159.09172686235999</v>
      </c>
      <c r="AN1681" s="19"/>
      <c r="AO1681" s="26">
        <v>0.119812709359394</v>
      </c>
      <c r="AP1681" s="26">
        <v>-0.13396059391103299</v>
      </c>
      <c r="AQ1681" s="26">
        <v>0.17508660349645699</v>
      </c>
      <c r="AR1681" s="26">
        <v>-8.0484769583563306E-2</v>
      </c>
      <c r="AS1681" s="24">
        <v>8</v>
      </c>
      <c r="AT1681" s="24">
        <v>4</v>
      </c>
      <c r="AU1681" s="24">
        <v>7</v>
      </c>
      <c r="AV1681" s="25">
        <v>5</v>
      </c>
      <c r="AW1681" s="19"/>
      <c r="AX1681" s="29">
        <v>0.36801465039083298</v>
      </c>
      <c r="AY1681" s="30">
        <v>0.88183958905119697</v>
      </c>
      <c r="AZ1681" s="30">
        <v>1.40839677026634</v>
      </c>
      <c r="BA1681" s="30">
        <v>1.31654304692347</v>
      </c>
      <c r="BB1681" s="62">
        <v>3.7914723028079599E-2</v>
      </c>
      <c r="BC1681" s="108">
        <v>-27.2349211455439</v>
      </c>
      <c r="BD1681" s="22">
        <v>43880</v>
      </c>
      <c r="BE1681" s="22">
        <v>43913</v>
      </c>
      <c r="BF1681" s="24"/>
      <c r="BG1681" s="22"/>
      <c r="BH1681" s="37"/>
    </row>
    <row r="1682" spans="1:60" x14ac:dyDescent="0.25">
      <c r="A1682" s="19"/>
      <c r="B1682" s="17" t="s">
        <v>1696</v>
      </c>
      <c r="C1682" s="17" t="s">
        <v>5962</v>
      </c>
      <c r="D1682" s="17" t="s">
        <v>3304</v>
      </c>
      <c r="E1682" s="20" t="s">
        <v>7399</v>
      </c>
      <c r="F1682" s="20" t="s">
        <v>3155</v>
      </c>
      <c r="G1682" s="82" t="s">
        <v>7250</v>
      </c>
      <c r="H1682" s="85" t="s">
        <v>7278</v>
      </c>
      <c r="I1682" s="21" t="s">
        <v>7418</v>
      </c>
      <c r="J1682" s="21" t="s">
        <v>7979</v>
      </c>
      <c r="K1682" s="19"/>
      <c r="L1682" s="22">
        <v>44015</v>
      </c>
      <c r="M1682" s="98">
        <v>1360542.39081955</v>
      </c>
      <c r="N1682" s="94">
        <v>1360542.39081955</v>
      </c>
      <c r="O1682" s="94">
        <v>1417819.9354801199</v>
      </c>
      <c r="P1682" s="62">
        <f t="shared" si="26"/>
        <v>0.95960167915034023</v>
      </c>
      <c r="Q1682" s="22">
        <v>43880</v>
      </c>
      <c r="R1682" s="99">
        <v>63203.995282226599</v>
      </c>
      <c r="S1682" s="99">
        <v>56923.813338806198</v>
      </c>
      <c r="T1682" s="19"/>
      <c r="U1682" s="23">
        <v>-1.51273911942553E-2</v>
      </c>
      <c r="V1682" s="63">
        <v>-2.07076040624088</v>
      </c>
      <c r="W1682" s="23">
        <v>4.3650670073475298E-2</v>
      </c>
      <c r="X1682" s="63">
        <v>-5.2377029573181098</v>
      </c>
      <c r="Y1682" s="23">
        <v>6.8011599787496393E-2</v>
      </c>
      <c r="Z1682" s="63">
        <v>20.001763359323402</v>
      </c>
      <c r="AA1682" s="23">
        <v>0.28098892437439599</v>
      </c>
      <c r="AB1682" s="63">
        <v>45.005508147121901</v>
      </c>
      <c r="AC1682" s="23">
        <v>0.48340222383034398</v>
      </c>
      <c r="AD1682" s="63">
        <v>68.407519630622105</v>
      </c>
      <c r="AE1682" s="23">
        <v>0.628679624294746</v>
      </c>
      <c r="AF1682" s="64">
        <v>75.061304013477596</v>
      </c>
      <c r="AG1682" s="23">
        <v>-2.9809549459969302E-3</v>
      </c>
      <c r="AH1682" s="63">
        <v>-6.3929212953589696</v>
      </c>
      <c r="AI1682" s="23">
        <v>8.7787090593337794E-2</v>
      </c>
      <c r="AJ1682" s="63">
        <v>18.8648220315517</v>
      </c>
      <c r="AK1682" s="23">
        <v>0.90370537560549602</v>
      </c>
      <c r="AL1682" s="23">
        <v>0.13990259665486501</v>
      </c>
      <c r="AM1682" s="63">
        <v>78.230072175036199</v>
      </c>
      <c r="AN1682" s="19"/>
      <c r="AO1682" s="26">
        <v>0.1199063255699</v>
      </c>
      <c r="AP1682" s="26">
        <v>-0.133743788801512</v>
      </c>
      <c r="AQ1682" s="26">
        <v>0.17803696703427699</v>
      </c>
      <c r="AR1682" s="26">
        <v>-7.8098299334669705E-2</v>
      </c>
      <c r="AS1682" s="24">
        <v>8</v>
      </c>
      <c r="AT1682" s="24">
        <v>4</v>
      </c>
      <c r="AU1682" s="24">
        <v>7</v>
      </c>
      <c r="AV1682" s="25">
        <v>5</v>
      </c>
      <c r="AW1682" s="19"/>
      <c r="AX1682" s="29">
        <v>0.36792161640711102</v>
      </c>
      <c r="AY1682" s="30">
        <v>0.98765381335397295</v>
      </c>
      <c r="AZ1682" s="30">
        <v>1.5313669409970301</v>
      </c>
      <c r="BA1682" s="30">
        <v>1.4792451667053701</v>
      </c>
      <c r="BB1682" s="62">
        <v>3.7910451644384002E-2</v>
      </c>
      <c r="BC1682" s="108">
        <v>-27.034607437410202</v>
      </c>
      <c r="BD1682" s="22">
        <v>43880</v>
      </c>
      <c r="BE1682" s="22">
        <v>43913</v>
      </c>
      <c r="BF1682" s="24"/>
      <c r="BG1682" s="22"/>
      <c r="BH1682" s="37"/>
    </row>
    <row r="1683" spans="1:60" x14ac:dyDescent="0.25">
      <c r="A1683" s="19"/>
      <c r="B1683" s="17" t="s">
        <v>1697</v>
      </c>
      <c r="C1683" s="17" t="s">
        <v>5963</v>
      </c>
      <c r="D1683" s="17" t="s">
        <v>3304</v>
      </c>
      <c r="E1683" s="20" t="s">
        <v>7290</v>
      </c>
      <c r="F1683" s="20" t="s">
        <v>3155</v>
      </c>
      <c r="G1683" s="82" t="s">
        <v>7250</v>
      </c>
      <c r="H1683" s="85" t="s">
        <v>7278</v>
      </c>
      <c r="I1683" s="21" t="s">
        <v>7418</v>
      </c>
      <c r="J1683" s="21" t="s">
        <v>7980</v>
      </c>
      <c r="K1683" s="19"/>
      <c r="L1683" s="22">
        <v>44015</v>
      </c>
      <c r="M1683" s="98">
        <v>262240.10605192202</v>
      </c>
      <c r="N1683" s="94">
        <v>262240.10605192202</v>
      </c>
      <c r="O1683" s="94">
        <v>274016.85414981801</v>
      </c>
      <c r="P1683" s="62">
        <f t="shared" si="26"/>
        <v>0.9570218111786033</v>
      </c>
      <c r="Q1683" s="22">
        <v>43880</v>
      </c>
      <c r="R1683" s="99">
        <v>10886853.590093801</v>
      </c>
      <c r="S1683" s="99">
        <v>9897164.1239843704</v>
      </c>
      <c r="T1683" s="19"/>
      <c r="U1683" s="23">
        <v>-1.5147153101679601E-2</v>
      </c>
      <c r="V1683" s="63">
        <v>-2.0727365969833</v>
      </c>
      <c r="W1683" s="23">
        <v>4.3026113915402703E-2</v>
      </c>
      <c r="X1683" s="63">
        <v>-5.30015857312537</v>
      </c>
      <c r="Y1683" s="23">
        <v>6.41435521156382E-2</v>
      </c>
      <c r="Z1683" s="63">
        <v>19.614958592137601</v>
      </c>
      <c r="AA1683" s="23">
        <v>0.271655263202847</v>
      </c>
      <c r="AB1683" s="63">
        <v>44.072142029937801</v>
      </c>
      <c r="AC1683" s="23">
        <v>0.46187754121434399</v>
      </c>
      <c r="AD1683" s="63">
        <v>66.255051368963905</v>
      </c>
      <c r="AE1683" s="23">
        <v>0.59337148604739898</v>
      </c>
      <c r="AF1683" s="64">
        <v>71.530490188743002</v>
      </c>
      <c r="AG1683" s="23">
        <v>-3.0409922810576999E-3</v>
      </c>
      <c r="AH1683" s="63">
        <v>-6.3989250288650501</v>
      </c>
      <c r="AI1683" s="23">
        <v>8.3782815161684995E-2</v>
      </c>
      <c r="AJ1683" s="63">
        <v>18.464394488371902</v>
      </c>
      <c r="AK1683" s="23">
        <v>2.2387377168238198</v>
      </c>
      <c r="AL1683" s="23">
        <v>0.17169536451721801</v>
      </c>
      <c r="AM1683" s="63">
        <v>226.83565686433599</v>
      </c>
      <c r="AN1683" s="19"/>
      <c r="AO1683" s="26">
        <v>0.11988401677997899</v>
      </c>
      <c r="AP1683" s="26">
        <v>-0.13379566825009501</v>
      </c>
      <c r="AQ1683" s="26">
        <v>0.17733015534759</v>
      </c>
      <c r="AR1683" s="26">
        <v>-7.86700497456332E-2</v>
      </c>
      <c r="AS1683" s="24">
        <v>8</v>
      </c>
      <c r="AT1683" s="24">
        <v>4</v>
      </c>
      <c r="AU1683" s="24">
        <v>7</v>
      </c>
      <c r="AV1683" s="25">
        <v>5</v>
      </c>
      <c r="AW1683" s="19"/>
      <c r="AX1683" s="29">
        <v>0.36794386104389598</v>
      </c>
      <c r="AY1683" s="30">
        <v>0.96203724460883699</v>
      </c>
      <c r="AZ1683" s="30">
        <v>1.5016014056582201</v>
      </c>
      <c r="BA1683" s="30">
        <v>1.4397755366899201</v>
      </c>
      <c r="BB1683" s="62">
        <v>3.7911472588857603E-2</v>
      </c>
      <c r="BC1683" s="108">
        <v>-27.0826807037229</v>
      </c>
      <c r="BD1683" s="22">
        <v>43880</v>
      </c>
      <c r="BE1683" s="22">
        <v>43913</v>
      </c>
      <c r="BF1683" s="24"/>
      <c r="BG1683" s="22"/>
      <c r="BH1683" s="37"/>
    </row>
    <row r="1684" spans="1:60" x14ac:dyDescent="0.25">
      <c r="A1684" s="19"/>
      <c r="B1684" s="17" t="s">
        <v>1698</v>
      </c>
      <c r="C1684" s="17" t="s">
        <v>5964</v>
      </c>
      <c r="D1684" s="17" t="s">
        <v>3304</v>
      </c>
      <c r="E1684" s="20" t="s">
        <v>7291</v>
      </c>
      <c r="F1684" s="20" t="s">
        <v>3155</v>
      </c>
      <c r="G1684" s="82" t="s">
        <v>7250</v>
      </c>
      <c r="H1684" s="85" t="s">
        <v>7278</v>
      </c>
      <c r="I1684" s="21" t="s">
        <v>7418</v>
      </c>
      <c r="J1684" s="21" t="s">
        <v>7981</v>
      </c>
      <c r="K1684" s="19"/>
      <c r="L1684" s="22">
        <v>44015</v>
      </c>
      <c r="M1684" s="98">
        <v>1803743.92323112</v>
      </c>
      <c r="N1684" s="94">
        <v>1803743.92323112</v>
      </c>
      <c r="O1684" s="94">
        <v>1876515.65517044</v>
      </c>
      <c r="P1684" s="62">
        <f t="shared" si="26"/>
        <v>0.96121975761896306</v>
      </c>
      <c r="Q1684" s="22">
        <v>43880</v>
      </c>
      <c r="R1684" s="99">
        <v>13817.401274993899</v>
      </c>
      <c r="S1684" s="99">
        <v>356726.69239990198</v>
      </c>
      <c r="T1684" s="19"/>
      <c r="U1684" s="23">
        <v>-1.51146222824536E-2</v>
      </c>
      <c r="V1684" s="63">
        <v>-2.06948351506071</v>
      </c>
      <c r="W1684" s="23">
        <v>4.4043495798177901E-2</v>
      </c>
      <c r="X1684" s="63">
        <v>-5.1984203848478501</v>
      </c>
      <c r="Y1684" s="23">
        <v>7.0444721824969705E-2</v>
      </c>
      <c r="Z1684" s="63">
        <v>20.245075563085301</v>
      </c>
      <c r="AA1684" s="23">
        <v>0.28688529115985201</v>
      </c>
      <c r="AB1684" s="63">
        <v>45.5951448256383</v>
      </c>
      <c r="AC1684" s="23">
        <v>0.49710069272608998</v>
      </c>
      <c r="AD1684" s="63">
        <v>69.7773665201385</v>
      </c>
      <c r="AE1684" s="23">
        <v>0.65130135415121904</v>
      </c>
      <c r="AF1684" s="64">
        <v>77.323476999066798</v>
      </c>
      <c r="AG1684" s="23">
        <v>-2.9427498348013601E-3</v>
      </c>
      <c r="AH1684" s="63">
        <v>-6.3891007842394201</v>
      </c>
      <c r="AI1684" s="23">
        <v>9.0305397206975599E-2</v>
      </c>
      <c r="AJ1684" s="63">
        <v>19.116652692900999</v>
      </c>
      <c r="AK1684" s="23">
        <v>2.52639087481657</v>
      </c>
      <c r="AL1684" s="23">
        <v>0.18521561313536899</v>
      </c>
      <c r="AM1684" s="63">
        <v>255.600972663611</v>
      </c>
      <c r="AN1684" s="19"/>
      <c r="AO1684" s="26">
        <v>0.119920541512402</v>
      </c>
      <c r="AP1684" s="26">
        <v>-0.13371109820946001</v>
      </c>
      <c r="AQ1684" s="26">
        <v>0.178482511259208</v>
      </c>
      <c r="AR1684" s="26">
        <v>-7.77372979391657E-2</v>
      </c>
      <c r="AS1684" s="24">
        <v>8</v>
      </c>
      <c r="AT1684" s="24">
        <v>4</v>
      </c>
      <c r="AU1684" s="24">
        <v>7</v>
      </c>
      <c r="AV1684" s="25">
        <v>5</v>
      </c>
      <c r="AW1684" s="19"/>
      <c r="AX1684" s="29">
        <v>0.367908003539196</v>
      </c>
      <c r="AY1684" s="30">
        <v>1.00383378143306</v>
      </c>
      <c r="AZ1684" s="30">
        <v>1.55016410447206</v>
      </c>
      <c r="BA1684" s="30">
        <v>1.50420013060102</v>
      </c>
      <c r="BB1684" s="62">
        <v>3.7909845134308902E-2</v>
      </c>
      <c r="BC1684" s="108">
        <v>-27.004553905339002</v>
      </c>
      <c r="BD1684" s="22">
        <v>43880</v>
      </c>
      <c r="BE1684" s="22">
        <v>43913</v>
      </c>
      <c r="BF1684" s="24"/>
      <c r="BG1684" s="22"/>
      <c r="BH1684" s="37"/>
    </row>
    <row r="1685" spans="1:60" x14ac:dyDescent="0.25">
      <c r="A1685" s="19"/>
      <c r="B1685" s="17" t="s">
        <v>1699</v>
      </c>
      <c r="C1685" s="17" t="s">
        <v>5965</v>
      </c>
      <c r="D1685" s="17" t="s">
        <v>3304</v>
      </c>
      <c r="E1685" s="20" t="s">
        <v>7300</v>
      </c>
      <c r="F1685" s="20" t="s">
        <v>3155</v>
      </c>
      <c r="G1685" s="82" t="s">
        <v>7250</v>
      </c>
      <c r="H1685" s="85" t="s">
        <v>7278</v>
      </c>
      <c r="I1685" s="21" t="s">
        <v>7418</v>
      </c>
      <c r="J1685" s="21" t="s">
        <v>7982</v>
      </c>
      <c r="K1685" s="19"/>
      <c r="L1685" s="22">
        <v>44015</v>
      </c>
      <c r="M1685" s="98">
        <v>1249903.2459068301</v>
      </c>
      <c r="N1685" s="94">
        <v>1249903.2459068301</v>
      </c>
      <c r="O1685" s="94">
        <v>1302761.2024707799</v>
      </c>
      <c r="P1685" s="62">
        <f t="shared" si="26"/>
        <v>0.9594262122147168</v>
      </c>
      <c r="Q1685" s="22">
        <v>43880</v>
      </c>
      <c r="R1685" s="99">
        <v>41746.766017394999</v>
      </c>
      <c r="S1685" s="99">
        <v>37592.8849373169</v>
      </c>
      <c r="T1685" s="19"/>
      <c r="U1685" s="23">
        <v>-1.5128824432395001E-2</v>
      </c>
      <c r="V1685" s="63">
        <v>-2.0709037300548498</v>
      </c>
      <c r="W1685" s="23">
        <v>4.36091484643839E-2</v>
      </c>
      <c r="X1685" s="63">
        <v>-5.2418551182272504</v>
      </c>
      <c r="Y1685" s="23">
        <v>6.7748917577773696E-2</v>
      </c>
      <c r="Z1685" s="63">
        <v>19.9754951383511</v>
      </c>
      <c r="AA1685" s="23">
        <v>0.28034542969195198</v>
      </c>
      <c r="AB1685" s="63">
        <v>44.941158678848304</v>
      </c>
      <c r="AC1685" s="23">
        <v>0.48191568699607201</v>
      </c>
      <c r="AD1685" s="63">
        <v>68.258865947136698</v>
      </c>
      <c r="AE1685" s="23">
        <v>0.62622990803909495</v>
      </c>
      <c r="AF1685" s="64">
        <v>74.816332387854303</v>
      </c>
      <c r="AG1685" s="23">
        <v>-2.9849834409105798E-3</v>
      </c>
      <c r="AH1685" s="63">
        <v>-6.3933241448466998</v>
      </c>
      <c r="AI1685" s="23">
        <v>8.7515015718963696E-2</v>
      </c>
      <c r="AJ1685" s="63">
        <v>18.837614544114299</v>
      </c>
      <c r="AK1685" s="23">
        <v>0.76752208994701498</v>
      </c>
      <c r="AL1685" s="23">
        <v>0.127396833173407</v>
      </c>
      <c r="AM1685" s="63">
        <v>60.234914335480397</v>
      </c>
      <c r="AN1685" s="19"/>
      <c r="AO1685" s="26">
        <v>0.119904614186526</v>
      </c>
      <c r="AP1685" s="26">
        <v>-0.13374766200475299</v>
      </c>
      <c r="AQ1685" s="26">
        <v>0.17798752103582999</v>
      </c>
      <c r="AR1685" s="26">
        <v>-7.8137378282917794E-2</v>
      </c>
      <c r="AS1685" s="24">
        <v>8</v>
      </c>
      <c r="AT1685" s="24">
        <v>4</v>
      </c>
      <c r="AU1685" s="24">
        <v>7</v>
      </c>
      <c r="AV1685" s="25">
        <v>5</v>
      </c>
      <c r="AW1685" s="19"/>
      <c r="AX1685" s="29">
        <v>0.36792323304573099</v>
      </c>
      <c r="AY1685" s="30">
        <v>0.98588470531194605</v>
      </c>
      <c r="AZ1685" s="30">
        <v>1.5293121874456099</v>
      </c>
      <c r="BA1685" s="30">
        <v>1.47651740126275</v>
      </c>
      <c r="BB1685" s="62">
        <v>3.7910527686326502E-2</v>
      </c>
      <c r="BC1685" s="108">
        <v>-27.037959794339301</v>
      </c>
      <c r="BD1685" s="22">
        <v>43880</v>
      </c>
      <c r="BE1685" s="22">
        <v>43913</v>
      </c>
      <c r="BF1685" s="24"/>
      <c r="BG1685" s="22"/>
      <c r="BH1685" s="37"/>
    </row>
    <row r="1686" spans="1:60" x14ac:dyDescent="0.25">
      <c r="A1686" s="19"/>
      <c r="B1686" s="17" t="s">
        <v>1700</v>
      </c>
      <c r="C1686" s="17" t="s">
        <v>5966</v>
      </c>
      <c r="D1686" s="17" t="s">
        <v>3304</v>
      </c>
      <c r="E1686" s="20" t="s">
        <v>7337</v>
      </c>
      <c r="F1686" s="20" t="s">
        <v>3155</v>
      </c>
      <c r="G1686" s="82" t="s">
        <v>7250</v>
      </c>
      <c r="H1686" s="85" t="s">
        <v>7278</v>
      </c>
      <c r="I1686" s="21" t="s">
        <v>7418</v>
      </c>
      <c r="J1686" s="21" t="s">
        <v>7983</v>
      </c>
      <c r="K1686" s="19"/>
      <c r="L1686" s="22">
        <v>44015</v>
      </c>
      <c r="M1686" s="98">
        <v>1277242.02301979</v>
      </c>
      <c r="N1686" s="94">
        <v>1277242.02301979</v>
      </c>
      <c r="O1686" s="94">
        <v>1337556.64562035</v>
      </c>
      <c r="P1686" s="62">
        <f t="shared" si="26"/>
        <v>0.95490686484340515</v>
      </c>
      <c r="Q1686" s="22">
        <v>43880</v>
      </c>
      <c r="R1686" s="99">
        <v>3203897.33132031</v>
      </c>
      <c r="S1686" s="99">
        <v>2483532.0630000001</v>
      </c>
      <c r="T1686" s="19"/>
      <c r="U1686" s="23">
        <v>-1.51632462848283E-2</v>
      </c>
      <c r="V1686" s="63">
        <v>-2.07434591529818</v>
      </c>
      <c r="W1686" s="23">
        <v>4.25139752424002E-2</v>
      </c>
      <c r="X1686" s="63">
        <v>-5.35137244042562</v>
      </c>
      <c r="Y1686" s="23">
        <v>6.0972270637648797E-2</v>
      </c>
      <c r="Z1686" s="63">
        <v>19.297830444353199</v>
      </c>
      <c r="AA1686" s="23">
        <v>0.26403944620513398</v>
      </c>
      <c r="AB1686" s="63">
        <v>43.310560330166503</v>
      </c>
      <c r="AC1686" s="23">
        <v>0.44443298993050101</v>
      </c>
      <c r="AD1686" s="63">
        <v>64.510596240637796</v>
      </c>
      <c r="AE1686" s="23">
        <v>0.56494343969447103</v>
      </c>
      <c r="AF1686" s="64">
        <v>68.687685553450095</v>
      </c>
      <c r="AG1686" s="23">
        <v>-3.0896834368832099E-3</v>
      </c>
      <c r="AH1686" s="63">
        <v>-6.4037941444476001</v>
      </c>
      <c r="AI1686" s="23">
        <v>8.0499583920755E-2</v>
      </c>
      <c r="AJ1686" s="63">
        <v>18.136071364278902</v>
      </c>
      <c r="AK1686" s="23">
        <v>0.78728015526547102</v>
      </c>
      <c r="AL1686" s="23">
        <v>0.12536503346025701</v>
      </c>
      <c r="AM1686" s="63">
        <v>66.587550141033702</v>
      </c>
      <c r="AN1686" s="19"/>
      <c r="AO1686" s="26">
        <v>0.119865521421161</v>
      </c>
      <c r="AP1686" s="26">
        <v>-0.13383830795835799</v>
      </c>
      <c r="AQ1686" s="26">
        <v>0.176749952927057</v>
      </c>
      <c r="AR1686" s="26">
        <v>-7.9139271764725003E-2</v>
      </c>
      <c r="AS1686" s="24">
        <v>8</v>
      </c>
      <c r="AT1686" s="24">
        <v>4</v>
      </c>
      <c r="AU1686" s="24">
        <v>7</v>
      </c>
      <c r="AV1686" s="25">
        <v>5</v>
      </c>
      <c r="AW1686" s="19"/>
      <c r="AX1686" s="29">
        <v>0.36796185671701098</v>
      </c>
      <c r="AY1686" s="30">
        <v>0.94113001295318099</v>
      </c>
      <c r="AZ1686" s="30">
        <v>1.4773068895010499</v>
      </c>
      <c r="BA1686" s="30">
        <v>1.4075995697003201</v>
      </c>
      <c r="BB1686" s="62">
        <v>3.79122808733518E-2</v>
      </c>
      <c r="BC1686" s="108">
        <v>-27.122055650805098</v>
      </c>
      <c r="BD1686" s="22">
        <v>43880</v>
      </c>
      <c r="BE1686" s="22">
        <v>43913</v>
      </c>
      <c r="BF1686" s="24"/>
      <c r="BG1686" s="22"/>
      <c r="BH1686" s="37"/>
    </row>
    <row r="1687" spans="1:60" x14ac:dyDescent="0.25">
      <c r="A1687" s="19"/>
      <c r="B1687" s="17" t="s">
        <v>1701</v>
      </c>
      <c r="C1687" s="17" t="s">
        <v>5967</v>
      </c>
      <c r="D1687" s="17" t="s">
        <v>3304</v>
      </c>
      <c r="E1687" s="20" t="s">
        <v>7367</v>
      </c>
      <c r="F1687" s="20" t="s">
        <v>3155</v>
      </c>
      <c r="G1687" s="82" t="s">
        <v>7250</v>
      </c>
      <c r="H1687" s="85" t="s">
        <v>7278</v>
      </c>
      <c r="I1687" s="21" t="s">
        <v>7418</v>
      </c>
      <c r="J1687" s="21" t="s">
        <v>2982</v>
      </c>
      <c r="K1687" s="19"/>
      <c r="L1687" s="22">
        <v>44015</v>
      </c>
      <c r="M1687" s="98">
        <v>485843.42564201402</v>
      </c>
      <c r="N1687" s="94">
        <v>485843.42564201402</v>
      </c>
      <c r="O1687" s="94">
        <v>506576.49990987801</v>
      </c>
      <c r="P1687" s="62">
        <f t="shared" si="26"/>
        <v>0.95907217513731391</v>
      </c>
      <c r="Q1687" s="22">
        <v>43880</v>
      </c>
      <c r="R1687" s="99">
        <v>7903553.0308359396</v>
      </c>
      <c r="S1687" s="99">
        <v>7664121.29461719</v>
      </c>
      <c r="T1687" s="19"/>
      <c r="U1687" s="23">
        <v>-1.51314367521991E-2</v>
      </c>
      <c r="V1687" s="63">
        <v>-2.0711649620352501</v>
      </c>
      <c r="W1687" s="23">
        <v>4.3522810601643903E-2</v>
      </c>
      <c r="X1687" s="63">
        <v>-5.2504889045012497</v>
      </c>
      <c r="Y1687" s="23">
        <v>6.7216127665233202E-2</v>
      </c>
      <c r="Z1687" s="63">
        <v>19.9222161470971</v>
      </c>
      <c r="AA1687" s="23">
        <v>0.27906490325956801</v>
      </c>
      <c r="AB1687" s="63">
        <v>44.813106035639102</v>
      </c>
      <c r="AC1687" s="23">
        <v>0.478952759036329</v>
      </c>
      <c r="AD1687" s="63">
        <v>67.962573151220596</v>
      </c>
      <c r="AE1687" s="23">
        <v>0.62136612964037297</v>
      </c>
      <c r="AF1687" s="64">
        <v>74.329954548040405</v>
      </c>
      <c r="AG1687" s="23">
        <v>-2.9932027364338899E-3</v>
      </c>
      <c r="AH1687" s="63">
        <v>-6.3941460744026699</v>
      </c>
      <c r="AI1687" s="23">
        <v>8.6963403118716101E-2</v>
      </c>
      <c r="AJ1687" s="63">
        <v>18.782453284075</v>
      </c>
      <c r="AK1687" s="23">
        <v>2.3758098926092499</v>
      </c>
      <c r="AL1687" s="23">
        <v>0.17826228083693399</v>
      </c>
      <c r="AM1687" s="63">
        <v>240.542874442879</v>
      </c>
      <c r="AN1687" s="19"/>
      <c r="AO1687" s="26">
        <v>0.119901654739806</v>
      </c>
      <c r="AP1687" s="26">
        <v>-0.133754374623968</v>
      </c>
      <c r="AQ1687" s="26">
        <v>0.177891384184477</v>
      </c>
      <c r="AR1687" s="26">
        <v>-7.8216265185838005E-2</v>
      </c>
      <c r="AS1687" s="24">
        <v>8</v>
      </c>
      <c r="AT1687" s="24">
        <v>4</v>
      </c>
      <c r="AU1687" s="24">
        <v>7</v>
      </c>
      <c r="AV1687" s="25">
        <v>5</v>
      </c>
      <c r="AW1687" s="19"/>
      <c r="AX1687" s="29">
        <v>0.36792606742645201</v>
      </c>
      <c r="AY1687" s="30">
        <v>0.98237270908248298</v>
      </c>
      <c r="AZ1687" s="30">
        <v>1.52523150965862</v>
      </c>
      <c r="BA1687" s="30">
        <v>1.47110411295944</v>
      </c>
      <c r="BB1687" s="62">
        <v>3.7910649599398299E-2</v>
      </c>
      <c r="BC1687" s="108">
        <v>-27.044480635639001</v>
      </c>
      <c r="BD1687" s="22">
        <v>43880</v>
      </c>
      <c r="BE1687" s="22">
        <v>43913</v>
      </c>
      <c r="BF1687" s="24"/>
      <c r="BG1687" s="22"/>
      <c r="BH1687" s="37"/>
    </row>
    <row r="1688" spans="1:60" x14ac:dyDescent="0.25">
      <c r="A1688" s="19"/>
      <c r="B1688" s="17" t="s">
        <v>1702</v>
      </c>
      <c r="C1688" s="17" t="s">
        <v>5968</v>
      </c>
      <c r="D1688" s="17" t="s">
        <v>3304</v>
      </c>
      <c r="E1688" s="20" t="s">
        <v>7312</v>
      </c>
      <c r="F1688" s="20" t="s">
        <v>3155</v>
      </c>
      <c r="G1688" s="82" t="s">
        <v>7250</v>
      </c>
      <c r="H1688" s="85" t="s">
        <v>7278</v>
      </c>
      <c r="I1688" s="21" t="s">
        <v>7418</v>
      </c>
      <c r="J1688" s="21" t="s">
        <v>7984</v>
      </c>
      <c r="K1688" s="19"/>
      <c r="L1688" s="22">
        <v>44015</v>
      </c>
      <c r="M1688" s="98">
        <v>104974.543027997</v>
      </c>
      <c r="N1688" s="94">
        <v>104974.543027997</v>
      </c>
      <c r="O1688" s="94">
        <v>109039.030099988</v>
      </c>
      <c r="P1688" s="62">
        <f t="shared" si="26"/>
        <v>0.9627244751877938</v>
      </c>
      <c r="Q1688" s="22">
        <v>43880</v>
      </c>
      <c r="R1688" s="99">
        <v>8614546.0949218795</v>
      </c>
      <c r="S1688" s="99">
        <v>8308255.3806796903</v>
      </c>
      <c r="T1688" s="19"/>
      <c r="U1688" s="23">
        <v>-1.51038085587061E-2</v>
      </c>
      <c r="V1688" s="63">
        <v>-2.06840214268595</v>
      </c>
      <c r="W1688" s="23">
        <v>4.4404394249795601E-2</v>
      </c>
      <c r="X1688" s="63">
        <v>-5.1623305396860797</v>
      </c>
      <c r="Y1688" s="23">
        <v>7.2700104810792296E-2</v>
      </c>
      <c r="Z1688" s="63">
        <v>20.470613861660201</v>
      </c>
      <c r="AA1688" s="23">
        <v>0.292327079092502</v>
      </c>
      <c r="AB1688" s="63">
        <v>46.139323618903298</v>
      </c>
      <c r="AC1688" s="23">
        <v>0.50976169083907696</v>
      </c>
      <c r="AD1688" s="63">
        <v>71.043466331437202</v>
      </c>
      <c r="AE1688" s="23"/>
      <c r="AF1688" s="64"/>
      <c r="AG1688" s="23">
        <v>-2.9090117677696998E-3</v>
      </c>
      <c r="AH1688" s="63">
        <v>-6.3857269775326104</v>
      </c>
      <c r="AI1688" s="23">
        <v>9.2641733266646001E-2</v>
      </c>
      <c r="AJ1688" s="63">
        <v>19.350286298867999</v>
      </c>
      <c r="AK1688" s="23">
        <v>0.69401211960939702</v>
      </c>
      <c r="AL1688" s="23">
        <v>0.20636508412659199</v>
      </c>
      <c r="AM1688" s="63">
        <v>92.794540786417201</v>
      </c>
      <c r="AN1688" s="19"/>
      <c r="AO1688" s="26">
        <v>0.119933572896116</v>
      </c>
      <c r="AP1688" s="26">
        <v>-0.13368180527322701</v>
      </c>
      <c r="AQ1688" s="26">
        <v>0.17889114306861301</v>
      </c>
      <c r="AR1688" s="26">
        <v>-7.7410278827301199E-2</v>
      </c>
      <c r="AS1688" s="24">
        <v>8</v>
      </c>
      <c r="AT1688" s="24">
        <v>4</v>
      </c>
      <c r="AU1688" s="24">
        <v>7</v>
      </c>
      <c r="AV1688" s="25">
        <v>5</v>
      </c>
      <c r="AW1688" s="19"/>
      <c r="AX1688" s="29">
        <v>0.367895687995479</v>
      </c>
      <c r="AY1688" s="30">
        <v>1.01876398158674</v>
      </c>
      <c r="AZ1688" s="30">
        <v>1.5675157436235201</v>
      </c>
      <c r="BA1688" s="30">
        <v>1.5272503753531099</v>
      </c>
      <c r="BB1688" s="62">
        <v>3.7909314031603601E-2</v>
      </c>
      <c r="BC1688" s="108">
        <v>-26.976698557438802</v>
      </c>
      <c r="BD1688" s="22">
        <v>43880</v>
      </c>
      <c r="BE1688" s="22">
        <v>43913</v>
      </c>
      <c r="BF1688" s="24"/>
      <c r="BG1688" s="22"/>
      <c r="BH1688" s="37"/>
    </row>
    <row r="1689" spans="1:60" x14ac:dyDescent="0.25">
      <c r="A1689" s="19"/>
      <c r="B1689" s="17" t="s">
        <v>1703</v>
      </c>
      <c r="C1689" s="17" t="s">
        <v>5969</v>
      </c>
      <c r="D1689" s="17" t="s">
        <v>3304</v>
      </c>
      <c r="E1689" s="20" t="s">
        <v>7376</v>
      </c>
      <c r="F1689" s="20" t="s">
        <v>3155</v>
      </c>
      <c r="G1689" s="82" t="s">
        <v>7250</v>
      </c>
      <c r="H1689" s="85" t="s">
        <v>7278</v>
      </c>
      <c r="I1689" s="21" t="s">
        <v>7418</v>
      </c>
      <c r="J1689" s="21" t="s">
        <v>7985</v>
      </c>
      <c r="K1689" s="19"/>
      <c r="L1689" s="22">
        <v>44015</v>
      </c>
      <c r="M1689" s="98">
        <v>91642.785871982604</v>
      </c>
      <c r="N1689" s="94">
        <v>91642.785871982604</v>
      </c>
      <c r="O1689" s="94">
        <v>98920.817512035399</v>
      </c>
      <c r="P1689" s="62">
        <f t="shared" si="26"/>
        <v>0.92642568244882029</v>
      </c>
      <c r="Q1689" s="22">
        <v>43910</v>
      </c>
      <c r="R1689" s="99">
        <v>0</v>
      </c>
      <c r="S1689" s="99">
        <v>0</v>
      </c>
      <c r="T1689" s="19"/>
      <c r="U1689" s="23">
        <v>-1.5080424849657E-2</v>
      </c>
      <c r="V1689" s="63">
        <v>-2.0660637717810499</v>
      </c>
      <c r="W1689" s="23">
        <v>2.69780037306191E-2</v>
      </c>
      <c r="X1689" s="63">
        <v>-6.9049695916037299</v>
      </c>
      <c r="Y1689" s="23">
        <v>6.6060252467650599E-2</v>
      </c>
      <c r="Z1689" s="63">
        <v>19.806628627353302</v>
      </c>
      <c r="AA1689" s="23">
        <v>0.18006751798035101</v>
      </c>
      <c r="AB1689" s="63">
        <v>34.9133675076882</v>
      </c>
      <c r="AC1689" s="23">
        <v>0.234594063358672</v>
      </c>
      <c r="AD1689" s="63">
        <v>43.5267035834258</v>
      </c>
      <c r="AE1689" s="23">
        <v>0.38225808697636199</v>
      </c>
      <c r="AF1689" s="64">
        <v>50.419150281581103</v>
      </c>
      <c r="AG1689" s="23">
        <v>-1.51648782411939E-2</v>
      </c>
      <c r="AH1689" s="63">
        <v>-7.6113136248750397</v>
      </c>
      <c r="AI1689" s="23">
        <v>7.9718514140040497E-2</v>
      </c>
      <c r="AJ1689" s="63">
        <v>18.057964386214699</v>
      </c>
      <c r="AK1689" s="23">
        <v>0.37543954301509103</v>
      </c>
      <c r="AL1689" s="23">
        <v>0.105628116305597</v>
      </c>
      <c r="AM1689" s="63">
        <v>50.868692403892098</v>
      </c>
      <c r="AN1689" s="19"/>
      <c r="AO1689" s="26">
        <v>3.65569780988153E-2</v>
      </c>
      <c r="AP1689" s="26">
        <v>-2.37082673384066E-2</v>
      </c>
      <c r="AQ1689" s="26">
        <v>0.140306192692224</v>
      </c>
      <c r="AR1689" s="26">
        <v>-0.10097192876492</v>
      </c>
      <c r="AS1689" s="24">
        <v>8</v>
      </c>
      <c r="AT1689" s="24">
        <v>4</v>
      </c>
      <c r="AU1689" s="24">
        <v>7</v>
      </c>
      <c r="AV1689" s="25">
        <v>5</v>
      </c>
      <c r="AW1689" s="19"/>
      <c r="AX1689" s="29">
        <v>0.13545393193795499</v>
      </c>
      <c r="AY1689" s="30">
        <v>1.3761199063174001</v>
      </c>
      <c r="AZ1689" s="30">
        <v>0.96308117005082705</v>
      </c>
      <c r="BA1689" s="30">
        <v>2.1827592680783701</v>
      </c>
      <c r="BB1689" s="62">
        <v>1.40178024925444E-2</v>
      </c>
      <c r="BC1689" s="108">
        <v>-11.852551767034999</v>
      </c>
      <c r="BD1689" s="22">
        <v>43910</v>
      </c>
      <c r="BE1689" s="22">
        <v>43990</v>
      </c>
      <c r="BF1689" s="24"/>
      <c r="BG1689" s="22"/>
      <c r="BH1689" s="37"/>
    </row>
    <row r="1690" spans="1:60" x14ac:dyDescent="0.25">
      <c r="A1690" s="19"/>
      <c r="B1690" s="17" t="s">
        <v>1704</v>
      </c>
      <c r="C1690" s="17" t="s">
        <v>5970</v>
      </c>
      <c r="D1690" s="17" t="s">
        <v>3304</v>
      </c>
      <c r="E1690" s="20" t="s">
        <v>7338</v>
      </c>
      <c r="F1690" s="20" t="s">
        <v>3155</v>
      </c>
      <c r="G1690" s="82" t="s">
        <v>7250</v>
      </c>
      <c r="H1690" s="85" t="s">
        <v>7278</v>
      </c>
      <c r="I1690" s="21" t="s">
        <v>7418</v>
      </c>
      <c r="J1690" s="21" t="s">
        <v>7986</v>
      </c>
      <c r="K1690" s="19"/>
      <c r="L1690" s="22">
        <v>44015</v>
      </c>
      <c r="M1690" s="98">
        <v>1330413.1599216501</v>
      </c>
      <c r="N1690" s="94">
        <v>1330413.1599216501</v>
      </c>
      <c r="O1690" s="94">
        <v>1389210.2691993699</v>
      </c>
      <c r="P1690" s="62">
        <f t="shared" si="26"/>
        <v>0.95767587486118577</v>
      </c>
      <c r="Q1690" s="22">
        <v>43880</v>
      </c>
      <c r="R1690" s="99">
        <v>233.35519499993299</v>
      </c>
      <c r="S1690" s="99">
        <v>10273.4885310974</v>
      </c>
      <c r="T1690" s="19"/>
      <c r="U1690" s="23">
        <v>-1.51482724377274E-2</v>
      </c>
      <c r="V1690" s="63">
        <v>-2.0728485305880899</v>
      </c>
      <c r="W1690" s="23">
        <v>4.29684514201654E-2</v>
      </c>
      <c r="X1690" s="63">
        <v>-5.3059248226491</v>
      </c>
      <c r="Y1690" s="23">
        <v>6.49591147011961E-2</v>
      </c>
      <c r="Z1690" s="63">
        <v>19.6965148507152</v>
      </c>
      <c r="AA1690" s="23">
        <v>0.27394413353613301</v>
      </c>
      <c r="AB1690" s="63">
        <v>44.301029063295601</v>
      </c>
      <c r="AC1690" s="23">
        <v>0.46861818000441402</v>
      </c>
      <c r="AD1690" s="63">
        <v>66.929115248029106</v>
      </c>
      <c r="AE1690" s="23">
        <v>0.60520953246508702</v>
      </c>
      <c r="AF1690" s="64">
        <v>72.714294830453596</v>
      </c>
      <c r="AG1690" s="23">
        <v>-3.03989876647393E-3</v>
      </c>
      <c r="AH1690" s="63">
        <v>-6.3988156774066702</v>
      </c>
      <c r="AI1690" s="23">
        <v>8.4613018927484504E-2</v>
      </c>
      <c r="AJ1690" s="63">
        <v>18.547414864966399</v>
      </c>
      <c r="AK1690" s="23">
        <v>0.86159415898844605</v>
      </c>
      <c r="AL1690" s="23">
        <v>0.134728246965096</v>
      </c>
      <c r="AM1690" s="63">
        <v>74.018950513331205</v>
      </c>
      <c r="AN1690" s="19"/>
      <c r="AO1690" s="26">
        <v>0.119909509128775</v>
      </c>
      <c r="AP1690" s="26">
        <v>-0.13372772553979301</v>
      </c>
      <c r="AQ1690" s="26">
        <v>0.17745066622243</v>
      </c>
      <c r="AR1690" s="26">
        <v>-7.8715865187405101E-2</v>
      </c>
      <c r="AS1690" s="24">
        <v>8</v>
      </c>
      <c r="AT1690" s="24">
        <v>4</v>
      </c>
      <c r="AU1690" s="24">
        <v>7</v>
      </c>
      <c r="AV1690" s="25">
        <v>5</v>
      </c>
      <c r="AW1690" s="19"/>
      <c r="AX1690" s="29">
        <v>0.367923762395512</v>
      </c>
      <c r="AY1690" s="30">
        <v>0.96840659725876299</v>
      </c>
      <c r="AZ1690" s="30">
        <v>1.5087777326207299</v>
      </c>
      <c r="BA1690" s="30">
        <v>1.4498689228166799</v>
      </c>
      <c r="BB1690" s="62">
        <v>3.7910775806158203E-2</v>
      </c>
      <c r="BC1690" s="108">
        <v>-27.062831760354999</v>
      </c>
      <c r="BD1690" s="22">
        <v>43880</v>
      </c>
      <c r="BE1690" s="22">
        <v>43913</v>
      </c>
      <c r="BF1690" s="24"/>
      <c r="BG1690" s="22"/>
      <c r="BH1690" s="37"/>
    </row>
    <row r="1691" spans="1:60" x14ac:dyDescent="0.25">
      <c r="A1691" s="19"/>
      <c r="B1691" s="17" t="s">
        <v>1705</v>
      </c>
      <c r="C1691" s="17" t="s">
        <v>5971</v>
      </c>
      <c r="D1691" s="17" t="s">
        <v>3305</v>
      </c>
      <c r="E1691" s="20" t="s">
        <v>7320</v>
      </c>
      <c r="F1691" s="20" t="s">
        <v>3157</v>
      </c>
      <c r="G1691" s="82" t="s">
        <v>7251</v>
      </c>
      <c r="H1691" s="85" t="s">
        <v>7273</v>
      </c>
      <c r="I1691" s="21" t="s">
        <v>7418</v>
      </c>
      <c r="J1691" s="21" t="s">
        <v>7987</v>
      </c>
      <c r="K1691" s="19"/>
      <c r="L1691" s="22">
        <v>44015</v>
      </c>
      <c r="M1691" s="98">
        <v>634.50101600028597</v>
      </c>
      <c r="N1691" s="94">
        <v>634.50101600028597</v>
      </c>
      <c r="O1691" s="94"/>
      <c r="P1691" s="62" t="str">
        <f t="shared" si="26"/>
        <v/>
      </c>
      <c r="Q1691" s="22"/>
      <c r="R1691" s="99">
        <v>2030288.5473730499</v>
      </c>
      <c r="S1691" s="99"/>
      <c r="T1691" s="19"/>
      <c r="U1691" s="23">
        <v>-1.6575748090872401E-2</v>
      </c>
      <c r="V1691" s="63">
        <v>-2.2155960959025802</v>
      </c>
      <c r="W1691" s="23">
        <v>6.1962017935002197E-3</v>
      </c>
      <c r="X1691" s="63">
        <v>-8.9831497853156197</v>
      </c>
      <c r="Y1691" s="23">
        <v>-0.20101163224433499</v>
      </c>
      <c r="Z1691" s="63">
        <v>-6.9005598438525304</v>
      </c>
      <c r="AA1691" s="23"/>
      <c r="AB1691" s="63"/>
      <c r="AC1691" s="23"/>
      <c r="AD1691" s="63"/>
      <c r="AE1691" s="23"/>
      <c r="AF1691" s="64"/>
      <c r="AG1691" s="23">
        <v>1.36044315240724E-2</v>
      </c>
      <c r="AH1691" s="63">
        <v>-4.7343826483483999</v>
      </c>
      <c r="AI1691" s="23">
        <v>-0.19039064003765799</v>
      </c>
      <c r="AJ1691" s="63">
        <v>-8.9529510315624101</v>
      </c>
      <c r="AK1691" s="23">
        <v>-0.104550831913948</v>
      </c>
      <c r="AL1691" s="23">
        <v>-0.116338670834084</v>
      </c>
      <c r="AM1691" s="63">
        <v>-0.80643774008785796</v>
      </c>
      <c r="AN1691" s="19"/>
      <c r="AO1691" s="26">
        <v>6.3182852733007194E-2</v>
      </c>
      <c r="AP1691" s="26">
        <v>-9.8091748215665603E-2</v>
      </c>
      <c r="AQ1691" s="26">
        <v>7.1435639198171003E-2</v>
      </c>
      <c r="AR1691" s="26">
        <v>-0.16683598572854</v>
      </c>
      <c r="AS1691" s="24"/>
      <c r="AT1691" s="24"/>
      <c r="AU1691" s="24"/>
      <c r="AV1691" s="25"/>
      <c r="AW1691" s="19"/>
      <c r="AX1691" s="29"/>
      <c r="AY1691" s="30"/>
      <c r="AZ1691" s="30"/>
      <c r="BA1691" s="30"/>
      <c r="BB1691" s="62"/>
      <c r="BC1691" s="108">
        <v>-33.596762136265198</v>
      </c>
      <c r="BD1691" s="22">
        <v>43798</v>
      </c>
      <c r="BE1691" s="22">
        <v>43964</v>
      </c>
      <c r="BF1691" s="24"/>
      <c r="BG1691" s="22"/>
      <c r="BH1691" s="37"/>
    </row>
    <row r="1692" spans="1:60" x14ac:dyDescent="0.25">
      <c r="A1692" s="19"/>
      <c r="B1692" s="17" t="s">
        <v>1706</v>
      </c>
      <c r="C1692" s="17" t="s">
        <v>5972</v>
      </c>
      <c r="D1692" s="17" t="s">
        <v>3305</v>
      </c>
      <c r="E1692" s="20" t="s">
        <v>7397</v>
      </c>
      <c r="F1692" s="20" t="s">
        <v>3157</v>
      </c>
      <c r="G1692" s="82" t="s">
        <v>7251</v>
      </c>
      <c r="H1692" s="85" t="s">
        <v>7273</v>
      </c>
      <c r="I1692" s="21" t="s">
        <v>7418</v>
      </c>
      <c r="J1692" s="21" t="s">
        <v>2982</v>
      </c>
      <c r="K1692" s="19"/>
      <c r="L1692" s="22">
        <v>44015</v>
      </c>
      <c r="M1692" s="98">
        <v>907.37182800006099</v>
      </c>
      <c r="N1692" s="94">
        <v>907.37182800006099</v>
      </c>
      <c r="O1692" s="94"/>
      <c r="P1692" s="62" t="str">
        <f t="shared" si="26"/>
        <v/>
      </c>
      <c r="Q1692" s="22"/>
      <c r="R1692" s="99">
        <v>82747.776266357396</v>
      </c>
      <c r="S1692" s="99"/>
      <c r="T1692" s="19"/>
      <c r="U1692" s="23">
        <v>-1.66487681217404E-2</v>
      </c>
      <c r="V1692" s="63">
        <v>-2.2228980989893898</v>
      </c>
      <c r="W1692" s="23">
        <v>5.3320973274821899E-3</v>
      </c>
      <c r="X1692" s="63">
        <v>-9.0695602319174196</v>
      </c>
      <c r="Y1692" s="23"/>
      <c r="Z1692" s="63"/>
      <c r="AA1692" s="23"/>
      <c r="AB1692" s="63"/>
      <c r="AC1692" s="23"/>
      <c r="AD1692" s="63"/>
      <c r="AE1692" s="23"/>
      <c r="AF1692" s="64"/>
      <c r="AG1692" s="23">
        <v>1.3481278761901199E-2</v>
      </c>
      <c r="AH1692" s="63">
        <v>-4.7466979245655203</v>
      </c>
      <c r="AI1692" s="23"/>
      <c r="AJ1692" s="63"/>
      <c r="AK1692" s="23">
        <v>8.9491172373527703E-2</v>
      </c>
      <c r="AL1692" s="23">
        <v>0.67240822317544402</v>
      </c>
      <c r="AM1692" s="63">
        <v>3.0057438527364901</v>
      </c>
      <c r="AN1692" s="19"/>
      <c r="AO1692" s="26">
        <v>4.0606823096823098E-2</v>
      </c>
      <c r="AP1692" s="26">
        <v>-3.1013473931125201E-2</v>
      </c>
      <c r="AQ1692" s="26">
        <v>2.3682536399064699E-2</v>
      </c>
      <c r="AR1692" s="26">
        <v>1.3481278761901199E-2</v>
      </c>
      <c r="AS1692" s="24"/>
      <c r="AT1692" s="24"/>
      <c r="AU1692" s="24"/>
      <c r="AV1692" s="25"/>
      <c r="AW1692" s="19"/>
      <c r="AX1692" s="29"/>
      <c r="AY1692" s="30"/>
      <c r="AZ1692" s="30"/>
      <c r="BA1692" s="30"/>
      <c r="BB1692" s="62"/>
      <c r="BC1692" s="108">
        <v>-5.9442596416483902</v>
      </c>
      <c r="BD1692" s="22">
        <v>43957</v>
      </c>
      <c r="BE1692" s="22">
        <v>43964</v>
      </c>
      <c r="BF1692" s="24">
        <v>12</v>
      </c>
      <c r="BG1692" s="22">
        <v>43973</v>
      </c>
      <c r="BH1692" s="37"/>
    </row>
    <row r="1693" spans="1:60" x14ac:dyDescent="0.25">
      <c r="A1693" s="19"/>
      <c r="B1693" s="17" t="s">
        <v>1707</v>
      </c>
      <c r="C1693" s="17" t="s">
        <v>5973</v>
      </c>
      <c r="D1693" s="17" t="s">
        <v>3306</v>
      </c>
      <c r="E1693" s="20" t="s">
        <v>7290</v>
      </c>
      <c r="F1693" s="20" t="s">
        <v>3151</v>
      </c>
      <c r="G1693" s="82" t="s">
        <v>7251</v>
      </c>
      <c r="H1693" s="85" t="s">
        <v>7258</v>
      </c>
      <c r="I1693" s="21" t="s">
        <v>7417</v>
      </c>
      <c r="J1693" s="21" t="s">
        <v>7988</v>
      </c>
      <c r="K1693" s="19"/>
      <c r="L1693" s="22">
        <v>44015</v>
      </c>
      <c r="M1693" s="98">
        <v>1201.3767000008399</v>
      </c>
      <c r="N1693" s="94">
        <v>1201.3767000008399</v>
      </c>
      <c r="O1693" s="94">
        <v>1618.1369000002701</v>
      </c>
      <c r="P1693" s="62">
        <f t="shared" si="26"/>
        <v>0.74244441246018145</v>
      </c>
      <c r="Q1693" s="22">
        <v>43756</v>
      </c>
      <c r="R1693" s="99">
        <v>1007950.902</v>
      </c>
      <c r="S1693" s="99">
        <v>2053301.53314063</v>
      </c>
      <c r="T1693" s="19"/>
      <c r="U1693" s="23">
        <v>5.6590555486764104E-3</v>
      </c>
      <c r="V1693" s="63">
        <v>7.8842680522939208E-3</v>
      </c>
      <c r="W1693" s="23">
        <v>9.31231810119061E-2</v>
      </c>
      <c r="X1693" s="63">
        <v>-0.29045186347502699</v>
      </c>
      <c r="Y1693" s="23">
        <v>-0.19148153350135499</v>
      </c>
      <c r="Z1693" s="63">
        <v>-5.9475499695545304</v>
      </c>
      <c r="AA1693" s="23">
        <v>-0.24539123209717201</v>
      </c>
      <c r="AB1693" s="63">
        <v>-7.6325075000640901</v>
      </c>
      <c r="AC1693" s="23">
        <v>-0.31207065138180001</v>
      </c>
      <c r="AD1693" s="63">
        <v>-11.1397678906505</v>
      </c>
      <c r="AE1693" s="23">
        <v>-0.26508060718420901</v>
      </c>
      <c r="AF1693" s="64">
        <v>-14.3147191344615</v>
      </c>
      <c r="AG1693" s="23">
        <v>6.0732295607522198E-2</v>
      </c>
      <c r="AH1693" s="63">
        <v>-2.1596240003418601E-2</v>
      </c>
      <c r="AI1693" s="23">
        <v>-0.16892756787186999</v>
      </c>
      <c r="AJ1693" s="63">
        <v>-6.8066438149835404</v>
      </c>
      <c r="AK1693" s="23">
        <v>-0.340279895004933</v>
      </c>
      <c r="AL1693" s="23">
        <v>-4.7690920322565902E-2</v>
      </c>
      <c r="AM1693" s="63">
        <v>-26.807898042927299</v>
      </c>
      <c r="AN1693" s="19"/>
      <c r="AO1693" s="26">
        <v>6.7154629339711405E-2</v>
      </c>
      <c r="AP1693" s="26">
        <v>-0.122353530876426</v>
      </c>
      <c r="AQ1693" s="26">
        <v>0.139884544500092</v>
      </c>
      <c r="AR1693" s="26">
        <v>-0.198906283357355</v>
      </c>
      <c r="AS1693" s="24">
        <v>5</v>
      </c>
      <c r="AT1693" s="24">
        <v>7</v>
      </c>
      <c r="AU1693" s="24">
        <v>3</v>
      </c>
      <c r="AV1693" s="25">
        <v>9</v>
      </c>
      <c r="AW1693" s="19"/>
      <c r="AX1693" s="29">
        <v>0.296433255442826</v>
      </c>
      <c r="AY1693" s="30">
        <v>-0.86439367889306595</v>
      </c>
      <c r="AZ1693" s="30">
        <v>-0.83231733737739</v>
      </c>
      <c r="BA1693" s="30">
        <v>-1.10989617503037</v>
      </c>
      <c r="BB1693" s="62">
        <v>3.0143202778745E-2</v>
      </c>
      <c r="BC1693" s="108">
        <v>-45.211576350557202</v>
      </c>
      <c r="BD1693" s="22">
        <v>43756</v>
      </c>
      <c r="BE1693" s="22">
        <v>43913</v>
      </c>
      <c r="BF1693" s="24"/>
      <c r="BG1693" s="22"/>
      <c r="BH1693" s="37"/>
    </row>
    <row r="1694" spans="1:60" x14ac:dyDescent="0.25">
      <c r="A1694" s="19"/>
      <c r="B1694" s="17" t="s">
        <v>1708</v>
      </c>
      <c r="C1694" s="17" t="s">
        <v>5974</v>
      </c>
      <c r="D1694" s="17" t="s">
        <v>3306</v>
      </c>
      <c r="E1694" s="20" t="s">
        <v>7294</v>
      </c>
      <c r="F1694" s="20" t="s">
        <v>3151</v>
      </c>
      <c r="G1694" s="82" t="s">
        <v>7251</v>
      </c>
      <c r="H1694" s="85" t="s">
        <v>7258</v>
      </c>
      <c r="I1694" s="21" t="s">
        <v>7417</v>
      </c>
      <c r="J1694" s="21" t="s">
        <v>2982</v>
      </c>
      <c r="K1694" s="19"/>
      <c r="L1694" s="22">
        <v>44015</v>
      </c>
      <c r="M1694" s="98">
        <v>691.19550000037998</v>
      </c>
      <c r="N1694" s="94">
        <v>691.19550000037998</v>
      </c>
      <c r="O1694" s="94">
        <v>922.86679999995999</v>
      </c>
      <c r="P1694" s="62">
        <f t="shared" si="26"/>
        <v>0.7489656145398339</v>
      </c>
      <c r="Q1694" s="22">
        <v>43756</v>
      </c>
      <c r="R1694" s="99">
        <v>27782.138999999999</v>
      </c>
      <c r="S1694" s="99">
        <v>764524.73883300798</v>
      </c>
      <c r="T1694" s="19"/>
      <c r="U1694" s="23">
        <v>5.6646115790499598E-3</v>
      </c>
      <c r="V1694" s="63">
        <v>8.4398710896493902E-3</v>
      </c>
      <c r="W1694" s="23">
        <v>9.3303079602337705E-2</v>
      </c>
      <c r="X1694" s="63">
        <v>-0.27246200443187302</v>
      </c>
      <c r="Y1694" s="23">
        <v>-0.18472281869704599</v>
      </c>
      <c r="Z1694" s="63">
        <v>-5.2716784891235902</v>
      </c>
      <c r="AA1694" s="23">
        <v>-0.23831832550611601</v>
      </c>
      <c r="AB1694" s="63">
        <v>-6.92521684095846</v>
      </c>
      <c r="AC1694" s="23">
        <v>-0.30423331286525401</v>
      </c>
      <c r="AD1694" s="63">
        <v>-10.356034038995899</v>
      </c>
      <c r="AE1694" s="23"/>
      <c r="AF1694" s="64"/>
      <c r="AG1694" s="23">
        <v>6.0749807054889998E-2</v>
      </c>
      <c r="AH1694" s="63">
        <v>-1.9845095266646198E-2</v>
      </c>
      <c r="AI1694" s="23">
        <v>-0.16196664139890299</v>
      </c>
      <c r="AJ1694" s="63">
        <v>-6.11055116768694</v>
      </c>
      <c r="AK1694" s="23">
        <v>-0.310265151488129</v>
      </c>
      <c r="AL1694" s="23">
        <v>-0.11881978254678</v>
      </c>
      <c r="AM1694" s="63">
        <v>-12.2140283327899</v>
      </c>
      <c r="AN1694" s="19"/>
      <c r="AO1694" s="26">
        <v>6.7160634058382102E-2</v>
      </c>
      <c r="AP1694" s="26">
        <v>-0.122339200192946</v>
      </c>
      <c r="AQ1694" s="26">
        <v>0.138443812798942</v>
      </c>
      <c r="AR1694" s="26">
        <v>-0.19877018577157299</v>
      </c>
      <c r="AS1694" s="24">
        <v>5</v>
      </c>
      <c r="AT1694" s="24">
        <v>7</v>
      </c>
      <c r="AU1694" s="24">
        <v>3</v>
      </c>
      <c r="AV1694" s="25">
        <v>9</v>
      </c>
      <c r="AW1694" s="19"/>
      <c r="AX1694" s="29">
        <v>0.29538596038881199</v>
      </c>
      <c r="AY1694" s="30">
        <v>-0.84449015144036799</v>
      </c>
      <c r="AZ1694" s="30">
        <v>-0.76329566219192202</v>
      </c>
      <c r="BA1694" s="30">
        <v>-1.0865299540073501</v>
      </c>
      <c r="BB1694" s="62">
        <v>3.0037415465558302E-2</v>
      </c>
      <c r="BC1694" s="108">
        <v>-45.164556791947703</v>
      </c>
      <c r="BD1694" s="22">
        <v>43756</v>
      </c>
      <c r="BE1694" s="22">
        <v>43913</v>
      </c>
      <c r="BF1694" s="24"/>
      <c r="BG1694" s="22"/>
      <c r="BH1694" s="37"/>
    </row>
    <row r="1695" spans="1:60" x14ac:dyDescent="0.25">
      <c r="A1695" s="19"/>
      <c r="B1695" s="17" t="s">
        <v>1709</v>
      </c>
      <c r="C1695" s="17" t="s">
        <v>5975</v>
      </c>
      <c r="D1695" s="17" t="s">
        <v>3307</v>
      </c>
      <c r="E1695" s="20" t="s">
        <v>7289</v>
      </c>
      <c r="F1695" s="20" t="s">
        <v>3150</v>
      </c>
      <c r="G1695" s="82" t="s">
        <v>7251</v>
      </c>
      <c r="H1695" s="85" t="s">
        <v>7281</v>
      </c>
      <c r="I1695" s="21" t="s">
        <v>7417</v>
      </c>
      <c r="J1695" s="21" t="s">
        <v>7989</v>
      </c>
      <c r="K1695" s="19"/>
      <c r="L1695" s="22">
        <v>43873</v>
      </c>
      <c r="M1695" s="98"/>
      <c r="N1695" s="94"/>
      <c r="O1695" s="94">
        <v>975.36950000003003</v>
      </c>
      <c r="P1695" s="62">
        <f t="shared" si="26"/>
        <v>0</v>
      </c>
      <c r="Q1695" s="22">
        <v>43853</v>
      </c>
      <c r="R1695" s="99"/>
      <c r="S1695" s="99">
        <v>4461164.3125703102</v>
      </c>
      <c r="T1695" s="19"/>
      <c r="U1695" s="23"/>
      <c r="V1695" s="63"/>
      <c r="W1695" s="23"/>
      <c r="X1695" s="63"/>
      <c r="Y1695" s="23"/>
      <c r="Z1695" s="63"/>
      <c r="AA1695" s="23"/>
      <c r="AB1695" s="63"/>
      <c r="AC1695" s="23"/>
      <c r="AD1695" s="63"/>
      <c r="AE1695" s="23"/>
      <c r="AF1695" s="64"/>
      <c r="AG1695" s="23"/>
      <c r="AH1695" s="63"/>
      <c r="AI1695" s="23"/>
      <c r="AJ1695" s="63"/>
      <c r="AK1695" s="23"/>
      <c r="AL1695" s="23"/>
      <c r="AM1695" s="63"/>
      <c r="AN1695" s="19"/>
      <c r="AO1695" s="26">
        <v>3.7581467151540003E-2</v>
      </c>
      <c r="AP1695" s="26">
        <v>-4.0413600223473602E-2</v>
      </c>
      <c r="AQ1695" s="26">
        <v>8.5317916122294293E-2</v>
      </c>
      <c r="AR1695" s="26">
        <v>-3.0799798901170999E-2</v>
      </c>
      <c r="AS1695" s="24"/>
      <c r="AT1695" s="24"/>
      <c r="AU1695" s="24"/>
      <c r="AV1695" s="25"/>
      <c r="AW1695" s="19"/>
      <c r="AX1695" s="29"/>
      <c r="AY1695" s="30"/>
      <c r="AZ1695" s="30"/>
      <c r="BA1695" s="30"/>
      <c r="BB1695" s="62"/>
      <c r="BC1695" s="108">
        <v>-10.8484363412717</v>
      </c>
      <c r="BD1695" s="22">
        <v>43686</v>
      </c>
      <c r="BE1695" s="22">
        <v>43703</v>
      </c>
      <c r="BF1695" s="24">
        <v>52</v>
      </c>
      <c r="BG1695" s="22">
        <v>43760</v>
      </c>
      <c r="BH1695" s="37"/>
    </row>
    <row r="1696" spans="1:60" x14ac:dyDescent="0.25">
      <c r="A1696" s="19"/>
      <c r="B1696" s="17" t="s">
        <v>1710</v>
      </c>
      <c r="C1696" s="17" t="s">
        <v>5976</v>
      </c>
      <c r="D1696" s="17" t="s">
        <v>3307</v>
      </c>
      <c r="E1696" s="20" t="s">
        <v>7290</v>
      </c>
      <c r="F1696" s="20" t="s">
        <v>3150</v>
      </c>
      <c r="G1696" s="82" t="s">
        <v>7251</v>
      </c>
      <c r="H1696" s="85" t="s">
        <v>7281</v>
      </c>
      <c r="I1696" s="21" t="s">
        <v>7417</v>
      </c>
      <c r="J1696" s="21" t="s">
        <v>7990</v>
      </c>
      <c r="K1696" s="19"/>
      <c r="L1696" s="22">
        <v>44015</v>
      </c>
      <c r="M1696" s="98">
        <v>1972.91669999994</v>
      </c>
      <c r="N1696" s="94">
        <v>1972.91669999994</v>
      </c>
      <c r="O1696" s="94">
        <v>3067.9583999998899</v>
      </c>
      <c r="P1696" s="62">
        <f t="shared" si="26"/>
        <v>0.64307152926193878</v>
      </c>
      <c r="Q1696" s="22">
        <v>43853</v>
      </c>
      <c r="R1696" s="99">
        <v>203743.54699999999</v>
      </c>
      <c r="S1696" s="99">
        <v>301287.44022705097</v>
      </c>
      <c r="T1696" s="19"/>
      <c r="U1696" s="23">
        <v>1.14291707977827E-2</v>
      </c>
      <c r="V1696" s="63">
        <v>0.58489579296292504</v>
      </c>
      <c r="W1696" s="23">
        <v>3.1062311822097399E-2</v>
      </c>
      <c r="X1696" s="63">
        <v>-6.4965387824559002</v>
      </c>
      <c r="Y1696" s="23">
        <v>-0.33895389208104498</v>
      </c>
      <c r="Z1696" s="63">
        <v>-20.694785827537999</v>
      </c>
      <c r="AA1696" s="23">
        <v>-0.10135073643687099</v>
      </c>
      <c r="AB1696" s="63">
        <v>6.7715420659660603</v>
      </c>
      <c r="AC1696" s="23">
        <v>0.31943613492156098</v>
      </c>
      <c r="AD1696" s="63">
        <v>52.010910739714703</v>
      </c>
      <c r="AE1696" s="23">
        <v>0.31769084331783198</v>
      </c>
      <c r="AF1696" s="64">
        <v>43.962425915757201</v>
      </c>
      <c r="AG1696" s="23">
        <v>9.2443627509055694E-3</v>
      </c>
      <c r="AH1696" s="63">
        <v>-5.1703895256650902</v>
      </c>
      <c r="AI1696" s="23">
        <v>-0.31850243827910202</v>
      </c>
      <c r="AJ1696" s="63">
        <v>-21.764130855706799</v>
      </c>
      <c r="AK1696" s="23">
        <v>-1.35416499997518E-2</v>
      </c>
      <c r="AL1696" s="23">
        <v>-1.5402266935780099E-3</v>
      </c>
      <c r="AM1696" s="63">
        <v>-2.79733149836829</v>
      </c>
      <c r="AN1696" s="19"/>
      <c r="AO1696" s="26">
        <v>0.146527682387386</v>
      </c>
      <c r="AP1696" s="26">
        <v>-0.17193987225444299</v>
      </c>
      <c r="AQ1696" s="26">
        <v>9.2690879406291102E-2</v>
      </c>
      <c r="AR1696" s="26">
        <v>-0.40479432417138</v>
      </c>
      <c r="AS1696" s="24">
        <v>9</v>
      </c>
      <c r="AT1696" s="24">
        <v>3</v>
      </c>
      <c r="AU1696" s="24">
        <v>7</v>
      </c>
      <c r="AV1696" s="25">
        <v>5</v>
      </c>
      <c r="AW1696" s="19"/>
      <c r="AX1696" s="29">
        <v>0.54600790180440495</v>
      </c>
      <c r="AY1696" s="30">
        <v>3.5293388465959197E-2</v>
      </c>
      <c r="AZ1696" s="30">
        <v>0.43095775694746402</v>
      </c>
      <c r="BA1696" s="30">
        <v>4.74469632245587E-2</v>
      </c>
      <c r="BB1696" s="62">
        <v>5.5071765636894303E-2</v>
      </c>
      <c r="BC1696" s="108">
        <v>-55.326552015845699</v>
      </c>
      <c r="BD1696" s="22">
        <v>43853</v>
      </c>
      <c r="BE1696" s="22">
        <v>43913</v>
      </c>
      <c r="BF1696" s="24"/>
      <c r="BG1696" s="22"/>
      <c r="BH1696" s="37"/>
    </row>
    <row r="1697" spans="1:60" x14ac:dyDescent="0.25">
      <c r="A1697" s="19"/>
      <c r="B1697" s="17" t="s">
        <v>1711</v>
      </c>
      <c r="C1697" s="17" t="s">
        <v>5977</v>
      </c>
      <c r="D1697" s="17" t="s">
        <v>3307</v>
      </c>
      <c r="E1697" s="20" t="s">
        <v>7313</v>
      </c>
      <c r="F1697" s="20" t="s">
        <v>3150</v>
      </c>
      <c r="G1697" s="82" t="s">
        <v>7251</v>
      </c>
      <c r="H1697" s="85" t="s">
        <v>7281</v>
      </c>
      <c r="I1697" s="21" t="s">
        <v>7417</v>
      </c>
      <c r="J1697" s="21" t="s">
        <v>7991</v>
      </c>
      <c r="K1697" s="19"/>
      <c r="L1697" s="22">
        <v>44015</v>
      </c>
      <c r="M1697" s="98">
        <v>664.25789999961899</v>
      </c>
      <c r="N1697" s="94">
        <v>664.25789999961899</v>
      </c>
      <c r="O1697" s="94"/>
      <c r="P1697" s="62" t="str">
        <f t="shared" si="26"/>
        <v/>
      </c>
      <c r="Q1697" s="22"/>
      <c r="R1697" s="99">
        <v>983709.64099999995</v>
      </c>
      <c r="S1697" s="99"/>
      <c r="T1697" s="19"/>
      <c r="U1697" s="23">
        <v>1.14845721691381E-2</v>
      </c>
      <c r="V1697" s="63">
        <v>0.59043593009846496</v>
      </c>
      <c r="W1697" s="23">
        <v>3.27587008396222E-2</v>
      </c>
      <c r="X1697" s="63">
        <v>-6.3268998807034196</v>
      </c>
      <c r="Y1697" s="23"/>
      <c r="Z1697" s="63"/>
      <c r="AA1697" s="23"/>
      <c r="AB1697" s="63"/>
      <c r="AC1697" s="23"/>
      <c r="AD1697" s="63"/>
      <c r="AE1697" s="23"/>
      <c r="AF1697" s="64"/>
      <c r="AG1697" s="23">
        <v>9.4101589293131803E-3</v>
      </c>
      <c r="AH1697" s="63">
        <v>-5.1538099078243196</v>
      </c>
      <c r="AI1697" s="23"/>
      <c r="AJ1697" s="63"/>
      <c r="AK1697" s="23">
        <v>-0.335742099999916</v>
      </c>
      <c r="AL1697" s="23">
        <v>-0.55308448314725001</v>
      </c>
      <c r="AM1697" s="63">
        <v>-19.064245656685699</v>
      </c>
      <c r="AN1697" s="19"/>
      <c r="AO1697" s="26">
        <v>0.14659044782456501</v>
      </c>
      <c r="AP1697" s="26">
        <v>-0.17189453952974901</v>
      </c>
      <c r="AQ1697" s="26">
        <v>9.4488914493995296E-2</v>
      </c>
      <c r="AR1697" s="26">
        <v>-0.40378226319968202</v>
      </c>
      <c r="AS1697" s="24"/>
      <c r="AT1697" s="24"/>
      <c r="AU1697" s="24"/>
      <c r="AV1697" s="25"/>
      <c r="AW1697" s="19"/>
      <c r="AX1697" s="29"/>
      <c r="AY1697" s="30"/>
      <c r="AZ1697" s="30"/>
      <c r="BA1697" s="30"/>
      <c r="BB1697" s="62"/>
      <c r="BC1697" s="108">
        <v>-55.179418347077402</v>
      </c>
      <c r="BD1697" s="22">
        <v>43853</v>
      </c>
      <c r="BE1697" s="22">
        <v>43913</v>
      </c>
      <c r="BF1697" s="24"/>
      <c r="BG1697" s="22"/>
      <c r="BH1697" s="37"/>
    </row>
    <row r="1698" spans="1:60" x14ac:dyDescent="0.25">
      <c r="A1698" s="19"/>
      <c r="B1698" s="17" t="s">
        <v>1712</v>
      </c>
      <c r="C1698" s="17" t="s">
        <v>5978</v>
      </c>
      <c r="D1698" s="17" t="s">
        <v>3307</v>
      </c>
      <c r="E1698" s="20" t="s">
        <v>7339</v>
      </c>
      <c r="F1698" s="20" t="s">
        <v>3150</v>
      </c>
      <c r="G1698" s="82" t="s">
        <v>7251</v>
      </c>
      <c r="H1698" s="85" t="s">
        <v>7281</v>
      </c>
      <c r="I1698" s="21" t="s">
        <v>7417</v>
      </c>
      <c r="J1698" s="21" t="s">
        <v>7992</v>
      </c>
      <c r="K1698" s="19"/>
      <c r="L1698" s="22">
        <v>44015</v>
      </c>
      <c r="M1698" s="98">
        <v>2198.5318999998299</v>
      </c>
      <c r="N1698" s="94">
        <v>2198.5318999998299</v>
      </c>
      <c r="O1698" s="94">
        <v>3397.6204999983302</v>
      </c>
      <c r="P1698" s="62">
        <f t="shared" si="26"/>
        <v>0.64707989017634848</v>
      </c>
      <c r="Q1698" s="22">
        <v>43853</v>
      </c>
      <c r="R1698" s="99">
        <v>11129.067999999999</v>
      </c>
      <c r="S1698" s="99">
        <v>567459.03012304695</v>
      </c>
      <c r="T1698" s="19"/>
      <c r="U1698" s="23">
        <v>1.14679059479386E-2</v>
      </c>
      <c r="V1698" s="63">
        <v>0.58876930797850902</v>
      </c>
      <c r="W1698" s="23">
        <v>3.2249378440610599E-2</v>
      </c>
      <c r="X1698" s="63">
        <v>-6.3778321206045803</v>
      </c>
      <c r="Y1698" s="23">
        <v>-0.33432297798921401</v>
      </c>
      <c r="Z1698" s="63">
        <v>-20.231694418354898</v>
      </c>
      <c r="AA1698" s="23">
        <v>-8.8645768817514195E-2</v>
      </c>
      <c r="AB1698" s="63">
        <v>8.0420388279017097</v>
      </c>
      <c r="AC1698" s="23"/>
      <c r="AD1698" s="63"/>
      <c r="AE1698" s="23"/>
      <c r="AF1698" s="64"/>
      <c r="AG1698" s="23">
        <v>9.3603557925234799E-3</v>
      </c>
      <c r="AH1698" s="63">
        <v>-5.1587902215032999</v>
      </c>
      <c r="AI1698" s="23">
        <v>-0.31364927153219502</v>
      </c>
      <c r="AJ1698" s="63">
        <v>-21.278814181016099</v>
      </c>
      <c r="AK1698" s="23">
        <v>9.9265950000699404E-2</v>
      </c>
      <c r="AL1698" s="23">
        <v>8.4205294511775705E-2</v>
      </c>
      <c r="AM1698" s="63">
        <v>24.6573023955571</v>
      </c>
      <c r="AN1698" s="19"/>
      <c r="AO1698" s="26">
        <v>0.146571641869814</v>
      </c>
      <c r="AP1698" s="26">
        <v>-0.17190812202636199</v>
      </c>
      <c r="AQ1698" s="26">
        <v>9.3949057782156203E-2</v>
      </c>
      <c r="AR1698" s="26">
        <v>-0.40408618333633101</v>
      </c>
      <c r="AS1698" s="24">
        <v>9</v>
      </c>
      <c r="AT1698" s="24">
        <v>3</v>
      </c>
      <c r="AU1698" s="24">
        <v>7</v>
      </c>
      <c r="AV1698" s="25">
        <v>5</v>
      </c>
      <c r="AW1698" s="19"/>
      <c r="AX1698" s="29">
        <v>0.54597783847362702</v>
      </c>
      <c r="AY1698" s="30">
        <v>6.0643646937592201E-2</v>
      </c>
      <c r="AZ1698" s="30">
        <v>0.46713856421410999</v>
      </c>
      <c r="BA1698" s="30">
        <v>8.1594612053663695E-2</v>
      </c>
      <c r="BB1698" s="62">
        <v>5.5071970738208603E-2</v>
      </c>
      <c r="BC1698" s="108">
        <v>-55.223621943616301</v>
      </c>
      <c r="BD1698" s="22">
        <v>43853</v>
      </c>
      <c r="BE1698" s="22">
        <v>43913</v>
      </c>
      <c r="BF1698" s="24"/>
      <c r="BG1698" s="22"/>
      <c r="BH1698" s="37"/>
    </row>
    <row r="1699" spans="1:60" x14ac:dyDescent="0.25">
      <c r="A1699" s="19"/>
      <c r="B1699" s="17" t="s">
        <v>1713</v>
      </c>
      <c r="C1699" s="17" t="s">
        <v>5979</v>
      </c>
      <c r="D1699" s="17" t="s">
        <v>3307</v>
      </c>
      <c r="E1699" s="20" t="s">
        <v>7292</v>
      </c>
      <c r="F1699" s="20" t="s">
        <v>3150</v>
      </c>
      <c r="G1699" s="82" t="s">
        <v>7251</v>
      </c>
      <c r="H1699" s="85" t="s">
        <v>7281</v>
      </c>
      <c r="I1699" s="21" t="s">
        <v>7417</v>
      </c>
      <c r="J1699" s="21" t="s">
        <v>7993</v>
      </c>
      <c r="K1699" s="19"/>
      <c r="L1699" s="22">
        <v>43873</v>
      </c>
      <c r="M1699" s="98"/>
      <c r="N1699" s="94"/>
      <c r="O1699" s="94">
        <v>1000</v>
      </c>
      <c r="P1699" s="62">
        <f t="shared" si="26"/>
        <v>0</v>
      </c>
      <c r="Q1699" s="22">
        <v>43873</v>
      </c>
      <c r="R1699" s="99"/>
      <c r="S1699" s="99">
        <v>0</v>
      </c>
      <c r="T1699" s="19"/>
      <c r="U1699" s="23"/>
      <c r="V1699" s="63"/>
      <c r="W1699" s="23"/>
      <c r="X1699" s="63"/>
      <c r="Y1699" s="23"/>
      <c r="Z1699" s="63"/>
      <c r="AA1699" s="23"/>
      <c r="AB1699" s="63"/>
      <c r="AC1699" s="23"/>
      <c r="AD1699" s="63"/>
      <c r="AE1699" s="23"/>
      <c r="AF1699" s="64"/>
      <c r="AG1699" s="23"/>
      <c r="AH1699" s="63"/>
      <c r="AI1699" s="23"/>
      <c r="AJ1699" s="63"/>
      <c r="AK1699" s="23"/>
      <c r="AL1699" s="23"/>
      <c r="AM1699" s="63"/>
      <c r="AN1699" s="19"/>
      <c r="AO1699" s="26">
        <v>0</v>
      </c>
      <c r="AP1699" s="26">
        <v>0</v>
      </c>
      <c r="AQ1699" s="26">
        <v>0</v>
      </c>
      <c r="AR1699" s="26">
        <v>0</v>
      </c>
      <c r="AS1699" s="24"/>
      <c r="AT1699" s="24"/>
      <c r="AU1699" s="24"/>
      <c r="AV1699" s="25"/>
      <c r="AW1699" s="19"/>
      <c r="AX1699" s="29"/>
      <c r="AY1699" s="30"/>
      <c r="AZ1699" s="30"/>
      <c r="BA1699" s="30"/>
      <c r="BB1699" s="62"/>
      <c r="BC1699" s="108">
        <v>0</v>
      </c>
      <c r="BD1699" s="22">
        <v>43650</v>
      </c>
      <c r="BE1699" s="22"/>
      <c r="BF1699" s="24"/>
      <c r="BG1699" s="22"/>
      <c r="BH1699" s="37"/>
    </row>
    <row r="1700" spans="1:60" x14ac:dyDescent="0.25">
      <c r="A1700" s="19"/>
      <c r="B1700" s="17" t="s">
        <v>1714</v>
      </c>
      <c r="C1700" s="17" t="s">
        <v>5980</v>
      </c>
      <c r="D1700" s="17" t="s">
        <v>3307</v>
      </c>
      <c r="E1700" s="20" t="s">
        <v>7321</v>
      </c>
      <c r="F1700" s="20" t="s">
        <v>3150</v>
      </c>
      <c r="G1700" s="82" t="s">
        <v>7251</v>
      </c>
      <c r="H1700" s="85" t="s">
        <v>7281</v>
      </c>
      <c r="I1700" s="21" t="s">
        <v>7417</v>
      </c>
      <c r="J1700" s="21" t="s">
        <v>2982</v>
      </c>
      <c r="K1700" s="19"/>
      <c r="L1700" s="22">
        <v>44015</v>
      </c>
      <c r="M1700" s="98">
        <v>619.74000000022397</v>
      </c>
      <c r="N1700" s="94">
        <v>619.74000000022397</v>
      </c>
      <c r="O1700" s="94"/>
      <c r="P1700" s="62" t="str">
        <f t="shared" si="26"/>
        <v/>
      </c>
      <c r="Q1700" s="22"/>
      <c r="R1700" s="99">
        <v>3297495.284</v>
      </c>
      <c r="S1700" s="99"/>
      <c r="T1700" s="19"/>
      <c r="U1700" s="23">
        <v>1.1354277041391501E-2</v>
      </c>
      <c r="V1700" s="63">
        <v>0.57740641732380005</v>
      </c>
      <c r="W1700" s="23">
        <v>2.8776663135431601E-2</v>
      </c>
      <c r="X1700" s="63">
        <v>-6.7251036511224802</v>
      </c>
      <c r="Y1700" s="23"/>
      <c r="Z1700" s="63"/>
      <c r="AA1700" s="23"/>
      <c r="AB1700" s="63"/>
      <c r="AC1700" s="23"/>
      <c r="AD1700" s="63"/>
      <c r="AE1700" s="23"/>
      <c r="AF1700" s="64"/>
      <c r="AG1700" s="23">
        <v>9.0203560830559599E-3</v>
      </c>
      <c r="AH1700" s="63">
        <v>-5.1927901924500501</v>
      </c>
      <c r="AI1700" s="23"/>
      <c r="AJ1700" s="63"/>
      <c r="AK1700" s="23">
        <v>-0.33633876685809799</v>
      </c>
      <c r="AL1700" s="23">
        <v>-0.64045969923259705</v>
      </c>
      <c r="AM1700" s="63">
        <v>-23.7816345646279</v>
      </c>
      <c r="AN1700" s="19"/>
      <c r="AO1700" s="26">
        <v>0.146442787627166</v>
      </c>
      <c r="AP1700" s="26">
        <v>-0.172001102080685</v>
      </c>
      <c r="AQ1700" s="26">
        <v>9.0268681598972805E-2</v>
      </c>
      <c r="AR1700" s="26">
        <v>-0.40615766740229398</v>
      </c>
      <c r="AS1700" s="24"/>
      <c r="AT1700" s="24"/>
      <c r="AU1700" s="24"/>
      <c r="AV1700" s="25"/>
      <c r="AW1700" s="19"/>
      <c r="AX1700" s="29"/>
      <c r="AY1700" s="30"/>
      <c r="AZ1700" s="30"/>
      <c r="BA1700" s="30"/>
      <c r="BB1700" s="62"/>
      <c r="BC1700" s="108">
        <v>-54.165552822174497</v>
      </c>
      <c r="BD1700" s="22">
        <v>43880</v>
      </c>
      <c r="BE1700" s="22">
        <v>43913</v>
      </c>
      <c r="BF1700" s="24"/>
      <c r="BG1700" s="22"/>
      <c r="BH1700" s="37"/>
    </row>
    <row r="1701" spans="1:60" x14ac:dyDescent="0.25">
      <c r="A1701" s="19"/>
      <c r="B1701" s="17" t="s">
        <v>1715</v>
      </c>
      <c r="C1701" s="17" t="s">
        <v>5981</v>
      </c>
      <c r="D1701" s="17" t="s">
        <v>3307</v>
      </c>
      <c r="E1701" s="20" t="s">
        <v>7322</v>
      </c>
      <c r="F1701" s="20" t="s">
        <v>3150</v>
      </c>
      <c r="G1701" s="82" t="s">
        <v>7251</v>
      </c>
      <c r="H1701" s="85" t="s">
        <v>7281</v>
      </c>
      <c r="I1701" s="21" t="s">
        <v>7417</v>
      </c>
      <c r="J1701" s="21" t="s">
        <v>7994</v>
      </c>
      <c r="K1701" s="19"/>
      <c r="L1701" s="22">
        <v>44015</v>
      </c>
      <c r="M1701" s="98">
        <v>899.92910000029997</v>
      </c>
      <c r="N1701" s="94">
        <v>899.92910000029997</v>
      </c>
      <c r="O1701" s="94">
        <v>1405.4919000007201</v>
      </c>
      <c r="P1701" s="62">
        <f t="shared" si="26"/>
        <v>0.64029476085905501</v>
      </c>
      <c r="Q1701" s="22">
        <v>43853</v>
      </c>
      <c r="R1701" s="99">
        <v>1146387.4069999999</v>
      </c>
      <c r="S1701" s="99">
        <v>1237951.5814765601</v>
      </c>
      <c r="T1701" s="19"/>
      <c r="U1701" s="23">
        <v>1.1402096937672501E-2</v>
      </c>
      <c r="V1701" s="63">
        <v>0.58218840695189999</v>
      </c>
      <c r="W1701" s="23">
        <v>3.0236031932872699E-2</v>
      </c>
      <c r="X1701" s="63">
        <v>-6.5791667713783699</v>
      </c>
      <c r="Y1701" s="23">
        <v>-0.34215987973147999</v>
      </c>
      <c r="Z1701" s="63">
        <v>-21.015384592581501</v>
      </c>
      <c r="AA1701" s="23">
        <v>-0.110094176264247</v>
      </c>
      <c r="AB1701" s="63">
        <v>5.8971980832284299</v>
      </c>
      <c r="AC1701" s="23">
        <v>0.29391959410364499</v>
      </c>
      <c r="AD1701" s="63">
        <v>49.459256657923099</v>
      </c>
      <c r="AE1701" s="23">
        <v>0.279669665644178</v>
      </c>
      <c r="AF1701" s="64">
        <v>40.160308148362702</v>
      </c>
      <c r="AG1701" s="23">
        <v>9.1634777400031505E-3</v>
      </c>
      <c r="AH1701" s="63">
        <v>-5.1784780267553296</v>
      </c>
      <c r="AI1701" s="23">
        <v>-0.32186202723474699</v>
      </c>
      <c r="AJ1701" s="63">
        <v>-22.100089751271302</v>
      </c>
      <c r="AK1701" s="23">
        <v>-0.100070899999992</v>
      </c>
      <c r="AL1701" s="23">
        <v>-1.1849691630231999E-2</v>
      </c>
      <c r="AM1701" s="63">
        <v>-11.450256498399501</v>
      </c>
      <c r="AN1701" s="19"/>
      <c r="AO1701" s="26">
        <v>0.146497060812253</v>
      </c>
      <c r="AP1701" s="26">
        <v>-0.17196205384330801</v>
      </c>
      <c r="AQ1701" s="26">
        <v>9.18151588103501E-2</v>
      </c>
      <c r="AR1701" s="26">
        <v>-0.40528705909848201</v>
      </c>
      <c r="AS1701" s="24">
        <v>9</v>
      </c>
      <c r="AT1701" s="24">
        <v>3</v>
      </c>
      <c r="AU1701" s="24">
        <v>7</v>
      </c>
      <c r="AV1701" s="25">
        <v>5</v>
      </c>
      <c r="AW1701" s="19"/>
      <c r="AX1701" s="29">
        <v>0.54602912551665195</v>
      </c>
      <c r="AY1701" s="30">
        <v>1.7841052897864501E-2</v>
      </c>
      <c r="AZ1701" s="30">
        <v>0.40604600142432901</v>
      </c>
      <c r="BA1701" s="30">
        <v>2.3970881950219802E-2</v>
      </c>
      <c r="BB1701" s="62">
        <v>5.5071652675687803E-2</v>
      </c>
      <c r="BC1701" s="108">
        <v>-55.398092297837103</v>
      </c>
      <c r="BD1701" s="22">
        <v>43853</v>
      </c>
      <c r="BE1701" s="22">
        <v>43913</v>
      </c>
      <c r="BF1701" s="24"/>
      <c r="BG1701" s="22"/>
      <c r="BH1701" s="37"/>
    </row>
    <row r="1702" spans="1:60" x14ac:dyDescent="0.25">
      <c r="A1702" s="19"/>
      <c r="B1702" s="17" t="s">
        <v>1716</v>
      </c>
      <c r="C1702" s="17" t="s">
        <v>5982</v>
      </c>
      <c r="D1702" s="17" t="s">
        <v>3308</v>
      </c>
      <c r="E1702" s="20" t="s">
        <v>7289</v>
      </c>
      <c r="F1702" s="20" t="s">
        <v>3150</v>
      </c>
      <c r="G1702" s="82" t="s">
        <v>7251</v>
      </c>
      <c r="H1702" s="85" t="s">
        <v>7282</v>
      </c>
      <c r="I1702" s="21" t="s">
        <v>7417</v>
      </c>
      <c r="J1702" s="21" t="s">
        <v>7995</v>
      </c>
      <c r="K1702" s="19"/>
      <c r="L1702" s="22">
        <v>43873</v>
      </c>
      <c r="M1702" s="98"/>
      <c r="N1702" s="94"/>
      <c r="O1702" s="94">
        <v>1656.24389999919</v>
      </c>
      <c r="P1702" s="62">
        <f t="shared" si="26"/>
        <v>0</v>
      </c>
      <c r="Q1702" s="22">
        <v>43843</v>
      </c>
      <c r="R1702" s="99"/>
      <c r="S1702" s="99">
        <v>2463946.02896094</v>
      </c>
      <c r="T1702" s="19"/>
      <c r="U1702" s="23"/>
      <c r="V1702" s="63"/>
      <c r="W1702" s="23"/>
      <c r="X1702" s="63"/>
      <c r="Y1702" s="23"/>
      <c r="Z1702" s="63"/>
      <c r="AA1702" s="23"/>
      <c r="AB1702" s="63"/>
      <c r="AC1702" s="23"/>
      <c r="AD1702" s="63"/>
      <c r="AE1702" s="23"/>
      <c r="AF1702" s="64"/>
      <c r="AG1702" s="23"/>
      <c r="AH1702" s="63"/>
      <c r="AI1702" s="23"/>
      <c r="AJ1702" s="63"/>
      <c r="AK1702" s="23"/>
      <c r="AL1702" s="23"/>
      <c r="AM1702" s="63"/>
      <c r="AN1702" s="19"/>
      <c r="AO1702" s="26">
        <v>4.0700358320464099E-2</v>
      </c>
      <c r="AP1702" s="26">
        <v>-3.4963365830663E-2</v>
      </c>
      <c r="AQ1702" s="26">
        <v>0.121580570357764</v>
      </c>
      <c r="AR1702" s="26">
        <v>-1.188969625764E-2</v>
      </c>
      <c r="AS1702" s="24"/>
      <c r="AT1702" s="24"/>
      <c r="AU1702" s="24"/>
      <c r="AV1702" s="25"/>
      <c r="AW1702" s="19"/>
      <c r="AX1702" s="29"/>
      <c r="AY1702" s="30"/>
      <c r="AZ1702" s="30"/>
      <c r="BA1702" s="30"/>
      <c r="BB1702" s="62"/>
      <c r="BC1702" s="108">
        <v>-8.3326797459449207</v>
      </c>
      <c r="BD1702" s="22">
        <v>43843</v>
      </c>
      <c r="BE1702" s="22">
        <v>43864</v>
      </c>
      <c r="BF1702" s="24"/>
      <c r="BG1702" s="22"/>
      <c r="BH1702" s="37"/>
    </row>
    <row r="1703" spans="1:60" x14ac:dyDescent="0.25">
      <c r="A1703" s="19"/>
      <c r="B1703" s="17" t="s">
        <v>1717</v>
      </c>
      <c r="C1703" s="17" t="s">
        <v>5983</v>
      </c>
      <c r="D1703" s="17" t="s">
        <v>3308</v>
      </c>
      <c r="E1703" s="20" t="s">
        <v>7290</v>
      </c>
      <c r="F1703" s="20" t="s">
        <v>3150</v>
      </c>
      <c r="G1703" s="82" t="s">
        <v>7251</v>
      </c>
      <c r="H1703" s="85" t="s">
        <v>7282</v>
      </c>
      <c r="I1703" s="21" t="s">
        <v>7417</v>
      </c>
      <c r="J1703" s="21" t="s">
        <v>7996</v>
      </c>
      <c r="K1703" s="19"/>
      <c r="L1703" s="22">
        <v>44015</v>
      </c>
      <c r="M1703" s="98">
        <v>4933.5795999988904</v>
      </c>
      <c r="N1703" s="94">
        <v>4933.5795999988904</v>
      </c>
      <c r="O1703" s="94">
        <v>4933.5795999988904</v>
      </c>
      <c r="P1703" s="62">
        <f t="shared" si="26"/>
        <v>1</v>
      </c>
      <c r="Q1703" s="22">
        <v>44015</v>
      </c>
      <c r="R1703" s="99">
        <v>241214.37899999999</v>
      </c>
      <c r="S1703" s="99">
        <v>135077.32875390601</v>
      </c>
      <c r="T1703" s="19"/>
      <c r="U1703" s="23">
        <v>1.4256284603106901E-2</v>
      </c>
      <c r="V1703" s="63">
        <v>0.867607173495344</v>
      </c>
      <c r="W1703" s="23">
        <v>0.144993793554022</v>
      </c>
      <c r="X1703" s="63">
        <v>4.8966093907365602</v>
      </c>
      <c r="Y1703" s="23">
        <v>0.13989975236108901</v>
      </c>
      <c r="Z1703" s="63">
        <v>27.190578616689901</v>
      </c>
      <c r="AA1703" s="23">
        <v>0.35962848499533701</v>
      </c>
      <c r="AB1703" s="63">
        <v>52.869464209186802</v>
      </c>
      <c r="AC1703" s="23">
        <v>0.34704884612234299</v>
      </c>
      <c r="AD1703" s="63">
        <v>54.772181859763798</v>
      </c>
      <c r="AE1703" s="23">
        <v>0.45984046199941098</v>
      </c>
      <c r="AF1703" s="64">
        <v>58.177387783885898</v>
      </c>
      <c r="AG1703" s="23">
        <v>1.8494517426006499E-2</v>
      </c>
      <c r="AH1703" s="63">
        <v>-4.2453740581549901</v>
      </c>
      <c r="AI1703" s="23">
        <v>0.17052431264543</v>
      </c>
      <c r="AJ1703" s="63">
        <v>27.138544236746402</v>
      </c>
      <c r="AK1703" s="23">
        <v>1.4667898000008399</v>
      </c>
      <c r="AL1703" s="23">
        <v>0.107471530627663</v>
      </c>
      <c r="AM1703" s="63">
        <v>145.23581350175701</v>
      </c>
      <c r="AN1703" s="19"/>
      <c r="AO1703" s="26">
        <v>4.0779034368824803E-2</v>
      </c>
      <c r="AP1703" s="26">
        <v>-3.77964131976114E-2</v>
      </c>
      <c r="AQ1703" s="26">
        <v>0.126313570519414</v>
      </c>
      <c r="AR1703" s="26">
        <v>-4.3001978504471502E-2</v>
      </c>
      <c r="AS1703" s="24">
        <v>8</v>
      </c>
      <c r="AT1703" s="24">
        <v>4</v>
      </c>
      <c r="AU1703" s="24">
        <v>8</v>
      </c>
      <c r="AV1703" s="25">
        <v>4</v>
      </c>
      <c r="AW1703" s="19"/>
      <c r="AX1703" s="29">
        <v>0.17493022540671499</v>
      </c>
      <c r="AY1703" s="30">
        <v>1.82106092604408</v>
      </c>
      <c r="AZ1703" s="30">
        <v>1.71906485213731</v>
      </c>
      <c r="BA1703" s="30">
        <v>2.83405814761863</v>
      </c>
      <c r="BB1703" s="62">
        <v>1.80817888590173E-2</v>
      </c>
      <c r="BC1703" s="108">
        <v>-13.776309780630999</v>
      </c>
      <c r="BD1703" s="22">
        <v>43895</v>
      </c>
      <c r="BE1703" s="22">
        <v>43910</v>
      </c>
      <c r="BF1703" s="24">
        <v>75</v>
      </c>
      <c r="BG1703" s="22">
        <v>44000</v>
      </c>
      <c r="BH1703" s="37"/>
    </row>
    <row r="1704" spans="1:60" x14ac:dyDescent="0.25">
      <c r="A1704" s="19"/>
      <c r="B1704" s="17" t="s">
        <v>1718</v>
      </c>
      <c r="C1704" s="17" t="s">
        <v>5984</v>
      </c>
      <c r="D1704" s="17" t="s">
        <v>3308</v>
      </c>
      <c r="E1704" s="20" t="s">
        <v>7339</v>
      </c>
      <c r="F1704" s="20" t="s">
        <v>3150</v>
      </c>
      <c r="G1704" s="82" t="s">
        <v>7251</v>
      </c>
      <c r="H1704" s="85" t="s">
        <v>7282</v>
      </c>
      <c r="I1704" s="21" t="s">
        <v>7417</v>
      </c>
      <c r="J1704" s="21" t="s">
        <v>7997</v>
      </c>
      <c r="K1704" s="19"/>
      <c r="L1704" s="22">
        <v>44015</v>
      </c>
      <c r="M1704" s="98">
        <v>2564.7285000011302</v>
      </c>
      <c r="N1704" s="94">
        <v>2564.7285000011302</v>
      </c>
      <c r="O1704" s="94">
        <v>2701.1625000014901</v>
      </c>
      <c r="P1704" s="62">
        <f t="shared" si="26"/>
        <v>0.94949063597607153</v>
      </c>
      <c r="Q1704" s="22">
        <v>43843</v>
      </c>
      <c r="R1704" s="99">
        <v>0</v>
      </c>
      <c r="S1704" s="99">
        <v>190715.60259619099</v>
      </c>
      <c r="T1704" s="19"/>
      <c r="U1704" s="23">
        <v>0</v>
      </c>
      <c r="V1704" s="63">
        <v>-0.55802128681534702</v>
      </c>
      <c r="W1704" s="23">
        <v>0</v>
      </c>
      <c r="X1704" s="63">
        <v>-9.6027699646656401</v>
      </c>
      <c r="Y1704" s="23">
        <v>7.2048492966132497E-3</v>
      </c>
      <c r="Z1704" s="63">
        <v>13.921088310249599</v>
      </c>
      <c r="AA1704" s="23">
        <v>0.20986365445423899</v>
      </c>
      <c r="AB1704" s="63">
        <v>37.892981155077003</v>
      </c>
      <c r="AC1704" s="23"/>
      <c r="AD1704" s="63"/>
      <c r="AE1704" s="23"/>
      <c r="AF1704" s="64"/>
      <c r="AG1704" s="23">
        <v>0</v>
      </c>
      <c r="AH1704" s="63">
        <v>-6.0948258007556397</v>
      </c>
      <c r="AI1704" s="23">
        <v>3.4383439788143698E-2</v>
      </c>
      <c r="AJ1704" s="63">
        <v>13.524456951025099</v>
      </c>
      <c r="AK1704" s="23">
        <v>0.28236425000068299</v>
      </c>
      <c r="AL1704" s="23">
        <v>0.19132532070216299</v>
      </c>
      <c r="AM1704" s="63">
        <v>50.265726867190097</v>
      </c>
      <c r="AN1704" s="19"/>
      <c r="AO1704" s="26">
        <v>4.0818965073412997E-2</v>
      </c>
      <c r="AP1704" s="26">
        <v>-3.48533734686498E-2</v>
      </c>
      <c r="AQ1704" s="26">
        <v>0.12542207333535799</v>
      </c>
      <c r="AR1704" s="26">
        <v>-8.5052941230969702E-3</v>
      </c>
      <c r="AS1704" s="24">
        <v>4</v>
      </c>
      <c r="AT1704" s="24">
        <v>2</v>
      </c>
      <c r="AU1704" s="24">
        <v>7</v>
      </c>
      <c r="AV1704" s="25">
        <v>5</v>
      </c>
      <c r="AW1704" s="19"/>
      <c r="AX1704" s="29">
        <v>0.125223110971274</v>
      </c>
      <c r="AY1704" s="30">
        <v>1.4328881655746999</v>
      </c>
      <c r="AZ1704" s="30">
        <v>1.0656428522961501</v>
      </c>
      <c r="BA1704" s="30">
        <v>2.3860519729205398</v>
      </c>
      <c r="BB1704" s="62">
        <v>1.2973539541471801E-2</v>
      </c>
      <c r="BC1704" s="108">
        <v>-7.62498753388354</v>
      </c>
      <c r="BD1704" s="22">
        <v>43797</v>
      </c>
      <c r="BE1704" s="22">
        <v>43808</v>
      </c>
      <c r="BF1704" s="24">
        <v>28</v>
      </c>
      <c r="BG1704" s="22">
        <v>43837</v>
      </c>
      <c r="BH1704" s="37"/>
    </row>
    <row r="1705" spans="1:60" x14ac:dyDescent="0.25">
      <c r="A1705" s="19"/>
      <c r="B1705" s="17" t="s">
        <v>1719</v>
      </c>
      <c r="C1705" s="17" t="s">
        <v>5985</v>
      </c>
      <c r="D1705" s="17" t="s">
        <v>3308</v>
      </c>
      <c r="E1705" s="20" t="s">
        <v>7292</v>
      </c>
      <c r="F1705" s="20" t="s">
        <v>3150</v>
      </c>
      <c r="G1705" s="82" t="s">
        <v>7251</v>
      </c>
      <c r="H1705" s="85" t="s">
        <v>7282</v>
      </c>
      <c r="I1705" s="21" t="s">
        <v>7417</v>
      </c>
      <c r="J1705" s="21" t="s">
        <v>7998</v>
      </c>
      <c r="K1705" s="19"/>
      <c r="L1705" s="22">
        <v>43873</v>
      </c>
      <c r="M1705" s="98"/>
      <c r="N1705" s="94"/>
      <c r="O1705" s="94">
        <v>1000</v>
      </c>
      <c r="P1705" s="62">
        <f t="shared" si="26"/>
        <v>0</v>
      </c>
      <c r="Q1705" s="22">
        <v>43873</v>
      </c>
      <c r="R1705" s="99"/>
      <c r="S1705" s="99">
        <v>0</v>
      </c>
      <c r="T1705" s="19"/>
      <c r="U1705" s="23"/>
      <c r="V1705" s="63"/>
      <c r="W1705" s="23"/>
      <c r="X1705" s="63"/>
      <c r="Y1705" s="23"/>
      <c r="Z1705" s="63"/>
      <c r="AA1705" s="23"/>
      <c r="AB1705" s="63"/>
      <c r="AC1705" s="23"/>
      <c r="AD1705" s="63"/>
      <c r="AE1705" s="23"/>
      <c r="AF1705" s="64"/>
      <c r="AG1705" s="23"/>
      <c r="AH1705" s="63"/>
      <c r="AI1705" s="23"/>
      <c r="AJ1705" s="63"/>
      <c r="AK1705" s="23"/>
      <c r="AL1705" s="23"/>
      <c r="AM1705" s="63"/>
      <c r="AN1705" s="19"/>
      <c r="AO1705" s="26">
        <v>0</v>
      </c>
      <c r="AP1705" s="26">
        <v>0</v>
      </c>
      <c r="AQ1705" s="26">
        <v>0</v>
      </c>
      <c r="AR1705" s="26">
        <v>0</v>
      </c>
      <c r="AS1705" s="24"/>
      <c r="AT1705" s="24"/>
      <c r="AU1705" s="24"/>
      <c r="AV1705" s="25"/>
      <c r="AW1705" s="19"/>
      <c r="AX1705" s="29"/>
      <c r="AY1705" s="30"/>
      <c r="AZ1705" s="30"/>
      <c r="BA1705" s="30"/>
      <c r="BB1705" s="62"/>
      <c r="BC1705" s="108">
        <v>0</v>
      </c>
      <c r="BD1705" s="22">
        <v>43650</v>
      </c>
      <c r="BE1705" s="22"/>
      <c r="BF1705" s="24"/>
      <c r="BG1705" s="22"/>
      <c r="BH1705" s="37"/>
    </row>
    <row r="1706" spans="1:60" x14ac:dyDescent="0.25">
      <c r="A1706" s="19"/>
      <c r="B1706" s="17" t="s">
        <v>1720</v>
      </c>
      <c r="C1706" s="17" t="s">
        <v>5986</v>
      </c>
      <c r="D1706" s="17" t="s">
        <v>3308</v>
      </c>
      <c r="E1706" s="20" t="s">
        <v>7321</v>
      </c>
      <c r="F1706" s="20" t="s">
        <v>3150</v>
      </c>
      <c r="G1706" s="82" t="s">
        <v>7251</v>
      </c>
      <c r="H1706" s="85" t="s">
        <v>7282</v>
      </c>
      <c r="I1706" s="21" t="s">
        <v>7417</v>
      </c>
      <c r="J1706" s="21" t="s">
        <v>2982</v>
      </c>
      <c r="K1706" s="19"/>
      <c r="L1706" s="22">
        <v>44015</v>
      </c>
      <c r="M1706" s="98">
        <v>1759.2221000008301</v>
      </c>
      <c r="N1706" s="94">
        <v>1759.2221000008301</v>
      </c>
      <c r="O1706" s="94"/>
      <c r="P1706" s="62" t="str">
        <f t="shared" si="26"/>
        <v/>
      </c>
      <c r="Q1706" s="22"/>
      <c r="R1706" s="99">
        <v>4449344.2620000001</v>
      </c>
      <c r="S1706" s="99"/>
      <c r="T1706" s="19"/>
      <c r="U1706" s="23">
        <v>1.4186791466272599E-2</v>
      </c>
      <c r="V1706" s="63">
        <v>0.86065785981190901</v>
      </c>
      <c r="W1706" s="23">
        <v>0.14264309018471999</v>
      </c>
      <c r="X1706" s="63">
        <v>4.6615390538063401</v>
      </c>
      <c r="Y1706" s="23"/>
      <c r="Z1706" s="63"/>
      <c r="AA1706" s="23"/>
      <c r="AB1706" s="63"/>
      <c r="AC1706" s="23"/>
      <c r="AD1706" s="63"/>
      <c r="AE1706" s="23"/>
      <c r="AF1706" s="64"/>
      <c r="AG1706" s="23">
        <v>1.82852019424899E-2</v>
      </c>
      <c r="AH1706" s="63">
        <v>-4.2663056065066502</v>
      </c>
      <c r="AI1706" s="23"/>
      <c r="AJ1706" s="63"/>
      <c r="AK1706" s="23">
        <v>7.8592092044345904E-2</v>
      </c>
      <c r="AL1706" s="23">
        <v>0.207759382543445</v>
      </c>
      <c r="AM1706" s="63">
        <v>17.711451325623798</v>
      </c>
      <c r="AN1706" s="19"/>
      <c r="AO1706" s="26">
        <v>3.5840733644363403E-2</v>
      </c>
      <c r="AP1706" s="26">
        <v>-3.7862303776819303E-2</v>
      </c>
      <c r="AQ1706" s="26">
        <v>0.124001276741183</v>
      </c>
      <c r="AR1706" s="26">
        <v>-4.5032013326854199E-2</v>
      </c>
      <c r="AS1706" s="24"/>
      <c r="AT1706" s="24"/>
      <c r="AU1706" s="24"/>
      <c r="AV1706" s="25"/>
      <c r="AW1706" s="19"/>
      <c r="AX1706" s="29"/>
      <c r="AY1706" s="30"/>
      <c r="AZ1706" s="30"/>
      <c r="BA1706" s="30"/>
      <c r="BB1706" s="62"/>
      <c r="BC1706" s="108">
        <v>-13.8648662620108</v>
      </c>
      <c r="BD1706" s="22">
        <v>43895</v>
      </c>
      <c r="BE1706" s="22">
        <v>43910</v>
      </c>
      <c r="BF1706" s="24">
        <v>75</v>
      </c>
      <c r="BG1706" s="22">
        <v>44000</v>
      </c>
      <c r="BH1706" s="37"/>
    </row>
    <row r="1707" spans="1:60" x14ac:dyDescent="0.25">
      <c r="A1707" s="19"/>
      <c r="B1707" s="17" t="s">
        <v>1721</v>
      </c>
      <c r="C1707" s="17" t="s">
        <v>5987</v>
      </c>
      <c r="D1707" s="17" t="s">
        <v>3308</v>
      </c>
      <c r="E1707" s="20" t="s">
        <v>7322</v>
      </c>
      <c r="F1707" s="20" t="s">
        <v>3150</v>
      </c>
      <c r="G1707" s="82" t="s">
        <v>7251</v>
      </c>
      <c r="H1707" s="85" t="s">
        <v>7282</v>
      </c>
      <c r="I1707" s="21" t="s">
        <v>7417</v>
      </c>
      <c r="J1707" s="21" t="s">
        <v>7999</v>
      </c>
      <c r="K1707" s="19"/>
      <c r="L1707" s="22">
        <v>44015</v>
      </c>
      <c r="M1707" s="98">
        <v>2376.6055999994301</v>
      </c>
      <c r="N1707" s="94">
        <v>2376.6055999994301</v>
      </c>
      <c r="O1707" s="94">
        <v>2376.6055999994301</v>
      </c>
      <c r="P1707" s="62">
        <f t="shared" si="26"/>
        <v>1</v>
      </c>
      <c r="Q1707" s="22">
        <v>44015</v>
      </c>
      <c r="R1707" s="99">
        <v>1946592.6969999999</v>
      </c>
      <c r="S1707" s="99">
        <v>1463541.3081992201</v>
      </c>
      <c r="T1707" s="19"/>
      <c r="U1707" s="23">
        <v>1.4229175907530599E-2</v>
      </c>
      <c r="V1707" s="63">
        <v>0.864896303937712</v>
      </c>
      <c r="W1707" s="23">
        <v>0.144076575061335</v>
      </c>
      <c r="X1707" s="63">
        <v>4.8048875414679104</v>
      </c>
      <c r="Y1707" s="23">
        <v>0.13437078582501299</v>
      </c>
      <c r="Z1707" s="63">
        <v>26.637681963096799</v>
      </c>
      <c r="AA1707" s="23">
        <v>0.34639891259605099</v>
      </c>
      <c r="AB1707" s="63">
        <v>51.546506969258203</v>
      </c>
      <c r="AC1707" s="23">
        <v>0.32099797087197701</v>
      </c>
      <c r="AD1707" s="63">
        <v>52.167094334727203</v>
      </c>
      <c r="AE1707" s="23">
        <v>0.41771706690837201</v>
      </c>
      <c r="AF1707" s="64">
        <v>53.965048274781999</v>
      </c>
      <c r="AG1707" s="23">
        <v>1.84128489236173E-2</v>
      </c>
      <c r="AH1707" s="63">
        <v>-4.2535409083939202</v>
      </c>
      <c r="AI1707" s="23">
        <v>0.164753407934913</v>
      </c>
      <c r="AJ1707" s="63">
        <v>26.5614537656948</v>
      </c>
      <c r="AK1707" s="23">
        <v>1.3766055999975699</v>
      </c>
      <c r="AL1707" s="23">
        <v>0.102818137385912</v>
      </c>
      <c r="AM1707" s="63">
        <v>136.217393501429</v>
      </c>
      <c r="AN1707" s="19"/>
      <c r="AO1707" s="26">
        <v>4.0751258060481597E-2</v>
      </c>
      <c r="AP1707" s="26">
        <v>-3.7822088700522699E-2</v>
      </c>
      <c r="AQ1707" s="26">
        <v>0.125411425060593</v>
      </c>
      <c r="AR1707" s="26">
        <v>-4.3794263619929601E-2</v>
      </c>
      <c r="AS1707" s="24">
        <v>8</v>
      </c>
      <c r="AT1707" s="24">
        <v>4</v>
      </c>
      <c r="AU1707" s="24">
        <v>8</v>
      </c>
      <c r="AV1707" s="25">
        <v>4</v>
      </c>
      <c r="AW1707" s="19"/>
      <c r="AX1707" s="29">
        <v>0.174947423575504</v>
      </c>
      <c r="AY1707" s="30">
        <v>1.75148487773731</v>
      </c>
      <c r="AZ1707" s="30">
        <v>1.67636908189706</v>
      </c>
      <c r="BA1707" s="30">
        <v>2.7187094432520098</v>
      </c>
      <c r="BB1707" s="62">
        <v>1.8082818369912299E-2</v>
      </c>
      <c r="BC1707" s="108">
        <v>-13.8108529616438</v>
      </c>
      <c r="BD1707" s="22">
        <v>43895</v>
      </c>
      <c r="BE1707" s="22">
        <v>43910</v>
      </c>
      <c r="BF1707" s="24">
        <v>75</v>
      </c>
      <c r="BG1707" s="22">
        <v>44000</v>
      </c>
      <c r="BH1707" s="37"/>
    </row>
    <row r="1708" spans="1:60" x14ac:dyDescent="0.25">
      <c r="A1708" s="19"/>
      <c r="B1708" s="17" t="s">
        <v>1722</v>
      </c>
      <c r="C1708" s="17" t="s">
        <v>5988</v>
      </c>
      <c r="D1708" s="17" t="s">
        <v>3309</v>
      </c>
      <c r="E1708" s="20" t="s">
        <v>7321</v>
      </c>
      <c r="F1708" s="20" t="s">
        <v>3150</v>
      </c>
      <c r="G1708" s="82" t="s">
        <v>7251</v>
      </c>
      <c r="H1708" s="85" t="s">
        <v>7262</v>
      </c>
      <c r="I1708" s="21" t="s">
        <v>7417</v>
      </c>
      <c r="J1708" s="21" t="s">
        <v>2982</v>
      </c>
      <c r="K1708" s="19"/>
      <c r="L1708" s="22">
        <v>44015</v>
      </c>
      <c r="M1708" s="98">
        <v>1105.10270000063</v>
      </c>
      <c r="N1708" s="94">
        <v>1105.10270000063</v>
      </c>
      <c r="O1708" s="94"/>
      <c r="P1708" s="62" t="str">
        <f t="shared" si="26"/>
        <v/>
      </c>
      <c r="Q1708" s="22"/>
      <c r="R1708" s="99">
        <v>649933363.40100002</v>
      </c>
      <c r="S1708" s="99"/>
      <c r="T1708" s="19"/>
      <c r="U1708" s="23">
        <v>9.3617328820982905E-4</v>
      </c>
      <c r="V1708" s="63">
        <v>-0.46440395799436401</v>
      </c>
      <c r="W1708" s="23">
        <v>1.8506243646697802E-2</v>
      </c>
      <c r="X1708" s="63">
        <v>-7.7521455999958597</v>
      </c>
      <c r="Y1708" s="23"/>
      <c r="Z1708" s="63"/>
      <c r="AA1708" s="23"/>
      <c r="AB1708" s="63"/>
      <c r="AC1708" s="23"/>
      <c r="AD1708" s="63"/>
      <c r="AE1708" s="23"/>
      <c r="AF1708" s="64"/>
      <c r="AG1708" s="23">
        <v>-3.7638437152054399E-4</v>
      </c>
      <c r="AH1708" s="63">
        <v>-6.1324642379113401</v>
      </c>
      <c r="AI1708" s="23"/>
      <c r="AJ1708" s="63"/>
      <c r="AK1708" s="23">
        <v>-3.9103476428863403E-3</v>
      </c>
      <c r="AL1708" s="23">
        <v>-9.8248109425185196E-3</v>
      </c>
      <c r="AM1708" s="63">
        <v>9.3835612096008791</v>
      </c>
      <c r="AN1708" s="19"/>
      <c r="AO1708" s="26">
        <v>9.21973983531643E-3</v>
      </c>
      <c r="AP1708" s="26">
        <v>-1.82035030265979E-2</v>
      </c>
      <c r="AQ1708" s="26">
        <v>3.40913450345397E-2</v>
      </c>
      <c r="AR1708" s="26">
        <v>-3.8160048532517997E-2</v>
      </c>
      <c r="AS1708" s="24"/>
      <c r="AT1708" s="24"/>
      <c r="AU1708" s="24"/>
      <c r="AV1708" s="25"/>
      <c r="AW1708" s="19"/>
      <c r="AX1708" s="29"/>
      <c r="AY1708" s="30"/>
      <c r="AZ1708" s="30"/>
      <c r="BA1708" s="30"/>
      <c r="BB1708" s="62"/>
      <c r="BC1708" s="108">
        <v>-8.4104156958492204</v>
      </c>
      <c r="BD1708" s="22">
        <v>43875</v>
      </c>
      <c r="BE1708" s="22">
        <v>43913</v>
      </c>
      <c r="BF1708" s="24"/>
      <c r="BG1708" s="22"/>
      <c r="BH1708" s="37"/>
    </row>
    <row r="1709" spans="1:60" x14ac:dyDescent="0.25">
      <c r="A1709" s="19"/>
      <c r="B1709" s="17" t="s">
        <v>1723</v>
      </c>
      <c r="C1709" s="17" t="s">
        <v>5989</v>
      </c>
      <c r="D1709" s="17" t="s">
        <v>3310</v>
      </c>
      <c r="E1709" s="20" t="s">
        <v>7289</v>
      </c>
      <c r="F1709" s="20" t="s">
        <v>3150</v>
      </c>
      <c r="G1709" s="82" t="s">
        <v>7251</v>
      </c>
      <c r="H1709" s="85" t="s">
        <v>7264</v>
      </c>
      <c r="I1709" s="21" t="s">
        <v>7417</v>
      </c>
      <c r="J1709" s="21" t="s">
        <v>8000</v>
      </c>
      <c r="K1709" s="19"/>
      <c r="L1709" s="22">
        <v>43880</v>
      </c>
      <c r="M1709" s="98"/>
      <c r="N1709" s="94"/>
      <c r="O1709" s="94">
        <v>1040.8889000006</v>
      </c>
      <c r="P1709" s="62">
        <f t="shared" si="26"/>
        <v>0</v>
      </c>
      <c r="Q1709" s="22">
        <v>43843</v>
      </c>
      <c r="R1709" s="99"/>
      <c r="S1709" s="99">
        <v>138657.60773779301</v>
      </c>
      <c r="T1709" s="19"/>
      <c r="U1709" s="23"/>
      <c r="V1709" s="63"/>
      <c r="W1709" s="23"/>
      <c r="X1709" s="63"/>
      <c r="Y1709" s="23"/>
      <c r="Z1709" s="63"/>
      <c r="AA1709" s="23"/>
      <c r="AB1709" s="63"/>
      <c r="AC1709" s="23"/>
      <c r="AD1709" s="63"/>
      <c r="AE1709" s="23"/>
      <c r="AF1709" s="64"/>
      <c r="AG1709" s="23"/>
      <c r="AH1709" s="63"/>
      <c r="AI1709" s="23"/>
      <c r="AJ1709" s="63"/>
      <c r="AK1709" s="23"/>
      <c r="AL1709" s="23"/>
      <c r="AM1709" s="63"/>
      <c r="AN1709" s="19"/>
      <c r="AO1709" s="26">
        <v>9.2722295212297502E-3</v>
      </c>
      <c r="AP1709" s="26">
        <v>-1.26688059517619E-2</v>
      </c>
      <c r="AQ1709" s="26">
        <v>2.6618215955750198E-2</v>
      </c>
      <c r="AR1709" s="26">
        <v>-2.0013189332530601E-2</v>
      </c>
      <c r="AS1709" s="24"/>
      <c r="AT1709" s="24"/>
      <c r="AU1709" s="24"/>
      <c r="AV1709" s="25"/>
      <c r="AW1709" s="19"/>
      <c r="AX1709" s="29"/>
      <c r="AY1709" s="30"/>
      <c r="AZ1709" s="30"/>
      <c r="BA1709" s="30"/>
      <c r="BB1709" s="62"/>
      <c r="BC1709" s="108">
        <v>-4.3204693220541204</v>
      </c>
      <c r="BD1709" s="22">
        <v>43671</v>
      </c>
      <c r="BE1709" s="22">
        <v>43693</v>
      </c>
      <c r="BF1709" s="24">
        <v>37</v>
      </c>
      <c r="BG1709" s="22">
        <v>43724</v>
      </c>
      <c r="BH1709" s="37"/>
    </row>
    <row r="1710" spans="1:60" x14ac:dyDescent="0.25">
      <c r="A1710" s="19"/>
      <c r="B1710" s="17" t="s">
        <v>1724</v>
      </c>
      <c r="C1710" s="17" t="s">
        <v>5990</v>
      </c>
      <c r="D1710" s="17" t="s">
        <v>3310</v>
      </c>
      <c r="E1710" s="20" t="s">
        <v>7290</v>
      </c>
      <c r="F1710" s="20" t="s">
        <v>3150</v>
      </c>
      <c r="G1710" s="82" t="s">
        <v>7251</v>
      </c>
      <c r="H1710" s="85" t="s">
        <v>7264</v>
      </c>
      <c r="I1710" s="21" t="s">
        <v>7417</v>
      </c>
      <c r="J1710" s="21" t="s">
        <v>8001</v>
      </c>
      <c r="K1710" s="19"/>
      <c r="L1710" s="22">
        <v>44015</v>
      </c>
      <c r="M1710" s="98">
        <v>1005.41970000044</v>
      </c>
      <c r="N1710" s="94">
        <v>1005.41970000044</v>
      </c>
      <c r="O1710" s="94">
        <v>1005.41970000044</v>
      </c>
      <c r="P1710" s="62">
        <f t="shared" si="26"/>
        <v>1</v>
      </c>
      <c r="Q1710" s="22">
        <v>44015</v>
      </c>
      <c r="R1710" s="99">
        <v>0</v>
      </c>
      <c r="S1710" s="99">
        <v>0</v>
      </c>
      <c r="T1710" s="19"/>
      <c r="U1710" s="23">
        <v>0</v>
      </c>
      <c r="V1710" s="63">
        <v>-0.55802128681534702</v>
      </c>
      <c r="W1710" s="23">
        <v>0</v>
      </c>
      <c r="X1710" s="63">
        <v>-9.6027699646656401</v>
      </c>
      <c r="Y1710" s="23">
        <v>0</v>
      </c>
      <c r="Z1710" s="63">
        <v>13.200603380581001</v>
      </c>
      <c r="AA1710" s="23">
        <v>0</v>
      </c>
      <c r="AB1710" s="63">
        <v>16.906615709653099</v>
      </c>
      <c r="AC1710" s="23">
        <v>-1.8195544389527599E-2</v>
      </c>
      <c r="AD1710" s="63">
        <v>18.247742808569502</v>
      </c>
      <c r="AE1710" s="23">
        <v>1.15639393679885E-2</v>
      </c>
      <c r="AF1710" s="64">
        <v>13.349735520765501</v>
      </c>
      <c r="AG1710" s="23">
        <v>0</v>
      </c>
      <c r="AH1710" s="63">
        <v>-6.0948258007556397</v>
      </c>
      <c r="AI1710" s="23">
        <v>0</v>
      </c>
      <c r="AJ1710" s="63">
        <v>10.0861129722034</v>
      </c>
      <c r="AK1710" s="23">
        <v>5.4197000008571203E-3</v>
      </c>
      <c r="AL1710" s="23">
        <v>1.6829908163345001E-3</v>
      </c>
      <c r="AM1710" s="63">
        <v>14.5780737436435</v>
      </c>
      <c r="AN1710" s="19"/>
      <c r="AO1710" s="26">
        <v>0</v>
      </c>
      <c r="AP1710" s="26">
        <v>0</v>
      </c>
      <c r="AQ1710" s="26">
        <v>0</v>
      </c>
      <c r="AR1710" s="26">
        <v>0</v>
      </c>
      <c r="AS1710" s="24">
        <v>0</v>
      </c>
      <c r="AT1710" s="24">
        <v>0</v>
      </c>
      <c r="AU1710" s="24">
        <v>7</v>
      </c>
      <c r="AV1710" s="25">
        <v>5</v>
      </c>
      <c r="AW1710" s="19"/>
      <c r="AX1710" s="29">
        <v>0</v>
      </c>
      <c r="AY1710" s="30">
        <v>-118.233854027465</v>
      </c>
      <c r="AZ1710" s="30">
        <v>0.42142235200890399</v>
      </c>
      <c r="BA1710" s="30">
        <v>-15.972964205706401</v>
      </c>
      <c r="BB1710" s="62">
        <v>0</v>
      </c>
      <c r="BC1710" s="108">
        <v>0</v>
      </c>
      <c r="BD1710" s="22">
        <v>43650</v>
      </c>
      <c r="BE1710" s="22"/>
      <c r="BF1710" s="24"/>
      <c r="BG1710" s="22"/>
      <c r="BH1710" s="37"/>
    </row>
    <row r="1711" spans="1:60" x14ac:dyDescent="0.25">
      <c r="A1711" s="19"/>
      <c r="B1711" s="17" t="s">
        <v>1725</v>
      </c>
      <c r="C1711" s="17" t="s">
        <v>5991</v>
      </c>
      <c r="D1711" s="17" t="s">
        <v>3310</v>
      </c>
      <c r="E1711" s="20" t="s">
        <v>7313</v>
      </c>
      <c r="F1711" s="20" t="s">
        <v>3150</v>
      </c>
      <c r="G1711" s="82" t="s">
        <v>7251</v>
      </c>
      <c r="H1711" s="85" t="s">
        <v>7264</v>
      </c>
      <c r="I1711" s="21" t="s">
        <v>7417</v>
      </c>
      <c r="J1711" s="21" t="s">
        <v>8002</v>
      </c>
      <c r="K1711" s="19"/>
      <c r="L1711" s="22">
        <v>44015</v>
      </c>
      <c r="M1711" s="98">
        <v>878.64649999979895</v>
      </c>
      <c r="N1711" s="94">
        <v>878.64649999979895</v>
      </c>
      <c r="O1711" s="94">
        <v>1048.8582000005999</v>
      </c>
      <c r="P1711" s="62">
        <f t="shared" si="26"/>
        <v>0.83771714803707154</v>
      </c>
      <c r="Q1711" s="22">
        <v>43882</v>
      </c>
      <c r="R1711" s="99">
        <v>26398176.16</v>
      </c>
      <c r="S1711" s="99">
        <v>24293869.198406201</v>
      </c>
      <c r="T1711" s="19"/>
      <c r="U1711" s="23">
        <v>5.0779717803379797E-3</v>
      </c>
      <c r="V1711" s="63">
        <v>-5.02241087815491E-2</v>
      </c>
      <c r="W1711" s="23">
        <v>9.1167135724390409E-3</v>
      </c>
      <c r="X1711" s="63">
        <v>-8.6910986074217398</v>
      </c>
      <c r="Y1711" s="23">
        <v>-0.149048400565371</v>
      </c>
      <c r="Z1711" s="63">
        <v>-1.7042366759560501</v>
      </c>
      <c r="AA1711" s="23">
        <v>-0.109095545612945</v>
      </c>
      <c r="AB1711" s="63">
        <v>5.9970611483586298</v>
      </c>
      <c r="AC1711" s="23">
        <v>-0.14576547263001</v>
      </c>
      <c r="AD1711" s="63">
        <v>5.4907499845285201</v>
      </c>
      <c r="AE1711" s="23"/>
      <c r="AF1711" s="64"/>
      <c r="AG1711" s="23">
        <v>1.7733619697537499E-3</v>
      </c>
      <c r="AH1711" s="63">
        <v>-5.91748960378027</v>
      </c>
      <c r="AI1711" s="23">
        <v>-0.143939709108963</v>
      </c>
      <c r="AJ1711" s="63">
        <v>-4.3078579386929103</v>
      </c>
      <c r="AK1711" s="23">
        <v>-0.121353500000696</v>
      </c>
      <c r="AL1711" s="23">
        <v>-4.3853782820442597E-2</v>
      </c>
      <c r="AM1711" s="63">
        <v>7.7238059345254397</v>
      </c>
      <c r="AN1711" s="19"/>
      <c r="AO1711" s="26">
        <v>2.32136995000474E-2</v>
      </c>
      <c r="AP1711" s="26">
        <v>-3.50753357724898E-2</v>
      </c>
      <c r="AQ1711" s="26">
        <v>4.5826230731108801E-2</v>
      </c>
      <c r="AR1711" s="26">
        <v>-0.185090568180312</v>
      </c>
      <c r="AS1711" s="24">
        <v>9</v>
      </c>
      <c r="AT1711" s="24">
        <v>3</v>
      </c>
      <c r="AU1711" s="24">
        <v>6</v>
      </c>
      <c r="AV1711" s="25">
        <v>6</v>
      </c>
      <c r="AW1711" s="19"/>
      <c r="AX1711" s="29">
        <v>0.103762385099108</v>
      </c>
      <c r="AY1711" s="30">
        <v>-1.31027094445562</v>
      </c>
      <c r="AZ1711" s="30">
        <v>6.5387793066179298E-2</v>
      </c>
      <c r="BA1711" s="30">
        <v>-1.5939621116540399</v>
      </c>
      <c r="BB1711" s="62">
        <v>1.0660068143988601E-2</v>
      </c>
      <c r="BC1711" s="108">
        <v>-24.410992830176799</v>
      </c>
      <c r="BD1711" s="22">
        <v>43882</v>
      </c>
      <c r="BE1711" s="22">
        <v>43914</v>
      </c>
      <c r="BF1711" s="24"/>
      <c r="BG1711" s="22"/>
      <c r="BH1711" s="37"/>
    </row>
    <row r="1712" spans="1:60" x14ac:dyDescent="0.25">
      <c r="A1712" s="19"/>
      <c r="B1712" s="17" t="s">
        <v>1726</v>
      </c>
      <c r="C1712" s="17" t="s">
        <v>5992</v>
      </c>
      <c r="D1712" s="17" t="s">
        <v>3310</v>
      </c>
      <c r="E1712" s="20" t="s">
        <v>7292</v>
      </c>
      <c r="F1712" s="20" t="s">
        <v>3150</v>
      </c>
      <c r="G1712" s="82" t="s">
        <v>7251</v>
      </c>
      <c r="H1712" s="85" t="s">
        <v>7264</v>
      </c>
      <c r="I1712" s="21" t="s">
        <v>7417</v>
      </c>
      <c r="J1712" s="21" t="s">
        <v>8003</v>
      </c>
      <c r="K1712" s="19"/>
      <c r="L1712" s="22">
        <v>43880</v>
      </c>
      <c r="M1712" s="98"/>
      <c r="N1712" s="94"/>
      <c r="O1712" s="94">
        <v>1067.4254000000701</v>
      </c>
      <c r="P1712" s="62">
        <f t="shared" si="26"/>
        <v>0</v>
      </c>
      <c r="Q1712" s="22">
        <v>43843</v>
      </c>
      <c r="R1712" s="99"/>
      <c r="S1712" s="99">
        <v>4279058.7786171902</v>
      </c>
      <c r="T1712" s="19"/>
      <c r="U1712" s="23"/>
      <c r="V1712" s="63"/>
      <c r="W1712" s="23"/>
      <c r="X1712" s="63"/>
      <c r="Y1712" s="23"/>
      <c r="Z1712" s="63"/>
      <c r="AA1712" s="23"/>
      <c r="AB1712" s="63"/>
      <c r="AC1712" s="23"/>
      <c r="AD1712" s="63"/>
      <c r="AE1712" s="23"/>
      <c r="AF1712" s="64"/>
      <c r="AG1712" s="23"/>
      <c r="AH1712" s="63"/>
      <c r="AI1712" s="23"/>
      <c r="AJ1712" s="63"/>
      <c r="AK1712" s="23"/>
      <c r="AL1712" s="23"/>
      <c r="AM1712" s="63"/>
      <c r="AN1712" s="19"/>
      <c r="AO1712" s="26">
        <v>9.2777574864157906E-3</v>
      </c>
      <c r="AP1712" s="26">
        <v>-1.26633282625335E-2</v>
      </c>
      <c r="AQ1712" s="26">
        <v>2.6792324648340599E-2</v>
      </c>
      <c r="AR1712" s="26">
        <v>-1.9851608754834198E-2</v>
      </c>
      <c r="AS1712" s="24"/>
      <c r="AT1712" s="24"/>
      <c r="AU1712" s="24"/>
      <c r="AV1712" s="25"/>
      <c r="AW1712" s="19"/>
      <c r="AX1712" s="29"/>
      <c r="AY1712" s="30"/>
      <c r="AZ1712" s="30"/>
      <c r="BA1712" s="30"/>
      <c r="BB1712" s="62"/>
      <c r="BC1712" s="108">
        <v>-4.3089054863157799</v>
      </c>
      <c r="BD1712" s="22">
        <v>43671</v>
      </c>
      <c r="BE1712" s="22">
        <v>43693</v>
      </c>
      <c r="BF1712" s="24">
        <v>37</v>
      </c>
      <c r="BG1712" s="22">
        <v>43724</v>
      </c>
      <c r="BH1712" s="37"/>
    </row>
    <row r="1713" spans="1:60" x14ac:dyDescent="0.25">
      <c r="A1713" s="19"/>
      <c r="B1713" s="17" t="s">
        <v>1727</v>
      </c>
      <c r="C1713" s="17" t="s">
        <v>5993</v>
      </c>
      <c r="D1713" s="17" t="s">
        <v>3310</v>
      </c>
      <c r="E1713" s="20" t="s">
        <v>7321</v>
      </c>
      <c r="F1713" s="20" t="s">
        <v>3150</v>
      </c>
      <c r="G1713" s="82" t="s">
        <v>7251</v>
      </c>
      <c r="H1713" s="85" t="s">
        <v>7264</v>
      </c>
      <c r="I1713" s="21" t="s">
        <v>7417</v>
      </c>
      <c r="J1713" s="21" t="s">
        <v>2982</v>
      </c>
      <c r="K1713" s="19"/>
      <c r="L1713" s="22">
        <v>44015</v>
      </c>
      <c r="M1713" s="98">
        <v>865.54339999984904</v>
      </c>
      <c r="N1713" s="94">
        <v>865.54339999984904</v>
      </c>
      <c r="O1713" s="94"/>
      <c r="P1713" s="62" t="str">
        <f t="shared" si="26"/>
        <v/>
      </c>
      <c r="Q1713" s="22"/>
      <c r="R1713" s="99">
        <v>110603.139</v>
      </c>
      <c r="S1713" s="99"/>
      <c r="T1713" s="19"/>
      <c r="U1713" s="23">
        <v>5.0228885247633999E-3</v>
      </c>
      <c r="V1713" s="63">
        <v>-5.5732434339006397E-2</v>
      </c>
      <c r="W1713" s="23">
        <v>7.4593649333110097E-3</v>
      </c>
      <c r="X1713" s="63">
        <v>-8.8568334713345394</v>
      </c>
      <c r="Y1713" s="23"/>
      <c r="Z1713" s="63"/>
      <c r="AA1713" s="23"/>
      <c r="AB1713" s="63"/>
      <c r="AC1713" s="23"/>
      <c r="AD1713" s="63"/>
      <c r="AE1713" s="23"/>
      <c r="AF1713" s="64"/>
      <c r="AG1713" s="23">
        <v>1.6087425246951201E-3</v>
      </c>
      <c r="AH1713" s="63">
        <v>-5.9339515482861298</v>
      </c>
      <c r="AI1713" s="23"/>
      <c r="AJ1713" s="63"/>
      <c r="AK1713" s="23">
        <v>-0.164529607422883</v>
      </c>
      <c r="AL1713" s="23">
        <v>-0.37616599704604597</v>
      </c>
      <c r="AM1713" s="63">
        <v>-9.0717999447369895</v>
      </c>
      <c r="AN1713" s="19"/>
      <c r="AO1713" s="26">
        <v>2.31575599464122E-2</v>
      </c>
      <c r="AP1713" s="26">
        <v>-3.5233902872278101E-2</v>
      </c>
      <c r="AQ1713" s="26">
        <v>4.41086195842217E-2</v>
      </c>
      <c r="AR1713" s="26">
        <v>-0.186473616857256</v>
      </c>
      <c r="AS1713" s="24"/>
      <c r="AT1713" s="24"/>
      <c r="AU1713" s="24"/>
      <c r="AV1713" s="25"/>
      <c r="AW1713" s="19"/>
      <c r="AX1713" s="29"/>
      <c r="AY1713" s="30"/>
      <c r="AZ1713" s="30"/>
      <c r="BA1713" s="30"/>
      <c r="BB1713" s="62"/>
      <c r="BC1713" s="108">
        <v>-24.543402226379801</v>
      </c>
      <c r="BD1713" s="22">
        <v>43882</v>
      </c>
      <c r="BE1713" s="22">
        <v>43914</v>
      </c>
      <c r="BF1713" s="24"/>
      <c r="BG1713" s="22"/>
      <c r="BH1713" s="37"/>
    </row>
    <row r="1714" spans="1:60" x14ac:dyDescent="0.25">
      <c r="A1714" s="19"/>
      <c r="B1714" s="17" t="s">
        <v>1728</v>
      </c>
      <c r="C1714" s="17" t="s">
        <v>5994</v>
      </c>
      <c r="D1714" s="17" t="s">
        <v>3310</v>
      </c>
      <c r="E1714" s="20" t="s">
        <v>7322</v>
      </c>
      <c r="F1714" s="20" t="s">
        <v>3150</v>
      </c>
      <c r="G1714" s="82" t="s">
        <v>7251</v>
      </c>
      <c r="H1714" s="85" t="s">
        <v>7264</v>
      </c>
      <c r="I1714" s="21" t="s">
        <v>7417</v>
      </c>
      <c r="J1714" s="21" t="s">
        <v>8004</v>
      </c>
      <c r="K1714" s="19"/>
      <c r="L1714" s="22">
        <v>44015</v>
      </c>
      <c r="M1714" s="98">
        <v>846.43510000035201</v>
      </c>
      <c r="N1714" s="94">
        <v>846.43510000035201</v>
      </c>
      <c r="O1714" s="94">
        <v>1016.68539999984</v>
      </c>
      <c r="P1714" s="62">
        <f t="shared" si="26"/>
        <v>0.83254377411191827</v>
      </c>
      <c r="Q1714" s="22">
        <v>43882</v>
      </c>
      <c r="R1714" s="99">
        <v>98523.322</v>
      </c>
      <c r="S1714" s="99">
        <v>129454.65950769</v>
      </c>
      <c r="T1714" s="19"/>
      <c r="U1714" s="23">
        <v>5.0311215454712501E-3</v>
      </c>
      <c r="V1714" s="63">
        <v>-5.4909132268221597E-2</v>
      </c>
      <c r="W1714" s="23">
        <v>7.7077397290850102E-3</v>
      </c>
      <c r="X1714" s="63">
        <v>-8.8319959917571396</v>
      </c>
      <c r="Y1714" s="23">
        <v>-0.156231041155552</v>
      </c>
      <c r="Z1714" s="63">
        <v>-2.4225007349741601</v>
      </c>
      <c r="AA1714" s="23">
        <v>-0.12415390039037399</v>
      </c>
      <c r="AB1714" s="63">
        <v>4.4912256706156803</v>
      </c>
      <c r="AC1714" s="23">
        <v>-0.174361495471094</v>
      </c>
      <c r="AD1714" s="63">
        <v>2.63114770042012</v>
      </c>
      <c r="AE1714" s="23"/>
      <c r="AF1714" s="64"/>
      <c r="AG1714" s="23">
        <v>1.6333851963281599E-3</v>
      </c>
      <c r="AH1714" s="63">
        <v>-5.9314872811228296</v>
      </c>
      <c r="AI1714" s="23">
        <v>-0.15128406078481901</v>
      </c>
      <c r="AJ1714" s="63">
        <v>-5.0422931062785201</v>
      </c>
      <c r="AK1714" s="23">
        <v>-0.153564899999765</v>
      </c>
      <c r="AL1714" s="23">
        <v>-5.2702039341093E-2</v>
      </c>
      <c r="AM1714" s="63">
        <v>0.40312272486335099</v>
      </c>
      <c r="AN1714" s="19"/>
      <c r="AO1714" s="26">
        <v>2.3166009827036801E-2</v>
      </c>
      <c r="AP1714" s="26">
        <v>-3.5210169873607797E-2</v>
      </c>
      <c r="AQ1714" s="26">
        <v>4.4366216618072898E-2</v>
      </c>
      <c r="AR1714" s="26">
        <v>-0.18626643674273499</v>
      </c>
      <c r="AS1714" s="24">
        <v>8</v>
      </c>
      <c r="AT1714" s="24">
        <v>4</v>
      </c>
      <c r="AU1714" s="24">
        <v>6</v>
      </c>
      <c r="AV1714" s="25">
        <v>6</v>
      </c>
      <c r="AW1714" s="19"/>
      <c r="AX1714" s="29">
        <v>0.103776712281397</v>
      </c>
      <c r="AY1714" s="30">
        <v>-1.4427129856067</v>
      </c>
      <c r="AZ1714" s="30">
        <v>1.6755330905937199E-2</v>
      </c>
      <c r="BA1714" s="30">
        <v>-1.7467400669884201</v>
      </c>
      <c r="BB1714" s="62">
        <v>1.0660829629323401E-2</v>
      </c>
      <c r="BC1714" s="108">
        <v>-24.523564516595801</v>
      </c>
      <c r="BD1714" s="22">
        <v>43882</v>
      </c>
      <c r="BE1714" s="22">
        <v>43914</v>
      </c>
      <c r="BF1714" s="24"/>
      <c r="BG1714" s="22"/>
      <c r="BH1714" s="37"/>
    </row>
    <row r="1715" spans="1:60" x14ac:dyDescent="0.25">
      <c r="A1715" s="19"/>
      <c r="B1715" s="17" t="s">
        <v>1729</v>
      </c>
      <c r="C1715" s="17" t="s">
        <v>5995</v>
      </c>
      <c r="D1715" s="17" t="s">
        <v>3311</v>
      </c>
      <c r="E1715" s="20" t="s">
        <v>7298</v>
      </c>
      <c r="F1715" s="20" t="s">
        <v>3157</v>
      </c>
      <c r="G1715" s="82" t="s">
        <v>7250</v>
      </c>
      <c r="H1715" s="85" t="s">
        <v>7281</v>
      </c>
      <c r="I1715" s="21" t="s">
        <v>7417</v>
      </c>
      <c r="J1715" s="21" t="s">
        <v>8005</v>
      </c>
      <c r="K1715" s="19"/>
      <c r="L1715" s="22">
        <v>44015</v>
      </c>
      <c r="M1715" s="98">
        <v>872.03789999987896</v>
      </c>
      <c r="N1715" s="94">
        <v>872.03789999987896</v>
      </c>
      <c r="O1715" s="94">
        <v>1447.0565000008801</v>
      </c>
      <c r="P1715" s="62">
        <f t="shared" si="26"/>
        <v>0.60262878470837078</v>
      </c>
      <c r="Q1715" s="22">
        <v>43843</v>
      </c>
      <c r="R1715" s="99">
        <v>164812.25</v>
      </c>
      <c r="S1715" s="99">
        <v>176299.606129883</v>
      </c>
      <c r="T1715" s="19"/>
      <c r="U1715" s="23">
        <v>2.2133932179713199E-3</v>
      </c>
      <c r="V1715" s="63">
        <v>-0.33668196501821501</v>
      </c>
      <c r="W1715" s="23">
        <v>3.53703716227756E-2</v>
      </c>
      <c r="X1715" s="63">
        <v>-6.0657328023880801</v>
      </c>
      <c r="Y1715" s="23">
        <v>-0.39251780256454399</v>
      </c>
      <c r="Z1715" s="63">
        <v>-26.051176875887901</v>
      </c>
      <c r="AA1715" s="23">
        <v>-0.189145981877227</v>
      </c>
      <c r="AB1715" s="63">
        <v>-2.0079824780696098</v>
      </c>
      <c r="AC1715" s="23">
        <v>0.20223813372285801</v>
      </c>
      <c r="AD1715" s="63">
        <v>40.291110619844403</v>
      </c>
      <c r="AE1715" s="23">
        <v>0.18545533984433901</v>
      </c>
      <c r="AF1715" s="64">
        <v>30.738875568407799</v>
      </c>
      <c r="AG1715" s="23">
        <v>2.0021854656079099E-2</v>
      </c>
      <c r="AH1715" s="63">
        <v>-4.0926403351477303</v>
      </c>
      <c r="AI1715" s="23">
        <v>-0.37550199365243297</v>
      </c>
      <c r="AJ1715" s="63">
        <v>-27.464086393039899</v>
      </c>
      <c r="AK1715" s="23">
        <v>-0.11552640120135001</v>
      </c>
      <c r="AL1715" s="23">
        <v>-1.24017541111243E-2</v>
      </c>
      <c r="AM1715" s="63">
        <v>3.8864645788707999</v>
      </c>
      <c r="AN1715" s="19"/>
      <c r="AO1715" s="26">
        <v>0.122667424364481</v>
      </c>
      <c r="AP1715" s="26">
        <v>-0.162126916820998</v>
      </c>
      <c r="AQ1715" s="26">
        <v>9.8588074319268304E-2</v>
      </c>
      <c r="AR1715" s="26">
        <v>-0.40291722673282498</v>
      </c>
      <c r="AS1715" s="24">
        <v>9</v>
      </c>
      <c r="AT1715" s="24">
        <v>3</v>
      </c>
      <c r="AU1715" s="24">
        <v>6</v>
      </c>
      <c r="AV1715" s="25">
        <v>6</v>
      </c>
      <c r="AW1715" s="19"/>
      <c r="AX1715" s="29">
        <v>0.502705991056282</v>
      </c>
      <c r="AY1715" s="30">
        <v>-0.196723268038795</v>
      </c>
      <c r="AZ1715" s="30">
        <v>0.11102280056559299</v>
      </c>
      <c r="BA1715" s="30">
        <v>-0.25895926081193499</v>
      </c>
      <c r="BB1715" s="62">
        <v>5.07281765001244E-2</v>
      </c>
      <c r="BC1715" s="108">
        <v>-55.972030117700299</v>
      </c>
      <c r="BD1715" s="22">
        <v>43843</v>
      </c>
      <c r="BE1715" s="22">
        <v>43964</v>
      </c>
      <c r="BF1715" s="24"/>
      <c r="BG1715" s="22"/>
      <c r="BH1715" s="37"/>
    </row>
    <row r="1716" spans="1:60" x14ac:dyDescent="0.25">
      <c r="A1716" s="19"/>
      <c r="B1716" s="17" t="s">
        <v>1730</v>
      </c>
      <c r="C1716" s="17" t="s">
        <v>5996</v>
      </c>
      <c r="D1716" s="17" t="s">
        <v>3311</v>
      </c>
      <c r="E1716" s="20" t="s">
        <v>7382</v>
      </c>
      <c r="F1716" s="20" t="s">
        <v>3157</v>
      </c>
      <c r="G1716" s="82" t="s">
        <v>7250</v>
      </c>
      <c r="H1716" s="85" t="s">
        <v>7281</v>
      </c>
      <c r="I1716" s="21" t="s">
        <v>7417</v>
      </c>
      <c r="J1716" s="21" t="s">
        <v>8006</v>
      </c>
      <c r="K1716" s="19"/>
      <c r="L1716" s="22">
        <v>44015</v>
      </c>
      <c r="M1716" s="98">
        <v>649.84300000034295</v>
      </c>
      <c r="N1716" s="94">
        <v>649.84300000034295</v>
      </c>
      <c r="O1716" s="94">
        <v>1093.14499999955</v>
      </c>
      <c r="P1716" s="62">
        <f t="shared" si="26"/>
        <v>0.59447099881590315</v>
      </c>
      <c r="Q1716" s="22">
        <v>43843</v>
      </c>
      <c r="R1716" s="99">
        <v>2972698.716</v>
      </c>
      <c r="S1716" s="99">
        <v>2996781.5045078099</v>
      </c>
      <c r="T1716" s="19"/>
      <c r="U1716" s="23">
        <v>2.1339815975807098E-3</v>
      </c>
      <c r="V1716" s="63">
        <v>-0.34462312705727499</v>
      </c>
      <c r="W1716" s="23">
        <v>3.2911914720898501E-2</v>
      </c>
      <c r="X1716" s="63">
        <v>-6.3115784925757898</v>
      </c>
      <c r="Y1716" s="23">
        <v>-0.40121591749833901</v>
      </c>
      <c r="Z1716" s="63">
        <v>-26.920988369267398</v>
      </c>
      <c r="AA1716" s="23">
        <v>-0.212354668568005</v>
      </c>
      <c r="AB1716" s="63">
        <v>-4.3288511471473603</v>
      </c>
      <c r="AC1716" s="23">
        <v>0.13444184022417199</v>
      </c>
      <c r="AD1716" s="63">
        <v>33.511481269961202</v>
      </c>
      <c r="AE1716" s="23">
        <v>8.6628019069467002E-2</v>
      </c>
      <c r="AF1716" s="64">
        <v>20.856143490906099</v>
      </c>
      <c r="AG1716" s="23">
        <v>1.97793982406438E-2</v>
      </c>
      <c r="AH1716" s="63">
        <v>-4.1168859766912602</v>
      </c>
      <c r="AI1716" s="23">
        <v>-0.38459004836739002</v>
      </c>
      <c r="AJ1716" s="63">
        <v>-28.3728918645356</v>
      </c>
      <c r="AK1716" s="23">
        <v>-0.35443066897103598</v>
      </c>
      <c r="AL1716" s="23">
        <v>-4.3511054788759801E-2</v>
      </c>
      <c r="AM1716" s="63">
        <v>-20.0039621980977</v>
      </c>
      <c r="AN1716" s="19"/>
      <c r="AO1716" s="26">
        <v>0.122578471127781</v>
      </c>
      <c r="AP1716" s="26">
        <v>-0.16219326136517301</v>
      </c>
      <c r="AQ1716" s="26">
        <v>9.59793833590811E-2</v>
      </c>
      <c r="AR1716" s="26">
        <v>-0.40438233874389001</v>
      </c>
      <c r="AS1716" s="24">
        <v>8</v>
      </c>
      <c r="AT1716" s="24">
        <v>4</v>
      </c>
      <c r="AU1716" s="24">
        <v>6</v>
      </c>
      <c r="AV1716" s="25">
        <v>6</v>
      </c>
      <c r="AW1716" s="19"/>
      <c r="AX1716" s="29">
        <v>0.50273762502300101</v>
      </c>
      <c r="AY1716" s="30">
        <v>-0.245971929235793</v>
      </c>
      <c r="AZ1716" s="30">
        <v>4.3491654688523299E-2</v>
      </c>
      <c r="BA1716" s="30">
        <v>-0.32317379970208998</v>
      </c>
      <c r="BB1716" s="62">
        <v>5.0724894627055601E-2</v>
      </c>
      <c r="BC1716" s="108">
        <v>-56.392162064497803</v>
      </c>
      <c r="BD1716" s="22">
        <v>43843</v>
      </c>
      <c r="BE1716" s="22">
        <v>43964</v>
      </c>
      <c r="BF1716" s="24"/>
      <c r="BG1716" s="22"/>
      <c r="BH1716" s="37"/>
    </row>
    <row r="1717" spans="1:60" x14ac:dyDescent="0.25">
      <c r="A1717" s="19"/>
      <c r="B1717" s="17" t="s">
        <v>1731</v>
      </c>
      <c r="C1717" s="17" t="s">
        <v>5997</v>
      </c>
      <c r="D1717" s="17" t="s">
        <v>3311</v>
      </c>
      <c r="E1717" s="20" t="s">
        <v>7383</v>
      </c>
      <c r="F1717" s="20" t="s">
        <v>3157</v>
      </c>
      <c r="G1717" s="82" t="s">
        <v>7250</v>
      </c>
      <c r="H1717" s="85" t="s">
        <v>7281</v>
      </c>
      <c r="I1717" s="21" t="s">
        <v>7417</v>
      </c>
      <c r="J1717" s="21" t="s">
        <v>8007</v>
      </c>
      <c r="K1717" s="19"/>
      <c r="L1717" s="22">
        <v>44015</v>
      </c>
      <c r="M1717" s="98">
        <v>1050.70710000023</v>
      </c>
      <c r="N1717" s="94">
        <v>1050.70710000023</v>
      </c>
      <c r="O1717" s="94">
        <v>1755.04949999973</v>
      </c>
      <c r="P1717" s="62">
        <f t="shared" si="26"/>
        <v>0.59867661852294862</v>
      </c>
      <c r="Q1717" s="22">
        <v>43843</v>
      </c>
      <c r="R1717" s="99">
        <v>2092241.996</v>
      </c>
      <c r="S1717" s="99">
        <v>1842619.0237753899</v>
      </c>
      <c r="T1717" s="19"/>
      <c r="U1717" s="23">
        <v>2.1750686064478898E-3</v>
      </c>
      <c r="V1717" s="63">
        <v>-0.34051442617055699</v>
      </c>
      <c r="W1717" s="23">
        <v>3.4182518053057699E-2</v>
      </c>
      <c r="X1717" s="63">
        <v>-6.1845181593598699</v>
      </c>
      <c r="Y1717" s="23">
        <v>-0.39673252516950003</v>
      </c>
      <c r="Z1717" s="63">
        <v>-26.472649136383598</v>
      </c>
      <c r="AA1717" s="23">
        <v>-0.20043352997076</v>
      </c>
      <c r="AB1717" s="63">
        <v>-3.1367372874228701</v>
      </c>
      <c r="AC1717" s="23">
        <v>0.16901855841948399</v>
      </c>
      <c r="AD1717" s="63">
        <v>36.969153089507003</v>
      </c>
      <c r="AE1717" s="23">
        <v>0.13667311970682899</v>
      </c>
      <c r="AF1717" s="64">
        <v>25.860653554642301</v>
      </c>
      <c r="AG1717" s="23">
        <v>1.9904752587535799E-2</v>
      </c>
      <c r="AH1717" s="63">
        <v>-4.1043505420020701</v>
      </c>
      <c r="AI1717" s="23">
        <v>-0.379905900013982</v>
      </c>
      <c r="AJ1717" s="63">
        <v>-27.904477029194801</v>
      </c>
      <c r="AK1717" s="23">
        <v>5.0707100001091E-2</v>
      </c>
      <c r="AL1717" s="23">
        <v>1.4825192356511301E-2</v>
      </c>
      <c r="AM1717" s="63">
        <v>18.866649375297101</v>
      </c>
      <c r="AN1717" s="19"/>
      <c r="AO1717" s="26">
        <v>0.122624526185973</v>
      </c>
      <c r="AP1717" s="26">
        <v>-0.16215892915352001</v>
      </c>
      <c r="AQ1717" s="26">
        <v>9.7327698074950605E-2</v>
      </c>
      <c r="AR1717" s="26">
        <v>-0.40362473591987502</v>
      </c>
      <c r="AS1717" s="24">
        <v>9</v>
      </c>
      <c r="AT1717" s="24">
        <v>3</v>
      </c>
      <c r="AU1717" s="24">
        <v>6</v>
      </c>
      <c r="AV1717" s="25">
        <v>6</v>
      </c>
      <c r="AW1717" s="19"/>
      <c r="AX1717" s="29">
        <v>0.50272096707427405</v>
      </c>
      <c r="AY1717" s="30">
        <v>-0.220669277330899</v>
      </c>
      <c r="AZ1717" s="30">
        <v>7.8190481974956996E-2</v>
      </c>
      <c r="BA1717" s="30">
        <v>-0.29021462637956602</v>
      </c>
      <c r="BB1717" s="62">
        <v>5.0726561126502902E-2</v>
      </c>
      <c r="BC1717" s="108">
        <v>-56.175350039964499</v>
      </c>
      <c r="BD1717" s="22">
        <v>43843</v>
      </c>
      <c r="BE1717" s="22">
        <v>43964</v>
      </c>
      <c r="BF1717" s="24"/>
      <c r="BG1717" s="22"/>
      <c r="BH1717" s="37"/>
    </row>
    <row r="1718" spans="1:60" x14ac:dyDescent="0.25">
      <c r="A1718" s="19"/>
      <c r="B1718" s="17" t="s">
        <v>1732</v>
      </c>
      <c r="C1718" s="17" t="s">
        <v>5998</v>
      </c>
      <c r="D1718" s="17" t="s">
        <v>3311</v>
      </c>
      <c r="E1718" s="20" t="s">
        <v>7384</v>
      </c>
      <c r="F1718" s="20" t="s">
        <v>3157</v>
      </c>
      <c r="G1718" s="82" t="s">
        <v>7250</v>
      </c>
      <c r="H1718" s="85" t="s">
        <v>7281</v>
      </c>
      <c r="I1718" s="21" t="s">
        <v>7417</v>
      </c>
      <c r="J1718" s="21" t="s">
        <v>8008</v>
      </c>
      <c r="K1718" s="19"/>
      <c r="L1718" s="22">
        <v>44015</v>
      </c>
      <c r="M1718" s="98">
        <v>764.84810000006098</v>
      </c>
      <c r="N1718" s="94">
        <v>764.84810000006098</v>
      </c>
      <c r="O1718" s="94">
        <v>1271.57530000061</v>
      </c>
      <c r="P1718" s="62">
        <f t="shared" si="26"/>
        <v>0.60149650594793247</v>
      </c>
      <c r="Q1718" s="22">
        <v>43843</v>
      </c>
      <c r="R1718" s="99">
        <v>968880.48199999996</v>
      </c>
      <c r="S1718" s="99">
        <v>835526.51584374998</v>
      </c>
      <c r="T1718" s="19"/>
      <c r="U1718" s="23">
        <v>2.2025317648513001E-3</v>
      </c>
      <c r="V1718" s="63">
        <v>-0.33776811033021698</v>
      </c>
      <c r="W1718" s="23">
        <v>3.5030773584367098E-2</v>
      </c>
      <c r="X1718" s="63">
        <v>-6.0996926062289303</v>
      </c>
      <c r="Y1718" s="23">
        <v>-0.39372538898256598</v>
      </c>
      <c r="Z1718" s="63">
        <v>-26.171935517690098</v>
      </c>
      <c r="AA1718" s="23">
        <v>-0.19238718628825199</v>
      </c>
      <c r="AB1718" s="63">
        <v>-2.3321029191720299</v>
      </c>
      <c r="AC1718" s="23">
        <v>0.19322733186156299</v>
      </c>
      <c r="AD1718" s="63">
        <v>39.390030433714898</v>
      </c>
      <c r="AE1718" s="23">
        <v>0.13783613185121801</v>
      </c>
      <c r="AF1718" s="64">
        <v>25.9769547690812</v>
      </c>
      <c r="AG1718" s="23">
        <v>1.9988408495919398E-2</v>
      </c>
      <c r="AH1718" s="63">
        <v>-4.0959849511637003</v>
      </c>
      <c r="AI1718" s="23">
        <v>-0.37676381331053599</v>
      </c>
      <c r="AJ1718" s="63">
        <v>-27.590268358850199</v>
      </c>
      <c r="AK1718" s="23">
        <v>-0.227894104582374</v>
      </c>
      <c r="AL1718" s="23">
        <v>-2.5948506808163099E-2</v>
      </c>
      <c r="AM1718" s="63">
        <v>-7.3503057592315599</v>
      </c>
      <c r="AN1718" s="19"/>
      <c r="AO1718" s="26">
        <v>0.12265517462219599</v>
      </c>
      <c r="AP1718" s="26">
        <v>-0.16213607838115399</v>
      </c>
      <c r="AQ1718" s="26">
        <v>9.8227451220736797E-2</v>
      </c>
      <c r="AR1718" s="26">
        <v>-0.40311942524916999</v>
      </c>
      <c r="AS1718" s="24">
        <v>9</v>
      </c>
      <c r="AT1718" s="24">
        <v>3</v>
      </c>
      <c r="AU1718" s="24">
        <v>6</v>
      </c>
      <c r="AV1718" s="25">
        <v>6</v>
      </c>
      <c r="AW1718" s="19"/>
      <c r="AX1718" s="29">
        <v>0.50271015017235199</v>
      </c>
      <c r="AY1718" s="30">
        <v>-0.20359893689737901</v>
      </c>
      <c r="AZ1718" s="30">
        <v>0.101596507186969</v>
      </c>
      <c r="BA1718" s="30">
        <v>-0.267939885922715</v>
      </c>
      <c r="BB1718" s="62">
        <v>5.0727701773357697E-2</v>
      </c>
      <c r="BC1718" s="108">
        <v>-56.030240599997299</v>
      </c>
      <c r="BD1718" s="22">
        <v>43843</v>
      </c>
      <c r="BE1718" s="22">
        <v>43964</v>
      </c>
      <c r="BF1718" s="24"/>
      <c r="BG1718" s="22"/>
      <c r="BH1718" s="37"/>
    </row>
    <row r="1719" spans="1:60" x14ac:dyDescent="0.25">
      <c r="A1719" s="19"/>
      <c r="B1719" s="17" t="s">
        <v>1733</v>
      </c>
      <c r="C1719" s="17" t="s">
        <v>5999</v>
      </c>
      <c r="D1719" s="17" t="s">
        <v>3311</v>
      </c>
      <c r="E1719" s="20" t="s">
        <v>7388</v>
      </c>
      <c r="F1719" s="20" t="s">
        <v>3157</v>
      </c>
      <c r="G1719" s="82" t="s">
        <v>7250</v>
      </c>
      <c r="H1719" s="85" t="s">
        <v>7281</v>
      </c>
      <c r="I1719" s="21" t="s">
        <v>7417</v>
      </c>
      <c r="J1719" s="21" t="s">
        <v>8009</v>
      </c>
      <c r="K1719" s="19"/>
      <c r="L1719" s="22">
        <v>44015</v>
      </c>
      <c r="M1719" s="98">
        <v>1120.5116000007799</v>
      </c>
      <c r="N1719" s="94">
        <v>1120.5116000007799</v>
      </c>
      <c r="O1719" s="94">
        <v>1858.4996000006799</v>
      </c>
      <c r="P1719" s="62">
        <f t="shared" si="26"/>
        <v>0.60291194036327478</v>
      </c>
      <c r="Q1719" s="22">
        <v>43843</v>
      </c>
      <c r="R1719" s="99">
        <v>265501.989</v>
      </c>
      <c r="S1719" s="99">
        <v>1439631.4701874999</v>
      </c>
      <c r="T1719" s="19"/>
      <c r="U1719" s="23">
        <v>2.2162120676512101E-3</v>
      </c>
      <c r="V1719" s="63">
        <v>-0.33640008005022498</v>
      </c>
      <c r="W1719" s="23">
        <v>3.5455074792480397E-2</v>
      </c>
      <c r="X1719" s="63">
        <v>-6.0572624854176</v>
      </c>
      <c r="Y1719" s="23">
        <v>-0.39221574474126097</v>
      </c>
      <c r="Z1719" s="63">
        <v>-26.020971093559599</v>
      </c>
      <c r="AA1719" s="23">
        <v>-0.18833350694068901</v>
      </c>
      <c r="AB1719" s="63">
        <v>-1.9267349844158199</v>
      </c>
      <c r="AC1719" s="23">
        <v>0.20464574536163099</v>
      </c>
      <c r="AD1719" s="63">
        <v>40.531871783721698</v>
      </c>
      <c r="AE1719" s="23">
        <v>0.189017433967965</v>
      </c>
      <c r="AF1719" s="64">
        <v>31.095084980770501</v>
      </c>
      <c r="AG1719" s="23">
        <v>2.0030255578603801E-2</v>
      </c>
      <c r="AH1719" s="63">
        <v>-4.0918002428952596</v>
      </c>
      <c r="AI1719" s="23">
        <v>-0.37518632693157999</v>
      </c>
      <c r="AJ1719" s="63">
        <v>-27.432519720954598</v>
      </c>
      <c r="AK1719" s="23">
        <v>0.120511600000173</v>
      </c>
      <c r="AL1719" s="23">
        <v>3.5021773695916601E-2</v>
      </c>
      <c r="AM1719" s="63">
        <v>25.762847872945699</v>
      </c>
      <c r="AN1719" s="19"/>
      <c r="AO1719" s="26">
        <v>0.12267051544768</v>
      </c>
      <c r="AP1719" s="26">
        <v>-0.16212458211171901</v>
      </c>
      <c r="AQ1719" s="26">
        <v>9.8677835856506094E-2</v>
      </c>
      <c r="AR1719" s="26">
        <v>-0.40286661305057397</v>
      </c>
      <c r="AS1719" s="24">
        <v>9</v>
      </c>
      <c r="AT1719" s="24">
        <v>3</v>
      </c>
      <c r="AU1719" s="24">
        <v>6</v>
      </c>
      <c r="AV1719" s="25">
        <v>6</v>
      </c>
      <c r="AW1719" s="19"/>
      <c r="AX1719" s="29">
        <v>0.50270492543873802</v>
      </c>
      <c r="AY1719" s="30">
        <v>-0.19500032861697</v>
      </c>
      <c r="AZ1719" s="30">
        <v>0.113385285713775</v>
      </c>
      <c r="BA1719" s="30">
        <v>-0.25670805098934601</v>
      </c>
      <c r="BB1719" s="62">
        <v>5.0728291564664699E-2</v>
      </c>
      <c r="BC1719" s="108">
        <v>-55.9574723610422</v>
      </c>
      <c r="BD1719" s="22">
        <v>43843</v>
      </c>
      <c r="BE1719" s="22">
        <v>43964</v>
      </c>
      <c r="BF1719" s="24"/>
      <c r="BG1719" s="22"/>
      <c r="BH1719" s="37"/>
    </row>
    <row r="1720" spans="1:60" x14ac:dyDescent="0.25">
      <c r="A1720" s="19"/>
      <c r="B1720" s="17" t="s">
        <v>1734</v>
      </c>
      <c r="C1720" s="17" t="s">
        <v>6000</v>
      </c>
      <c r="D1720" s="17" t="s">
        <v>3311</v>
      </c>
      <c r="E1720" s="20" t="s">
        <v>7389</v>
      </c>
      <c r="F1720" s="20" t="s">
        <v>3157</v>
      </c>
      <c r="G1720" s="82" t="s">
        <v>7250</v>
      </c>
      <c r="H1720" s="85" t="s">
        <v>7281</v>
      </c>
      <c r="I1720" s="21" t="s">
        <v>7417</v>
      </c>
      <c r="J1720" s="21" t="s">
        <v>8010</v>
      </c>
      <c r="K1720" s="19"/>
      <c r="L1720" s="22">
        <v>44015</v>
      </c>
      <c r="M1720" s="98">
        <v>1065.08819999918</v>
      </c>
      <c r="N1720" s="94">
        <v>1065.08819999918</v>
      </c>
      <c r="O1720" s="94">
        <v>1759.86050000042</v>
      </c>
      <c r="P1720" s="62">
        <f t="shared" si="26"/>
        <v>0.60521171990559808</v>
      </c>
      <c r="Q1720" s="22">
        <v>43843</v>
      </c>
      <c r="R1720" s="99">
        <v>3052207.3190000001</v>
      </c>
      <c r="S1720" s="99">
        <v>5972949.2802734403</v>
      </c>
      <c r="T1720" s="19"/>
      <c r="U1720" s="23">
        <v>2.2383351224561899E-3</v>
      </c>
      <c r="V1720" s="63">
        <v>-0.33418777456972698</v>
      </c>
      <c r="W1720" s="23">
        <v>3.6142925684543997E-2</v>
      </c>
      <c r="X1720" s="63">
        <v>-5.9884773962112403</v>
      </c>
      <c r="Y1720" s="23">
        <v>-0.38976226189872198</v>
      </c>
      <c r="Z1720" s="63">
        <v>-25.775622809305801</v>
      </c>
      <c r="AA1720" s="23">
        <v>-0.18172171469283099</v>
      </c>
      <c r="AB1720" s="63">
        <v>-1.2655557596299301</v>
      </c>
      <c r="AC1720" s="23">
        <v>0.22433641288633199</v>
      </c>
      <c r="AD1720" s="63">
        <v>42.500938536191804</v>
      </c>
      <c r="AE1720" s="23">
        <v>0.21827996088541099</v>
      </c>
      <c r="AF1720" s="64">
        <v>34.021337672485998</v>
      </c>
      <c r="AG1720" s="23">
        <v>2.0097904049180201E-2</v>
      </c>
      <c r="AH1720" s="63">
        <v>-4.08503539583762</v>
      </c>
      <c r="AI1720" s="23">
        <v>-0.37262245071702599</v>
      </c>
      <c r="AJ1720" s="63">
        <v>-27.176132099499199</v>
      </c>
      <c r="AK1720" s="23">
        <v>6.5088199999081595E-2</v>
      </c>
      <c r="AL1720" s="23">
        <v>1.96402193050744E-2</v>
      </c>
      <c r="AM1720" s="63">
        <v>19.961450522183402</v>
      </c>
      <c r="AN1720" s="19"/>
      <c r="AO1720" s="26">
        <v>0.12269535748419</v>
      </c>
      <c r="AP1720" s="26">
        <v>-0.162106027744012</v>
      </c>
      <c r="AQ1720" s="26">
        <v>9.9407737228903004E-2</v>
      </c>
      <c r="AR1720" s="26">
        <v>-0.40245666629285598</v>
      </c>
      <c r="AS1720" s="24">
        <v>9</v>
      </c>
      <c r="AT1720" s="24">
        <v>3</v>
      </c>
      <c r="AU1720" s="24">
        <v>6</v>
      </c>
      <c r="AV1720" s="25">
        <v>6</v>
      </c>
      <c r="AW1720" s="19"/>
      <c r="AX1720" s="29">
        <v>0.50269644817162795</v>
      </c>
      <c r="AY1720" s="30">
        <v>-0.180979401397735</v>
      </c>
      <c r="AZ1720" s="30">
        <v>0.13260610556062599</v>
      </c>
      <c r="BA1720" s="30">
        <v>-0.23837668724377201</v>
      </c>
      <c r="BB1720" s="62">
        <v>5.0729247457566101E-2</v>
      </c>
      <c r="BC1720" s="108">
        <v>-55.839352039562101</v>
      </c>
      <c r="BD1720" s="22">
        <v>43843</v>
      </c>
      <c r="BE1720" s="22">
        <v>43964</v>
      </c>
      <c r="BF1720" s="24"/>
      <c r="BG1720" s="22"/>
      <c r="BH1720" s="37"/>
    </row>
    <row r="1721" spans="1:60" x14ac:dyDescent="0.25">
      <c r="A1721" s="19"/>
      <c r="B1721" s="17" t="s">
        <v>1735</v>
      </c>
      <c r="C1721" s="17" t="s">
        <v>6001</v>
      </c>
      <c r="D1721" s="17" t="s">
        <v>3311</v>
      </c>
      <c r="E1721" s="20" t="s">
        <v>7320</v>
      </c>
      <c r="F1721" s="20" t="s">
        <v>3157</v>
      </c>
      <c r="G1721" s="82" t="s">
        <v>7250</v>
      </c>
      <c r="H1721" s="85" t="s">
        <v>7281</v>
      </c>
      <c r="I1721" s="21" t="s">
        <v>7417</v>
      </c>
      <c r="J1721" s="21" t="s">
        <v>8011</v>
      </c>
      <c r="K1721" s="19"/>
      <c r="L1721" s="22">
        <v>44015</v>
      </c>
      <c r="M1721" s="98">
        <v>1158.36720000021</v>
      </c>
      <c r="N1721" s="94">
        <v>1158.36720000021</v>
      </c>
      <c r="O1721" s="94">
        <v>1903.3142000008399</v>
      </c>
      <c r="P1721" s="62">
        <f t="shared" si="26"/>
        <v>0.60860534745114536</v>
      </c>
      <c r="Q1721" s="22">
        <v>43843</v>
      </c>
      <c r="R1721" s="99">
        <v>3932212.7710000002</v>
      </c>
      <c r="S1721" s="99">
        <v>4723210.45983594</v>
      </c>
      <c r="T1721" s="19"/>
      <c r="U1721" s="23">
        <v>2.2709208788001E-3</v>
      </c>
      <c r="V1721" s="63">
        <v>-0.33092919893533701</v>
      </c>
      <c r="W1721" s="23">
        <v>3.7153977496927802E-2</v>
      </c>
      <c r="X1721" s="63">
        <v>-5.88737221497286</v>
      </c>
      <c r="Y1721" s="23">
        <v>-0.38614094452525</v>
      </c>
      <c r="Z1721" s="63">
        <v>-25.4134910719586</v>
      </c>
      <c r="AA1721" s="23">
        <v>-0.171913697009732</v>
      </c>
      <c r="AB1721" s="63">
        <v>-0.28475399132003099</v>
      </c>
      <c r="AC1721" s="23">
        <v>0.253842952371924</v>
      </c>
      <c r="AD1721" s="63">
        <v>45.4515924847219</v>
      </c>
      <c r="AE1721" s="23">
        <v>0.26257853871735298</v>
      </c>
      <c r="AF1721" s="64">
        <v>38.4511954556801</v>
      </c>
      <c r="AG1721" s="23">
        <v>2.0197469813865599E-2</v>
      </c>
      <c r="AH1721" s="63">
        <v>-4.0750788193690797</v>
      </c>
      <c r="AI1721" s="23">
        <v>-0.36883786269288998</v>
      </c>
      <c r="AJ1721" s="63">
        <v>-26.797673297085598</v>
      </c>
      <c r="AK1721" s="23">
        <v>0.158367199999775</v>
      </c>
      <c r="AL1721" s="23">
        <v>4.3914739169849802E-2</v>
      </c>
      <c r="AM1721" s="63">
        <v>23.493457024072999</v>
      </c>
      <c r="AN1721" s="19"/>
      <c r="AO1721" s="26">
        <v>0.122731894527533</v>
      </c>
      <c r="AP1721" s="26">
        <v>-0.16207881136680999</v>
      </c>
      <c r="AQ1721" s="26">
        <v>0.10048050796293</v>
      </c>
      <c r="AR1721" s="26">
        <v>-0.40185414777835798</v>
      </c>
      <c r="AS1721" s="24">
        <v>9</v>
      </c>
      <c r="AT1721" s="24">
        <v>3</v>
      </c>
      <c r="AU1721" s="24">
        <v>6</v>
      </c>
      <c r="AV1721" s="25">
        <v>6</v>
      </c>
      <c r="AW1721" s="19"/>
      <c r="AX1721" s="29">
        <v>0.50268437781487596</v>
      </c>
      <c r="AY1721" s="30">
        <v>-0.16018745316364399</v>
      </c>
      <c r="AZ1721" s="30">
        <v>0.161105837098376</v>
      </c>
      <c r="BA1721" s="30">
        <v>-0.21115508111370199</v>
      </c>
      <c r="BB1721" s="62">
        <v>5.0730688571129598E-2</v>
      </c>
      <c r="BC1721" s="108">
        <v>-55.665307388582697</v>
      </c>
      <c r="BD1721" s="22">
        <v>43843</v>
      </c>
      <c r="BE1721" s="22">
        <v>43964</v>
      </c>
      <c r="BF1721" s="24"/>
      <c r="BG1721" s="22"/>
      <c r="BH1721" s="37"/>
    </row>
    <row r="1722" spans="1:60" x14ac:dyDescent="0.25">
      <c r="A1722" s="19"/>
      <c r="B1722" s="17" t="s">
        <v>1736</v>
      </c>
      <c r="C1722" s="17" t="s">
        <v>6002</v>
      </c>
      <c r="D1722" s="17" t="s">
        <v>3312</v>
      </c>
      <c r="E1722" s="20" t="s">
        <v>7371</v>
      </c>
      <c r="F1722" s="20" t="s">
        <v>3157</v>
      </c>
      <c r="G1722" s="82" t="s">
        <v>7255</v>
      </c>
      <c r="H1722" s="85" t="s">
        <v>7275</v>
      </c>
      <c r="I1722" s="21" t="s">
        <v>7418</v>
      </c>
      <c r="J1722" s="21" t="s">
        <v>8012</v>
      </c>
      <c r="K1722" s="19"/>
      <c r="L1722" s="22">
        <v>44015</v>
      </c>
      <c r="M1722" s="98">
        <v>1013836.06556988</v>
      </c>
      <c r="N1722" s="94">
        <v>1013836.06556988</v>
      </c>
      <c r="O1722" s="94">
        <v>1091555.9665184</v>
      </c>
      <c r="P1722" s="62">
        <f t="shared" si="26"/>
        <v>0.92879897748494422</v>
      </c>
      <c r="Q1722" s="22">
        <v>43910</v>
      </c>
      <c r="R1722" s="99">
        <v>26589756.3828125</v>
      </c>
      <c r="S1722" s="99">
        <v>21585228.145718701</v>
      </c>
      <c r="T1722" s="19"/>
      <c r="U1722" s="23">
        <v>-1.50798000095165E-2</v>
      </c>
      <c r="V1722" s="63">
        <v>-2.0660012877669902</v>
      </c>
      <c r="W1722" s="23">
        <v>2.70245896172128E-2</v>
      </c>
      <c r="X1722" s="63">
        <v>-6.9003110029443597</v>
      </c>
      <c r="Y1722" s="23">
        <v>7.1480355167295798E-2</v>
      </c>
      <c r="Z1722" s="63">
        <v>20.348638897325099</v>
      </c>
      <c r="AA1722" s="23">
        <v>0.19708144809206701</v>
      </c>
      <c r="AB1722" s="63">
        <v>36.6147605188889</v>
      </c>
      <c r="AC1722" s="23"/>
      <c r="AD1722" s="63"/>
      <c r="AE1722" s="23"/>
      <c r="AF1722" s="64"/>
      <c r="AG1722" s="23">
        <v>-1.5163081978244E-2</v>
      </c>
      <c r="AH1722" s="63">
        <v>-7.6111339985800397</v>
      </c>
      <c r="AI1722" s="23">
        <v>8.5369569611502799E-2</v>
      </c>
      <c r="AJ1722" s="63">
        <v>18.623069933353701</v>
      </c>
      <c r="AK1722" s="23">
        <v>0.30530891774484198</v>
      </c>
      <c r="AL1722" s="23">
        <v>0.142803799728426</v>
      </c>
      <c r="AM1722" s="63">
        <v>53.235502628493101</v>
      </c>
      <c r="AN1722" s="19"/>
      <c r="AO1722" s="26">
        <v>3.6608586944566902E-2</v>
      </c>
      <c r="AP1722" s="26">
        <v>-2.35544298211607E-2</v>
      </c>
      <c r="AQ1722" s="26">
        <v>0.14210253377139501</v>
      </c>
      <c r="AR1722" s="26">
        <v>-9.9577930218365501E-2</v>
      </c>
      <c r="AS1722" s="24">
        <v>8</v>
      </c>
      <c r="AT1722" s="24">
        <v>4</v>
      </c>
      <c r="AU1722" s="24">
        <v>7</v>
      </c>
      <c r="AV1722" s="25">
        <v>5</v>
      </c>
      <c r="AW1722" s="19"/>
      <c r="AX1722" s="29">
        <v>0.135403322183411</v>
      </c>
      <c r="AY1722" s="30">
        <v>1.49759659840129</v>
      </c>
      <c r="AZ1722" s="30">
        <v>1.0143020756640899</v>
      </c>
      <c r="BA1722" s="30">
        <v>2.3872077431333301</v>
      </c>
      <c r="BB1722" s="62">
        <v>1.4013251037558801E-2</v>
      </c>
      <c r="BC1722" s="108">
        <v>-11.6289452957135</v>
      </c>
      <c r="BD1722" s="22">
        <v>43910</v>
      </c>
      <c r="BE1722" s="22">
        <v>43990</v>
      </c>
      <c r="BF1722" s="24"/>
      <c r="BG1722" s="22"/>
      <c r="BH1722" s="37"/>
    </row>
    <row r="1723" spans="1:60" x14ac:dyDescent="0.25">
      <c r="A1723" s="19"/>
      <c r="B1723" s="17" t="s">
        <v>1737</v>
      </c>
      <c r="C1723" s="17" t="s">
        <v>6003</v>
      </c>
      <c r="D1723" s="17" t="s">
        <v>3312</v>
      </c>
      <c r="E1723" s="20" t="s">
        <v>7372</v>
      </c>
      <c r="F1723" s="20" t="s">
        <v>3157</v>
      </c>
      <c r="G1723" s="82" t="s">
        <v>7255</v>
      </c>
      <c r="H1723" s="85" t="s">
        <v>7275</v>
      </c>
      <c r="I1723" s="21" t="s">
        <v>7418</v>
      </c>
      <c r="J1723" s="21" t="s">
        <v>8013</v>
      </c>
      <c r="K1723" s="19"/>
      <c r="L1723" s="22">
        <v>44015</v>
      </c>
      <c r="M1723" s="98">
        <v>1014067.69220829</v>
      </c>
      <c r="N1723" s="94">
        <v>1014067.69220829</v>
      </c>
      <c r="O1723" s="94">
        <v>1092325.29781342</v>
      </c>
      <c r="P1723" s="62">
        <f t="shared" si="26"/>
        <v>0.92835686790209526</v>
      </c>
      <c r="Q1723" s="22">
        <v>43910</v>
      </c>
      <c r="R1723" s="99">
        <v>23947676.7942813</v>
      </c>
      <c r="S1723" s="99">
        <v>17778492.197124999</v>
      </c>
      <c r="T1723" s="19"/>
      <c r="U1723" s="23">
        <v>-1.50794878027227E-2</v>
      </c>
      <c r="V1723" s="63">
        <v>-2.06597006708762</v>
      </c>
      <c r="W1723" s="23">
        <v>2.70480310500716E-2</v>
      </c>
      <c r="X1723" s="63">
        <v>-6.8979668596584798</v>
      </c>
      <c r="Y1723" s="23">
        <v>7.1105270200860105E-2</v>
      </c>
      <c r="Z1723" s="63">
        <v>20.3111304006597</v>
      </c>
      <c r="AA1723" s="23">
        <v>0.19702369025442801</v>
      </c>
      <c r="AB1723" s="63">
        <v>36.608984735095902</v>
      </c>
      <c r="AC1723" s="23"/>
      <c r="AD1723" s="63"/>
      <c r="AE1723" s="23"/>
      <c r="AF1723" s="64"/>
      <c r="AG1723" s="23">
        <v>-1.51621454197084E-2</v>
      </c>
      <c r="AH1723" s="63">
        <v>-7.6110403427301199</v>
      </c>
      <c r="AI1723" s="23">
        <v>8.4994974953588098E-2</v>
      </c>
      <c r="AJ1723" s="63">
        <v>18.585610467562201</v>
      </c>
      <c r="AK1723" s="23">
        <v>0.30559876044950202</v>
      </c>
      <c r="AL1723" s="23">
        <v>0.14293092422303699</v>
      </c>
      <c r="AM1723" s="63">
        <v>53.264486898959099</v>
      </c>
      <c r="AN1723" s="19"/>
      <c r="AO1723" s="26">
        <v>3.6610300276152002E-2</v>
      </c>
      <c r="AP1723" s="26">
        <v>-2.3549672133413E-2</v>
      </c>
      <c r="AQ1723" s="26">
        <v>0.14215873834109499</v>
      </c>
      <c r="AR1723" s="26">
        <v>-9.9531955494021496E-2</v>
      </c>
      <c r="AS1723" s="24">
        <v>8</v>
      </c>
      <c r="AT1723" s="24">
        <v>4</v>
      </c>
      <c r="AU1723" s="24">
        <v>7</v>
      </c>
      <c r="AV1723" s="25">
        <v>5</v>
      </c>
      <c r="AW1723" s="19"/>
      <c r="AX1723" s="29">
        <v>0.135411323519947</v>
      </c>
      <c r="AY1723" s="30">
        <v>1.49710671885441</v>
      </c>
      <c r="AZ1723" s="30">
        <v>1.01413171265085</v>
      </c>
      <c r="BA1723" s="30">
        <v>2.3863156311053899</v>
      </c>
      <c r="BB1723" s="62">
        <v>1.40140745329336E-2</v>
      </c>
      <c r="BC1723" s="108">
        <v>-11.672431170722099</v>
      </c>
      <c r="BD1723" s="22">
        <v>43910</v>
      </c>
      <c r="BE1723" s="22">
        <v>43990</v>
      </c>
      <c r="BF1723" s="24"/>
      <c r="BG1723" s="22"/>
      <c r="BH1723" s="37"/>
    </row>
    <row r="1724" spans="1:60" x14ac:dyDescent="0.25">
      <c r="A1724" s="19"/>
      <c r="B1724" s="17" t="s">
        <v>1738</v>
      </c>
      <c r="C1724" s="17" t="s">
        <v>6004</v>
      </c>
      <c r="D1724" s="17" t="s">
        <v>3312</v>
      </c>
      <c r="E1724" s="20" t="s">
        <v>7373</v>
      </c>
      <c r="F1724" s="20" t="s">
        <v>3157</v>
      </c>
      <c r="G1724" s="82" t="s">
        <v>7255</v>
      </c>
      <c r="H1724" s="85" t="s">
        <v>7275</v>
      </c>
      <c r="I1724" s="21" t="s">
        <v>7418</v>
      </c>
      <c r="J1724" s="21" t="s">
        <v>8014</v>
      </c>
      <c r="K1724" s="19"/>
      <c r="L1724" s="22">
        <v>44015</v>
      </c>
      <c r="M1724" s="98">
        <v>1014629.67422771</v>
      </c>
      <c r="N1724" s="94">
        <v>1014629.67422771</v>
      </c>
      <c r="O1724" s="94">
        <v>1092714.8667011301</v>
      </c>
      <c r="P1724" s="62">
        <f t="shared" si="26"/>
        <v>0.92854019392162512</v>
      </c>
      <c r="Q1724" s="22">
        <v>43910</v>
      </c>
      <c r="R1724" s="99">
        <v>15060663.396875</v>
      </c>
      <c r="S1724" s="99">
        <v>11275745.959593801</v>
      </c>
      <c r="T1724" s="19"/>
      <c r="U1724" s="23">
        <v>-1.5079176146173301E-2</v>
      </c>
      <c r="V1724" s="63">
        <v>-2.0659389014326699</v>
      </c>
      <c r="W1724" s="23">
        <v>2.7069723197200801E-2</v>
      </c>
      <c r="X1724" s="63">
        <v>-6.89579764494556</v>
      </c>
      <c r="Y1724" s="23">
        <v>7.1384965500328704E-2</v>
      </c>
      <c r="Z1724" s="63">
        <v>20.3390999306284</v>
      </c>
      <c r="AA1724" s="23">
        <v>0.19751727540278799</v>
      </c>
      <c r="AB1724" s="63">
        <v>36.658343249931903</v>
      </c>
      <c r="AC1724" s="23"/>
      <c r="AD1724" s="63"/>
      <c r="AE1724" s="23"/>
      <c r="AF1724" s="64"/>
      <c r="AG1724" s="23">
        <v>-1.51612104818923E-2</v>
      </c>
      <c r="AH1724" s="63">
        <v>-7.6109468489448799</v>
      </c>
      <c r="AI1724" s="23">
        <v>8.5281100855354494E-2</v>
      </c>
      <c r="AJ1724" s="63">
        <v>18.614223057753399</v>
      </c>
      <c r="AK1724" s="23">
        <v>0.30631371002527902</v>
      </c>
      <c r="AL1724" s="23">
        <v>0.14324443963778299</v>
      </c>
      <c r="AM1724" s="63">
        <v>53.335981856565901</v>
      </c>
      <c r="AN1724" s="19"/>
      <c r="AO1724" s="26">
        <v>3.6611114703191602E-2</v>
      </c>
      <c r="AP1724" s="26">
        <v>-2.3547217735540499E-2</v>
      </c>
      <c r="AQ1724" s="26">
        <v>0.14218699548117</v>
      </c>
      <c r="AR1724" s="26">
        <v>-9.9509386618592502E-2</v>
      </c>
      <c r="AS1724" s="24">
        <v>8</v>
      </c>
      <c r="AT1724" s="24">
        <v>4</v>
      </c>
      <c r="AU1724" s="24">
        <v>7</v>
      </c>
      <c r="AV1724" s="25">
        <v>5</v>
      </c>
      <c r="AW1724" s="19"/>
      <c r="AX1724" s="29">
        <v>0.13540716502713601</v>
      </c>
      <c r="AY1724" s="30">
        <v>1.5006464058842499</v>
      </c>
      <c r="AZ1724" s="30">
        <v>1.01562555193959</v>
      </c>
      <c r="BA1724" s="30">
        <v>2.3923100071879202</v>
      </c>
      <c r="BB1724" s="62">
        <v>1.4013666206683401E-2</v>
      </c>
      <c r="BC1724" s="108">
        <v>-11.656365919014201</v>
      </c>
      <c r="BD1724" s="22">
        <v>43910</v>
      </c>
      <c r="BE1724" s="22">
        <v>43990</v>
      </c>
      <c r="BF1724" s="24"/>
      <c r="BG1724" s="22"/>
      <c r="BH1724" s="37"/>
    </row>
    <row r="1725" spans="1:60" x14ac:dyDescent="0.25">
      <c r="A1725" s="19"/>
      <c r="B1725" s="17" t="s">
        <v>1739</v>
      </c>
      <c r="C1725" s="17" t="s">
        <v>6005</v>
      </c>
      <c r="D1725" s="17" t="s">
        <v>3312</v>
      </c>
      <c r="E1725" s="20" t="s">
        <v>7374</v>
      </c>
      <c r="F1725" s="20" t="s">
        <v>3157</v>
      </c>
      <c r="G1725" s="82" t="s">
        <v>7255</v>
      </c>
      <c r="H1725" s="85" t="s">
        <v>7275</v>
      </c>
      <c r="I1725" s="21" t="s">
        <v>7418</v>
      </c>
      <c r="J1725" s="21" t="s">
        <v>8015</v>
      </c>
      <c r="K1725" s="19"/>
      <c r="L1725" s="22">
        <v>44015</v>
      </c>
      <c r="M1725" s="98">
        <v>1019875.40253353</v>
      </c>
      <c r="N1725" s="94">
        <v>1019875.40253353</v>
      </c>
      <c r="O1725" s="94">
        <v>1097313.8450031299</v>
      </c>
      <c r="P1725" s="62">
        <f t="shared" si="26"/>
        <v>0.92942908464863216</v>
      </c>
      <c r="Q1725" s="22">
        <v>43910</v>
      </c>
      <c r="R1725" s="99">
        <v>19459159.6611875</v>
      </c>
      <c r="S1725" s="99">
        <v>13715828.822437501</v>
      </c>
      <c r="T1725" s="19"/>
      <c r="U1725" s="23">
        <v>-1.50731264111528E-2</v>
      </c>
      <c r="V1725" s="63">
        <v>-2.0653339279306202</v>
      </c>
      <c r="W1725" s="23">
        <v>2.7295213798424801E-2</v>
      </c>
      <c r="X1725" s="63">
        <v>-6.8732485848231599</v>
      </c>
      <c r="Y1725" s="23">
        <v>7.3223035013143103E-2</v>
      </c>
      <c r="Z1725" s="63">
        <v>20.5229068819026</v>
      </c>
      <c r="AA1725" s="23">
        <v>0.20175152955373099</v>
      </c>
      <c r="AB1725" s="63">
        <v>37.0817686650553</v>
      </c>
      <c r="AC1725" s="23"/>
      <c r="AD1725" s="63"/>
      <c r="AE1725" s="23"/>
      <c r="AF1725" s="64"/>
      <c r="AG1725" s="23">
        <v>-1.5143683229325701E-2</v>
      </c>
      <c r="AH1725" s="63">
        <v>-7.6091941236882104</v>
      </c>
      <c r="AI1725" s="23">
        <v>8.7175045051553796E-2</v>
      </c>
      <c r="AJ1725" s="63">
        <v>18.803617477358799</v>
      </c>
      <c r="AK1725" s="23">
        <v>0.31305451278254598</v>
      </c>
      <c r="AL1725" s="23">
        <v>0.146196177065576</v>
      </c>
      <c r="AM1725" s="63">
        <v>54.010062132263599</v>
      </c>
      <c r="AN1725" s="19"/>
      <c r="AO1725" s="26">
        <v>3.66213558136224E-2</v>
      </c>
      <c r="AP1725" s="26">
        <v>-2.3518314686953101E-2</v>
      </c>
      <c r="AQ1725" s="26">
        <v>0.14252509063779101</v>
      </c>
      <c r="AR1725" s="26">
        <v>-9.9233719750336596E-2</v>
      </c>
      <c r="AS1725" s="24">
        <v>8</v>
      </c>
      <c r="AT1725" s="24">
        <v>4</v>
      </c>
      <c r="AU1725" s="24">
        <v>7</v>
      </c>
      <c r="AV1725" s="25">
        <v>5</v>
      </c>
      <c r="AW1725" s="19"/>
      <c r="AX1725" s="29">
        <v>0.135393072054867</v>
      </c>
      <c r="AY1725" s="30">
        <v>1.5307066514506</v>
      </c>
      <c r="AZ1725" s="30">
        <v>1.0283672020177601</v>
      </c>
      <c r="BA1725" s="30">
        <v>2.4433204680426601</v>
      </c>
      <c r="BB1725" s="62">
        <v>1.40123936899545E-2</v>
      </c>
      <c r="BC1725" s="108">
        <v>-11.5868617207016</v>
      </c>
      <c r="BD1725" s="22">
        <v>43910</v>
      </c>
      <c r="BE1725" s="22">
        <v>43990</v>
      </c>
      <c r="BF1725" s="24"/>
      <c r="BG1725" s="22"/>
      <c r="BH1725" s="37"/>
    </row>
    <row r="1726" spans="1:60" x14ac:dyDescent="0.25">
      <c r="A1726" s="19"/>
      <c r="B1726" s="17" t="s">
        <v>1740</v>
      </c>
      <c r="C1726" s="17" t="s">
        <v>6006</v>
      </c>
      <c r="D1726" s="17" t="s">
        <v>3312</v>
      </c>
      <c r="E1726" s="20" t="s">
        <v>7375</v>
      </c>
      <c r="F1726" s="20" t="s">
        <v>3157</v>
      </c>
      <c r="G1726" s="82" t="s">
        <v>7255</v>
      </c>
      <c r="H1726" s="85" t="s">
        <v>7275</v>
      </c>
      <c r="I1726" s="21" t="s">
        <v>7418</v>
      </c>
      <c r="J1726" s="21" t="s">
        <v>8016</v>
      </c>
      <c r="K1726" s="19"/>
      <c r="L1726" s="22">
        <v>44015</v>
      </c>
      <c r="M1726" s="98">
        <v>1021352.15299797</v>
      </c>
      <c r="N1726" s="94">
        <v>1021352.15299797</v>
      </c>
      <c r="O1726" s="94">
        <v>1098589.64188576</v>
      </c>
      <c r="P1726" s="62">
        <f t="shared" si="26"/>
        <v>0.92969395856016834</v>
      </c>
      <c r="Q1726" s="22">
        <v>43910</v>
      </c>
      <c r="R1726" s="99">
        <v>149780244.377</v>
      </c>
      <c r="S1726" s="99">
        <v>81401959.927499995</v>
      </c>
      <c r="T1726" s="19"/>
      <c r="U1726" s="23">
        <v>-1.5070578423547001E-2</v>
      </c>
      <c r="V1726" s="63">
        <v>-2.0650791291700399</v>
      </c>
      <c r="W1726" s="23">
        <v>2.7377189275284802E-2</v>
      </c>
      <c r="X1726" s="63">
        <v>-6.8650510371371603</v>
      </c>
      <c r="Y1726" s="23">
        <v>7.3754377270233804E-2</v>
      </c>
      <c r="Z1726" s="63">
        <v>20.576041107618899</v>
      </c>
      <c r="AA1726" s="23">
        <v>0.202951790308289</v>
      </c>
      <c r="AB1726" s="63">
        <v>37.201794740511097</v>
      </c>
      <c r="AC1726" s="23"/>
      <c r="AD1726" s="63"/>
      <c r="AE1726" s="23"/>
      <c r="AF1726" s="64"/>
      <c r="AG1726" s="23">
        <v>-1.5136038660784799E-2</v>
      </c>
      <c r="AH1726" s="63">
        <v>-7.6084296668341302</v>
      </c>
      <c r="AI1726" s="23">
        <v>8.77221594237199E-2</v>
      </c>
      <c r="AJ1726" s="63">
        <v>18.858328914589901</v>
      </c>
      <c r="AK1726" s="23">
        <v>0.31495588637160798</v>
      </c>
      <c r="AL1726" s="23">
        <v>0.14702740358188701</v>
      </c>
      <c r="AM1726" s="63">
        <v>54.200199491169798</v>
      </c>
      <c r="AN1726" s="19"/>
      <c r="AO1726" s="26">
        <v>3.6624190101065303E-2</v>
      </c>
      <c r="AP1726" s="26">
        <v>-2.3510315873863898E-2</v>
      </c>
      <c r="AQ1726" s="26">
        <v>0.142618791042041</v>
      </c>
      <c r="AR1726" s="26">
        <v>-9.9157345420244403E-2</v>
      </c>
      <c r="AS1726" s="24">
        <v>8</v>
      </c>
      <c r="AT1726" s="24">
        <v>4</v>
      </c>
      <c r="AU1726" s="24">
        <v>7</v>
      </c>
      <c r="AV1726" s="25">
        <v>5</v>
      </c>
      <c r="AW1726" s="19"/>
      <c r="AX1726" s="29">
        <v>0.13538937605204401</v>
      </c>
      <c r="AY1726" s="30">
        <v>1.5391921502250601</v>
      </c>
      <c r="AZ1726" s="30">
        <v>1.0319722510885201</v>
      </c>
      <c r="BA1726" s="30">
        <v>2.4577464381145502</v>
      </c>
      <c r="BB1726" s="62">
        <v>1.40120646135438E-2</v>
      </c>
      <c r="BC1726" s="108">
        <v>-11.5675131524913</v>
      </c>
      <c r="BD1726" s="22">
        <v>43910</v>
      </c>
      <c r="BE1726" s="22">
        <v>43990</v>
      </c>
      <c r="BF1726" s="24"/>
      <c r="BG1726" s="22"/>
      <c r="BH1726" s="37"/>
    </row>
    <row r="1727" spans="1:60" x14ac:dyDescent="0.25">
      <c r="A1727" s="19"/>
      <c r="B1727" s="17" t="s">
        <v>1741</v>
      </c>
      <c r="C1727" s="17" t="s">
        <v>6007</v>
      </c>
      <c r="D1727" s="17" t="s">
        <v>3313</v>
      </c>
      <c r="E1727" s="20" t="s">
        <v>7290</v>
      </c>
      <c r="F1727" s="20" t="s">
        <v>3157</v>
      </c>
      <c r="G1727" s="82" t="s">
        <v>7255</v>
      </c>
      <c r="H1727" s="85" t="s">
        <v>7274</v>
      </c>
      <c r="I1727" s="21" t="s">
        <v>7417</v>
      </c>
      <c r="J1727" s="21" t="s">
        <v>8017</v>
      </c>
      <c r="K1727" s="19"/>
      <c r="L1727" s="22">
        <v>44015</v>
      </c>
      <c r="M1727" s="98">
        <v>1602.39269999973</v>
      </c>
      <c r="N1727" s="94">
        <v>1602.39269999973</v>
      </c>
      <c r="O1727" s="94">
        <v>1602.39269999973</v>
      </c>
      <c r="P1727" s="62">
        <f t="shared" si="26"/>
        <v>1</v>
      </c>
      <c r="Q1727" s="22">
        <v>44015</v>
      </c>
      <c r="R1727" s="99">
        <v>0</v>
      </c>
      <c r="S1727" s="99">
        <v>877.52727862548795</v>
      </c>
      <c r="T1727" s="19"/>
      <c r="U1727" s="23">
        <v>0</v>
      </c>
      <c r="V1727" s="63">
        <v>-0.55802128681534702</v>
      </c>
      <c r="W1727" s="23">
        <v>0</v>
      </c>
      <c r="X1727" s="63">
        <v>-9.6027699646656401</v>
      </c>
      <c r="Y1727" s="23">
        <v>0</v>
      </c>
      <c r="Z1727" s="63">
        <v>13.200603380581001</v>
      </c>
      <c r="AA1727" s="23">
        <v>1.6892643725441301E-3</v>
      </c>
      <c r="AB1727" s="63">
        <v>17.0755421469221</v>
      </c>
      <c r="AC1727" s="23">
        <v>1.91055171417247E-2</v>
      </c>
      <c r="AD1727" s="63">
        <v>21.9778489617165</v>
      </c>
      <c r="AE1727" s="23">
        <v>3.5462958541757003E-2</v>
      </c>
      <c r="AF1727" s="64">
        <v>15.7396374381351</v>
      </c>
      <c r="AG1727" s="23">
        <v>0</v>
      </c>
      <c r="AH1727" s="63">
        <v>-6.0948258007556397</v>
      </c>
      <c r="AI1727" s="23">
        <v>0</v>
      </c>
      <c r="AJ1727" s="63">
        <v>10.0861129722034</v>
      </c>
      <c r="AK1727" s="23">
        <v>0.59521423593862</v>
      </c>
      <c r="AL1727" s="23">
        <v>2.9528974662753199E-2</v>
      </c>
      <c r="AM1727" s="63">
        <v>-74.378166914451896</v>
      </c>
      <c r="AN1727" s="19"/>
      <c r="AO1727" s="26">
        <v>1.47319606185192E-4</v>
      </c>
      <c r="AP1727" s="26">
        <v>0</v>
      </c>
      <c r="AQ1727" s="26">
        <v>3.5553237103158603E-4</v>
      </c>
      <c r="AR1727" s="26">
        <v>0</v>
      </c>
      <c r="AS1727" s="24">
        <v>1</v>
      </c>
      <c r="AT1727" s="24">
        <v>0</v>
      </c>
      <c r="AU1727" s="24">
        <v>7</v>
      </c>
      <c r="AV1727" s="25">
        <v>5</v>
      </c>
      <c r="AW1727" s="19"/>
      <c r="AX1727" s="29">
        <v>3.6532748248646401E-4</v>
      </c>
      <c r="AY1727" s="30">
        <v>-62.033488142653397</v>
      </c>
      <c r="AZ1727" s="30">
        <v>0.40019276469684001</v>
      </c>
      <c r="BA1727" s="30">
        <v>-15.641405206973999</v>
      </c>
      <c r="BB1727" s="62">
        <v>3.7744260568786101E-5</v>
      </c>
      <c r="BC1727" s="108">
        <v>0</v>
      </c>
      <c r="BD1727" s="22">
        <v>43685</v>
      </c>
      <c r="BE1727" s="22"/>
      <c r="BF1727" s="24"/>
      <c r="BG1727" s="22"/>
      <c r="BH1727" s="37"/>
    </row>
    <row r="1728" spans="1:60" x14ac:dyDescent="0.25">
      <c r="A1728" s="19"/>
      <c r="B1728" s="17" t="s">
        <v>1742</v>
      </c>
      <c r="C1728" s="17" t="s">
        <v>6008</v>
      </c>
      <c r="D1728" s="17" t="s">
        <v>3313</v>
      </c>
      <c r="E1728" s="20" t="s">
        <v>7315</v>
      </c>
      <c r="F1728" s="20" t="s">
        <v>3157</v>
      </c>
      <c r="G1728" s="82" t="s">
        <v>7255</v>
      </c>
      <c r="H1728" s="85" t="s">
        <v>7274</v>
      </c>
      <c r="I1728" s="21" t="s">
        <v>7417</v>
      </c>
      <c r="J1728" s="21" t="s">
        <v>8018</v>
      </c>
      <c r="K1728" s="19"/>
      <c r="L1728" s="22">
        <v>44015</v>
      </c>
      <c r="M1728" s="98">
        <v>1622.7497000005101</v>
      </c>
      <c r="N1728" s="94">
        <v>1622.7497000005101</v>
      </c>
      <c r="O1728" s="94">
        <v>1622.7497000005101</v>
      </c>
      <c r="P1728" s="62">
        <f t="shared" si="26"/>
        <v>1</v>
      </c>
      <c r="Q1728" s="22">
        <v>44015</v>
      </c>
      <c r="R1728" s="99">
        <v>3486.491</v>
      </c>
      <c r="S1728" s="99">
        <v>3644.21305343628</v>
      </c>
      <c r="T1728" s="19"/>
      <c r="U1728" s="23">
        <v>3.4509448596509199E-6</v>
      </c>
      <c r="V1728" s="63">
        <v>-0.55767619232938204</v>
      </c>
      <c r="W1728" s="23">
        <v>1.0181288052990599E-4</v>
      </c>
      <c r="X1728" s="63">
        <v>-9.5925886766199309</v>
      </c>
      <c r="Y1728" s="23">
        <v>3.1552026503050001E-3</v>
      </c>
      <c r="Z1728" s="63">
        <v>13.5161236456188</v>
      </c>
      <c r="AA1728" s="23">
        <v>9.1009072493761795E-3</v>
      </c>
      <c r="AB1728" s="63">
        <v>17.816706434590699</v>
      </c>
      <c r="AC1728" s="23">
        <v>2.6646048756447299E-2</v>
      </c>
      <c r="AD1728" s="63">
        <v>22.731902123166901</v>
      </c>
      <c r="AE1728" s="23">
        <v>4.3123045730681001E-2</v>
      </c>
      <c r="AF1728" s="64">
        <v>16.505646157020202</v>
      </c>
      <c r="AG1728" s="23">
        <v>1.0599405868561E-5</v>
      </c>
      <c r="AH1728" s="63">
        <v>-6.0937658601687898</v>
      </c>
      <c r="AI1728" s="23">
        <v>3.2190183774218899E-3</v>
      </c>
      <c r="AJ1728" s="63">
        <v>10.4080148099456</v>
      </c>
      <c r="AK1728" s="23">
        <v>0.60991864837356802</v>
      </c>
      <c r="AL1728" s="23">
        <v>3.0117800435618802E-2</v>
      </c>
      <c r="AM1728" s="63">
        <v>-72.907725670957007</v>
      </c>
      <c r="AN1728" s="19"/>
      <c r="AO1728" s="26">
        <v>4.9431708066549596E-4</v>
      </c>
      <c r="AP1728" s="26">
        <v>-7.2123293648473901E-6</v>
      </c>
      <c r="AQ1728" s="26">
        <v>1.1928535113838699E-3</v>
      </c>
      <c r="AR1728" s="26">
        <v>1.0599405868561E-5</v>
      </c>
      <c r="AS1728" s="24">
        <v>12</v>
      </c>
      <c r="AT1728" s="24">
        <v>0</v>
      </c>
      <c r="AU1728" s="24">
        <v>7</v>
      </c>
      <c r="AV1728" s="25">
        <v>5</v>
      </c>
      <c r="AW1728" s="19"/>
      <c r="AX1728" s="29">
        <v>7.0795233782177996E-4</v>
      </c>
      <c r="AY1728" s="30">
        <v>-27.9578244012955</v>
      </c>
      <c r="AZ1728" s="30">
        <v>0.42410347397572001</v>
      </c>
      <c r="BA1728" s="30">
        <v>-14.6686368972005</v>
      </c>
      <c r="BB1728" s="62">
        <v>7.3150099031593597E-5</v>
      </c>
      <c r="BC1728" s="108">
        <v>-9.18491453700376E-4</v>
      </c>
      <c r="BD1728" s="22">
        <v>43930</v>
      </c>
      <c r="BE1728" s="22">
        <v>43934</v>
      </c>
      <c r="BF1728" s="24">
        <v>5</v>
      </c>
      <c r="BG1728" s="22">
        <v>43937</v>
      </c>
      <c r="BH1728" s="37"/>
    </row>
    <row r="1729" spans="1:60" x14ac:dyDescent="0.25">
      <c r="A1729" s="19"/>
      <c r="B1729" s="17" t="s">
        <v>1743</v>
      </c>
      <c r="C1729" s="17" t="s">
        <v>6009</v>
      </c>
      <c r="D1729" s="17" t="s">
        <v>3313</v>
      </c>
      <c r="E1729" s="20" t="s">
        <v>7371</v>
      </c>
      <c r="F1729" s="20" t="s">
        <v>3157</v>
      </c>
      <c r="G1729" s="82" t="s">
        <v>7255</v>
      </c>
      <c r="H1729" s="85" t="s">
        <v>7274</v>
      </c>
      <c r="I1729" s="21" t="s">
        <v>7417</v>
      </c>
      <c r="J1729" s="21" t="s">
        <v>8019</v>
      </c>
      <c r="K1729" s="19"/>
      <c r="L1729" s="22">
        <v>44015</v>
      </c>
      <c r="M1729" s="98">
        <v>1607.1735999994</v>
      </c>
      <c r="N1729" s="94">
        <v>1607.1735999994</v>
      </c>
      <c r="O1729" s="94">
        <v>1607.1735999994</v>
      </c>
      <c r="P1729" s="62">
        <f t="shared" si="26"/>
        <v>1</v>
      </c>
      <c r="Q1729" s="22">
        <v>44015</v>
      </c>
      <c r="R1729" s="99">
        <v>37076952.788999997</v>
      </c>
      <c r="S1729" s="99">
        <v>29760382.852625001</v>
      </c>
      <c r="T1729" s="19"/>
      <c r="U1729" s="23">
        <v>3.2977259252220401E-6</v>
      </c>
      <c r="V1729" s="63">
        <v>-0.55769151422282404</v>
      </c>
      <c r="W1729" s="23">
        <v>1.0192843910772399E-4</v>
      </c>
      <c r="X1729" s="63">
        <v>-9.5925771207548696</v>
      </c>
      <c r="Y1729" s="23">
        <v>3.1801182303752302E-3</v>
      </c>
      <c r="Z1729" s="63">
        <v>13.5186152036185</v>
      </c>
      <c r="AA1729" s="23">
        <v>9.1257306430634292E-3</v>
      </c>
      <c r="AB1729" s="63">
        <v>17.819188773952199</v>
      </c>
      <c r="AC1729" s="23">
        <v>2.6670556562749002E-2</v>
      </c>
      <c r="AD1729" s="63">
        <v>22.734352903818898</v>
      </c>
      <c r="AE1729" s="23">
        <v>4.3149871073183001E-2</v>
      </c>
      <c r="AF1729" s="64">
        <v>16.5083286912704</v>
      </c>
      <c r="AG1729" s="23">
        <v>1.0266576282447201E-5</v>
      </c>
      <c r="AH1729" s="63">
        <v>-6.0937991431274003</v>
      </c>
      <c r="AI1729" s="23">
        <v>3.24399204691872E-3</v>
      </c>
      <c r="AJ1729" s="63">
        <v>10.410512176895301</v>
      </c>
      <c r="AK1729" s="23">
        <v>0.60548783777106996</v>
      </c>
      <c r="AL1729" s="23">
        <v>2.99409050239774E-2</v>
      </c>
      <c r="AM1729" s="63">
        <v>-73.350806731264996</v>
      </c>
      <c r="AN1729" s="19"/>
      <c r="AO1729" s="26">
        <v>4.9426066834712401E-4</v>
      </c>
      <c r="AP1729" s="26">
        <v>3.0491319193970399E-6</v>
      </c>
      <c r="AQ1729" s="26">
        <v>1.2044332415825901E-3</v>
      </c>
      <c r="AR1729" s="26">
        <v>1.0266576282447201E-5</v>
      </c>
      <c r="AS1729" s="24">
        <v>12</v>
      </c>
      <c r="AT1729" s="24">
        <v>0</v>
      </c>
      <c r="AU1729" s="24">
        <v>7</v>
      </c>
      <c r="AV1729" s="25">
        <v>5</v>
      </c>
      <c r="AW1729" s="19"/>
      <c r="AX1729" s="29">
        <v>7.0682208397215601E-4</v>
      </c>
      <c r="AY1729" s="30">
        <v>-27.969377603265499</v>
      </c>
      <c r="AZ1729" s="30">
        <v>0.42417119283709298</v>
      </c>
      <c r="BA1729" s="30">
        <v>-14.6713542770158</v>
      </c>
      <c r="BB1729" s="62">
        <v>7.3033342711568099E-5</v>
      </c>
      <c r="BC1729" s="108">
        <v>0</v>
      </c>
      <c r="BD1729" s="22">
        <v>44015</v>
      </c>
      <c r="BE1729" s="22"/>
      <c r="BF1729" s="24"/>
      <c r="BG1729" s="22"/>
      <c r="BH1729" s="37"/>
    </row>
    <row r="1730" spans="1:60" x14ac:dyDescent="0.25">
      <c r="A1730" s="19"/>
      <c r="B1730" s="17" t="s">
        <v>1744</v>
      </c>
      <c r="C1730" s="17" t="s">
        <v>6010</v>
      </c>
      <c r="D1730" s="17" t="s">
        <v>3314</v>
      </c>
      <c r="E1730" s="20" t="s">
        <v>7294</v>
      </c>
      <c r="F1730" s="20" t="s">
        <v>3157</v>
      </c>
      <c r="G1730" s="82" t="s">
        <v>7251</v>
      </c>
      <c r="H1730" s="85" t="s">
        <v>7277</v>
      </c>
      <c r="I1730" s="21" t="s">
        <v>7417</v>
      </c>
      <c r="J1730" s="21" t="s">
        <v>8020</v>
      </c>
      <c r="K1730" s="19"/>
      <c r="L1730" s="22">
        <v>44015</v>
      </c>
      <c r="M1730" s="98">
        <v>1252.27630000003</v>
      </c>
      <c r="N1730" s="94">
        <v>1252.27630000003</v>
      </c>
      <c r="O1730" s="94">
        <v>1254.5598000008599</v>
      </c>
      <c r="P1730" s="62">
        <f t="shared" si="26"/>
        <v>0.99817983965305734</v>
      </c>
      <c r="Q1730" s="22">
        <v>43984</v>
      </c>
      <c r="R1730" s="99">
        <v>2769559.6189999999</v>
      </c>
      <c r="S1730" s="99">
        <v>3397973.4593945299</v>
      </c>
      <c r="T1730" s="19"/>
      <c r="U1730" s="23">
        <v>7.4030678661074503E-5</v>
      </c>
      <c r="V1730" s="63">
        <v>-0.55061821894923901</v>
      </c>
      <c r="W1730" s="23">
        <v>3.0274814544100099E-3</v>
      </c>
      <c r="X1730" s="63">
        <v>-9.3000218192319206</v>
      </c>
      <c r="Y1730" s="23">
        <v>5.3389424318083897E-2</v>
      </c>
      <c r="Z1730" s="63">
        <v>18.539545812382102</v>
      </c>
      <c r="AA1730" s="23">
        <v>6.3024099772519507E-2</v>
      </c>
      <c r="AB1730" s="63">
        <v>23.2090256868978</v>
      </c>
      <c r="AC1730" s="23">
        <v>0.13114380647864901</v>
      </c>
      <c r="AD1730" s="63">
        <v>33.181677895423498</v>
      </c>
      <c r="AE1730" s="23">
        <v>0.16102216386381801</v>
      </c>
      <c r="AF1730" s="64">
        <v>28.295557970355699</v>
      </c>
      <c r="AG1730" s="23">
        <v>6.3085517467698099E-6</v>
      </c>
      <c r="AH1730" s="63">
        <v>-6.0941949455809699</v>
      </c>
      <c r="AI1730" s="23">
        <v>5.6370758313278202E-2</v>
      </c>
      <c r="AJ1730" s="63">
        <v>15.723188803531199</v>
      </c>
      <c r="AK1730" s="23">
        <v>0.25227629999979401</v>
      </c>
      <c r="AL1730" s="23">
        <v>5.0666958417423302E-2</v>
      </c>
      <c r="AM1730" s="63">
        <v>10.9471035017195</v>
      </c>
      <c r="AN1730" s="19"/>
      <c r="AO1730" s="26">
        <v>3.2519733880690203E-2</v>
      </c>
      <c r="AP1730" s="26">
        <v>-5.8912042448355399E-2</v>
      </c>
      <c r="AQ1730" s="26">
        <v>5.86585997352813E-2</v>
      </c>
      <c r="AR1730" s="26">
        <v>-3.2732628472331299E-2</v>
      </c>
      <c r="AS1730" s="24">
        <v>7</v>
      </c>
      <c r="AT1730" s="24">
        <v>5</v>
      </c>
      <c r="AU1730" s="24">
        <v>7</v>
      </c>
      <c r="AV1730" s="25">
        <v>5</v>
      </c>
      <c r="AW1730" s="19"/>
      <c r="AX1730" s="29">
        <v>8.7626928983809194E-2</v>
      </c>
      <c r="AY1730" s="30">
        <v>0.432788345867266</v>
      </c>
      <c r="AZ1730" s="30">
        <v>0.61470276036925497</v>
      </c>
      <c r="BA1730" s="30">
        <v>0.55001870799060304</v>
      </c>
      <c r="BB1730" s="62">
        <v>8.9473395108052509E-3</v>
      </c>
      <c r="BC1730" s="108">
        <v>-11.6513046864711</v>
      </c>
      <c r="BD1730" s="22">
        <v>43747</v>
      </c>
      <c r="BE1730" s="22">
        <v>43783</v>
      </c>
      <c r="BF1730" s="24">
        <v>158</v>
      </c>
      <c r="BG1730" s="22">
        <v>43969</v>
      </c>
      <c r="BH1730" s="37"/>
    </row>
    <row r="1731" spans="1:60" x14ac:dyDescent="0.25">
      <c r="A1731" s="19"/>
      <c r="B1731" s="17" t="s">
        <v>1745</v>
      </c>
      <c r="C1731" s="17" t="s">
        <v>6011</v>
      </c>
      <c r="D1731" s="17" t="s">
        <v>3314</v>
      </c>
      <c r="E1731" s="20" t="s">
        <v>7320</v>
      </c>
      <c r="F1731" s="20" t="s">
        <v>3157</v>
      </c>
      <c r="G1731" s="82" t="s">
        <v>7251</v>
      </c>
      <c r="H1731" s="85" t="s">
        <v>7277</v>
      </c>
      <c r="I1731" s="21" t="s">
        <v>7417</v>
      </c>
      <c r="J1731" s="21" t="s">
        <v>8021</v>
      </c>
      <c r="K1731" s="19"/>
      <c r="L1731" s="22">
        <v>44015</v>
      </c>
      <c r="M1731" s="98">
        <v>1337.61070000008</v>
      </c>
      <c r="N1731" s="94">
        <v>1337.61070000008</v>
      </c>
      <c r="O1731" s="94">
        <v>1338.78999999911</v>
      </c>
      <c r="P1731" s="62">
        <f t="shared" si="26"/>
        <v>0.99911912996135999</v>
      </c>
      <c r="Q1731" s="22">
        <v>44007</v>
      </c>
      <c r="R1731" s="99">
        <v>49456920.441</v>
      </c>
      <c r="S1731" s="99">
        <v>37451715.312937498</v>
      </c>
      <c r="T1731" s="19"/>
      <c r="U1731" s="23">
        <v>1.0654458856151899E-4</v>
      </c>
      <c r="V1731" s="63">
        <v>-0.547366827959195</v>
      </c>
      <c r="W1731" s="23">
        <v>4.00631041702582E-3</v>
      </c>
      <c r="X1731" s="63">
        <v>-9.2021389229630604</v>
      </c>
      <c r="Y1731" s="23">
        <v>5.9641428004397298E-2</v>
      </c>
      <c r="Z1731" s="63">
        <v>19.1647461810207</v>
      </c>
      <c r="AA1731" s="23">
        <v>7.5767234013255802E-2</v>
      </c>
      <c r="AB1731" s="63">
        <v>24.4833391109714</v>
      </c>
      <c r="AC1731" s="23">
        <v>0.15840709213807699</v>
      </c>
      <c r="AD1731" s="63">
        <v>35.908006461337202</v>
      </c>
      <c r="AE1731" s="23">
        <v>0.20323952739825499</v>
      </c>
      <c r="AF1731" s="64">
        <v>32.517294323770301</v>
      </c>
      <c r="AG1731" s="23">
        <v>1.0385265704826501E-4</v>
      </c>
      <c r="AH1731" s="63">
        <v>-6.0844405350508204</v>
      </c>
      <c r="AI1731" s="23">
        <v>6.2744147744524498E-2</v>
      </c>
      <c r="AJ1731" s="63">
        <v>16.3605277466704</v>
      </c>
      <c r="AK1731" s="23">
        <v>0.33761070000066001</v>
      </c>
      <c r="AL1731" s="23">
        <v>6.1613991787453401E-2</v>
      </c>
      <c r="AM1731" s="63">
        <v>25.3146031944489</v>
      </c>
      <c r="AN1731" s="19"/>
      <c r="AO1731" s="26">
        <v>3.2553395374634399E-2</v>
      </c>
      <c r="AP1731" s="26">
        <v>-5.88813152417424E-2</v>
      </c>
      <c r="AQ1731" s="26">
        <v>5.96920130392391E-2</v>
      </c>
      <c r="AR1731" s="26">
        <v>-3.1754540073052298E-2</v>
      </c>
      <c r="AS1731" s="24">
        <v>8</v>
      </c>
      <c r="AT1731" s="24">
        <v>4</v>
      </c>
      <c r="AU1731" s="24">
        <v>8</v>
      </c>
      <c r="AV1731" s="25">
        <v>4</v>
      </c>
      <c r="AW1731" s="19"/>
      <c r="AX1731" s="29">
        <v>8.7646231650433004E-2</v>
      </c>
      <c r="AY1731" s="30">
        <v>0.56739796088641004</v>
      </c>
      <c r="AZ1731" s="30">
        <v>0.655309219067021</v>
      </c>
      <c r="BA1731" s="30">
        <v>0.72300262381668301</v>
      </c>
      <c r="BB1731" s="62">
        <v>8.9496704459816109E-3</v>
      </c>
      <c r="BC1731" s="108">
        <v>-11.547525651185399</v>
      </c>
      <c r="BD1731" s="22">
        <v>43747</v>
      </c>
      <c r="BE1731" s="22">
        <v>43783</v>
      </c>
      <c r="BF1731" s="24">
        <v>154</v>
      </c>
      <c r="BG1731" s="22">
        <v>43963</v>
      </c>
      <c r="BH1731" s="37"/>
    </row>
    <row r="1732" spans="1:60" x14ac:dyDescent="0.25">
      <c r="A1732" s="19"/>
      <c r="B1732" s="17" t="s">
        <v>1746</v>
      </c>
      <c r="C1732" s="17" t="s">
        <v>6012</v>
      </c>
      <c r="D1732" s="17" t="s">
        <v>3314</v>
      </c>
      <c r="E1732" s="20" t="s">
        <v>7394</v>
      </c>
      <c r="F1732" s="20" t="s">
        <v>3157</v>
      </c>
      <c r="G1732" s="82" t="s">
        <v>7251</v>
      </c>
      <c r="H1732" s="85" t="s">
        <v>7277</v>
      </c>
      <c r="I1732" s="21" t="s">
        <v>7417</v>
      </c>
      <c r="J1732" s="21" t="s">
        <v>8022</v>
      </c>
      <c r="K1732" s="19"/>
      <c r="L1732" s="22">
        <v>44015</v>
      </c>
      <c r="M1732" s="98">
        <v>1297.55700000003</v>
      </c>
      <c r="N1732" s="94">
        <v>1297.55700000003</v>
      </c>
      <c r="O1732" s="94">
        <v>1299.49349999987</v>
      </c>
      <c r="P1732" s="62">
        <f t="shared" si="26"/>
        <v>0.99850980401222467</v>
      </c>
      <c r="Q1732" s="22">
        <v>43984</v>
      </c>
      <c r="R1732" s="99">
        <v>4873971.2640000004</v>
      </c>
      <c r="S1732" s="99">
        <v>5484473.6581015596</v>
      </c>
      <c r="T1732" s="19"/>
      <c r="U1732" s="23">
        <v>8.4704801338375505E-5</v>
      </c>
      <c r="V1732" s="63">
        <v>-0.54955080668150902</v>
      </c>
      <c r="W1732" s="23">
        <v>3.34836859292409E-3</v>
      </c>
      <c r="X1732" s="63">
        <v>-9.2679331053805107</v>
      </c>
      <c r="Y1732" s="23">
        <v>5.5434259380490403E-2</v>
      </c>
      <c r="Z1732" s="63">
        <v>18.7440293186228</v>
      </c>
      <c r="AA1732" s="23">
        <v>6.7184167251980398E-2</v>
      </c>
      <c r="AB1732" s="63">
        <v>23.6250324348512</v>
      </c>
      <c r="AC1732" s="23">
        <v>0.14000820769797401</v>
      </c>
      <c r="AD1732" s="63">
        <v>34.068118017341497</v>
      </c>
      <c r="AE1732" s="23">
        <v>0.17469484398141499</v>
      </c>
      <c r="AF1732" s="64">
        <v>29.6628259821155</v>
      </c>
      <c r="AG1732" s="23">
        <v>3.83812894142466E-5</v>
      </c>
      <c r="AH1732" s="63">
        <v>-6.0909876718142204</v>
      </c>
      <c r="AI1732" s="23">
        <v>5.8455328377021901E-2</v>
      </c>
      <c r="AJ1732" s="63">
        <v>15.9316458099056</v>
      </c>
      <c r="AK1732" s="23">
        <v>0.29755699999979701</v>
      </c>
      <c r="AL1732" s="23">
        <v>5.5700587176033899E-2</v>
      </c>
      <c r="AM1732" s="63">
        <v>19.049822837405401</v>
      </c>
      <c r="AN1732" s="19"/>
      <c r="AO1732" s="26">
        <v>3.2530823122215197E-2</v>
      </c>
      <c r="AP1732" s="26">
        <v>-5.8901918238043402E-2</v>
      </c>
      <c r="AQ1732" s="26">
        <v>5.8997029511374401E-2</v>
      </c>
      <c r="AR1732" s="26">
        <v>-3.2412107697382501E-2</v>
      </c>
      <c r="AS1732" s="24">
        <v>7</v>
      </c>
      <c r="AT1732" s="24">
        <v>5</v>
      </c>
      <c r="AU1732" s="24">
        <v>8</v>
      </c>
      <c r="AV1732" s="25">
        <v>4</v>
      </c>
      <c r="AW1732" s="19"/>
      <c r="AX1732" s="29">
        <v>8.7633020418143096E-2</v>
      </c>
      <c r="AY1732" s="30">
        <v>0.47674625022818901</v>
      </c>
      <c r="AZ1732" s="30">
        <v>0.62796200114644296</v>
      </c>
      <c r="BA1732" s="30">
        <v>0.606410857304581</v>
      </c>
      <c r="BB1732" s="62">
        <v>8.9480792925951402E-3</v>
      </c>
      <c r="BC1732" s="108">
        <v>-11.6172807401454</v>
      </c>
      <c r="BD1732" s="22">
        <v>43747</v>
      </c>
      <c r="BE1732" s="22">
        <v>43783</v>
      </c>
      <c r="BF1732" s="24">
        <v>157</v>
      </c>
      <c r="BG1732" s="22">
        <v>43966</v>
      </c>
      <c r="BH1732" s="37"/>
    </row>
    <row r="1733" spans="1:60" x14ac:dyDescent="0.25">
      <c r="A1733" s="19"/>
      <c r="B1733" s="17" t="s">
        <v>1747</v>
      </c>
      <c r="C1733" s="17" t="s">
        <v>6013</v>
      </c>
      <c r="D1733" s="17" t="s">
        <v>3315</v>
      </c>
      <c r="E1733" s="20" t="s">
        <v>7298</v>
      </c>
      <c r="F1733" s="20" t="s">
        <v>3157</v>
      </c>
      <c r="G1733" s="82" t="s">
        <v>7253</v>
      </c>
      <c r="H1733" s="85" t="s">
        <v>7279</v>
      </c>
      <c r="I1733" s="21" t="s">
        <v>7417</v>
      </c>
      <c r="J1733" s="21" t="s">
        <v>8023</v>
      </c>
      <c r="K1733" s="19"/>
      <c r="L1733" s="22">
        <v>44015</v>
      </c>
      <c r="M1733" s="98">
        <v>1260.85080000013</v>
      </c>
      <c r="N1733" s="94">
        <v>1260.85080000013</v>
      </c>
      <c r="O1733" s="94">
        <v>1263.10879999958</v>
      </c>
      <c r="P1733" s="62">
        <f t="shared" ref="P1733:P1796" si="27">IFERROR(N1733/O1733,"")</f>
        <v>0.99821234718699547</v>
      </c>
      <c r="Q1733" s="22">
        <v>43984</v>
      </c>
      <c r="R1733" s="99">
        <v>295202.46899999998</v>
      </c>
      <c r="S1733" s="99">
        <v>323755.16786621098</v>
      </c>
      <c r="T1733" s="19"/>
      <c r="U1733" s="23">
        <v>-2.3383499592455299E-4</v>
      </c>
      <c r="V1733" s="63">
        <v>-0.58140478640780202</v>
      </c>
      <c r="W1733" s="23">
        <v>1.7967734347621399E-3</v>
      </c>
      <c r="X1733" s="63">
        <v>-9.4230926211894293</v>
      </c>
      <c r="Y1733" s="23">
        <v>3.6108078615143299E-2</v>
      </c>
      <c r="Z1733" s="63">
        <v>16.811411242088099</v>
      </c>
      <c r="AA1733" s="23">
        <v>4.3258309964585399E-2</v>
      </c>
      <c r="AB1733" s="63">
        <v>21.232446706126201</v>
      </c>
      <c r="AC1733" s="23">
        <v>0.10603324369556499</v>
      </c>
      <c r="AD1733" s="63">
        <v>30.670621617085999</v>
      </c>
      <c r="AE1733" s="23">
        <v>0.133505635789334</v>
      </c>
      <c r="AF1733" s="64">
        <v>25.543905162892798</v>
      </c>
      <c r="AG1733" s="23">
        <v>-7.1379863584297701E-6</v>
      </c>
      <c r="AH1733" s="63">
        <v>-6.0955395993951198</v>
      </c>
      <c r="AI1733" s="23">
        <v>3.9256480193216703E-2</v>
      </c>
      <c r="AJ1733" s="63">
        <v>14.0117609915324</v>
      </c>
      <c r="AK1733" s="23">
        <v>0.26085079999931599</v>
      </c>
      <c r="AL1733" s="23">
        <v>4.5668254699194201E-2</v>
      </c>
      <c r="AM1733" s="63">
        <v>18.298015859007101</v>
      </c>
      <c r="AN1733" s="19"/>
      <c r="AO1733" s="26">
        <v>2.6135668720598901E-2</v>
      </c>
      <c r="AP1733" s="26">
        <v>-5.0380430980149001E-2</v>
      </c>
      <c r="AQ1733" s="26">
        <v>3.1566259445753503E-2</v>
      </c>
      <c r="AR1733" s="26">
        <v>-2.99128205006127E-2</v>
      </c>
      <c r="AS1733" s="24">
        <v>6</v>
      </c>
      <c r="AT1733" s="24">
        <v>6</v>
      </c>
      <c r="AU1733" s="24">
        <v>7</v>
      </c>
      <c r="AV1733" s="25">
        <v>5</v>
      </c>
      <c r="AW1733" s="19"/>
      <c r="AX1733" s="29">
        <v>6.9929663517177706E-2</v>
      </c>
      <c r="AY1733" s="30">
        <v>0.233551624048005</v>
      </c>
      <c r="AZ1733" s="30">
        <v>0.54485793972799001</v>
      </c>
      <c r="BA1733" s="30">
        <v>0.28777154774979902</v>
      </c>
      <c r="BB1733" s="62">
        <v>7.13991099960367E-3</v>
      </c>
      <c r="BC1733" s="108">
        <v>-10.133950720905</v>
      </c>
      <c r="BD1733" s="22">
        <v>43747</v>
      </c>
      <c r="BE1733" s="22">
        <v>43783</v>
      </c>
      <c r="BF1733" s="24">
        <v>162</v>
      </c>
      <c r="BG1733" s="22">
        <v>43973</v>
      </c>
      <c r="BH1733" s="37"/>
    </row>
    <row r="1734" spans="1:60" x14ac:dyDescent="0.25">
      <c r="A1734" s="19"/>
      <c r="B1734" s="17" t="s">
        <v>1748</v>
      </c>
      <c r="C1734" s="17" t="s">
        <v>6014</v>
      </c>
      <c r="D1734" s="17" t="s">
        <v>3315</v>
      </c>
      <c r="E1734" s="20" t="s">
        <v>7382</v>
      </c>
      <c r="F1734" s="20" t="s">
        <v>3157</v>
      </c>
      <c r="G1734" s="82" t="s">
        <v>7253</v>
      </c>
      <c r="H1734" s="85" t="s">
        <v>7279</v>
      </c>
      <c r="I1734" s="21" t="s">
        <v>7417</v>
      </c>
      <c r="J1734" s="21" t="s">
        <v>8024</v>
      </c>
      <c r="K1734" s="19"/>
      <c r="L1734" s="22">
        <v>44015</v>
      </c>
      <c r="M1734" s="98">
        <v>1200.3534999992701</v>
      </c>
      <c r="N1734" s="94">
        <v>1200.3534999992701</v>
      </c>
      <c r="O1734" s="94">
        <v>1207.6125000007501</v>
      </c>
      <c r="P1734" s="62">
        <f t="shared" si="27"/>
        <v>0.99398896583011898</v>
      </c>
      <c r="Q1734" s="22">
        <v>43747</v>
      </c>
      <c r="R1734" s="99">
        <v>35931703.640000001</v>
      </c>
      <c r="S1734" s="99">
        <v>47685483.806937501</v>
      </c>
      <c r="T1734" s="19"/>
      <c r="U1734" s="23">
        <v>-2.6385261662653599E-4</v>
      </c>
      <c r="V1734" s="63">
        <v>-0.584406548478</v>
      </c>
      <c r="W1734" s="23">
        <v>8.9395199393038605E-4</v>
      </c>
      <c r="X1734" s="63">
        <v>-9.5133747652725997</v>
      </c>
      <c r="Y1734" s="23">
        <v>3.0456208291070701E-2</v>
      </c>
      <c r="Z1734" s="63">
        <v>16.246224209695399</v>
      </c>
      <c r="AA1734" s="23">
        <v>3.1829706773351098E-2</v>
      </c>
      <c r="AB1734" s="63">
        <v>20.089586386981001</v>
      </c>
      <c r="AC1734" s="23">
        <v>8.2357972656609504E-2</v>
      </c>
      <c r="AD1734" s="63">
        <v>28.303094513190398</v>
      </c>
      <c r="AE1734" s="23">
        <v>9.8202844568732003E-2</v>
      </c>
      <c r="AF1734" s="64">
        <v>22.013626040832602</v>
      </c>
      <c r="AG1734" s="23">
        <v>-9.7295202067471096E-5</v>
      </c>
      <c r="AH1734" s="63">
        <v>-6.1045553209623904</v>
      </c>
      <c r="AI1734" s="23">
        <v>3.3494206731120399E-2</v>
      </c>
      <c r="AJ1734" s="63">
        <v>13.435533645315401</v>
      </c>
      <c r="AK1734" s="23">
        <v>0.200353499998455</v>
      </c>
      <c r="AL1734" s="23">
        <v>3.5698059220521799E-2</v>
      </c>
      <c r="AM1734" s="63">
        <v>12.484064663658501</v>
      </c>
      <c r="AN1734" s="19"/>
      <c r="AO1734" s="26">
        <v>2.6104715896508399E-2</v>
      </c>
      <c r="AP1734" s="26">
        <v>-5.0408981537693798E-2</v>
      </c>
      <c r="AQ1734" s="26">
        <v>3.0636550010967802E-2</v>
      </c>
      <c r="AR1734" s="26">
        <v>-3.0818872284726202E-2</v>
      </c>
      <c r="AS1734" s="24">
        <v>6</v>
      </c>
      <c r="AT1734" s="24">
        <v>6</v>
      </c>
      <c r="AU1734" s="24">
        <v>7</v>
      </c>
      <c r="AV1734" s="25">
        <v>5</v>
      </c>
      <c r="AW1734" s="19"/>
      <c r="AX1734" s="29">
        <v>6.9912872243949098E-2</v>
      </c>
      <c r="AY1734" s="30">
        <v>8.2514958829961002E-2</v>
      </c>
      <c r="AZ1734" s="30">
        <v>0.50838574277167903</v>
      </c>
      <c r="BA1734" s="30">
        <v>0.1013893007962</v>
      </c>
      <c r="BB1734" s="62">
        <v>7.1379431156583396E-3</v>
      </c>
      <c r="BC1734" s="108">
        <v>-10.2313863098098</v>
      </c>
      <c r="BD1734" s="22">
        <v>43747</v>
      </c>
      <c r="BE1734" s="22">
        <v>43783</v>
      </c>
      <c r="BF1734" s="24"/>
      <c r="BG1734" s="22"/>
      <c r="BH1734" s="37"/>
    </row>
    <row r="1735" spans="1:60" x14ac:dyDescent="0.25">
      <c r="A1735" s="19"/>
      <c r="B1735" s="17" t="s">
        <v>1749</v>
      </c>
      <c r="C1735" s="17" t="s">
        <v>6015</v>
      </c>
      <c r="D1735" s="17" t="s">
        <v>3315</v>
      </c>
      <c r="E1735" s="20" t="s">
        <v>7383</v>
      </c>
      <c r="F1735" s="20" t="s">
        <v>3157</v>
      </c>
      <c r="G1735" s="82" t="s">
        <v>7253</v>
      </c>
      <c r="H1735" s="85" t="s">
        <v>7279</v>
      </c>
      <c r="I1735" s="21" t="s">
        <v>7417</v>
      </c>
      <c r="J1735" s="21" t="s">
        <v>8025</v>
      </c>
      <c r="K1735" s="19"/>
      <c r="L1735" s="22">
        <v>44015</v>
      </c>
      <c r="M1735" s="98">
        <v>1235.40509999916</v>
      </c>
      <c r="N1735" s="94">
        <v>1235.40509999916</v>
      </c>
      <c r="O1735" s="94">
        <v>1238.3291999995699</v>
      </c>
      <c r="P1735" s="62">
        <f t="shared" si="27"/>
        <v>0.99763867314086518</v>
      </c>
      <c r="Q1735" s="22">
        <v>43747</v>
      </c>
      <c r="R1735" s="99">
        <v>10935779.734999999</v>
      </c>
      <c r="S1735" s="99">
        <v>16882795.7279687</v>
      </c>
      <c r="T1735" s="19"/>
      <c r="U1735" s="23">
        <v>-2.5021965029736699E-4</v>
      </c>
      <c r="V1735" s="63">
        <v>-0.58304325184508299</v>
      </c>
      <c r="W1735" s="23">
        <v>1.3041052716289401E-3</v>
      </c>
      <c r="X1735" s="63">
        <v>-9.4723594375100202</v>
      </c>
      <c r="Y1735" s="23">
        <v>3.3021602470398599E-2</v>
      </c>
      <c r="Z1735" s="63">
        <v>16.502763627620901</v>
      </c>
      <c r="AA1735" s="23">
        <v>3.7010390458817703E-2</v>
      </c>
      <c r="AB1735" s="63">
        <v>20.607654755527602</v>
      </c>
      <c r="AC1735" s="23">
        <v>9.4485398636607001E-2</v>
      </c>
      <c r="AD1735" s="63">
        <v>29.515837111190201</v>
      </c>
      <c r="AE1735" s="23">
        <v>0.119428906951798</v>
      </c>
      <c r="AF1735" s="64">
        <v>24.136232279153798</v>
      </c>
      <c r="AG1735" s="23">
        <v>-5.6253687034768498E-5</v>
      </c>
      <c r="AH1735" s="63">
        <v>-6.1004511694627599</v>
      </c>
      <c r="AI1735" s="23">
        <v>3.6109708416915999E-2</v>
      </c>
      <c r="AJ1735" s="63">
        <v>13.697083813895</v>
      </c>
      <c r="AK1735" s="23">
        <v>0.23540509999846099</v>
      </c>
      <c r="AL1735" s="23">
        <v>4.17645128200093E-2</v>
      </c>
      <c r="AM1735" s="63">
        <v>11.7674610943213</v>
      </c>
      <c r="AN1735" s="19"/>
      <c r="AO1735" s="26">
        <v>2.6118805461010201E-2</v>
      </c>
      <c r="AP1735" s="26">
        <v>-5.0396024260407998E-2</v>
      </c>
      <c r="AQ1735" s="26">
        <v>3.1059135708346699E-2</v>
      </c>
      <c r="AR1735" s="26">
        <v>-3.0406861580559101E-2</v>
      </c>
      <c r="AS1735" s="24">
        <v>6</v>
      </c>
      <c r="AT1735" s="24">
        <v>6</v>
      </c>
      <c r="AU1735" s="24">
        <v>7</v>
      </c>
      <c r="AV1735" s="25">
        <v>5</v>
      </c>
      <c r="AW1735" s="19"/>
      <c r="AX1735" s="29">
        <v>6.9920273168609104E-2</v>
      </c>
      <c r="AY1735" s="30">
        <v>0.15099679843069699</v>
      </c>
      <c r="AZ1735" s="30">
        <v>0.52492162742964898</v>
      </c>
      <c r="BA1735" s="30">
        <v>0.185770226871</v>
      </c>
      <c r="BB1735" s="62">
        <v>7.1388132397350998E-3</v>
      </c>
      <c r="BC1735" s="108">
        <v>-10.1870891842846</v>
      </c>
      <c r="BD1735" s="22">
        <v>43747</v>
      </c>
      <c r="BE1735" s="22">
        <v>43783</v>
      </c>
      <c r="BF1735" s="24"/>
      <c r="BG1735" s="22"/>
      <c r="BH1735" s="37"/>
    </row>
    <row r="1736" spans="1:60" x14ac:dyDescent="0.25">
      <c r="A1736" s="19"/>
      <c r="B1736" s="17" t="s">
        <v>1750</v>
      </c>
      <c r="C1736" s="17" t="s">
        <v>6016</v>
      </c>
      <c r="D1736" s="17" t="s">
        <v>3315</v>
      </c>
      <c r="E1736" s="20" t="s">
        <v>7384</v>
      </c>
      <c r="F1736" s="20" t="s">
        <v>3157</v>
      </c>
      <c r="G1736" s="82" t="s">
        <v>7253</v>
      </c>
      <c r="H1736" s="85" t="s">
        <v>7279</v>
      </c>
      <c r="I1736" s="21" t="s">
        <v>7417</v>
      </c>
      <c r="J1736" s="21" t="s">
        <v>8026</v>
      </c>
      <c r="K1736" s="19"/>
      <c r="L1736" s="22">
        <v>44015</v>
      </c>
      <c r="M1736" s="98">
        <v>1244.5111999996</v>
      </c>
      <c r="N1736" s="94">
        <v>1244.5111999996</v>
      </c>
      <c r="O1736" s="94">
        <v>1247.1622999999699</v>
      </c>
      <c r="P1736" s="62">
        <f t="shared" si="27"/>
        <v>0.9978742943076695</v>
      </c>
      <c r="Q1736" s="22">
        <v>43984</v>
      </c>
      <c r="R1736" s="99">
        <v>7681253.4869999997</v>
      </c>
      <c r="S1736" s="99">
        <v>10105918.4081094</v>
      </c>
      <c r="T1736" s="19"/>
      <c r="U1736" s="23">
        <v>-2.44775151259091E-4</v>
      </c>
      <c r="V1736" s="63">
        <v>-0.58249880194125603</v>
      </c>
      <c r="W1736" s="23">
        <v>1.46843161746801E-3</v>
      </c>
      <c r="X1736" s="63">
        <v>-9.4559268029261094</v>
      </c>
      <c r="Y1736" s="23">
        <v>3.4049373191010097E-2</v>
      </c>
      <c r="Z1736" s="63">
        <v>16.605540699674702</v>
      </c>
      <c r="AA1736" s="23">
        <v>3.9088062108930899E-2</v>
      </c>
      <c r="AB1736" s="63">
        <v>20.815421920560802</v>
      </c>
      <c r="AC1736" s="23">
        <v>9.8874601832067102E-2</v>
      </c>
      <c r="AD1736" s="63">
        <v>29.954757430736201</v>
      </c>
      <c r="AE1736" s="23">
        <v>0.12616887041993299</v>
      </c>
      <c r="AF1736" s="64">
        <v>24.8102286259527</v>
      </c>
      <c r="AG1736" s="23">
        <v>-3.9933764128363698E-5</v>
      </c>
      <c r="AH1736" s="63">
        <v>-6.0988191771684797</v>
      </c>
      <c r="AI1736" s="23">
        <v>3.7157489008677699E-2</v>
      </c>
      <c r="AJ1736" s="63">
        <v>13.8018618730712</v>
      </c>
      <c r="AK1736" s="23">
        <v>0.24451120000041601</v>
      </c>
      <c r="AL1736" s="23">
        <v>4.3416616521426497E-2</v>
      </c>
      <c r="AM1736" s="63">
        <v>16.8183807189052</v>
      </c>
      <c r="AN1736" s="19"/>
      <c r="AO1736" s="26">
        <v>2.61244106459344E-2</v>
      </c>
      <c r="AP1736" s="26">
        <v>-5.0390784620540197E-2</v>
      </c>
      <c r="AQ1736" s="26">
        <v>3.1228141531755699E-2</v>
      </c>
      <c r="AR1736" s="26">
        <v>-3.0242489941883801E-2</v>
      </c>
      <c r="AS1736" s="24">
        <v>6</v>
      </c>
      <c r="AT1736" s="24">
        <v>6</v>
      </c>
      <c r="AU1736" s="24">
        <v>7</v>
      </c>
      <c r="AV1736" s="25">
        <v>5</v>
      </c>
      <c r="AW1736" s="19"/>
      <c r="AX1736" s="29">
        <v>6.9923306702694393E-2</v>
      </c>
      <c r="AY1736" s="30">
        <v>0.17845324931977299</v>
      </c>
      <c r="AZ1736" s="30">
        <v>0.53155194047121801</v>
      </c>
      <c r="BA1736" s="30">
        <v>0.21966058718862799</v>
      </c>
      <c r="BB1736" s="62">
        <v>7.1391693568875801E-3</v>
      </c>
      <c r="BC1736" s="108">
        <v>-10.169396957571699</v>
      </c>
      <c r="BD1736" s="22">
        <v>43747</v>
      </c>
      <c r="BE1736" s="22">
        <v>43783</v>
      </c>
      <c r="BF1736" s="24">
        <v>163</v>
      </c>
      <c r="BG1736" s="22">
        <v>43976</v>
      </c>
      <c r="BH1736" s="37"/>
    </row>
    <row r="1737" spans="1:60" x14ac:dyDescent="0.25">
      <c r="A1737" s="19"/>
      <c r="B1737" s="17" t="s">
        <v>1751</v>
      </c>
      <c r="C1737" s="17" t="s">
        <v>6017</v>
      </c>
      <c r="D1737" s="17" t="s">
        <v>3315</v>
      </c>
      <c r="E1737" s="20" t="s">
        <v>7388</v>
      </c>
      <c r="F1737" s="20" t="s">
        <v>3157</v>
      </c>
      <c r="G1737" s="82" t="s">
        <v>7253</v>
      </c>
      <c r="H1737" s="85" t="s">
        <v>7279</v>
      </c>
      <c r="I1737" s="21" t="s">
        <v>7417</v>
      </c>
      <c r="J1737" s="21" t="s">
        <v>8027</v>
      </c>
      <c r="K1737" s="19"/>
      <c r="L1737" s="22">
        <v>44015</v>
      </c>
      <c r="M1737" s="98">
        <v>1240.3630999997299</v>
      </c>
      <c r="N1737" s="94">
        <v>1240.3630999997299</v>
      </c>
      <c r="O1737" s="94">
        <v>1242.7846000008301</v>
      </c>
      <c r="P1737" s="62">
        <f t="shared" si="27"/>
        <v>0.99805155293918302</v>
      </c>
      <c r="Q1737" s="22">
        <v>43984</v>
      </c>
      <c r="R1737" s="99">
        <v>2266091.378</v>
      </c>
      <c r="S1737" s="99">
        <v>5205252.0615625</v>
      </c>
      <c r="T1737" s="19"/>
      <c r="U1737" s="23">
        <v>-2.3898577910586E-4</v>
      </c>
      <c r="V1737" s="63">
        <v>-0.58191986472593304</v>
      </c>
      <c r="W1737" s="23">
        <v>1.6405946225859201E-3</v>
      </c>
      <c r="X1737" s="63">
        <v>-9.4387105024070497</v>
      </c>
      <c r="Y1737" s="23">
        <v>3.5129867846990202E-2</v>
      </c>
      <c r="Z1737" s="63">
        <v>16.713590165279999</v>
      </c>
      <c r="AA1737" s="23">
        <v>4.1275494651927098E-2</v>
      </c>
      <c r="AB1737" s="63">
        <v>21.0341651748458</v>
      </c>
      <c r="AC1737" s="23">
        <v>0.10350252369971701</v>
      </c>
      <c r="AD1737" s="63">
        <v>30.417549617501201</v>
      </c>
      <c r="AE1737" s="23">
        <v>0.13328738771815599</v>
      </c>
      <c r="AF1737" s="64">
        <v>25.522080355789502</v>
      </c>
      <c r="AG1737" s="23">
        <v>-2.2654144231637501E-5</v>
      </c>
      <c r="AH1737" s="63">
        <v>-6.0970912151824503</v>
      </c>
      <c r="AI1737" s="23">
        <v>3.82591114466777E-2</v>
      </c>
      <c r="AJ1737" s="63">
        <v>13.9120241168712</v>
      </c>
      <c r="AK1737" s="23">
        <v>0.24036309999966801</v>
      </c>
      <c r="AL1737" s="23">
        <v>4.3703342149456099E-2</v>
      </c>
      <c r="AM1737" s="63">
        <v>7.8697605027409701</v>
      </c>
      <c r="AN1737" s="19"/>
      <c r="AO1737" s="26">
        <v>2.6130352680411299E-2</v>
      </c>
      <c r="AP1737" s="26">
        <v>-5.03853519603581E-2</v>
      </c>
      <c r="AQ1737" s="26">
        <v>3.1405793601152303E-2</v>
      </c>
      <c r="AR1737" s="26">
        <v>-3.0069435372752199E-2</v>
      </c>
      <c r="AS1737" s="24">
        <v>6</v>
      </c>
      <c r="AT1737" s="24">
        <v>6</v>
      </c>
      <c r="AU1737" s="24">
        <v>7</v>
      </c>
      <c r="AV1737" s="25">
        <v>5</v>
      </c>
      <c r="AW1737" s="19"/>
      <c r="AX1737" s="29">
        <v>6.9926601617553402E-2</v>
      </c>
      <c r="AY1737" s="30">
        <v>0.207356609278804</v>
      </c>
      <c r="AZ1737" s="30">
        <v>0.53853198117394596</v>
      </c>
      <c r="BA1737" s="30">
        <v>0.25537319738214098</v>
      </c>
      <c r="BB1737" s="62">
        <v>7.1395542864866003E-3</v>
      </c>
      <c r="BC1737" s="108">
        <v>-10.150763717174399</v>
      </c>
      <c r="BD1737" s="22">
        <v>43747</v>
      </c>
      <c r="BE1737" s="22">
        <v>43783</v>
      </c>
      <c r="BF1737" s="24">
        <v>162</v>
      </c>
      <c r="BG1737" s="22">
        <v>43973</v>
      </c>
      <c r="BH1737" s="37"/>
    </row>
    <row r="1738" spans="1:60" x14ac:dyDescent="0.25">
      <c r="A1738" s="19"/>
      <c r="B1738" s="17" t="s">
        <v>1752</v>
      </c>
      <c r="C1738" s="17" t="s">
        <v>6018</v>
      </c>
      <c r="D1738" s="17" t="s">
        <v>3315</v>
      </c>
      <c r="E1738" s="20" t="s">
        <v>7389</v>
      </c>
      <c r="F1738" s="20" t="s">
        <v>3157</v>
      </c>
      <c r="G1738" s="82" t="s">
        <v>7253</v>
      </c>
      <c r="H1738" s="85" t="s">
        <v>7279</v>
      </c>
      <c r="I1738" s="21" t="s">
        <v>7417</v>
      </c>
      <c r="J1738" s="21" t="s">
        <v>8028</v>
      </c>
      <c r="K1738" s="19"/>
      <c r="L1738" s="22">
        <v>44015</v>
      </c>
      <c r="M1738" s="98">
        <v>1279.0206000004</v>
      </c>
      <c r="N1738" s="94">
        <v>1279.0206000004</v>
      </c>
      <c r="O1738" s="94">
        <v>1281.2027000002599</v>
      </c>
      <c r="P1738" s="62">
        <f t="shared" si="27"/>
        <v>0.99829683468520669</v>
      </c>
      <c r="Q1738" s="22">
        <v>43984</v>
      </c>
      <c r="R1738" s="99">
        <v>26612527.789999999</v>
      </c>
      <c r="S1738" s="99">
        <v>27644183.311000001</v>
      </c>
      <c r="T1738" s="19"/>
      <c r="U1738" s="23">
        <v>-2.3106093613023401E-4</v>
      </c>
      <c r="V1738" s="63">
        <v>-0.58112738042836998</v>
      </c>
      <c r="W1738" s="23">
        <v>1.8787862136378001E-3</v>
      </c>
      <c r="X1738" s="63">
        <v>-9.4148913433018606</v>
      </c>
      <c r="Y1738" s="23">
        <v>3.6624177108024E-2</v>
      </c>
      <c r="Z1738" s="63">
        <v>16.863021091383398</v>
      </c>
      <c r="AA1738" s="23">
        <v>4.4304496650511303E-2</v>
      </c>
      <c r="AB1738" s="63">
        <v>21.3370653747115</v>
      </c>
      <c r="AC1738" s="23">
        <v>0.109926514327526</v>
      </c>
      <c r="AD1738" s="63">
        <v>31.059948680282101</v>
      </c>
      <c r="AE1738" s="23">
        <v>0.14319630393220001</v>
      </c>
      <c r="AF1738" s="64">
        <v>26.512971977179401</v>
      </c>
      <c r="AG1738" s="23">
        <v>1.09458778752014E-6</v>
      </c>
      <c r="AH1738" s="63">
        <v>-6.0947163419768904</v>
      </c>
      <c r="AI1738" s="23">
        <v>3.9782629584806301E-2</v>
      </c>
      <c r="AJ1738" s="63">
        <v>14.064375930683999</v>
      </c>
      <c r="AK1738" s="23">
        <v>0.27902060000080398</v>
      </c>
      <c r="AL1738" s="23">
        <v>4.84031275773305E-2</v>
      </c>
      <c r="AM1738" s="63">
        <v>20.350774663878799</v>
      </c>
      <c r="AN1738" s="19"/>
      <c r="AO1738" s="26">
        <v>2.6138502651519999E-2</v>
      </c>
      <c r="AP1738" s="26">
        <v>-5.0377775953165803E-2</v>
      </c>
      <c r="AQ1738" s="26">
        <v>3.1651058523493703E-2</v>
      </c>
      <c r="AR1738" s="26">
        <v>-2.9830651505108101E-2</v>
      </c>
      <c r="AS1738" s="24">
        <v>7</v>
      </c>
      <c r="AT1738" s="24">
        <v>5</v>
      </c>
      <c r="AU1738" s="24">
        <v>7</v>
      </c>
      <c r="AV1738" s="25">
        <v>5</v>
      </c>
      <c r="AW1738" s="19"/>
      <c r="AX1738" s="29">
        <v>6.9931272585090506E-2</v>
      </c>
      <c r="AY1738" s="30">
        <v>0.24736819089116599</v>
      </c>
      <c r="AZ1738" s="30">
        <v>0.54819564422086797</v>
      </c>
      <c r="BA1738" s="30">
        <v>0.30487257787899602</v>
      </c>
      <c r="BB1738" s="62">
        <v>7.1400989575613498E-3</v>
      </c>
      <c r="BC1738" s="108">
        <v>-10.1250776664674</v>
      </c>
      <c r="BD1738" s="22">
        <v>43747</v>
      </c>
      <c r="BE1738" s="22">
        <v>43783</v>
      </c>
      <c r="BF1738" s="24">
        <v>162</v>
      </c>
      <c r="BG1738" s="22">
        <v>43973</v>
      </c>
      <c r="BH1738" s="37"/>
    </row>
    <row r="1739" spans="1:60" x14ac:dyDescent="0.25">
      <c r="A1739" s="19"/>
      <c r="B1739" s="17" t="s">
        <v>1753</v>
      </c>
      <c r="C1739" s="17" t="s">
        <v>6019</v>
      </c>
      <c r="D1739" s="17" t="s">
        <v>3315</v>
      </c>
      <c r="E1739" s="20" t="s">
        <v>7320</v>
      </c>
      <c r="F1739" s="20" t="s">
        <v>3157</v>
      </c>
      <c r="G1739" s="82" t="s">
        <v>7253</v>
      </c>
      <c r="H1739" s="85" t="s">
        <v>7279</v>
      </c>
      <c r="I1739" s="21" t="s">
        <v>7417</v>
      </c>
      <c r="J1739" s="21" t="s">
        <v>8029</v>
      </c>
      <c r="K1739" s="19"/>
      <c r="L1739" s="22">
        <v>44015</v>
      </c>
      <c r="M1739" s="98">
        <v>1102.36260000058</v>
      </c>
      <c r="N1739" s="94">
        <v>1102.36260000058</v>
      </c>
      <c r="O1739" s="94">
        <v>1103.7255000006401</v>
      </c>
      <c r="P1739" s="62">
        <f t="shared" si="27"/>
        <v>0.99876518210364862</v>
      </c>
      <c r="Q1739" s="22">
        <v>43714</v>
      </c>
      <c r="R1739" s="99">
        <v>0</v>
      </c>
      <c r="S1739" s="99">
        <v>335.79922900772101</v>
      </c>
      <c r="T1739" s="19"/>
      <c r="U1739" s="23">
        <v>0</v>
      </c>
      <c r="V1739" s="63">
        <v>-0.55802128681534702</v>
      </c>
      <c r="W1739" s="23">
        <v>0</v>
      </c>
      <c r="X1739" s="63">
        <v>-9.6027699646656401</v>
      </c>
      <c r="Y1739" s="23">
        <v>0</v>
      </c>
      <c r="Z1739" s="63">
        <v>13.200603380581001</v>
      </c>
      <c r="AA1739" s="23">
        <v>-1.2215156348247499E-3</v>
      </c>
      <c r="AB1739" s="63">
        <v>16.784464146185201</v>
      </c>
      <c r="AC1739" s="23">
        <v>5.7147654801156002E-2</v>
      </c>
      <c r="AD1739" s="63">
        <v>25.7820627276378</v>
      </c>
      <c r="AE1739" s="23">
        <v>9.8679058721318103E-2</v>
      </c>
      <c r="AF1739" s="64">
        <v>22.061247456091198</v>
      </c>
      <c r="AG1739" s="23">
        <v>0</v>
      </c>
      <c r="AH1739" s="63">
        <v>-6.0948258007556397</v>
      </c>
      <c r="AI1739" s="23">
        <v>0</v>
      </c>
      <c r="AJ1739" s="63">
        <v>10.0861129722034</v>
      </c>
      <c r="AK1739" s="23">
        <v>0.10236260000063301</v>
      </c>
      <c r="AL1739" s="23">
        <v>2.9596793061500599E-2</v>
      </c>
      <c r="AM1739" s="63">
        <v>23.876348850724799</v>
      </c>
      <c r="AN1739" s="19"/>
      <c r="AO1739" s="26">
        <v>3.0578542646253498E-4</v>
      </c>
      <c r="AP1739" s="26">
        <v>-6.7072836463921703E-4</v>
      </c>
      <c r="AQ1739" s="26">
        <v>0</v>
      </c>
      <c r="AR1739" s="26">
        <v>-1.2215156348247499E-3</v>
      </c>
      <c r="AS1739" s="24">
        <v>0</v>
      </c>
      <c r="AT1739" s="24">
        <v>1</v>
      </c>
      <c r="AU1739" s="24">
        <v>7</v>
      </c>
      <c r="AV1739" s="25">
        <v>5</v>
      </c>
      <c r="AW1739" s="19"/>
      <c r="AX1739" s="29">
        <v>9.5199892977802802E-4</v>
      </c>
      <c r="AY1739" s="30">
        <v>-30.6199786748912</v>
      </c>
      <c r="AZ1739" s="30">
        <v>0.39057035326095502</v>
      </c>
      <c r="BA1739" s="30">
        <v>-14.4053904493339</v>
      </c>
      <c r="BB1739" s="62">
        <v>9.8326550959200199E-5</v>
      </c>
      <c r="BC1739" s="108">
        <v>-0.123481789635662</v>
      </c>
      <c r="BD1739" s="22">
        <v>43714</v>
      </c>
      <c r="BE1739" s="22">
        <v>43718</v>
      </c>
      <c r="BF1739" s="24"/>
      <c r="BG1739" s="22"/>
      <c r="BH1739" s="37"/>
    </row>
    <row r="1740" spans="1:60" x14ac:dyDescent="0.25">
      <c r="A1740" s="19"/>
      <c r="B1740" s="17" t="s">
        <v>1754</v>
      </c>
      <c r="C1740" s="17" t="s">
        <v>6020</v>
      </c>
      <c r="D1740" s="17" t="s">
        <v>3316</v>
      </c>
      <c r="E1740" s="20" t="s">
        <v>7298</v>
      </c>
      <c r="F1740" s="20" t="s">
        <v>3157</v>
      </c>
      <c r="G1740" s="82" t="s">
        <v>7250</v>
      </c>
      <c r="H1740" s="85" t="s">
        <v>7280</v>
      </c>
      <c r="I1740" s="21" t="s">
        <v>7417</v>
      </c>
      <c r="J1740" s="21" t="s">
        <v>8030</v>
      </c>
      <c r="K1740" s="19"/>
      <c r="L1740" s="22">
        <v>43924</v>
      </c>
      <c r="M1740" s="98"/>
      <c r="N1740" s="94"/>
      <c r="O1740" s="94">
        <v>1485.32729999907</v>
      </c>
      <c r="P1740" s="62">
        <f t="shared" si="27"/>
        <v>0</v>
      </c>
      <c r="Q1740" s="22">
        <v>43843</v>
      </c>
      <c r="R1740" s="99"/>
      <c r="S1740" s="99">
        <v>874076.61638085905</v>
      </c>
      <c r="T1740" s="19"/>
      <c r="U1740" s="23"/>
      <c r="V1740" s="63"/>
      <c r="W1740" s="23"/>
      <c r="X1740" s="63"/>
      <c r="Y1740" s="23"/>
      <c r="Z1740" s="63"/>
      <c r="AA1740" s="23"/>
      <c r="AB1740" s="63"/>
      <c r="AC1740" s="23"/>
      <c r="AD1740" s="63"/>
      <c r="AE1740" s="23"/>
      <c r="AF1740" s="64"/>
      <c r="AG1740" s="23"/>
      <c r="AH1740" s="63"/>
      <c r="AI1740" s="23"/>
      <c r="AJ1740" s="63"/>
      <c r="AK1740" s="23"/>
      <c r="AL1740" s="23"/>
      <c r="AM1740" s="63"/>
      <c r="AN1740" s="19"/>
      <c r="AO1740" s="26">
        <v>4.9486056086607298E-2</v>
      </c>
      <c r="AP1740" s="26">
        <v>-9.8434194924338997E-2</v>
      </c>
      <c r="AQ1740" s="26">
        <v>9.3341571235214402E-2</v>
      </c>
      <c r="AR1740" s="26">
        <v>-0.18518328609381601</v>
      </c>
      <c r="AS1740" s="24"/>
      <c r="AT1740" s="24"/>
      <c r="AU1740" s="24"/>
      <c r="AV1740" s="25"/>
      <c r="AW1740" s="19"/>
      <c r="AX1740" s="29"/>
      <c r="AY1740" s="30"/>
      <c r="AZ1740" s="30"/>
      <c r="BA1740" s="30"/>
      <c r="BB1740" s="62"/>
      <c r="BC1740" s="108">
        <v>-26.704585581901501</v>
      </c>
      <c r="BD1740" s="22">
        <v>43843</v>
      </c>
      <c r="BE1740" s="22">
        <v>43913</v>
      </c>
      <c r="BF1740" s="24"/>
      <c r="BG1740" s="22"/>
      <c r="BH1740" s="37"/>
    </row>
    <row r="1741" spans="1:60" x14ac:dyDescent="0.25">
      <c r="A1741" s="19"/>
      <c r="B1741" s="17" t="s">
        <v>1755</v>
      </c>
      <c r="C1741" s="17" t="s">
        <v>6021</v>
      </c>
      <c r="D1741" s="17" t="s">
        <v>3316</v>
      </c>
      <c r="E1741" s="20" t="s">
        <v>7382</v>
      </c>
      <c r="F1741" s="20" t="s">
        <v>3157</v>
      </c>
      <c r="G1741" s="82" t="s">
        <v>7250</v>
      </c>
      <c r="H1741" s="85" t="s">
        <v>7280</v>
      </c>
      <c r="I1741" s="21" t="s">
        <v>7417</v>
      </c>
      <c r="J1741" s="21" t="s">
        <v>8031</v>
      </c>
      <c r="K1741" s="19"/>
      <c r="L1741" s="22">
        <v>43924</v>
      </c>
      <c r="M1741" s="98"/>
      <c r="N1741" s="94"/>
      <c r="O1741" s="94">
        <v>1552.6627999991199</v>
      </c>
      <c r="P1741" s="62">
        <f t="shared" si="27"/>
        <v>0</v>
      </c>
      <c r="Q1741" s="22">
        <v>43843</v>
      </c>
      <c r="R1741" s="99"/>
      <c r="S1741" s="99">
        <v>3289263.45708984</v>
      </c>
      <c r="T1741" s="19"/>
      <c r="U1741" s="23"/>
      <c r="V1741" s="63"/>
      <c r="W1741" s="23"/>
      <c r="X1741" s="63"/>
      <c r="Y1741" s="23"/>
      <c r="Z1741" s="63"/>
      <c r="AA1741" s="23"/>
      <c r="AB1741" s="63"/>
      <c r="AC1741" s="23"/>
      <c r="AD1741" s="63"/>
      <c r="AE1741" s="23"/>
      <c r="AF1741" s="64"/>
      <c r="AG1741" s="23"/>
      <c r="AH1741" s="63"/>
      <c r="AI1741" s="23"/>
      <c r="AJ1741" s="63"/>
      <c r="AK1741" s="23"/>
      <c r="AL1741" s="23"/>
      <c r="AM1741" s="63"/>
      <c r="AN1741" s="19"/>
      <c r="AO1741" s="26">
        <v>4.9400283651266398E-2</v>
      </c>
      <c r="AP1741" s="26">
        <v>-9.8655216344050098E-2</v>
      </c>
      <c r="AQ1741" s="26">
        <v>9.0657599868864097E-2</v>
      </c>
      <c r="AR1741" s="26">
        <v>-0.18724426292377799</v>
      </c>
      <c r="AS1741" s="24"/>
      <c r="AT1741" s="24"/>
      <c r="AU1741" s="24"/>
      <c r="AV1741" s="25"/>
      <c r="AW1741" s="19"/>
      <c r="AX1741" s="29"/>
      <c r="AY1741" s="30"/>
      <c r="AZ1741" s="30"/>
      <c r="BA1741" s="30"/>
      <c r="BB1741" s="62"/>
      <c r="BC1741" s="108">
        <v>-27.122566470963601</v>
      </c>
      <c r="BD1741" s="22">
        <v>43843</v>
      </c>
      <c r="BE1741" s="22">
        <v>43913</v>
      </c>
      <c r="BF1741" s="24"/>
      <c r="BG1741" s="22"/>
      <c r="BH1741" s="37"/>
    </row>
    <row r="1742" spans="1:60" x14ac:dyDescent="0.25">
      <c r="A1742" s="19"/>
      <c r="B1742" s="17" t="s">
        <v>1756</v>
      </c>
      <c r="C1742" s="17" t="s">
        <v>6022</v>
      </c>
      <c r="D1742" s="17" t="s">
        <v>3316</v>
      </c>
      <c r="E1742" s="20" t="s">
        <v>7383</v>
      </c>
      <c r="F1742" s="20" t="s">
        <v>3157</v>
      </c>
      <c r="G1742" s="82" t="s">
        <v>7250</v>
      </c>
      <c r="H1742" s="85" t="s">
        <v>7280</v>
      </c>
      <c r="I1742" s="21" t="s">
        <v>7417</v>
      </c>
      <c r="J1742" s="21" t="s">
        <v>8032</v>
      </c>
      <c r="K1742" s="19"/>
      <c r="L1742" s="22">
        <v>43924</v>
      </c>
      <c r="M1742" s="98"/>
      <c r="N1742" s="94"/>
      <c r="O1742" s="94">
        <v>1329.40780000016</v>
      </c>
      <c r="P1742" s="62">
        <f t="shared" si="27"/>
        <v>0</v>
      </c>
      <c r="Q1742" s="22">
        <v>43843</v>
      </c>
      <c r="R1742" s="99"/>
      <c r="S1742" s="99">
        <v>375702.78205566399</v>
      </c>
      <c r="T1742" s="19"/>
      <c r="U1742" s="23"/>
      <c r="V1742" s="63"/>
      <c r="W1742" s="23"/>
      <c r="X1742" s="63"/>
      <c r="Y1742" s="23"/>
      <c r="Z1742" s="63"/>
      <c r="AA1742" s="23"/>
      <c r="AB1742" s="63"/>
      <c r="AC1742" s="23"/>
      <c r="AD1742" s="63"/>
      <c r="AE1742" s="23"/>
      <c r="AF1742" s="64"/>
      <c r="AG1742" s="23"/>
      <c r="AH1742" s="63"/>
      <c r="AI1742" s="23"/>
      <c r="AJ1742" s="63"/>
      <c r="AK1742" s="23"/>
      <c r="AL1742" s="23"/>
      <c r="AM1742" s="63"/>
      <c r="AN1742" s="19"/>
      <c r="AO1742" s="26">
        <v>4.9443078785770901E-2</v>
      </c>
      <c r="AP1742" s="26">
        <v>-9.8545116895402296E-2</v>
      </c>
      <c r="AQ1742" s="26">
        <v>9.1994169270037701E-2</v>
      </c>
      <c r="AR1742" s="26">
        <v>-0.186217700785201</v>
      </c>
      <c r="AS1742" s="24"/>
      <c r="AT1742" s="24"/>
      <c r="AU1742" s="24"/>
      <c r="AV1742" s="25"/>
      <c r="AW1742" s="19"/>
      <c r="AX1742" s="29"/>
      <c r="AY1742" s="30"/>
      <c r="AZ1742" s="30"/>
      <c r="BA1742" s="30"/>
      <c r="BB1742" s="62"/>
      <c r="BC1742" s="108">
        <v>-26.914570532826499</v>
      </c>
      <c r="BD1742" s="22">
        <v>43843</v>
      </c>
      <c r="BE1742" s="22">
        <v>43913</v>
      </c>
      <c r="BF1742" s="24"/>
      <c r="BG1742" s="22"/>
      <c r="BH1742" s="37"/>
    </row>
    <row r="1743" spans="1:60" x14ac:dyDescent="0.25">
      <c r="A1743" s="19"/>
      <c r="B1743" s="17" t="s">
        <v>1757</v>
      </c>
      <c r="C1743" s="17" t="s">
        <v>6023</v>
      </c>
      <c r="D1743" s="17" t="s">
        <v>3316</v>
      </c>
      <c r="E1743" s="20" t="s">
        <v>7384</v>
      </c>
      <c r="F1743" s="20" t="s">
        <v>3157</v>
      </c>
      <c r="G1743" s="82" t="s">
        <v>7250</v>
      </c>
      <c r="H1743" s="85" t="s">
        <v>7280</v>
      </c>
      <c r="I1743" s="21" t="s">
        <v>7417</v>
      </c>
      <c r="J1743" s="21" t="s">
        <v>8033</v>
      </c>
      <c r="K1743" s="19"/>
      <c r="L1743" s="22">
        <v>43924</v>
      </c>
      <c r="M1743" s="98"/>
      <c r="N1743" s="94"/>
      <c r="O1743" s="94">
        <v>1289.50259999931</v>
      </c>
      <c r="P1743" s="62">
        <f t="shared" si="27"/>
        <v>0</v>
      </c>
      <c r="Q1743" s="22">
        <v>43843</v>
      </c>
      <c r="R1743" s="99"/>
      <c r="S1743" s="99">
        <v>379008.17120312498</v>
      </c>
      <c r="T1743" s="19"/>
      <c r="U1743" s="23"/>
      <c r="V1743" s="63"/>
      <c r="W1743" s="23"/>
      <c r="X1743" s="63"/>
      <c r="Y1743" s="23"/>
      <c r="Z1743" s="63"/>
      <c r="AA1743" s="23"/>
      <c r="AB1743" s="63"/>
      <c r="AC1743" s="23"/>
      <c r="AD1743" s="63"/>
      <c r="AE1743" s="23"/>
      <c r="AF1743" s="64"/>
      <c r="AG1743" s="23"/>
      <c r="AH1743" s="63"/>
      <c r="AI1743" s="23"/>
      <c r="AJ1743" s="63"/>
      <c r="AK1743" s="23"/>
      <c r="AL1743" s="23"/>
      <c r="AM1743" s="63"/>
      <c r="AN1743" s="19"/>
      <c r="AO1743" s="26">
        <v>4.94717490892072E-2</v>
      </c>
      <c r="AP1743" s="26">
        <v>-9.8471114413841904E-2</v>
      </c>
      <c r="AQ1743" s="26">
        <v>9.2892126283986701E-2</v>
      </c>
      <c r="AR1743" s="26">
        <v>-0.185528032003203</v>
      </c>
      <c r="AS1743" s="24"/>
      <c r="AT1743" s="24"/>
      <c r="AU1743" s="24"/>
      <c r="AV1743" s="25"/>
      <c r="AW1743" s="19"/>
      <c r="AX1743" s="29"/>
      <c r="AY1743" s="30"/>
      <c r="AZ1743" s="30"/>
      <c r="BA1743" s="30"/>
      <c r="BB1743" s="62"/>
      <c r="BC1743" s="108">
        <v>-26.774641633091999</v>
      </c>
      <c r="BD1743" s="22">
        <v>43843</v>
      </c>
      <c r="BE1743" s="22">
        <v>43913</v>
      </c>
      <c r="BF1743" s="24"/>
      <c r="BG1743" s="22"/>
      <c r="BH1743" s="37"/>
    </row>
    <row r="1744" spans="1:60" x14ac:dyDescent="0.25">
      <c r="A1744" s="19"/>
      <c r="B1744" s="17" t="s">
        <v>1758</v>
      </c>
      <c r="C1744" s="17" t="s">
        <v>6024</v>
      </c>
      <c r="D1744" s="17" t="s">
        <v>3316</v>
      </c>
      <c r="E1744" s="20" t="s">
        <v>7388</v>
      </c>
      <c r="F1744" s="20" t="s">
        <v>3157</v>
      </c>
      <c r="G1744" s="82" t="s">
        <v>7250</v>
      </c>
      <c r="H1744" s="85" t="s">
        <v>7280</v>
      </c>
      <c r="I1744" s="21" t="s">
        <v>7417</v>
      </c>
      <c r="J1744" s="21" t="s">
        <v>8034</v>
      </c>
      <c r="K1744" s="19"/>
      <c r="L1744" s="22">
        <v>43924</v>
      </c>
      <c r="M1744" s="98"/>
      <c r="N1744" s="94"/>
      <c r="O1744" s="94"/>
      <c r="P1744" s="62" t="str">
        <f t="shared" si="27"/>
        <v/>
      </c>
      <c r="Q1744" s="22"/>
      <c r="R1744" s="99"/>
      <c r="S1744" s="99"/>
      <c r="T1744" s="19"/>
      <c r="U1744" s="23"/>
      <c r="V1744" s="63"/>
      <c r="W1744" s="23"/>
      <c r="X1744" s="63"/>
      <c r="Y1744" s="23"/>
      <c r="Z1744" s="63"/>
      <c r="AA1744" s="23"/>
      <c r="AB1744" s="63"/>
      <c r="AC1744" s="23"/>
      <c r="AD1744" s="63"/>
      <c r="AE1744" s="23"/>
      <c r="AF1744" s="64"/>
      <c r="AG1744" s="23"/>
      <c r="AH1744" s="63"/>
      <c r="AI1744" s="23"/>
      <c r="AJ1744" s="63"/>
      <c r="AK1744" s="23"/>
      <c r="AL1744" s="23"/>
      <c r="AM1744" s="63"/>
      <c r="AN1744" s="19"/>
      <c r="AO1744" s="26">
        <v>4.9486057952890398E-2</v>
      </c>
      <c r="AP1744" s="26">
        <v>-9.8434278960630797E-2</v>
      </c>
      <c r="AQ1744" s="26">
        <v>-1.5447884379682399E-4</v>
      </c>
      <c r="AR1744" s="26">
        <v>-0.185183523173619</v>
      </c>
      <c r="AS1744" s="24"/>
      <c r="AT1744" s="24"/>
      <c r="AU1744" s="24"/>
      <c r="AV1744" s="25"/>
      <c r="AW1744" s="19"/>
      <c r="AX1744" s="29"/>
      <c r="AY1744" s="30"/>
      <c r="AZ1744" s="30"/>
      <c r="BA1744" s="30"/>
      <c r="BB1744" s="62"/>
      <c r="BC1744" s="108">
        <v>-22.129157167626499</v>
      </c>
      <c r="BD1744" s="22">
        <v>43894</v>
      </c>
      <c r="BE1744" s="22">
        <v>43913</v>
      </c>
      <c r="BF1744" s="24"/>
      <c r="BG1744" s="22"/>
      <c r="BH1744" s="37"/>
    </row>
    <row r="1745" spans="1:60" x14ac:dyDescent="0.25">
      <c r="A1745" s="19"/>
      <c r="B1745" s="17" t="s">
        <v>1759</v>
      </c>
      <c r="C1745" s="17" t="s">
        <v>6025</v>
      </c>
      <c r="D1745" s="17" t="s">
        <v>3316</v>
      </c>
      <c r="E1745" s="20" t="s">
        <v>7389</v>
      </c>
      <c r="F1745" s="20" t="s">
        <v>3157</v>
      </c>
      <c r="G1745" s="82" t="s">
        <v>7250</v>
      </c>
      <c r="H1745" s="85" t="s">
        <v>7280</v>
      </c>
      <c r="I1745" s="21" t="s">
        <v>7417</v>
      </c>
      <c r="J1745" s="21" t="s">
        <v>8035</v>
      </c>
      <c r="K1745" s="19"/>
      <c r="L1745" s="22">
        <v>43924</v>
      </c>
      <c r="M1745" s="98"/>
      <c r="N1745" s="94"/>
      <c r="O1745" s="94">
        <v>1295.3313999995601</v>
      </c>
      <c r="P1745" s="62">
        <f t="shared" si="27"/>
        <v>0</v>
      </c>
      <c r="Q1745" s="22">
        <v>43843</v>
      </c>
      <c r="R1745" s="99"/>
      <c r="S1745" s="99">
        <v>118115.353522827</v>
      </c>
      <c r="T1745" s="19"/>
      <c r="U1745" s="23"/>
      <c r="V1745" s="63"/>
      <c r="W1745" s="23"/>
      <c r="X1745" s="63"/>
      <c r="Y1745" s="23"/>
      <c r="Z1745" s="63"/>
      <c r="AA1745" s="23"/>
      <c r="AB1745" s="63"/>
      <c r="AC1745" s="23"/>
      <c r="AD1745" s="63"/>
      <c r="AE1745" s="23"/>
      <c r="AF1745" s="64"/>
      <c r="AG1745" s="23"/>
      <c r="AH1745" s="63"/>
      <c r="AI1745" s="23"/>
      <c r="AJ1745" s="63"/>
      <c r="AK1745" s="23"/>
      <c r="AL1745" s="23"/>
      <c r="AM1745" s="63"/>
      <c r="AN1745" s="19"/>
      <c r="AO1745" s="26">
        <v>4.95092711389589E-2</v>
      </c>
      <c r="AP1745" s="26">
        <v>-9.8374409401003504E-2</v>
      </c>
      <c r="AQ1745" s="26">
        <v>9.4069677717925501E-2</v>
      </c>
      <c r="AR1745" s="26">
        <v>-0.20308575001661699</v>
      </c>
      <c r="AS1745" s="24"/>
      <c r="AT1745" s="24"/>
      <c r="AU1745" s="24"/>
      <c r="AV1745" s="25"/>
      <c r="AW1745" s="19"/>
      <c r="AX1745" s="29"/>
      <c r="AY1745" s="30"/>
      <c r="AZ1745" s="30"/>
      <c r="BA1745" s="30"/>
      <c r="BB1745" s="62"/>
      <c r="BC1745" s="108">
        <v>-26.364558135450402</v>
      </c>
      <c r="BD1745" s="22">
        <v>43843</v>
      </c>
      <c r="BE1745" s="22">
        <v>43910</v>
      </c>
      <c r="BF1745" s="24"/>
      <c r="BG1745" s="22"/>
      <c r="BH1745" s="37"/>
    </row>
    <row r="1746" spans="1:60" x14ac:dyDescent="0.25">
      <c r="A1746" s="19"/>
      <c r="B1746" s="17" t="s">
        <v>1760</v>
      </c>
      <c r="C1746" s="17" t="s">
        <v>6026</v>
      </c>
      <c r="D1746" s="17" t="s">
        <v>3316</v>
      </c>
      <c r="E1746" s="20" t="s">
        <v>7320</v>
      </c>
      <c r="F1746" s="20" t="s">
        <v>3157</v>
      </c>
      <c r="G1746" s="82" t="s">
        <v>7250</v>
      </c>
      <c r="H1746" s="85" t="s">
        <v>7280</v>
      </c>
      <c r="I1746" s="21" t="s">
        <v>7417</v>
      </c>
      <c r="J1746" s="21" t="s">
        <v>8036</v>
      </c>
      <c r="K1746" s="19"/>
      <c r="L1746" s="22">
        <v>43924</v>
      </c>
      <c r="M1746" s="98"/>
      <c r="N1746" s="94"/>
      <c r="O1746" s="94">
        <v>1118.66070000082</v>
      </c>
      <c r="P1746" s="62">
        <f t="shared" si="27"/>
        <v>0</v>
      </c>
      <c r="Q1746" s="22">
        <v>43924</v>
      </c>
      <c r="R1746" s="99"/>
      <c r="S1746" s="99">
        <v>0</v>
      </c>
      <c r="T1746" s="19"/>
      <c r="U1746" s="23"/>
      <c r="V1746" s="63"/>
      <c r="W1746" s="23"/>
      <c r="X1746" s="63"/>
      <c r="Y1746" s="23"/>
      <c r="Z1746" s="63"/>
      <c r="AA1746" s="23"/>
      <c r="AB1746" s="63"/>
      <c r="AC1746" s="23"/>
      <c r="AD1746" s="63"/>
      <c r="AE1746" s="23"/>
      <c r="AF1746" s="64"/>
      <c r="AG1746" s="23"/>
      <c r="AH1746" s="63"/>
      <c r="AI1746" s="23"/>
      <c r="AJ1746" s="63"/>
      <c r="AK1746" s="23"/>
      <c r="AL1746" s="23"/>
      <c r="AM1746" s="63"/>
      <c r="AN1746" s="19"/>
      <c r="AO1746" s="26">
        <v>0</v>
      </c>
      <c r="AP1746" s="26">
        <v>0</v>
      </c>
      <c r="AQ1746" s="26">
        <v>0</v>
      </c>
      <c r="AR1746" s="26">
        <v>0</v>
      </c>
      <c r="AS1746" s="24"/>
      <c r="AT1746" s="24"/>
      <c r="AU1746" s="24"/>
      <c r="AV1746" s="25"/>
      <c r="AW1746" s="19"/>
      <c r="AX1746" s="29"/>
      <c r="AY1746" s="30"/>
      <c r="AZ1746" s="30"/>
      <c r="BA1746" s="30"/>
      <c r="BB1746" s="62"/>
      <c r="BC1746" s="108">
        <v>0</v>
      </c>
      <c r="BD1746" s="22">
        <v>43650</v>
      </c>
      <c r="BE1746" s="22"/>
      <c r="BF1746" s="24"/>
      <c r="BG1746" s="22"/>
      <c r="BH1746" s="37"/>
    </row>
    <row r="1747" spans="1:60" x14ac:dyDescent="0.25">
      <c r="A1747" s="19"/>
      <c r="B1747" s="17" t="s">
        <v>1761</v>
      </c>
      <c r="C1747" s="17" t="s">
        <v>6027</v>
      </c>
      <c r="D1747" s="17" t="s">
        <v>3316</v>
      </c>
      <c r="E1747" s="20" t="s">
        <v>7376</v>
      </c>
      <c r="F1747" s="20" t="s">
        <v>3157</v>
      </c>
      <c r="G1747" s="82" t="s">
        <v>7250</v>
      </c>
      <c r="H1747" s="85" t="s">
        <v>7280</v>
      </c>
      <c r="I1747" s="21" t="s">
        <v>7417</v>
      </c>
      <c r="J1747" s="21" t="s">
        <v>8037</v>
      </c>
      <c r="K1747" s="19"/>
      <c r="L1747" s="22">
        <v>43924</v>
      </c>
      <c r="M1747" s="98"/>
      <c r="N1747" s="94"/>
      <c r="O1747" s="94">
        <v>1438.0919000003501</v>
      </c>
      <c r="P1747" s="62">
        <f t="shared" si="27"/>
        <v>0</v>
      </c>
      <c r="Q1747" s="22">
        <v>43843</v>
      </c>
      <c r="R1747" s="99"/>
      <c r="S1747" s="99">
        <v>594970.51562988304</v>
      </c>
      <c r="T1747" s="19"/>
      <c r="U1747" s="23"/>
      <c r="V1747" s="63"/>
      <c r="W1747" s="23"/>
      <c r="X1747" s="63"/>
      <c r="Y1747" s="23"/>
      <c r="Z1747" s="63"/>
      <c r="AA1747" s="23"/>
      <c r="AB1747" s="63"/>
      <c r="AC1747" s="23"/>
      <c r="AD1747" s="63"/>
      <c r="AE1747" s="23"/>
      <c r="AF1747" s="64"/>
      <c r="AG1747" s="23"/>
      <c r="AH1747" s="63"/>
      <c r="AI1747" s="23"/>
      <c r="AJ1747" s="63"/>
      <c r="AK1747" s="23"/>
      <c r="AL1747" s="23"/>
      <c r="AM1747" s="63"/>
      <c r="AN1747" s="19"/>
      <c r="AO1747" s="26">
        <v>4.9500393733978902E-2</v>
      </c>
      <c r="AP1747" s="26">
        <v>-9.8397342743701294E-2</v>
      </c>
      <c r="AQ1747" s="26">
        <v>9.3791024881356905E-2</v>
      </c>
      <c r="AR1747" s="26">
        <v>-0.184838161162625</v>
      </c>
      <c r="AS1747" s="24"/>
      <c r="AT1747" s="24"/>
      <c r="AU1747" s="24"/>
      <c r="AV1747" s="25"/>
      <c r="AW1747" s="19"/>
      <c r="AX1747" s="29"/>
      <c r="AY1747" s="30"/>
      <c r="AZ1747" s="30"/>
      <c r="BA1747" s="30"/>
      <c r="BB1747" s="62"/>
      <c r="BC1747" s="108">
        <v>-26.634466128394699</v>
      </c>
      <c r="BD1747" s="22">
        <v>43843</v>
      </c>
      <c r="BE1747" s="22">
        <v>43913</v>
      </c>
      <c r="BF1747" s="24"/>
      <c r="BG1747" s="22"/>
      <c r="BH1747" s="37"/>
    </row>
    <row r="1748" spans="1:60" x14ac:dyDescent="0.25">
      <c r="A1748" s="19"/>
      <c r="B1748" s="17" t="s">
        <v>1762</v>
      </c>
      <c r="C1748" s="17" t="s">
        <v>6028</v>
      </c>
      <c r="D1748" s="17" t="s">
        <v>3317</v>
      </c>
      <c r="E1748" s="20" t="s">
        <v>7298</v>
      </c>
      <c r="F1748" s="20" t="s">
        <v>3157</v>
      </c>
      <c r="G1748" s="82" t="s">
        <v>7250</v>
      </c>
      <c r="H1748" s="85" t="s">
        <v>7284</v>
      </c>
      <c r="I1748" s="21" t="s">
        <v>7417</v>
      </c>
      <c r="J1748" s="21" t="s">
        <v>8038</v>
      </c>
      <c r="K1748" s="19"/>
      <c r="L1748" s="22">
        <v>44015</v>
      </c>
      <c r="M1748" s="98">
        <v>2016.2709999997201</v>
      </c>
      <c r="N1748" s="94">
        <v>2016.2709999997201</v>
      </c>
      <c r="O1748" s="94">
        <v>2202.2410999983499</v>
      </c>
      <c r="P1748" s="62">
        <f t="shared" si="27"/>
        <v>0.91555415980622235</v>
      </c>
      <c r="Q1748" s="22">
        <v>43881</v>
      </c>
      <c r="R1748" s="99">
        <v>547880.80299999996</v>
      </c>
      <c r="S1748" s="99">
        <v>560250.89894628897</v>
      </c>
      <c r="T1748" s="19"/>
      <c r="U1748" s="23">
        <v>-2.6017416012109598E-3</v>
      </c>
      <c r="V1748" s="63">
        <v>-0.81819544693644297</v>
      </c>
      <c r="W1748" s="23">
        <v>3.9211080913446501E-2</v>
      </c>
      <c r="X1748" s="63">
        <v>-5.6816618733209898</v>
      </c>
      <c r="Y1748" s="23">
        <v>-1.8358321746745801E-2</v>
      </c>
      <c r="Z1748" s="63">
        <v>11.3647712059028</v>
      </c>
      <c r="AA1748" s="23">
        <v>0.15484783030115101</v>
      </c>
      <c r="AB1748" s="63">
        <v>32.391398739768199</v>
      </c>
      <c r="AC1748" s="23">
        <v>0.25930557008541699</v>
      </c>
      <c r="AD1748" s="63">
        <v>45.9978542560712</v>
      </c>
      <c r="AE1748" s="23">
        <v>0.32156992678938001</v>
      </c>
      <c r="AF1748" s="64">
        <v>44.350334262882797</v>
      </c>
      <c r="AG1748" s="23">
        <v>-9.2055333743701305E-3</v>
      </c>
      <c r="AH1748" s="63">
        <v>-7.0153791381962902</v>
      </c>
      <c r="AI1748" s="23">
        <v>-1.8870017665904E-3</v>
      </c>
      <c r="AJ1748" s="63">
        <v>9.8974127955443691</v>
      </c>
      <c r="AK1748" s="23">
        <v>0.72686559494235603</v>
      </c>
      <c r="AL1748" s="23">
        <v>7.3463817518131705E-2</v>
      </c>
      <c r="AM1748" s="63">
        <v>79.567211986170193</v>
      </c>
      <c r="AN1748" s="19"/>
      <c r="AO1748" s="26">
        <v>4.0906670035837998E-2</v>
      </c>
      <c r="AP1748" s="26">
        <v>-7.9404787527018905E-2</v>
      </c>
      <c r="AQ1748" s="26">
        <v>0.12134461528330601</v>
      </c>
      <c r="AR1748" s="26">
        <v>-0.112352576907142</v>
      </c>
      <c r="AS1748" s="24">
        <v>8</v>
      </c>
      <c r="AT1748" s="24">
        <v>4</v>
      </c>
      <c r="AU1748" s="24">
        <v>7</v>
      </c>
      <c r="AV1748" s="25">
        <v>5</v>
      </c>
      <c r="AW1748" s="19"/>
      <c r="AX1748" s="29">
        <v>0.239106240186957</v>
      </c>
      <c r="AY1748" s="30">
        <v>0.70767153921042303</v>
      </c>
      <c r="AZ1748" s="30">
        <v>1.14550893041269</v>
      </c>
      <c r="BA1748" s="30">
        <v>0.96628335871719195</v>
      </c>
      <c r="BB1748" s="62">
        <v>2.4464422610544701E-2</v>
      </c>
      <c r="BC1748" s="108">
        <v>-27.983325713052199</v>
      </c>
      <c r="BD1748" s="22">
        <v>43881</v>
      </c>
      <c r="BE1748" s="22">
        <v>43913</v>
      </c>
      <c r="BF1748" s="24"/>
      <c r="BG1748" s="22"/>
      <c r="BH1748" s="37"/>
    </row>
    <row r="1749" spans="1:60" x14ac:dyDescent="0.25">
      <c r="A1749" s="19"/>
      <c r="B1749" s="17" t="s">
        <v>1763</v>
      </c>
      <c r="C1749" s="17" t="s">
        <v>6029</v>
      </c>
      <c r="D1749" s="17" t="s">
        <v>3317</v>
      </c>
      <c r="E1749" s="20" t="s">
        <v>7382</v>
      </c>
      <c r="F1749" s="20" t="s">
        <v>3157</v>
      </c>
      <c r="G1749" s="82" t="s">
        <v>7250</v>
      </c>
      <c r="H1749" s="85" t="s">
        <v>7284</v>
      </c>
      <c r="I1749" s="21" t="s">
        <v>7417</v>
      </c>
      <c r="J1749" s="21" t="s">
        <v>8039</v>
      </c>
      <c r="K1749" s="19"/>
      <c r="L1749" s="22">
        <v>44015</v>
      </c>
      <c r="M1749" s="98">
        <v>789.09320000000298</v>
      </c>
      <c r="N1749" s="94">
        <v>789.09320000000298</v>
      </c>
      <c r="O1749" s="94">
        <v>871.87299999967195</v>
      </c>
      <c r="P1749" s="62">
        <f t="shared" si="27"/>
        <v>0.90505520872913814</v>
      </c>
      <c r="Q1749" s="22">
        <v>43881</v>
      </c>
      <c r="R1749" s="99">
        <v>4479108.9919999996</v>
      </c>
      <c r="S1749" s="99">
        <v>4676575.4405859401</v>
      </c>
      <c r="T1749" s="19"/>
      <c r="U1749" s="23">
        <v>-2.68762266659905E-3</v>
      </c>
      <c r="V1749" s="63">
        <v>-0.82678355347525201</v>
      </c>
      <c r="W1749" s="23">
        <v>3.65309711451118E-2</v>
      </c>
      <c r="X1749" s="63">
        <v>-5.9496728501544602</v>
      </c>
      <c r="Y1749" s="23">
        <v>-3.3616025431911098E-2</v>
      </c>
      <c r="Z1749" s="63">
        <v>9.8390008373971796</v>
      </c>
      <c r="AA1749" s="23">
        <v>0.118986388974008</v>
      </c>
      <c r="AB1749" s="63">
        <v>28.8052546070539</v>
      </c>
      <c r="AC1749" s="23">
        <v>0.182344718712557</v>
      </c>
      <c r="AD1749" s="63">
        <v>38.301769118814299</v>
      </c>
      <c r="AE1749" s="23">
        <v>0.20112329056079001</v>
      </c>
      <c r="AF1749" s="64">
        <v>32.305670640023898</v>
      </c>
      <c r="AG1749" s="23">
        <v>-9.4613512110299797E-3</v>
      </c>
      <c r="AH1749" s="63">
        <v>-7.04096092186228</v>
      </c>
      <c r="AI1749" s="23">
        <v>-1.7654485775892698E-2</v>
      </c>
      <c r="AJ1749" s="63">
        <v>8.3206643946177792</v>
      </c>
      <c r="AK1749" s="23">
        <v>0.38192536032700403</v>
      </c>
      <c r="AL1749" s="23">
        <v>4.2868908436503303E-2</v>
      </c>
      <c r="AM1749" s="63">
        <v>45.0731885245768</v>
      </c>
      <c r="AN1749" s="19"/>
      <c r="AO1749" s="26">
        <v>4.0817043667630101E-2</v>
      </c>
      <c r="AP1749" s="26">
        <v>-7.9642492466518902E-2</v>
      </c>
      <c r="AQ1749" s="26">
        <v>0.118444764437299</v>
      </c>
      <c r="AR1749" s="26">
        <v>-0.114717602229648</v>
      </c>
      <c r="AS1749" s="24">
        <v>8</v>
      </c>
      <c r="AT1749" s="24">
        <v>4</v>
      </c>
      <c r="AU1749" s="24">
        <v>7</v>
      </c>
      <c r="AV1749" s="25">
        <v>5</v>
      </c>
      <c r="AW1749" s="19"/>
      <c r="AX1749" s="29">
        <v>0.23911451831896599</v>
      </c>
      <c r="AY1749" s="30">
        <v>0.56332636581919404</v>
      </c>
      <c r="AZ1749" s="30">
        <v>1.01434658278777</v>
      </c>
      <c r="BA1749" s="30">
        <v>0.76575675974254398</v>
      </c>
      <c r="BB1749" s="62">
        <v>2.4461580059942201E-2</v>
      </c>
      <c r="BC1749" s="108">
        <v>-28.1813979787694</v>
      </c>
      <c r="BD1749" s="22">
        <v>43881</v>
      </c>
      <c r="BE1749" s="22">
        <v>43913</v>
      </c>
      <c r="BF1749" s="24"/>
      <c r="BG1749" s="22"/>
      <c r="BH1749" s="37"/>
    </row>
    <row r="1750" spans="1:60" x14ac:dyDescent="0.25">
      <c r="A1750" s="19"/>
      <c r="B1750" s="17" t="s">
        <v>1764</v>
      </c>
      <c r="C1750" s="17" t="s">
        <v>6030</v>
      </c>
      <c r="D1750" s="17" t="s">
        <v>3317</v>
      </c>
      <c r="E1750" s="20" t="s">
        <v>7383</v>
      </c>
      <c r="F1750" s="20" t="s">
        <v>3157</v>
      </c>
      <c r="G1750" s="82" t="s">
        <v>7250</v>
      </c>
      <c r="H1750" s="85" t="s">
        <v>7284</v>
      </c>
      <c r="I1750" s="21" t="s">
        <v>7417</v>
      </c>
      <c r="J1750" s="21" t="s">
        <v>8040</v>
      </c>
      <c r="K1750" s="19"/>
      <c r="L1750" s="22">
        <v>44015</v>
      </c>
      <c r="M1750" s="98">
        <v>1558.5135999992499</v>
      </c>
      <c r="N1750" s="94">
        <v>1558.5135999992499</v>
      </c>
      <c r="O1750" s="94">
        <v>1713.2052999995601</v>
      </c>
      <c r="P1750" s="62">
        <f t="shared" si="27"/>
        <v>0.90970626812773114</v>
      </c>
      <c r="Q1750" s="22">
        <v>43881</v>
      </c>
      <c r="R1750" s="99">
        <v>657875.07400000002</v>
      </c>
      <c r="S1750" s="99">
        <v>1198638.07635937</v>
      </c>
      <c r="T1750" s="19"/>
      <c r="U1750" s="23">
        <v>-2.64940338365705E-3</v>
      </c>
      <c r="V1750" s="63">
        <v>-0.82296162518105098</v>
      </c>
      <c r="W1750" s="23">
        <v>3.7721461876572E-2</v>
      </c>
      <c r="X1750" s="63">
        <v>-5.8306237770084399</v>
      </c>
      <c r="Y1750" s="23">
        <v>-2.6864487333114102E-2</v>
      </c>
      <c r="Z1750" s="63">
        <v>10.5141546472732</v>
      </c>
      <c r="AA1750" s="23">
        <v>0.134785243857623</v>
      </c>
      <c r="AB1750" s="63">
        <v>30.38514009543</v>
      </c>
      <c r="AC1750" s="23">
        <v>0.21596069262886899</v>
      </c>
      <c r="AD1750" s="63">
        <v>41.663366510416402</v>
      </c>
      <c r="AE1750" s="23">
        <v>0.25394290598720498</v>
      </c>
      <c r="AF1750" s="64">
        <v>37.587632182694499</v>
      </c>
      <c r="AG1750" s="23">
        <v>-9.3476466572610696E-3</v>
      </c>
      <c r="AH1750" s="63">
        <v>-7.0295904664817499</v>
      </c>
      <c r="AI1750" s="23">
        <v>-1.06778571771429E-2</v>
      </c>
      <c r="AJ1750" s="63">
        <v>9.0183272544964002</v>
      </c>
      <c r="AK1750" s="23">
        <v>0.55851359999913297</v>
      </c>
      <c r="AL1750" s="23">
        <v>5.9270140714943402E-2</v>
      </c>
      <c r="AM1750" s="63">
        <v>62.732012491789597</v>
      </c>
      <c r="AN1750" s="19"/>
      <c r="AO1750" s="26">
        <v>4.0856906067347203E-2</v>
      </c>
      <c r="AP1750" s="26">
        <v>-7.9536831139194006E-2</v>
      </c>
      <c r="AQ1750" s="26">
        <v>0.119732901321258</v>
      </c>
      <c r="AR1750" s="26">
        <v>-0.113667515602137</v>
      </c>
      <c r="AS1750" s="24">
        <v>8</v>
      </c>
      <c r="AT1750" s="24">
        <v>4</v>
      </c>
      <c r="AU1750" s="24">
        <v>7</v>
      </c>
      <c r="AV1750" s="25">
        <v>5</v>
      </c>
      <c r="AW1750" s="19"/>
      <c r="AX1750" s="29">
        <v>0.23911021911015301</v>
      </c>
      <c r="AY1750" s="30">
        <v>0.62693901768761895</v>
      </c>
      <c r="AZ1750" s="30">
        <v>1.07216063882333</v>
      </c>
      <c r="BA1750" s="30">
        <v>0.853924630814618</v>
      </c>
      <c r="BB1750" s="62">
        <v>2.4462778767301602E-2</v>
      </c>
      <c r="BC1750" s="108">
        <v>-28.093439823016499</v>
      </c>
      <c r="BD1750" s="22">
        <v>43881</v>
      </c>
      <c r="BE1750" s="22">
        <v>43913</v>
      </c>
      <c r="BF1750" s="24"/>
      <c r="BG1750" s="22"/>
      <c r="BH1750" s="37"/>
    </row>
    <row r="1751" spans="1:60" x14ac:dyDescent="0.25">
      <c r="A1751" s="19"/>
      <c r="B1751" s="17" t="s">
        <v>1765</v>
      </c>
      <c r="C1751" s="17" t="s">
        <v>6031</v>
      </c>
      <c r="D1751" s="17" t="s">
        <v>3317</v>
      </c>
      <c r="E1751" s="20" t="s">
        <v>7384</v>
      </c>
      <c r="F1751" s="20" t="s">
        <v>3157</v>
      </c>
      <c r="G1751" s="82" t="s">
        <v>7250</v>
      </c>
      <c r="H1751" s="85" t="s">
        <v>7284</v>
      </c>
      <c r="I1751" s="21" t="s">
        <v>7417</v>
      </c>
      <c r="J1751" s="21" t="s">
        <v>8041</v>
      </c>
      <c r="K1751" s="19"/>
      <c r="L1751" s="22">
        <v>44015</v>
      </c>
      <c r="M1751" s="98">
        <v>1853.2852999996401</v>
      </c>
      <c r="N1751" s="94">
        <v>1853.2852999996401</v>
      </c>
      <c r="O1751" s="94">
        <v>2029.78830000013</v>
      </c>
      <c r="P1751" s="62">
        <f t="shared" si="27"/>
        <v>0.91304364105336566</v>
      </c>
      <c r="Q1751" s="22">
        <v>43881</v>
      </c>
      <c r="R1751" s="99">
        <v>766663.17700000003</v>
      </c>
      <c r="S1751" s="99">
        <v>673331.448438477</v>
      </c>
      <c r="T1751" s="19"/>
      <c r="U1751" s="23">
        <v>-2.6221671068924501E-3</v>
      </c>
      <c r="V1751" s="63">
        <v>-0.82023799750459103</v>
      </c>
      <c r="W1751" s="23">
        <v>3.85723436957051E-2</v>
      </c>
      <c r="X1751" s="63">
        <v>-5.7455355950951299</v>
      </c>
      <c r="Y1751" s="23">
        <v>-2.2012518212250101E-2</v>
      </c>
      <c r="Z1751" s="63">
        <v>10.9993515593524</v>
      </c>
      <c r="AA1751" s="23">
        <v>0.146206960616837</v>
      </c>
      <c r="AB1751" s="63">
        <v>31.5273117713514</v>
      </c>
      <c r="AC1751" s="23">
        <v>0.24054393192287499</v>
      </c>
      <c r="AD1751" s="63">
        <v>44.121690439817002</v>
      </c>
      <c r="AE1751" s="23">
        <v>0.292152369351243</v>
      </c>
      <c r="AF1751" s="64">
        <v>41.408578519069103</v>
      </c>
      <c r="AG1751" s="23">
        <v>-9.2664498870362894E-3</v>
      </c>
      <c r="AH1751" s="63">
        <v>-7.02147078946291</v>
      </c>
      <c r="AI1751" s="23">
        <v>-5.6636256713318298E-3</v>
      </c>
      <c r="AJ1751" s="63">
        <v>9.5197504050738608</v>
      </c>
      <c r="AK1751" s="23">
        <v>0.50394820982357502</v>
      </c>
      <c r="AL1751" s="23">
        <v>5.4382753403842798E-2</v>
      </c>
      <c r="AM1751" s="63">
        <v>57.275473474233898</v>
      </c>
      <c r="AN1751" s="19"/>
      <c r="AO1751" s="26">
        <v>4.0885341448301901E-2</v>
      </c>
      <c r="AP1751" s="26">
        <v>-7.9461473446863204E-2</v>
      </c>
      <c r="AQ1751" s="26">
        <v>0.12065356272622001</v>
      </c>
      <c r="AR1751" s="26">
        <v>-0.112916243148065</v>
      </c>
      <c r="AS1751" s="24">
        <v>8</v>
      </c>
      <c r="AT1751" s="24">
        <v>4</v>
      </c>
      <c r="AU1751" s="24">
        <v>7</v>
      </c>
      <c r="AV1751" s="25">
        <v>5</v>
      </c>
      <c r="AW1751" s="19"/>
      <c r="AX1751" s="29">
        <v>0.239107754745637</v>
      </c>
      <c r="AY1751" s="30">
        <v>0.67290719766879203</v>
      </c>
      <c r="AZ1751" s="30">
        <v>1.11392780510687</v>
      </c>
      <c r="BA1751" s="30">
        <v>0.917837651076297</v>
      </c>
      <c r="BB1751" s="62">
        <v>2.4463698105646501E-2</v>
      </c>
      <c r="BC1751" s="108">
        <v>-28.030538948311001</v>
      </c>
      <c r="BD1751" s="22">
        <v>43881</v>
      </c>
      <c r="BE1751" s="22">
        <v>43913</v>
      </c>
      <c r="BF1751" s="24"/>
      <c r="BG1751" s="22"/>
      <c r="BH1751" s="37"/>
    </row>
    <row r="1752" spans="1:60" x14ac:dyDescent="0.25">
      <c r="A1752" s="19"/>
      <c r="B1752" s="17" t="s">
        <v>1766</v>
      </c>
      <c r="C1752" s="17" t="s">
        <v>6032</v>
      </c>
      <c r="D1752" s="17" t="s">
        <v>3317</v>
      </c>
      <c r="E1752" s="20" t="s">
        <v>7388</v>
      </c>
      <c r="F1752" s="20" t="s">
        <v>3157</v>
      </c>
      <c r="G1752" s="82" t="s">
        <v>7250</v>
      </c>
      <c r="H1752" s="85" t="s">
        <v>7284</v>
      </c>
      <c r="I1752" s="21" t="s">
        <v>7417</v>
      </c>
      <c r="J1752" s="21" t="s">
        <v>8042</v>
      </c>
      <c r="K1752" s="19"/>
      <c r="L1752" s="22">
        <v>44015</v>
      </c>
      <c r="M1752" s="98">
        <v>1343.6963999997799</v>
      </c>
      <c r="N1752" s="94">
        <v>1343.6963999997799</v>
      </c>
      <c r="O1752" s="94">
        <v>1372.80790000036</v>
      </c>
      <c r="P1752" s="62">
        <f t="shared" si="27"/>
        <v>0.97879419254465805</v>
      </c>
      <c r="Q1752" s="22">
        <v>44005</v>
      </c>
      <c r="R1752" s="99">
        <v>355914.359</v>
      </c>
      <c r="S1752" s="99">
        <v>60335.622687011703</v>
      </c>
      <c r="T1752" s="19"/>
      <c r="U1752" s="23">
        <v>-2.6085748877449099E-3</v>
      </c>
      <c r="V1752" s="63">
        <v>-0.81887877558983702</v>
      </c>
      <c r="W1752" s="23">
        <v>3.8997981691863998E-2</v>
      </c>
      <c r="X1752" s="63">
        <v>-5.7029717954792396</v>
      </c>
      <c r="Y1752" s="23">
        <v>0.22183120043337101</v>
      </c>
      <c r="Z1752" s="63">
        <v>35.3837234239327</v>
      </c>
      <c r="AA1752" s="23">
        <v>0.27762965926755001</v>
      </c>
      <c r="AB1752" s="63">
        <v>44.669581636437201</v>
      </c>
      <c r="AC1752" s="23"/>
      <c r="AD1752" s="63"/>
      <c r="AE1752" s="23"/>
      <c r="AF1752" s="64"/>
      <c r="AG1752" s="23">
        <v>-9.2258668764770794E-3</v>
      </c>
      <c r="AH1752" s="63">
        <v>-7.0174124884069897</v>
      </c>
      <c r="AI1752" s="23">
        <v>0.22183120043337101</v>
      </c>
      <c r="AJ1752" s="63">
        <v>32.2692330155405</v>
      </c>
      <c r="AK1752" s="23">
        <v>0.34806196386285598</v>
      </c>
      <c r="AL1752" s="23">
        <v>0.16071741885214599</v>
      </c>
      <c r="AM1752" s="63">
        <v>56.576215697045001</v>
      </c>
      <c r="AN1752" s="19"/>
      <c r="AO1752" s="26">
        <v>3.8822754904686001E-2</v>
      </c>
      <c r="AP1752" s="26">
        <v>-3.2516059514819097E-2</v>
      </c>
      <c r="AQ1752" s="26">
        <v>8.4864730992267101E-2</v>
      </c>
      <c r="AR1752" s="26">
        <v>-9.2258668764770794E-3</v>
      </c>
      <c r="AS1752" s="24">
        <v>7</v>
      </c>
      <c r="AT1752" s="24">
        <v>1</v>
      </c>
      <c r="AU1752" s="24">
        <v>7</v>
      </c>
      <c r="AV1752" s="25">
        <v>5</v>
      </c>
      <c r="AW1752" s="19"/>
      <c r="AX1752" s="29">
        <v>0.14323823089332999</v>
      </c>
      <c r="AY1752" s="30">
        <v>1.8538164158635499</v>
      </c>
      <c r="AZ1752" s="30">
        <v>1.4001366767097401</v>
      </c>
      <c r="BA1752" s="30">
        <v>3.2120634726088602</v>
      </c>
      <c r="BB1752" s="62">
        <v>1.48566895193653E-2</v>
      </c>
      <c r="BC1752" s="108">
        <v>-5.7851909022501804</v>
      </c>
      <c r="BD1752" s="22">
        <v>43950</v>
      </c>
      <c r="BE1752" s="22">
        <v>43964</v>
      </c>
      <c r="BF1752" s="24">
        <v>20</v>
      </c>
      <c r="BG1752" s="22">
        <v>43978</v>
      </c>
      <c r="BH1752" s="37"/>
    </row>
    <row r="1753" spans="1:60" x14ac:dyDescent="0.25">
      <c r="A1753" s="19"/>
      <c r="B1753" s="17" t="s">
        <v>1767</v>
      </c>
      <c r="C1753" s="17" t="s">
        <v>6033</v>
      </c>
      <c r="D1753" s="17" t="s">
        <v>3317</v>
      </c>
      <c r="E1753" s="20" t="s">
        <v>7389</v>
      </c>
      <c r="F1753" s="20" t="s">
        <v>3157</v>
      </c>
      <c r="G1753" s="82" t="s">
        <v>7250</v>
      </c>
      <c r="H1753" s="85" t="s">
        <v>7284</v>
      </c>
      <c r="I1753" s="21" t="s">
        <v>7417</v>
      </c>
      <c r="J1753" s="21" t="s">
        <v>8043</v>
      </c>
      <c r="K1753" s="19"/>
      <c r="L1753" s="22">
        <v>44015</v>
      </c>
      <c r="M1753" s="98">
        <v>1016.22609999962</v>
      </c>
      <c r="N1753" s="94">
        <v>1016.22609999962</v>
      </c>
      <c r="O1753" s="94">
        <v>1038.10099999979</v>
      </c>
      <c r="P1753" s="62">
        <f t="shared" si="27"/>
        <v>0.97892796558314232</v>
      </c>
      <c r="Q1753" s="22">
        <v>44005</v>
      </c>
      <c r="R1753" s="99">
        <v>1559464.5260000001</v>
      </c>
      <c r="S1753" s="99">
        <v>393451.24990478501</v>
      </c>
      <c r="T1753" s="19"/>
      <c r="U1753" s="23">
        <v>-2.5949336031771998E-3</v>
      </c>
      <c r="V1753" s="63">
        <v>-0.81751464713306599</v>
      </c>
      <c r="W1753" s="23">
        <v>3.94238577137003E-2</v>
      </c>
      <c r="X1753" s="63">
        <v>-5.6603841932956103</v>
      </c>
      <c r="Y1753" s="23">
        <v>8.8400669388647699E-2</v>
      </c>
      <c r="Z1753" s="63">
        <v>22.0406703194603</v>
      </c>
      <c r="AA1753" s="23">
        <v>8.8400669388647699E-2</v>
      </c>
      <c r="AB1753" s="63">
        <v>25.746682648517901</v>
      </c>
      <c r="AC1753" s="23">
        <v>8.8400669388647699E-2</v>
      </c>
      <c r="AD1753" s="63">
        <v>28.9073641863943</v>
      </c>
      <c r="AE1753" s="23">
        <v>8.8400669388647699E-2</v>
      </c>
      <c r="AF1753" s="64">
        <v>21.033408522838702</v>
      </c>
      <c r="AG1753" s="23">
        <v>-9.1852273917538696E-3</v>
      </c>
      <c r="AH1753" s="63">
        <v>-7.01334853993467</v>
      </c>
      <c r="AI1753" s="23">
        <v>8.8400669388647699E-2</v>
      </c>
      <c r="AJ1753" s="63">
        <v>18.9261799110682</v>
      </c>
      <c r="AK1753" s="23">
        <v>1.6226100000494601E-2</v>
      </c>
      <c r="AL1753" s="23">
        <v>3.4345894400758001E-3</v>
      </c>
      <c r="AM1753" s="63">
        <v>-14.799850732029901</v>
      </c>
      <c r="AN1753" s="19"/>
      <c r="AO1753" s="26">
        <v>4.0913825936513597E-2</v>
      </c>
      <c r="AP1753" s="26">
        <v>-7.9385930052958395E-2</v>
      </c>
      <c r="AQ1753" s="26">
        <v>8.5309747954015594E-2</v>
      </c>
      <c r="AR1753" s="26">
        <v>-4.0992302028826103E-2</v>
      </c>
      <c r="AS1753" s="24">
        <v>3</v>
      </c>
      <c r="AT1753" s="24">
        <v>2</v>
      </c>
      <c r="AU1753" s="24">
        <v>7</v>
      </c>
      <c r="AV1753" s="25">
        <v>5</v>
      </c>
      <c r="AW1753" s="19"/>
      <c r="AX1753" s="29">
        <v>0.18469612864108101</v>
      </c>
      <c r="AY1753" s="30">
        <v>0.46979444423004701</v>
      </c>
      <c r="AZ1753" s="30">
        <v>0.90397848617522003</v>
      </c>
      <c r="BA1753" s="30">
        <v>0.64593694354243802</v>
      </c>
      <c r="BB1753" s="62">
        <v>1.88641939251647E-2</v>
      </c>
      <c r="BC1753" s="108">
        <v>-14.4470285829448</v>
      </c>
      <c r="BD1753" s="22">
        <v>43650</v>
      </c>
      <c r="BE1753" s="22">
        <v>43913</v>
      </c>
      <c r="BF1753" s="24">
        <v>200</v>
      </c>
      <c r="BG1753" s="22">
        <v>43930</v>
      </c>
      <c r="BH1753" s="37"/>
    </row>
    <row r="1754" spans="1:60" x14ac:dyDescent="0.25">
      <c r="A1754" s="19"/>
      <c r="B1754" s="17" t="s">
        <v>1768</v>
      </c>
      <c r="C1754" s="17" t="s">
        <v>6034</v>
      </c>
      <c r="D1754" s="17" t="s">
        <v>3317</v>
      </c>
      <c r="E1754" s="20" t="s">
        <v>7320</v>
      </c>
      <c r="F1754" s="20" t="s">
        <v>3157</v>
      </c>
      <c r="G1754" s="82" t="s">
        <v>7250</v>
      </c>
      <c r="H1754" s="85" t="s">
        <v>7284</v>
      </c>
      <c r="I1754" s="21" t="s">
        <v>7417</v>
      </c>
      <c r="J1754" s="21" t="s">
        <v>8044</v>
      </c>
      <c r="K1754" s="19"/>
      <c r="L1754" s="22">
        <v>44015</v>
      </c>
      <c r="M1754" s="98">
        <v>1175.5078999996199</v>
      </c>
      <c r="N1754" s="94">
        <v>1175.5078999996199</v>
      </c>
      <c r="O1754" s="94">
        <v>1175.5078999996199</v>
      </c>
      <c r="P1754" s="62">
        <f t="shared" si="27"/>
        <v>1</v>
      </c>
      <c r="Q1754" s="22">
        <v>44015</v>
      </c>
      <c r="R1754" s="99">
        <v>0</v>
      </c>
      <c r="S1754" s="99">
        <v>0</v>
      </c>
      <c r="T1754" s="19"/>
      <c r="U1754" s="23">
        <v>0</v>
      </c>
      <c r="V1754" s="63">
        <v>-0.55802128681534702</v>
      </c>
      <c r="W1754" s="23">
        <v>0</v>
      </c>
      <c r="X1754" s="63">
        <v>-9.6027699646656401</v>
      </c>
      <c r="Y1754" s="23">
        <v>0</v>
      </c>
      <c r="Z1754" s="63">
        <v>13.200603380581001</v>
      </c>
      <c r="AA1754" s="23">
        <v>0</v>
      </c>
      <c r="AB1754" s="63">
        <v>16.906615709653099</v>
      </c>
      <c r="AC1754" s="23">
        <v>1.25610127433902E-2</v>
      </c>
      <c r="AD1754" s="63">
        <v>21.323398521868501</v>
      </c>
      <c r="AE1754" s="23">
        <v>8.1385510929976604E-2</v>
      </c>
      <c r="AF1754" s="64">
        <v>20.331892676971599</v>
      </c>
      <c r="AG1754" s="23">
        <v>0</v>
      </c>
      <c r="AH1754" s="63">
        <v>-6.0948258007556397</v>
      </c>
      <c r="AI1754" s="23">
        <v>0</v>
      </c>
      <c r="AJ1754" s="63">
        <v>10.0861129722034</v>
      </c>
      <c r="AK1754" s="23">
        <v>0.175507899999502</v>
      </c>
      <c r="AL1754" s="23">
        <v>5.0010928755000399E-2</v>
      </c>
      <c r="AM1754" s="63">
        <v>30.211146956396998</v>
      </c>
      <c r="AN1754" s="19"/>
      <c r="AO1754" s="26">
        <v>0</v>
      </c>
      <c r="AP1754" s="26">
        <v>0</v>
      </c>
      <c r="AQ1754" s="26">
        <v>0</v>
      </c>
      <c r="AR1754" s="26">
        <v>0</v>
      </c>
      <c r="AS1754" s="24">
        <v>0</v>
      </c>
      <c r="AT1754" s="24">
        <v>0</v>
      </c>
      <c r="AU1754" s="24">
        <v>7</v>
      </c>
      <c r="AV1754" s="25">
        <v>5</v>
      </c>
      <c r="AW1754" s="19"/>
      <c r="AX1754" s="29">
        <v>0</v>
      </c>
      <c r="AY1754" s="30">
        <v>-117.545979959425</v>
      </c>
      <c r="AZ1754" s="30">
        <v>0.39470262811346402</v>
      </c>
      <c r="BA1754" s="30">
        <v>-15.971119820984301</v>
      </c>
      <c r="BB1754" s="62">
        <v>0</v>
      </c>
      <c r="BC1754" s="108">
        <v>0</v>
      </c>
      <c r="BD1754" s="22">
        <v>43650</v>
      </c>
      <c r="BE1754" s="22"/>
      <c r="BF1754" s="24"/>
      <c r="BG1754" s="22"/>
      <c r="BH1754" s="37"/>
    </row>
    <row r="1755" spans="1:60" x14ac:dyDescent="0.25">
      <c r="A1755" s="19"/>
      <c r="B1755" s="17" t="s">
        <v>1769</v>
      </c>
      <c r="C1755" s="17" t="s">
        <v>6035</v>
      </c>
      <c r="D1755" s="17" t="s">
        <v>3317</v>
      </c>
      <c r="E1755" s="20" t="s">
        <v>7376</v>
      </c>
      <c r="F1755" s="20" t="s">
        <v>3157</v>
      </c>
      <c r="G1755" s="82" t="s">
        <v>7250</v>
      </c>
      <c r="H1755" s="85" t="s">
        <v>7284</v>
      </c>
      <c r="I1755" s="21" t="s">
        <v>7417</v>
      </c>
      <c r="J1755" s="21" t="s">
        <v>8045</v>
      </c>
      <c r="K1755" s="19"/>
      <c r="L1755" s="22">
        <v>44015</v>
      </c>
      <c r="M1755" s="98">
        <v>1473.11150000058</v>
      </c>
      <c r="N1755" s="94">
        <v>1473.11150000058</v>
      </c>
      <c r="O1755" s="94">
        <v>1607.5120999999299</v>
      </c>
      <c r="P1755" s="62">
        <f t="shared" si="27"/>
        <v>0.91639216899247244</v>
      </c>
      <c r="Q1755" s="22">
        <v>43881</v>
      </c>
      <c r="R1755" s="99">
        <v>386902.09700000001</v>
      </c>
      <c r="S1755" s="99">
        <v>387777.52061084</v>
      </c>
      <c r="T1755" s="19"/>
      <c r="U1755" s="23">
        <v>-2.59495264526777E-3</v>
      </c>
      <c r="V1755" s="63">
        <v>-0.81751655134212298</v>
      </c>
      <c r="W1755" s="23">
        <v>3.9423704702130601E-2</v>
      </c>
      <c r="X1755" s="63">
        <v>-5.6603994944525802</v>
      </c>
      <c r="Y1755" s="23">
        <v>-1.7137673176875999E-2</v>
      </c>
      <c r="Z1755" s="63">
        <v>11.4868360628898</v>
      </c>
      <c r="AA1755" s="23">
        <v>0.15774181828237499</v>
      </c>
      <c r="AB1755" s="63">
        <v>32.6807975379052</v>
      </c>
      <c r="AC1755" s="23">
        <v>0.26562157548876703</v>
      </c>
      <c r="AD1755" s="63">
        <v>46.629454796435297</v>
      </c>
      <c r="AE1755" s="23">
        <v>0.33152294267376398</v>
      </c>
      <c r="AF1755" s="64">
        <v>45.345635851321298</v>
      </c>
      <c r="AG1755" s="23">
        <v>-9.1852271743846393E-3</v>
      </c>
      <c r="AH1755" s="63">
        <v>-7.0133485181941104</v>
      </c>
      <c r="AI1755" s="23">
        <v>-6.2542680370825099E-4</v>
      </c>
      <c r="AJ1755" s="63">
        <v>10.0235702918289</v>
      </c>
      <c r="AK1755" s="23">
        <v>0.47311150000139601</v>
      </c>
      <c r="AL1755" s="23">
        <v>7.2109668797566001E-2</v>
      </c>
      <c r="AM1755" s="63">
        <v>42.037875107256703</v>
      </c>
      <c r="AN1755" s="19"/>
      <c r="AO1755" s="26">
        <v>4.0913789749538403E-2</v>
      </c>
      <c r="AP1755" s="26">
        <v>-7.9385955577890896E-2</v>
      </c>
      <c r="AQ1755" s="26">
        <v>0.121575157827465</v>
      </c>
      <c r="AR1755" s="26">
        <v>-0.112164632737404</v>
      </c>
      <c r="AS1755" s="24">
        <v>8</v>
      </c>
      <c r="AT1755" s="24">
        <v>4</v>
      </c>
      <c r="AU1755" s="24">
        <v>7</v>
      </c>
      <c r="AV1755" s="25">
        <v>5</v>
      </c>
      <c r="AW1755" s="19"/>
      <c r="AX1755" s="29">
        <v>0.23910575039335499</v>
      </c>
      <c r="AY1755" s="30">
        <v>0.71931334147484405</v>
      </c>
      <c r="AZ1755" s="30">
        <v>1.15608367191089</v>
      </c>
      <c r="BA1755" s="30">
        <v>0.98252771497936897</v>
      </c>
      <c r="BB1755" s="62">
        <v>2.4464665473315099E-2</v>
      </c>
      <c r="BC1755" s="108">
        <v>-27.967584194237102</v>
      </c>
      <c r="BD1755" s="22">
        <v>43881</v>
      </c>
      <c r="BE1755" s="22">
        <v>43913</v>
      </c>
      <c r="BF1755" s="24"/>
      <c r="BG1755" s="22"/>
      <c r="BH1755" s="37"/>
    </row>
    <row r="1756" spans="1:60" x14ac:dyDescent="0.25">
      <c r="A1756" s="19"/>
      <c r="B1756" s="17" t="s">
        <v>1770</v>
      </c>
      <c r="C1756" s="17" t="s">
        <v>6036</v>
      </c>
      <c r="D1756" s="17" t="s">
        <v>3317</v>
      </c>
      <c r="E1756" s="20" t="s">
        <v>7395</v>
      </c>
      <c r="F1756" s="20" t="s">
        <v>3157</v>
      </c>
      <c r="G1756" s="82" t="s">
        <v>7250</v>
      </c>
      <c r="H1756" s="85" t="s">
        <v>7284</v>
      </c>
      <c r="I1756" s="21" t="s">
        <v>7417</v>
      </c>
      <c r="J1756" s="21" t="s">
        <v>8046</v>
      </c>
      <c r="K1756" s="19"/>
      <c r="L1756" s="22">
        <v>44015</v>
      </c>
      <c r="M1756" s="98">
        <v>2037.0895000006999</v>
      </c>
      <c r="N1756" s="94">
        <v>2037.0895000006999</v>
      </c>
      <c r="O1756" s="94">
        <v>2217.8632999993902</v>
      </c>
      <c r="P1756" s="62">
        <f t="shared" si="27"/>
        <v>0.91849191066070668</v>
      </c>
      <c r="Q1756" s="22">
        <v>43881</v>
      </c>
      <c r="R1756" s="99">
        <v>1030667.28</v>
      </c>
      <c r="S1756" s="99">
        <v>889510.22114160203</v>
      </c>
      <c r="T1756" s="19"/>
      <c r="U1756" s="23">
        <v>-2.57790701834892E-3</v>
      </c>
      <c r="V1756" s="63">
        <v>-0.81581198865023896</v>
      </c>
      <c r="W1756" s="23">
        <v>3.9956678034286597E-2</v>
      </c>
      <c r="X1756" s="63">
        <v>-5.6071021612369796</v>
      </c>
      <c r="Y1756" s="23">
        <v>-1.40778369013788E-2</v>
      </c>
      <c r="Z1756" s="63">
        <v>11.792819690439501</v>
      </c>
      <c r="AA1756" s="23">
        <v>0.165011045386491</v>
      </c>
      <c r="AB1756" s="63">
        <v>33.407720248331302</v>
      </c>
      <c r="AC1756" s="23"/>
      <c r="AD1756" s="63"/>
      <c r="AE1756" s="23"/>
      <c r="AF1756" s="64"/>
      <c r="AG1756" s="23">
        <v>-9.1344836782809597E-3</v>
      </c>
      <c r="AH1756" s="63">
        <v>-7.00827416858374</v>
      </c>
      <c r="AI1756" s="23">
        <v>2.5372379222972099E-3</v>
      </c>
      <c r="AJ1756" s="63">
        <v>10.339836764440401</v>
      </c>
      <c r="AK1756" s="23">
        <v>0.18318706387799499</v>
      </c>
      <c r="AL1756" s="23">
        <v>0.148581016368553</v>
      </c>
      <c r="AM1756" s="63">
        <v>36.629724152677198</v>
      </c>
      <c r="AN1756" s="19"/>
      <c r="AO1756" s="26">
        <v>4.0931565305072602E-2</v>
      </c>
      <c r="AP1756" s="26">
        <v>-7.9338777683005901E-2</v>
      </c>
      <c r="AQ1756" s="26">
        <v>0.122151346075116</v>
      </c>
      <c r="AR1756" s="26">
        <v>-0.111694568022358</v>
      </c>
      <c r="AS1756" s="24">
        <v>8</v>
      </c>
      <c r="AT1756" s="24">
        <v>4</v>
      </c>
      <c r="AU1756" s="24">
        <v>7</v>
      </c>
      <c r="AV1756" s="25">
        <v>5</v>
      </c>
      <c r="AW1756" s="19"/>
      <c r="AX1756" s="29">
        <v>0.23910481827508201</v>
      </c>
      <c r="AY1756" s="30">
        <v>0.74854786996456801</v>
      </c>
      <c r="AZ1756" s="30">
        <v>1.18263607230801</v>
      </c>
      <c r="BA1756" s="30">
        <v>1.0233666150015801</v>
      </c>
      <c r="BB1756" s="62">
        <v>2.44653036250384E-2</v>
      </c>
      <c r="BC1756" s="108">
        <v>-27.928218118730001</v>
      </c>
      <c r="BD1756" s="22">
        <v>43881</v>
      </c>
      <c r="BE1756" s="22">
        <v>43913</v>
      </c>
      <c r="BF1756" s="24"/>
      <c r="BG1756" s="22"/>
      <c r="BH1756" s="37"/>
    </row>
    <row r="1757" spans="1:60" x14ac:dyDescent="0.25">
      <c r="A1757" s="19"/>
      <c r="B1757" s="17" t="s">
        <v>1771</v>
      </c>
      <c r="C1757" s="17" t="s">
        <v>6037</v>
      </c>
      <c r="D1757" s="17" t="s">
        <v>3318</v>
      </c>
      <c r="E1757" s="20" t="s">
        <v>7298</v>
      </c>
      <c r="F1757" s="20" t="s">
        <v>3157</v>
      </c>
      <c r="G1757" s="82" t="s">
        <v>7250</v>
      </c>
      <c r="H1757" s="85" t="s">
        <v>7258</v>
      </c>
      <c r="I1757" s="21" t="s">
        <v>7417</v>
      </c>
      <c r="J1757" s="21" t="s">
        <v>8047</v>
      </c>
      <c r="K1757" s="19"/>
      <c r="L1757" s="22">
        <v>44015</v>
      </c>
      <c r="M1757" s="98">
        <v>806.81130000017595</v>
      </c>
      <c r="N1757" s="94">
        <v>806.81130000017595</v>
      </c>
      <c r="O1757" s="94">
        <v>1046.1259000003299</v>
      </c>
      <c r="P1757" s="62">
        <f t="shared" si="27"/>
        <v>0.77123728606654463</v>
      </c>
      <c r="Q1757" s="22">
        <v>43756</v>
      </c>
      <c r="R1757" s="99">
        <v>484611.80699999997</v>
      </c>
      <c r="S1757" s="99">
        <v>552923.712507813</v>
      </c>
      <c r="T1757" s="19"/>
      <c r="U1757" s="23">
        <v>5.55239611094294E-3</v>
      </c>
      <c r="V1757" s="63">
        <v>-2.7816757210530302E-3</v>
      </c>
      <c r="W1757" s="23">
        <v>9.2023628960305401E-2</v>
      </c>
      <c r="X1757" s="63">
        <v>-0.400407068635104</v>
      </c>
      <c r="Y1757" s="23">
        <v>-0.17648543645918799</v>
      </c>
      <c r="Z1757" s="63">
        <v>-4.4479402653378202</v>
      </c>
      <c r="AA1757" s="23">
        <v>-0.20522414965671501</v>
      </c>
      <c r="AB1757" s="63">
        <v>-3.6157992560183598</v>
      </c>
      <c r="AC1757" s="23">
        <v>-0.27688032904552501</v>
      </c>
      <c r="AD1757" s="63">
        <v>-7.6207356570230296</v>
      </c>
      <c r="AE1757" s="23">
        <v>-0.228601742639439</v>
      </c>
      <c r="AF1757" s="64">
        <v>-10.6668326799845</v>
      </c>
      <c r="AG1757" s="23">
        <v>5.8854030983638901E-2</v>
      </c>
      <c r="AH1757" s="63">
        <v>-0.20942270239174801</v>
      </c>
      <c r="AI1757" s="23">
        <v>-0.147994763852766</v>
      </c>
      <c r="AJ1757" s="63">
        <v>-4.7133634130732398</v>
      </c>
      <c r="AK1757" s="23">
        <v>-0.19318870000017299</v>
      </c>
      <c r="AL1757" s="23">
        <v>-1.32877083324274E-2</v>
      </c>
      <c r="AM1757" s="63">
        <v>-153.218460508389</v>
      </c>
      <c r="AN1757" s="19"/>
      <c r="AO1757" s="26">
        <v>7.5500209013625905E-2</v>
      </c>
      <c r="AP1757" s="26">
        <v>-0.136626804191183</v>
      </c>
      <c r="AQ1757" s="26">
        <v>0.138139489314199</v>
      </c>
      <c r="AR1757" s="26">
        <v>-0.16920852821465801</v>
      </c>
      <c r="AS1757" s="24">
        <v>5</v>
      </c>
      <c r="AT1757" s="24">
        <v>7</v>
      </c>
      <c r="AU1757" s="24">
        <v>4</v>
      </c>
      <c r="AV1757" s="25">
        <v>8</v>
      </c>
      <c r="AW1757" s="19"/>
      <c r="AX1757" s="29">
        <v>0.32895840098499302</v>
      </c>
      <c r="AY1757" s="30">
        <v>-0.64884287465247303</v>
      </c>
      <c r="AZ1757" s="30">
        <v>-1.09892742438387</v>
      </c>
      <c r="BA1757" s="30">
        <v>-0.84913108856835595</v>
      </c>
      <c r="BB1757" s="62">
        <v>3.3357978502826902E-2</v>
      </c>
      <c r="BC1757" s="108">
        <v>-45.432523943891297</v>
      </c>
      <c r="BD1757" s="22">
        <v>43756</v>
      </c>
      <c r="BE1757" s="22">
        <v>43908</v>
      </c>
      <c r="BF1757" s="24"/>
      <c r="BG1757" s="22"/>
      <c r="BH1757" s="37"/>
    </row>
    <row r="1758" spans="1:60" x14ac:dyDescent="0.25">
      <c r="A1758" s="19"/>
      <c r="B1758" s="17" t="s">
        <v>1772</v>
      </c>
      <c r="C1758" s="17" t="s">
        <v>6038</v>
      </c>
      <c r="D1758" s="17" t="s">
        <v>3318</v>
      </c>
      <c r="E1758" s="20" t="s">
        <v>7382</v>
      </c>
      <c r="F1758" s="20" t="s">
        <v>3157</v>
      </c>
      <c r="G1758" s="82" t="s">
        <v>7250</v>
      </c>
      <c r="H1758" s="85" t="s">
        <v>7258</v>
      </c>
      <c r="I1758" s="21" t="s">
        <v>7417</v>
      </c>
      <c r="J1758" s="21" t="s">
        <v>8048</v>
      </c>
      <c r="K1758" s="19"/>
      <c r="L1758" s="22">
        <v>44015</v>
      </c>
      <c r="M1758" s="98">
        <v>784.00370000023395</v>
      </c>
      <c r="N1758" s="94">
        <v>784.00370000023395</v>
      </c>
      <c r="O1758" s="94">
        <v>1037.5764000006</v>
      </c>
      <c r="P1758" s="62">
        <f t="shared" si="27"/>
        <v>0.75561057479697935</v>
      </c>
      <c r="Q1758" s="22">
        <v>43756</v>
      </c>
      <c r="R1758" s="99">
        <v>3295311.7590000001</v>
      </c>
      <c r="S1758" s="99">
        <v>3455026.6344218701</v>
      </c>
      <c r="T1758" s="19"/>
      <c r="U1758" s="23">
        <v>5.4730048450437599E-3</v>
      </c>
      <c r="V1758" s="63">
        <v>-1.07208023109706E-2</v>
      </c>
      <c r="W1758" s="23">
        <v>8.9439352697809199E-2</v>
      </c>
      <c r="X1758" s="63">
        <v>-0.65883469488471702</v>
      </c>
      <c r="Y1758" s="23">
        <v>-0.18823734544101201</v>
      </c>
      <c r="Z1758" s="63">
        <v>-5.62313116352016</v>
      </c>
      <c r="AA1758" s="23">
        <v>-0.22789726000337401</v>
      </c>
      <c r="AB1758" s="63">
        <v>-5.8831102906842698</v>
      </c>
      <c r="AC1758" s="23">
        <v>-0.31753501076687801</v>
      </c>
      <c r="AD1758" s="63">
        <v>-11.6862038291583</v>
      </c>
      <c r="AE1758" s="23">
        <v>-0.292782190751459</v>
      </c>
      <c r="AF1758" s="64">
        <v>-17.084877491200999</v>
      </c>
      <c r="AG1758" s="23">
        <v>5.86032713927125E-2</v>
      </c>
      <c r="AH1758" s="63">
        <v>-0.23449866148439499</v>
      </c>
      <c r="AI1758" s="23">
        <v>-0.16035207642096799</v>
      </c>
      <c r="AJ1758" s="63">
        <v>-5.9490946698933804</v>
      </c>
      <c r="AK1758" s="23">
        <v>-0.23248257430444899</v>
      </c>
      <c r="AL1758" s="23">
        <v>-1.63528752937054E-2</v>
      </c>
      <c r="AM1758" s="63">
        <v>-157.14784793881699</v>
      </c>
      <c r="AN1758" s="19"/>
      <c r="AO1758" s="26">
        <v>7.5414997027110103E-2</v>
      </c>
      <c r="AP1758" s="26">
        <v>-0.13683127544034501</v>
      </c>
      <c r="AQ1758" s="26">
        <v>0.135446507669258</v>
      </c>
      <c r="AR1758" s="26">
        <v>-0.171239656367106</v>
      </c>
      <c r="AS1758" s="24">
        <v>5</v>
      </c>
      <c r="AT1758" s="24">
        <v>7</v>
      </c>
      <c r="AU1758" s="24">
        <v>1</v>
      </c>
      <c r="AV1758" s="25">
        <v>11</v>
      </c>
      <c r="AW1758" s="19"/>
      <c r="AX1758" s="29">
        <v>0.32908940424385902</v>
      </c>
      <c r="AY1758" s="30">
        <v>-0.713953129139554</v>
      </c>
      <c r="AZ1758" s="30">
        <v>-1.7126397889714999</v>
      </c>
      <c r="BA1758" s="30">
        <v>-0.93154609874636696</v>
      </c>
      <c r="BB1758" s="62">
        <v>3.3366951303032702E-2</v>
      </c>
      <c r="BC1758" s="108">
        <v>-46.084481104277103</v>
      </c>
      <c r="BD1758" s="22">
        <v>43756</v>
      </c>
      <c r="BE1758" s="22">
        <v>43908</v>
      </c>
      <c r="BF1758" s="24"/>
      <c r="BG1758" s="22"/>
      <c r="BH1758" s="37"/>
    </row>
    <row r="1759" spans="1:60" x14ac:dyDescent="0.25">
      <c r="A1759" s="19"/>
      <c r="B1759" s="17" t="s">
        <v>1773</v>
      </c>
      <c r="C1759" s="17" t="s">
        <v>6039</v>
      </c>
      <c r="D1759" s="17" t="s">
        <v>3318</v>
      </c>
      <c r="E1759" s="20" t="s">
        <v>7383</v>
      </c>
      <c r="F1759" s="20" t="s">
        <v>3157</v>
      </c>
      <c r="G1759" s="82" t="s">
        <v>7250</v>
      </c>
      <c r="H1759" s="85" t="s">
        <v>7258</v>
      </c>
      <c r="I1759" s="21" t="s">
        <v>7417</v>
      </c>
      <c r="J1759" s="21" t="s">
        <v>8049</v>
      </c>
      <c r="K1759" s="19"/>
      <c r="L1759" s="22">
        <v>44015</v>
      </c>
      <c r="M1759" s="98">
        <v>670.84929999988503</v>
      </c>
      <c r="N1759" s="94">
        <v>670.84929999988503</v>
      </c>
      <c r="O1759" s="94">
        <v>878.50389999989397</v>
      </c>
      <c r="P1759" s="62">
        <f t="shared" si="27"/>
        <v>0.76362700268031369</v>
      </c>
      <c r="Q1759" s="22">
        <v>43756</v>
      </c>
      <c r="R1759" s="99">
        <v>716825.01800000004</v>
      </c>
      <c r="S1759" s="99">
        <v>904779.30833203101</v>
      </c>
      <c r="T1759" s="19"/>
      <c r="U1759" s="23">
        <v>5.5138820571300996E-3</v>
      </c>
      <c r="V1759" s="63">
        <v>-6.6330811023362904E-3</v>
      </c>
      <c r="W1759" s="23">
        <v>9.0770899500057595E-2</v>
      </c>
      <c r="X1759" s="63">
        <v>-0.52568001465988301</v>
      </c>
      <c r="Y1759" s="23">
        <v>-0.18219996667176</v>
      </c>
      <c r="Z1759" s="63">
        <v>-5.0193932865950002</v>
      </c>
      <c r="AA1759" s="23">
        <v>-0.216289581448073</v>
      </c>
      <c r="AB1759" s="63">
        <v>-4.7223424351541299</v>
      </c>
      <c r="AC1759" s="23">
        <v>-0.29686174768808998</v>
      </c>
      <c r="AD1759" s="63">
        <v>-9.6188775212795008</v>
      </c>
      <c r="AE1759" s="23">
        <v>-0.26034577065904202</v>
      </c>
      <c r="AF1759" s="64">
        <v>-13.8412354819448</v>
      </c>
      <c r="AG1759" s="23">
        <v>5.8732448869705002E-2</v>
      </c>
      <c r="AH1759" s="63">
        <v>-0.22158091378514699</v>
      </c>
      <c r="AI1759" s="23">
        <v>-0.15400397341727501</v>
      </c>
      <c r="AJ1759" s="63">
        <v>-5.3142843695241</v>
      </c>
      <c r="AK1759" s="23">
        <v>-0.32915070000046398</v>
      </c>
      <c r="AL1759" s="23">
        <v>-4.9759952551539803E-2</v>
      </c>
      <c r="AM1759" s="63">
        <v>-32.1999706314527</v>
      </c>
      <c r="AN1759" s="19"/>
      <c r="AO1759" s="26">
        <v>7.5458950532265603E-2</v>
      </c>
      <c r="AP1759" s="26">
        <v>-0.13672598857374399</v>
      </c>
      <c r="AQ1759" s="26">
        <v>0.13683393575411201</v>
      </c>
      <c r="AR1759" s="26">
        <v>-0.17019312338117701</v>
      </c>
      <c r="AS1759" s="24">
        <v>5</v>
      </c>
      <c r="AT1759" s="24">
        <v>7</v>
      </c>
      <c r="AU1759" s="24">
        <v>3</v>
      </c>
      <c r="AV1759" s="25">
        <v>9</v>
      </c>
      <c r="AW1759" s="19"/>
      <c r="AX1759" s="29">
        <v>0.32902141610335101</v>
      </c>
      <c r="AY1759" s="30">
        <v>-0.680617811216507</v>
      </c>
      <c r="AZ1759" s="30">
        <v>-1.39828009221674</v>
      </c>
      <c r="BA1759" s="30">
        <v>-0.889423509770495</v>
      </c>
      <c r="BB1759" s="62">
        <v>3.3362277608503098E-2</v>
      </c>
      <c r="BC1759" s="108">
        <v>-45.7493245049845</v>
      </c>
      <c r="BD1759" s="22">
        <v>43756</v>
      </c>
      <c r="BE1759" s="22">
        <v>43908</v>
      </c>
      <c r="BF1759" s="24"/>
      <c r="BG1759" s="22"/>
      <c r="BH1759" s="37"/>
    </row>
    <row r="1760" spans="1:60" x14ac:dyDescent="0.25">
      <c r="A1760" s="19"/>
      <c r="B1760" s="17" t="s">
        <v>1774</v>
      </c>
      <c r="C1760" s="17" t="s">
        <v>6040</v>
      </c>
      <c r="D1760" s="17" t="s">
        <v>3318</v>
      </c>
      <c r="E1760" s="20" t="s">
        <v>7384</v>
      </c>
      <c r="F1760" s="20" t="s">
        <v>3157</v>
      </c>
      <c r="G1760" s="82" t="s">
        <v>7250</v>
      </c>
      <c r="H1760" s="85" t="s">
        <v>7258</v>
      </c>
      <c r="I1760" s="21" t="s">
        <v>7417</v>
      </c>
      <c r="J1760" s="21" t="s">
        <v>8050</v>
      </c>
      <c r="K1760" s="19"/>
      <c r="L1760" s="22">
        <v>44015</v>
      </c>
      <c r="M1760" s="98">
        <v>620.43329999968398</v>
      </c>
      <c r="N1760" s="94">
        <v>620.43329999968398</v>
      </c>
      <c r="O1760" s="94">
        <v>806.74720000009995</v>
      </c>
      <c r="P1760" s="62">
        <f t="shared" si="27"/>
        <v>0.76905541165758884</v>
      </c>
      <c r="Q1760" s="22">
        <v>43756</v>
      </c>
      <c r="R1760" s="99">
        <v>382675.28499999997</v>
      </c>
      <c r="S1760" s="99">
        <v>613023.30934375001</v>
      </c>
      <c r="T1760" s="19"/>
      <c r="U1760" s="23">
        <v>5.5413635527656897E-3</v>
      </c>
      <c r="V1760" s="63">
        <v>-3.8849315387778898E-3</v>
      </c>
      <c r="W1760" s="23">
        <v>9.16657971702807E-2</v>
      </c>
      <c r="X1760" s="63">
        <v>-0.43619024763756897</v>
      </c>
      <c r="Y1760" s="23">
        <v>-0.17812224258901599</v>
      </c>
      <c r="Z1760" s="63">
        <v>-4.6116208783205401</v>
      </c>
      <c r="AA1760" s="23">
        <v>-0.208401188917342</v>
      </c>
      <c r="AB1760" s="63">
        <v>-3.93350318208104</v>
      </c>
      <c r="AC1760" s="23">
        <v>-0.28264509383472602</v>
      </c>
      <c r="AD1760" s="63">
        <v>-8.1972121359431203</v>
      </c>
      <c r="AE1760" s="23">
        <v>-0.23780666684440799</v>
      </c>
      <c r="AF1760" s="64">
        <v>-11.587325100481401</v>
      </c>
      <c r="AG1760" s="23">
        <v>5.88193432704429E-2</v>
      </c>
      <c r="AH1760" s="63">
        <v>-0.212891473711352</v>
      </c>
      <c r="AI1760" s="23">
        <v>-0.14971596363742701</v>
      </c>
      <c r="AJ1760" s="63">
        <v>-4.8854833915393101</v>
      </c>
      <c r="AK1760" s="23">
        <v>-0.37956670000043202</v>
      </c>
      <c r="AL1760" s="23">
        <v>-3.5332292303792201E-2</v>
      </c>
      <c r="AM1760" s="63">
        <v>-71.204224699875297</v>
      </c>
      <c r="AN1760" s="19"/>
      <c r="AO1760" s="26">
        <v>7.5488370048333295E-2</v>
      </c>
      <c r="AP1760" s="26">
        <v>-0.13665510917242499</v>
      </c>
      <c r="AQ1760" s="26">
        <v>0.1377667331454</v>
      </c>
      <c r="AR1760" s="26">
        <v>-0.16948991036042599</v>
      </c>
      <c r="AS1760" s="24">
        <v>5</v>
      </c>
      <c r="AT1760" s="24">
        <v>7</v>
      </c>
      <c r="AU1760" s="24">
        <v>4</v>
      </c>
      <c r="AV1760" s="25">
        <v>8</v>
      </c>
      <c r="AW1760" s="19"/>
      <c r="AX1760" s="29">
        <v>0.32897639422328201</v>
      </c>
      <c r="AY1760" s="30">
        <v>-0.65796574374871897</v>
      </c>
      <c r="AZ1760" s="30">
        <v>-1.1848421007580301</v>
      </c>
      <c r="BA1760" s="30">
        <v>-0.86071342073046297</v>
      </c>
      <c r="BB1760" s="62">
        <v>3.3359205595843398E-2</v>
      </c>
      <c r="BC1760" s="108">
        <v>-45.523232060775598</v>
      </c>
      <c r="BD1760" s="22">
        <v>43756</v>
      </c>
      <c r="BE1760" s="22">
        <v>43908</v>
      </c>
      <c r="BF1760" s="24"/>
      <c r="BG1760" s="22"/>
      <c r="BH1760" s="37"/>
    </row>
    <row r="1761" spans="1:60" x14ac:dyDescent="0.25">
      <c r="A1761" s="19"/>
      <c r="B1761" s="17" t="s">
        <v>1775</v>
      </c>
      <c r="C1761" s="17" t="s">
        <v>6041</v>
      </c>
      <c r="D1761" s="17" t="s">
        <v>3318</v>
      </c>
      <c r="E1761" s="20" t="s">
        <v>7388</v>
      </c>
      <c r="F1761" s="20" t="s">
        <v>3157</v>
      </c>
      <c r="G1761" s="82" t="s">
        <v>7250</v>
      </c>
      <c r="H1761" s="85" t="s">
        <v>7258</v>
      </c>
      <c r="I1761" s="21" t="s">
        <v>7417</v>
      </c>
      <c r="J1761" s="21" t="s">
        <v>8051</v>
      </c>
      <c r="K1761" s="19"/>
      <c r="L1761" s="22">
        <v>44015</v>
      </c>
      <c r="M1761" s="98">
        <v>1043.2321000006</v>
      </c>
      <c r="N1761" s="94">
        <v>1043.2321000006</v>
      </c>
      <c r="O1761" s="94">
        <v>1043.2321000006</v>
      </c>
      <c r="P1761" s="62">
        <f t="shared" si="27"/>
        <v>1</v>
      </c>
      <c r="Q1761" s="22">
        <v>44015</v>
      </c>
      <c r="R1761" s="99">
        <v>0</v>
      </c>
      <c r="S1761" s="99">
        <v>31083.821664123501</v>
      </c>
      <c r="T1761" s="19"/>
      <c r="U1761" s="23">
        <v>0</v>
      </c>
      <c r="V1761" s="63">
        <v>-0.55802128681534702</v>
      </c>
      <c r="W1761" s="23">
        <v>7.3994525186208193E-2</v>
      </c>
      <c r="X1761" s="63">
        <v>-2.2033174460448199</v>
      </c>
      <c r="Y1761" s="23">
        <v>0.29389148712099999</v>
      </c>
      <c r="Z1761" s="63">
        <v>42.589752092666501</v>
      </c>
      <c r="AA1761" s="23">
        <v>0.318994055227377</v>
      </c>
      <c r="AB1761" s="63">
        <v>48.806021232390798</v>
      </c>
      <c r="AC1761" s="23">
        <v>0.318994055227377</v>
      </c>
      <c r="AD1761" s="63">
        <v>51.966702770267098</v>
      </c>
      <c r="AE1761" s="23">
        <v>0.318994055227377</v>
      </c>
      <c r="AF1761" s="64">
        <v>44.092747106682502</v>
      </c>
      <c r="AG1761" s="23">
        <v>0</v>
      </c>
      <c r="AH1761" s="63">
        <v>-6.0948258007556397</v>
      </c>
      <c r="AI1761" s="23">
        <v>0.33866657667211297</v>
      </c>
      <c r="AJ1761" s="63">
        <v>43.952770639443798</v>
      </c>
      <c r="AK1761" s="23">
        <v>4.3232100000750499E-2</v>
      </c>
      <c r="AL1761" s="23">
        <v>5.4259143089439004E-3</v>
      </c>
      <c r="AM1761" s="63">
        <v>5.0383093686832598</v>
      </c>
      <c r="AN1761" s="19"/>
      <c r="AO1761" s="26">
        <v>7.5503136571569499E-2</v>
      </c>
      <c r="AP1761" s="26">
        <v>-5.3622908715624397E-2</v>
      </c>
      <c r="AQ1761" s="26">
        <v>0.13823483214408</v>
      </c>
      <c r="AR1761" s="26">
        <v>-9.4245882338291301E-2</v>
      </c>
      <c r="AS1761" s="24">
        <v>6</v>
      </c>
      <c r="AT1761" s="24">
        <v>3</v>
      </c>
      <c r="AU1761" s="24">
        <v>8</v>
      </c>
      <c r="AV1761" s="25">
        <v>4</v>
      </c>
      <c r="AW1761" s="19"/>
      <c r="AX1761" s="29">
        <v>0.21442941316752701</v>
      </c>
      <c r="AY1761" s="30">
        <v>1.4505527985511399</v>
      </c>
      <c r="AZ1761" s="30">
        <v>2.1553234742859799</v>
      </c>
      <c r="BA1761" s="30">
        <v>2.4236425364943002</v>
      </c>
      <c r="BB1761" s="62">
        <v>2.2293695492371601E-2</v>
      </c>
      <c r="BC1761" s="108">
        <v>-15.0247965396265</v>
      </c>
      <c r="BD1761" s="22">
        <v>43756</v>
      </c>
      <c r="BE1761" s="22">
        <v>43782</v>
      </c>
      <c r="BF1761" s="24">
        <v>117</v>
      </c>
      <c r="BG1761" s="22">
        <v>43921</v>
      </c>
      <c r="BH1761" s="37"/>
    </row>
    <row r="1762" spans="1:60" x14ac:dyDescent="0.25">
      <c r="A1762" s="19"/>
      <c r="B1762" s="17" t="s">
        <v>1776</v>
      </c>
      <c r="C1762" s="17" t="s">
        <v>6042</v>
      </c>
      <c r="D1762" s="17" t="s">
        <v>3318</v>
      </c>
      <c r="E1762" s="20" t="s">
        <v>7389</v>
      </c>
      <c r="F1762" s="20" t="s">
        <v>3157</v>
      </c>
      <c r="G1762" s="82" t="s">
        <v>7250</v>
      </c>
      <c r="H1762" s="85" t="s">
        <v>7258</v>
      </c>
      <c r="I1762" s="21" t="s">
        <v>7417</v>
      </c>
      <c r="J1762" s="21" t="s">
        <v>8052</v>
      </c>
      <c r="K1762" s="19"/>
      <c r="L1762" s="22">
        <v>44015</v>
      </c>
      <c r="M1762" s="98">
        <v>735.72589999996103</v>
      </c>
      <c r="N1762" s="94">
        <v>735.72589999996103</v>
      </c>
      <c r="O1762" s="94">
        <v>946.55240000039305</v>
      </c>
      <c r="P1762" s="62">
        <f t="shared" si="27"/>
        <v>0.7772690661390278</v>
      </c>
      <c r="Q1762" s="22">
        <v>43756</v>
      </c>
      <c r="R1762" s="99">
        <v>547489.17700000003</v>
      </c>
      <c r="S1762" s="99">
        <v>753038.31864550803</v>
      </c>
      <c r="T1762" s="19"/>
      <c r="U1762" s="23">
        <v>5.5826529223850204E-3</v>
      </c>
      <c r="V1762" s="63">
        <v>2.44005423155613E-4</v>
      </c>
      <c r="W1762" s="23">
        <v>9.3008202695346001E-2</v>
      </c>
      <c r="X1762" s="63">
        <v>-0.30194969513104303</v>
      </c>
      <c r="Y1762" s="23">
        <v>-0.17196901470189899</v>
      </c>
      <c r="Z1762" s="63">
        <v>-3.9962980896089002</v>
      </c>
      <c r="AA1762" s="23">
        <v>-0.19642057671997501</v>
      </c>
      <c r="AB1762" s="63">
        <v>-2.73544196234434</v>
      </c>
      <c r="AC1762" s="23"/>
      <c r="AD1762" s="63"/>
      <c r="AE1762" s="23"/>
      <c r="AF1762" s="64"/>
      <c r="AG1762" s="23">
        <v>5.8949470443621997E-2</v>
      </c>
      <c r="AH1762" s="63">
        <v>-0.19987875639344599</v>
      </c>
      <c r="AI1762" s="23">
        <v>-0.14324473947272101</v>
      </c>
      <c r="AJ1762" s="63">
        <v>-4.2383609750686402</v>
      </c>
      <c r="AK1762" s="23">
        <v>-0.26427410000003898</v>
      </c>
      <c r="AL1762" s="23">
        <v>-0.15662912766856599</v>
      </c>
      <c r="AM1762" s="63">
        <v>-5.2758163520775296</v>
      </c>
      <c r="AN1762" s="19"/>
      <c r="AO1762" s="26">
        <v>7.5532610120717394E-2</v>
      </c>
      <c r="AP1762" s="26">
        <v>-0.136548803978221</v>
      </c>
      <c r="AQ1762" s="26">
        <v>0.13916645051183901</v>
      </c>
      <c r="AR1762" s="26">
        <v>-0.168433959080139</v>
      </c>
      <c r="AS1762" s="24">
        <v>5</v>
      </c>
      <c r="AT1762" s="24">
        <v>7</v>
      </c>
      <c r="AU1762" s="24">
        <v>5</v>
      </c>
      <c r="AV1762" s="25">
        <v>7</v>
      </c>
      <c r="AW1762" s="19"/>
      <c r="AX1762" s="29">
        <v>0.328909338080557</v>
      </c>
      <c r="AY1762" s="30">
        <v>-0.62356539840220604</v>
      </c>
      <c r="AZ1762" s="30">
        <v>-0.86106992102031699</v>
      </c>
      <c r="BA1762" s="30">
        <v>-0.81698068759123998</v>
      </c>
      <c r="BB1762" s="62">
        <v>3.3354646737316203E-2</v>
      </c>
      <c r="BC1762" s="108">
        <v>-45.182305807888</v>
      </c>
      <c r="BD1762" s="22">
        <v>43756</v>
      </c>
      <c r="BE1762" s="22">
        <v>43908</v>
      </c>
      <c r="BF1762" s="24"/>
      <c r="BG1762" s="22"/>
      <c r="BH1762" s="37"/>
    </row>
    <row r="1763" spans="1:60" x14ac:dyDescent="0.25">
      <c r="A1763" s="19"/>
      <c r="B1763" s="17" t="s">
        <v>1777</v>
      </c>
      <c r="C1763" s="17" t="s">
        <v>6043</v>
      </c>
      <c r="D1763" s="17" t="s">
        <v>3318</v>
      </c>
      <c r="E1763" s="20" t="s">
        <v>7320</v>
      </c>
      <c r="F1763" s="20" t="s">
        <v>3157</v>
      </c>
      <c r="G1763" s="82" t="s">
        <v>7250</v>
      </c>
      <c r="H1763" s="85" t="s">
        <v>7258</v>
      </c>
      <c r="I1763" s="21" t="s">
        <v>7417</v>
      </c>
      <c r="J1763" s="21" t="s">
        <v>8053</v>
      </c>
      <c r="K1763" s="19"/>
      <c r="L1763" s="22">
        <v>44015</v>
      </c>
      <c r="M1763" s="98">
        <v>1002.60520000011</v>
      </c>
      <c r="N1763" s="94">
        <v>1002.60520000011</v>
      </c>
      <c r="O1763" s="94">
        <v>1280.80470000021</v>
      </c>
      <c r="P1763" s="62">
        <f t="shared" si="27"/>
        <v>0.7827931924359316</v>
      </c>
      <c r="Q1763" s="22">
        <v>43756</v>
      </c>
      <c r="R1763" s="99">
        <v>6676074.4189999998</v>
      </c>
      <c r="S1763" s="99">
        <v>7864335.6573437499</v>
      </c>
      <c r="T1763" s="19"/>
      <c r="U1763" s="23">
        <v>5.6100634301401399E-3</v>
      </c>
      <c r="V1763" s="63">
        <v>2.9850561986677301E-3</v>
      </c>
      <c r="W1763" s="23">
        <v>9.3904552359163104E-2</v>
      </c>
      <c r="X1763" s="63">
        <v>-0.21231472874933399</v>
      </c>
      <c r="Y1763" s="23">
        <v>-0.16784073885617501</v>
      </c>
      <c r="Z1763" s="63">
        <v>-3.5834705050365301</v>
      </c>
      <c r="AA1763" s="23">
        <v>-0.188333828647155</v>
      </c>
      <c r="AB1763" s="63">
        <v>-1.9267671550624099</v>
      </c>
      <c r="AC1763" s="23">
        <v>-0.24584027707984199</v>
      </c>
      <c r="AD1763" s="63">
        <v>-4.5167304604547098</v>
      </c>
      <c r="AE1763" s="23">
        <v>-0.178415902954002</v>
      </c>
      <c r="AF1763" s="64">
        <v>-5.6482487114408304</v>
      </c>
      <c r="AG1763" s="23">
        <v>5.9036265096438001E-2</v>
      </c>
      <c r="AH1763" s="63">
        <v>-0.191199291111843</v>
      </c>
      <c r="AI1763" s="23">
        <v>-0.13890270698902901</v>
      </c>
      <c r="AJ1763" s="63">
        <v>-3.8041577266994899</v>
      </c>
      <c r="AK1763" s="23">
        <v>2.60519999937969E-3</v>
      </c>
      <c r="AL1763" s="23">
        <v>4.7764988084963999E-4</v>
      </c>
      <c r="AM1763" s="63">
        <v>-6.9811693798328598</v>
      </c>
      <c r="AN1763" s="19"/>
      <c r="AO1763" s="26">
        <v>7.5562092231848496E-2</v>
      </c>
      <c r="AP1763" s="26">
        <v>-0.13647820445199599</v>
      </c>
      <c r="AQ1763" s="26">
        <v>0.140100521370186</v>
      </c>
      <c r="AR1763" s="26">
        <v>-0.16772940577182499</v>
      </c>
      <c r="AS1763" s="24">
        <v>5</v>
      </c>
      <c r="AT1763" s="24">
        <v>7</v>
      </c>
      <c r="AU1763" s="24">
        <v>5</v>
      </c>
      <c r="AV1763" s="25">
        <v>7</v>
      </c>
      <c r="AW1763" s="19"/>
      <c r="AX1763" s="29">
        <v>0.32886511734046497</v>
      </c>
      <c r="AY1763" s="30">
        <v>-0.60034783860373897</v>
      </c>
      <c r="AZ1763" s="30">
        <v>-0.64286156280923001</v>
      </c>
      <c r="BA1763" s="30">
        <v>-0.78737579499284005</v>
      </c>
      <c r="BB1763" s="62">
        <v>3.33516547605541E-2</v>
      </c>
      <c r="BC1763" s="108">
        <v>-44.953895000566298</v>
      </c>
      <c r="BD1763" s="22">
        <v>43756</v>
      </c>
      <c r="BE1763" s="22">
        <v>43908</v>
      </c>
      <c r="BF1763" s="24"/>
      <c r="BG1763" s="22"/>
      <c r="BH1763" s="37"/>
    </row>
    <row r="1764" spans="1:60" x14ac:dyDescent="0.25">
      <c r="A1764" s="19"/>
      <c r="B1764" s="17" t="s">
        <v>1778</v>
      </c>
      <c r="C1764" s="17" t="s">
        <v>6044</v>
      </c>
      <c r="D1764" s="17" t="s">
        <v>3318</v>
      </c>
      <c r="E1764" s="20" t="s">
        <v>7376</v>
      </c>
      <c r="F1764" s="20" t="s">
        <v>3157</v>
      </c>
      <c r="G1764" s="82" t="s">
        <v>7250</v>
      </c>
      <c r="H1764" s="85" t="s">
        <v>7258</v>
      </c>
      <c r="I1764" s="21" t="s">
        <v>7417</v>
      </c>
      <c r="J1764" s="21" t="s">
        <v>8054</v>
      </c>
      <c r="K1764" s="19"/>
      <c r="L1764" s="22">
        <v>44015</v>
      </c>
      <c r="M1764" s="98">
        <v>939.462600000203</v>
      </c>
      <c r="N1764" s="94">
        <v>939.462600000203</v>
      </c>
      <c r="O1764" s="94">
        <v>1208.6720000002499</v>
      </c>
      <c r="P1764" s="62">
        <f t="shared" si="27"/>
        <v>0.77726844007307916</v>
      </c>
      <c r="Q1764" s="22">
        <v>43756</v>
      </c>
      <c r="R1764" s="99">
        <v>1637129.308</v>
      </c>
      <c r="S1764" s="99">
        <v>1774437.9674277301</v>
      </c>
      <c r="T1764" s="19"/>
      <c r="U1764" s="23">
        <v>5.5825701783760503E-3</v>
      </c>
      <c r="V1764" s="63">
        <v>2.3573102225782301E-4</v>
      </c>
      <c r="W1764" s="23">
        <v>9.3008550471568002E-2</v>
      </c>
      <c r="X1764" s="63">
        <v>-0.30191491750883898</v>
      </c>
      <c r="Y1764" s="23">
        <v>-0.17196886232064601</v>
      </c>
      <c r="Z1764" s="63">
        <v>-3.99628285148356</v>
      </c>
      <c r="AA1764" s="23">
        <v>-0.196421482634032</v>
      </c>
      <c r="AB1764" s="63">
        <v>-2.7355325537500899</v>
      </c>
      <c r="AC1764" s="23">
        <v>-0.26078358642815103</v>
      </c>
      <c r="AD1764" s="63">
        <v>-6.0110613952856502</v>
      </c>
      <c r="AE1764" s="23">
        <v>-0.20270843809150399</v>
      </c>
      <c r="AF1764" s="64">
        <v>-8.0775022251909796</v>
      </c>
      <c r="AG1764" s="23">
        <v>5.8949482548996499E-2</v>
      </c>
      <c r="AH1764" s="63">
        <v>-0.19987754585599801</v>
      </c>
      <c r="AI1764" s="23">
        <v>-0.14324454488538299</v>
      </c>
      <c r="AJ1764" s="63">
        <v>-4.2383415163349101</v>
      </c>
      <c r="AK1764" s="23">
        <v>-6.0537399999739103E-2</v>
      </c>
      <c r="AL1764" s="23">
        <v>-1.1753604873774699E-2</v>
      </c>
      <c r="AM1764" s="63">
        <v>-10.2303165654157</v>
      </c>
      <c r="AN1764" s="19"/>
      <c r="AO1764" s="26">
        <v>7.5532607301283902E-2</v>
      </c>
      <c r="AP1764" s="26">
        <v>-0.136548987329734</v>
      </c>
      <c r="AQ1764" s="26">
        <v>0.13916606249229499</v>
      </c>
      <c r="AR1764" s="26">
        <v>-0.16843403616541799</v>
      </c>
      <c r="AS1764" s="24">
        <v>5</v>
      </c>
      <c r="AT1764" s="24">
        <v>7</v>
      </c>
      <c r="AU1764" s="24">
        <v>5</v>
      </c>
      <c r="AV1764" s="25">
        <v>7</v>
      </c>
      <c r="AW1764" s="19"/>
      <c r="AX1764" s="29">
        <v>0.328909368115128</v>
      </c>
      <c r="AY1764" s="30">
        <v>-0.62356741878102195</v>
      </c>
      <c r="AZ1764" s="30">
        <v>-0.86109285231486898</v>
      </c>
      <c r="BA1764" s="30">
        <v>-0.816983224097385</v>
      </c>
      <c r="BB1764" s="62">
        <v>3.3354648600725303E-2</v>
      </c>
      <c r="BC1764" s="108">
        <v>-45.182365439133697</v>
      </c>
      <c r="BD1764" s="22">
        <v>43756</v>
      </c>
      <c r="BE1764" s="22">
        <v>43908</v>
      </c>
      <c r="BF1764" s="24"/>
      <c r="BG1764" s="22"/>
      <c r="BH1764" s="37"/>
    </row>
    <row r="1765" spans="1:60" x14ac:dyDescent="0.25">
      <c r="A1765" s="19"/>
      <c r="B1765" s="17" t="s">
        <v>1779</v>
      </c>
      <c r="C1765" s="17" t="s">
        <v>6045</v>
      </c>
      <c r="D1765" s="17" t="s">
        <v>3319</v>
      </c>
      <c r="E1765" s="20" t="s">
        <v>7298</v>
      </c>
      <c r="F1765" s="20" t="s">
        <v>3157</v>
      </c>
      <c r="G1765" s="82" t="s">
        <v>7255</v>
      </c>
      <c r="H1765" s="85" t="s">
        <v>7274</v>
      </c>
      <c r="I1765" s="21" t="s">
        <v>7417</v>
      </c>
      <c r="J1765" s="21" t="s">
        <v>8055</v>
      </c>
      <c r="K1765" s="19"/>
      <c r="L1765" s="22">
        <v>44015</v>
      </c>
      <c r="M1765" s="98">
        <v>1042.0030000004899</v>
      </c>
      <c r="N1765" s="94">
        <v>1042.0030000004899</v>
      </c>
      <c r="O1765" s="94">
        <v>1042.0030000004899</v>
      </c>
      <c r="P1765" s="62">
        <f t="shared" si="27"/>
        <v>1</v>
      </c>
      <c r="Q1765" s="22">
        <v>44015</v>
      </c>
      <c r="R1765" s="99">
        <v>297382.06099999999</v>
      </c>
      <c r="S1765" s="99">
        <v>195134.763511475</v>
      </c>
      <c r="T1765" s="19"/>
      <c r="U1765" s="23">
        <v>2.2072927094996001E-6</v>
      </c>
      <c r="V1765" s="63">
        <v>-0.55780055754439695</v>
      </c>
      <c r="W1765" s="23">
        <v>1.19111731692101E-4</v>
      </c>
      <c r="X1765" s="63">
        <v>-9.5908587915037096</v>
      </c>
      <c r="Y1765" s="23">
        <v>6.7620008921949202E-3</v>
      </c>
      <c r="Z1765" s="63">
        <v>13.8768034698005</v>
      </c>
      <c r="AA1765" s="23">
        <v>1.7294940485953699E-2</v>
      </c>
      <c r="AB1765" s="63">
        <v>18.636109758255799</v>
      </c>
      <c r="AC1765" s="23"/>
      <c r="AD1765" s="63"/>
      <c r="AE1765" s="23"/>
      <c r="AF1765" s="64"/>
      <c r="AG1765" s="23">
        <v>8.5413157648872601E-6</v>
      </c>
      <c r="AH1765" s="63">
        <v>-6.0939716691791501</v>
      </c>
      <c r="AI1765" s="23">
        <v>6.8964477632107403E-3</v>
      </c>
      <c r="AJ1765" s="63">
        <v>10.775757748531801</v>
      </c>
      <c r="AK1765" s="23">
        <v>4.1937983070965898E-2</v>
      </c>
      <c r="AL1765" s="23">
        <v>2.0753634855282099E-2</v>
      </c>
      <c r="AM1765" s="63">
        <v>26.155296659999301</v>
      </c>
      <c r="AN1765" s="19"/>
      <c r="AO1765" s="26">
        <v>8.2565864613570695E-4</v>
      </c>
      <c r="AP1765" s="26">
        <v>2.1115192794240998E-6</v>
      </c>
      <c r="AQ1765" s="26">
        <v>2.13201077713165E-3</v>
      </c>
      <c r="AR1765" s="26">
        <v>8.5413157648872601E-6</v>
      </c>
      <c r="AS1765" s="24">
        <v>12</v>
      </c>
      <c r="AT1765" s="24">
        <v>0</v>
      </c>
      <c r="AU1765" s="24">
        <v>7</v>
      </c>
      <c r="AV1765" s="25">
        <v>5</v>
      </c>
      <c r="AW1765" s="19"/>
      <c r="AX1765" s="29">
        <v>1.2569766040769501E-3</v>
      </c>
      <c r="AY1765" s="30">
        <v>-10.1000691548688</v>
      </c>
      <c r="AZ1765" s="30">
        <v>0.45071764166186801</v>
      </c>
      <c r="BA1765" s="30">
        <v>-11.4498787896155</v>
      </c>
      <c r="BB1765" s="62">
        <v>1.2989336084871201E-4</v>
      </c>
      <c r="BC1765" s="108">
        <v>0</v>
      </c>
      <c r="BD1765" s="22">
        <v>44015</v>
      </c>
      <c r="BE1765" s="22"/>
      <c r="BF1765" s="24"/>
      <c r="BG1765" s="22"/>
      <c r="BH1765" s="37"/>
    </row>
    <row r="1766" spans="1:60" x14ac:dyDescent="0.25">
      <c r="A1766" s="19"/>
      <c r="B1766" s="17" t="s">
        <v>1780</v>
      </c>
      <c r="C1766" s="17" t="s">
        <v>6046</v>
      </c>
      <c r="D1766" s="17" t="s">
        <v>3319</v>
      </c>
      <c r="E1766" s="20" t="s">
        <v>7371</v>
      </c>
      <c r="F1766" s="20" t="s">
        <v>3157</v>
      </c>
      <c r="G1766" s="82" t="s">
        <v>7255</v>
      </c>
      <c r="H1766" s="85" t="s">
        <v>7274</v>
      </c>
      <c r="I1766" s="21" t="s">
        <v>7417</v>
      </c>
      <c r="J1766" s="21" t="s">
        <v>8056</v>
      </c>
      <c r="K1766" s="19"/>
      <c r="L1766" s="22">
        <v>44015</v>
      </c>
      <c r="M1766" s="98">
        <v>1792.25630000047</v>
      </c>
      <c r="N1766" s="94">
        <v>1792.25630000047</v>
      </c>
      <c r="O1766" s="94">
        <v>1792.25630000047</v>
      </c>
      <c r="P1766" s="62">
        <f t="shared" si="27"/>
        <v>1</v>
      </c>
      <c r="Q1766" s="22">
        <v>44015</v>
      </c>
      <c r="R1766" s="99">
        <v>69831878.025000006</v>
      </c>
      <c r="S1766" s="99">
        <v>60043452.903250001</v>
      </c>
      <c r="T1766" s="19"/>
      <c r="U1766" s="23">
        <v>3.51513517671265E-6</v>
      </c>
      <c r="V1766" s="63">
        <v>-0.55766977329767498</v>
      </c>
      <c r="W1766" s="23">
        <v>1.2036557745887E-4</v>
      </c>
      <c r="X1766" s="63">
        <v>-9.5907334069197496</v>
      </c>
      <c r="Y1766" s="23">
        <v>4.6617599255114302E-3</v>
      </c>
      <c r="Z1766" s="63">
        <v>13.666779373132201</v>
      </c>
      <c r="AA1766" s="23">
        <v>1.16667671409232E-2</v>
      </c>
      <c r="AB1766" s="63">
        <v>18.073292423738199</v>
      </c>
      <c r="AC1766" s="23">
        <v>3.08455987087655E-2</v>
      </c>
      <c r="AD1766" s="63">
        <v>23.1518571184133</v>
      </c>
      <c r="AE1766" s="23">
        <v>4.9289655795291799E-2</v>
      </c>
      <c r="AF1766" s="64">
        <v>17.1223071634886</v>
      </c>
      <c r="AG1766" s="23">
        <v>1.04896807897603E-5</v>
      </c>
      <c r="AH1766" s="63">
        <v>-6.0937768326766699</v>
      </c>
      <c r="AI1766" s="23">
        <v>4.7390891377290202E-3</v>
      </c>
      <c r="AJ1766" s="63">
        <v>10.560021885976299</v>
      </c>
      <c r="AK1766" s="23">
        <v>0.79210486713913297</v>
      </c>
      <c r="AL1766" s="23">
        <v>3.7494669935767902E-2</v>
      </c>
      <c r="AM1766" s="63">
        <v>-42.716635968652596</v>
      </c>
      <c r="AN1766" s="19"/>
      <c r="AO1766" s="26">
        <v>8.0679068378231001E-4</v>
      </c>
      <c r="AP1766" s="26">
        <v>-1.37312617880525E-5</v>
      </c>
      <c r="AQ1766" s="26">
        <v>1.7774554835341401E-3</v>
      </c>
      <c r="AR1766" s="26">
        <v>1.04896807897603E-5</v>
      </c>
      <c r="AS1766" s="24">
        <v>12</v>
      </c>
      <c r="AT1766" s="24">
        <v>0</v>
      </c>
      <c r="AU1766" s="24">
        <v>7</v>
      </c>
      <c r="AV1766" s="25">
        <v>5</v>
      </c>
      <c r="AW1766" s="19"/>
      <c r="AX1766" s="29">
        <v>1.1417363915586501E-3</v>
      </c>
      <c r="AY1766" s="30">
        <v>-15.527529774670301</v>
      </c>
      <c r="AZ1766" s="30">
        <v>0.43266229195842199</v>
      </c>
      <c r="BA1766" s="30">
        <v>-13.554787239802</v>
      </c>
      <c r="BB1766" s="62">
        <v>1.17986937843995E-4</v>
      </c>
      <c r="BC1766" s="108">
        <v>-2.6290010679801399E-3</v>
      </c>
      <c r="BD1766" s="22">
        <v>43928</v>
      </c>
      <c r="BE1766" s="22">
        <v>43934</v>
      </c>
      <c r="BF1766" s="24">
        <v>6</v>
      </c>
      <c r="BG1766" s="22">
        <v>43936</v>
      </c>
      <c r="BH1766" s="37"/>
    </row>
    <row r="1767" spans="1:60" x14ac:dyDescent="0.25">
      <c r="A1767" s="19"/>
      <c r="B1767" s="17" t="s">
        <v>1781</v>
      </c>
      <c r="C1767" s="17" t="s">
        <v>6047</v>
      </c>
      <c r="D1767" s="17" t="s">
        <v>3319</v>
      </c>
      <c r="E1767" s="20" t="s">
        <v>7372</v>
      </c>
      <c r="F1767" s="20" t="s">
        <v>3157</v>
      </c>
      <c r="G1767" s="82" t="s">
        <v>7255</v>
      </c>
      <c r="H1767" s="85" t="s">
        <v>7274</v>
      </c>
      <c r="I1767" s="21" t="s">
        <v>7417</v>
      </c>
      <c r="J1767" s="21" t="s">
        <v>8057</v>
      </c>
      <c r="K1767" s="19"/>
      <c r="L1767" s="22">
        <v>44015</v>
      </c>
      <c r="M1767" s="98">
        <v>1810.5190999992201</v>
      </c>
      <c r="N1767" s="94">
        <v>1810.5190999992201</v>
      </c>
      <c r="O1767" s="94">
        <v>1810.5190999992201</v>
      </c>
      <c r="P1767" s="62">
        <f t="shared" si="27"/>
        <v>1</v>
      </c>
      <c r="Q1767" s="22">
        <v>44015</v>
      </c>
      <c r="R1767" s="99">
        <v>68926212.459000006</v>
      </c>
      <c r="S1767" s="99">
        <v>54491806.485187501</v>
      </c>
      <c r="T1767" s="19"/>
      <c r="U1767" s="23">
        <v>3.8110756577225402E-6</v>
      </c>
      <c r="V1767" s="63">
        <v>-0.55764017924957399</v>
      </c>
      <c r="W1767" s="23">
        <v>1.3870874317945E-4</v>
      </c>
      <c r="X1767" s="63">
        <v>-9.5888990903477005</v>
      </c>
      <c r="Y1767" s="23">
        <v>5.2627350396505799E-3</v>
      </c>
      <c r="Z1767" s="63">
        <v>13.726876884553301</v>
      </c>
      <c r="AA1767" s="23">
        <v>1.3237255239801E-2</v>
      </c>
      <c r="AB1767" s="63">
        <v>18.230341233633201</v>
      </c>
      <c r="AC1767" s="23">
        <v>3.44164224625274E-2</v>
      </c>
      <c r="AD1767" s="63">
        <v>23.508939493796799</v>
      </c>
      <c r="AE1767" s="23">
        <v>5.5031874970154597E-2</v>
      </c>
      <c r="AF1767" s="64">
        <v>17.696529080974901</v>
      </c>
      <c r="AG1767" s="23">
        <v>1.14885497168871E-5</v>
      </c>
      <c r="AH1767" s="63">
        <v>-6.0936769457839501</v>
      </c>
      <c r="AI1767" s="23">
        <v>5.35578835660999E-3</v>
      </c>
      <c r="AJ1767" s="63">
        <v>10.6216918078717</v>
      </c>
      <c r="AK1767" s="23">
        <v>0.12838878438749801</v>
      </c>
      <c r="AL1767" s="23">
        <v>2.2076067896705399E-2</v>
      </c>
      <c r="AM1767" s="63">
        <v>6.2510131603703503</v>
      </c>
      <c r="AN1767" s="19"/>
      <c r="AO1767" s="26">
        <v>8.1199505257245597E-4</v>
      </c>
      <c r="AP1767" s="26">
        <v>4.9734262574929702E-7</v>
      </c>
      <c r="AQ1767" s="26">
        <v>1.86179300544609E-3</v>
      </c>
      <c r="AR1767" s="26">
        <v>1.14885497168871E-5</v>
      </c>
      <c r="AS1767" s="24">
        <v>12</v>
      </c>
      <c r="AT1767" s="24">
        <v>0</v>
      </c>
      <c r="AU1767" s="24">
        <v>7</v>
      </c>
      <c r="AV1767" s="25">
        <v>5</v>
      </c>
      <c r="AW1767" s="19"/>
      <c r="AX1767" s="29">
        <v>1.16768218186166E-3</v>
      </c>
      <c r="AY1767" s="30">
        <v>-13.995655815335301</v>
      </c>
      <c r="AZ1767" s="30">
        <v>0.43770279835871401</v>
      </c>
      <c r="BA1767" s="30">
        <v>-13.112305516217001</v>
      </c>
      <c r="BB1767" s="62">
        <v>1.2066761635182401E-4</v>
      </c>
      <c r="BC1767" s="108">
        <v>0</v>
      </c>
      <c r="BD1767" s="22">
        <v>44015</v>
      </c>
      <c r="BE1767" s="22"/>
      <c r="BF1767" s="24"/>
      <c r="BG1767" s="22"/>
      <c r="BH1767" s="37"/>
    </row>
    <row r="1768" spans="1:60" x14ac:dyDescent="0.25">
      <c r="A1768" s="19"/>
      <c r="B1768" s="17" t="s">
        <v>1782</v>
      </c>
      <c r="C1768" s="17" t="s">
        <v>6048</v>
      </c>
      <c r="D1768" s="17" t="s">
        <v>3319</v>
      </c>
      <c r="E1768" s="20" t="s">
        <v>7373</v>
      </c>
      <c r="F1768" s="20" t="s">
        <v>3157</v>
      </c>
      <c r="G1768" s="82" t="s">
        <v>7255</v>
      </c>
      <c r="H1768" s="85" t="s">
        <v>7274</v>
      </c>
      <c r="I1768" s="21" t="s">
        <v>7417</v>
      </c>
      <c r="J1768" s="21" t="s">
        <v>8058</v>
      </c>
      <c r="K1768" s="19"/>
      <c r="L1768" s="22">
        <v>44015</v>
      </c>
      <c r="M1768" s="98">
        <v>1832.38990000077</v>
      </c>
      <c r="N1768" s="94">
        <v>1832.38990000077</v>
      </c>
      <c r="O1768" s="94">
        <v>1832.38990000077</v>
      </c>
      <c r="P1768" s="62">
        <f t="shared" si="27"/>
        <v>1</v>
      </c>
      <c r="Q1768" s="22">
        <v>44015</v>
      </c>
      <c r="R1768" s="99">
        <v>54921152.112999998</v>
      </c>
      <c r="S1768" s="99">
        <v>43939118.087937497</v>
      </c>
      <c r="T1768" s="19"/>
      <c r="U1768" s="23">
        <v>4.14760688727256E-6</v>
      </c>
      <c r="V1768" s="63">
        <v>-0.55760652612661898</v>
      </c>
      <c r="W1768" s="23">
        <v>1.5736026944068699E-4</v>
      </c>
      <c r="X1768" s="63">
        <v>-9.5870339377288492</v>
      </c>
      <c r="Y1768" s="23">
        <v>6.1638583447347602E-3</v>
      </c>
      <c r="Z1768" s="63">
        <v>13.816989215061801</v>
      </c>
      <c r="AA1768" s="23">
        <v>1.5671491761167999E-2</v>
      </c>
      <c r="AB1768" s="63">
        <v>18.473764885769899</v>
      </c>
      <c r="AC1768" s="23">
        <v>3.9942962866916801E-2</v>
      </c>
      <c r="AD1768" s="63">
        <v>24.061593534221199</v>
      </c>
      <c r="AE1768" s="23">
        <v>6.2791832187940599E-2</v>
      </c>
      <c r="AF1768" s="64">
        <v>18.472524802753501</v>
      </c>
      <c r="AG1768" s="23">
        <v>1.24429225252243E-5</v>
      </c>
      <c r="AH1768" s="63">
        <v>-6.09358150850312</v>
      </c>
      <c r="AI1768" s="23">
        <v>6.2817169400659597E-3</v>
      </c>
      <c r="AJ1768" s="63">
        <v>10.714284666217299</v>
      </c>
      <c r="AK1768" s="23">
        <v>0.142013288785238</v>
      </c>
      <c r="AL1768" s="23">
        <v>2.4296028943354E-2</v>
      </c>
      <c r="AM1768" s="63">
        <v>7.6134636001443097</v>
      </c>
      <c r="AN1768" s="19"/>
      <c r="AO1768" s="26">
        <v>8.2022194510500402E-4</v>
      </c>
      <c r="AP1768" s="26">
        <v>4.0384747990174202E-6</v>
      </c>
      <c r="AQ1768" s="26">
        <v>1.9876460155501298E-3</v>
      </c>
      <c r="AR1768" s="26">
        <v>1.24429225252243E-5</v>
      </c>
      <c r="AS1768" s="24">
        <v>12</v>
      </c>
      <c r="AT1768" s="24">
        <v>0</v>
      </c>
      <c r="AU1768" s="24">
        <v>7</v>
      </c>
      <c r="AV1768" s="25">
        <v>5</v>
      </c>
      <c r="AW1768" s="19"/>
      <c r="AX1768" s="29">
        <v>1.2180305840649901E-3</v>
      </c>
      <c r="AY1768" s="30">
        <v>-11.6326974946278</v>
      </c>
      <c r="AZ1768" s="30">
        <v>0.44551686869954199</v>
      </c>
      <c r="BA1768" s="30">
        <v>-12.210989262966899</v>
      </c>
      <c r="BB1768" s="62">
        <v>1.25869504826852E-4</v>
      </c>
      <c r="BC1768" s="108">
        <v>0</v>
      </c>
      <c r="BD1768" s="22">
        <v>44015</v>
      </c>
      <c r="BE1768" s="22"/>
      <c r="BF1768" s="24"/>
      <c r="BG1768" s="22"/>
      <c r="BH1768" s="37"/>
    </row>
    <row r="1769" spans="1:60" x14ac:dyDescent="0.25">
      <c r="A1769" s="19"/>
      <c r="B1769" s="17" t="s">
        <v>1783</v>
      </c>
      <c r="C1769" s="17" t="s">
        <v>6049</v>
      </c>
      <c r="D1769" s="17" t="s">
        <v>3319</v>
      </c>
      <c r="E1769" s="20" t="s">
        <v>7374</v>
      </c>
      <c r="F1769" s="20" t="s">
        <v>3157</v>
      </c>
      <c r="G1769" s="82" t="s">
        <v>7255</v>
      </c>
      <c r="H1769" s="85" t="s">
        <v>7274</v>
      </c>
      <c r="I1769" s="21" t="s">
        <v>7417</v>
      </c>
      <c r="J1769" s="21" t="s">
        <v>8059</v>
      </c>
      <c r="K1769" s="19"/>
      <c r="L1769" s="22">
        <v>44015</v>
      </c>
      <c r="M1769" s="98">
        <v>1852.54140000045</v>
      </c>
      <c r="N1769" s="94">
        <v>1852.54140000045</v>
      </c>
      <c r="O1769" s="94">
        <v>1852.54140000045</v>
      </c>
      <c r="P1769" s="62">
        <f t="shared" si="27"/>
        <v>1</v>
      </c>
      <c r="Q1769" s="22">
        <v>44015</v>
      </c>
      <c r="R1769" s="99">
        <v>38446443.957000002</v>
      </c>
      <c r="S1769" s="99">
        <v>27950105.4944687</v>
      </c>
      <c r="T1769" s="19"/>
      <c r="U1769" s="23">
        <v>4.4803527998737999E-6</v>
      </c>
      <c r="V1769" s="63">
        <v>-0.55757325153535897</v>
      </c>
      <c r="W1769" s="23">
        <v>1.77733414602699E-4</v>
      </c>
      <c r="X1769" s="63">
        <v>-9.5849966232053703</v>
      </c>
      <c r="Y1769" s="23">
        <v>6.86095867968106E-3</v>
      </c>
      <c r="Z1769" s="63">
        <v>13.8866992485564</v>
      </c>
      <c r="AA1769" s="23">
        <v>1.7394894610333701E-2</v>
      </c>
      <c r="AB1769" s="63">
        <v>18.6461051706865</v>
      </c>
      <c r="AC1769" s="23">
        <v>4.3792968164780198E-2</v>
      </c>
      <c r="AD1769" s="63">
        <v>24.446594064007499</v>
      </c>
      <c r="AE1769" s="23">
        <v>6.8862147963955095E-2</v>
      </c>
      <c r="AF1769" s="64">
        <v>19.0795563803695</v>
      </c>
      <c r="AG1769" s="23">
        <v>1.3441176633932601E-5</v>
      </c>
      <c r="AH1769" s="63">
        <v>-6.09348168309225</v>
      </c>
      <c r="AI1769" s="23">
        <v>6.9954314149072204E-3</v>
      </c>
      <c r="AJ1769" s="63">
        <v>10.7856561137014</v>
      </c>
      <c r="AK1769" s="23">
        <v>0.154558562762832</v>
      </c>
      <c r="AL1769" s="23">
        <v>2.6321036395529501E-2</v>
      </c>
      <c r="AM1769" s="63">
        <v>8.8679909979109706</v>
      </c>
      <c r="AN1769" s="19"/>
      <c r="AO1769" s="26">
        <v>8.2565125740074997E-4</v>
      </c>
      <c r="AP1769" s="26">
        <v>4.37241033068858E-6</v>
      </c>
      <c r="AQ1769" s="26">
        <v>2.1321998956409498E-3</v>
      </c>
      <c r="AR1769" s="26">
        <v>1.3441176633932601E-5</v>
      </c>
      <c r="AS1769" s="24">
        <v>12</v>
      </c>
      <c r="AT1769" s="24">
        <v>0</v>
      </c>
      <c r="AU1769" s="24">
        <v>7</v>
      </c>
      <c r="AV1769" s="25">
        <v>5</v>
      </c>
      <c r="AW1769" s="19"/>
      <c r="AX1769" s="29">
        <v>1.2528899443668699E-3</v>
      </c>
      <c r="AY1769" s="30">
        <v>-10.050183303799701</v>
      </c>
      <c r="AZ1769" s="30">
        <v>0.45104296768158703</v>
      </c>
      <c r="BA1769" s="30">
        <v>-11.440906082425499</v>
      </c>
      <c r="BB1769" s="62">
        <v>1.2947123252445201E-4</v>
      </c>
      <c r="BC1769" s="108">
        <v>0</v>
      </c>
      <c r="BD1769" s="22">
        <v>44015</v>
      </c>
      <c r="BE1769" s="22"/>
      <c r="BF1769" s="24"/>
      <c r="BG1769" s="22"/>
      <c r="BH1769" s="37"/>
    </row>
    <row r="1770" spans="1:60" x14ac:dyDescent="0.25">
      <c r="A1770" s="19"/>
      <c r="B1770" s="17" t="s">
        <v>1784</v>
      </c>
      <c r="C1770" s="17" t="s">
        <v>6050</v>
      </c>
      <c r="D1770" s="17" t="s">
        <v>3319</v>
      </c>
      <c r="E1770" s="20" t="s">
        <v>7375</v>
      </c>
      <c r="F1770" s="20" t="s">
        <v>3157</v>
      </c>
      <c r="G1770" s="82" t="s">
        <v>7255</v>
      </c>
      <c r="H1770" s="85" t="s">
        <v>7274</v>
      </c>
      <c r="I1770" s="21" t="s">
        <v>7417</v>
      </c>
      <c r="J1770" s="21" t="s">
        <v>8060</v>
      </c>
      <c r="K1770" s="19"/>
      <c r="L1770" s="22">
        <v>44015</v>
      </c>
      <c r="M1770" s="98">
        <v>1885.13199999928</v>
      </c>
      <c r="N1770" s="94">
        <v>1885.13199999928</v>
      </c>
      <c r="O1770" s="94">
        <v>1885.13199999928</v>
      </c>
      <c r="P1770" s="62">
        <f t="shared" si="27"/>
        <v>1</v>
      </c>
      <c r="Q1770" s="22">
        <v>44015</v>
      </c>
      <c r="R1770" s="99">
        <v>607513537.051</v>
      </c>
      <c r="S1770" s="99">
        <v>346699797.27200001</v>
      </c>
      <c r="T1770" s="19"/>
      <c r="U1770" s="23">
        <v>1.26252689369721E-5</v>
      </c>
      <c r="V1770" s="63">
        <v>-0.55675875992164903</v>
      </c>
      <c r="W1770" s="23">
        <v>4.1855430390569398E-4</v>
      </c>
      <c r="X1770" s="63">
        <v>-9.5609145342750708</v>
      </c>
      <c r="Y1770" s="23">
        <v>8.6821925433469005E-3</v>
      </c>
      <c r="Z1770" s="63">
        <v>14.0688226349157</v>
      </c>
      <c r="AA1770" s="23">
        <v>2.1479256320162701E-2</v>
      </c>
      <c r="AB1770" s="63">
        <v>19.054541341669399</v>
      </c>
      <c r="AC1770" s="23">
        <v>5.1493233375367702E-2</v>
      </c>
      <c r="AD1770" s="63">
        <v>25.216620585066298</v>
      </c>
      <c r="AE1770" s="23">
        <v>7.9947714712034199E-2</v>
      </c>
      <c r="AF1770" s="64">
        <v>20.188113055162798</v>
      </c>
      <c r="AG1770" s="23">
        <v>3.7823716411367099E-5</v>
      </c>
      <c r="AH1770" s="63">
        <v>-6.0910434291145101</v>
      </c>
      <c r="AI1770" s="23">
        <v>8.85396007106465E-3</v>
      </c>
      <c r="AJ1770" s="63">
        <v>10.9715089793172</v>
      </c>
      <c r="AK1770" s="23">
        <v>0.17486618058144801</v>
      </c>
      <c r="AL1770" s="23">
        <v>2.9561125289546901E-2</v>
      </c>
      <c r="AM1770" s="63">
        <v>10.8987527797726</v>
      </c>
      <c r="AN1770" s="19"/>
      <c r="AO1770" s="26">
        <v>8.3285521395737305E-4</v>
      </c>
      <c r="AP1770" s="26">
        <v>1.2519332813099E-5</v>
      </c>
      <c r="AQ1770" s="26">
        <v>2.4838276895024999E-3</v>
      </c>
      <c r="AR1770" s="26">
        <v>3.7823716411367099E-5</v>
      </c>
      <c r="AS1770" s="24">
        <v>12</v>
      </c>
      <c r="AT1770" s="24">
        <v>0</v>
      </c>
      <c r="AU1770" s="24">
        <v>7</v>
      </c>
      <c r="AV1770" s="25">
        <v>5</v>
      </c>
      <c r="AW1770" s="19"/>
      <c r="AX1770" s="29">
        <v>1.31283536287356E-3</v>
      </c>
      <c r="AY1770" s="30">
        <v>-6.6779887535522002</v>
      </c>
      <c r="AZ1770" s="30">
        <v>0.46410139219824498</v>
      </c>
      <c r="BA1770" s="30">
        <v>-9.2564933590911096</v>
      </c>
      <c r="BB1770" s="62">
        <v>1.3566521458983501E-4</v>
      </c>
      <c r="BC1770" s="108">
        <v>0</v>
      </c>
      <c r="BD1770" s="22">
        <v>44015</v>
      </c>
      <c r="BE1770" s="22"/>
      <c r="BF1770" s="24"/>
      <c r="BG1770" s="22"/>
      <c r="BH1770" s="37"/>
    </row>
    <row r="1771" spans="1:60" x14ac:dyDescent="0.25">
      <c r="A1771" s="19"/>
      <c r="B1771" s="17" t="s">
        <v>1785</v>
      </c>
      <c r="C1771" s="17" t="s">
        <v>6051</v>
      </c>
      <c r="D1771" s="17" t="s">
        <v>3319</v>
      </c>
      <c r="E1771" s="20" t="s">
        <v>7400</v>
      </c>
      <c r="F1771" s="20" t="s">
        <v>3157</v>
      </c>
      <c r="G1771" s="82" t="s">
        <v>7255</v>
      </c>
      <c r="H1771" s="85" t="s">
        <v>7274</v>
      </c>
      <c r="I1771" s="21" t="s">
        <v>7417</v>
      </c>
      <c r="J1771" s="21" t="s">
        <v>8061</v>
      </c>
      <c r="K1771" s="19"/>
      <c r="L1771" s="22">
        <v>44015</v>
      </c>
      <c r="M1771" s="98">
        <v>2081.4010999984998</v>
      </c>
      <c r="N1771" s="94">
        <v>2081.4010999984998</v>
      </c>
      <c r="O1771" s="94">
        <v>2081.4010999984998</v>
      </c>
      <c r="P1771" s="62">
        <f t="shared" si="27"/>
        <v>1</v>
      </c>
      <c r="Q1771" s="22">
        <v>44015</v>
      </c>
      <c r="R1771" s="99">
        <v>0</v>
      </c>
      <c r="S1771" s="99">
        <v>0</v>
      </c>
      <c r="T1771" s="19"/>
      <c r="U1771" s="23">
        <v>0</v>
      </c>
      <c r="V1771" s="63">
        <v>-0.55802128681534702</v>
      </c>
      <c r="W1771" s="23">
        <v>0</v>
      </c>
      <c r="X1771" s="63">
        <v>-9.6027699646656401</v>
      </c>
      <c r="Y1771" s="23">
        <v>0</v>
      </c>
      <c r="Z1771" s="63">
        <v>13.200603380581001</v>
      </c>
      <c r="AA1771" s="23">
        <v>0</v>
      </c>
      <c r="AB1771" s="63">
        <v>16.906615709653099</v>
      </c>
      <c r="AC1771" s="23">
        <v>7.2446178455720699E-3</v>
      </c>
      <c r="AD1771" s="63">
        <v>20.791759032086699</v>
      </c>
      <c r="AE1771" s="23">
        <v>2.3981341055332499E-2</v>
      </c>
      <c r="AF1771" s="64">
        <v>14.5914756894927</v>
      </c>
      <c r="AG1771" s="23">
        <v>0</v>
      </c>
      <c r="AH1771" s="63">
        <v>-6.0948258007556397</v>
      </c>
      <c r="AI1771" s="23">
        <v>0</v>
      </c>
      <c r="AJ1771" s="63">
        <v>10.0861129722034</v>
      </c>
      <c r="AK1771" s="23">
        <v>4.0594045198304202E-2</v>
      </c>
      <c r="AL1771" s="23">
        <v>1.1092445491158299E-2</v>
      </c>
      <c r="AM1771" s="63">
        <v>3.1207713745971</v>
      </c>
      <c r="AN1771" s="19"/>
      <c r="AO1771" s="26">
        <v>0</v>
      </c>
      <c r="AP1771" s="26">
        <v>0</v>
      </c>
      <c r="AQ1771" s="26">
        <v>0</v>
      </c>
      <c r="AR1771" s="26">
        <v>0</v>
      </c>
      <c r="AS1771" s="24">
        <v>0</v>
      </c>
      <c r="AT1771" s="24">
        <v>0</v>
      </c>
      <c r="AU1771" s="24">
        <v>7</v>
      </c>
      <c r="AV1771" s="25">
        <v>5</v>
      </c>
      <c r="AW1771" s="19"/>
      <c r="AX1771" s="29">
        <v>0</v>
      </c>
      <c r="AY1771" s="30">
        <v>-117.545979959425</v>
      </c>
      <c r="AZ1771" s="30">
        <v>0.39470262811346402</v>
      </c>
      <c r="BA1771" s="30">
        <v>-15.971119820984301</v>
      </c>
      <c r="BB1771" s="62">
        <v>0</v>
      </c>
      <c r="BC1771" s="108">
        <v>0</v>
      </c>
      <c r="BD1771" s="22">
        <v>43650</v>
      </c>
      <c r="BE1771" s="22"/>
      <c r="BF1771" s="24"/>
      <c r="BG1771" s="22"/>
      <c r="BH1771" s="37"/>
    </row>
    <row r="1772" spans="1:60" x14ac:dyDescent="0.25">
      <c r="A1772" s="19"/>
      <c r="B1772" s="17" t="s">
        <v>1786</v>
      </c>
      <c r="C1772" s="17" t="s">
        <v>6052</v>
      </c>
      <c r="D1772" s="17" t="s">
        <v>3319</v>
      </c>
      <c r="E1772" s="20" t="s">
        <v>7376</v>
      </c>
      <c r="F1772" s="20" t="s">
        <v>3157</v>
      </c>
      <c r="G1772" s="82" t="s">
        <v>7255</v>
      </c>
      <c r="H1772" s="85" t="s">
        <v>7274</v>
      </c>
      <c r="I1772" s="21" t="s">
        <v>7417</v>
      </c>
      <c r="J1772" s="21" t="s">
        <v>8062</v>
      </c>
      <c r="K1772" s="19"/>
      <c r="L1772" s="22">
        <v>44015</v>
      </c>
      <c r="M1772" s="98">
        <v>1087.6305999998001</v>
      </c>
      <c r="N1772" s="94">
        <v>1087.6305999998001</v>
      </c>
      <c r="O1772" s="94">
        <v>1087.6305999998001</v>
      </c>
      <c r="P1772" s="62">
        <f t="shared" si="27"/>
        <v>1</v>
      </c>
      <c r="Q1772" s="22">
        <v>44015</v>
      </c>
      <c r="R1772" s="99">
        <v>1087630.6129999999</v>
      </c>
      <c r="S1772" s="99">
        <v>1078783.22705664</v>
      </c>
      <c r="T1772" s="19"/>
      <c r="U1772" s="23">
        <v>9.0104931587120501E-6</v>
      </c>
      <c r="V1772" s="63">
        <v>-0.55712023749947504</v>
      </c>
      <c r="W1772" s="23">
        <v>3.2420408206235201E-4</v>
      </c>
      <c r="X1772" s="63">
        <v>-9.5703495564666792</v>
      </c>
      <c r="Y1772" s="23">
        <v>8.0147709486482199E-3</v>
      </c>
      <c r="Z1772" s="63">
        <v>14.002080475445799</v>
      </c>
      <c r="AA1772" s="23">
        <v>1.9845067801725201E-2</v>
      </c>
      <c r="AB1772" s="63">
        <v>18.8911224898184</v>
      </c>
      <c r="AC1772" s="23">
        <v>4.8924954500762403E-2</v>
      </c>
      <c r="AD1772" s="63">
        <v>24.959792697598498</v>
      </c>
      <c r="AE1772" s="23">
        <v>7.6807500136055806E-2</v>
      </c>
      <c r="AF1772" s="64">
        <v>19.874091597564998</v>
      </c>
      <c r="AG1772" s="23">
        <v>2.9054826882202199E-5</v>
      </c>
      <c r="AH1772" s="63">
        <v>-6.0919203180674204</v>
      </c>
      <c r="AI1772" s="23">
        <v>8.1700633818400092E-3</v>
      </c>
      <c r="AJ1772" s="63">
        <v>10.9031193103874</v>
      </c>
      <c r="AK1772" s="23">
        <v>8.7529351016273696E-2</v>
      </c>
      <c r="AL1772" s="23">
        <v>2.46884569241956E-2</v>
      </c>
      <c r="AM1772" s="63">
        <v>14.7489005931857</v>
      </c>
      <c r="AN1772" s="19"/>
      <c r="AO1772" s="26">
        <v>8.3248057671880804E-4</v>
      </c>
      <c r="AP1772" s="26">
        <v>8.9207205746788498E-6</v>
      </c>
      <c r="AQ1772" s="26">
        <v>2.3450101416528902E-3</v>
      </c>
      <c r="AR1772" s="26">
        <v>2.9054826882202199E-5</v>
      </c>
      <c r="AS1772" s="24">
        <v>12</v>
      </c>
      <c r="AT1772" s="24">
        <v>0</v>
      </c>
      <c r="AU1772" s="24">
        <v>7</v>
      </c>
      <c r="AV1772" s="25">
        <v>5</v>
      </c>
      <c r="AW1772" s="19"/>
      <c r="AX1772" s="29">
        <v>1.28966921402707E-3</v>
      </c>
      <c r="AY1772" s="30">
        <v>-7.9826117505581404</v>
      </c>
      <c r="AZ1772" s="30">
        <v>0.45887122208387199</v>
      </c>
      <c r="BA1772" s="30">
        <v>-10.2177286621445</v>
      </c>
      <c r="BB1772" s="62">
        <v>1.33271717620147E-4</v>
      </c>
      <c r="BC1772" s="108">
        <v>0</v>
      </c>
      <c r="BD1772" s="22">
        <v>44015</v>
      </c>
      <c r="BE1772" s="22"/>
      <c r="BF1772" s="24"/>
      <c r="BG1772" s="22"/>
      <c r="BH1772" s="37"/>
    </row>
    <row r="1773" spans="1:60" x14ac:dyDescent="0.25">
      <c r="A1773" s="19"/>
      <c r="B1773" s="17" t="s">
        <v>1787</v>
      </c>
      <c r="C1773" s="17" t="s">
        <v>6053</v>
      </c>
      <c r="D1773" s="17" t="s">
        <v>3320</v>
      </c>
      <c r="E1773" s="20" t="s">
        <v>7298</v>
      </c>
      <c r="F1773" s="20" t="s">
        <v>3157</v>
      </c>
      <c r="G1773" s="82" t="s">
        <v>7250</v>
      </c>
      <c r="H1773" s="85" t="s">
        <v>7278</v>
      </c>
      <c r="I1773" s="21" t="s">
        <v>7417</v>
      </c>
      <c r="J1773" s="21" t="s">
        <v>8063</v>
      </c>
      <c r="K1773" s="19"/>
      <c r="L1773" s="22">
        <v>44015</v>
      </c>
      <c r="M1773" s="98">
        <v>3011.13789999858</v>
      </c>
      <c r="N1773" s="94">
        <v>3011.13789999858</v>
      </c>
      <c r="O1773" s="94">
        <v>3205.19359999895</v>
      </c>
      <c r="P1773" s="62">
        <f t="shared" si="27"/>
        <v>0.93945585689412536</v>
      </c>
      <c r="Q1773" s="22">
        <v>43881</v>
      </c>
      <c r="R1773" s="99">
        <v>764387.07499999995</v>
      </c>
      <c r="S1773" s="99">
        <v>712597.21164550795</v>
      </c>
      <c r="T1773" s="19"/>
      <c r="U1773" s="23">
        <v>-7.3778021333055204E-3</v>
      </c>
      <c r="V1773" s="63">
        <v>-1.2958015001459</v>
      </c>
      <c r="W1773" s="23">
        <v>4.5242413973028299E-2</v>
      </c>
      <c r="X1773" s="63">
        <v>-5.0785285673628104</v>
      </c>
      <c r="Y1773" s="23">
        <v>3.6710007032524999E-2</v>
      </c>
      <c r="Z1773" s="63">
        <v>16.8716040838335</v>
      </c>
      <c r="AA1773" s="23">
        <v>0.24933222288382201</v>
      </c>
      <c r="AB1773" s="63">
        <v>41.839837998035399</v>
      </c>
      <c r="AC1773" s="23">
        <v>0.42024395947577398</v>
      </c>
      <c r="AD1773" s="63">
        <v>62.091693195106899</v>
      </c>
      <c r="AE1773" s="23">
        <v>0.54217667731223596</v>
      </c>
      <c r="AF1773" s="64">
        <v>66.411009315168499</v>
      </c>
      <c r="AG1773" s="23">
        <v>-1.6234555533628701E-2</v>
      </c>
      <c r="AH1773" s="63">
        <v>-7.7182813541221504</v>
      </c>
      <c r="AI1773" s="23">
        <v>5.5483204967458698E-2</v>
      </c>
      <c r="AJ1773" s="63">
        <v>15.6344334689493</v>
      </c>
      <c r="AK1773" s="23">
        <v>2.0111378999962501</v>
      </c>
      <c r="AL1773" s="23">
        <v>8.9088112474273701E-2</v>
      </c>
      <c r="AM1773" s="63">
        <v>152.24699632427701</v>
      </c>
      <c r="AN1773" s="19"/>
      <c r="AO1773" s="26">
        <v>8.0258844565833001E-2</v>
      </c>
      <c r="AP1773" s="26">
        <v>-8.8579735156672501E-2</v>
      </c>
      <c r="AQ1773" s="26">
        <v>0.13883730045199599</v>
      </c>
      <c r="AR1773" s="26">
        <v>-8.8837840341584498E-2</v>
      </c>
      <c r="AS1773" s="24">
        <v>8</v>
      </c>
      <c r="AT1773" s="24">
        <v>4</v>
      </c>
      <c r="AU1773" s="24">
        <v>7</v>
      </c>
      <c r="AV1773" s="25">
        <v>5</v>
      </c>
      <c r="AW1773" s="19"/>
      <c r="AX1773" s="29">
        <v>0.29297593511175402</v>
      </c>
      <c r="AY1773" s="30">
        <v>0.98973562718947505</v>
      </c>
      <c r="AZ1773" s="30">
        <v>1.3977992769596299</v>
      </c>
      <c r="BA1773" s="30">
        <v>1.45481672086862</v>
      </c>
      <c r="BB1773" s="62">
        <v>3.0158996035934301E-2</v>
      </c>
      <c r="BC1773" s="108">
        <v>-29.1322652085219</v>
      </c>
      <c r="BD1773" s="22">
        <v>43881</v>
      </c>
      <c r="BE1773" s="22">
        <v>43913</v>
      </c>
      <c r="BF1773" s="24"/>
      <c r="BG1773" s="22"/>
      <c r="BH1773" s="37"/>
    </row>
    <row r="1774" spans="1:60" x14ac:dyDescent="0.25">
      <c r="A1774" s="19"/>
      <c r="B1774" s="17" t="s">
        <v>1788</v>
      </c>
      <c r="C1774" s="17" t="s">
        <v>6054</v>
      </c>
      <c r="D1774" s="17" t="s">
        <v>3320</v>
      </c>
      <c r="E1774" s="20" t="s">
        <v>7382</v>
      </c>
      <c r="F1774" s="20" t="s">
        <v>3157</v>
      </c>
      <c r="G1774" s="82" t="s">
        <v>7250</v>
      </c>
      <c r="H1774" s="85" t="s">
        <v>7278</v>
      </c>
      <c r="I1774" s="21" t="s">
        <v>7417</v>
      </c>
      <c r="J1774" s="21" t="s">
        <v>8064</v>
      </c>
      <c r="K1774" s="19"/>
      <c r="L1774" s="22">
        <v>44015</v>
      </c>
      <c r="M1774" s="98">
        <v>2089.30680000037</v>
      </c>
      <c r="N1774" s="94">
        <v>2089.30680000037</v>
      </c>
      <c r="O1774" s="94">
        <v>2248.4358000010302</v>
      </c>
      <c r="P1774" s="62">
        <f t="shared" si="27"/>
        <v>0.92922679847003531</v>
      </c>
      <c r="Q1774" s="22">
        <v>43881</v>
      </c>
      <c r="R1774" s="99">
        <v>14883850.051999999</v>
      </c>
      <c r="S1774" s="99">
        <v>15004412.429015599</v>
      </c>
      <c r="T1774" s="19"/>
      <c r="U1774" s="23">
        <v>-7.4588797251635697E-3</v>
      </c>
      <c r="V1774" s="63">
        <v>-1.3039092593317001</v>
      </c>
      <c r="W1774" s="23">
        <v>4.2683718322223299E-2</v>
      </c>
      <c r="X1774" s="63">
        <v>-5.3343981324433098</v>
      </c>
      <c r="Y1774" s="23">
        <v>2.1408541897471899E-2</v>
      </c>
      <c r="Z1774" s="63">
        <v>15.3414575703355</v>
      </c>
      <c r="AA1774" s="23">
        <v>0.21247750369191601</v>
      </c>
      <c r="AB1774" s="63">
        <v>38.154366078844802</v>
      </c>
      <c r="AC1774" s="23">
        <v>0.33796563924814099</v>
      </c>
      <c r="AD1774" s="63">
        <v>53.863861172343597</v>
      </c>
      <c r="AE1774" s="23">
        <v>0.41130357741727502</v>
      </c>
      <c r="AF1774" s="64">
        <v>53.323699325672401</v>
      </c>
      <c r="AG1774" s="23">
        <v>-1.6475592499773501E-2</v>
      </c>
      <c r="AH1774" s="63">
        <v>-7.7423850507329899</v>
      </c>
      <c r="AI1774" s="23">
        <v>3.9649773569181E-2</v>
      </c>
      <c r="AJ1774" s="63">
        <v>14.051090329128799</v>
      </c>
      <c r="AK1774" s="23">
        <v>1.1992008673411301</v>
      </c>
      <c r="AL1774" s="23">
        <v>6.2913511161241303E-2</v>
      </c>
      <c r="AM1774" s="63">
        <v>71.053293058765107</v>
      </c>
      <c r="AN1774" s="19"/>
      <c r="AO1774" s="26">
        <v>8.01705780268821E-2</v>
      </c>
      <c r="AP1774" s="26">
        <v>-8.8803131499007606E-2</v>
      </c>
      <c r="AQ1774" s="26">
        <v>0.13604162832969499</v>
      </c>
      <c r="AR1774" s="26">
        <v>-9.1142636497388602E-2</v>
      </c>
      <c r="AS1774" s="24">
        <v>8</v>
      </c>
      <c r="AT1774" s="24">
        <v>4</v>
      </c>
      <c r="AU1774" s="24">
        <v>7</v>
      </c>
      <c r="AV1774" s="25">
        <v>5</v>
      </c>
      <c r="AW1774" s="19"/>
      <c r="AX1774" s="29">
        <v>0.29297565131826597</v>
      </c>
      <c r="AY1774" s="30">
        <v>0.86663929837050102</v>
      </c>
      <c r="AZ1774" s="30">
        <v>1.27654879010151</v>
      </c>
      <c r="BA1774" s="30">
        <v>1.2689524079960399</v>
      </c>
      <c r="BB1774" s="62">
        <v>3.0154834640088699E-2</v>
      </c>
      <c r="BC1774" s="108">
        <v>-29.317301387927699</v>
      </c>
      <c r="BD1774" s="22">
        <v>43881</v>
      </c>
      <c r="BE1774" s="22">
        <v>43913</v>
      </c>
      <c r="BF1774" s="24"/>
      <c r="BG1774" s="22"/>
      <c r="BH1774" s="37"/>
    </row>
    <row r="1775" spans="1:60" x14ac:dyDescent="0.25">
      <c r="A1775" s="19"/>
      <c r="B1775" s="17" t="s">
        <v>1789</v>
      </c>
      <c r="C1775" s="17" t="s">
        <v>6055</v>
      </c>
      <c r="D1775" s="17" t="s">
        <v>3320</v>
      </c>
      <c r="E1775" s="20" t="s">
        <v>7383</v>
      </c>
      <c r="F1775" s="20" t="s">
        <v>3157</v>
      </c>
      <c r="G1775" s="82" t="s">
        <v>7250</v>
      </c>
      <c r="H1775" s="85" t="s">
        <v>7278</v>
      </c>
      <c r="I1775" s="21" t="s">
        <v>7417</v>
      </c>
      <c r="J1775" s="21" t="s">
        <v>8065</v>
      </c>
      <c r="K1775" s="19"/>
      <c r="L1775" s="22">
        <v>44015</v>
      </c>
      <c r="M1775" s="98">
        <v>2185.5362000018399</v>
      </c>
      <c r="N1775" s="94">
        <v>2185.5362000018399</v>
      </c>
      <c r="O1775" s="94">
        <v>2339.19779999927</v>
      </c>
      <c r="P1775" s="62">
        <f t="shared" si="27"/>
        <v>0.93431012973871719</v>
      </c>
      <c r="Q1775" s="22">
        <v>43881</v>
      </c>
      <c r="R1775" s="99">
        <v>4762651.2510000002</v>
      </c>
      <c r="S1775" s="99">
        <v>3799310.5778124998</v>
      </c>
      <c r="T1775" s="19"/>
      <c r="U1775" s="23">
        <v>-7.4184646719004403E-3</v>
      </c>
      <c r="V1775" s="63">
        <v>-1.29986775400539</v>
      </c>
      <c r="W1775" s="23">
        <v>4.3957850690276197E-2</v>
      </c>
      <c r="X1775" s="63">
        <v>-5.20698489563802</v>
      </c>
      <c r="Y1775" s="23">
        <v>2.9005176815189802E-2</v>
      </c>
      <c r="Z1775" s="63">
        <v>16.101121062092702</v>
      </c>
      <c r="AA1775" s="23">
        <v>0.230705235071655</v>
      </c>
      <c r="AB1775" s="63">
        <v>39.977139216847704</v>
      </c>
      <c r="AC1775" s="23">
        <v>0.37849495191068899</v>
      </c>
      <c r="AD1775" s="63">
        <v>57.9167924385983</v>
      </c>
      <c r="AE1775" s="23">
        <v>0.47603237992210801</v>
      </c>
      <c r="AF1775" s="64">
        <v>59.796579576155601</v>
      </c>
      <c r="AG1775" s="23">
        <v>-1.6355458178622901E-2</v>
      </c>
      <c r="AH1775" s="63">
        <v>-7.7303716186215796</v>
      </c>
      <c r="AI1775" s="23">
        <v>4.7510010974292499E-2</v>
      </c>
      <c r="AJ1775" s="63">
        <v>14.837114069639901</v>
      </c>
      <c r="AK1775" s="23">
        <v>1.18553620000253</v>
      </c>
      <c r="AL1775" s="23">
        <v>0.125462176130968</v>
      </c>
      <c r="AM1775" s="63">
        <v>102.047645968618</v>
      </c>
      <c r="AN1775" s="19"/>
      <c r="AO1775" s="26">
        <v>8.0214566231006798E-2</v>
      </c>
      <c r="AP1775" s="26">
        <v>-8.8691858493839398E-2</v>
      </c>
      <c r="AQ1775" s="26">
        <v>0.13743391766736801</v>
      </c>
      <c r="AR1775" s="26">
        <v>-8.9995005593664204E-2</v>
      </c>
      <c r="AS1775" s="24">
        <v>8</v>
      </c>
      <c r="AT1775" s="24">
        <v>4</v>
      </c>
      <c r="AU1775" s="24">
        <v>7</v>
      </c>
      <c r="AV1775" s="25">
        <v>5</v>
      </c>
      <c r="AW1775" s="19"/>
      <c r="AX1775" s="29">
        <v>0.29297536682453901</v>
      </c>
      <c r="AY1775" s="30">
        <v>0.92753937415818699</v>
      </c>
      <c r="AZ1775" s="30">
        <v>1.3365427265416701</v>
      </c>
      <c r="BA1775" s="30">
        <v>1.36074816942346</v>
      </c>
      <c r="BB1775" s="62">
        <v>3.0156863781303399E-2</v>
      </c>
      <c r="BC1775" s="108">
        <v>-29.225164284929601</v>
      </c>
      <c r="BD1775" s="22">
        <v>43881</v>
      </c>
      <c r="BE1775" s="22">
        <v>43913</v>
      </c>
      <c r="BF1775" s="24"/>
      <c r="BG1775" s="22"/>
      <c r="BH1775" s="37"/>
    </row>
    <row r="1776" spans="1:60" x14ac:dyDescent="0.25">
      <c r="A1776" s="19"/>
      <c r="B1776" s="17" t="s">
        <v>1790</v>
      </c>
      <c r="C1776" s="17" t="s">
        <v>6056</v>
      </c>
      <c r="D1776" s="17" t="s">
        <v>3320</v>
      </c>
      <c r="E1776" s="20" t="s">
        <v>7384</v>
      </c>
      <c r="F1776" s="20" t="s">
        <v>3157</v>
      </c>
      <c r="G1776" s="82" t="s">
        <v>7250</v>
      </c>
      <c r="H1776" s="85" t="s">
        <v>7278</v>
      </c>
      <c r="I1776" s="21" t="s">
        <v>7417</v>
      </c>
      <c r="J1776" s="21" t="s">
        <v>8066</v>
      </c>
      <c r="K1776" s="19"/>
      <c r="L1776" s="22">
        <v>44015</v>
      </c>
      <c r="M1776" s="98">
        <v>3427.7005999982398</v>
      </c>
      <c r="N1776" s="94">
        <v>3427.7005999982398</v>
      </c>
      <c r="O1776" s="94">
        <v>3655.2879000008102</v>
      </c>
      <c r="P1776" s="62">
        <f t="shared" si="27"/>
        <v>0.93773751720007614</v>
      </c>
      <c r="Q1776" s="22">
        <v>43881</v>
      </c>
      <c r="R1776" s="99">
        <v>3436284.361</v>
      </c>
      <c r="S1776" s="99">
        <v>3348422.0836601602</v>
      </c>
      <c r="T1776" s="19"/>
      <c r="U1776" s="23">
        <v>-7.3913524192903398E-3</v>
      </c>
      <c r="V1776" s="63">
        <v>-1.29715652874438</v>
      </c>
      <c r="W1776" s="23">
        <v>4.4813999242251198E-2</v>
      </c>
      <c r="X1776" s="63">
        <v>-5.12137004044052</v>
      </c>
      <c r="Y1776" s="23">
        <v>3.4135329875425703E-2</v>
      </c>
      <c r="Z1776" s="63">
        <v>16.614136368123599</v>
      </c>
      <c r="AA1776" s="23">
        <v>0.243092031407286</v>
      </c>
      <c r="AB1776" s="63">
        <v>41.215818850381801</v>
      </c>
      <c r="AC1776" s="23">
        <v>0.40636394240602403</v>
      </c>
      <c r="AD1776" s="63">
        <v>60.703691488131902</v>
      </c>
      <c r="AE1776" s="23">
        <v>0.52100847943103901</v>
      </c>
      <c r="AF1776" s="64">
        <v>64.294189527048701</v>
      </c>
      <c r="AG1776" s="23">
        <v>-1.6274841230369898E-2</v>
      </c>
      <c r="AH1776" s="63">
        <v>-7.7223099237962698</v>
      </c>
      <c r="AI1776" s="23">
        <v>5.2818769183431903E-2</v>
      </c>
      <c r="AJ1776" s="63">
        <v>15.367989890553901</v>
      </c>
      <c r="AK1776" s="23">
        <v>2.4277005999977699</v>
      </c>
      <c r="AL1776" s="23">
        <v>0.100068117080809</v>
      </c>
      <c r="AM1776" s="63">
        <v>193.90326632442901</v>
      </c>
      <c r="AN1776" s="19"/>
      <c r="AO1776" s="26">
        <v>8.0244088787439993E-2</v>
      </c>
      <c r="AP1776" s="26">
        <v>-8.8617097734677394E-2</v>
      </c>
      <c r="AQ1776" s="26">
        <v>0.138369223519549</v>
      </c>
      <c r="AR1776" s="26">
        <v>-8.9223695116816104E-2</v>
      </c>
      <c r="AS1776" s="24">
        <v>8</v>
      </c>
      <c r="AT1776" s="24">
        <v>4</v>
      </c>
      <c r="AU1776" s="24">
        <v>7</v>
      </c>
      <c r="AV1776" s="25">
        <v>5</v>
      </c>
      <c r="AW1776" s="19"/>
      <c r="AX1776" s="29">
        <v>0.29297565797984099</v>
      </c>
      <c r="AY1776" s="30">
        <v>0.96890323156094404</v>
      </c>
      <c r="AZ1776" s="30">
        <v>1.37728328243429</v>
      </c>
      <c r="BA1776" s="30">
        <v>1.42327331353772</v>
      </c>
      <c r="BB1776" s="62">
        <v>3.01582761980899E-2</v>
      </c>
      <c r="BC1776" s="108">
        <v>-29.1632459374378</v>
      </c>
      <c r="BD1776" s="22">
        <v>43881</v>
      </c>
      <c r="BE1776" s="22">
        <v>43913</v>
      </c>
      <c r="BF1776" s="24"/>
      <c r="BG1776" s="22"/>
      <c r="BH1776" s="37"/>
    </row>
    <row r="1777" spans="1:60" x14ac:dyDescent="0.25">
      <c r="A1777" s="19"/>
      <c r="B1777" s="17" t="s">
        <v>1791</v>
      </c>
      <c r="C1777" s="17" t="s">
        <v>6057</v>
      </c>
      <c r="D1777" s="17" t="s">
        <v>3320</v>
      </c>
      <c r="E1777" s="20" t="s">
        <v>7388</v>
      </c>
      <c r="F1777" s="20" t="s">
        <v>3157</v>
      </c>
      <c r="G1777" s="82" t="s">
        <v>7250</v>
      </c>
      <c r="H1777" s="85" t="s">
        <v>7278</v>
      </c>
      <c r="I1777" s="21" t="s">
        <v>7417</v>
      </c>
      <c r="J1777" s="21" t="s">
        <v>8067</v>
      </c>
      <c r="K1777" s="19"/>
      <c r="L1777" s="22">
        <v>44015</v>
      </c>
      <c r="M1777" s="98">
        <v>1279.0114999990899</v>
      </c>
      <c r="N1777" s="94">
        <v>1279.0114999990899</v>
      </c>
      <c r="O1777" s="94">
        <v>1361.43879999965</v>
      </c>
      <c r="P1777" s="62">
        <f t="shared" si="27"/>
        <v>0.93945574343805882</v>
      </c>
      <c r="Q1777" s="22">
        <v>43881</v>
      </c>
      <c r="R1777" s="99">
        <v>343146.98599999998</v>
      </c>
      <c r="S1777" s="99">
        <v>448701.55016406201</v>
      </c>
      <c r="T1777" s="19"/>
      <c r="U1777" s="23">
        <v>-7.3777787647486496E-3</v>
      </c>
      <c r="V1777" s="63">
        <v>-1.2957991632902099</v>
      </c>
      <c r="W1777" s="23">
        <v>4.5242322828926297E-2</v>
      </c>
      <c r="X1777" s="63">
        <v>-5.0785376817730103</v>
      </c>
      <c r="Y1777" s="23">
        <v>3.6710067870444597E-2</v>
      </c>
      <c r="Z1777" s="63">
        <v>16.87161016764</v>
      </c>
      <c r="AA1777" s="23">
        <v>0.24933248247922199</v>
      </c>
      <c r="AB1777" s="63">
        <v>41.8398639576044</v>
      </c>
      <c r="AC1777" s="23"/>
      <c r="AD1777" s="63"/>
      <c r="AE1777" s="23"/>
      <c r="AF1777" s="64"/>
      <c r="AG1777" s="23">
        <v>-1.6234522659033201E-2</v>
      </c>
      <c r="AH1777" s="63">
        <v>-7.7182780666626103</v>
      </c>
      <c r="AI1777" s="23">
        <v>5.5483260506662198E-2</v>
      </c>
      <c r="AJ1777" s="63">
        <v>15.634439022876901</v>
      </c>
      <c r="AK1777" s="23">
        <v>0.31613831408700199</v>
      </c>
      <c r="AL1777" s="23">
        <v>0.16278355321643201</v>
      </c>
      <c r="AM1777" s="63">
        <v>52.333560835453703</v>
      </c>
      <c r="AN1777" s="19"/>
      <c r="AO1777" s="26">
        <v>8.0258841850154597E-2</v>
      </c>
      <c r="AP1777" s="26">
        <v>-8.8579784606699796E-2</v>
      </c>
      <c r="AQ1777" s="26">
        <v>0.138837032303854</v>
      </c>
      <c r="AR1777" s="26">
        <v>-8.8837900851067395E-2</v>
      </c>
      <c r="AS1777" s="24">
        <v>8</v>
      </c>
      <c r="AT1777" s="24">
        <v>4</v>
      </c>
      <c r="AU1777" s="24">
        <v>7</v>
      </c>
      <c r="AV1777" s="25">
        <v>5</v>
      </c>
      <c r="AW1777" s="19"/>
      <c r="AX1777" s="29">
        <v>0.29297599946497899</v>
      </c>
      <c r="AY1777" s="30">
        <v>0.98973665955054502</v>
      </c>
      <c r="AZ1777" s="30">
        <v>1.3978003653173801</v>
      </c>
      <c r="BA1777" s="30">
        <v>1.45481818061671</v>
      </c>
      <c r="BB1777" s="62">
        <v>3.01590024193138E-2</v>
      </c>
      <c r="BC1777" s="108">
        <v>-29.1322680093872</v>
      </c>
      <c r="BD1777" s="22">
        <v>43881</v>
      </c>
      <c r="BE1777" s="22">
        <v>43913</v>
      </c>
      <c r="BF1777" s="24"/>
      <c r="BG1777" s="22"/>
      <c r="BH1777" s="37"/>
    </row>
    <row r="1778" spans="1:60" x14ac:dyDescent="0.25">
      <c r="A1778" s="19"/>
      <c r="B1778" s="17" t="s">
        <v>1792</v>
      </c>
      <c r="C1778" s="17" t="s">
        <v>6058</v>
      </c>
      <c r="D1778" s="17" t="s">
        <v>3320</v>
      </c>
      <c r="E1778" s="20" t="s">
        <v>7389</v>
      </c>
      <c r="F1778" s="20" t="s">
        <v>3157</v>
      </c>
      <c r="G1778" s="82" t="s">
        <v>7250</v>
      </c>
      <c r="H1778" s="85" t="s">
        <v>7278</v>
      </c>
      <c r="I1778" s="21" t="s">
        <v>7417</v>
      </c>
      <c r="J1778" s="21" t="s">
        <v>8068</v>
      </c>
      <c r="K1778" s="19"/>
      <c r="L1778" s="22">
        <v>44015</v>
      </c>
      <c r="M1778" s="98">
        <v>1297.95439999923</v>
      </c>
      <c r="N1778" s="94">
        <v>1297.95439999923</v>
      </c>
      <c r="O1778" s="94">
        <v>1377.51139999926</v>
      </c>
      <c r="P1778" s="62">
        <f t="shared" si="27"/>
        <v>0.94224585001614303</v>
      </c>
      <c r="Q1778" s="22">
        <v>43881</v>
      </c>
      <c r="R1778" s="99">
        <v>1849090.6140000001</v>
      </c>
      <c r="S1778" s="99">
        <v>1463930.71096094</v>
      </c>
      <c r="T1778" s="19"/>
      <c r="U1778" s="23">
        <v>-7.3558433887228603E-3</v>
      </c>
      <c r="V1778" s="63">
        <v>-1.29360562568763</v>
      </c>
      <c r="W1778" s="23">
        <v>4.5936687340144999E-2</v>
      </c>
      <c r="X1778" s="63">
        <v>-5.0091012306511402</v>
      </c>
      <c r="Y1778" s="23">
        <v>4.0893974886785103E-2</v>
      </c>
      <c r="Z1778" s="63">
        <v>17.2900008692523</v>
      </c>
      <c r="AA1778" s="23">
        <v>0.25950694295897803</v>
      </c>
      <c r="AB1778" s="63">
        <v>42.857310005580104</v>
      </c>
      <c r="AC1778" s="23"/>
      <c r="AD1778" s="63"/>
      <c r="AE1778" s="23"/>
      <c r="AF1778" s="64"/>
      <c r="AG1778" s="23">
        <v>-1.61691981620606E-2</v>
      </c>
      <c r="AH1778" s="63">
        <v>-7.7117456169653504</v>
      </c>
      <c r="AI1778" s="23">
        <v>5.9813379739353002E-2</v>
      </c>
      <c r="AJ1778" s="63">
        <v>16.067450946138699</v>
      </c>
      <c r="AK1778" s="23">
        <v>0.33497869924409301</v>
      </c>
      <c r="AL1778" s="23">
        <v>0.17189275913929999</v>
      </c>
      <c r="AM1778" s="63">
        <v>54.2175993511919</v>
      </c>
      <c r="AN1778" s="19"/>
      <c r="AO1778" s="26">
        <v>8.0282705710560606E-2</v>
      </c>
      <c r="AP1778" s="26">
        <v>-8.8519215138221599E-2</v>
      </c>
      <c r="AQ1778" s="26">
        <v>0.139595696005999</v>
      </c>
      <c r="AR1778" s="26">
        <v>-8.8212611322960599E-2</v>
      </c>
      <c r="AS1778" s="24">
        <v>8</v>
      </c>
      <c r="AT1778" s="24">
        <v>4</v>
      </c>
      <c r="AU1778" s="24">
        <v>7</v>
      </c>
      <c r="AV1778" s="25">
        <v>5</v>
      </c>
      <c r="AW1778" s="19"/>
      <c r="AX1778" s="29">
        <v>0.29297663763019999</v>
      </c>
      <c r="AY1778" s="30">
        <v>1.0236938626385399</v>
      </c>
      <c r="AZ1778" s="30">
        <v>1.43123907392146</v>
      </c>
      <c r="BA1778" s="30">
        <v>1.5063106333891501</v>
      </c>
      <c r="BB1778" s="62">
        <v>3.01601883886542E-2</v>
      </c>
      <c r="BC1778" s="108">
        <v>-29.082053331774699</v>
      </c>
      <c r="BD1778" s="22">
        <v>43881</v>
      </c>
      <c r="BE1778" s="22">
        <v>43913</v>
      </c>
      <c r="BF1778" s="24"/>
      <c r="BG1778" s="22"/>
      <c r="BH1778" s="37"/>
    </row>
    <row r="1779" spans="1:60" x14ac:dyDescent="0.25">
      <c r="A1779" s="19"/>
      <c r="B1779" s="17" t="s">
        <v>1793</v>
      </c>
      <c r="C1779" s="17" t="s">
        <v>6059</v>
      </c>
      <c r="D1779" s="17" t="s">
        <v>3320</v>
      </c>
      <c r="E1779" s="20" t="s">
        <v>7320</v>
      </c>
      <c r="F1779" s="20" t="s">
        <v>3157</v>
      </c>
      <c r="G1779" s="82" t="s">
        <v>7250</v>
      </c>
      <c r="H1779" s="85" t="s">
        <v>7278</v>
      </c>
      <c r="I1779" s="21" t="s">
        <v>7417</v>
      </c>
      <c r="J1779" s="21" t="s">
        <v>8069</v>
      </c>
      <c r="K1779" s="19"/>
      <c r="L1779" s="22">
        <v>44015</v>
      </c>
      <c r="M1779" s="98">
        <v>1719.1970000006299</v>
      </c>
      <c r="N1779" s="94">
        <v>1719.1970000006299</v>
      </c>
      <c r="O1779" s="94">
        <v>1816.6406999994099</v>
      </c>
      <c r="P1779" s="62">
        <f t="shared" si="27"/>
        <v>0.94636049935531463</v>
      </c>
      <c r="Q1779" s="22">
        <v>43881</v>
      </c>
      <c r="R1779" s="99">
        <v>592026.96699999995</v>
      </c>
      <c r="S1779" s="99">
        <v>512821.80458398402</v>
      </c>
      <c r="T1779" s="19"/>
      <c r="U1779" s="23">
        <v>-7.3235422414654697E-3</v>
      </c>
      <c r="V1779" s="63">
        <v>-1.29037551096189</v>
      </c>
      <c r="W1779" s="23">
        <v>4.6957451202615602E-2</v>
      </c>
      <c r="X1779" s="63">
        <v>-4.9070248444040798</v>
      </c>
      <c r="Y1779" s="23">
        <v>4.7072546443814603E-2</v>
      </c>
      <c r="Z1779" s="63">
        <v>17.907858024962501</v>
      </c>
      <c r="AA1779" s="23">
        <v>0.27460610547132103</v>
      </c>
      <c r="AB1779" s="63">
        <v>44.367226256814298</v>
      </c>
      <c r="AC1779" s="23">
        <v>0.459004176993622</v>
      </c>
      <c r="AD1779" s="63">
        <v>65.967714946949897</v>
      </c>
      <c r="AE1779" s="23">
        <v>0.61788671366754</v>
      </c>
      <c r="AF1779" s="64">
        <v>73.982012950698802</v>
      </c>
      <c r="AG1779" s="23">
        <v>-1.6073254366347101E-2</v>
      </c>
      <c r="AH1779" s="63">
        <v>-7.7021512373903498</v>
      </c>
      <c r="AI1779" s="23">
        <v>6.6208156667926205E-2</v>
      </c>
      <c r="AJ1779" s="63">
        <v>16.706928639003301</v>
      </c>
      <c r="AK1779" s="23">
        <v>0.71919700000085895</v>
      </c>
      <c r="AL1779" s="23">
        <v>0.17697214403044201</v>
      </c>
      <c r="AM1779" s="63">
        <v>85.092820342630105</v>
      </c>
      <c r="AN1779" s="19"/>
      <c r="AO1779" s="26">
        <v>8.0317880876536907E-2</v>
      </c>
      <c r="AP1779" s="26">
        <v>-8.8430329794355195E-2</v>
      </c>
      <c r="AQ1779" s="26">
        <v>0.140710887537425</v>
      </c>
      <c r="AR1779" s="26">
        <v>-8.7292983753286493E-2</v>
      </c>
      <c r="AS1779" s="24">
        <v>8</v>
      </c>
      <c r="AT1779" s="24">
        <v>4</v>
      </c>
      <c r="AU1779" s="24">
        <v>7</v>
      </c>
      <c r="AV1779" s="25">
        <v>5</v>
      </c>
      <c r="AW1779" s="19"/>
      <c r="AX1779" s="29">
        <v>0.29297820271545799</v>
      </c>
      <c r="AY1779" s="30">
        <v>1.07406696498401</v>
      </c>
      <c r="AZ1779" s="30">
        <v>1.4808350892162701</v>
      </c>
      <c r="BA1779" s="30">
        <v>1.5828674916647301</v>
      </c>
      <c r="BB1779" s="62">
        <v>3.0161995615562799E-2</v>
      </c>
      <c r="BC1779" s="108">
        <v>-29.008223805605699</v>
      </c>
      <c r="BD1779" s="22">
        <v>43881</v>
      </c>
      <c r="BE1779" s="22">
        <v>43913</v>
      </c>
      <c r="BF1779" s="24"/>
      <c r="BG1779" s="22"/>
      <c r="BH1779" s="37"/>
    </row>
    <row r="1780" spans="1:60" x14ac:dyDescent="0.25">
      <c r="A1780" s="19"/>
      <c r="B1780" s="17" t="s">
        <v>1794</v>
      </c>
      <c r="C1780" s="17" t="s">
        <v>6060</v>
      </c>
      <c r="D1780" s="17" t="s">
        <v>3320</v>
      </c>
      <c r="E1780" s="20" t="s">
        <v>7376</v>
      </c>
      <c r="F1780" s="20" t="s">
        <v>3157</v>
      </c>
      <c r="G1780" s="82" t="s">
        <v>7250</v>
      </c>
      <c r="H1780" s="85" t="s">
        <v>7278</v>
      </c>
      <c r="I1780" s="21" t="s">
        <v>7417</v>
      </c>
      <c r="J1780" s="21" t="s">
        <v>8070</v>
      </c>
      <c r="K1780" s="19"/>
      <c r="L1780" s="22">
        <v>44015</v>
      </c>
      <c r="M1780" s="98">
        <v>1257.32340000011</v>
      </c>
      <c r="N1780" s="94">
        <v>1257.32340000011</v>
      </c>
      <c r="O1780" s="94">
        <v>1257.32340000011</v>
      </c>
      <c r="P1780" s="62">
        <f t="shared" si="27"/>
        <v>1</v>
      </c>
      <c r="Q1780" s="22">
        <v>44015</v>
      </c>
      <c r="R1780" s="99">
        <v>0</v>
      </c>
      <c r="S1780" s="99">
        <v>0</v>
      </c>
      <c r="T1780" s="19"/>
      <c r="U1780" s="23">
        <v>0</v>
      </c>
      <c r="V1780" s="63">
        <v>-0.55802128681534702</v>
      </c>
      <c r="W1780" s="23">
        <v>0</v>
      </c>
      <c r="X1780" s="63">
        <v>-9.6027699646656401</v>
      </c>
      <c r="Y1780" s="23">
        <v>0</v>
      </c>
      <c r="Z1780" s="63">
        <v>13.200603380581001</v>
      </c>
      <c r="AA1780" s="23">
        <v>0</v>
      </c>
      <c r="AB1780" s="63">
        <v>16.906615709653099</v>
      </c>
      <c r="AC1780" s="23">
        <v>0</v>
      </c>
      <c r="AD1780" s="63">
        <v>20.067297247529499</v>
      </c>
      <c r="AE1780" s="23">
        <v>4.5846188857467503E-2</v>
      </c>
      <c r="AF1780" s="64">
        <v>16.777960469713399</v>
      </c>
      <c r="AG1780" s="23">
        <v>0</v>
      </c>
      <c r="AH1780" s="63">
        <v>-6.0948258007556397</v>
      </c>
      <c r="AI1780" s="23">
        <v>0</v>
      </c>
      <c r="AJ1780" s="63">
        <v>10.0861129722034</v>
      </c>
      <c r="AK1780" s="23">
        <v>0.25732339999929499</v>
      </c>
      <c r="AL1780" s="23">
        <v>4.2294417604352902E-2</v>
      </c>
      <c r="AM1780" s="63">
        <v>19.822249499527999</v>
      </c>
      <c r="AN1780" s="19"/>
      <c r="AO1780" s="26">
        <v>0</v>
      </c>
      <c r="AP1780" s="26">
        <v>0</v>
      </c>
      <c r="AQ1780" s="26">
        <v>0</v>
      </c>
      <c r="AR1780" s="26">
        <v>0</v>
      </c>
      <c r="AS1780" s="24">
        <v>0</v>
      </c>
      <c r="AT1780" s="24">
        <v>0</v>
      </c>
      <c r="AU1780" s="24">
        <v>7</v>
      </c>
      <c r="AV1780" s="25">
        <v>5</v>
      </c>
      <c r="AW1780" s="19"/>
      <c r="AX1780" s="29">
        <v>0</v>
      </c>
      <c r="AY1780" s="30">
        <v>-117.545979959425</v>
      </c>
      <c r="AZ1780" s="30">
        <v>0.39470262811346402</v>
      </c>
      <c r="BA1780" s="30">
        <v>-15.971119820984301</v>
      </c>
      <c r="BB1780" s="62">
        <v>0</v>
      </c>
      <c r="BC1780" s="108">
        <v>0</v>
      </c>
      <c r="BD1780" s="22">
        <v>43650</v>
      </c>
      <c r="BE1780" s="22"/>
      <c r="BF1780" s="24"/>
      <c r="BG1780" s="22"/>
      <c r="BH1780" s="37"/>
    </row>
    <row r="1781" spans="1:60" x14ac:dyDescent="0.25">
      <c r="A1781" s="19"/>
      <c r="B1781" s="17" t="s">
        <v>1795</v>
      </c>
      <c r="C1781" s="17" t="s">
        <v>6061</v>
      </c>
      <c r="D1781" s="17" t="s">
        <v>3321</v>
      </c>
      <c r="E1781" s="20" t="s">
        <v>7298</v>
      </c>
      <c r="F1781" s="20" t="s">
        <v>3157</v>
      </c>
      <c r="G1781" s="82" t="s">
        <v>7254</v>
      </c>
      <c r="H1781" s="85" t="s">
        <v>7266</v>
      </c>
      <c r="I1781" s="21" t="s">
        <v>7417</v>
      </c>
      <c r="J1781" s="21" t="s">
        <v>8071</v>
      </c>
      <c r="K1781" s="19"/>
      <c r="L1781" s="22">
        <v>44015</v>
      </c>
      <c r="M1781" s="98">
        <v>1686.2446999996901</v>
      </c>
      <c r="N1781" s="94">
        <v>1686.2446999996901</v>
      </c>
      <c r="O1781" s="94">
        <v>1687.3557999990901</v>
      </c>
      <c r="P1781" s="62">
        <f t="shared" si="27"/>
        <v>0.9993415141018861</v>
      </c>
      <c r="Q1781" s="22">
        <v>44004</v>
      </c>
      <c r="R1781" s="99">
        <v>1763370.0179999999</v>
      </c>
      <c r="S1781" s="99">
        <v>1878246.49907227</v>
      </c>
      <c r="T1781" s="19"/>
      <c r="U1781" s="23">
        <v>-1.4888860096107199E-4</v>
      </c>
      <c r="V1781" s="63">
        <v>-0.57291014691145403</v>
      </c>
      <c r="W1781" s="23">
        <v>1.75984074303415E-4</v>
      </c>
      <c r="X1781" s="63">
        <v>-9.5851715572353005</v>
      </c>
      <c r="Y1781" s="23">
        <v>1.5934114364426901E-2</v>
      </c>
      <c r="Z1781" s="63">
        <v>14.794014817031</v>
      </c>
      <c r="AA1781" s="23">
        <v>2.66831293683936E-2</v>
      </c>
      <c r="AB1781" s="63">
        <v>19.574928646499799</v>
      </c>
      <c r="AC1781" s="23">
        <v>5.7456321193967597E-2</v>
      </c>
      <c r="AD1781" s="63">
        <v>25.812929366919001</v>
      </c>
      <c r="AE1781" s="23">
        <v>8.1418204346846296E-2</v>
      </c>
      <c r="AF1781" s="64">
        <v>20.3351620186586</v>
      </c>
      <c r="AG1781" s="23">
        <v>-2.4877505256881699E-4</v>
      </c>
      <c r="AH1781" s="63">
        <v>-6.1197033060161603</v>
      </c>
      <c r="AI1781" s="23">
        <v>1.67925513560476E-2</v>
      </c>
      <c r="AJ1781" s="63">
        <v>11.7653681078082</v>
      </c>
      <c r="AK1781" s="23">
        <v>0.68624470000038895</v>
      </c>
      <c r="AL1781" s="23">
        <v>4.0519138226955E-2</v>
      </c>
      <c r="AM1781" s="63">
        <v>45.585824324050897</v>
      </c>
      <c r="AN1781" s="19"/>
      <c r="AO1781" s="26">
        <v>2.9382891425484602E-3</v>
      </c>
      <c r="AP1781" s="26">
        <v>-2.5862817537927198E-3</v>
      </c>
      <c r="AQ1781" s="26">
        <v>7.22334918464185E-3</v>
      </c>
      <c r="AR1781" s="26">
        <v>-3.0325999523483898E-3</v>
      </c>
      <c r="AS1781" s="24">
        <v>8</v>
      </c>
      <c r="AT1781" s="24">
        <v>4</v>
      </c>
      <c r="AU1781" s="24">
        <v>7</v>
      </c>
      <c r="AV1781" s="25">
        <v>5</v>
      </c>
      <c r="AW1781" s="19"/>
      <c r="AX1781" s="29">
        <v>8.8400548859863207E-3</v>
      </c>
      <c r="AY1781" s="30">
        <v>-0.29215179873017399</v>
      </c>
      <c r="AZ1781" s="30">
        <v>0.485028214378872</v>
      </c>
      <c r="BA1781" s="30">
        <v>-0.40664317430037</v>
      </c>
      <c r="BB1781" s="62">
        <v>9.1332713440010597E-4</v>
      </c>
      <c r="BC1781" s="108">
        <v>-1.03279310170728</v>
      </c>
      <c r="BD1781" s="22">
        <v>43752</v>
      </c>
      <c r="BE1781" s="22">
        <v>43783</v>
      </c>
      <c r="BF1781" s="24">
        <v>67</v>
      </c>
      <c r="BG1781" s="22">
        <v>43845</v>
      </c>
      <c r="BH1781" s="37"/>
    </row>
    <row r="1782" spans="1:60" x14ac:dyDescent="0.25">
      <c r="A1782" s="19"/>
      <c r="B1782" s="17" t="s">
        <v>1796</v>
      </c>
      <c r="C1782" s="17" t="s">
        <v>6062</v>
      </c>
      <c r="D1782" s="17" t="s">
        <v>3321</v>
      </c>
      <c r="E1782" s="20" t="s">
        <v>7382</v>
      </c>
      <c r="F1782" s="20" t="s">
        <v>3157</v>
      </c>
      <c r="G1782" s="82" t="s">
        <v>7254</v>
      </c>
      <c r="H1782" s="85" t="s">
        <v>7266</v>
      </c>
      <c r="I1782" s="21" t="s">
        <v>7417</v>
      </c>
      <c r="J1782" s="21" t="s">
        <v>8072</v>
      </c>
      <c r="K1782" s="19"/>
      <c r="L1782" s="22">
        <v>44015</v>
      </c>
      <c r="M1782" s="98">
        <v>1820.4821000006</v>
      </c>
      <c r="N1782" s="94">
        <v>1820.4821000006</v>
      </c>
      <c r="O1782" s="94">
        <v>1821.90069999918</v>
      </c>
      <c r="P1782" s="62">
        <f t="shared" si="27"/>
        <v>0.9992213626140104</v>
      </c>
      <c r="Q1782" s="22">
        <v>44004</v>
      </c>
      <c r="R1782" s="99">
        <v>51801825.659000002</v>
      </c>
      <c r="S1782" s="99">
        <v>48115988.796374999</v>
      </c>
      <c r="T1782" s="19"/>
      <c r="U1782" s="23">
        <v>-1.5982221975718901E-4</v>
      </c>
      <c r="V1782" s="63">
        <v>-0.57400350879106599</v>
      </c>
      <c r="W1782" s="23">
        <v>-1.51859779180086E-4</v>
      </c>
      <c r="X1782" s="63">
        <v>-9.6179559425800107</v>
      </c>
      <c r="Y1782" s="23">
        <v>1.3915648740294301E-2</v>
      </c>
      <c r="Z1782" s="63">
        <v>14.5921682546177</v>
      </c>
      <c r="AA1782" s="23">
        <v>2.2579427342861901E-2</v>
      </c>
      <c r="AB1782" s="63">
        <v>19.164558443939299</v>
      </c>
      <c r="AC1782" s="23">
        <v>4.9025195061403799E-2</v>
      </c>
      <c r="AD1782" s="63">
        <v>24.9698167536699</v>
      </c>
      <c r="AE1782" s="23">
        <v>6.8512610539983101E-2</v>
      </c>
      <c r="AF1782" s="64">
        <v>19.044602637964999</v>
      </c>
      <c r="AG1782" s="23">
        <v>-2.8154940264357698E-4</v>
      </c>
      <c r="AH1782" s="63">
        <v>-6.1229807410200001</v>
      </c>
      <c r="AI1782" s="23">
        <v>1.4739027235918901E-2</v>
      </c>
      <c r="AJ1782" s="63">
        <v>11.5600156957953</v>
      </c>
      <c r="AK1782" s="23">
        <v>0.61863794789882398</v>
      </c>
      <c r="AL1782" s="23">
        <v>3.7287547018422601E-2</v>
      </c>
      <c r="AM1782" s="63">
        <v>38.825149113894398</v>
      </c>
      <c r="AN1782" s="19"/>
      <c r="AO1782" s="26">
        <v>2.9272993979247998E-3</v>
      </c>
      <c r="AP1782" s="26">
        <v>-2.5971959639719002E-3</v>
      </c>
      <c r="AQ1782" s="26">
        <v>6.8933161437598799E-3</v>
      </c>
      <c r="AR1782" s="26">
        <v>-3.3711688456605801E-3</v>
      </c>
      <c r="AS1782" s="24">
        <v>8</v>
      </c>
      <c r="AT1782" s="24">
        <v>4</v>
      </c>
      <c r="AU1782" s="24">
        <v>7</v>
      </c>
      <c r="AV1782" s="25">
        <v>5</v>
      </c>
      <c r="AW1782" s="19"/>
      <c r="AX1782" s="29">
        <v>8.8289595324840802E-3</v>
      </c>
      <c r="AY1782" s="30">
        <v>-0.71442463288167302</v>
      </c>
      <c r="AZ1782" s="30">
        <v>0.47185365391669598</v>
      </c>
      <c r="BA1782" s="30">
        <v>-0.97999230835921503</v>
      </c>
      <c r="BB1782" s="62">
        <v>9.1216804632949795E-4</v>
      </c>
      <c r="BC1782" s="108">
        <v>-1.0682432483845301</v>
      </c>
      <c r="BD1782" s="22">
        <v>43748</v>
      </c>
      <c r="BE1782" s="22">
        <v>43783</v>
      </c>
      <c r="BF1782" s="24">
        <v>84</v>
      </c>
      <c r="BG1782" s="22">
        <v>43866</v>
      </c>
      <c r="BH1782" s="37"/>
    </row>
    <row r="1783" spans="1:60" x14ac:dyDescent="0.25">
      <c r="A1783" s="19"/>
      <c r="B1783" s="17" t="s">
        <v>1797</v>
      </c>
      <c r="C1783" s="17" t="s">
        <v>6063</v>
      </c>
      <c r="D1783" s="17" t="s">
        <v>3321</v>
      </c>
      <c r="E1783" s="20" t="s">
        <v>7383</v>
      </c>
      <c r="F1783" s="20" t="s">
        <v>3157</v>
      </c>
      <c r="G1783" s="82" t="s">
        <v>7254</v>
      </c>
      <c r="H1783" s="85" t="s">
        <v>7266</v>
      </c>
      <c r="I1783" s="21" t="s">
        <v>7417</v>
      </c>
      <c r="J1783" s="21" t="s">
        <v>8073</v>
      </c>
      <c r="K1783" s="19"/>
      <c r="L1783" s="22">
        <v>44015</v>
      </c>
      <c r="M1783" s="98">
        <v>1174.20329999924</v>
      </c>
      <c r="N1783" s="94">
        <v>1174.20329999924</v>
      </c>
      <c r="O1783" s="94">
        <v>1174.9769999999601</v>
      </c>
      <c r="P1783" s="62">
        <f t="shared" si="27"/>
        <v>0.9993415190248659</v>
      </c>
      <c r="Q1783" s="22">
        <v>44004</v>
      </c>
      <c r="R1783" s="99">
        <v>13616136.119000001</v>
      </c>
      <c r="S1783" s="99">
        <v>9247439.8823281191</v>
      </c>
      <c r="T1783" s="19"/>
      <c r="U1783" s="23">
        <v>-1.4892987746861801E-4</v>
      </c>
      <c r="V1783" s="63">
        <v>-0.572914274562208</v>
      </c>
      <c r="W1783" s="23">
        <v>1.7589485651114999E-4</v>
      </c>
      <c r="X1783" s="63">
        <v>-9.5851804790145305</v>
      </c>
      <c r="Y1783" s="23">
        <v>1.5934342896798601E-2</v>
      </c>
      <c r="Z1783" s="63">
        <v>14.7940376702609</v>
      </c>
      <c r="AA1783" s="23">
        <v>2.6682567289753899E-2</v>
      </c>
      <c r="AB1783" s="63">
        <v>19.574872438621199</v>
      </c>
      <c r="AC1783" s="23">
        <v>5.74561254197761E-2</v>
      </c>
      <c r="AD1783" s="63">
        <v>25.812909789499798</v>
      </c>
      <c r="AE1783" s="23">
        <v>8.1419158343196602E-2</v>
      </c>
      <c r="AF1783" s="64">
        <v>20.335257418279099</v>
      </c>
      <c r="AG1783" s="23">
        <v>-2.4878767180780398E-4</v>
      </c>
      <c r="AH1783" s="63">
        <v>-6.1197045679364201</v>
      </c>
      <c r="AI1783" s="23">
        <v>1.67927060592774E-2</v>
      </c>
      <c r="AJ1783" s="63">
        <v>11.765383578138399</v>
      </c>
      <c r="AK1783" s="23">
        <v>0.17420329999906201</v>
      </c>
      <c r="AL1783" s="23">
        <v>2.9456089529048799E-2</v>
      </c>
      <c r="AM1783" s="63">
        <v>10.8324647215341</v>
      </c>
      <c r="AN1783" s="19"/>
      <c r="AO1783" s="26">
        <v>2.9383055007201602E-3</v>
      </c>
      <c r="AP1783" s="26">
        <v>-2.5862986221909501E-3</v>
      </c>
      <c r="AQ1783" s="26">
        <v>7.2236181986227201E-3</v>
      </c>
      <c r="AR1783" s="26">
        <v>-3.0325782117870399E-3</v>
      </c>
      <c r="AS1783" s="24">
        <v>8</v>
      </c>
      <c r="AT1783" s="24">
        <v>4</v>
      </c>
      <c r="AU1783" s="24">
        <v>7</v>
      </c>
      <c r="AV1783" s="25">
        <v>5</v>
      </c>
      <c r="AW1783" s="19"/>
      <c r="AX1783" s="29">
        <v>8.8400476347305808E-3</v>
      </c>
      <c r="AY1783" s="30">
        <v>-0.29219585812597898</v>
      </c>
      <c r="AZ1783" s="30">
        <v>0.48502696975492698</v>
      </c>
      <c r="BA1783" s="30">
        <v>-0.40670149614697898</v>
      </c>
      <c r="BB1783" s="62">
        <v>9.1332636747551996E-4</v>
      </c>
      <c r="BC1783" s="108">
        <v>-1.0328274123130501</v>
      </c>
      <c r="BD1783" s="22">
        <v>43752</v>
      </c>
      <c r="BE1783" s="22">
        <v>43783</v>
      </c>
      <c r="BF1783" s="24">
        <v>67</v>
      </c>
      <c r="BG1783" s="22">
        <v>43845</v>
      </c>
      <c r="BH1783" s="37"/>
    </row>
    <row r="1784" spans="1:60" x14ac:dyDescent="0.25">
      <c r="A1784" s="19"/>
      <c r="B1784" s="17" t="s">
        <v>1798</v>
      </c>
      <c r="C1784" s="17" t="s">
        <v>6064</v>
      </c>
      <c r="D1784" s="17" t="s">
        <v>3321</v>
      </c>
      <c r="E1784" s="20" t="s">
        <v>7384</v>
      </c>
      <c r="F1784" s="20" t="s">
        <v>3157</v>
      </c>
      <c r="G1784" s="82" t="s">
        <v>7254</v>
      </c>
      <c r="H1784" s="85" t="s">
        <v>7266</v>
      </c>
      <c r="I1784" s="21" t="s">
        <v>7417</v>
      </c>
      <c r="J1784" s="21" t="s">
        <v>8074</v>
      </c>
      <c r="K1784" s="19"/>
      <c r="L1784" s="22">
        <v>44015</v>
      </c>
      <c r="M1784" s="98">
        <v>1325.57340000011</v>
      </c>
      <c r="N1784" s="94">
        <v>1325.57340000011</v>
      </c>
      <c r="O1784" s="94">
        <v>1326.36700000055</v>
      </c>
      <c r="P1784" s="62">
        <f t="shared" si="27"/>
        <v>0.99940167389535506</v>
      </c>
      <c r="Q1784" s="22">
        <v>44004</v>
      </c>
      <c r="R1784" s="99">
        <v>4728192.6749999998</v>
      </c>
      <c r="S1784" s="99">
        <v>3973222.1967968699</v>
      </c>
      <c r="T1784" s="19"/>
      <c r="U1784" s="23">
        <v>-1.43464490065526E-4</v>
      </c>
      <c r="V1784" s="63">
        <v>-0.57236773582189904</v>
      </c>
      <c r="W1784" s="23">
        <v>3.3996846650552497E-4</v>
      </c>
      <c r="X1784" s="63">
        <v>-9.5687731180223601</v>
      </c>
      <c r="Y1784" s="23">
        <v>1.6944947390584299E-2</v>
      </c>
      <c r="Z1784" s="63">
        <v>14.8950981196394</v>
      </c>
      <c r="AA1784" s="23">
        <v>2.8740989313519101E-2</v>
      </c>
      <c r="AB1784" s="63">
        <v>19.780714641005002</v>
      </c>
      <c r="AC1784" s="23">
        <v>6.1696658303844701E-2</v>
      </c>
      <c r="AD1784" s="63">
        <v>26.236963077914002</v>
      </c>
      <c r="AE1784" s="23">
        <v>8.7928121765871795E-2</v>
      </c>
      <c r="AF1784" s="64">
        <v>20.9861537605466</v>
      </c>
      <c r="AG1784" s="23">
        <v>-2.3244911153597099E-4</v>
      </c>
      <c r="AH1784" s="63">
        <v>-6.1180707119128801</v>
      </c>
      <c r="AI1784" s="23">
        <v>1.78209778532619E-2</v>
      </c>
      <c r="AJ1784" s="63">
        <v>11.868210757529599</v>
      </c>
      <c r="AK1784" s="23">
        <v>-0.86744265999994197</v>
      </c>
      <c r="AL1784" s="23">
        <v>-0.227682426210667</v>
      </c>
      <c r="AM1784" s="63">
        <v>-86.029166631400599</v>
      </c>
      <c r="AN1784" s="19"/>
      <c r="AO1784" s="26">
        <v>2.9437352914101198E-3</v>
      </c>
      <c r="AP1784" s="26">
        <v>-2.58078428214503E-3</v>
      </c>
      <c r="AQ1784" s="26">
        <v>7.3884171561076099E-3</v>
      </c>
      <c r="AR1784" s="26">
        <v>-2.8634205300477299E-3</v>
      </c>
      <c r="AS1784" s="24">
        <v>8</v>
      </c>
      <c r="AT1784" s="24">
        <v>4</v>
      </c>
      <c r="AU1784" s="24">
        <v>7</v>
      </c>
      <c r="AV1784" s="25">
        <v>5</v>
      </c>
      <c r="AW1784" s="19"/>
      <c r="AX1784" s="29">
        <v>8.8464027140344095E-3</v>
      </c>
      <c r="AY1784" s="30">
        <v>-8.0789256511934596E-2</v>
      </c>
      <c r="AZ1784" s="30">
        <v>0.49163360198144801</v>
      </c>
      <c r="BA1784" s="30">
        <v>-0.11326949130364</v>
      </c>
      <c r="BB1784" s="62">
        <v>9.1398938372890405E-4</v>
      </c>
      <c r="BC1784" s="108">
        <v>-1.01599377724233</v>
      </c>
      <c r="BD1784" s="22">
        <v>43752</v>
      </c>
      <c r="BE1784" s="22">
        <v>43783</v>
      </c>
      <c r="BF1784" s="24">
        <v>60</v>
      </c>
      <c r="BG1784" s="22">
        <v>43836</v>
      </c>
      <c r="BH1784" s="37"/>
    </row>
    <row r="1785" spans="1:60" x14ac:dyDescent="0.25">
      <c r="A1785" s="19"/>
      <c r="B1785" s="17" t="s">
        <v>1799</v>
      </c>
      <c r="C1785" s="17" t="s">
        <v>6065</v>
      </c>
      <c r="D1785" s="17" t="s">
        <v>3321</v>
      </c>
      <c r="E1785" s="20" t="s">
        <v>7388</v>
      </c>
      <c r="F1785" s="20" t="s">
        <v>3157</v>
      </c>
      <c r="G1785" s="82" t="s">
        <v>7254</v>
      </c>
      <c r="H1785" s="85" t="s">
        <v>7266</v>
      </c>
      <c r="I1785" s="21" t="s">
        <v>7417</v>
      </c>
      <c r="J1785" s="21" t="s">
        <v>8075</v>
      </c>
      <c r="K1785" s="19"/>
      <c r="L1785" s="22">
        <v>44015</v>
      </c>
      <c r="M1785" s="98">
        <v>1191.1208999995099</v>
      </c>
      <c r="N1785" s="94">
        <v>1191.1208999995099</v>
      </c>
      <c r="O1785" s="94">
        <v>1191.79820000008</v>
      </c>
      <c r="P1785" s="62">
        <f t="shared" si="27"/>
        <v>0.99943169909086116</v>
      </c>
      <c r="Q1785" s="22">
        <v>44004</v>
      </c>
      <c r="R1785" s="99">
        <v>4790681.4000000004</v>
      </c>
      <c r="S1785" s="99">
        <v>3177107.8408203102</v>
      </c>
      <c r="T1785" s="19"/>
      <c r="U1785" s="23">
        <v>-1.4068800282984701E-4</v>
      </c>
      <c r="V1785" s="63">
        <v>-0.57209008709833098</v>
      </c>
      <c r="W1785" s="23">
        <v>4.2188153202005202E-4</v>
      </c>
      <c r="X1785" s="63">
        <v>-9.5605818114709091</v>
      </c>
      <c r="Y1785" s="23">
        <v>1.7450798732170401E-2</v>
      </c>
      <c r="Z1785" s="63">
        <v>14.9456832537981</v>
      </c>
      <c r="AA1785" s="23">
        <v>2.97722679260914E-2</v>
      </c>
      <c r="AB1785" s="63">
        <v>19.883842502255</v>
      </c>
      <c r="AC1785" s="23">
        <v>6.3825365292359507E-2</v>
      </c>
      <c r="AD1785" s="63">
        <v>26.449833776772699</v>
      </c>
      <c r="AE1785" s="23">
        <v>9.1200639519229298E-2</v>
      </c>
      <c r="AF1785" s="64">
        <v>21.3134055358823</v>
      </c>
      <c r="AG1785" s="23">
        <v>-2.2419228753278701E-4</v>
      </c>
      <c r="AH1785" s="63">
        <v>-6.11724502951256</v>
      </c>
      <c r="AI1785" s="23">
        <v>1.8335531523916902E-2</v>
      </c>
      <c r="AJ1785" s="63">
        <v>11.9196661245951</v>
      </c>
      <c r="AK1785" s="23">
        <v>0.19112089999922299</v>
      </c>
      <c r="AL1785" s="23">
        <v>3.2286378820572302E-2</v>
      </c>
      <c r="AM1785" s="63">
        <v>10.4989518120565</v>
      </c>
      <c r="AN1785" s="19"/>
      <c r="AO1785" s="26">
        <v>2.9465307106875099E-3</v>
      </c>
      <c r="AP1785" s="26">
        <v>-2.5780252208278398E-3</v>
      </c>
      <c r="AQ1785" s="26">
        <v>7.4713048015837601E-3</v>
      </c>
      <c r="AR1785" s="26">
        <v>-2.7784203166447701E-3</v>
      </c>
      <c r="AS1785" s="24">
        <v>8</v>
      </c>
      <c r="AT1785" s="24">
        <v>4</v>
      </c>
      <c r="AU1785" s="24">
        <v>7</v>
      </c>
      <c r="AV1785" s="25">
        <v>5</v>
      </c>
      <c r="AW1785" s="19"/>
      <c r="AX1785" s="29">
        <v>8.8497162317526107E-3</v>
      </c>
      <c r="AY1785" s="30">
        <v>2.5010849707484802E-2</v>
      </c>
      <c r="AZ1785" s="30">
        <v>0.49494368995738103</v>
      </c>
      <c r="BA1785" s="30">
        <v>3.5193602856168099E-2</v>
      </c>
      <c r="BB1785" s="62">
        <v>9.1433494544389802E-4</v>
      </c>
      <c r="BC1785" s="108">
        <v>-1.0075699294284299</v>
      </c>
      <c r="BD1785" s="22">
        <v>43752</v>
      </c>
      <c r="BE1785" s="22">
        <v>43783</v>
      </c>
      <c r="BF1785" s="24">
        <v>59</v>
      </c>
      <c r="BG1785" s="22">
        <v>43833</v>
      </c>
      <c r="BH1785" s="37"/>
    </row>
    <row r="1786" spans="1:60" x14ac:dyDescent="0.25">
      <c r="A1786" s="19"/>
      <c r="B1786" s="17" t="s">
        <v>1800</v>
      </c>
      <c r="C1786" s="17" t="s">
        <v>6066</v>
      </c>
      <c r="D1786" s="17" t="s">
        <v>3321</v>
      </c>
      <c r="E1786" s="20" t="s">
        <v>7389</v>
      </c>
      <c r="F1786" s="20" t="s">
        <v>3157</v>
      </c>
      <c r="G1786" s="82" t="s">
        <v>7254</v>
      </c>
      <c r="H1786" s="85" t="s">
        <v>7266</v>
      </c>
      <c r="I1786" s="21" t="s">
        <v>7417</v>
      </c>
      <c r="J1786" s="21" t="s">
        <v>8076</v>
      </c>
      <c r="K1786" s="19"/>
      <c r="L1786" s="22">
        <v>44015</v>
      </c>
      <c r="M1786" s="98">
        <v>1124.8500999994601</v>
      </c>
      <c r="N1786" s="94">
        <v>1124.8500999994601</v>
      </c>
      <c r="O1786" s="94">
        <v>1125.3883999995901</v>
      </c>
      <c r="P1786" s="62">
        <f t="shared" si="27"/>
        <v>0.99952167624961286</v>
      </c>
      <c r="Q1786" s="22">
        <v>44004</v>
      </c>
      <c r="R1786" s="99">
        <v>14169949.591</v>
      </c>
      <c r="S1786" s="99">
        <v>4723595.5139531298</v>
      </c>
      <c r="T1786" s="19"/>
      <c r="U1786" s="23">
        <v>-1.3253342785901601E-4</v>
      </c>
      <c r="V1786" s="63">
        <v>-0.57127462960124797</v>
      </c>
      <c r="W1786" s="23">
        <v>6.6800154309021298E-4</v>
      </c>
      <c r="X1786" s="63">
        <v>-9.5359698103566206</v>
      </c>
      <c r="Y1786" s="23">
        <v>1.89702282441431E-2</v>
      </c>
      <c r="Z1786" s="63">
        <v>15.097626204995301</v>
      </c>
      <c r="AA1786" s="23">
        <v>3.2870313150851899E-2</v>
      </c>
      <c r="AB1786" s="63">
        <v>20.193647024745601</v>
      </c>
      <c r="AC1786" s="23">
        <v>6.9672844747401499E-2</v>
      </c>
      <c r="AD1786" s="63">
        <v>27.034581722284202</v>
      </c>
      <c r="AE1786" s="23">
        <v>9.3105443438689706E-2</v>
      </c>
      <c r="AF1786" s="64">
        <v>21.503885927842902</v>
      </c>
      <c r="AG1786" s="23">
        <v>-1.9963118938903801E-4</v>
      </c>
      <c r="AH1786" s="63">
        <v>-6.1147889196945497</v>
      </c>
      <c r="AI1786" s="23">
        <v>1.9881360658473599E-2</v>
      </c>
      <c r="AJ1786" s="63">
        <v>12.0742490380508</v>
      </c>
      <c r="AK1786" s="23">
        <v>0.12485009999916701</v>
      </c>
      <c r="AL1786" s="23">
        <v>2.2978611021244402E-2</v>
      </c>
      <c r="AM1786" s="63">
        <v>3.17856934125302</v>
      </c>
      <c r="AN1786" s="19"/>
      <c r="AO1786" s="26">
        <v>2.9547569247370098E-3</v>
      </c>
      <c r="AP1786" s="26">
        <v>-2.5698539511722599E-3</v>
      </c>
      <c r="AQ1786" s="26">
        <v>7.7188798750285103E-3</v>
      </c>
      <c r="AR1786" s="26">
        <v>-2.5245136284865999E-3</v>
      </c>
      <c r="AS1786" s="24">
        <v>8</v>
      </c>
      <c r="AT1786" s="24">
        <v>4</v>
      </c>
      <c r="AU1786" s="24">
        <v>7</v>
      </c>
      <c r="AV1786" s="25">
        <v>5</v>
      </c>
      <c r="AW1786" s="19"/>
      <c r="AX1786" s="29">
        <v>8.8607214724561404E-3</v>
      </c>
      <c r="AY1786" s="30">
        <v>0.342368875785724</v>
      </c>
      <c r="AZ1786" s="30">
        <v>0.50488644659526505</v>
      </c>
      <c r="BA1786" s="30">
        <v>0.48703624262589101</v>
      </c>
      <c r="BB1786" s="62">
        <v>9.1548167327232504E-4</v>
      </c>
      <c r="BC1786" s="108">
        <v>-0.98235668623146899</v>
      </c>
      <c r="BD1786" s="22">
        <v>43752</v>
      </c>
      <c r="BE1786" s="22">
        <v>43783</v>
      </c>
      <c r="BF1786" s="24">
        <v>58</v>
      </c>
      <c r="BG1786" s="22">
        <v>43832</v>
      </c>
      <c r="BH1786" s="37"/>
    </row>
    <row r="1787" spans="1:60" x14ac:dyDescent="0.25">
      <c r="A1787" s="19"/>
      <c r="B1787" s="17" t="s">
        <v>1801</v>
      </c>
      <c r="C1787" s="17" t="s">
        <v>6067</v>
      </c>
      <c r="D1787" s="17" t="s">
        <v>3321</v>
      </c>
      <c r="E1787" s="20" t="s">
        <v>7320</v>
      </c>
      <c r="F1787" s="20" t="s">
        <v>3157</v>
      </c>
      <c r="G1787" s="82" t="s">
        <v>7254</v>
      </c>
      <c r="H1787" s="85" t="s">
        <v>7266</v>
      </c>
      <c r="I1787" s="21" t="s">
        <v>7417</v>
      </c>
      <c r="J1787" s="21" t="s">
        <v>8077</v>
      </c>
      <c r="K1787" s="19"/>
      <c r="L1787" s="22">
        <v>44015</v>
      </c>
      <c r="M1787" s="98">
        <v>1235.64120000042</v>
      </c>
      <c r="N1787" s="94">
        <v>1235.64120000042</v>
      </c>
      <c r="O1787" s="94">
        <v>1236.0839000009</v>
      </c>
      <c r="P1787" s="62">
        <f t="shared" si="27"/>
        <v>0.99964185278970163</v>
      </c>
      <c r="Q1787" s="22">
        <v>44004</v>
      </c>
      <c r="R1787" s="99">
        <v>4527451.818</v>
      </c>
      <c r="S1787" s="99">
        <v>16358706.2122656</v>
      </c>
      <c r="T1787" s="19"/>
      <c r="U1787" s="23">
        <v>-1.21622458209458E-4</v>
      </c>
      <c r="V1787" s="63">
        <v>-0.57018353263629296</v>
      </c>
      <c r="W1787" s="23">
        <v>9.96021020910121E-4</v>
      </c>
      <c r="X1787" s="63">
        <v>-9.5031678625819005</v>
      </c>
      <c r="Y1787" s="23">
        <v>2.0998856578444199E-2</v>
      </c>
      <c r="Z1787" s="63">
        <v>15.300489038432699</v>
      </c>
      <c r="AA1787" s="23">
        <v>3.7014980238382102E-2</v>
      </c>
      <c r="AB1787" s="63">
        <v>20.608113733498602</v>
      </c>
      <c r="AC1787" s="23">
        <v>7.8833034240233205E-2</v>
      </c>
      <c r="AD1787" s="63">
        <v>27.950600671552799</v>
      </c>
      <c r="AE1787" s="23">
        <v>0.114367283065803</v>
      </c>
      <c r="AF1787" s="64">
        <v>23.630069890554299</v>
      </c>
      <c r="AG1787" s="23">
        <v>-1.66929980878194E-4</v>
      </c>
      <c r="AH1787" s="63">
        <v>-6.1115187988470998</v>
      </c>
      <c r="AI1787" s="23">
        <v>2.19452868932422E-2</v>
      </c>
      <c r="AJ1787" s="63">
        <v>12.280641661534901</v>
      </c>
      <c r="AK1787" s="23">
        <v>0.235641200000828</v>
      </c>
      <c r="AL1787" s="23">
        <v>3.9394340483340798E-2</v>
      </c>
      <c r="AM1787" s="63">
        <v>15.4483557745989</v>
      </c>
      <c r="AN1787" s="19"/>
      <c r="AO1787" s="26">
        <v>2.9656686838279698E-3</v>
      </c>
      <c r="AP1787" s="26">
        <v>-2.5589152628526799E-3</v>
      </c>
      <c r="AQ1787" s="26">
        <v>8.0494256762904098E-3</v>
      </c>
      <c r="AR1787" s="26">
        <v>-2.1857154561075701E-3</v>
      </c>
      <c r="AS1787" s="24">
        <v>9</v>
      </c>
      <c r="AT1787" s="24">
        <v>3</v>
      </c>
      <c r="AU1787" s="24">
        <v>7</v>
      </c>
      <c r="AV1787" s="25">
        <v>5</v>
      </c>
      <c r="AW1787" s="19"/>
      <c r="AX1787" s="29">
        <v>8.8770962261969493E-3</v>
      </c>
      <c r="AY1787" s="30">
        <v>0.76555719446514603</v>
      </c>
      <c r="AZ1787" s="30">
        <v>0.51818552163513198</v>
      </c>
      <c r="BA1787" s="30">
        <v>1.1050109169573299</v>
      </c>
      <c r="BB1787" s="62">
        <v>9.1718650205052698E-4</v>
      </c>
      <c r="BC1787" s="108">
        <v>-0.94870925262603101</v>
      </c>
      <c r="BD1787" s="22">
        <v>43752</v>
      </c>
      <c r="BE1787" s="22">
        <v>43783</v>
      </c>
      <c r="BF1787" s="24">
        <v>54</v>
      </c>
      <c r="BG1787" s="22">
        <v>43826</v>
      </c>
      <c r="BH1787" s="37"/>
    </row>
    <row r="1788" spans="1:60" x14ac:dyDescent="0.25">
      <c r="A1788" s="19"/>
      <c r="B1788" s="17" t="s">
        <v>1802</v>
      </c>
      <c r="C1788" s="17" t="s">
        <v>6068</v>
      </c>
      <c r="D1788" s="17" t="s">
        <v>3321</v>
      </c>
      <c r="E1788" s="20" t="s">
        <v>7376</v>
      </c>
      <c r="F1788" s="20" t="s">
        <v>3157</v>
      </c>
      <c r="G1788" s="82" t="s">
        <v>7254</v>
      </c>
      <c r="H1788" s="85" t="s">
        <v>7266</v>
      </c>
      <c r="I1788" s="21" t="s">
        <v>7417</v>
      </c>
      <c r="J1788" s="21" t="s">
        <v>8078</v>
      </c>
      <c r="K1788" s="19"/>
      <c r="L1788" s="22">
        <v>44015</v>
      </c>
      <c r="M1788" s="98">
        <v>1200.5067999996199</v>
      </c>
      <c r="N1788" s="94">
        <v>1200.5067999996199</v>
      </c>
      <c r="O1788" s="94">
        <v>1201.15340000018</v>
      </c>
      <c r="P1788" s="62">
        <f t="shared" si="27"/>
        <v>0.9994616840775209</v>
      </c>
      <c r="Q1788" s="22">
        <v>44004</v>
      </c>
      <c r="R1788" s="99">
        <v>1313795.3659999999</v>
      </c>
      <c r="S1788" s="99">
        <v>1205736.24619531</v>
      </c>
      <c r="T1788" s="19"/>
      <c r="U1788" s="23">
        <v>-1.3800599208479999E-4</v>
      </c>
      <c r="V1788" s="63">
        <v>-0.571821886023827</v>
      </c>
      <c r="W1788" s="23">
        <v>5.0412454402248797E-4</v>
      </c>
      <c r="X1788" s="63">
        <v>-9.5523575102706708</v>
      </c>
      <c r="Y1788" s="23">
        <v>1.79572406123043E-2</v>
      </c>
      <c r="Z1788" s="63">
        <v>14.996327441811401</v>
      </c>
      <c r="AA1788" s="23">
        <v>3.0803815488980001E-2</v>
      </c>
      <c r="AB1788" s="63">
        <v>19.9869972585584</v>
      </c>
      <c r="AC1788" s="23">
        <v>6.5956068829109399E-2</v>
      </c>
      <c r="AD1788" s="63">
        <v>26.662904130440399</v>
      </c>
      <c r="AE1788" s="23">
        <v>9.4479732593754306E-2</v>
      </c>
      <c r="AF1788" s="64">
        <v>21.641314843349399</v>
      </c>
      <c r="AG1788" s="23">
        <v>-2.16028733120766E-4</v>
      </c>
      <c r="AH1788" s="63">
        <v>-6.1164286740677198</v>
      </c>
      <c r="AI1788" s="23">
        <v>1.8850797125196599E-2</v>
      </c>
      <c r="AJ1788" s="63">
        <v>11.9711926847231</v>
      </c>
      <c r="AK1788" s="23">
        <v>0.20050679999985699</v>
      </c>
      <c r="AL1788" s="23">
        <v>3.3295812811047702E-2</v>
      </c>
      <c r="AM1788" s="63">
        <v>14.0775453375682</v>
      </c>
      <c r="AN1788" s="19"/>
      <c r="AO1788" s="26">
        <v>2.9492353605746801E-3</v>
      </c>
      <c r="AP1788" s="26">
        <v>-2.5753084173629798E-3</v>
      </c>
      <c r="AQ1788" s="26">
        <v>7.5536796794040103E-3</v>
      </c>
      <c r="AR1788" s="26">
        <v>-2.69400111028517E-3</v>
      </c>
      <c r="AS1788" s="24">
        <v>8</v>
      </c>
      <c r="AT1788" s="24">
        <v>4</v>
      </c>
      <c r="AU1788" s="24">
        <v>7</v>
      </c>
      <c r="AV1788" s="25">
        <v>5</v>
      </c>
      <c r="AW1788" s="19"/>
      <c r="AX1788" s="29">
        <v>8.8533092624584198E-3</v>
      </c>
      <c r="AY1788" s="30">
        <v>0.130765805149167</v>
      </c>
      <c r="AZ1788" s="30">
        <v>0.49825457824817898</v>
      </c>
      <c r="BA1788" s="30">
        <v>0.18467416773114601</v>
      </c>
      <c r="BB1788" s="62">
        <v>9.1470938699330902E-4</v>
      </c>
      <c r="BC1788" s="108">
        <v>-0.99916516426583302</v>
      </c>
      <c r="BD1788" s="22">
        <v>43752</v>
      </c>
      <c r="BE1788" s="22">
        <v>43783</v>
      </c>
      <c r="BF1788" s="24">
        <v>58</v>
      </c>
      <c r="BG1788" s="22">
        <v>43832</v>
      </c>
      <c r="BH1788" s="37"/>
    </row>
    <row r="1789" spans="1:60" x14ac:dyDescent="0.25">
      <c r="A1789" s="19"/>
      <c r="B1789" s="17" t="s">
        <v>1803</v>
      </c>
      <c r="C1789" s="17" t="s">
        <v>6069</v>
      </c>
      <c r="D1789" s="17" t="s">
        <v>3322</v>
      </c>
      <c r="E1789" s="20" t="s">
        <v>7289</v>
      </c>
      <c r="F1789" s="20" t="s">
        <v>3150</v>
      </c>
      <c r="G1789" s="82" t="s">
        <v>7250</v>
      </c>
      <c r="H1789" s="85" t="s">
        <v>7282</v>
      </c>
      <c r="I1789" s="21" t="s">
        <v>7417</v>
      </c>
      <c r="J1789" s="21" t="s">
        <v>8079</v>
      </c>
      <c r="K1789" s="19"/>
      <c r="L1789" s="22">
        <v>43872</v>
      </c>
      <c r="M1789" s="98"/>
      <c r="N1789" s="94"/>
      <c r="O1789" s="94">
        <v>1245.9700000006701</v>
      </c>
      <c r="P1789" s="62">
        <f t="shared" si="27"/>
        <v>0</v>
      </c>
      <c r="Q1789" s="22">
        <v>43797</v>
      </c>
      <c r="R1789" s="99"/>
      <c r="S1789" s="99">
        <v>1427353.6200625</v>
      </c>
      <c r="T1789" s="19"/>
      <c r="U1789" s="23"/>
      <c r="V1789" s="63"/>
      <c r="W1789" s="23"/>
      <c r="X1789" s="63"/>
      <c r="Y1789" s="23"/>
      <c r="Z1789" s="63"/>
      <c r="AA1789" s="23"/>
      <c r="AB1789" s="63"/>
      <c r="AC1789" s="23"/>
      <c r="AD1789" s="63"/>
      <c r="AE1789" s="23"/>
      <c r="AF1789" s="64"/>
      <c r="AG1789" s="23"/>
      <c r="AH1789" s="63"/>
      <c r="AI1789" s="23"/>
      <c r="AJ1789" s="63"/>
      <c r="AK1789" s="23"/>
      <c r="AL1789" s="23"/>
      <c r="AM1789" s="63"/>
      <c r="AN1789" s="19"/>
      <c r="AO1789" s="26">
        <v>3.9226616592714002E-2</v>
      </c>
      <c r="AP1789" s="26">
        <v>-2.4453098874801099E-2</v>
      </c>
      <c r="AQ1789" s="26">
        <v>0.11797060027136499</v>
      </c>
      <c r="AR1789" s="26">
        <v>-6.5828178552692407E-2</v>
      </c>
      <c r="AS1789" s="24"/>
      <c r="AT1789" s="24"/>
      <c r="AU1789" s="24"/>
      <c r="AV1789" s="25"/>
      <c r="AW1789" s="19"/>
      <c r="AX1789" s="29"/>
      <c r="AY1789" s="30"/>
      <c r="AZ1789" s="30"/>
      <c r="BA1789" s="30"/>
      <c r="BB1789" s="62"/>
      <c r="BC1789" s="108">
        <v>-8.9929292037704691</v>
      </c>
      <c r="BD1789" s="22">
        <v>43797</v>
      </c>
      <c r="BE1789" s="22">
        <v>43826</v>
      </c>
      <c r="BF1789" s="24"/>
      <c r="BG1789" s="22"/>
      <c r="BH1789" s="37"/>
    </row>
    <row r="1790" spans="1:60" x14ac:dyDescent="0.25">
      <c r="A1790" s="19"/>
      <c r="B1790" s="17" t="s">
        <v>1804</v>
      </c>
      <c r="C1790" s="17" t="s">
        <v>6070</v>
      </c>
      <c r="D1790" s="17" t="s">
        <v>3322</v>
      </c>
      <c r="E1790" s="20" t="s">
        <v>7290</v>
      </c>
      <c r="F1790" s="20" t="s">
        <v>3150</v>
      </c>
      <c r="G1790" s="82" t="s">
        <v>7250</v>
      </c>
      <c r="H1790" s="85" t="s">
        <v>7282</v>
      </c>
      <c r="I1790" s="21" t="s">
        <v>7417</v>
      </c>
      <c r="J1790" s="21" t="s">
        <v>8080</v>
      </c>
      <c r="K1790" s="19"/>
      <c r="L1790" s="22">
        <v>44015</v>
      </c>
      <c r="M1790" s="98">
        <v>1325.23550000042</v>
      </c>
      <c r="N1790" s="94">
        <v>1325.23550000042</v>
      </c>
      <c r="O1790" s="94">
        <v>1445.21670000069</v>
      </c>
      <c r="P1790" s="62">
        <f t="shared" si="27"/>
        <v>0.91698047773720526</v>
      </c>
      <c r="Q1790" s="22">
        <v>43797</v>
      </c>
      <c r="R1790" s="99">
        <v>100556.834</v>
      </c>
      <c r="S1790" s="99">
        <v>108158.58372692901</v>
      </c>
      <c r="T1790" s="19"/>
      <c r="U1790" s="23">
        <v>2.0992706540710099E-3</v>
      </c>
      <c r="V1790" s="63">
        <v>-0.34809422140824597</v>
      </c>
      <c r="W1790" s="23">
        <v>1.7981737042646301E-2</v>
      </c>
      <c r="X1790" s="63">
        <v>-7.8045962604010102</v>
      </c>
      <c r="Y1790" s="23">
        <v>-1.35759926970422E-2</v>
      </c>
      <c r="Z1790" s="63">
        <v>11.843004110880401</v>
      </c>
      <c r="AA1790" s="23">
        <v>0.185113594192371</v>
      </c>
      <c r="AB1790" s="63">
        <v>35.417975128919402</v>
      </c>
      <c r="AC1790" s="23">
        <v>0.17611651086917801</v>
      </c>
      <c r="AD1790" s="63">
        <v>37.678948334476402</v>
      </c>
      <c r="AE1790" s="23">
        <v>0.23155001267528899</v>
      </c>
      <c r="AF1790" s="64">
        <v>35.3483428515028</v>
      </c>
      <c r="AG1790" s="23">
        <v>-2.10384662777869E-2</v>
      </c>
      <c r="AH1790" s="63">
        <v>-8.1986724285379804</v>
      </c>
      <c r="AI1790" s="23">
        <v>3.5360598067200001E-3</v>
      </c>
      <c r="AJ1790" s="63">
        <v>10.4397189528827</v>
      </c>
      <c r="AK1790" s="23">
        <v>0.32523550000041701</v>
      </c>
      <c r="AL1790" s="23">
        <v>6.1604636386618901E-2</v>
      </c>
      <c r="AM1790" s="63">
        <v>16.471121201728199</v>
      </c>
      <c r="AN1790" s="19"/>
      <c r="AO1790" s="26">
        <v>4.3238557638687801E-2</v>
      </c>
      <c r="AP1790" s="26">
        <v>-6.6183227370856898E-2</v>
      </c>
      <c r="AQ1790" s="26">
        <v>0.120694012748572</v>
      </c>
      <c r="AR1790" s="26">
        <v>-7.5721355766290799E-2</v>
      </c>
      <c r="AS1790" s="24">
        <v>8</v>
      </c>
      <c r="AT1790" s="24">
        <v>4</v>
      </c>
      <c r="AU1790" s="24">
        <v>8</v>
      </c>
      <c r="AV1790" s="25">
        <v>4</v>
      </c>
      <c r="AW1790" s="19"/>
      <c r="AX1790" s="29">
        <v>0.18487406233471099</v>
      </c>
      <c r="AY1790" s="30">
        <v>1.1062478074072699</v>
      </c>
      <c r="AZ1790" s="30">
        <v>1.00600770308483</v>
      </c>
      <c r="BA1790" s="30">
        <v>1.6477350193454201</v>
      </c>
      <c r="BB1790" s="62">
        <v>1.9059813029598398E-2</v>
      </c>
      <c r="BC1790" s="108">
        <v>-23.011773943668199</v>
      </c>
      <c r="BD1790" s="22">
        <v>43797</v>
      </c>
      <c r="BE1790" s="22">
        <v>43903</v>
      </c>
      <c r="BF1790" s="24"/>
      <c r="BG1790" s="22"/>
      <c r="BH1790" s="37"/>
    </row>
    <row r="1791" spans="1:60" x14ac:dyDescent="0.25">
      <c r="A1791" s="19"/>
      <c r="B1791" s="17" t="s">
        <v>1805</v>
      </c>
      <c r="C1791" s="17" t="s">
        <v>6071</v>
      </c>
      <c r="D1791" s="17" t="s">
        <v>3322</v>
      </c>
      <c r="E1791" s="20" t="s">
        <v>7313</v>
      </c>
      <c r="F1791" s="20" t="s">
        <v>3150</v>
      </c>
      <c r="G1791" s="82" t="s">
        <v>7250</v>
      </c>
      <c r="H1791" s="85" t="s">
        <v>7282</v>
      </c>
      <c r="I1791" s="21" t="s">
        <v>7417</v>
      </c>
      <c r="J1791" s="21" t="s">
        <v>8081</v>
      </c>
      <c r="K1791" s="19"/>
      <c r="L1791" s="22">
        <v>44015</v>
      </c>
      <c r="M1791" s="98">
        <v>1280.9578000009101</v>
      </c>
      <c r="N1791" s="94">
        <v>1280.9578000009101</v>
      </c>
      <c r="O1791" s="94">
        <v>1381.9925999995301</v>
      </c>
      <c r="P1791" s="62">
        <f t="shared" si="27"/>
        <v>0.92689193849615814</v>
      </c>
      <c r="Q1791" s="22">
        <v>43797</v>
      </c>
      <c r="R1791" s="99">
        <v>22926977.537</v>
      </c>
      <c r="S1791" s="99">
        <v>12823117.839468701</v>
      </c>
      <c r="T1791" s="19"/>
      <c r="U1791" s="23">
        <v>2.1487057729245901E-3</v>
      </c>
      <c r="V1791" s="63">
        <v>-0.34315070952288801</v>
      </c>
      <c r="W1791" s="23">
        <v>1.9488632806314899E-2</v>
      </c>
      <c r="X1791" s="63">
        <v>-7.6539066840341503</v>
      </c>
      <c r="Y1791" s="23">
        <v>-4.6824976298012197E-3</v>
      </c>
      <c r="Z1791" s="63">
        <v>12.732353617597299</v>
      </c>
      <c r="AA1791" s="23">
        <v>0.206698423695343</v>
      </c>
      <c r="AB1791" s="63">
        <v>37.576458079216501</v>
      </c>
      <c r="AC1791" s="23">
        <v>0.219290825292701</v>
      </c>
      <c r="AD1791" s="63">
        <v>41.9963797767996</v>
      </c>
      <c r="AE1791" s="23"/>
      <c r="AF1791" s="64"/>
      <c r="AG1791" s="23">
        <v>-2.0893566094855501E-2</v>
      </c>
      <c r="AH1791" s="63">
        <v>-8.18418241024483</v>
      </c>
      <c r="AI1791" s="23">
        <v>1.27335876604775E-2</v>
      </c>
      <c r="AJ1791" s="63">
        <v>11.3594717382512</v>
      </c>
      <c r="AK1791" s="23">
        <v>0.28095780000148801</v>
      </c>
      <c r="AL1791" s="23">
        <v>9.0660373700375205E-2</v>
      </c>
      <c r="AM1791" s="63">
        <v>49.893660425674199</v>
      </c>
      <c r="AN1791" s="19"/>
      <c r="AO1791" s="26">
        <v>4.3289977547828998E-2</v>
      </c>
      <c r="AP1791" s="26">
        <v>-6.6137108779948897E-2</v>
      </c>
      <c r="AQ1791" s="26">
        <v>0.12235322591732301</v>
      </c>
      <c r="AR1791" s="26">
        <v>-7.4398591832505204E-2</v>
      </c>
      <c r="AS1791" s="24">
        <v>8</v>
      </c>
      <c r="AT1791" s="24">
        <v>4</v>
      </c>
      <c r="AU1791" s="24">
        <v>8</v>
      </c>
      <c r="AV1791" s="25">
        <v>4</v>
      </c>
      <c r="AW1791" s="19"/>
      <c r="AX1791" s="29">
        <v>0.18490249506576201</v>
      </c>
      <c r="AY1791" s="30">
        <v>1.2184042270837401</v>
      </c>
      <c r="AZ1791" s="30">
        <v>1.0683207492329501</v>
      </c>
      <c r="BA1791" s="30">
        <v>1.8217072464558399</v>
      </c>
      <c r="BB1791" s="62">
        <v>1.90638357737043E-2</v>
      </c>
      <c r="BC1791" s="108">
        <v>-22.6082324898161</v>
      </c>
      <c r="BD1791" s="22">
        <v>43797</v>
      </c>
      <c r="BE1791" s="22">
        <v>43903</v>
      </c>
      <c r="BF1791" s="24"/>
      <c r="BG1791" s="22"/>
      <c r="BH1791" s="37"/>
    </row>
    <row r="1792" spans="1:60" x14ac:dyDescent="0.25">
      <c r="A1792" s="19"/>
      <c r="B1792" s="17" t="s">
        <v>1806</v>
      </c>
      <c r="C1792" s="17" t="s">
        <v>6072</v>
      </c>
      <c r="D1792" s="17" t="s">
        <v>3322</v>
      </c>
      <c r="E1792" s="20" t="s">
        <v>7292</v>
      </c>
      <c r="F1792" s="20" t="s">
        <v>3150</v>
      </c>
      <c r="G1792" s="82" t="s">
        <v>7250</v>
      </c>
      <c r="H1792" s="85" t="s">
        <v>7282</v>
      </c>
      <c r="I1792" s="21" t="s">
        <v>7417</v>
      </c>
      <c r="J1792" s="21" t="s">
        <v>8082</v>
      </c>
      <c r="K1792" s="19"/>
      <c r="L1792" s="22">
        <v>43872</v>
      </c>
      <c r="M1792" s="98"/>
      <c r="N1792" s="94"/>
      <c r="O1792" s="94">
        <v>1397.1242999993301</v>
      </c>
      <c r="P1792" s="62">
        <f t="shared" si="27"/>
        <v>0</v>
      </c>
      <c r="Q1792" s="22">
        <v>43797</v>
      </c>
      <c r="R1792" s="99"/>
      <c r="S1792" s="99">
        <v>526919.32694287098</v>
      </c>
      <c r="T1792" s="19"/>
      <c r="U1792" s="23"/>
      <c r="V1792" s="63"/>
      <c r="W1792" s="23"/>
      <c r="X1792" s="63"/>
      <c r="Y1792" s="23"/>
      <c r="Z1792" s="63"/>
      <c r="AA1792" s="23"/>
      <c r="AB1792" s="63"/>
      <c r="AC1792" s="23"/>
      <c r="AD1792" s="63"/>
      <c r="AE1792" s="23"/>
      <c r="AF1792" s="64"/>
      <c r="AG1792" s="23"/>
      <c r="AH1792" s="63"/>
      <c r="AI1792" s="23"/>
      <c r="AJ1792" s="63"/>
      <c r="AK1792" s="23"/>
      <c r="AL1792" s="23"/>
      <c r="AM1792" s="63"/>
      <c r="AN1792" s="19"/>
      <c r="AO1792" s="26">
        <v>3.9248790457349997E-2</v>
      </c>
      <c r="AP1792" s="26">
        <v>-2.4432231401988198E-2</v>
      </c>
      <c r="AQ1792" s="26">
        <v>0.118687538977683</v>
      </c>
      <c r="AR1792" s="26">
        <v>-6.5208799238462206E-2</v>
      </c>
      <c r="AS1792" s="24"/>
      <c r="AT1792" s="24"/>
      <c r="AU1792" s="24"/>
      <c r="AV1792" s="25"/>
      <c r="AW1792" s="19"/>
      <c r="AX1792" s="29"/>
      <c r="AY1792" s="30"/>
      <c r="AZ1792" s="30"/>
      <c r="BA1792" s="30"/>
      <c r="BB1792" s="62"/>
      <c r="BC1792" s="108">
        <v>-8.93648474934162</v>
      </c>
      <c r="BD1792" s="22">
        <v>43797</v>
      </c>
      <c r="BE1792" s="22">
        <v>43826</v>
      </c>
      <c r="BF1792" s="24"/>
      <c r="BG1792" s="22"/>
      <c r="BH1792" s="37"/>
    </row>
    <row r="1793" spans="1:60" x14ac:dyDescent="0.25">
      <c r="A1793" s="19"/>
      <c r="B1793" s="17" t="s">
        <v>1807</v>
      </c>
      <c r="C1793" s="17" t="s">
        <v>6073</v>
      </c>
      <c r="D1793" s="17" t="s">
        <v>3322</v>
      </c>
      <c r="E1793" s="20" t="s">
        <v>7321</v>
      </c>
      <c r="F1793" s="20" t="s">
        <v>3150</v>
      </c>
      <c r="G1793" s="82" t="s">
        <v>7250</v>
      </c>
      <c r="H1793" s="85" t="s">
        <v>7282</v>
      </c>
      <c r="I1793" s="21" t="s">
        <v>7417</v>
      </c>
      <c r="J1793" s="21" t="s">
        <v>2982</v>
      </c>
      <c r="K1793" s="19"/>
      <c r="L1793" s="22">
        <v>44015</v>
      </c>
      <c r="M1793" s="98">
        <v>1123.6510000005401</v>
      </c>
      <c r="N1793" s="94">
        <v>1123.6510000005401</v>
      </c>
      <c r="O1793" s="94"/>
      <c r="P1793" s="62" t="str">
        <f t="shared" si="27"/>
        <v/>
      </c>
      <c r="Q1793" s="22"/>
      <c r="R1793" s="99">
        <v>1386115.7960000001</v>
      </c>
      <c r="S1793" s="99"/>
      <c r="T1793" s="19"/>
      <c r="U1793" s="23">
        <v>2.0251832556823501E-3</v>
      </c>
      <c r="V1793" s="63">
        <v>-0.355502961247112</v>
      </c>
      <c r="W1793" s="23">
        <v>1.5724943032182599E-2</v>
      </c>
      <c r="X1793" s="63">
        <v>-8.0302756614546507</v>
      </c>
      <c r="Y1793" s="23"/>
      <c r="Z1793" s="63"/>
      <c r="AA1793" s="23"/>
      <c r="AB1793" s="63"/>
      <c r="AC1793" s="23"/>
      <c r="AD1793" s="63"/>
      <c r="AE1793" s="23"/>
      <c r="AF1793" s="64"/>
      <c r="AG1793" s="23">
        <v>-2.1255627785649302E-2</v>
      </c>
      <c r="AH1793" s="63">
        <v>-8.2203885793278495</v>
      </c>
      <c r="AI1793" s="23"/>
      <c r="AJ1793" s="63"/>
      <c r="AK1793" s="23">
        <v>-4.5956068084706203E-2</v>
      </c>
      <c r="AL1793" s="23">
        <v>-0.109729743202479</v>
      </c>
      <c r="AM1793" s="63">
        <v>5.4070927440989198</v>
      </c>
      <c r="AN1793" s="19"/>
      <c r="AO1793" s="26">
        <v>4.3161330240764101E-2</v>
      </c>
      <c r="AP1793" s="26">
        <v>-6.6252240874746293E-2</v>
      </c>
      <c r="AQ1793" s="26">
        <v>4.0333054770599099E-2</v>
      </c>
      <c r="AR1793" s="26">
        <v>-2.4163406974366801E-2</v>
      </c>
      <c r="AS1793" s="24"/>
      <c r="AT1793" s="24"/>
      <c r="AU1793" s="24"/>
      <c r="AV1793" s="25"/>
      <c r="AW1793" s="19"/>
      <c r="AX1793" s="29"/>
      <c r="AY1793" s="30"/>
      <c r="AZ1793" s="30"/>
      <c r="BA1793" s="30"/>
      <c r="BB1793" s="62"/>
      <c r="BC1793" s="108">
        <v>-19.606777490349501</v>
      </c>
      <c r="BD1793" s="22">
        <v>43874</v>
      </c>
      <c r="BE1793" s="22">
        <v>43910</v>
      </c>
      <c r="BF1793" s="24"/>
      <c r="BG1793" s="22"/>
      <c r="BH1793" s="37"/>
    </row>
    <row r="1794" spans="1:60" x14ac:dyDescent="0.25">
      <c r="A1794" s="19"/>
      <c r="B1794" s="17" t="s">
        <v>1808</v>
      </c>
      <c r="C1794" s="17" t="s">
        <v>6074</v>
      </c>
      <c r="D1794" s="17" t="s">
        <v>3322</v>
      </c>
      <c r="E1794" s="20" t="s">
        <v>7322</v>
      </c>
      <c r="F1794" s="20" t="s">
        <v>3150</v>
      </c>
      <c r="G1794" s="82" t="s">
        <v>7250</v>
      </c>
      <c r="H1794" s="85" t="s">
        <v>7282</v>
      </c>
      <c r="I1794" s="21" t="s">
        <v>7417</v>
      </c>
      <c r="J1794" s="21" t="s">
        <v>8083</v>
      </c>
      <c r="K1794" s="19"/>
      <c r="L1794" s="22">
        <v>44015</v>
      </c>
      <c r="M1794" s="98">
        <v>1219.1696000006</v>
      </c>
      <c r="N1794" s="94">
        <v>1219.1696000006</v>
      </c>
      <c r="O1794" s="94">
        <v>1338.91249999963</v>
      </c>
      <c r="P1794" s="62">
        <f t="shared" si="27"/>
        <v>0.91056704601752314</v>
      </c>
      <c r="Q1794" s="22">
        <v>43797</v>
      </c>
      <c r="R1794" s="99">
        <v>232300.61199999999</v>
      </c>
      <c r="S1794" s="99">
        <v>216545.738446045</v>
      </c>
      <c r="T1794" s="19"/>
      <c r="U1794" s="23">
        <v>2.06706142671464E-3</v>
      </c>
      <c r="V1794" s="63">
        <v>-0.35131514414388199</v>
      </c>
      <c r="W1794" s="23">
        <v>1.6998869277813401E-2</v>
      </c>
      <c r="X1794" s="63">
        <v>-7.9028830368843002</v>
      </c>
      <c r="Y1794" s="23">
        <v>-1.93387804065424E-2</v>
      </c>
      <c r="Z1794" s="63">
        <v>11.266725339926801</v>
      </c>
      <c r="AA1794" s="23">
        <v>0.17123021050065301</v>
      </c>
      <c r="AB1794" s="63">
        <v>34.0296367597184</v>
      </c>
      <c r="AC1794" s="23">
        <v>0.148760895928717</v>
      </c>
      <c r="AD1794" s="63">
        <v>34.943386840401203</v>
      </c>
      <c r="AE1794" s="23">
        <v>0.18885359554406</v>
      </c>
      <c r="AF1794" s="64">
        <v>31.078701138380001</v>
      </c>
      <c r="AG1794" s="23">
        <v>-2.11329592630136E-2</v>
      </c>
      <c r="AH1794" s="63">
        <v>-8.2081217270606395</v>
      </c>
      <c r="AI1794" s="23">
        <v>-2.4231444895122002E-3</v>
      </c>
      <c r="AJ1794" s="63">
        <v>9.8437985232594691</v>
      </c>
      <c r="AK1794" s="23">
        <v>0.219169600000896</v>
      </c>
      <c r="AL1794" s="23">
        <v>4.2242189249009202E-2</v>
      </c>
      <c r="AM1794" s="63">
        <v>10.3970511408988</v>
      </c>
      <c r="AN1794" s="19"/>
      <c r="AO1794" s="26">
        <v>4.3204990421145298E-2</v>
      </c>
      <c r="AP1794" s="26">
        <v>-6.6213226048639606E-2</v>
      </c>
      <c r="AQ1794" s="26">
        <v>0.11961210766283301</v>
      </c>
      <c r="AR1794" s="26">
        <v>-7.6583747563781807E-2</v>
      </c>
      <c r="AS1794" s="24">
        <v>8</v>
      </c>
      <c r="AT1794" s="24">
        <v>4</v>
      </c>
      <c r="AU1794" s="24">
        <v>7</v>
      </c>
      <c r="AV1794" s="25">
        <v>5</v>
      </c>
      <c r="AW1794" s="19"/>
      <c r="AX1794" s="29">
        <v>0.18485658279911099</v>
      </c>
      <c r="AY1794" s="30">
        <v>1.0340421447581301</v>
      </c>
      <c r="AZ1794" s="30">
        <v>0.96589488207428098</v>
      </c>
      <c r="BA1794" s="30">
        <v>1.53636379449017</v>
      </c>
      <c r="BB1794" s="62">
        <v>1.90572999743381E-2</v>
      </c>
      <c r="BC1794" s="108">
        <v>-23.274067573511299</v>
      </c>
      <c r="BD1794" s="22">
        <v>43797</v>
      </c>
      <c r="BE1794" s="22">
        <v>43903</v>
      </c>
      <c r="BF1794" s="24"/>
      <c r="BG1794" s="22"/>
      <c r="BH1794" s="37"/>
    </row>
    <row r="1795" spans="1:60" x14ac:dyDescent="0.25">
      <c r="A1795" s="19"/>
      <c r="B1795" s="17" t="s">
        <v>1809</v>
      </c>
      <c r="C1795" s="17" t="s">
        <v>6075</v>
      </c>
      <c r="D1795" s="17" t="s">
        <v>3323</v>
      </c>
      <c r="E1795" s="20" t="s">
        <v>7289</v>
      </c>
      <c r="F1795" s="20" t="s">
        <v>3153</v>
      </c>
      <c r="G1795" s="82" t="s">
        <v>7253</v>
      </c>
      <c r="H1795" s="85" t="s">
        <v>7265</v>
      </c>
      <c r="I1795" s="21" t="s">
        <v>7417</v>
      </c>
      <c r="J1795" s="21" t="s">
        <v>8084</v>
      </c>
      <c r="K1795" s="19"/>
      <c r="L1795" s="22">
        <v>44015</v>
      </c>
      <c r="M1795" s="98">
        <v>1936.5140000004301</v>
      </c>
      <c r="N1795" s="94">
        <v>1936.5140000004301</v>
      </c>
      <c r="O1795" s="94">
        <v>1956.5571999996901</v>
      </c>
      <c r="P1795" s="62">
        <f t="shared" si="27"/>
        <v>0.98975588344707577</v>
      </c>
      <c r="Q1795" s="22">
        <v>43748</v>
      </c>
      <c r="R1795" s="99">
        <v>68226100.414000005</v>
      </c>
      <c r="S1795" s="99">
        <v>65203155.692749999</v>
      </c>
      <c r="T1795" s="19"/>
      <c r="U1795" s="23">
        <v>-1.8829263717634601E-4</v>
      </c>
      <c r="V1795" s="63">
        <v>-0.57685055053298095</v>
      </c>
      <c r="W1795" s="23">
        <v>-4.11807742239034E-4</v>
      </c>
      <c r="X1795" s="63">
        <v>-9.6439507388859091</v>
      </c>
      <c r="Y1795" s="23">
        <v>8.2807024864450796E-3</v>
      </c>
      <c r="Z1795" s="63">
        <v>14.0286736292328</v>
      </c>
      <c r="AA1795" s="23">
        <v>1.5385509177576801E-2</v>
      </c>
      <c r="AB1795" s="63">
        <v>18.445166627410799</v>
      </c>
      <c r="AC1795" s="23">
        <v>6.2821838813761105E-2</v>
      </c>
      <c r="AD1795" s="63">
        <v>26.349481128912899</v>
      </c>
      <c r="AE1795" s="23">
        <v>8.1223863982886502E-2</v>
      </c>
      <c r="AF1795" s="64">
        <v>20.315727982262601</v>
      </c>
      <c r="AG1795" s="23">
        <v>3.55290194420377E-5</v>
      </c>
      <c r="AH1795" s="63">
        <v>-6.0912728988114404</v>
      </c>
      <c r="AI1795" s="23">
        <v>1.13537675279076E-2</v>
      </c>
      <c r="AJ1795" s="63">
        <v>11.2214897249942</v>
      </c>
      <c r="AK1795" s="23">
        <v>0.82015170171158402</v>
      </c>
      <c r="AL1795" s="23">
        <v>3.8026604544938898E-2</v>
      </c>
      <c r="AM1795" s="63">
        <v>-51.884420337155497</v>
      </c>
      <c r="AN1795" s="19"/>
      <c r="AO1795" s="26">
        <v>1.6550611828279198E-2</v>
      </c>
      <c r="AP1795" s="26">
        <v>-2.4086902339149702E-2</v>
      </c>
      <c r="AQ1795" s="26">
        <v>2.3370609338599E-2</v>
      </c>
      <c r="AR1795" s="26">
        <v>-1.7915850319695899E-2</v>
      </c>
      <c r="AS1795" s="24">
        <v>7</v>
      </c>
      <c r="AT1795" s="24">
        <v>5</v>
      </c>
      <c r="AU1795" s="24">
        <v>7</v>
      </c>
      <c r="AV1795" s="25">
        <v>5</v>
      </c>
      <c r="AW1795" s="19"/>
      <c r="AX1795" s="29">
        <v>3.9879373735930097E-2</v>
      </c>
      <c r="AY1795" s="30">
        <v>-0.30967140838720297</v>
      </c>
      <c r="AZ1795" s="30">
        <v>0.45404314617007902</v>
      </c>
      <c r="BA1795" s="30">
        <v>-0.39217624201819501</v>
      </c>
      <c r="BB1795" s="62">
        <v>4.1056263619793799E-3</v>
      </c>
      <c r="BC1795" s="108">
        <v>-5.9965586489997804</v>
      </c>
      <c r="BD1795" s="22">
        <v>43748</v>
      </c>
      <c r="BE1795" s="22">
        <v>43783</v>
      </c>
      <c r="BF1795" s="24"/>
      <c r="BG1795" s="22"/>
      <c r="BH1795" s="37"/>
    </row>
    <row r="1796" spans="1:60" x14ac:dyDescent="0.25">
      <c r="A1796" s="19"/>
      <c r="B1796" s="17" t="s">
        <v>1810</v>
      </c>
      <c r="C1796" s="17" t="s">
        <v>6076</v>
      </c>
      <c r="D1796" s="17" t="s">
        <v>3323</v>
      </c>
      <c r="E1796" s="20" t="s">
        <v>7298</v>
      </c>
      <c r="F1796" s="20" t="s">
        <v>3153</v>
      </c>
      <c r="G1796" s="82" t="s">
        <v>7253</v>
      </c>
      <c r="H1796" s="85" t="s">
        <v>7265</v>
      </c>
      <c r="I1796" s="21" t="s">
        <v>7417</v>
      </c>
      <c r="J1796" s="21" t="s">
        <v>8085</v>
      </c>
      <c r="K1796" s="19"/>
      <c r="L1796" s="22">
        <v>44015</v>
      </c>
      <c r="M1796" s="98">
        <v>2173.5892999991802</v>
      </c>
      <c r="N1796" s="94">
        <v>2173.5892999991802</v>
      </c>
      <c r="O1796" s="94">
        <v>2182.4989000000101</v>
      </c>
      <c r="P1796" s="62">
        <f t="shared" si="27"/>
        <v>0.99591770699136217</v>
      </c>
      <c r="Q1796" s="22">
        <v>43748</v>
      </c>
      <c r="R1796" s="99">
        <v>7317611.6940000001</v>
      </c>
      <c r="S1796" s="99">
        <v>7559047.3776249997</v>
      </c>
      <c r="T1796" s="19"/>
      <c r="U1796" s="23">
        <v>-1.6509133001818601E-4</v>
      </c>
      <c r="V1796" s="63">
        <v>-0.57453041981716502</v>
      </c>
      <c r="W1796" s="23">
        <v>2.8490956719906502E-4</v>
      </c>
      <c r="X1796" s="63">
        <v>-9.5742790079530096</v>
      </c>
      <c r="Y1796" s="23">
        <v>1.25517248961842E-2</v>
      </c>
      <c r="Z1796" s="63">
        <v>14.4557758701994</v>
      </c>
      <c r="AA1796" s="23">
        <v>2.4065275531029301E-2</v>
      </c>
      <c r="AB1796" s="63">
        <v>19.3131432627561</v>
      </c>
      <c r="AC1796" s="23">
        <v>8.1057531731930796E-2</v>
      </c>
      <c r="AD1796" s="63">
        <v>28.173050420737098</v>
      </c>
      <c r="AE1796" s="23">
        <v>0.108940298658126</v>
      </c>
      <c r="AF1796" s="64">
        <v>23.087371449772</v>
      </c>
      <c r="AG1796" s="23">
        <v>1.0522874072194099E-4</v>
      </c>
      <c r="AH1796" s="63">
        <v>-6.0843029266834501</v>
      </c>
      <c r="AI1796" s="23">
        <v>1.57085597420519E-2</v>
      </c>
      <c r="AJ1796" s="63">
        <v>11.6569689464086</v>
      </c>
      <c r="AK1796" s="23">
        <v>0.51004522654868201</v>
      </c>
      <c r="AL1796" s="23">
        <v>4.4432748487452003E-2</v>
      </c>
      <c r="AM1796" s="63">
        <v>63.885850521561203</v>
      </c>
      <c r="AN1796" s="19"/>
      <c r="AO1796" s="26">
        <v>1.6574270550336199E-2</v>
      </c>
      <c r="AP1796" s="26">
        <v>-2.4064198447376801E-2</v>
      </c>
      <c r="AQ1796" s="26">
        <v>2.40839025573223E-2</v>
      </c>
      <c r="AR1796" s="26">
        <v>-1.72066161458133E-2</v>
      </c>
      <c r="AS1796" s="24">
        <v>7</v>
      </c>
      <c r="AT1796" s="24">
        <v>5</v>
      </c>
      <c r="AU1796" s="24">
        <v>7</v>
      </c>
      <c r="AV1796" s="25">
        <v>5</v>
      </c>
      <c r="AW1796" s="19"/>
      <c r="AX1796" s="29">
        <v>3.9896551782949201E-2</v>
      </c>
      <c r="AY1796" s="30">
        <v>-0.11071682998806399</v>
      </c>
      <c r="AZ1796" s="30">
        <v>0.48211455619639298</v>
      </c>
      <c r="BA1796" s="30">
        <v>-0.14086232909244201</v>
      </c>
      <c r="BB1796" s="62">
        <v>4.1075042256216001E-3</v>
      </c>
      <c r="BC1796" s="108">
        <v>-5.9199067638328398</v>
      </c>
      <c r="BD1796" s="22">
        <v>43748</v>
      </c>
      <c r="BE1796" s="22">
        <v>43783</v>
      </c>
      <c r="BF1796" s="24"/>
      <c r="BG1796" s="22"/>
      <c r="BH1796" s="37"/>
    </row>
    <row r="1797" spans="1:60" x14ac:dyDescent="0.25">
      <c r="A1797" s="19"/>
      <c r="B1797" s="17" t="s">
        <v>1811</v>
      </c>
      <c r="C1797" s="17" t="s">
        <v>6077</v>
      </c>
      <c r="D1797" s="17" t="s">
        <v>3323</v>
      </c>
      <c r="E1797" s="20" t="s">
        <v>7293</v>
      </c>
      <c r="F1797" s="20" t="s">
        <v>3153</v>
      </c>
      <c r="G1797" s="82" t="s">
        <v>7253</v>
      </c>
      <c r="H1797" s="85" t="s">
        <v>7265</v>
      </c>
      <c r="I1797" s="21" t="s">
        <v>7417</v>
      </c>
      <c r="J1797" s="21" t="s">
        <v>8086</v>
      </c>
      <c r="K1797" s="19"/>
      <c r="L1797" s="22">
        <v>44015</v>
      </c>
      <c r="M1797" s="98">
        <v>1525.47770000063</v>
      </c>
      <c r="N1797" s="94">
        <v>1525.47770000063</v>
      </c>
      <c r="O1797" s="94">
        <v>1532.8494000006499</v>
      </c>
      <c r="P1797" s="62">
        <f t="shared" ref="P1797:P1860" si="28">IFERROR(N1797/O1797,"")</f>
        <v>0.99519085175620203</v>
      </c>
      <c r="Q1797" s="22">
        <v>43748</v>
      </c>
      <c r="R1797" s="99">
        <v>118632572.82700001</v>
      </c>
      <c r="S1797" s="99">
        <v>97387419.900250003</v>
      </c>
      <c r="T1797" s="19"/>
      <c r="U1797" s="23">
        <v>-1.6778812641859999E-4</v>
      </c>
      <c r="V1797" s="63">
        <v>-0.574800099457207</v>
      </c>
      <c r="W1797" s="23">
        <v>2.0292843873903599E-4</v>
      </c>
      <c r="X1797" s="63">
        <v>-9.5824771207990107</v>
      </c>
      <c r="Y1797" s="23">
        <v>1.20483614264231E-2</v>
      </c>
      <c r="Z1797" s="63">
        <v>14.405439523223301</v>
      </c>
      <c r="AA1797" s="23">
        <v>2.3040372894684E-2</v>
      </c>
      <c r="AB1797" s="63">
        <v>19.210652999114199</v>
      </c>
      <c r="AC1797" s="23">
        <v>7.8896150396758499E-2</v>
      </c>
      <c r="AD1797" s="63">
        <v>27.9569122872199</v>
      </c>
      <c r="AE1797" s="23">
        <v>0.10583964358564101</v>
      </c>
      <c r="AF1797" s="64">
        <v>22.777305942523501</v>
      </c>
      <c r="AG1797" s="23">
        <v>9.7093768999911804E-5</v>
      </c>
      <c r="AH1797" s="63">
        <v>-6.0851164238556503</v>
      </c>
      <c r="AI1797" s="23">
        <v>1.5195343941741201E-2</v>
      </c>
      <c r="AJ1797" s="63">
        <v>11.6056473663775</v>
      </c>
      <c r="AK1797" s="23">
        <v>0.52491348201176202</v>
      </c>
      <c r="AL1797" s="23">
        <v>4.5512764059822103E-2</v>
      </c>
      <c r="AM1797" s="63">
        <v>65.372676067869193</v>
      </c>
      <c r="AN1797" s="19"/>
      <c r="AO1797" s="26">
        <v>1.6571450722039999E-2</v>
      </c>
      <c r="AP1797" s="26">
        <v>-2.40668311171248E-2</v>
      </c>
      <c r="AQ1797" s="26">
        <v>2.3999964214453901E-2</v>
      </c>
      <c r="AR1797" s="26">
        <v>-1.7290082641011398E-2</v>
      </c>
      <c r="AS1797" s="24">
        <v>7</v>
      </c>
      <c r="AT1797" s="24">
        <v>5</v>
      </c>
      <c r="AU1797" s="24">
        <v>7</v>
      </c>
      <c r="AV1797" s="25">
        <v>5</v>
      </c>
      <c r="AW1797" s="19"/>
      <c r="AX1797" s="29">
        <v>3.9894401092206003E-2</v>
      </c>
      <c r="AY1797" s="30">
        <v>-0.134199702129536</v>
      </c>
      <c r="AZ1797" s="30">
        <v>0.47880039895153498</v>
      </c>
      <c r="BA1797" s="30">
        <v>-0.17064681304509599</v>
      </c>
      <c r="BB1797" s="62">
        <v>4.1072698640118701E-3</v>
      </c>
      <c r="BC1797" s="108">
        <v>-5.9289255682961102</v>
      </c>
      <c r="BD1797" s="22">
        <v>43748</v>
      </c>
      <c r="BE1797" s="22">
        <v>43783</v>
      </c>
      <c r="BF1797" s="24"/>
      <c r="BG1797" s="22"/>
      <c r="BH1797" s="37"/>
    </row>
    <row r="1798" spans="1:60" x14ac:dyDescent="0.25">
      <c r="A1798" s="19"/>
      <c r="B1798" s="17" t="s">
        <v>1812</v>
      </c>
      <c r="C1798" s="17" t="s">
        <v>6078</v>
      </c>
      <c r="D1798" s="17" t="s">
        <v>3323</v>
      </c>
      <c r="E1798" s="20" t="s">
        <v>7294</v>
      </c>
      <c r="F1798" s="20" t="s">
        <v>3153</v>
      </c>
      <c r="G1798" s="82" t="s">
        <v>7253</v>
      </c>
      <c r="H1798" s="85" t="s">
        <v>7265</v>
      </c>
      <c r="I1798" s="21" t="s">
        <v>7417</v>
      </c>
      <c r="J1798" s="21" t="s">
        <v>8087</v>
      </c>
      <c r="K1798" s="19"/>
      <c r="L1798" s="22">
        <v>44015</v>
      </c>
      <c r="M1798" s="98">
        <v>1492.4563999995601</v>
      </c>
      <c r="N1798" s="94">
        <v>1492.4563999995601</v>
      </c>
      <c r="O1798" s="94">
        <v>1497.8681000005499</v>
      </c>
      <c r="P1798" s="62">
        <f t="shared" si="28"/>
        <v>0.9963870650553357</v>
      </c>
      <c r="Q1798" s="22">
        <v>43976</v>
      </c>
      <c r="R1798" s="99">
        <v>46711634.289999999</v>
      </c>
      <c r="S1798" s="99">
        <v>29808304.917906299</v>
      </c>
      <c r="T1798" s="19"/>
      <c r="U1798" s="23">
        <v>-1.5408460876642499E-4</v>
      </c>
      <c r="V1798" s="63">
        <v>-0.57342974769198896</v>
      </c>
      <c r="W1798" s="23">
        <v>6.1298973741941197E-4</v>
      </c>
      <c r="X1798" s="63">
        <v>-9.5414709909237008</v>
      </c>
      <c r="Y1798" s="23">
        <v>1.45679214765551E-2</v>
      </c>
      <c r="Z1798" s="63">
        <v>14.657395528236499</v>
      </c>
      <c r="AA1798" s="23">
        <v>2.8175518993521099E-2</v>
      </c>
      <c r="AB1798" s="63">
        <v>19.7241676090052</v>
      </c>
      <c r="AC1798" s="23">
        <v>8.9747031839651797E-2</v>
      </c>
      <c r="AD1798" s="63">
        <v>29.042000431509202</v>
      </c>
      <c r="AE1798" s="23">
        <v>0.122560062291159</v>
      </c>
      <c r="AF1798" s="64">
        <v>24.449347813089801</v>
      </c>
      <c r="AG1798" s="23">
        <v>1.38113558932673E-4</v>
      </c>
      <c r="AH1798" s="63">
        <v>-6.0810144448623804</v>
      </c>
      <c r="AI1798" s="23">
        <v>1.7764446623914399E-2</v>
      </c>
      <c r="AJ1798" s="63">
        <v>11.8625576345949</v>
      </c>
      <c r="AK1798" s="23">
        <v>0.49245639999920998</v>
      </c>
      <c r="AL1798" s="23">
        <v>4.3142762144270798E-2</v>
      </c>
      <c r="AM1798" s="63">
        <v>62.126967866614002</v>
      </c>
      <c r="AN1798" s="19"/>
      <c r="AO1798" s="26">
        <v>1.6585444524025699E-2</v>
      </c>
      <c r="AP1798" s="26">
        <v>-2.40535531074784E-2</v>
      </c>
      <c r="AQ1798" s="26">
        <v>2.44197460269788E-2</v>
      </c>
      <c r="AR1798" s="26">
        <v>-1.6872649293873099E-2</v>
      </c>
      <c r="AS1798" s="24">
        <v>7</v>
      </c>
      <c r="AT1798" s="24">
        <v>5</v>
      </c>
      <c r="AU1798" s="24">
        <v>7</v>
      </c>
      <c r="AV1798" s="25">
        <v>5</v>
      </c>
      <c r="AW1798" s="19"/>
      <c r="AX1798" s="29">
        <v>3.9905433675994598E-2</v>
      </c>
      <c r="AY1798" s="30">
        <v>-1.6589558432599499E-2</v>
      </c>
      <c r="AZ1798" s="30">
        <v>0.49540212984493298</v>
      </c>
      <c r="BA1798" s="30">
        <v>-2.1152036423728801E-2</v>
      </c>
      <c r="BB1798" s="62">
        <v>4.1084707348727498E-3</v>
      </c>
      <c r="BC1798" s="108">
        <v>-5.8838170303279202</v>
      </c>
      <c r="BD1798" s="22">
        <v>43748</v>
      </c>
      <c r="BE1798" s="22">
        <v>43783</v>
      </c>
      <c r="BF1798" s="24">
        <v>159</v>
      </c>
      <c r="BG1798" s="22">
        <v>43971</v>
      </c>
      <c r="BH1798" s="37"/>
    </row>
    <row r="1799" spans="1:60" x14ac:dyDescent="0.25">
      <c r="A1799" s="19"/>
      <c r="B1799" s="17" t="s">
        <v>1813</v>
      </c>
      <c r="C1799" s="17" t="s">
        <v>6079</v>
      </c>
      <c r="D1799" s="17" t="s">
        <v>3323</v>
      </c>
      <c r="E1799" s="20" t="s">
        <v>7305</v>
      </c>
      <c r="F1799" s="20" t="s">
        <v>3153</v>
      </c>
      <c r="G1799" s="82" t="s">
        <v>7253</v>
      </c>
      <c r="H1799" s="85" t="s">
        <v>7265</v>
      </c>
      <c r="I1799" s="21" t="s">
        <v>7417</v>
      </c>
      <c r="J1799" s="21" t="s">
        <v>8088</v>
      </c>
      <c r="K1799" s="19"/>
      <c r="L1799" s="22">
        <v>44015</v>
      </c>
      <c r="M1799" s="98">
        <v>1290.1122999992201</v>
      </c>
      <c r="N1799" s="94">
        <v>1290.1122999992201</v>
      </c>
      <c r="O1799" s="94">
        <v>1293.8936999999</v>
      </c>
      <c r="P1799" s="62">
        <f t="shared" si="28"/>
        <v>0.99707750335233858</v>
      </c>
      <c r="Q1799" s="22">
        <v>43976</v>
      </c>
      <c r="R1799" s="99">
        <v>60866280.659000002</v>
      </c>
      <c r="S1799" s="99">
        <v>42298504.814062499</v>
      </c>
      <c r="T1799" s="19"/>
      <c r="U1799" s="23">
        <v>-1.3640362431033301E-4</v>
      </c>
      <c r="V1799" s="63">
        <v>-0.57166164924637997</v>
      </c>
      <c r="W1799" s="23">
        <v>1.1463291666586901E-3</v>
      </c>
      <c r="X1799" s="63">
        <v>-9.4881370479997695</v>
      </c>
      <c r="Y1799" s="23">
        <v>1.78530881421466E-2</v>
      </c>
      <c r="Z1799" s="63">
        <v>14.9859121947957</v>
      </c>
      <c r="AA1799" s="23">
        <v>3.4888675725596799E-2</v>
      </c>
      <c r="AB1799" s="63">
        <v>20.395483282220098</v>
      </c>
      <c r="AC1799" s="23">
        <v>0.103678110612236</v>
      </c>
      <c r="AD1799" s="63">
        <v>30.435108308767699</v>
      </c>
      <c r="AE1799" s="23">
        <v>0.14375257377294501</v>
      </c>
      <c r="AF1799" s="64">
        <v>26.568598961253901</v>
      </c>
      <c r="AG1799" s="23">
        <v>1.9133777823299199E-4</v>
      </c>
      <c r="AH1799" s="63">
        <v>-6.0756920229323397</v>
      </c>
      <c r="AI1799" s="23">
        <v>2.1112957396326199E-2</v>
      </c>
      <c r="AJ1799" s="63">
        <v>12.1974087118433</v>
      </c>
      <c r="AK1799" s="23">
        <v>0.29011229999916399</v>
      </c>
      <c r="AL1799" s="23">
        <v>4.9677752109346301E-2</v>
      </c>
      <c r="AM1799" s="63">
        <v>22.586347448494099</v>
      </c>
      <c r="AN1799" s="19"/>
      <c r="AO1799" s="26">
        <v>1.6603561563897501E-2</v>
      </c>
      <c r="AP1799" s="26">
        <v>-2.40361252099319E-2</v>
      </c>
      <c r="AQ1799" s="26">
        <v>2.49657125550584E-2</v>
      </c>
      <c r="AR1799" s="26">
        <v>-1.6329761462657199E-2</v>
      </c>
      <c r="AS1799" s="24">
        <v>7</v>
      </c>
      <c r="AT1799" s="24">
        <v>5</v>
      </c>
      <c r="AU1799" s="24">
        <v>7</v>
      </c>
      <c r="AV1799" s="25">
        <v>5</v>
      </c>
      <c r="AW1799" s="19"/>
      <c r="AX1799" s="29">
        <v>3.9920782982735499E-2</v>
      </c>
      <c r="AY1799" s="30">
        <v>0.13707373234478801</v>
      </c>
      <c r="AZ1799" s="30">
        <v>0.51710385135174897</v>
      </c>
      <c r="BA1799" s="30">
        <v>0.17538256428770199</v>
      </c>
      <c r="BB1799" s="62">
        <v>4.1101367188866797E-3</v>
      </c>
      <c r="BC1799" s="108">
        <v>-5.8251276946466497</v>
      </c>
      <c r="BD1799" s="22">
        <v>43748</v>
      </c>
      <c r="BE1799" s="22">
        <v>43783</v>
      </c>
      <c r="BF1799" s="24">
        <v>154</v>
      </c>
      <c r="BG1799" s="22">
        <v>43964</v>
      </c>
      <c r="BH1799" s="37"/>
    </row>
    <row r="1800" spans="1:60" x14ac:dyDescent="0.25">
      <c r="A1800" s="19"/>
      <c r="B1800" s="17" t="s">
        <v>1814</v>
      </c>
      <c r="C1800" s="17" t="s">
        <v>6080</v>
      </c>
      <c r="D1800" s="17" t="s">
        <v>3323</v>
      </c>
      <c r="E1800" s="20" t="s">
        <v>7307</v>
      </c>
      <c r="F1800" s="20" t="s">
        <v>3153</v>
      </c>
      <c r="G1800" s="82" t="s">
        <v>7253</v>
      </c>
      <c r="H1800" s="85" t="s">
        <v>7265</v>
      </c>
      <c r="I1800" s="21" t="s">
        <v>7417</v>
      </c>
      <c r="J1800" s="21" t="s">
        <v>8089</v>
      </c>
      <c r="K1800" s="19"/>
      <c r="L1800" s="22">
        <v>44015</v>
      </c>
      <c r="M1800" s="98">
        <v>1112.07110000029</v>
      </c>
      <c r="N1800" s="94">
        <v>1112.07110000029</v>
      </c>
      <c r="O1800" s="94">
        <v>1117.3067000005401</v>
      </c>
      <c r="P1800" s="62">
        <f t="shared" si="28"/>
        <v>0.99531408878131</v>
      </c>
      <c r="Q1800" s="22">
        <v>43976</v>
      </c>
      <c r="R1800" s="99">
        <v>1044776.14</v>
      </c>
      <c r="S1800" s="99">
        <v>318852.46100390598</v>
      </c>
      <c r="T1800" s="19"/>
      <c r="U1800" s="23">
        <v>-1.8178985283157101E-4</v>
      </c>
      <c r="V1800" s="63">
        <v>-0.576200272098504</v>
      </c>
      <c r="W1800" s="23">
        <v>-2.1594674035441101E-4</v>
      </c>
      <c r="X1800" s="63">
        <v>-9.6243646387010795</v>
      </c>
      <c r="Y1800" s="23">
        <v>9.4797889560140902E-3</v>
      </c>
      <c r="Z1800" s="63">
        <v>14.1485822761897</v>
      </c>
      <c r="AA1800" s="23">
        <v>3.0353935449966198E-2</v>
      </c>
      <c r="AB1800" s="63">
        <v>19.942009254649701</v>
      </c>
      <c r="AC1800" s="23">
        <v>3.5654311008329401E-2</v>
      </c>
      <c r="AD1800" s="63">
        <v>23.632728348369699</v>
      </c>
      <c r="AE1800" s="23">
        <v>5.6107739654180498E-2</v>
      </c>
      <c r="AF1800" s="64">
        <v>17.804115549370199</v>
      </c>
      <c r="AG1800" s="23">
        <v>5.51254142919788E-5</v>
      </c>
      <c r="AH1800" s="63">
        <v>-6.0893132593264498</v>
      </c>
      <c r="AI1800" s="23">
        <v>1.2576359493323299E-2</v>
      </c>
      <c r="AJ1800" s="63">
        <v>11.343748921543</v>
      </c>
      <c r="AK1800" s="23">
        <v>0.112071100000321</v>
      </c>
      <c r="AL1800" s="23">
        <v>1.1267899566519199E-2</v>
      </c>
      <c r="AM1800" s="63">
        <v>24.088437866710599</v>
      </c>
      <c r="AN1800" s="19"/>
      <c r="AO1800" s="26">
        <v>6.3414682590519104E-3</v>
      </c>
      <c r="AP1800" s="26">
        <v>-1.0115555582160599E-2</v>
      </c>
      <c r="AQ1800" s="26">
        <v>2.3571175686811299E-2</v>
      </c>
      <c r="AR1800" s="26">
        <v>-1.57926461379247E-2</v>
      </c>
      <c r="AS1800" s="24">
        <v>5</v>
      </c>
      <c r="AT1800" s="24">
        <v>3</v>
      </c>
      <c r="AU1800" s="24">
        <v>7</v>
      </c>
      <c r="AV1800" s="25">
        <v>5</v>
      </c>
      <c r="AW1800" s="19"/>
      <c r="AX1800" s="29">
        <v>2.2025921992390101E-2</v>
      </c>
      <c r="AY1800" s="30">
        <v>6.6861345399274796E-2</v>
      </c>
      <c r="AZ1800" s="30">
        <v>0.49951147015235597</v>
      </c>
      <c r="BA1800" s="30">
        <v>8.8094781757945398E-2</v>
      </c>
      <c r="BB1800" s="62">
        <v>2.2728501226311E-3</v>
      </c>
      <c r="BC1800" s="108">
        <v>-3.03819244174883</v>
      </c>
      <c r="BD1800" s="22">
        <v>43868</v>
      </c>
      <c r="BE1800" s="22">
        <v>43914</v>
      </c>
      <c r="BF1800" s="24">
        <v>67</v>
      </c>
      <c r="BG1800" s="22">
        <v>43963</v>
      </c>
      <c r="BH1800" s="37"/>
    </row>
    <row r="1801" spans="1:60" x14ac:dyDescent="0.25">
      <c r="A1801" s="19"/>
      <c r="B1801" s="17" t="s">
        <v>1815</v>
      </c>
      <c r="C1801" s="17" t="s">
        <v>6081</v>
      </c>
      <c r="D1801" s="17" t="s">
        <v>3323</v>
      </c>
      <c r="E1801" s="20" t="s">
        <v>7308</v>
      </c>
      <c r="F1801" s="20" t="s">
        <v>3153</v>
      </c>
      <c r="G1801" s="82" t="s">
        <v>7253</v>
      </c>
      <c r="H1801" s="85" t="s">
        <v>7265</v>
      </c>
      <c r="I1801" s="21" t="s">
        <v>7417</v>
      </c>
      <c r="J1801" s="21" t="s">
        <v>8090</v>
      </c>
      <c r="K1801" s="19"/>
      <c r="L1801" s="22">
        <v>44015</v>
      </c>
      <c r="M1801" s="98">
        <v>1128.45940000005</v>
      </c>
      <c r="N1801" s="94">
        <v>1128.45940000005</v>
      </c>
      <c r="O1801" s="94">
        <v>1132.4065000005101</v>
      </c>
      <c r="P1801" s="62">
        <f t="shared" si="28"/>
        <v>0.99651441421392561</v>
      </c>
      <c r="Q1801" s="22">
        <v>43976</v>
      </c>
      <c r="R1801" s="99">
        <v>10718896.127</v>
      </c>
      <c r="S1801" s="99">
        <v>10393975.176000001</v>
      </c>
      <c r="T1801" s="19"/>
      <c r="U1801" s="23">
        <v>-1.50890942677506E-4</v>
      </c>
      <c r="V1801" s="63">
        <v>-0.57311038108309698</v>
      </c>
      <c r="W1801" s="23">
        <v>7.1138640487333803E-4</v>
      </c>
      <c r="X1801" s="63">
        <v>-9.5316313241783099</v>
      </c>
      <c r="Y1801" s="23">
        <v>1.51733620441519E-2</v>
      </c>
      <c r="Z1801" s="63">
        <v>14.7179395849962</v>
      </c>
      <c r="AA1801" s="23">
        <v>2.9411579576844801E-2</v>
      </c>
      <c r="AB1801" s="63">
        <v>19.847773667337599</v>
      </c>
      <c r="AC1801" s="23">
        <v>9.2367152339720607E-2</v>
      </c>
      <c r="AD1801" s="63">
        <v>29.304012481501601</v>
      </c>
      <c r="AE1801" s="23">
        <v>0.12661063195264399</v>
      </c>
      <c r="AF1801" s="64">
        <v>24.854404779238401</v>
      </c>
      <c r="AG1801" s="23">
        <v>1.4783399274165301E-4</v>
      </c>
      <c r="AH1801" s="63">
        <v>-6.0800424014814798</v>
      </c>
      <c r="AI1801" s="23">
        <v>1.8381798528935199E-2</v>
      </c>
      <c r="AJ1801" s="63">
        <v>11.9242928251042</v>
      </c>
      <c r="AK1801" s="23">
        <v>0.12855792310627301</v>
      </c>
      <c r="AL1801" s="23">
        <v>3.82946248355438E-2</v>
      </c>
      <c r="AM1801" s="63">
        <v>26.6435506882844</v>
      </c>
      <c r="AN1801" s="19"/>
      <c r="AO1801" s="26">
        <v>1.6588746475463299E-2</v>
      </c>
      <c r="AP1801" s="26">
        <v>-2.4050306770732301E-2</v>
      </c>
      <c r="AQ1801" s="26">
        <v>2.4520522752936799E-2</v>
      </c>
      <c r="AR1801" s="26">
        <v>-1.6772508716712799E-2</v>
      </c>
      <c r="AS1801" s="24">
        <v>7</v>
      </c>
      <c r="AT1801" s="24">
        <v>5</v>
      </c>
      <c r="AU1801" s="24">
        <v>7</v>
      </c>
      <c r="AV1801" s="25">
        <v>5</v>
      </c>
      <c r="AW1801" s="19"/>
      <c r="AX1801" s="29">
        <v>3.9908188459594401E-2</v>
      </c>
      <c r="AY1801" s="30">
        <v>1.1716137351655199E-2</v>
      </c>
      <c r="AZ1801" s="30">
        <v>0.49939870662274199</v>
      </c>
      <c r="BA1801" s="30">
        <v>1.4947977232708401E-2</v>
      </c>
      <c r="BB1801" s="62">
        <v>4.1087701618062102E-3</v>
      </c>
      <c r="BC1801" s="108">
        <v>-5.8729905052459799</v>
      </c>
      <c r="BD1801" s="22">
        <v>43748</v>
      </c>
      <c r="BE1801" s="22">
        <v>43783</v>
      </c>
      <c r="BF1801" s="24">
        <v>158</v>
      </c>
      <c r="BG1801" s="22">
        <v>43970</v>
      </c>
      <c r="BH1801" s="37"/>
    </row>
    <row r="1802" spans="1:60" x14ac:dyDescent="0.25">
      <c r="A1802" s="19"/>
      <c r="B1802" s="17" t="s">
        <v>1816</v>
      </c>
      <c r="C1802" s="17" t="s">
        <v>6082</v>
      </c>
      <c r="D1802" s="17" t="s">
        <v>3324</v>
      </c>
      <c r="E1802" s="20" t="s">
        <v>7289</v>
      </c>
      <c r="F1802" s="20" t="s">
        <v>3153</v>
      </c>
      <c r="G1802" s="82" t="s">
        <v>7253</v>
      </c>
      <c r="H1802" s="85" t="s">
        <v>7268</v>
      </c>
      <c r="I1802" s="21" t="s">
        <v>7417</v>
      </c>
      <c r="J1802" s="21" t="s">
        <v>8091</v>
      </c>
      <c r="K1802" s="19"/>
      <c r="L1802" s="22">
        <v>44015</v>
      </c>
      <c r="M1802" s="98">
        <v>2318.91620000079</v>
      </c>
      <c r="N1802" s="94">
        <v>2318.91620000079</v>
      </c>
      <c r="O1802" s="94">
        <v>2457.7454999983302</v>
      </c>
      <c r="P1802" s="62">
        <f t="shared" si="28"/>
        <v>0.94351355744619025</v>
      </c>
      <c r="Q1802" s="22">
        <v>43747</v>
      </c>
      <c r="R1802" s="99">
        <v>31044331.807999998</v>
      </c>
      <c r="S1802" s="99">
        <v>50073870.078687496</v>
      </c>
      <c r="T1802" s="19"/>
      <c r="U1802" s="23">
        <v>1.82532359758625E-4</v>
      </c>
      <c r="V1802" s="63">
        <v>-0.53976805083948398</v>
      </c>
      <c r="W1802" s="23">
        <v>1.62165771689615E-3</v>
      </c>
      <c r="X1802" s="63">
        <v>-9.4406041929760196</v>
      </c>
      <c r="Y1802" s="23">
        <v>-6.8649142713184102E-3</v>
      </c>
      <c r="Z1802" s="63">
        <v>12.514111953452799</v>
      </c>
      <c r="AA1802" s="23">
        <v>-1.9952153847953E-2</v>
      </c>
      <c r="AB1802" s="63">
        <v>14.911400324854201</v>
      </c>
      <c r="AC1802" s="23">
        <v>5.2427678496314897E-2</v>
      </c>
      <c r="AD1802" s="63">
        <v>25.310065097175499</v>
      </c>
      <c r="AE1802" s="23">
        <v>7.6219565820792895E-2</v>
      </c>
      <c r="AF1802" s="64">
        <v>19.815298166038701</v>
      </c>
      <c r="AG1802" s="23">
        <v>-4.1023887570190698E-4</v>
      </c>
      <c r="AH1802" s="63">
        <v>-6.1358496883258304</v>
      </c>
      <c r="AI1802" s="23">
        <v>-3.4583265496621598E-3</v>
      </c>
      <c r="AJ1802" s="63">
        <v>9.7402803172444692</v>
      </c>
      <c r="AK1802" s="23">
        <v>0.99903122360003205</v>
      </c>
      <c r="AL1802" s="23">
        <v>4.4108024665547398E-2</v>
      </c>
      <c r="AM1802" s="63">
        <v>-33.996468148310697</v>
      </c>
      <c r="AN1802" s="19"/>
      <c r="AO1802" s="26">
        <v>2.1264886960125299E-2</v>
      </c>
      <c r="AP1802" s="26">
        <v>-3.8675771684211199E-2</v>
      </c>
      <c r="AQ1802" s="26">
        <v>3.1735661794300499E-2</v>
      </c>
      <c r="AR1802" s="26">
        <v>-4.06224558492249E-2</v>
      </c>
      <c r="AS1802" s="24">
        <v>6</v>
      </c>
      <c r="AT1802" s="24">
        <v>6</v>
      </c>
      <c r="AU1802" s="24">
        <v>6</v>
      </c>
      <c r="AV1802" s="25">
        <v>6</v>
      </c>
      <c r="AW1802" s="19"/>
      <c r="AX1802" s="29">
        <v>6.1295679611284903E-2</v>
      </c>
      <c r="AY1802" s="30">
        <v>-0.73505796041081295</v>
      </c>
      <c r="AZ1802" s="30">
        <v>0.33382283446553601</v>
      </c>
      <c r="BA1802" s="30">
        <v>-0.89831107884583605</v>
      </c>
      <c r="BB1802" s="62">
        <v>6.2868080208136204E-3</v>
      </c>
      <c r="BC1802" s="108">
        <v>-9.2438456299714709</v>
      </c>
      <c r="BD1802" s="22">
        <v>43747</v>
      </c>
      <c r="BE1802" s="22">
        <v>43913</v>
      </c>
      <c r="BF1802" s="24"/>
      <c r="BG1802" s="22"/>
      <c r="BH1802" s="37"/>
    </row>
    <row r="1803" spans="1:60" x14ac:dyDescent="0.25">
      <c r="A1803" s="19"/>
      <c r="B1803" s="17" t="s">
        <v>1817</v>
      </c>
      <c r="C1803" s="17" t="s">
        <v>6083</v>
      </c>
      <c r="D1803" s="17" t="s">
        <v>3324</v>
      </c>
      <c r="E1803" s="20" t="s">
        <v>7298</v>
      </c>
      <c r="F1803" s="20" t="s">
        <v>3153</v>
      </c>
      <c r="G1803" s="82" t="s">
        <v>7253</v>
      </c>
      <c r="H1803" s="85" t="s">
        <v>7268</v>
      </c>
      <c r="I1803" s="21" t="s">
        <v>7417</v>
      </c>
      <c r="J1803" s="21" t="s">
        <v>8092</v>
      </c>
      <c r="K1803" s="19"/>
      <c r="L1803" s="22">
        <v>44015</v>
      </c>
      <c r="M1803" s="98">
        <v>2635.9096000008299</v>
      </c>
      <c r="N1803" s="94">
        <v>2635.9096000008299</v>
      </c>
      <c r="O1803" s="94">
        <v>2776.3671000003801</v>
      </c>
      <c r="P1803" s="62">
        <f t="shared" si="28"/>
        <v>0.94940960797312035</v>
      </c>
      <c r="Q1803" s="22">
        <v>43747</v>
      </c>
      <c r="R1803" s="99">
        <v>5475476.8339999998</v>
      </c>
      <c r="S1803" s="99">
        <v>7663165.3761406299</v>
      </c>
      <c r="T1803" s="19"/>
      <c r="U1803" s="23">
        <v>2.0577776740538E-4</v>
      </c>
      <c r="V1803" s="63">
        <v>-0.53744351007480895</v>
      </c>
      <c r="W1803" s="23">
        <v>2.3197501304821301E-3</v>
      </c>
      <c r="X1803" s="63">
        <v>-9.3707949516247009</v>
      </c>
      <c r="Y1803" s="23">
        <v>-2.6581056781651599E-3</v>
      </c>
      <c r="Z1803" s="63">
        <v>12.9347928127681</v>
      </c>
      <c r="AA1803" s="23">
        <v>-1.15744995773639E-2</v>
      </c>
      <c r="AB1803" s="63">
        <v>15.7491657519131</v>
      </c>
      <c r="AC1803" s="23">
        <v>7.0485001568158595E-2</v>
      </c>
      <c r="AD1803" s="63">
        <v>27.1157974043454</v>
      </c>
      <c r="AE1803" s="23">
        <v>0.1038076220121</v>
      </c>
      <c r="AF1803" s="64">
        <v>22.574103785184001</v>
      </c>
      <c r="AG1803" s="23">
        <v>-3.40601250172767E-4</v>
      </c>
      <c r="AH1803" s="63">
        <v>-6.1288859257765598</v>
      </c>
      <c r="AI1803" s="23">
        <v>8.3262562111485695E-4</v>
      </c>
      <c r="AJ1803" s="63">
        <v>10.1693755343149</v>
      </c>
      <c r="AK1803" s="23">
        <v>0.59420695161155901</v>
      </c>
      <c r="AL1803" s="23">
        <v>5.0425163104591803E-2</v>
      </c>
      <c r="AM1803" s="63">
        <v>72.302023027790696</v>
      </c>
      <c r="AN1803" s="19"/>
      <c r="AO1803" s="26">
        <v>2.1288727542923901E-2</v>
      </c>
      <c r="AP1803" s="26">
        <v>-3.8653379714560301E-2</v>
      </c>
      <c r="AQ1803" s="26">
        <v>3.2454763326313703E-2</v>
      </c>
      <c r="AR1803" s="26">
        <v>-3.9951927931724598E-2</v>
      </c>
      <c r="AS1803" s="24">
        <v>6</v>
      </c>
      <c r="AT1803" s="24">
        <v>6</v>
      </c>
      <c r="AU1803" s="24">
        <v>7</v>
      </c>
      <c r="AV1803" s="25">
        <v>5</v>
      </c>
      <c r="AW1803" s="19"/>
      <c r="AX1803" s="29">
        <v>6.1307195184999698E-2</v>
      </c>
      <c r="AY1803" s="30">
        <v>-0.60940717413086498</v>
      </c>
      <c r="AZ1803" s="30">
        <v>0.36066368434558199</v>
      </c>
      <c r="BA1803" s="30">
        <v>-0.74709545223140605</v>
      </c>
      <c r="BB1803" s="62">
        <v>6.2881509899762001E-3</v>
      </c>
      <c r="BC1803" s="108">
        <v>-8.9237694827897904</v>
      </c>
      <c r="BD1803" s="22">
        <v>43747</v>
      </c>
      <c r="BE1803" s="22">
        <v>43783</v>
      </c>
      <c r="BF1803" s="24"/>
      <c r="BG1803" s="22"/>
      <c r="BH1803" s="37"/>
    </row>
    <row r="1804" spans="1:60" x14ac:dyDescent="0.25">
      <c r="A1804" s="19"/>
      <c r="B1804" s="17" t="s">
        <v>1818</v>
      </c>
      <c r="C1804" s="17" t="s">
        <v>6084</v>
      </c>
      <c r="D1804" s="17" t="s">
        <v>3324</v>
      </c>
      <c r="E1804" s="20" t="s">
        <v>7293</v>
      </c>
      <c r="F1804" s="20" t="s">
        <v>3153</v>
      </c>
      <c r="G1804" s="82" t="s">
        <v>7253</v>
      </c>
      <c r="H1804" s="85" t="s">
        <v>7268</v>
      </c>
      <c r="I1804" s="21" t="s">
        <v>7417</v>
      </c>
      <c r="J1804" s="21" t="s">
        <v>8093</v>
      </c>
      <c r="K1804" s="19"/>
      <c r="L1804" s="22">
        <v>44015</v>
      </c>
      <c r="M1804" s="98">
        <v>2135.4325999990101</v>
      </c>
      <c r="N1804" s="94">
        <v>2135.4325999990101</v>
      </c>
      <c r="O1804" s="94">
        <v>2250.8707000017198</v>
      </c>
      <c r="P1804" s="62">
        <f t="shared" si="28"/>
        <v>0.94871402430951657</v>
      </c>
      <c r="Q1804" s="22">
        <v>43747</v>
      </c>
      <c r="R1804" s="99">
        <v>35914599.912</v>
      </c>
      <c r="S1804" s="99">
        <v>63858235.008874997</v>
      </c>
      <c r="T1804" s="19"/>
      <c r="U1804" s="23">
        <v>2.0304458121245299E-4</v>
      </c>
      <c r="V1804" s="63">
        <v>-0.53771682869410098</v>
      </c>
      <c r="W1804" s="23">
        <v>2.2376112628990099E-3</v>
      </c>
      <c r="X1804" s="63">
        <v>-9.3790088383830206</v>
      </c>
      <c r="Y1804" s="23">
        <v>-3.1539235415039002E-3</v>
      </c>
      <c r="Z1804" s="63">
        <v>12.885211026426999</v>
      </c>
      <c r="AA1804" s="23">
        <v>-1.25638397285002E-2</v>
      </c>
      <c r="AB1804" s="63">
        <v>15.650231736799499</v>
      </c>
      <c r="AC1804" s="23">
        <v>6.8344593455549302E-2</v>
      </c>
      <c r="AD1804" s="63">
        <v>26.9017565930844</v>
      </c>
      <c r="AE1804" s="23">
        <v>0.100721261929721</v>
      </c>
      <c r="AF1804" s="64">
        <v>22.265467776946</v>
      </c>
      <c r="AG1804" s="23">
        <v>-3.4875377423304599E-4</v>
      </c>
      <c r="AH1804" s="63">
        <v>-6.1297011781789497</v>
      </c>
      <c r="AI1804" s="23">
        <v>3.26879011481651E-4</v>
      </c>
      <c r="AJ1804" s="63">
        <v>10.1188008733589</v>
      </c>
      <c r="AK1804" s="23">
        <v>0.61803389984590495</v>
      </c>
      <c r="AL1804" s="23">
        <v>5.2070245459617602E-2</v>
      </c>
      <c r="AM1804" s="63">
        <v>74.684717851225301</v>
      </c>
      <c r="AN1804" s="19"/>
      <c r="AO1804" s="26">
        <v>2.1285868027916901E-2</v>
      </c>
      <c r="AP1804" s="26">
        <v>-3.8656017092762299E-2</v>
      </c>
      <c r="AQ1804" s="26">
        <v>3.2370144590458901E-2</v>
      </c>
      <c r="AR1804" s="26">
        <v>-4.00308249618683E-2</v>
      </c>
      <c r="AS1804" s="24">
        <v>6</v>
      </c>
      <c r="AT1804" s="24">
        <v>6</v>
      </c>
      <c r="AU1804" s="24">
        <v>7</v>
      </c>
      <c r="AV1804" s="25">
        <v>5</v>
      </c>
      <c r="AW1804" s="19"/>
      <c r="AX1804" s="29">
        <v>6.1305757278678402E-2</v>
      </c>
      <c r="AY1804" s="30">
        <v>-0.62424184877454503</v>
      </c>
      <c r="AZ1804" s="30">
        <v>0.35749478922889499</v>
      </c>
      <c r="BA1804" s="30">
        <v>-0.76499935619085602</v>
      </c>
      <c r="BB1804" s="62">
        <v>6.2879842507209101E-3</v>
      </c>
      <c r="BC1804" s="108">
        <v>-8.9341648990230205</v>
      </c>
      <c r="BD1804" s="22">
        <v>43747</v>
      </c>
      <c r="BE1804" s="22">
        <v>43913</v>
      </c>
      <c r="BF1804" s="24"/>
      <c r="BG1804" s="22"/>
      <c r="BH1804" s="37"/>
    </row>
    <row r="1805" spans="1:60" x14ac:dyDescent="0.25">
      <c r="A1805" s="19"/>
      <c r="B1805" s="17" t="s">
        <v>1819</v>
      </c>
      <c r="C1805" s="17" t="s">
        <v>6085</v>
      </c>
      <c r="D1805" s="17" t="s">
        <v>3324</v>
      </c>
      <c r="E1805" s="20" t="s">
        <v>7294</v>
      </c>
      <c r="F1805" s="20" t="s">
        <v>3153</v>
      </c>
      <c r="G1805" s="82" t="s">
        <v>7253</v>
      </c>
      <c r="H1805" s="85" t="s">
        <v>7268</v>
      </c>
      <c r="I1805" s="21" t="s">
        <v>7417</v>
      </c>
      <c r="J1805" s="21" t="s">
        <v>8094</v>
      </c>
      <c r="K1805" s="19"/>
      <c r="L1805" s="22">
        <v>44015</v>
      </c>
      <c r="M1805" s="98">
        <v>1559.6974999997799</v>
      </c>
      <c r="N1805" s="94">
        <v>1559.6974999997799</v>
      </c>
      <c r="O1805" s="94">
        <v>1637.99870000035</v>
      </c>
      <c r="P1805" s="62">
        <f t="shared" si="28"/>
        <v>0.95219703165786795</v>
      </c>
      <c r="Q1805" s="22">
        <v>43747</v>
      </c>
      <c r="R1805" s="99">
        <v>22587533.824999999</v>
      </c>
      <c r="S1805" s="99">
        <v>25551701.089187499</v>
      </c>
      <c r="T1805" s="19"/>
      <c r="U1805" s="23">
        <v>2.16755661313073E-4</v>
      </c>
      <c r="V1805" s="63">
        <v>-0.53634572068403896</v>
      </c>
      <c r="W1805" s="23">
        <v>2.6485340640647302E-3</v>
      </c>
      <c r="X1805" s="63">
        <v>-9.3379165582591703</v>
      </c>
      <c r="Y1805" s="23">
        <v>-6.7224233134766098E-4</v>
      </c>
      <c r="Z1805" s="63">
        <v>13.133379147446201</v>
      </c>
      <c r="AA1805" s="23">
        <v>-7.6072116153227398E-3</v>
      </c>
      <c r="AB1805" s="63">
        <v>16.145894548128101</v>
      </c>
      <c r="AC1805" s="23">
        <v>7.9089567137998501E-2</v>
      </c>
      <c r="AD1805" s="63">
        <v>27.976253961329299</v>
      </c>
      <c r="AE1805" s="23">
        <v>0.117364831556188</v>
      </c>
      <c r="AF1805" s="64">
        <v>23.929824739578201</v>
      </c>
      <c r="AG1805" s="23">
        <v>-3.0778545260545798E-4</v>
      </c>
      <c r="AH1805" s="63">
        <v>-6.12560434601619</v>
      </c>
      <c r="AI1805" s="23">
        <v>2.8583147377503298E-3</v>
      </c>
      <c r="AJ1805" s="63">
        <v>10.371944445985701</v>
      </c>
      <c r="AK1805" s="23">
        <v>0.55969749999872898</v>
      </c>
      <c r="AL1805" s="23">
        <v>4.8003101506765199E-2</v>
      </c>
      <c r="AM1805" s="63">
        <v>68.851077866507694</v>
      </c>
      <c r="AN1805" s="19"/>
      <c r="AO1805" s="26">
        <v>2.1299889400324901E-2</v>
      </c>
      <c r="AP1805" s="26">
        <v>-3.8642864982648503E-2</v>
      </c>
      <c r="AQ1805" s="26">
        <v>3.2793335294627503E-2</v>
      </c>
      <c r="AR1805" s="26">
        <v>-3.9636257211896002E-2</v>
      </c>
      <c r="AS1805" s="24">
        <v>6</v>
      </c>
      <c r="AT1805" s="24">
        <v>6</v>
      </c>
      <c r="AU1805" s="24">
        <v>7</v>
      </c>
      <c r="AV1805" s="25">
        <v>5</v>
      </c>
      <c r="AW1805" s="19"/>
      <c r="AX1805" s="29">
        <v>6.1313093215794701E-2</v>
      </c>
      <c r="AY1805" s="30">
        <v>-0.54992670386127396</v>
      </c>
      <c r="AZ1805" s="30">
        <v>0.37337078617656499</v>
      </c>
      <c r="BA1805" s="30">
        <v>-0.67517016026613397</v>
      </c>
      <c r="BB1805" s="62">
        <v>6.2888327214750501E-3</v>
      </c>
      <c r="BC1805" s="108">
        <v>-8.8878275666211302</v>
      </c>
      <c r="BD1805" s="22">
        <v>43747</v>
      </c>
      <c r="BE1805" s="22">
        <v>43783</v>
      </c>
      <c r="BF1805" s="24"/>
      <c r="BG1805" s="22"/>
      <c r="BH1805" s="37"/>
    </row>
    <row r="1806" spans="1:60" x14ac:dyDescent="0.25">
      <c r="A1806" s="19"/>
      <c r="B1806" s="17" t="s">
        <v>1820</v>
      </c>
      <c r="C1806" s="17" t="s">
        <v>6086</v>
      </c>
      <c r="D1806" s="17" t="s">
        <v>3324</v>
      </c>
      <c r="E1806" s="20" t="s">
        <v>7305</v>
      </c>
      <c r="F1806" s="20" t="s">
        <v>3153</v>
      </c>
      <c r="G1806" s="82" t="s">
        <v>7253</v>
      </c>
      <c r="H1806" s="85" t="s">
        <v>7268</v>
      </c>
      <c r="I1806" s="21" t="s">
        <v>7417</v>
      </c>
      <c r="J1806" s="21" t="s">
        <v>8095</v>
      </c>
      <c r="K1806" s="19"/>
      <c r="L1806" s="22">
        <v>44015</v>
      </c>
      <c r="M1806" s="98">
        <v>1316.5242999996999</v>
      </c>
      <c r="N1806" s="94">
        <v>1316.5242999996999</v>
      </c>
      <c r="O1806" s="94">
        <v>1376.04800000042</v>
      </c>
      <c r="P1806" s="62">
        <f t="shared" si="28"/>
        <v>0.95674300605741813</v>
      </c>
      <c r="Q1806" s="22">
        <v>43747</v>
      </c>
      <c r="R1806" s="99">
        <v>78137195.984999999</v>
      </c>
      <c r="S1806" s="99">
        <v>61074726.734750003</v>
      </c>
      <c r="T1806" s="19"/>
      <c r="U1806" s="23">
        <v>2.3446005070582E-4</v>
      </c>
      <c r="V1806" s="63">
        <v>-0.53457528174476499</v>
      </c>
      <c r="W1806" s="23">
        <v>3.1829229337745298E-3</v>
      </c>
      <c r="X1806" s="63">
        <v>-9.2844776712881902</v>
      </c>
      <c r="Y1806" s="23">
        <v>2.5637438666308299E-3</v>
      </c>
      <c r="Z1806" s="63">
        <v>13.4569777672441</v>
      </c>
      <c r="AA1806" s="23">
        <v>-1.12768440612854E-3</v>
      </c>
      <c r="AB1806" s="63">
        <v>16.793847269029399</v>
      </c>
      <c r="AC1806" s="23">
        <v>9.2884411986306106E-2</v>
      </c>
      <c r="AD1806" s="63">
        <v>29.355738446174701</v>
      </c>
      <c r="AE1806" s="23">
        <v>0.13845895885795501</v>
      </c>
      <c r="AF1806" s="64">
        <v>26.039237469754902</v>
      </c>
      <c r="AG1806" s="23">
        <v>-2.5454499973420801E-4</v>
      </c>
      <c r="AH1806" s="63">
        <v>-6.1202803007327002</v>
      </c>
      <c r="AI1806" s="23">
        <v>6.1579705343319802E-3</v>
      </c>
      <c r="AJ1806" s="63">
        <v>10.701910025643899</v>
      </c>
      <c r="AK1806" s="23">
        <v>0.316524300000456</v>
      </c>
      <c r="AL1806" s="23">
        <v>5.3734444414658397E-2</v>
      </c>
      <c r="AM1806" s="63">
        <v>25.227547448623199</v>
      </c>
      <c r="AN1806" s="19"/>
      <c r="AO1806" s="26">
        <v>2.1318060089470198E-2</v>
      </c>
      <c r="AP1806" s="26">
        <v>-3.8625740848147003E-2</v>
      </c>
      <c r="AQ1806" s="26">
        <v>3.3343842087560902E-2</v>
      </c>
      <c r="AR1806" s="26">
        <v>-3.9122995684010703E-2</v>
      </c>
      <c r="AS1806" s="24">
        <v>6</v>
      </c>
      <c r="AT1806" s="24">
        <v>6</v>
      </c>
      <c r="AU1806" s="24">
        <v>7</v>
      </c>
      <c r="AV1806" s="25">
        <v>5</v>
      </c>
      <c r="AW1806" s="19"/>
      <c r="AX1806" s="29">
        <v>6.13232945989148E-2</v>
      </c>
      <c r="AY1806" s="30">
        <v>-0.45280547444963298</v>
      </c>
      <c r="AZ1806" s="30">
        <v>0.394121002848351</v>
      </c>
      <c r="BA1806" s="30">
        <v>-0.55726117993617696</v>
      </c>
      <c r="BB1806" s="62">
        <v>6.2900051085216504E-3</v>
      </c>
      <c r="BC1806" s="108">
        <v>-8.8293940327712299</v>
      </c>
      <c r="BD1806" s="22">
        <v>43747</v>
      </c>
      <c r="BE1806" s="22">
        <v>43783</v>
      </c>
      <c r="BF1806" s="24"/>
      <c r="BG1806" s="22"/>
      <c r="BH1806" s="37"/>
    </row>
    <row r="1807" spans="1:60" x14ac:dyDescent="0.25">
      <c r="A1807" s="19"/>
      <c r="B1807" s="17" t="s">
        <v>1821</v>
      </c>
      <c r="C1807" s="17" t="s">
        <v>6087</v>
      </c>
      <c r="D1807" s="17" t="s">
        <v>3324</v>
      </c>
      <c r="E1807" s="20" t="s">
        <v>7307</v>
      </c>
      <c r="F1807" s="20" t="s">
        <v>3153</v>
      </c>
      <c r="G1807" s="82" t="s">
        <v>7253</v>
      </c>
      <c r="H1807" s="85" t="s">
        <v>7268</v>
      </c>
      <c r="I1807" s="21" t="s">
        <v>7417</v>
      </c>
      <c r="J1807" s="21" t="s">
        <v>8096</v>
      </c>
      <c r="K1807" s="19"/>
      <c r="L1807" s="22">
        <v>44015</v>
      </c>
      <c r="M1807" s="98">
        <v>1101.9567000009099</v>
      </c>
      <c r="N1807" s="94">
        <v>1101.9567000009099</v>
      </c>
      <c r="O1807" s="94">
        <v>1101.9567000009099</v>
      </c>
      <c r="P1807" s="62">
        <f t="shared" si="28"/>
        <v>1</v>
      </c>
      <c r="Q1807" s="22">
        <v>44015</v>
      </c>
      <c r="R1807" s="99">
        <v>0</v>
      </c>
      <c r="S1807" s="99">
        <v>0</v>
      </c>
      <c r="T1807" s="19"/>
      <c r="U1807" s="23">
        <v>0</v>
      </c>
      <c r="V1807" s="63">
        <v>-0.55802128681534702</v>
      </c>
      <c r="W1807" s="23">
        <v>0</v>
      </c>
      <c r="X1807" s="63">
        <v>-9.6027699646656401</v>
      </c>
      <c r="Y1807" s="23">
        <v>0</v>
      </c>
      <c r="Z1807" s="63">
        <v>13.200603380581001</v>
      </c>
      <c r="AA1807" s="23">
        <v>0</v>
      </c>
      <c r="AB1807" s="63">
        <v>16.906615709653099</v>
      </c>
      <c r="AC1807" s="23">
        <v>0</v>
      </c>
      <c r="AD1807" s="63">
        <v>20.067297247529499</v>
      </c>
      <c r="AE1807" s="23">
        <v>4.13808625853562E-3</v>
      </c>
      <c r="AF1807" s="64">
        <v>12.607150209820199</v>
      </c>
      <c r="AG1807" s="23">
        <v>0</v>
      </c>
      <c r="AH1807" s="63">
        <v>-6.0948258007556397</v>
      </c>
      <c r="AI1807" s="23">
        <v>0</v>
      </c>
      <c r="AJ1807" s="63">
        <v>10.0861129722034</v>
      </c>
      <c r="AK1807" s="23">
        <v>0.10195670000030101</v>
      </c>
      <c r="AL1807" s="23">
        <v>1.0293737035681301E-2</v>
      </c>
      <c r="AM1807" s="63">
        <v>23.076997866708599</v>
      </c>
      <c r="AN1807" s="19"/>
      <c r="AO1807" s="26">
        <v>0</v>
      </c>
      <c r="AP1807" s="26">
        <v>0</v>
      </c>
      <c r="AQ1807" s="26">
        <v>0</v>
      </c>
      <c r="AR1807" s="26">
        <v>0</v>
      </c>
      <c r="AS1807" s="24">
        <v>0</v>
      </c>
      <c r="AT1807" s="24">
        <v>0</v>
      </c>
      <c r="AU1807" s="24">
        <v>7</v>
      </c>
      <c r="AV1807" s="25">
        <v>5</v>
      </c>
      <c r="AW1807" s="19"/>
      <c r="AX1807" s="29">
        <v>0</v>
      </c>
      <c r="AY1807" s="30">
        <v>-117.545979959425</v>
      </c>
      <c r="AZ1807" s="30">
        <v>0.39470262811346402</v>
      </c>
      <c r="BA1807" s="30">
        <v>-15.971119820984301</v>
      </c>
      <c r="BB1807" s="62">
        <v>0</v>
      </c>
      <c r="BC1807" s="108">
        <v>0</v>
      </c>
      <c r="BD1807" s="22">
        <v>43650</v>
      </c>
      <c r="BE1807" s="22"/>
      <c r="BF1807" s="24"/>
      <c r="BG1807" s="22"/>
      <c r="BH1807" s="37"/>
    </row>
    <row r="1808" spans="1:60" x14ac:dyDescent="0.25">
      <c r="A1808" s="19"/>
      <c r="B1808" s="17" t="s">
        <v>1822</v>
      </c>
      <c r="C1808" s="17" t="s">
        <v>6088</v>
      </c>
      <c r="D1808" s="17" t="s">
        <v>3325</v>
      </c>
      <c r="E1808" s="20" t="s">
        <v>7382</v>
      </c>
      <c r="F1808" s="20" t="s">
        <v>3157</v>
      </c>
      <c r="G1808" s="82" t="s">
        <v>7251</v>
      </c>
      <c r="H1808" s="85" t="s">
        <v>7273</v>
      </c>
      <c r="I1808" s="21" t="s">
        <v>7418</v>
      </c>
      <c r="J1808" s="21" t="s">
        <v>8097</v>
      </c>
      <c r="K1808" s="19"/>
      <c r="L1808" s="22">
        <v>44015</v>
      </c>
      <c r="M1808" s="98">
        <v>1444199.5649433101</v>
      </c>
      <c r="N1808" s="94">
        <v>1444199.5649433101</v>
      </c>
      <c r="O1808" s="94">
        <v>1550799.36351967</v>
      </c>
      <c r="P1808" s="62">
        <f t="shared" si="28"/>
        <v>0.93126138617027632</v>
      </c>
      <c r="Q1808" s="22">
        <v>43896</v>
      </c>
      <c r="R1808" s="99">
        <v>12118651.854406299</v>
      </c>
      <c r="S1808" s="99">
        <v>13122779.1540937</v>
      </c>
      <c r="T1808" s="19"/>
      <c r="U1808" s="23">
        <v>-1.49828724934196E-2</v>
      </c>
      <c r="V1808" s="63">
        <v>-2.0563085361572999</v>
      </c>
      <c r="W1808" s="23">
        <v>4.52359573409922E-2</v>
      </c>
      <c r="X1808" s="63">
        <v>-5.0791742305664203</v>
      </c>
      <c r="Y1808" s="23">
        <v>3.7506923110413502E-2</v>
      </c>
      <c r="Z1808" s="63">
        <v>16.9512956916296</v>
      </c>
      <c r="AA1808" s="23">
        <v>0.18641458935977401</v>
      </c>
      <c r="AB1808" s="63">
        <v>35.5480746456305</v>
      </c>
      <c r="AC1808" s="23">
        <v>0.37931129803473601</v>
      </c>
      <c r="AD1808" s="63">
        <v>57.998427051003098</v>
      </c>
      <c r="AE1808" s="23">
        <v>0.346708911561873</v>
      </c>
      <c r="AF1808" s="64">
        <v>46.864232740132103</v>
      </c>
      <c r="AG1808" s="23">
        <v>-1.24254959455357E-2</v>
      </c>
      <c r="AH1808" s="63">
        <v>-7.3373753953128498</v>
      </c>
      <c r="AI1808" s="23">
        <v>5.3757935447720201E-2</v>
      </c>
      <c r="AJ1808" s="63">
        <v>15.461906516982699</v>
      </c>
      <c r="AK1808" s="23">
        <v>1.1631521125126201</v>
      </c>
      <c r="AL1808" s="23">
        <v>8.1590599607879996E-2</v>
      </c>
      <c r="AM1808" s="63">
        <v>131.75431595020899</v>
      </c>
      <c r="AN1808" s="19"/>
      <c r="AO1808" s="26">
        <v>4.0759133820756702E-2</v>
      </c>
      <c r="AP1808" s="26">
        <v>-5.6467047720652801E-2</v>
      </c>
      <c r="AQ1808" s="26">
        <v>0.13901911564797001</v>
      </c>
      <c r="AR1808" s="26">
        <v>-0.103445179569535</v>
      </c>
      <c r="AS1808" s="24">
        <v>9</v>
      </c>
      <c r="AT1808" s="24">
        <v>3</v>
      </c>
      <c r="AU1808" s="24">
        <v>7</v>
      </c>
      <c r="AV1808" s="25">
        <v>5</v>
      </c>
      <c r="AW1808" s="19"/>
      <c r="AX1808" s="29">
        <v>0.17473352000874001</v>
      </c>
      <c r="AY1808" s="30">
        <v>1.12233166010083</v>
      </c>
      <c r="AZ1808" s="30">
        <v>1.15247926859229</v>
      </c>
      <c r="BA1808" s="30">
        <v>1.61154732960313</v>
      </c>
      <c r="BB1808" s="62">
        <v>1.7980322377879901E-2</v>
      </c>
      <c r="BC1808" s="108">
        <v>-19.670763605012301</v>
      </c>
      <c r="BD1808" s="22">
        <v>43896</v>
      </c>
      <c r="BE1808" s="22">
        <v>43913</v>
      </c>
      <c r="BF1808" s="24"/>
      <c r="BG1808" s="22"/>
      <c r="BH1808" s="37"/>
    </row>
    <row r="1809" spans="1:60" x14ac:dyDescent="0.25">
      <c r="A1809" s="19"/>
      <c r="B1809" s="17" t="s">
        <v>1823</v>
      </c>
      <c r="C1809" s="17" t="s">
        <v>6089</v>
      </c>
      <c r="D1809" s="17" t="s">
        <v>3325</v>
      </c>
      <c r="E1809" s="20" t="s">
        <v>7383</v>
      </c>
      <c r="F1809" s="20" t="s">
        <v>3157</v>
      </c>
      <c r="G1809" s="82" t="s">
        <v>7251</v>
      </c>
      <c r="H1809" s="85" t="s">
        <v>7273</v>
      </c>
      <c r="I1809" s="21" t="s">
        <v>7418</v>
      </c>
      <c r="J1809" s="21" t="s">
        <v>8098</v>
      </c>
      <c r="K1809" s="19"/>
      <c r="L1809" s="22">
        <v>44015</v>
      </c>
      <c r="M1809" s="98">
        <v>982571.29331970203</v>
      </c>
      <c r="N1809" s="94">
        <v>982571.29331970203</v>
      </c>
      <c r="O1809" s="94">
        <v>1054068.60049629</v>
      </c>
      <c r="P1809" s="62">
        <f t="shared" si="28"/>
        <v>0.93217015748033405</v>
      </c>
      <c r="Q1809" s="22">
        <v>43896</v>
      </c>
      <c r="R1809" s="99">
        <v>2633917.2816171902</v>
      </c>
      <c r="S1809" s="99">
        <v>2362171.8886601599</v>
      </c>
      <c r="T1809" s="19"/>
      <c r="U1809" s="23">
        <v>-1.49747598334216E-2</v>
      </c>
      <c r="V1809" s="63">
        <v>-2.0554972701574998</v>
      </c>
      <c r="W1809" s="23">
        <v>4.54928321905754E-2</v>
      </c>
      <c r="X1809" s="63">
        <v>-5.0534867456081001</v>
      </c>
      <c r="Y1809" s="23">
        <v>3.9055756740708603E-2</v>
      </c>
      <c r="Z1809" s="63">
        <v>17.1061790546519</v>
      </c>
      <c r="AA1809" s="23">
        <v>0.189984100838192</v>
      </c>
      <c r="AB1809" s="63">
        <v>35.905025793472298</v>
      </c>
      <c r="AC1809" s="23">
        <v>0.38761842319741802</v>
      </c>
      <c r="AD1809" s="63">
        <v>58.829139567271298</v>
      </c>
      <c r="AE1809" s="23">
        <v>0.35889088841970102</v>
      </c>
      <c r="AF1809" s="64">
        <v>48.0824304259149</v>
      </c>
      <c r="AG1809" s="23">
        <v>-1.2401197740473401E-2</v>
      </c>
      <c r="AH1809" s="63">
        <v>-7.3349455748029904</v>
      </c>
      <c r="AI1809" s="23">
        <v>5.5356949016640997E-2</v>
      </c>
      <c r="AJ1809" s="63">
        <v>15.621807873874801</v>
      </c>
      <c r="AK1809" s="23">
        <v>0.43804249172331799</v>
      </c>
      <c r="AL1809" s="23">
        <v>8.9850646249105895E-2</v>
      </c>
      <c r="AM1809" s="63">
        <v>38.461744025698898</v>
      </c>
      <c r="AN1809" s="19"/>
      <c r="AO1809" s="26">
        <v>4.0767694799797E-2</v>
      </c>
      <c r="AP1809" s="26">
        <v>-5.6443892651295798E-2</v>
      </c>
      <c r="AQ1809" s="26">
        <v>0.13930001384695101</v>
      </c>
      <c r="AR1809" s="26">
        <v>-0.10321743905122301</v>
      </c>
      <c r="AS1809" s="24">
        <v>9</v>
      </c>
      <c r="AT1809" s="24">
        <v>3</v>
      </c>
      <c r="AU1809" s="24">
        <v>7</v>
      </c>
      <c r="AV1809" s="25">
        <v>5</v>
      </c>
      <c r="AW1809" s="19"/>
      <c r="AX1809" s="29">
        <v>0.174717843050894</v>
      </c>
      <c r="AY1809" s="30">
        <v>1.14196298206298</v>
      </c>
      <c r="AZ1809" s="30">
        <v>1.16488080379531</v>
      </c>
      <c r="BA1809" s="30">
        <v>1.6407534228037499</v>
      </c>
      <c r="BB1809" s="62">
        <v>1.7978927036274399E-2</v>
      </c>
      <c r="BC1809" s="108">
        <v>-19.659574401710401</v>
      </c>
      <c r="BD1809" s="22">
        <v>43896</v>
      </c>
      <c r="BE1809" s="22">
        <v>43913</v>
      </c>
      <c r="BF1809" s="24"/>
      <c r="BG1809" s="22"/>
      <c r="BH1809" s="37"/>
    </row>
    <row r="1810" spans="1:60" x14ac:dyDescent="0.25">
      <c r="A1810" s="19"/>
      <c r="B1810" s="17" t="s">
        <v>1824</v>
      </c>
      <c r="C1810" s="17" t="s">
        <v>6090</v>
      </c>
      <c r="D1810" s="17" t="s">
        <v>3325</v>
      </c>
      <c r="E1810" s="20" t="s">
        <v>7384</v>
      </c>
      <c r="F1810" s="20" t="s">
        <v>3157</v>
      </c>
      <c r="G1810" s="82" t="s">
        <v>7251</v>
      </c>
      <c r="H1810" s="85" t="s">
        <v>7273</v>
      </c>
      <c r="I1810" s="21" t="s">
        <v>7418</v>
      </c>
      <c r="J1810" s="21" t="s">
        <v>8099</v>
      </c>
      <c r="K1810" s="19"/>
      <c r="L1810" s="22">
        <v>44015</v>
      </c>
      <c r="M1810" s="98">
        <v>1047404.80330563</v>
      </c>
      <c r="N1810" s="94">
        <v>1047404.80330563</v>
      </c>
      <c r="O1810" s="94">
        <v>1122524.2501678499</v>
      </c>
      <c r="P1810" s="62">
        <f t="shared" si="28"/>
        <v>0.93307988949816678</v>
      </c>
      <c r="Q1810" s="22">
        <v>43896</v>
      </c>
      <c r="R1810" s="99">
        <v>1332868.9031640601</v>
      </c>
      <c r="S1810" s="99">
        <v>1667682.79388477</v>
      </c>
      <c r="T1810" s="19"/>
      <c r="U1810" s="23">
        <v>-1.49667067935297E-2</v>
      </c>
      <c r="V1810" s="63">
        <v>-2.0546919661683201</v>
      </c>
      <c r="W1810" s="23">
        <v>4.5750341445454999E-2</v>
      </c>
      <c r="X1810" s="63">
        <v>-5.0277358201201396</v>
      </c>
      <c r="Y1810" s="23">
        <v>4.0607214983538101E-2</v>
      </c>
      <c r="Z1810" s="63">
        <v>17.261324878927599</v>
      </c>
      <c r="AA1810" s="23">
        <v>0.19356445819721599</v>
      </c>
      <c r="AB1810" s="63">
        <v>36.263061529374703</v>
      </c>
      <c r="AC1810" s="23">
        <v>0.39597334464662698</v>
      </c>
      <c r="AD1810" s="63">
        <v>59.664631712192197</v>
      </c>
      <c r="AE1810" s="23">
        <v>0.371179637870518</v>
      </c>
      <c r="AF1810" s="64">
        <v>49.311305370996699</v>
      </c>
      <c r="AG1810" s="23">
        <v>-1.23769190922758E-2</v>
      </c>
      <c r="AH1810" s="63">
        <v>-7.3325177099832199</v>
      </c>
      <c r="AI1810" s="23">
        <v>5.69588152102369E-2</v>
      </c>
      <c r="AJ1810" s="63">
        <v>15.781994493227099</v>
      </c>
      <c r="AK1810" s="23">
        <v>1.2334865640220201</v>
      </c>
      <c r="AL1810" s="23">
        <v>8.5114371535455605E-2</v>
      </c>
      <c r="AM1810" s="63">
        <v>138.787761101266</v>
      </c>
      <c r="AN1810" s="19"/>
      <c r="AO1810" s="26">
        <v>4.0776244662993101E-2</v>
      </c>
      <c r="AP1810" s="26">
        <v>-5.64205554455839E-2</v>
      </c>
      <c r="AQ1810" s="26">
        <v>0.13958078385447201</v>
      </c>
      <c r="AR1810" s="26">
        <v>-0.102989309319091</v>
      </c>
      <c r="AS1810" s="24">
        <v>9</v>
      </c>
      <c r="AT1810" s="24">
        <v>3</v>
      </c>
      <c r="AU1810" s="24">
        <v>7</v>
      </c>
      <c r="AV1810" s="25">
        <v>5</v>
      </c>
      <c r="AW1810" s="19"/>
      <c r="AX1810" s="29">
        <v>0.17470211699517699</v>
      </c>
      <c r="AY1810" s="30">
        <v>1.1616532488151301</v>
      </c>
      <c r="AZ1810" s="30">
        <v>1.17731712989371</v>
      </c>
      <c r="BA1810" s="30">
        <v>1.67008039682332</v>
      </c>
      <c r="BB1810" s="62">
        <v>1.79775271592734E-2</v>
      </c>
      <c r="BC1810" s="108">
        <v>-19.6483709512977</v>
      </c>
      <c r="BD1810" s="22">
        <v>43896</v>
      </c>
      <c r="BE1810" s="22">
        <v>43913</v>
      </c>
      <c r="BF1810" s="24"/>
      <c r="BG1810" s="22"/>
      <c r="BH1810" s="37"/>
    </row>
    <row r="1811" spans="1:60" x14ac:dyDescent="0.25">
      <c r="A1811" s="19"/>
      <c r="B1811" s="17" t="s">
        <v>1825</v>
      </c>
      <c r="C1811" s="17" t="s">
        <v>6091</v>
      </c>
      <c r="D1811" s="17" t="s">
        <v>3325</v>
      </c>
      <c r="E1811" s="20" t="s">
        <v>7388</v>
      </c>
      <c r="F1811" s="20" t="s">
        <v>3157</v>
      </c>
      <c r="G1811" s="82" t="s">
        <v>7251</v>
      </c>
      <c r="H1811" s="85" t="s">
        <v>7273</v>
      </c>
      <c r="I1811" s="21" t="s">
        <v>7418</v>
      </c>
      <c r="J1811" s="21" t="s">
        <v>8100</v>
      </c>
      <c r="K1811" s="19"/>
      <c r="L1811" s="22">
        <v>44015</v>
      </c>
      <c r="M1811" s="98">
        <v>915015.18546199799</v>
      </c>
      <c r="N1811" s="94">
        <v>915015.18546199799</v>
      </c>
      <c r="O1811" s="94">
        <v>979047.12816810596</v>
      </c>
      <c r="P1811" s="62">
        <f t="shared" si="28"/>
        <v>0.93459769109795754</v>
      </c>
      <c r="Q1811" s="22">
        <v>43896</v>
      </c>
      <c r="R1811" s="99">
        <v>1657284.1487207001</v>
      </c>
      <c r="S1811" s="99">
        <v>1079604.79312891</v>
      </c>
      <c r="T1811" s="19"/>
      <c r="U1811" s="23">
        <v>-1.49532809373341E-2</v>
      </c>
      <c r="V1811" s="63">
        <v>-2.0533493805487502</v>
      </c>
      <c r="W1811" s="23">
        <v>4.6178915172276902E-2</v>
      </c>
      <c r="X1811" s="63">
        <v>-4.9848784474379499</v>
      </c>
      <c r="Y1811" s="23">
        <v>4.3197311781114002E-2</v>
      </c>
      <c r="Z1811" s="63">
        <v>17.520334558706999</v>
      </c>
      <c r="AA1811" s="23">
        <v>0.19955476299393901</v>
      </c>
      <c r="AB1811" s="63">
        <v>36.862092009046997</v>
      </c>
      <c r="AC1811" s="23">
        <v>0.29627441477350702</v>
      </c>
      <c r="AD1811" s="63">
        <v>49.6947387249093</v>
      </c>
      <c r="AE1811" s="23">
        <v>0.270750518064306</v>
      </c>
      <c r="AF1811" s="64">
        <v>39.268393390404498</v>
      </c>
      <c r="AG1811" s="23">
        <v>-1.23365034460221E-2</v>
      </c>
      <c r="AH1811" s="63">
        <v>-7.3284761453614902</v>
      </c>
      <c r="AI1811" s="23">
        <v>5.9632999589666703E-2</v>
      </c>
      <c r="AJ1811" s="63">
        <v>16.049412931170099</v>
      </c>
      <c r="AK1811" s="23">
        <v>0.798520295349881</v>
      </c>
      <c r="AL1811" s="23">
        <v>6.91557807094796E-2</v>
      </c>
      <c r="AM1811" s="63">
        <v>79.938186395214899</v>
      </c>
      <c r="AN1811" s="19"/>
      <c r="AO1811" s="26">
        <v>4.0790435328744899E-2</v>
      </c>
      <c r="AP1811" s="26">
        <v>-5.6381993708782802E-2</v>
      </c>
      <c r="AQ1811" s="26">
        <v>0.14004926702182299</v>
      </c>
      <c r="AR1811" s="26">
        <v>-0.10260955891863</v>
      </c>
      <c r="AS1811" s="24">
        <v>9</v>
      </c>
      <c r="AT1811" s="24">
        <v>3</v>
      </c>
      <c r="AU1811" s="24">
        <v>7</v>
      </c>
      <c r="AV1811" s="25">
        <v>5</v>
      </c>
      <c r="AW1811" s="19"/>
      <c r="AX1811" s="29">
        <v>0.17467618308932301</v>
      </c>
      <c r="AY1811" s="30">
        <v>1.1946006477501201</v>
      </c>
      <c r="AZ1811" s="30">
        <v>1.19812238093982</v>
      </c>
      <c r="BA1811" s="30">
        <v>1.7192245462883899</v>
      </c>
      <c r="BB1811" s="62">
        <v>1.7975221570195599E-2</v>
      </c>
      <c r="BC1811" s="108">
        <v>-19.629712290043202</v>
      </c>
      <c r="BD1811" s="22">
        <v>43896</v>
      </c>
      <c r="BE1811" s="22">
        <v>43913</v>
      </c>
      <c r="BF1811" s="24"/>
      <c r="BG1811" s="22"/>
      <c r="BH1811" s="37"/>
    </row>
    <row r="1812" spans="1:60" x14ac:dyDescent="0.25">
      <c r="A1812" s="19"/>
      <c r="B1812" s="17" t="s">
        <v>1826</v>
      </c>
      <c r="C1812" s="17" t="s">
        <v>6092</v>
      </c>
      <c r="D1812" s="17" t="s">
        <v>3325</v>
      </c>
      <c r="E1812" s="20" t="s">
        <v>7320</v>
      </c>
      <c r="F1812" s="20" t="s">
        <v>3157</v>
      </c>
      <c r="G1812" s="82" t="s">
        <v>7251</v>
      </c>
      <c r="H1812" s="85" t="s">
        <v>7273</v>
      </c>
      <c r="I1812" s="21" t="s">
        <v>7418</v>
      </c>
      <c r="J1812" s="21" t="s">
        <v>8101</v>
      </c>
      <c r="K1812" s="19"/>
      <c r="L1812" s="22">
        <v>44015</v>
      </c>
      <c r="M1812" s="98">
        <v>843827.90193367004</v>
      </c>
      <c r="N1812" s="94">
        <v>843827.90193367004</v>
      </c>
      <c r="O1812" s="94">
        <v>900239.55577564205</v>
      </c>
      <c r="P1812" s="62">
        <f t="shared" si="28"/>
        <v>0.93733706380701298</v>
      </c>
      <c r="Q1812" s="22">
        <v>43896</v>
      </c>
      <c r="R1812" s="99">
        <v>12076544.225171899</v>
      </c>
      <c r="S1812" s="99">
        <v>6765689.7546640597</v>
      </c>
      <c r="T1812" s="19"/>
      <c r="U1812" s="23">
        <v>-1.49290362223837E-2</v>
      </c>
      <c r="V1812" s="63">
        <v>-2.05092490905372</v>
      </c>
      <c r="W1812" s="23">
        <v>4.6950865873441203E-2</v>
      </c>
      <c r="X1812" s="63">
        <v>-4.9076833773215203</v>
      </c>
      <c r="Y1812" s="23">
        <v>4.7877209946818801E-2</v>
      </c>
      <c r="Z1812" s="63">
        <v>17.988324375270199</v>
      </c>
      <c r="AA1812" s="23">
        <v>0.20155184678878901</v>
      </c>
      <c r="AB1812" s="63">
        <v>37.061800388561103</v>
      </c>
      <c r="AC1812" s="23">
        <v>0.25130075242137501</v>
      </c>
      <c r="AD1812" s="63">
        <v>45.197372489667003</v>
      </c>
      <c r="AE1812" s="23">
        <v>0.25074831188248903</v>
      </c>
      <c r="AF1812" s="64">
        <v>37.2681727721938</v>
      </c>
      <c r="AG1812" s="23">
        <v>-1.22635833886307E-2</v>
      </c>
      <c r="AH1812" s="63">
        <v>-7.3211841396187101</v>
      </c>
      <c r="AI1812" s="23">
        <v>6.4465176526937298E-2</v>
      </c>
      <c r="AJ1812" s="63">
        <v>16.532630624889901</v>
      </c>
      <c r="AK1812" s="23">
        <v>0.28103095737606099</v>
      </c>
      <c r="AL1812" s="23">
        <v>7.4550889268721193E-2</v>
      </c>
      <c r="AM1812" s="63">
        <v>34.265635594434599</v>
      </c>
      <c r="AN1812" s="19"/>
      <c r="AO1812" s="26">
        <v>4.08160385031806E-2</v>
      </c>
      <c r="AP1812" s="26">
        <v>-5.63123082620587E-2</v>
      </c>
      <c r="AQ1812" s="26">
        <v>0.140892911951669</v>
      </c>
      <c r="AR1812" s="26">
        <v>-0.101924956436123</v>
      </c>
      <c r="AS1812" s="24">
        <v>9</v>
      </c>
      <c r="AT1812" s="24">
        <v>3</v>
      </c>
      <c r="AU1812" s="24">
        <v>7</v>
      </c>
      <c r="AV1812" s="25">
        <v>5</v>
      </c>
      <c r="AW1812" s="19"/>
      <c r="AX1812" s="29">
        <v>0.17452794540615299</v>
      </c>
      <c r="AY1812" s="30">
        <v>1.2044075034191299</v>
      </c>
      <c r="AZ1812" s="30">
        <v>1.2043464887683499</v>
      </c>
      <c r="BA1812" s="30">
        <v>1.7354137629845401</v>
      </c>
      <c r="BB1812" s="62">
        <v>1.7960709558446999E-2</v>
      </c>
      <c r="BC1812" s="108">
        <v>-19.596096142398899</v>
      </c>
      <c r="BD1812" s="22">
        <v>43896</v>
      </c>
      <c r="BE1812" s="22">
        <v>43913</v>
      </c>
      <c r="BF1812" s="24"/>
      <c r="BG1812" s="22"/>
      <c r="BH1812" s="37"/>
    </row>
    <row r="1813" spans="1:60" x14ac:dyDescent="0.25">
      <c r="A1813" s="19"/>
      <c r="B1813" s="17" t="s">
        <v>1827</v>
      </c>
      <c r="C1813" s="17" t="s">
        <v>6093</v>
      </c>
      <c r="D1813" s="17" t="s">
        <v>3326</v>
      </c>
      <c r="E1813" s="20" t="s">
        <v>7289</v>
      </c>
      <c r="F1813" s="20" t="s">
        <v>3167</v>
      </c>
      <c r="G1813" s="82" t="s">
        <v>7249</v>
      </c>
      <c r="H1813" s="85" t="s">
        <v>7450</v>
      </c>
      <c r="I1813" s="21" t="s">
        <v>7418</v>
      </c>
      <c r="J1813" s="21" t="s">
        <v>2982</v>
      </c>
      <c r="K1813" s="19"/>
      <c r="L1813" s="22">
        <v>43607</v>
      </c>
      <c r="M1813" s="98"/>
      <c r="N1813" s="94"/>
      <c r="O1813" s="94"/>
      <c r="P1813" s="62" t="str">
        <f t="shared" si="28"/>
        <v/>
      </c>
      <c r="Q1813" s="22"/>
      <c r="R1813" s="99"/>
      <c r="S1813" s="99"/>
      <c r="T1813" s="19"/>
      <c r="U1813" s="23"/>
      <c r="V1813" s="63"/>
      <c r="W1813" s="23"/>
      <c r="X1813" s="63"/>
      <c r="Y1813" s="23"/>
      <c r="Z1813" s="63"/>
      <c r="AA1813" s="23"/>
      <c r="AB1813" s="63"/>
      <c r="AC1813" s="23"/>
      <c r="AD1813" s="63"/>
      <c r="AE1813" s="23"/>
      <c r="AF1813" s="64"/>
      <c r="AG1813" s="23"/>
      <c r="AH1813" s="63"/>
      <c r="AI1813" s="23"/>
      <c r="AJ1813" s="63"/>
      <c r="AK1813" s="23"/>
      <c r="AL1813" s="23"/>
      <c r="AM1813" s="63"/>
      <c r="AN1813" s="19"/>
      <c r="AO1813" s="26"/>
      <c r="AP1813" s="26"/>
      <c r="AQ1813" s="26"/>
      <c r="AR1813" s="26"/>
      <c r="AS1813" s="24"/>
      <c r="AT1813" s="24"/>
      <c r="AU1813" s="24"/>
      <c r="AV1813" s="25"/>
      <c r="AW1813" s="19"/>
      <c r="AX1813" s="29"/>
      <c r="AY1813" s="30"/>
      <c r="AZ1813" s="30"/>
      <c r="BA1813" s="30"/>
      <c r="BB1813" s="62"/>
      <c r="BC1813" s="108"/>
      <c r="BD1813" s="22"/>
      <c r="BE1813" s="22"/>
      <c r="BF1813" s="24"/>
      <c r="BG1813" s="22"/>
      <c r="BH1813" s="37"/>
    </row>
    <row r="1814" spans="1:60" x14ac:dyDescent="0.25">
      <c r="A1814" s="19"/>
      <c r="B1814" s="17" t="s">
        <v>1828</v>
      </c>
      <c r="C1814" s="17" t="s">
        <v>6094</v>
      </c>
      <c r="D1814" s="17" t="s">
        <v>3326</v>
      </c>
      <c r="E1814" s="20" t="s">
        <v>7294</v>
      </c>
      <c r="F1814" s="20" t="s">
        <v>3167</v>
      </c>
      <c r="G1814" s="82" t="s">
        <v>7249</v>
      </c>
      <c r="H1814" s="85" t="s">
        <v>7450</v>
      </c>
      <c r="I1814" s="21" t="s">
        <v>7418</v>
      </c>
      <c r="J1814" s="21" t="s">
        <v>2982</v>
      </c>
      <c r="K1814" s="19"/>
      <c r="L1814" s="22">
        <v>43607</v>
      </c>
      <c r="M1814" s="98"/>
      <c r="N1814" s="94"/>
      <c r="O1814" s="94"/>
      <c r="P1814" s="62" t="str">
        <f t="shared" si="28"/>
        <v/>
      </c>
      <c r="Q1814" s="22"/>
      <c r="R1814" s="99"/>
      <c r="S1814" s="99"/>
      <c r="T1814" s="19"/>
      <c r="U1814" s="23"/>
      <c r="V1814" s="63"/>
      <c r="W1814" s="23"/>
      <c r="X1814" s="63"/>
      <c r="Y1814" s="23"/>
      <c r="Z1814" s="63"/>
      <c r="AA1814" s="23"/>
      <c r="AB1814" s="63"/>
      <c r="AC1814" s="23"/>
      <c r="AD1814" s="63"/>
      <c r="AE1814" s="23"/>
      <c r="AF1814" s="64"/>
      <c r="AG1814" s="23"/>
      <c r="AH1814" s="63"/>
      <c r="AI1814" s="23"/>
      <c r="AJ1814" s="63"/>
      <c r="AK1814" s="23"/>
      <c r="AL1814" s="23"/>
      <c r="AM1814" s="63"/>
      <c r="AN1814" s="19"/>
      <c r="AO1814" s="26"/>
      <c r="AP1814" s="26"/>
      <c r="AQ1814" s="26"/>
      <c r="AR1814" s="26"/>
      <c r="AS1814" s="24"/>
      <c r="AT1814" s="24"/>
      <c r="AU1814" s="24"/>
      <c r="AV1814" s="25"/>
      <c r="AW1814" s="19"/>
      <c r="AX1814" s="29"/>
      <c r="AY1814" s="30"/>
      <c r="AZ1814" s="30"/>
      <c r="BA1814" s="30"/>
      <c r="BB1814" s="62"/>
      <c r="BC1814" s="108"/>
      <c r="BD1814" s="22"/>
      <c r="BE1814" s="22"/>
      <c r="BF1814" s="24"/>
      <c r="BG1814" s="22"/>
      <c r="BH1814" s="37"/>
    </row>
    <row r="1815" spans="1:60" x14ac:dyDescent="0.25">
      <c r="A1815" s="19"/>
      <c r="B1815" s="17" t="s">
        <v>1829</v>
      </c>
      <c r="C1815" s="17" t="s">
        <v>6095</v>
      </c>
      <c r="D1815" s="17" t="s">
        <v>3327</v>
      </c>
      <c r="E1815" s="20" t="s">
        <v>7289</v>
      </c>
      <c r="F1815" s="20" t="s">
        <v>7248</v>
      </c>
      <c r="G1815" s="82" t="s">
        <v>7251</v>
      </c>
      <c r="H1815" s="85" t="s">
        <v>7273</v>
      </c>
      <c r="I1815" s="21" t="s">
        <v>7418</v>
      </c>
      <c r="J1815" s="21" t="s">
        <v>2982</v>
      </c>
      <c r="K1815" s="19"/>
      <c r="L1815" s="22">
        <v>44015</v>
      </c>
      <c r="M1815" s="98">
        <v>767468.45427036297</v>
      </c>
      <c r="N1815" s="94">
        <v>767468.45427036297</v>
      </c>
      <c r="O1815" s="94">
        <v>838703.34325027501</v>
      </c>
      <c r="P1815" s="62">
        <f t="shared" si="28"/>
        <v>0.91506545245920756</v>
      </c>
      <c r="Q1815" s="22">
        <v>43798</v>
      </c>
      <c r="R1815" s="99">
        <v>29348.148248413101</v>
      </c>
      <c r="S1815" s="99">
        <v>29354.074184173602</v>
      </c>
      <c r="T1815" s="19"/>
      <c r="U1815" s="23">
        <v>-1.04928239243236E-2</v>
      </c>
      <c r="V1815" s="63">
        <v>-1.60730367924771</v>
      </c>
      <c r="W1815" s="23">
        <v>-1.01632991299994E-3</v>
      </c>
      <c r="X1815" s="63">
        <v>-9.7044029559619993</v>
      </c>
      <c r="Y1815" s="23">
        <v>-4.7083019461788403E-2</v>
      </c>
      <c r="Z1815" s="63">
        <v>8.4923014344094607</v>
      </c>
      <c r="AA1815" s="23">
        <v>4.5004036084719701E-2</v>
      </c>
      <c r="AB1815" s="63">
        <v>21.4070193181396</v>
      </c>
      <c r="AC1815" s="23">
        <v>0.23614593664766301</v>
      </c>
      <c r="AD1815" s="63">
        <v>43.681890912295799</v>
      </c>
      <c r="AE1815" s="23">
        <v>0.11727138448084599</v>
      </c>
      <c r="AF1815" s="64">
        <v>23.920480032044001</v>
      </c>
      <c r="AG1815" s="23">
        <v>5.1396295439189998E-3</v>
      </c>
      <c r="AH1815" s="63">
        <v>-5.5808628463637397</v>
      </c>
      <c r="AI1815" s="23">
        <v>-3.5815655360238501E-2</v>
      </c>
      <c r="AJ1815" s="63">
        <v>6.5045474361832003</v>
      </c>
      <c r="AK1815" s="23">
        <v>0.241818151953339</v>
      </c>
      <c r="AL1815" s="23">
        <v>4.10696984326933E-2</v>
      </c>
      <c r="AM1815" s="63">
        <v>20.603045241848999</v>
      </c>
      <c r="AN1815" s="19"/>
      <c r="AO1815" s="26">
        <v>6.5323270173394093E-2</v>
      </c>
      <c r="AP1815" s="26">
        <v>-5.4760463443017202E-2</v>
      </c>
      <c r="AQ1815" s="26">
        <v>9.0906691555574098E-2</v>
      </c>
      <c r="AR1815" s="26">
        <v>-8.0086461011960597E-2</v>
      </c>
      <c r="AS1815" s="24">
        <v>6</v>
      </c>
      <c r="AT1815" s="24">
        <v>6</v>
      </c>
      <c r="AU1815" s="24">
        <v>6</v>
      </c>
      <c r="AV1815" s="25">
        <v>6</v>
      </c>
      <c r="AW1815" s="19"/>
      <c r="AX1815" s="29">
        <v>0.23811084486922501</v>
      </c>
      <c r="AY1815" s="30">
        <v>0.187560389176952</v>
      </c>
      <c r="AZ1815" s="30">
        <v>0.65409292427648302</v>
      </c>
      <c r="BA1815" s="30">
        <v>0.26412726647004098</v>
      </c>
      <c r="BB1815" s="62">
        <v>2.45399185950009E-2</v>
      </c>
      <c r="BC1815" s="108">
        <v>-16.972576766711398</v>
      </c>
      <c r="BD1815" s="22">
        <v>43798</v>
      </c>
      <c r="BE1815" s="22">
        <v>43964</v>
      </c>
      <c r="BF1815" s="24"/>
      <c r="BG1815" s="22"/>
      <c r="BH1815" s="37"/>
    </row>
    <row r="1816" spans="1:60" x14ac:dyDescent="0.25">
      <c r="A1816" s="19"/>
      <c r="B1816" s="17" t="s">
        <v>1830</v>
      </c>
      <c r="C1816" s="17" t="s">
        <v>6096</v>
      </c>
      <c r="D1816" s="17" t="s">
        <v>3327</v>
      </c>
      <c r="E1816" s="20" t="s">
        <v>7315</v>
      </c>
      <c r="F1816" s="20" t="s">
        <v>7248</v>
      </c>
      <c r="G1816" s="82" t="s">
        <v>7251</v>
      </c>
      <c r="H1816" s="85" t="s">
        <v>7273</v>
      </c>
      <c r="I1816" s="21" t="s">
        <v>7418</v>
      </c>
      <c r="J1816" s="21" t="s">
        <v>2982</v>
      </c>
      <c r="K1816" s="19"/>
      <c r="L1816" s="22">
        <v>43763</v>
      </c>
      <c r="M1816" s="98"/>
      <c r="N1816" s="94"/>
      <c r="O1816" s="94">
        <v>772868.62605762505</v>
      </c>
      <c r="P1816" s="62">
        <f t="shared" si="28"/>
        <v>0</v>
      </c>
      <c r="Q1816" s="22">
        <v>43740</v>
      </c>
      <c r="R1816" s="99"/>
      <c r="S1816" s="99">
        <v>0</v>
      </c>
      <c r="T1816" s="19"/>
      <c r="U1816" s="23"/>
      <c r="V1816" s="63"/>
      <c r="W1816" s="23"/>
      <c r="X1816" s="63"/>
      <c r="Y1816" s="23"/>
      <c r="Z1816" s="63"/>
      <c r="AA1816" s="23"/>
      <c r="AB1816" s="63"/>
      <c r="AC1816" s="23"/>
      <c r="AD1816" s="63"/>
      <c r="AE1816" s="23"/>
      <c r="AF1816" s="64"/>
      <c r="AG1816" s="23"/>
      <c r="AH1816" s="63"/>
      <c r="AI1816" s="23"/>
      <c r="AJ1816" s="63"/>
      <c r="AK1816" s="23"/>
      <c r="AL1816" s="23"/>
      <c r="AM1816" s="63"/>
      <c r="AN1816" s="19"/>
      <c r="AO1816" s="26">
        <v>1.9458652126559201E-2</v>
      </c>
      <c r="AP1816" s="26">
        <v>-1.16089243610986E-2</v>
      </c>
      <c r="AQ1816" s="26">
        <v>2.9529415125580299E-2</v>
      </c>
      <c r="AR1816" s="26">
        <v>-3.1005401824586399E-3</v>
      </c>
      <c r="AS1816" s="24"/>
      <c r="AT1816" s="24"/>
      <c r="AU1816" s="24"/>
      <c r="AV1816" s="25"/>
      <c r="AW1816" s="19"/>
      <c r="AX1816" s="29"/>
      <c r="AY1816" s="30"/>
      <c r="AZ1816" s="30"/>
      <c r="BA1816" s="30"/>
      <c r="BB1816" s="62"/>
      <c r="BC1816" s="108">
        <v>-2.6968109900917598</v>
      </c>
      <c r="BD1816" s="22">
        <v>43740</v>
      </c>
      <c r="BE1816" s="22">
        <v>43759</v>
      </c>
      <c r="BF1816" s="24"/>
      <c r="BG1816" s="22"/>
      <c r="BH1816" s="37"/>
    </row>
    <row r="1817" spans="1:60" x14ac:dyDescent="0.25">
      <c r="A1817" s="19"/>
      <c r="B1817" s="17" t="s">
        <v>1831</v>
      </c>
      <c r="C1817" s="17" t="s">
        <v>6097</v>
      </c>
      <c r="D1817" s="17" t="s">
        <v>3327</v>
      </c>
      <c r="E1817" s="20" t="s">
        <v>7291</v>
      </c>
      <c r="F1817" s="20" t="s">
        <v>7248</v>
      </c>
      <c r="G1817" s="82" t="s">
        <v>7251</v>
      </c>
      <c r="H1817" s="85" t="s">
        <v>7273</v>
      </c>
      <c r="I1817" s="21" t="s">
        <v>7418</v>
      </c>
      <c r="J1817" s="21" t="s">
        <v>2982</v>
      </c>
      <c r="K1817" s="19"/>
      <c r="L1817" s="22">
        <v>44015</v>
      </c>
      <c r="M1817" s="98">
        <v>785588.55550956703</v>
      </c>
      <c r="N1817" s="94">
        <v>785588.55550956703</v>
      </c>
      <c r="O1817" s="94">
        <v>847977.95483493805</v>
      </c>
      <c r="P1817" s="62">
        <f t="shared" si="28"/>
        <v>0.92642568244888468</v>
      </c>
      <c r="Q1817" s="22">
        <v>43910</v>
      </c>
      <c r="R1817" s="99">
        <v>0</v>
      </c>
      <c r="S1817" s="99">
        <v>0</v>
      </c>
      <c r="T1817" s="19"/>
      <c r="U1817" s="23">
        <v>-1.5080424849657E-2</v>
      </c>
      <c r="V1817" s="63">
        <v>-2.0660637717810499</v>
      </c>
      <c r="W1817" s="23">
        <v>2.6978003728800101E-2</v>
      </c>
      <c r="X1817" s="63">
        <v>-6.9049695917856297</v>
      </c>
      <c r="Y1817" s="23">
        <v>6.6060252465831595E-2</v>
      </c>
      <c r="Z1817" s="63">
        <v>19.8066286271787</v>
      </c>
      <c r="AA1817" s="23">
        <v>0.18006751798035101</v>
      </c>
      <c r="AB1817" s="63">
        <v>34.9133675076882</v>
      </c>
      <c r="AC1817" s="23">
        <v>0.23786810502875599</v>
      </c>
      <c r="AD1817" s="63">
        <v>43.854107750405099</v>
      </c>
      <c r="AE1817" s="23">
        <v>0.141021569419536</v>
      </c>
      <c r="AF1817" s="64">
        <v>26.295498525927499</v>
      </c>
      <c r="AG1817" s="23">
        <v>-1.51648782402845E-2</v>
      </c>
      <c r="AH1817" s="63">
        <v>-7.61131362478773</v>
      </c>
      <c r="AI1817" s="23">
        <v>7.9718514140040497E-2</v>
      </c>
      <c r="AJ1817" s="63">
        <v>18.057964386214699</v>
      </c>
      <c r="AK1817" s="23">
        <v>0.235960031322902</v>
      </c>
      <c r="AL1817" s="23">
        <v>4.1145476483507103E-2</v>
      </c>
      <c r="AM1817" s="63">
        <v>17.1711205808679</v>
      </c>
      <c r="AN1817" s="19"/>
      <c r="AO1817" s="26">
        <v>3.6556978096996297E-2</v>
      </c>
      <c r="AP1817" s="26">
        <v>-2.3708267337497101E-2</v>
      </c>
      <c r="AQ1817" s="26">
        <v>0.14030619269033201</v>
      </c>
      <c r="AR1817" s="26">
        <v>-0.10097192876404699</v>
      </c>
      <c r="AS1817" s="24">
        <v>8</v>
      </c>
      <c r="AT1817" s="24">
        <v>4</v>
      </c>
      <c r="AU1817" s="24">
        <v>7</v>
      </c>
      <c r="AV1817" s="25">
        <v>5</v>
      </c>
      <c r="AW1817" s="19"/>
      <c r="AX1817" s="29">
        <v>0.13646382543229299</v>
      </c>
      <c r="AY1817" s="30">
        <v>1.2166066291920301</v>
      </c>
      <c r="AZ1817" s="30">
        <v>0.93799946231683895</v>
      </c>
      <c r="BA1817" s="30">
        <v>1.92188878621528</v>
      </c>
      <c r="BB1817" s="62">
        <v>1.4122305308828799E-2</v>
      </c>
      <c r="BC1817" s="108">
        <v>-11.852551767005901</v>
      </c>
      <c r="BD1817" s="22">
        <v>43910</v>
      </c>
      <c r="BE1817" s="22">
        <v>43990</v>
      </c>
      <c r="BF1817" s="24"/>
      <c r="BG1817" s="22"/>
      <c r="BH1817" s="37"/>
    </row>
    <row r="1818" spans="1:60" x14ac:dyDescent="0.25">
      <c r="A1818" s="19"/>
      <c r="B1818" s="17" t="s">
        <v>1832</v>
      </c>
      <c r="C1818" s="17" t="s">
        <v>6098</v>
      </c>
      <c r="D1818" s="17" t="s">
        <v>3327</v>
      </c>
      <c r="E1818" s="20" t="s">
        <v>7387</v>
      </c>
      <c r="F1818" s="20" t="s">
        <v>7248</v>
      </c>
      <c r="G1818" s="82" t="s">
        <v>7251</v>
      </c>
      <c r="H1818" s="85" t="s">
        <v>7273</v>
      </c>
      <c r="I1818" s="21" t="s">
        <v>7418</v>
      </c>
      <c r="J1818" s="21" t="s">
        <v>2982</v>
      </c>
      <c r="K1818" s="19"/>
      <c r="L1818" s="22">
        <v>44015</v>
      </c>
      <c r="M1818" s="98">
        <v>761930.15764236497</v>
      </c>
      <c r="N1818" s="94">
        <v>761930.15764236497</v>
      </c>
      <c r="O1818" s="94">
        <v>823960.57607459999</v>
      </c>
      <c r="P1818" s="62">
        <f t="shared" si="28"/>
        <v>0.92471676408627235</v>
      </c>
      <c r="Q1818" s="22">
        <v>43798</v>
      </c>
      <c r="R1818" s="99">
        <v>615384.52626660198</v>
      </c>
      <c r="S1818" s="99">
        <v>1643597.9302773401</v>
      </c>
      <c r="T1818" s="19"/>
      <c r="U1818" s="23">
        <v>-1.04451588522352E-2</v>
      </c>
      <c r="V1818" s="63">
        <v>-1.6025371720388599</v>
      </c>
      <c r="W1818" s="23">
        <v>4.3542300409171698E-4</v>
      </c>
      <c r="X1818" s="63">
        <v>-9.5592276642564702</v>
      </c>
      <c r="Y1818" s="23">
        <v>-3.8664118715132603E-2</v>
      </c>
      <c r="Z1818" s="63">
        <v>9.3341915090713901</v>
      </c>
      <c r="AA1818" s="23">
        <v>6.3675441877421704E-2</v>
      </c>
      <c r="AB1818" s="63">
        <v>23.274159897409799</v>
      </c>
      <c r="AC1818" s="23">
        <v>0.28721926769882</v>
      </c>
      <c r="AD1818" s="63">
        <v>48.789224017411499</v>
      </c>
      <c r="AE1818" s="23"/>
      <c r="AF1818" s="64"/>
      <c r="AG1818" s="23">
        <v>5.2851946729788298E-3</v>
      </c>
      <c r="AH1818" s="63">
        <v>-5.56630633345776</v>
      </c>
      <c r="AI1818" s="23">
        <v>-2.7155797817613299E-2</v>
      </c>
      <c r="AJ1818" s="63">
        <v>7.3705331904420701</v>
      </c>
      <c r="AK1818" s="23">
        <v>0.25264422354841398</v>
      </c>
      <c r="AL1818" s="23">
        <v>9.6694114983693E-2</v>
      </c>
      <c r="AM1818" s="63">
        <v>52.116071769967697</v>
      </c>
      <c r="AN1818" s="19"/>
      <c r="AO1818" s="26">
        <v>6.5374468405934694E-2</v>
      </c>
      <c r="AP1818" s="26">
        <v>-5.4714893201889901E-2</v>
      </c>
      <c r="AQ1818" s="26">
        <v>9.2493153077230106E-2</v>
      </c>
      <c r="AR1818" s="26">
        <v>-7.8709348775228102E-2</v>
      </c>
      <c r="AS1818" s="24">
        <v>6</v>
      </c>
      <c r="AT1818" s="24">
        <v>6</v>
      </c>
      <c r="AU1818" s="24">
        <v>6</v>
      </c>
      <c r="AV1818" s="25">
        <v>6</v>
      </c>
      <c r="AW1818" s="19"/>
      <c r="AX1818" s="29">
        <v>0.238809636618244</v>
      </c>
      <c r="AY1818" s="30">
        <v>0.26210789749166002</v>
      </c>
      <c r="AZ1818" s="30">
        <v>0.66588449606297195</v>
      </c>
      <c r="BA1818" s="30">
        <v>0.37015719978990103</v>
      </c>
      <c r="BB1818" s="62">
        <v>2.4613590833578201E-2</v>
      </c>
      <c r="BC1818" s="108">
        <v>-16.303596107783999</v>
      </c>
      <c r="BD1818" s="22">
        <v>43798</v>
      </c>
      <c r="BE1818" s="22">
        <v>43964</v>
      </c>
      <c r="BF1818" s="24"/>
      <c r="BG1818" s="22"/>
      <c r="BH1818" s="37"/>
    </row>
    <row r="1819" spans="1:60" x14ac:dyDescent="0.25">
      <c r="A1819" s="19"/>
      <c r="B1819" s="17" t="s">
        <v>1833</v>
      </c>
      <c r="C1819" s="17" t="s">
        <v>6099</v>
      </c>
      <c r="D1819" s="17" t="s">
        <v>3328</v>
      </c>
      <c r="E1819" s="20" t="s">
        <v>7289</v>
      </c>
      <c r="F1819" s="20" t="s">
        <v>3150</v>
      </c>
      <c r="G1819" s="82" t="s">
        <v>7251</v>
      </c>
      <c r="H1819" s="85" t="s">
        <v>7269</v>
      </c>
      <c r="I1819" s="21" t="s">
        <v>7417</v>
      </c>
      <c r="J1819" s="21" t="s">
        <v>8102</v>
      </c>
      <c r="K1819" s="19"/>
      <c r="L1819" s="22">
        <v>43873</v>
      </c>
      <c r="M1819" s="98"/>
      <c r="N1819" s="94"/>
      <c r="O1819" s="94">
        <v>923.98799999989603</v>
      </c>
      <c r="P1819" s="62">
        <f t="shared" si="28"/>
        <v>0</v>
      </c>
      <c r="Q1819" s="22">
        <v>43853</v>
      </c>
      <c r="R1819" s="99"/>
      <c r="S1819" s="99">
        <v>7823150.4122500001</v>
      </c>
      <c r="T1819" s="19"/>
      <c r="U1819" s="23"/>
      <c r="V1819" s="63"/>
      <c r="W1819" s="23"/>
      <c r="X1819" s="63"/>
      <c r="Y1819" s="23"/>
      <c r="Z1819" s="63"/>
      <c r="AA1819" s="23"/>
      <c r="AB1819" s="63"/>
      <c r="AC1819" s="23"/>
      <c r="AD1819" s="63"/>
      <c r="AE1819" s="23"/>
      <c r="AF1819" s="64"/>
      <c r="AG1819" s="23"/>
      <c r="AH1819" s="63"/>
      <c r="AI1819" s="23"/>
      <c r="AJ1819" s="63"/>
      <c r="AK1819" s="23"/>
      <c r="AL1819" s="23"/>
      <c r="AM1819" s="63"/>
      <c r="AN1819" s="19"/>
      <c r="AO1819" s="26">
        <v>3.26511723797012E-2</v>
      </c>
      <c r="AP1819" s="26">
        <v>-3.4150779871197301E-2</v>
      </c>
      <c r="AQ1819" s="26">
        <v>6.3699657976030694E-2</v>
      </c>
      <c r="AR1819" s="26">
        <v>-2.7181943952200499E-2</v>
      </c>
      <c r="AS1819" s="24"/>
      <c r="AT1819" s="24"/>
      <c r="AU1819" s="24"/>
      <c r="AV1819" s="25"/>
      <c r="AW1819" s="19"/>
      <c r="AX1819" s="29"/>
      <c r="AY1819" s="30"/>
      <c r="AZ1819" s="30"/>
      <c r="BA1819" s="30"/>
      <c r="BB1819" s="62"/>
      <c r="BC1819" s="108">
        <v>-9.2206816046382301</v>
      </c>
      <c r="BD1819" s="22">
        <v>43686</v>
      </c>
      <c r="BE1819" s="22">
        <v>43703</v>
      </c>
      <c r="BF1819" s="24">
        <v>52</v>
      </c>
      <c r="BG1819" s="22">
        <v>43760</v>
      </c>
      <c r="BH1819" s="37"/>
    </row>
    <row r="1820" spans="1:60" x14ac:dyDescent="0.25">
      <c r="A1820" s="19"/>
      <c r="B1820" s="17" t="s">
        <v>1834</v>
      </c>
      <c r="C1820" s="17" t="s">
        <v>6100</v>
      </c>
      <c r="D1820" s="17" t="s">
        <v>3328</v>
      </c>
      <c r="E1820" s="20" t="s">
        <v>7290</v>
      </c>
      <c r="F1820" s="20" t="s">
        <v>3150</v>
      </c>
      <c r="G1820" s="82" t="s">
        <v>7251</v>
      </c>
      <c r="H1820" s="85" t="s">
        <v>7269</v>
      </c>
      <c r="I1820" s="21" t="s">
        <v>7417</v>
      </c>
      <c r="J1820" s="21" t="s">
        <v>8103</v>
      </c>
      <c r="K1820" s="19"/>
      <c r="L1820" s="22">
        <v>44015</v>
      </c>
      <c r="M1820" s="98">
        <v>1854.1780999992</v>
      </c>
      <c r="N1820" s="94">
        <v>1854.1780999992</v>
      </c>
      <c r="O1820" s="94">
        <v>2670.3220999985901</v>
      </c>
      <c r="P1820" s="62">
        <f t="shared" si="28"/>
        <v>0.69436496069151321</v>
      </c>
      <c r="Q1820" s="22">
        <v>43853</v>
      </c>
      <c r="R1820" s="99">
        <v>1154767.878</v>
      </c>
      <c r="S1820" s="99">
        <v>1437402.4173300799</v>
      </c>
      <c r="T1820" s="19"/>
      <c r="U1820" s="23">
        <v>5.7487066333123896E-3</v>
      </c>
      <c r="V1820" s="63">
        <v>1.68493765158928E-2</v>
      </c>
      <c r="W1820" s="23">
        <v>3.7376312169726603E-2</v>
      </c>
      <c r="X1820" s="63">
        <v>-5.8651387476929804</v>
      </c>
      <c r="Y1820" s="23">
        <v>-0.28789581019198501</v>
      </c>
      <c r="Z1820" s="63">
        <v>-15.5889776386175</v>
      </c>
      <c r="AA1820" s="23">
        <v>-0.113393746190995</v>
      </c>
      <c r="AB1820" s="63">
        <v>5.5672410905535799</v>
      </c>
      <c r="AC1820" s="23">
        <v>0.12338944813382099</v>
      </c>
      <c r="AD1820" s="63">
        <v>32.406242060940698</v>
      </c>
      <c r="AE1820" s="23">
        <v>0.11583143512689301</v>
      </c>
      <c r="AF1820" s="64">
        <v>23.776485096663201</v>
      </c>
      <c r="AG1820" s="23">
        <v>6.2592102676717297E-3</v>
      </c>
      <c r="AH1820" s="63">
        <v>-5.46890477398847</v>
      </c>
      <c r="AI1820" s="23">
        <v>-0.26602856078068698</v>
      </c>
      <c r="AJ1820" s="63">
        <v>-16.516743105865299</v>
      </c>
      <c r="AK1820" s="23">
        <v>7.4761245072295396E-2</v>
      </c>
      <c r="AL1820" s="23">
        <v>8.1404207703599206E-3</v>
      </c>
      <c r="AM1820" s="63">
        <v>6.0166811235831101</v>
      </c>
      <c r="AN1820" s="19"/>
      <c r="AO1820" s="26">
        <v>0.10652508163737399</v>
      </c>
      <c r="AP1820" s="26">
        <v>-0.14316299114216199</v>
      </c>
      <c r="AQ1820" s="26">
        <v>8.5017859435611201E-2</v>
      </c>
      <c r="AR1820" s="26">
        <v>-0.365430099130026</v>
      </c>
      <c r="AS1820" s="24">
        <v>9</v>
      </c>
      <c r="AT1820" s="24">
        <v>3</v>
      </c>
      <c r="AU1820" s="24">
        <v>6</v>
      </c>
      <c r="AV1820" s="25">
        <v>6</v>
      </c>
      <c r="AW1820" s="19"/>
      <c r="AX1820" s="29">
        <v>0.44547608614549999</v>
      </c>
      <c r="AY1820" s="30">
        <v>-9.8481564344183398E-2</v>
      </c>
      <c r="AZ1820" s="30">
        <v>0.33994059024735201</v>
      </c>
      <c r="BA1820" s="30">
        <v>-0.13018272563226699</v>
      </c>
      <c r="BB1820" s="62">
        <v>4.5026241497471399E-2</v>
      </c>
      <c r="BC1820" s="108">
        <v>-50.409446860372597</v>
      </c>
      <c r="BD1820" s="22">
        <v>43853</v>
      </c>
      <c r="BE1820" s="22">
        <v>43913</v>
      </c>
      <c r="BF1820" s="24"/>
      <c r="BG1820" s="22"/>
      <c r="BH1820" s="37"/>
    </row>
    <row r="1821" spans="1:60" x14ac:dyDescent="0.25">
      <c r="A1821" s="19"/>
      <c r="B1821" s="17" t="s">
        <v>1835</v>
      </c>
      <c r="C1821" s="17" t="s">
        <v>6101</v>
      </c>
      <c r="D1821" s="17" t="s">
        <v>3328</v>
      </c>
      <c r="E1821" s="20" t="s">
        <v>7313</v>
      </c>
      <c r="F1821" s="20" t="s">
        <v>3150</v>
      </c>
      <c r="G1821" s="82" t="s">
        <v>7251</v>
      </c>
      <c r="H1821" s="85" t="s">
        <v>7269</v>
      </c>
      <c r="I1821" s="21" t="s">
        <v>7417</v>
      </c>
      <c r="J1821" s="21" t="s">
        <v>8104</v>
      </c>
      <c r="K1821" s="19"/>
      <c r="L1821" s="22">
        <v>44015</v>
      </c>
      <c r="M1821" s="98">
        <v>1024.5265999995199</v>
      </c>
      <c r="N1821" s="94">
        <v>1024.5265999995199</v>
      </c>
      <c r="O1821" s="94">
        <v>1465.69739999995</v>
      </c>
      <c r="P1821" s="62">
        <f t="shared" si="28"/>
        <v>0.69900280917435953</v>
      </c>
      <c r="Q1821" s="22">
        <v>43853</v>
      </c>
      <c r="R1821" s="99">
        <v>28587105.353</v>
      </c>
      <c r="S1821" s="99">
        <v>34811215.755374998</v>
      </c>
      <c r="T1821" s="19"/>
      <c r="U1821" s="23">
        <v>5.7900390984286796E-3</v>
      </c>
      <c r="V1821" s="63">
        <v>2.0982623027521199E-2</v>
      </c>
      <c r="W1821" s="23">
        <v>3.8655956301227E-2</v>
      </c>
      <c r="X1821" s="63">
        <v>-5.7371743345429396</v>
      </c>
      <c r="Y1821" s="23">
        <v>-0.282549924335326</v>
      </c>
      <c r="Z1821" s="63">
        <v>-15.054389052951599</v>
      </c>
      <c r="AA1821" s="23">
        <v>-9.9957551076804499E-2</v>
      </c>
      <c r="AB1821" s="63">
        <v>6.9108606019726704</v>
      </c>
      <c r="AC1821" s="23">
        <v>0.15764945747650899</v>
      </c>
      <c r="AD1821" s="63">
        <v>35.832242995209498</v>
      </c>
      <c r="AE1821" s="23"/>
      <c r="AF1821" s="64"/>
      <c r="AG1821" s="23">
        <v>6.3833202257228498E-3</v>
      </c>
      <c r="AH1821" s="63">
        <v>-5.4564937781833596</v>
      </c>
      <c r="AI1821" s="23">
        <v>-0.26042728940141402</v>
      </c>
      <c r="AJ1821" s="63">
        <v>-15.956615967937999</v>
      </c>
      <c r="AK1821" s="23">
        <v>2.4526600000172E-2</v>
      </c>
      <c r="AL1821" s="23">
        <v>8.5286872363212803E-3</v>
      </c>
      <c r="AM1821" s="63">
        <v>24.250540425506198</v>
      </c>
      <c r="AN1821" s="19"/>
      <c r="AO1821" s="26">
        <v>0.106570561694825</v>
      </c>
      <c r="AP1821" s="26">
        <v>-0.14305732572844099</v>
      </c>
      <c r="AQ1821" s="26">
        <v>8.6356318843172603E-2</v>
      </c>
      <c r="AR1821" s="26">
        <v>-0.36462107152678103</v>
      </c>
      <c r="AS1821" s="24">
        <v>9</v>
      </c>
      <c r="AT1821" s="24">
        <v>3</v>
      </c>
      <c r="AU1821" s="24">
        <v>8</v>
      </c>
      <c r="AV1821" s="25">
        <v>4</v>
      </c>
      <c r="AW1821" s="19"/>
      <c r="AX1821" s="29">
        <v>0.445439663552679</v>
      </c>
      <c r="AY1821" s="30">
        <v>-6.7341832322085807E-2</v>
      </c>
      <c r="AZ1821" s="30">
        <v>0.38564411646666502</v>
      </c>
      <c r="BA1821" s="30">
        <v>-8.9115721737357503E-2</v>
      </c>
      <c r="BB1821" s="62">
        <v>4.5025551231956298E-2</v>
      </c>
      <c r="BC1821" s="108">
        <v>-50.287016951770099</v>
      </c>
      <c r="BD1821" s="22">
        <v>43853</v>
      </c>
      <c r="BE1821" s="22">
        <v>43913</v>
      </c>
      <c r="BF1821" s="24"/>
      <c r="BG1821" s="22"/>
      <c r="BH1821" s="37"/>
    </row>
    <row r="1822" spans="1:60" x14ac:dyDescent="0.25">
      <c r="A1822" s="19"/>
      <c r="B1822" s="17" t="s">
        <v>1836</v>
      </c>
      <c r="C1822" s="17" t="s">
        <v>6102</v>
      </c>
      <c r="D1822" s="17" t="s">
        <v>3328</v>
      </c>
      <c r="E1822" s="20" t="s">
        <v>7339</v>
      </c>
      <c r="F1822" s="20" t="s">
        <v>3150</v>
      </c>
      <c r="G1822" s="82" t="s">
        <v>7251</v>
      </c>
      <c r="H1822" s="85" t="s">
        <v>7269</v>
      </c>
      <c r="I1822" s="21" t="s">
        <v>7417</v>
      </c>
      <c r="J1822" s="21" t="s">
        <v>8105</v>
      </c>
      <c r="K1822" s="19"/>
      <c r="L1822" s="22">
        <v>44015</v>
      </c>
      <c r="M1822" s="98">
        <v>2116.5432000011201</v>
      </c>
      <c r="N1822" s="94">
        <v>2116.5432000011201</v>
      </c>
      <c r="O1822" s="94">
        <v>3036.0181999988899</v>
      </c>
      <c r="P1822" s="62">
        <f t="shared" si="28"/>
        <v>0.69714443740880538</v>
      </c>
      <c r="Q1822" s="22">
        <v>43853</v>
      </c>
      <c r="R1822" s="99">
        <v>266304.505</v>
      </c>
      <c r="S1822" s="99">
        <v>285325.64720752003</v>
      </c>
      <c r="T1822" s="19"/>
      <c r="U1822" s="23">
        <v>5.7735402533580799E-3</v>
      </c>
      <c r="V1822" s="63">
        <v>1.93327385204611E-2</v>
      </c>
      <c r="W1822" s="23">
        <v>3.8144113828820998E-2</v>
      </c>
      <c r="X1822" s="63">
        <v>-5.7883585817835401</v>
      </c>
      <c r="Y1822" s="23">
        <v>-0.28469256433338203</v>
      </c>
      <c r="Z1822" s="63">
        <v>-15.2686530527571</v>
      </c>
      <c r="AA1822" s="23">
        <v>-0.10535586074373</v>
      </c>
      <c r="AB1822" s="63">
        <v>6.3710296352801397</v>
      </c>
      <c r="AC1822" s="23">
        <v>0.14382217849022699</v>
      </c>
      <c r="AD1822" s="63">
        <v>34.449515096552197</v>
      </c>
      <c r="AE1822" s="23"/>
      <c r="AF1822" s="64"/>
      <c r="AG1822" s="23">
        <v>6.3337108495034001E-3</v>
      </c>
      <c r="AH1822" s="63">
        <v>-5.4614547158053002</v>
      </c>
      <c r="AI1822" s="23">
        <v>-0.26267239623295602</v>
      </c>
      <c r="AJ1822" s="63">
        <v>-16.1811266510922</v>
      </c>
      <c r="AK1822" s="23">
        <v>5.8271600000807701E-2</v>
      </c>
      <c r="AL1822" s="23">
        <v>2.0718207053505501E-2</v>
      </c>
      <c r="AM1822" s="63">
        <v>29.620359106862502</v>
      </c>
      <c r="AN1822" s="19"/>
      <c r="AO1822" s="26">
        <v>0.10655240814783599</v>
      </c>
      <c r="AP1822" s="26">
        <v>-0.143099613175727</v>
      </c>
      <c r="AQ1822" s="26">
        <v>8.5820872405747706E-2</v>
      </c>
      <c r="AR1822" s="26">
        <v>-0.36494470730773199</v>
      </c>
      <c r="AS1822" s="24">
        <v>9</v>
      </c>
      <c r="AT1822" s="24">
        <v>3</v>
      </c>
      <c r="AU1822" s="24">
        <v>8</v>
      </c>
      <c r="AV1822" s="25">
        <v>4</v>
      </c>
      <c r="AW1822" s="19"/>
      <c r="AX1822" s="29">
        <v>0.44545420520240397</v>
      </c>
      <c r="AY1822" s="30">
        <v>-7.9851461284988504E-2</v>
      </c>
      <c r="AZ1822" s="30">
        <v>0.36728534178337202</v>
      </c>
      <c r="BA1822" s="30">
        <v>-0.105624319836011</v>
      </c>
      <c r="BB1822" s="62">
        <v>4.5025824626791298E-2</v>
      </c>
      <c r="BC1822" s="108">
        <v>-50.336025653581601</v>
      </c>
      <c r="BD1822" s="22">
        <v>43853</v>
      </c>
      <c r="BE1822" s="22">
        <v>43913</v>
      </c>
      <c r="BF1822" s="24"/>
      <c r="BG1822" s="22"/>
      <c r="BH1822" s="37"/>
    </row>
    <row r="1823" spans="1:60" x14ac:dyDescent="0.25">
      <c r="A1823" s="19"/>
      <c r="B1823" s="17" t="s">
        <v>1837</v>
      </c>
      <c r="C1823" s="17" t="s">
        <v>6103</v>
      </c>
      <c r="D1823" s="17" t="s">
        <v>3328</v>
      </c>
      <c r="E1823" s="20" t="s">
        <v>7292</v>
      </c>
      <c r="F1823" s="20" t="s">
        <v>3150</v>
      </c>
      <c r="G1823" s="82" t="s">
        <v>7251</v>
      </c>
      <c r="H1823" s="85" t="s">
        <v>7269</v>
      </c>
      <c r="I1823" s="21" t="s">
        <v>7417</v>
      </c>
      <c r="J1823" s="21" t="s">
        <v>8106</v>
      </c>
      <c r="K1823" s="19"/>
      <c r="L1823" s="22">
        <v>43873</v>
      </c>
      <c r="M1823" s="98"/>
      <c r="N1823" s="94"/>
      <c r="O1823" s="94">
        <v>1407.4575999993799</v>
      </c>
      <c r="P1823" s="62">
        <f t="shared" si="28"/>
        <v>0</v>
      </c>
      <c r="Q1823" s="22">
        <v>43853</v>
      </c>
      <c r="R1823" s="99"/>
      <c r="S1823" s="99">
        <v>902031.42628320295</v>
      </c>
      <c r="T1823" s="19"/>
      <c r="U1823" s="23"/>
      <c r="V1823" s="63"/>
      <c r="W1823" s="23"/>
      <c r="X1823" s="63"/>
      <c r="Y1823" s="23"/>
      <c r="Z1823" s="63"/>
      <c r="AA1823" s="23"/>
      <c r="AB1823" s="63"/>
      <c r="AC1823" s="23"/>
      <c r="AD1823" s="63"/>
      <c r="AE1823" s="23"/>
      <c r="AF1823" s="64"/>
      <c r="AG1823" s="23"/>
      <c r="AH1823" s="63"/>
      <c r="AI1823" s="23"/>
      <c r="AJ1823" s="63"/>
      <c r="AK1823" s="23"/>
      <c r="AL1823" s="23"/>
      <c r="AM1823" s="63"/>
      <c r="AN1823" s="19"/>
      <c r="AO1823" s="26">
        <v>3.2680068246918402E-2</v>
      </c>
      <c r="AP1823" s="26">
        <v>-3.4123809113225399E-2</v>
      </c>
      <c r="AQ1823" s="26">
        <v>6.4621367739164298E-2</v>
      </c>
      <c r="AR1823" s="26">
        <v>-2.63661770932231E-2</v>
      </c>
      <c r="AS1823" s="24"/>
      <c r="AT1823" s="24"/>
      <c r="AU1823" s="24"/>
      <c r="AV1823" s="25"/>
      <c r="AW1823" s="19"/>
      <c r="AX1823" s="29"/>
      <c r="AY1823" s="30"/>
      <c r="AZ1823" s="30"/>
      <c r="BA1823" s="30"/>
      <c r="BB1823" s="62"/>
      <c r="BC1823" s="108">
        <v>-9.1775635969242995</v>
      </c>
      <c r="BD1823" s="22">
        <v>43686</v>
      </c>
      <c r="BE1823" s="22">
        <v>43703</v>
      </c>
      <c r="BF1823" s="24">
        <v>52</v>
      </c>
      <c r="BG1823" s="22">
        <v>43760</v>
      </c>
      <c r="BH1823" s="37"/>
    </row>
    <row r="1824" spans="1:60" x14ac:dyDescent="0.25">
      <c r="A1824" s="19"/>
      <c r="B1824" s="17" t="s">
        <v>1838</v>
      </c>
      <c r="C1824" s="17" t="s">
        <v>6104</v>
      </c>
      <c r="D1824" s="17" t="s">
        <v>3328</v>
      </c>
      <c r="E1824" s="20" t="s">
        <v>7321</v>
      </c>
      <c r="F1824" s="20" t="s">
        <v>3150</v>
      </c>
      <c r="G1824" s="82" t="s">
        <v>7251</v>
      </c>
      <c r="H1824" s="85" t="s">
        <v>7269</v>
      </c>
      <c r="I1824" s="21" t="s">
        <v>7417</v>
      </c>
      <c r="J1824" s="21" t="s">
        <v>2982</v>
      </c>
      <c r="K1824" s="19"/>
      <c r="L1824" s="22">
        <v>44015</v>
      </c>
      <c r="M1824" s="98">
        <v>632.43180000037</v>
      </c>
      <c r="N1824" s="94">
        <v>632.43180000037</v>
      </c>
      <c r="O1824" s="94"/>
      <c r="P1824" s="62" t="str">
        <f t="shared" si="28"/>
        <v/>
      </c>
      <c r="Q1824" s="22"/>
      <c r="R1824" s="99">
        <v>5803856.6550000003</v>
      </c>
      <c r="S1824" s="99"/>
      <c r="T1824" s="19"/>
      <c r="U1824" s="23">
        <v>5.6606113794259701E-3</v>
      </c>
      <c r="V1824" s="63">
        <v>8.0398511272505892E-3</v>
      </c>
      <c r="W1824" s="23">
        <v>3.4651220317755402E-2</v>
      </c>
      <c r="X1824" s="63">
        <v>-6.1376479328900997</v>
      </c>
      <c r="Y1824" s="23"/>
      <c r="Z1824" s="63"/>
      <c r="AA1824" s="23"/>
      <c r="AB1824" s="63"/>
      <c r="AC1824" s="23"/>
      <c r="AD1824" s="63"/>
      <c r="AE1824" s="23"/>
      <c r="AF1824" s="64"/>
      <c r="AG1824" s="23">
        <v>5.9947848076262701E-3</v>
      </c>
      <c r="AH1824" s="63">
        <v>-5.4953473199930203</v>
      </c>
      <c r="AI1824" s="23"/>
      <c r="AJ1824" s="63"/>
      <c r="AK1824" s="23">
        <v>-0.30343857593194101</v>
      </c>
      <c r="AL1824" s="23">
        <v>-0.59432711842236996</v>
      </c>
      <c r="AM1824" s="63">
        <v>-20.491615472012199</v>
      </c>
      <c r="AN1824" s="19"/>
      <c r="AO1824" s="26">
        <v>0.106428094188304</v>
      </c>
      <c r="AP1824" s="26">
        <v>-0.14338827147192201</v>
      </c>
      <c r="AQ1824" s="26">
        <v>8.2167443351936501E-2</v>
      </c>
      <c r="AR1824" s="26">
        <v>-0.367152618979453</v>
      </c>
      <c r="AS1824" s="24"/>
      <c r="AT1824" s="24"/>
      <c r="AU1824" s="24"/>
      <c r="AV1824" s="25"/>
      <c r="AW1824" s="19"/>
      <c r="AX1824" s="29"/>
      <c r="AY1824" s="30"/>
      <c r="AZ1824" s="30"/>
      <c r="BA1824" s="30"/>
      <c r="BB1824" s="62"/>
      <c r="BC1824" s="108">
        <v>-50.160373676335404</v>
      </c>
      <c r="BD1824" s="22">
        <v>43880</v>
      </c>
      <c r="BE1824" s="22">
        <v>43913</v>
      </c>
      <c r="BF1824" s="24"/>
      <c r="BG1824" s="22"/>
      <c r="BH1824" s="37"/>
    </row>
    <row r="1825" spans="1:60" x14ac:dyDescent="0.25">
      <c r="A1825" s="19"/>
      <c r="B1825" s="17" t="s">
        <v>1839</v>
      </c>
      <c r="C1825" s="17" t="s">
        <v>6105</v>
      </c>
      <c r="D1825" s="17" t="s">
        <v>3328</v>
      </c>
      <c r="E1825" s="20" t="s">
        <v>7322</v>
      </c>
      <c r="F1825" s="20" t="s">
        <v>3150</v>
      </c>
      <c r="G1825" s="82" t="s">
        <v>7251</v>
      </c>
      <c r="H1825" s="85" t="s">
        <v>7269</v>
      </c>
      <c r="I1825" s="21" t="s">
        <v>7417</v>
      </c>
      <c r="J1825" s="21" t="s">
        <v>8107</v>
      </c>
      <c r="K1825" s="19"/>
      <c r="L1825" s="22">
        <v>44015</v>
      </c>
      <c r="M1825" s="98">
        <v>2812.7690999992201</v>
      </c>
      <c r="N1825" s="94">
        <v>2812.7690999992201</v>
      </c>
      <c r="O1825" s="94">
        <v>4077.4593000002201</v>
      </c>
      <c r="P1825" s="62">
        <f t="shared" si="28"/>
        <v>0.68983376486408299</v>
      </c>
      <c r="Q1825" s="22">
        <v>43853</v>
      </c>
      <c r="R1825" s="99">
        <v>824504.527</v>
      </c>
      <c r="S1825" s="99">
        <v>830760.97513476596</v>
      </c>
      <c r="T1825" s="19"/>
      <c r="U1825" s="23">
        <v>5.7080853730440096E-3</v>
      </c>
      <c r="V1825" s="63">
        <v>1.27872504890547E-2</v>
      </c>
      <c r="W1825" s="23">
        <v>3.6119329488428803E-2</v>
      </c>
      <c r="X1825" s="63">
        <v>-5.99083701582276</v>
      </c>
      <c r="Y1825" s="23">
        <v>-0.29311426470579999</v>
      </c>
      <c r="Z1825" s="63">
        <v>-16.1108230900136</v>
      </c>
      <c r="AA1825" s="23">
        <v>-0.126411382269871</v>
      </c>
      <c r="AB1825" s="63">
        <v>4.2654774826660304</v>
      </c>
      <c r="AC1825" s="23">
        <v>9.0687294097733698E-2</v>
      </c>
      <c r="AD1825" s="63">
        <v>29.136026657302899</v>
      </c>
      <c r="AE1825" s="23">
        <v>6.7486754562196397E-2</v>
      </c>
      <c r="AF1825" s="64">
        <v>18.9420170401863</v>
      </c>
      <c r="AG1825" s="23">
        <v>6.1372614800347903E-3</v>
      </c>
      <c r="AH1825" s="63">
        <v>-5.4810996527521603</v>
      </c>
      <c r="AI1825" s="23">
        <v>-0.27149558409291802</v>
      </c>
      <c r="AJ1825" s="63">
        <v>-17.063445437088401</v>
      </c>
      <c r="AK1825" s="23">
        <v>-6.2410300000046798E-2</v>
      </c>
      <c r="AL1825" s="23">
        <v>-7.2591220005051599E-3</v>
      </c>
      <c r="AM1825" s="63">
        <v>-7.6841964983978004</v>
      </c>
      <c r="AN1825" s="19"/>
      <c r="AO1825" s="26">
        <v>0.10648036873142699</v>
      </c>
      <c r="AP1825" s="26">
        <v>-0.143266837529227</v>
      </c>
      <c r="AQ1825" s="26">
        <v>8.3703116983087994E-2</v>
      </c>
      <c r="AR1825" s="26">
        <v>-0.366224489509477</v>
      </c>
      <c r="AS1825" s="24">
        <v>9</v>
      </c>
      <c r="AT1825" s="24">
        <v>3</v>
      </c>
      <c r="AU1825" s="24">
        <v>6</v>
      </c>
      <c r="AV1825" s="25">
        <v>6</v>
      </c>
      <c r="AW1825" s="19"/>
      <c r="AX1825" s="29">
        <v>0.44551248099946</v>
      </c>
      <c r="AY1825" s="30">
        <v>-0.128665216040417</v>
      </c>
      <c r="AZ1825" s="30">
        <v>0.29562971349287198</v>
      </c>
      <c r="BA1825" s="30">
        <v>-0.16990116873375899</v>
      </c>
      <c r="BB1825" s="62">
        <v>4.5026981045521101E-2</v>
      </c>
      <c r="BC1825" s="108">
        <v>-50.529554028937099</v>
      </c>
      <c r="BD1825" s="22">
        <v>43853</v>
      </c>
      <c r="BE1825" s="22">
        <v>43913</v>
      </c>
      <c r="BF1825" s="24"/>
      <c r="BG1825" s="22"/>
      <c r="BH1825" s="37"/>
    </row>
    <row r="1826" spans="1:60" x14ac:dyDescent="0.25">
      <c r="A1826" s="19"/>
      <c r="B1826" s="17" t="s">
        <v>1840</v>
      </c>
      <c r="C1826" s="17" t="s">
        <v>6106</v>
      </c>
      <c r="D1826" s="17" t="s">
        <v>3329</v>
      </c>
      <c r="E1826" s="20" t="s">
        <v>7298</v>
      </c>
      <c r="F1826" s="20" t="s">
        <v>3157</v>
      </c>
      <c r="G1826" s="82" t="s">
        <v>7250</v>
      </c>
      <c r="H1826" s="85" t="s">
        <v>7276</v>
      </c>
      <c r="I1826" s="21" t="s">
        <v>7417</v>
      </c>
      <c r="J1826" s="21" t="s">
        <v>8108</v>
      </c>
      <c r="K1826" s="19"/>
      <c r="L1826" s="22">
        <v>44015</v>
      </c>
      <c r="M1826" s="98">
        <v>1655.54040000029</v>
      </c>
      <c r="N1826" s="94">
        <v>1655.54040000029</v>
      </c>
      <c r="O1826" s="94">
        <v>1826.40630000085</v>
      </c>
      <c r="P1826" s="62">
        <f t="shared" si="28"/>
        <v>0.90644693899682649</v>
      </c>
      <c r="Q1826" s="22">
        <v>43836</v>
      </c>
      <c r="R1826" s="99">
        <v>1019392.9570000001</v>
      </c>
      <c r="S1826" s="99">
        <v>517026.99425976601</v>
      </c>
      <c r="T1826" s="19"/>
      <c r="U1826" s="23">
        <v>-4.9608717745286402E-4</v>
      </c>
      <c r="V1826" s="63">
        <v>-0.60763000456063299</v>
      </c>
      <c r="W1826" s="23">
        <v>9.8598467084229906E-3</v>
      </c>
      <c r="X1826" s="63">
        <v>-8.6167852938233391</v>
      </c>
      <c r="Y1826" s="23">
        <v>-8.8164493204239996E-2</v>
      </c>
      <c r="Z1826" s="63">
        <v>4.3841540601570204</v>
      </c>
      <c r="AA1826" s="23">
        <v>-1.0598144715004299E-2</v>
      </c>
      <c r="AB1826" s="63">
        <v>15.8468012381491</v>
      </c>
      <c r="AC1826" s="23">
        <v>-6.27865599562938E-2</v>
      </c>
      <c r="AD1826" s="63">
        <v>13.788641251900099</v>
      </c>
      <c r="AE1826" s="23">
        <v>4.6468052656564403E-2</v>
      </c>
      <c r="AF1826" s="64">
        <v>16.840146849630401</v>
      </c>
      <c r="AG1826" s="23">
        <v>-5.5141894063126496E-4</v>
      </c>
      <c r="AH1826" s="63">
        <v>-6.1499676948224096</v>
      </c>
      <c r="AI1826" s="23">
        <v>-7.1050215089635493E-2</v>
      </c>
      <c r="AJ1826" s="63">
        <v>2.98109146323986</v>
      </c>
      <c r="AK1826" s="23">
        <v>0.16480714838515301</v>
      </c>
      <c r="AL1826" s="23">
        <v>2.0363983319839501E-2</v>
      </c>
      <c r="AM1826" s="63">
        <v>22.726381381391501</v>
      </c>
      <c r="AN1826" s="19"/>
      <c r="AO1826" s="26">
        <v>1.6014814362279101E-2</v>
      </c>
      <c r="AP1826" s="26">
        <v>-1.4801751581217101E-2</v>
      </c>
      <c r="AQ1826" s="26">
        <v>2.75853139119135E-2</v>
      </c>
      <c r="AR1826" s="26">
        <v>-5.2726501435245203E-2</v>
      </c>
      <c r="AS1826" s="24">
        <v>5</v>
      </c>
      <c r="AT1826" s="24">
        <v>7</v>
      </c>
      <c r="AU1826" s="24">
        <v>7</v>
      </c>
      <c r="AV1826" s="25">
        <v>5</v>
      </c>
      <c r="AW1826" s="19"/>
      <c r="AX1826" s="29">
        <v>7.1061874489387306E-2</v>
      </c>
      <c r="AY1826" s="30">
        <v>-0.48001991135015498</v>
      </c>
      <c r="AZ1826" s="30">
        <v>0.37879296375876897</v>
      </c>
      <c r="BA1826" s="30">
        <v>-0.68799255229078005</v>
      </c>
      <c r="BB1826" s="62">
        <v>7.3424426348083199E-3</v>
      </c>
      <c r="BC1826" s="108">
        <v>-12.6040793880238</v>
      </c>
      <c r="BD1826" s="22">
        <v>43836</v>
      </c>
      <c r="BE1826" s="22">
        <v>43956</v>
      </c>
      <c r="BF1826" s="24"/>
      <c r="BG1826" s="22"/>
      <c r="BH1826" s="37"/>
    </row>
    <row r="1827" spans="1:60" x14ac:dyDescent="0.25">
      <c r="A1827" s="19"/>
      <c r="B1827" s="17" t="s">
        <v>1841</v>
      </c>
      <c r="C1827" s="17" t="s">
        <v>6107</v>
      </c>
      <c r="D1827" s="17" t="s">
        <v>3329</v>
      </c>
      <c r="E1827" s="20" t="s">
        <v>7382</v>
      </c>
      <c r="F1827" s="20" t="s">
        <v>3157</v>
      </c>
      <c r="G1827" s="82" t="s">
        <v>7250</v>
      </c>
      <c r="H1827" s="85" t="s">
        <v>7276</v>
      </c>
      <c r="I1827" s="21" t="s">
        <v>7417</v>
      </c>
      <c r="J1827" s="21" t="s">
        <v>8109</v>
      </c>
      <c r="K1827" s="19"/>
      <c r="L1827" s="22">
        <v>44015</v>
      </c>
      <c r="M1827" s="98">
        <v>1055.11830000021</v>
      </c>
      <c r="N1827" s="94">
        <v>1055.11830000021</v>
      </c>
      <c r="O1827" s="94">
        <v>1181.1637999992799</v>
      </c>
      <c r="P1827" s="62">
        <f t="shared" si="28"/>
        <v>0.8932870275916458</v>
      </c>
      <c r="Q1827" s="22">
        <v>43836</v>
      </c>
      <c r="R1827" s="99">
        <v>5362808.8559999997</v>
      </c>
      <c r="S1827" s="99">
        <v>3593075.39117578</v>
      </c>
      <c r="T1827" s="19"/>
      <c r="U1827" s="23">
        <v>-5.7780017777986402E-4</v>
      </c>
      <c r="V1827" s="63">
        <v>-0.61580130459333304</v>
      </c>
      <c r="W1827" s="23">
        <v>7.3876678652595703E-3</v>
      </c>
      <c r="X1827" s="63">
        <v>-8.8640031781396793</v>
      </c>
      <c r="Y1827" s="23">
        <v>-0.101622900172515</v>
      </c>
      <c r="Z1827" s="63">
        <v>3.0383133633295101</v>
      </c>
      <c r="AA1827" s="23">
        <v>-3.9784240502740403E-2</v>
      </c>
      <c r="AB1827" s="63">
        <v>12.9281916593754</v>
      </c>
      <c r="AC1827" s="23">
        <v>-0.117080567198136</v>
      </c>
      <c r="AD1827" s="63">
        <v>8.3592405277158797</v>
      </c>
      <c r="AE1827" s="23">
        <v>-4.2336505915081903E-2</v>
      </c>
      <c r="AF1827" s="64">
        <v>7.9596909924512103</v>
      </c>
      <c r="AG1827" s="23">
        <v>-7.9643221124570097E-4</v>
      </c>
      <c r="AH1827" s="63">
        <v>-6.1744690218838496</v>
      </c>
      <c r="AI1827" s="23">
        <v>-8.4985594690806507E-2</v>
      </c>
      <c r="AJ1827" s="63">
        <v>1.5875535031227599</v>
      </c>
      <c r="AK1827" s="23">
        <v>-4.4294215684203699E-2</v>
      </c>
      <c r="AL1827" s="23">
        <v>-5.9689540794352104E-3</v>
      </c>
      <c r="AM1827" s="63">
        <v>1.8162449744559099</v>
      </c>
      <c r="AN1827" s="19"/>
      <c r="AO1827" s="26">
        <v>1.5765076410389201E-2</v>
      </c>
      <c r="AP1827" s="26">
        <v>-1.48821919656257E-2</v>
      </c>
      <c r="AQ1827" s="26">
        <v>2.4985772030049699E-2</v>
      </c>
      <c r="AR1827" s="26">
        <v>-5.5122435958765002E-2</v>
      </c>
      <c r="AS1827" s="24">
        <v>5</v>
      </c>
      <c r="AT1827" s="24">
        <v>7</v>
      </c>
      <c r="AU1827" s="24">
        <v>7</v>
      </c>
      <c r="AV1827" s="25">
        <v>5</v>
      </c>
      <c r="AW1827" s="19"/>
      <c r="AX1827" s="29">
        <v>7.1111583189485794E-2</v>
      </c>
      <c r="AY1827" s="30">
        <v>-0.85556683294726099</v>
      </c>
      <c r="AZ1827" s="30">
        <v>0.28277123591624298</v>
      </c>
      <c r="BA1827" s="30">
        <v>-1.2030531363652699</v>
      </c>
      <c r="BB1827" s="62">
        <v>7.3466421337889196E-3</v>
      </c>
      <c r="BC1827" s="108">
        <v>-13.456711084363601</v>
      </c>
      <c r="BD1827" s="22">
        <v>43836</v>
      </c>
      <c r="BE1827" s="22">
        <v>43956</v>
      </c>
      <c r="BF1827" s="24"/>
      <c r="BG1827" s="22"/>
      <c r="BH1827" s="37"/>
    </row>
    <row r="1828" spans="1:60" x14ac:dyDescent="0.25">
      <c r="A1828" s="19"/>
      <c r="B1828" s="17" t="s">
        <v>1842</v>
      </c>
      <c r="C1828" s="17" t="s">
        <v>6108</v>
      </c>
      <c r="D1828" s="17" t="s">
        <v>3329</v>
      </c>
      <c r="E1828" s="20" t="s">
        <v>7383</v>
      </c>
      <c r="F1828" s="20" t="s">
        <v>3157</v>
      </c>
      <c r="G1828" s="82" t="s">
        <v>7250</v>
      </c>
      <c r="H1828" s="85" t="s">
        <v>7276</v>
      </c>
      <c r="I1828" s="21" t="s">
        <v>7417</v>
      </c>
      <c r="J1828" s="21" t="s">
        <v>8110</v>
      </c>
      <c r="K1828" s="19"/>
      <c r="L1828" s="22">
        <v>44015</v>
      </c>
      <c r="M1828" s="98">
        <v>1135.0308999996601</v>
      </c>
      <c r="N1828" s="94">
        <v>1135.0308999996601</v>
      </c>
      <c r="O1828" s="94">
        <v>1261.39690000005</v>
      </c>
      <c r="P1828" s="62">
        <f t="shared" si="28"/>
        <v>0.89982058779406793</v>
      </c>
      <c r="Q1828" s="22">
        <v>43836</v>
      </c>
      <c r="R1828" s="99">
        <v>712400.55500000005</v>
      </c>
      <c r="S1828" s="99">
        <v>795867.430851563</v>
      </c>
      <c r="T1828" s="19"/>
      <c r="U1828" s="23">
        <v>-5.3705361733591395E-4</v>
      </c>
      <c r="V1828" s="63">
        <v>-0.61172664854893799</v>
      </c>
      <c r="W1828" s="23">
        <v>8.6186113403527997E-3</v>
      </c>
      <c r="X1828" s="63">
        <v>-8.7409088306303602</v>
      </c>
      <c r="Y1828" s="23">
        <v>-9.49414825827989E-2</v>
      </c>
      <c r="Z1828" s="63">
        <v>3.70645512230112</v>
      </c>
      <c r="AA1828" s="23">
        <v>-2.5349497150273199E-2</v>
      </c>
      <c r="AB1828" s="63">
        <v>14.3716659946222</v>
      </c>
      <c r="AC1828" s="23">
        <v>-9.0335919781937293E-2</v>
      </c>
      <c r="AD1828" s="63">
        <v>11.033705269335799</v>
      </c>
      <c r="AE1828" s="23">
        <v>1.5851086791371901E-3</v>
      </c>
      <c r="AF1828" s="64">
        <v>12.3518524518731</v>
      </c>
      <c r="AG1828" s="23">
        <v>-6.7432836658554195E-4</v>
      </c>
      <c r="AH1828" s="63">
        <v>-6.1622586374142001</v>
      </c>
      <c r="AI1828" s="23">
        <v>-7.8067822470111403E-2</v>
      </c>
      <c r="AJ1828" s="63">
        <v>2.2793307251922701</v>
      </c>
      <c r="AK1828" s="23">
        <v>8.4845927398418994E-2</v>
      </c>
      <c r="AL1828" s="23">
        <v>1.0819713437740601E-2</v>
      </c>
      <c r="AM1828" s="63">
        <v>14.730259282718199</v>
      </c>
      <c r="AN1828" s="19"/>
      <c r="AO1828" s="26">
        <v>1.5889496909949199E-2</v>
      </c>
      <c r="AP1828" s="26">
        <v>-1.48420954292305E-2</v>
      </c>
      <c r="AQ1828" s="26">
        <v>2.6280446149030499E-2</v>
      </c>
      <c r="AR1828" s="26">
        <v>-5.3929352046034197E-2</v>
      </c>
      <c r="AS1828" s="24">
        <v>5</v>
      </c>
      <c r="AT1828" s="24">
        <v>7</v>
      </c>
      <c r="AU1828" s="24">
        <v>7</v>
      </c>
      <c r="AV1828" s="25">
        <v>5</v>
      </c>
      <c r="AW1828" s="19"/>
      <c r="AX1828" s="29">
        <v>7.10850016769837E-2</v>
      </c>
      <c r="AY1828" s="30">
        <v>-0.66985063874199102</v>
      </c>
      <c r="AZ1828" s="30">
        <v>0.33028073657169399</v>
      </c>
      <c r="BA1828" s="30">
        <v>-0.95090113305832302</v>
      </c>
      <c r="BB1828" s="62">
        <v>7.34436273498432E-3</v>
      </c>
      <c r="BC1828" s="108">
        <v>-13.0328844157484</v>
      </c>
      <c r="BD1828" s="22">
        <v>43836</v>
      </c>
      <c r="BE1828" s="22">
        <v>43956</v>
      </c>
      <c r="BF1828" s="24"/>
      <c r="BG1828" s="22"/>
      <c r="BH1828" s="37"/>
    </row>
    <row r="1829" spans="1:60" x14ac:dyDescent="0.25">
      <c r="A1829" s="19"/>
      <c r="B1829" s="17" t="s">
        <v>1843</v>
      </c>
      <c r="C1829" s="17" t="s">
        <v>6109</v>
      </c>
      <c r="D1829" s="17" t="s">
        <v>3329</v>
      </c>
      <c r="E1829" s="20" t="s">
        <v>7384</v>
      </c>
      <c r="F1829" s="20" t="s">
        <v>3157</v>
      </c>
      <c r="G1829" s="82" t="s">
        <v>7250</v>
      </c>
      <c r="H1829" s="85" t="s">
        <v>7276</v>
      </c>
      <c r="I1829" s="21" t="s">
        <v>7417</v>
      </c>
      <c r="J1829" s="21" t="s">
        <v>8111</v>
      </c>
      <c r="K1829" s="19"/>
      <c r="L1829" s="22">
        <v>44015</v>
      </c>
      <c r="M1829" s="98">
        <v>1380.62289999984</v>
      </c>
      <c r="N1829" s="94">
        <v>1380.62289999984</v>
      </c>
      <c r="O1829" s="94">
        <v>1526.84490000084</v>
      </c>
      <c r="P1829" s="62">
        <f t="shared" si="28"/>
        <v>0.90423257791219036</v>
      </c>
      <c r="Q1829" s="22">
        <v>43836</v>
      </c>
      <c r="R1829" s="99">
        <v>182863.69500000001</v>
      </c>
      <c r="S1829" s="99">
        <v>172582.66060693399</v>
      </c>
      <c r="T1829" s="19"/>
      <c r="U1829" s="23">
        <v>-5.0972724056919105E-4</v>
      </c>
      <c r="V1829" s="63">
        <v>-0.60899401087226601</v>
      </c>
      <c r="W1829" s="23">
        <v>9.4459793763235194E-3</v>
      </c>
      <c r="X1829" s="63">
        <v>-8.6581720270332898</v>
      </c>
      <c r="Y1829" s="23">
        <v>-9.0429362134309493E-2</v>
      </c>
      <c r="Z1829" s="63">
        <v>4.1576671671500698</v>
      </c>
      <c r="AA1829" s="23">
        <v>-1.55399637369555E-2</v>
      </c>
      <c r="AB1829" s="63">
        <v>15.3526193359576</v>
      </c>
      <c r="AC1829" s="23">
        <v>-7.1946169737202595E-2</v>
      </c>
      <c r="AD1829" s="63">
        <v>12.8726802738092</v>
      </c>
      <c r="AE1829" s="23">
        <v>3.2104063908263897E-2</v>
      </c>
      <c r="AF1829" s="64">
        <v>15.403747974793101</v>
      </c>
      <c r="AG1829" s="23">
        <v>-5.9242473707854504E-4</v>
      </c>
      <c r="AH1829" s="63">
        <v>-6.1540682744671402</v>
      </c>
      <c r="AI1829" s="23">
        <v>-7.3395571716027896E-2</v>
      </c>
      <c r="AJ1829" s="63">
        <v>2.7465558006006199</v>
      </c>
      <c r="AK1829" s="23">
        <v>0.13622873454005499</v>
      </c>
      <c r="AL1829" s="23">
        <v>1.6789195449746299E-2</v>
      </c>
      <c r="AM1829" s="63">
        <v>21.932452004257399</v>
      </c>
      <c r="AN1829" s="19"/>
      <c r="AO1829" s="26">
        <v>1.59730102241156E-2</v>
      </c>
      <c r="AP1829" s="26">
        <v>-1.48151626735853E-2</v>
      </c>
      <c r="AQ1829" s="26">
        <v>2.7149968616868098E-2</v>
      </c>
      <c r="AR1829" s="26">
        <v>-5.31277412165218E-2</v>
      </c>
      <c r="AS1829" s="24">
        <v>5</v>
      </c>
      <c r="AT1829" s="24">
        <v>7</v>
      </c>
      <c r="AU1829" s="24">
        <v>7</v>
      </c>
      <c r="AV1829" s="25">
        <v>5</v>
      </c>
      <c r="AW1829" s="19"/>
      <c r="AX1829" s="29">
        <v>7.1069136721489498E-2</v>
      </c>
      <c r="AY1829" s="30">
        <v>-0.54361832459107995</v>
      </c>
      <c r="AZ1829" s="30">
        <v>0.362545275335378</v>
      </c>
      <c r="BA1829" s="30">
        <v>-0.77665475140020102</v>
      </c>
      <c r="BB1829" s="62">
        <v>7.3430365426702298E-3</v>
      </c>
      <c r="BC1829" s="108">
        <v>-12.747247608538601</v>
      </c>
      <c r="BD1829" s="22">
        <v>43836</v>
      </c>
      <c r="BE1829" s="22">
        <v>43956</v>
      </c>
      <c r="BF1829" s="24"/>
      <c r="BG1829" s="22"/>
      <c r="BH1829" s="37"/>
    </row>
    <row r="1830" spans="1:60" x14ac:dyDescent="0.25">
      <c r="A1830" s="19"/>
      <c r="B1830" s="17" t="s">
        <v>1844</v>
      </c>
      <c r="C1830" s="17" t="s">
        <v>6110</v>
      </c>
      <c r="D1830" s="17" t="s">
        <v>3329</v>
      </c>
      <c r="E1830" s="20" t="s">
        <v>7388</v>
      </c>
      <c r="F1830" s="20" t="s">
        <v>3157</v>
      </c>
      <c r="G1830" s="82" t="s">
        <v>7250</v>
      </c>
      <c r="H1830" s="85" t="s">
        <v>7276</v>
      </c>
      <c r="I1830" s="21" t="s">
        <v>7417</v>
      </c>
      <c r="J1830" s="21" t="s">
        <v>8112</v>
      </c>
      <c r="K1830" s="19"/>
      <c r="L1830" s="22">
        <v>44015</v>
      </c>
      <c r="M1830" s="98">
        <v>1361.4283000007299</v>
      </c>
      <c r="N1830" s="94">
        <v>1361.4283000007299</v>
      </c>
      <c r="O1830" s="94">
        <v>1498.2721999995399</v>
      </c>
      <c r="P1830" s="62">
        <f t="shared" si="28"/>
        <v>0.90866552820051527</v>
      </c>
      <c r="Q1830" s="22">
        <v>43836</v>
      </c>
      <c r="R1830" s="99">
        <v>42571.55</v>
      </c>
      <c r="S1830" s="99">
        <v>39854.449587768599</v>
      </c>
      <c r="T1830" s="19"/>
      <c r="U1830" s="23">
        <v>-4.82422026834683E-4</v>
      </c>
      <c r="V1830" s="63">
        <v>-0.60626348949881503</v>
      </c>
      <c r="W1830" s="23">
        <v>1.02739474441478E-2</v>
      </c>
      <c r="X1830" s="63">
        <v>-8.5753752202581399</v>
      </c>
      <c r="Y1830" s="23">
        <v>-8.5895623723481598E-2</v>
      </c>
      <c r="Z1830" s="63">
        <v>4.6110410082328599</v>
      </c>
      <c r="AA1830" s="23">
        <v>-5.6319328223253303E-3</v>
      </c>
      <c r="AB1830" s="63">
        <v>16.343422427424201</v>
      </c>
      <c r="AC1830" s="23">
        <v>-5.3183103167612003E-2</v>
      </c>
      <c r="AD1830" s="63">
        <v>14.748986930775599</v>
      </c>
      <c r="AE1830" s="23">
        <v>6.3553541785950102E-2</v>
      </c>
      <c r="AF1830" s="64">
        <v>18.548695762554399</v>
      </c>
      <c r="AG1830" s="23">
        <v>-5.1045294276263998E-4</v>
      </c>
      <c r="AH1830" s="63">
        <v>-6.14587109503191</v>
      </c>
      <c r="AI1830" s="23">
        <v>-6.8700547548360205E-2</v>
      </c>
      <c r="AJ1830" s="63">
        <v>3.2160582173673902</v>
      </c>
      <c r="AK1830" s="23">
        <v>0.22031038658489699</v>
      </c>
      <c r="AL1830" s="23">
        <v>2.6296625565009901E-2</v>
      </c>
      <c r="AM1830" s="63">
        <v>30.340617208741602</v>
      </c>
      <c r="AN1830" s="19"/>
      <c r="AO1830" s="26">
        <v>1.6056734344601899E-2</v>
      </c>
      <c r="AP1830" s="26">
        <v>-1.47882941428179E-2</v>
      </c>
      <c r="AQ1830" s="26">
        <v>2.8020534571624001E-2</v>
      </c>
      <c r="AR1830" s="26">
        <v>-5.2324582139626701E-2</v>
      </c>
      <c r="AS1830" s="24">
        <v>6</v>
      </c>
      <c r="AT1830" s="24">
        <v>6</v>
      </c>
      <c r="AU1830" s="24">
        <v>7</v>
      </c>
      <c r="AV1830" s="25">
        <v>5</v>
      </c>
      <c r="AW1830" s="19"/>
      <c r="AX1830" s="29">
        <v>7.1054984821166706E-2</v>
      </c>
      <c r="AY1830" s="30">
        <v>-0.41610268419026403</v>
      </c>
      <c r="AZ1830" s="30">
        <v>0.39511564103440799</v>
      </c>
      <c r="BA1830" s="30">
        <v>-0.59829695081498402</v>
      </c>
      <c r="BB1830" s="62">
        <v>7.3418872689853696E-3</v>
      </c>
      <c r="BC1830" s="108">
        <v>-12.460753126200901</v>
      </c>
      <c r="BD1830" s="22">
        <v>43836</v>
      </c>
      <c r="BE1830" s="22">
        <v>43956</v>
      </c>
      <c r="BF1830" s="24"/>
      <c r="BG1830" s="22"/>
      <c r="BH1830" s="37"/>
    </row>
    <row r="1831" spans="1:60" x14ac:dyDescent="0.25">
      <c r="A1831" s="19"/>
      <c r="B1831" s="17" t="s">
        <v>1845</v>
      </c>
      <c r="C1831" s="17" t="s">
        <v>6111</v>
      </c>
      <c r="D1831" s="17" t="s">
        <v>3329</v>
      </c>
      <c r="E1831" s="20" t="s">
        <v>7389</v>
      </c>
      <c r="F1831" s="20" t="s">
        <v>3157</v>
      </c>
      <c r="G1831" s="82" t="s">
        <v>7250</v>
      </c>
      <c r="H1831" s="85" t="s">
        <v>7276</v>
      </c>
      <c r="I1831" s="21" t="s">
        <v>7417</v>
      </c>
      <c r="J1831" s="21" t="s">
        <v>8113</v>
      </c>
      <c r="K1831" s="19"/>
      <c r="L1831" s="22">
        <v>44015</v>
      </c>
      <c r="M1831" s="98">
        <v>1054.70179999992</v>
      </c>
      <c r="N1831" s="94">
        <v>1054.70179999992</v>
      </c>
      <c r="O1831" s="94">
        <v>1157.59679999948</v>
      </c>
      <c r="P1831" s="62">
        <f t="shared" si="28"/>
        <v>0.91111326499899947</v>
      </c>
      <c r="Q1831" s="22">
        <v>43836</v>
      </c>
      <c r="R1831" s="99">
        <v>110282.4</v>
      </c>
      <c r="S1831" s="99">
        <v>126276.96099231001</v>
      </c>
      <c r="T1831" s="19"/>
      <c r="U1831" s="23">
        <v>-4.67401760033681E-4</v>
      </c>
      <c r="V1831" s="63">
        <v>-0.60476146281871501</v>
      </c>
      <c r="W1831" s="23">
        <v>1.07293136970839E-2</v>
      </c>
      <c r="X1831" s="63">
        <v>-8.5298385949572495</v>
      </c>
      <c r="Y1831" s="23">
        <v>-8.3391582668846206E-2</v>
      </c>
      <c r="Z1831" s="63">
        <v>4.8614451136963899</v>
      </c>
      <c r="AA1831" s="23">
        <v>-1.40209548590065E-4</v>
      </c>
      <c r="AB1831" s="63">
        <v>16.8925947547832</v>
      </c>
      <c r="AC1831" s="23">
        <v>-4.2704283625425901E-2</v>
      </c>
      <c r="AD1831" s="63">
        <v>15.7968688849942</v>
      </c>
      <c r="AE1831" s="23">
        <v>8.1255931929335903E-2</v>
      </c>
      <c r="AF1831" s="64">
        <v>20.3189347769076</v>
      </c>
      <c r="AG1831" s="23">
        <v>-4.6541253323084702E-4</v>
      </c>
      <c r="AH1831" s="63">
        <v>-6.1413670540787297</v>
      </c>
      <c r="AI1831" s="23">
        <v>-6.6107471392606407E-2</v>
      </c>
      <c r="AJ1831" s="63">
        <v>3.4753658329427699</v>
      </c>
      <c r="AK1831" s="23">
        <v>5.4701799999747898E-2</v>
      </c>
      <c r="AL1831" s="23">
        <v>1.6982023478703898E-2</v>
      </c>
      <c r="AM1831" s="63">
        <v>19.403462019923602</v>
      </c>
      <c r="AN1831" s="19"/>
      <c r="AO1831" s="26">
        <v>1.6102421208415801E-2</v>
      </c>
      <c r="AP1831" s="26">
        <v>-1.4773495719964599E-2</v>
      </c>
      <c r="AQ1831" s="26">
        <v>2.8499530839326302E-2</v>
      </c>
      <c r="AR1831" s="26">
        <v>-5.1883614642065402E-2</v>
      </c>
      <c r="AS1831" s="24">
        <v>6</v>
      </c>
      <c r="AT1831" s="24">
        <v>6</v>
      </c>
      <c r="AU1831" s="24">
        <v>7</v>
      </c>
      <c r="AV1831" s="25">
        <v>5</v>
      </c>
      <c r="AW1831" s="19"/>
      <c r="AX1831" s="29">
        <v>7.1047965020043194E-2</v>
      </c>
      <c r="AY1831" s="30">
        <v>-0.34542518955186102</v>
      </c>
      <c r="AZ1831" s="30">
        <v>0.41316229045469299</v>
      </c>
      <c r="BA1831" s="30">
        <v>-0.49842727972372802</v>
      </c>
      <c r="BB1831" s="62">
        <v>7.3413336105022601E-3</v>
      </c>
      <c r="BC1831" s="108">
        <v>-12.302720601816</v>
      </c>
      <c r="BD1831" s="22">
        <v>43836</v>
      </c>
      <c r="BE1831" s="22">
        <v>43956</v>
      </c>
      <c r="BF1831" s="24"/>
      <c r="BG1831" s="22"/>
      <c r="BH1831" s="37"/>
    </row>
    <row r="1832" spans="1:60" x14ac:dyDescent="0.25">
      <c r="A1832" s="19"/>
      <c r="B1832" s="17" t="s">
        <v>1846</v>
      </c>
      <c r="C1832" s="17" t="s">
        <v>6112</v>
      </c>
      <c r="D1832" s="17" t="s">
        <v>3329</v>
      </c>
      <c r="E1832" s="20" t="s">
        <v>7320</v>
      </c>
      <c r="F1832" s="20" t="s">
        <v>3157</v>
      </c>
      <c r="G1832" s="82" t="s">
        <v>7250</v>
      </c>
      <c r="H1832" s="85" t="s">
        <v>7276</v>
      </c>
      <c r="I1832" s="21" t="s">
        <v>7417</v>
      </c>
      <c r="J1832" s="21" t="s">
        <v>8114</v>
      </c>
      <c r="K1832" s="19"/>
      <c r="L1832" s="22">
        <v>44015</v>
      </c>
      <c r="M1832" s="98">
        <v>1196.9294000007201</v>
      </c>
      <c r="N1832" s="94">
        <v>1196.9294000007201</v>
      </c>
      <c r="O1832" s="94">
        <v>1206.88230000064</v>
      </c>
      <c r="P1832" s="62">
        <f t="shared" si="28"/>
        <v>0.99175321404588113</v>
      </c>
      <c r="Q1832" s="22">
        <v>43922</v>
      </c>
      <c r="R1832" s="99">
        <v>0</v>
      </c>
      <c r="S1832" s="99">
        <v>335557.52638916002</v>
      </c>
      <c r="T1832" s="19"/>
      <c r="U1832" s="23">
        <v>0</v>
      </c>
      <c r="V1832" s="63">
        <v>-0.55802128681534702</v>
      </c>
      <c r="W1832" s="23">
        <v>0</v>
      </c>
      <c r="X1832" s="63">
        <v>-9.6027699646656401</v>
      </c>
      <c r="Y1832" s="23">
        <v>1.48572159214382E-2</v>
      </c>
      <c r="Z1832" s="63">
        <v>14.6863249727321</v>
      </c>
      <c r="AA1832" s="23">
        <v>4.6591090231231598E-2</v>
      </c>
      <c r="AB1832" s="63">
        <v>21.565724732790802</v>
      </c>
      <c r="AC1832" s="23">
        <v>1.50350224721478E-2</v>
      </c>
      <c r="AD1832" s="63">
        <v>21.5707994947443</v>
      </c>
      <c r="AE1832" s="23">
        <v>0.18651264949759899</v>
      </c>
      <c r="AF1832" s="64">
        <v>30.844606533733899</v>
      </c>
      <c r="AG1832" s="23">
        <v>0</v>
      </c>
      <c r="AH1832" s="63">
        <v>-6.0948258007556397</v>
      </c>
      <c r="AI1832" s="23">
        <v>1.48572159214382E-2</v>
      </c>
      <c r="AJ1832" s="63">
        <v>11.5718345643545</v>
      </c>
      <c r="AK1832" s="23">
        <v>0.19692940000095399</v>
      </c>
      <c r="AL1832" s="23">
        <v>5.5680793942883597E-2</v>
      </c>
      <c r="AM1832" s="63">
        <v>32.277946309128303</v>
      </c>
      <c r="AN1832" s="19"/>
      <c r="AO1832" s="26">
        <v>1.6181749117094999E-2</v>
      </c>
      <c r="AP1832" s="26">
        <v>-7.6397626489779196E-3</v>
      </c>
      <c r="AQ1832" s="26">
        <v>2.53689935198054E-2</v>
      </c>
      <c r="AR1832" s="26">
        <v>-4.5269264783200898E-3</v>
      </c>
      <c r="AS1832" s="24">
        <v>3</v>
      </c>
      <c r="AT1832" s="24">
        <v>2</v>
      </c>
      <c r="AU1832" s="24">
        <v>7</v>
      </c>
      <c r="AV1832" s="25">
        <v>5</v>
      </c>
      <c r="AW1832" s="19"/>
      <c r="AX1832" s="29">
        <v>3.1555548606993403E-2</v>
      </c>
      <c r="AY1832" s="30">
        <v>0.54269347537774604</v>
      </c>
      <c r="AZ1832" s="30">
        <v>0.54422883963434299</v>
      </c>
      <c r="BA1832" s="30">
        <v>1.0570633632705699</v>
      </c>
      <c r="BB1832" s="62">
        <v>3.2704490389733102E-3</v>
      </c>
      <c r="BC1832" s="108">
        <v>-1.6726214443951899</v>
      </c>
      <c r="BD1832" s="22">
        <v>43783</v>
      </c>
      <c r="BE1832" s="22">
        <v>43913</v>
      </c>
      <c r="BF1832" s="24">
        <v>99</v>
      </c>
      <c r="BG1832" s="22">
        <v>43922</v>
      </c>
      <c r="BH1832" s="37"/>
    </row>
    <row r="1833" spans="1:60" x14ac:dyDescent="0.25">
      <c r="A1833" s="19"/>
      <c r="B1833" s="17" t="s">
        <v>1847</v>
      </c>
      <c r="C1833" s="17" t="s">
        <v>6113</v>
      </c>
      <c r="D1833" s="17" t="s">
        <v>3329</v>
      </c>
      <c r="E1833" s="20" t="s">
        <v>7376</v>
      </c>
      <c r="F1833" s="20" t="s">
        <v>3157</v>
      </c>
      <c r="G1833" s="82" t="s">
        <v>7250</v>
      </c>
      <c r="H1833" s="85" t="s">
        <v>7276</v>
      </c>
      <c r="I1833" s="21" t="s">
        <v>7417</v>
      </c>
      <c r="J1833" s="21" t="s">
        <v>8115</v>
      </c>
      <c r="K1833" s="19"/>
      <c r="L1833" s="22">
        <v>44015</v>
      </c>
      <c r="M1833" s="98">
        <v>1123.7946000006</v>
      </c>
      <c r="N1833" s="94">
        <v>1123.7946000006</v>
      </c>
      <c r="O1833" s="94">
        <v>1233.4298000000399</v>
      </c>
      <c r="P1833" s="62">
        <f t="shared" si="28"/>
        <v>0.91111354695708147</v>
      </c>
      <c r="Q1833" s="22">
        <v>43836</v>
      </c>
      <c r="R1833" s="99">
        <v>657903.85499999998</v>
      </c>
      <c r="S1833" s="99">
        <v>195251.976992432</v>
      </c>
      <c r="T1833" s="19"/>
      <c r="U1833" s="23">
        <v>-4.6739358276681698E-4</v>
      </c>
      <c r="V1833" s="63">
        <v>-0.60476064509202798</v>
      </c>
      <c r="W1833" s="23">
        <v>1.0729360128607399E-2</v>
      </c>
      <c r="X1833" s="63">
        <v>-8.5298339518048998</v>
      </c>
      <c r="Y1833" s="23">
        <v>-8.3391243578225804E-2</v>
      </c>
      <c r="Z1833" s="63">
        <v>4.8614790227584299</v>
      </c>
      <c r="AA1833" s="23">
        <v>-1.4039740472071601E-4</v>
      </c>
      <c r="AB1833" s="63">
        <v>16.892575969191999</v>
      </c>
      <c r="AC1833" s="23">
        <v>-4.2703973052121001E-2</v>
      </c>
      <c r="AD1833" s="63">
        <v>15.796899942317401</v>
      </c>
      <c r="AE1833" s="23">
        <v>8.1255208822840402E-2</v>
      </c>
      <c r="AF1833" s="64">
        <v>20.318862466258</v>
      </c>
      <c r="AG1833" s="23">
        <v>-4.6543775533791599E-4</v>
      </c>
      <c r="AH1833" s="63">
        <v>-6.1413695762894296</v>
      </c>
      <c r="AI1833" s="23">
        <v>-6.6107026244062603E-2</v>
      </c>
      <c r="AJ1833" s="63">
        <v>3.4754103477971499</v>
      </c>
      <c r="AK1833" s="23">
        <v>0.13216788726102099</v>
      </c>
      <c r="AL1833" s="23">
        <v>2.6933936973364301E-2</v>
      </c>
      <c r="AM1833" s="63">
        <v>-0.92275515871006097</v>
      </c>
      <c r="AN1833" s="19"/>
      <c r="AO1833" s="26">
        <v>1.6102475894513201E-2</v>
      </c>
      <c r="AP1833" s="26">
        <v>-1.47734865422535E-2</v>
      </c>
      <c r="AQ1833" s="26">
        <v>2.84994539779291E-2</v>
      </c>
      <c r="AR1833" s="26">
        <v>-5.1883712262715598E-2</v>
      </c>
      <c r="AS1833" s="24">
        <v>6</v>
      </c>
      <c r="AT1833" s="24">
        <v>6</v>
      </c>
      <c r="AU1833" s="24">
        <v>7</v>
      </c>
      <c r="AV1833" s="25">
        <v>5</v>
      </c>
      <c r="AW1833" s="19"/>
      <c r="AX1833" s="29">
        <v>7.1047955031172005E-2</v>
      </c>
      <c r="AY1833" s="30">
        <v>-0.34543018763815803</v>
      </c>
      <c r="AZ1833" s="30">
        <v>0.41316092661327303</v>
      </c>
      <c r="BA1833" s="30">
        <v>-0.49843463615843597</v>
      </c>
      <c r="BB1833" s="62">
        <v>7.3413326491663603E-3</v>
      </c>
      <c r="BC1833" s="108">
        <v>-12.3026863790001</v>
      </c>
      <c r="BD1833" s="22">
        <v>43836</v>
      </c>
      <c r="BE1833" s="22">
        <v>43956</v>
      </c>
      <c r="BF1833" s="24"/>
      <c r="BG1833" s="22"/>
      <c r="BH1833" s="37"/>
    </row>
    <row r="1834" spans="1:60" x14ac:dyDescent="0.25">
      <c r="A1834" s="19"/>
      <c r="B1834" s="17" t="s">
        <v>1848</v>
      </c>
      <c r="C1834" s="17" t="s">
        <v>6114</v>
      </c>
      <c r="D1834" s="17" t="s">
        <v>3330</v>
      </c>
      <c r="E1834" s="20" t="s">
        <v>7289</v>
      </c>
      <c r="F1834" s="20" t="s">
        <v>3153</v>
      </c>
      <c r="G1834" s="82" t="s">
        <v>7251</v>
      </c>
      <c r="H1834" s="85" t="s">
        <v>7269</v>
      </c>
      <c r="I1834" s="21" t="s">
        <v>7418</v>
      </c>
      <c r="J1834" s="21" t="s">
        <v>8116</v>
      </c>
      <c r="K1834" s="19"/>
      <c r="L1834" s="22">
        <v>44015</v>
      </c>
      <c r="M1834" s="98">
        <v>1964.2839359995</v>
      </c>
      <c r="N1834" s="94">
        <v>1964.2839359995</v>
      </c>
      <c r="O1834" s="94">
        <v>2902.1084299981599</v>
      </c>
      <c r="P1834" s="62">
        <f t="shared" si="28"/>
        <v>0.67684719002754334</v>
      </c>
      <c r="Q1834" s="22">
        <v>43854</v>
      </c>
      <c r="R1834" s="99">
        <v>4097822.6259765602</v>
      </c>
      <c r="S1834" s="99">
        <v>5679141.4996718699</v>
      </c>
      <c r="T1834" s="19"/>
      <c r="U1834" s="23">
        <v>-5.3505121286434596E-3</v>
      </c>
      <c r="V1834" s="63">
        <v>-1.0930724996796899</v>
      </c>
      <c r="W1834" s="23">
        <v>6.6029085572154103E-2</v>
      </c>
      <c r="X1834" s="63">
        <v>-2.9998614074502301</v>
      </c>
      <c r="Y1834" s="23">
        <v>-0.30669761264202</v>
      </c>
      <c r="Z1834" s="63">
        <v>-17.4691578836355</v>
      </c>
      <c r="AA1834" s="23">
        <v>-0.168836208506837</v>
      </c>
      <c r="AB1834" s="63">
        <v>2.2994858969468599E-2</v>
      </c>
      <c r="AC1834" s="23">
        <v>5.98993316452834E-3</v>
      </c>
      <c r="AD1834" s="63">
        <v>20.666290563996899</v>
      </c>
      <c r="AE1834" s="23">
        <v>-7.0292846930897204E-3</v>
      </c>
      <c r="AF1834" s="64">
        <v>11.490413114646801</v>
      </c>
      <c r="AG1834" s="23">
        <v>1.5981577284037499E-2</v>
      </c>
      <c r="AH1834" s="63">
        <v>-4.4966680723518904</v>
      </c>
      <c r="AI1834" s="23">
        <v>-0.28440530768508299</v>
      </c>
      <c r="AJ1834" s="63">
        <v>-18.354417796304901</v>
      </c>
      <c r="AK1834" s="23">
        <v>-0.31875175628461899</v>
      </c>
      <c r="AL1834" s="23">
        <v>-3.82662774100027E-2</v>
      </c>
      <c r="AM1834" s="63">
        <v>-16.436070929456001</v>
      </c>
      <c r="AN1834" s="19"/>
      <c r="AO1834" s="26">
        <v>8.6928327273199102E-2</v>
      </c>
      <c r="AP1834" s="26">
        <v>-0.110382886125153</v>
      </c>
      <c r="AQ1834" s="26">
        <v>7.8275347874296103E-2</v>
      </c>
      <c r="AR1834" s="26">
        <v>-0.35344914280518402</v>
      </c>
      <c r="AS1834" s="24">
        <v>8</v>
      </c>
      <c r="AT1834" s="24">
        <v>4</v>
      </c>
      <c r="AU1834" s="24">
        <v>4</v>
      </c>
      <c r="AV1834" s="25">
        <v>8</v>
      </c>
      <c r="AW1834" s="19"/>
      <c r="AX1834" s="29">
        <v>0.34304892650747199</v>
      </c>
      <c r="AY1834" s="30">
        <v>-0.43842800045968</v>
      </c>
      <c r="AZ1834" s="30">
        <v>6.1202684184919996E-3</v>
      </c>
      <c r="BA1834" s="30">
        <v>-0.56651767288349197</v>
      </c>
      <c r="BB1834" s="62">
        <v>3.4838516089294003E-2</v>
      </c>
      <c r="BC1834" s="108">
        <v>-49.583891184884102</v>
      </c>
      <c r="BD1834" s="22">
        <v>43854</v>
      </c>
      <c r="BE1834" s="22">
        <v>43914</v>
      </c>
      <c r="BF1834" s="24"/>
      <c r="BG1834" s="22"/>
      <c r="BH1834" s="37"/>
    </row>
    <row r="1835" spans="1:60" x14ac:dyDescent="0.25">
      <c r="A1835" s="19"/>
      <c r="B1835" s="17" t="s">
        <v>1849</v>
      </c>
      <c r="C1835" s="17" t="s">
        <v>6115</v>
      </c>
      <c r="D1835" s="17" t="s">
        <v>3330</v>
      </c>
      <c r="E1835" s="20" t="s">
        <v>7298</v>
      </c>
      <c r="F1835" s="20" t="s">
        <v>3153</v>
      </c>
      <c r="G1835" s="82" t="s">
        <v>7251</v>
      </c>
      <c r="H1835" s="85" t="s">
        <v>7269</v>
      </c>
      <c r="I1835" s="21" t="s">
        <v>7418</v>
      </c>
      <c r="J1835" s="21" t="s">
        <v>8117</v>
      </c>
      <c r="K1835" s="19"/>
      <c r="L1835" s="22">
        <v>44015</v>
      </c>
      <c r="M1835" s="98">
        <v>3125.3918519988702</v>
      </c>
      <c r="N1835" s="94">
        <v>3125.3918519988702</v>
      </c>
      <c r="O1835" s="94">
        <v>4586.24992799759</v>
      </c>
      <c r="P1835" s="62">
        <f t="shared" si="28"/>
        <v>0.68147002476235574</v>
      </c>
      <c r="Q1835" s="22">
        <v>43854</v>
      </c>
      <c r="R1835" s="99">
        <v>4448421.23548437</v>
      </c>
      <c r="S1835" s="99">
        <v>6173571.6425546901</v>
      </c>
      <c r="T1835" s="19"/>
      <c r="U1835" s="23">
        <v>-5.3317859237722604E-3</v>
      </c>
      <c r="V1835" s="63">
        <v>-1.0911998791925701</v>
      </c>
      <c r="W1835" s="23">
        <v>6.7367401465162402E-2</v>
      </c>
      <c r="X1835" s="63">
        <v>-2.8660298181493999</v>
      </c>
      <c r="Y1835" s="23">
        <v>-0.30134655740490401</v>
      </c>
      <c r="Z1835" s="63">
        <v>-16.934052359923999</v>
      </c>
      <c r="AA1835" s="23">
        <v>-0.152647960878385</v>
      </c>
      <c r="AB1835" s="63">
        <v>1.6418196218146499</v>
      </c>
      <c r="AC1835" s="23">
        <v>5.0579200556967401E-2</v>
      </c>
      <c r="AD1835" s="63">
        <v>25.125217303226201</v>
      </c>
      <c r="AE1835" s="23">
        <v>6.2309062308486297E-2</v>
      </c>
      <c r="AF1835" s="64">
        <v>18.424247814807998</v>
      </c>
      <c r="AG1835" s="23">
        <v>1.60694424830581E-2</v>
      </c>
      <c r="AH1835" s="63">
        <v>-4.4878815524498403</v>
      </c>
      <c r="AI1835" s="23">
        <v>-0.278790035418642</v>
      </c>
      <c r="AJ1835" s="63">
        <v>-17.792890569660798</v>
      </c>
      <c r="AK1835" s="23">
        <v>-6.5177563486067805E-2</v>
      </c>
      <c r="AL1835" s="23">
        <v>-7.0842335298948499E-3</v>
      </c>
      <c r="AM1835" s="63">
        <v>6.3635715180716899</v>
      </c>
      <c r="AN1835" s="19"/>
      <c r="AO1835" s="26">
        <v>8.7006261808710406E-2</v>
      </c>
      <c r="AP1835" s="26">
        <v>-0.110333995443361</v>
      </c>
      <c r="AQ1835" s="26">
        <v>8.0409161177231001E-2</v>
      </c>
      <c r="AR1835" s="26">
        <v>-0.35258954919583602</v>
      </c>
      <c r="AS1835" s="24">
        <v>8</v>
      </c>
      <c r="AT1835" s="24">
        <v>4</v>
      </c>
      <c r="AU1835" s="24">
        <v>4</v>
      </c>
      <c r="AV1835" s="25">
        <v>8</v>
      </c>
      <c r="AW1835" s="19"/>
      <c r="AX1835" s="29">
        <v>0.343030012754025</v>
      </c>
      <c r="AY1835" s="30">
        <v>-0.39211626140877298</v>
      </c>
      <c r="AZ1835" s="30">
        <v>4.6968510688827798E-2</v>
      </c>
      <c r="BA1835" s="30">
        <v>-0.50749775810072595</v>
      </c>
      <c r="BB1835" s="62">
        <v>3.4838232251568103E-2</v>
      </c>
      <c r="BC1835" s="108">
        <v>-49.4557299887529</v>
      </c>
      <c r="BD1835" s="22">
        <v>43854</v>
      </c>
      <c r="BE1835" s="22">
        <v>43914</v>
      </c>
      <c r="BF1835" s="24"/>
      <c r="BG1835" s="22"/>
      <c r="BH1835" s="37"/>
    </row>
    <row r="1836" spans="1:60" x14ac:dyDescent="0.25">
      <c r="A1836" s="19"/>
      <c r="B1836" s="17" t="s">
        <v>1850</v>
      </c>
      <c r="C1836" s="17" t="s">
        <v>6116</v>
      </c>
      <c r="D1836" s="17" t="s">
        <v>3330</v>
      </c>
      <c r="E1836" s="20" t="s">
        <v>7293</v>
      </c>
      <c r="F1836" s="20" t="s">
        <v>3153</v>
      </c>
      <c r="G1836" s="82" t="s">
        <v>7251</v>
      </c>
      <c r="H1836" s="85" t="s">
        <v>7269</v>
      </c>
      <c r="I1836" s="21" t="s">
        <v>7418</v>
      </c>
      <c r="J1836" s="21" t="s">
        <v>8118</v>
      </c>
      <c r="K1836" s="19"/>
      <c r="L1836" s="22">
        <v>44015</v>
      </c>
      <c r="M1836" s="98">
        <v>699.86459000036098</v>
      </c>
      <c r="N1836" s="94">
        <v>699.86459000036098</v>
      </c>
      <c r="O1836" s="94">
        <v>1025.3679019995</v>
      </c>
      <c r="P1836" s="62">
        <f t="shared" si="28"/>
        <v>0.68254973520782425</v>
      </c>
      <c r="Q1836" s="22">
        <v>43854</v>
      </c>
      <c r="R1836" s="99">
        <v>2648017.0210507801</v>
      </c>
      <c r="S1836" s="99">
        <v>4293211.1659609396</v>
      </c>
      <c r="T1836" s="19"/>
      <c r="U1836" s="23">
        <v>-5.2529409804264997E-3</v>
      </c>
      <c r="V1836" s="63">
        <v>-1.0833153848579999</v>
      </c>
      <c r="W1836" s="23">
        <v>6.76989755738759E-2</v>
      </c>
      <c r="X1836" s="63">
        <v>-2.83287240727805</v>
      </c>
      <c r="Y1836" s="23">
        <v>-0.30009393636544701</v>
      </c>
      <c r="Z1836" s="63">
        <v>-16.808790255978199</v>
      </c>
      <c r="AA1836" s="23">
        <v>-0.14962849801129799</v>
      </c>
      <c r="AB1836" s="63">
        <v>1.9437659085233501</v>
      </c>
      <c r="AC1836" s="23">
        <v>5.7997767427878003E-2</v>
      </c>
      <c r="AD1836" s="63">
        <v>25.867073990317301</v>
      </c>
      <c r="AE1836" s="23">
        <v>7.3629675669508302E-2</v>
      </c>
      <c r="AF1836" s="64">
        <v>19.556309150910199</v>
      </c>
      <c r="AG1836" s="23">
        <v>1.6118257073685499E-2</v>
      </c>
      <c r="AH1836" s="63">
        <v>-4.4830000933870897</v>
      </c>
      <c r="AI1836" s="23">
        <v>-0.27744851894210998</v>
      </c>
      <c r="AJ1836" s="63">
        <v>-17.658738922007601</v>
      </c>
      <c r="AK1836" s="23">
        <v>-3.2801838031446102E-2</v>
      </c>
      <c r="AL1836" s="23">
        <v>-3.5118907371725098E-3</v>
      </c>
      <c r="AM1836" s="63">
        <v>9.6011440635338694</v>
      </c>
      <c r="AN1836" s="19"/>
      <c r="AO1836" s="26">
        <v>8.7108195311884601E-2</v>
      </c>
      <c r="AP1836" s="26">
        <v>-0.110300211291324</v>
      </c>
      <c r="AQ1836" s="26">
        <v>8.07310871806112E-2</v>
      </c>
      <c r="AR1836" s="26">
        <v>-0.35240965797507701</v>
      </c>
      <c r="AS1836" s="24">
        <v>8</v>
      </c>
      <c r="AT1836" s="24">
        <v>4</v>
      </c>
      <c r="AU1836" s="24">
        <v>4</v>
      </c>
      <c r="AV1836" s="25">
        <v>8</v>
      </c>
      <c r="AW1836" s="19"/>
      <c r="AX1836" s="29">
        <v>0.342956211619312</v>
      </c>
      <c r="AY1836" s="30">
        <v>-0.38405741753876999</v>
      </c>
      <c r="AZ1836" s="30">
        <v>5.4157125876031401E-2</v>
      </c>
      <c r="BA1836" s="30">
        <v>-0.49727202650274199</v>
      </c>
      <c r="BB1836" s="62">
        <v>3.4832221295000597E-2</v>
      </c>
      <c r="BC1836" s="108">
        <v>-49.429238716314998</v>
      </c>
      <c r="BD1836" s="22">
        <v>43854</v>
      </c>
      <c r="BE1836" s="22">
        <v>43914</v>
      </c>
      <c r="BF1836" s="24"/>
      <c r="BG1836" s="22"/>
      <c r="BH1836" s="37"/>
    </row>
    <row r="1837" spans="1:60" x14ac:dyDescent="0.25">
      <c r="A1837" s="19"/>
      <c r="B1837" s="17" t="s">
        <v>1851</v>
      </c>
      <c r="C1837" s="17" t="s">
        <v>6117</v>
      </c>
      <c r="D1837" s="17" t="s">
        <v>3330</v>
      </c>
      <c r="E1837" s="20" t="s">
        <v>7294</v>
      </c>
      <c r="F1837" s="20" t="s">
        <v>3153</v>
      </c>
      <c r="G1837" s="82" t="s">
        <v>7251</v>
      </c>
      <c r="H1837" s="85" t="s">
        <v>7269</v>
      </c>
      <c r="I1837" s="21" t="s">
        <v>7418</v>
      </c>
      <c r="J1837" s="21" t="s">
        <v>8119</v>
      </c>
      <c r="K1837" s="19"/>
      <c r="L1837" s="22">
        <v>44015</v>
      </c>
      <c r="M1837" s="98">
        <v>680.40827399957902</v>
      </c>
      <c r="N1837" s="94">
        <v>680.40827399957902</v>
      </c>
      <c r="O1837" s="94">
        <v>992.48325799964402</v>
      </c>
      <c r="P1837" s="62">
        <f t="shared" si="28"/>
        <v>0.68556146263962781</v>
      </c>
      <c r="Q1837" s="22">
        <v>43854</v>
      </c>
      <c r="R1837" s="99">
        <v>1671359.46693945</v>
      </c>
      <c r="S1837" s="99">
        <v>2026971.2629062501</v>
      </c>
      <c r="T1837" s="19"/>
      <c r="U1837" s="23">
        <v>-5.2065443978790401E-3</v>
      </c>
      <c r="V1837" s="63">
        <v>-1.0786757266032501</v>
      </c>
      <c r="W1837" s="23">
        <v>6.8648081341962097E-2</v>
      </c>
      <c r="X1837" s="63">
        <v>-2.73796183046943</v>
      </c>
      <c r="Y1837" s="23">
        <v>-0.29657976636372002</v>
      </c>
      <c r="Z1837" s="63">
        <v>-16.457373255805599</v>
      </c>
      <c r="AA1837" s="23">
        <v>-0.14105862177079001</v>
      </c>
      <c r="AB1837" s="63">
        <v>2.8007535325741602</v>
      </c>
      <c r="AC1837" s="23">
        <v>7.9377020476386007E-2</v>
      </c>
      <c r="AD1837" s="63">
        <v>28.004999295168101</v>
      </c>
      <c r="AE1837" s="23">
        <v>1.72509715957858E-3</v>
      </c>
      <c r="AF1837" s="64">
        <v>12.3658512999245</v>
      </c>
      <c r="AG1837" s="23">
        <v>1.62979679862474E-2</v>
      </c>
      <c r="AH1837" s="63">
        <v>-4.4650290021309003</v>
      </c>
      <c r="AI1837" s="23">
        <v>-0.27380928354337802</v>
      </c>
      <c r="AJ1837" s="63">
        <v>-17.294815382134399</v>
      </c>
      <c r="AK1837" s="23">
        <v>0.17858390466077301</v>
      </c>
      <c r="AL1837" s="23">
        <v>1.4237318060622801E-2</v>
      </c>
      <c r="AM1837" s="63">
        <v>-41.464747999969397</v>
      </c>
      <c r="AN1837" s="19"/>
      <c r="AO1837" s="26">
        <v>8.6979477553541101E-2</v>
      </c>
      <c r="AP1837" s="26">
        <v>-0.110277894671599</v>
      </c>
      <c r="AQ1837" s="26">
        <v>8.1665143397986001E-2</v>
      </c>
      <c r="AR1837" s="26">
        <v>-0.35184121853846601</v>
      </c>
      <c r="AS1837" s="24">
        <v>8</v>
      </c>
      <c r="AT1837" s="24">
        <v>4</v>
      </c>
      <c r="AU1837" s="24">
        <v>4</v>
      </c>
      <c r="AV1837" s="25">
        <v>8</v>
      </c>
      <c r="AW1837" s="19"/>
      <c r="AX1837" s="29">
        <v>0.34297441059199602</v>
      </c>
      <c r="AY1837" s="30">
        <v>-0.35979323863648499</v>
      </c>
      <c r="AZ1837" s="30">
        <v>7.5810706510082995E-2</v>
      </c>
      <c r="BA1837" s="30">
        <v>-0.46619052621599599</v>
      </c>
      <c r="BB1837" s="62">
        <v>3.4833829632480003E-2</v>
      </c>
      <c r="BC1837" s="108">
        <v>-49.341334581957199</v>
      </c>
      <c r="BD1837" s="22">
        <v>43854</v>
      </c>
      <c r="BE1837" s="22">
        <v>43914</v>
      </c>
      <c r="BF1837" s="24"/>
      <c r="BG1837" s="22"/>
      <c r="BH1837" s="37"/>
    </row>
    <row r="1838" spans="1:60" x14ac:dyDescent="0.25">
      <c r="A1838" s="19"/>
      <c r="B1838" s="17" t="s">
        <v>1852</v>
      </c>
      <c r="C1838" s="17" t="s">
        <v>6118</v>
      </c>
      <c r="D1838" s="17" t="s">
        <v>3330</v>
      </c>
      <c r="E1838" s="20" t="s">
        <v>7305</v>
      </c>
      <c r="F1838" s="20" t="s">
        <v>3153</v>
      </c>
      <c r="G1838" s="82" t="s">
        <v>7251</v>
      </c>
      <c r="H1838" s="85" t="s">
        <v>7269</v>
      </c>
      <c r="I1838" s="21" t="s">
        <v>7418</v>
      </c>
      <c r="J1838" s="21" t="s">
        <v>8120</v>
      </c>
      <c r="K1838" s="19"/>
      <c r="L1838" s="22">
        <v>44015</v>
      </c>
      <c r="M1838" s="98">
        <v>842.16904999967699</v>
      </c>
      <c r="N1838" s="94">
        <v>842.16904999967699</v>
      </c>
      <c r="O1838" s="94">
        <v>1222.8301539998499</v>
      </c>
      <c r="P1838" s="62">
        <f t="shared" si="28"/>
        <v>0.68870484363258544</v>
      </c>
      <c r="Q1838" s="22">
        <v>43854</v>
      </c>
      <c r="R1838" s="99">
        <v>5798108.3205000004</v>
      </c>
      <c r="S1838" s="99">
        <v>11148769.420468699</v>
      </c>
      <c r="T1838" s="19"/>
      <c r="U1838" s="23">
        <v>-5.2036881970707301E-3</v>
      </c>
      <c r="V1838" s="63">
        <v>-1.07839010652242</v>
      </c>
      <c r="W1838" s="23">
        <v>6.9449705642910003E-2</v>
      </c>
      <c r="X1838" s="63">
        <v>-2.6577994003746399</v>
      </c>
      <c r="Y1838" s="23">
        <v>-0.29296054548642098</v>
      </c>
      <c r="Z1838" s="63">
        <v>-16.095451168075702</v>
      </c>
      <c r="AA1838" s="23">
        <v>-0.132120532834961</v>
      </c>
      <c r="AB1838" s="63">
        <v>3.6945624261570602</v>
      </c>
      <c r="AC1838" s="23">
        <v>0.101752667718829</v>
      </c>
      <c r="AD1838" s="63">
        <v>30.242564019426901</v>
      </c>
      <c r="AE1838" s="23">
        <v>0.14049405038531401</v>
      </c>
      <c r="AF1838" s="64">
        <v>26.2427466225054</v>
      </c>
      <c r="AG1838" s="23">
        <v>1.6269126237602901E-2</v>
      </c>
      <c r="AH1838" s="63">
        <v>-4.4679131769953502</v>
      </c>
      <c r="AI1838" s="23">
        <v>-0.26998958009237001</v>
      </c>
      <c r="AJ1838" s="63">
        <v>-16.912845037033499</v>
      </c>
      <c r="AK1838" s="23">
        <v>0.269473997586756</v>
      </c>
      <c r="AL1838" s="23">
        <v>5.6713034038693898E-2</v>
      </c>
      <c r="AM1838" s="63">
        <v>21.987387844827001</v>
      </c>
      <c r="AN1838" s="19"/>
      <c r="AO1838" s="26">
        <v>8.7045991849736298E-2</v>
      </c>
      <c r="AP1838" s="26">
        <v>-0.110272235836455</v>
      </c>
      <c r="AQ1838" s="26">
        <v>8.2588810055312906E-2</v>
      </c>
      <c r="AR1838" s="26">
        <v>-0.35124223313236103</v>
      </c>
      <c r="AS1838" s="24">
        <v>8</v>
      </c>
      <c r="AT1838" s="24">
        <v>4</v>
      </c>
      <c r="AU1838" s="24">
        <v>4</v>
      </c>
      <c r="AV1838" s="25">
        <v>8</v>
      </c>
      <c r="AW1838" s="19"/>
      <c r="AX1838" s="29">
        <v>0.342963242411497</v>
      </c>
      <c r="AY1838" s="30">
        <v>-0.33390450136403199</v>
      </c>
      <c r="AZ1838" s="30">
        <v>9.8417117645226398E-2</v>
      </c>
      <c r="BA1838" s="30">
        <v>-0.433075110471691</v>
      </c>
      <c r="BB1838" s="62">
        <v>3.4834058958622301E-2</v>
      </c>
      <c r="BC1838" s="108">
        <v>-49.258117329678498</v>
      </c>
      <c r="BD1838" s="22">
        <v>43854</v>
      </c>
      <c r="BE1838" s="22">
        <v>43914</v>
      </c>
      <c r="BF1838" s="24"/>
      <c r="BG1838" s="22"/>
      <c r="BH1838" s="37"/>
    </row>
    <row r="1839" spans="1:60" x14ac:dyDescent="0.25">
      <c r="A1839" s="19"/>
      <c r="B1839" s="17" t="s">
        <v>1853</v>
      </c>
      <c r="C1839" s="17" t="s">
        <v>6119</v>
      </c>
      <c r="D1839" s="17" t="s">
        <v>3330</v>
      </c>
      <c r="E1839" s="20" t="s">
        <v>7307</v>
      </c>
      <c r="F1839" s="20" t="s">
        <v>3153</v>
      </c>
      <c r="G1839" s="82" t="s">
        <v>7251</v>
      </c>
      <c r="H1839" s="85" t="s">
        <v>7269</v>
      </c>
      <c r="I1839" s="21" t="s">
        <v>7418</v>
      </c>
      <c r="J1839" s="21" t="s">
        <v>8121</v>
      </c>
      <c r="K1839" s="19"/>
      <c r="L1839" s="22">
        <v>44015</v>
      </c>
      <c r="M1839" s="98">
        <v>373.28791399998602</v>
      </c>
      <c r="N1839" s="94">
        <v>373.28791399998602</v>
      </c>
      <c r="O1839" s="94">
        <v>552.47745800018299</v>
      </c>
      <c r="P1839" s="62">
        <f t="shared" si="28"/>
        <v>0.67566180048537361</v>
      </c>
      <c r="Q1839" s="22">
        <v>43854</v>
      </c>
      <c r="R1839" s="99">
        <v>303882.226032715</v>
      </c>
      <c r="S1839" s="99">
        <v>360127.64356787101</v>
      </c>
      <c r="T1839" s="19"/>
      <c r="U1839" s="23">
        <v>-5.4411510609497799E-3</v>
      </c>
      <c r="V1839" s="63">
        <v>-1.1021363929103201</v>
      </c>
      <c r="W1839" s="23">
        <v>6.5770869763582596E-2</v>
      </c>
      <c r="X1839" s="63">
        <v>-3.0256829883073801</v>
      </c>
      <c r="Y1839" s="23">
        <v>-0.30802212327776901</v>
      </c>
      <c r="Z1839" s="63">
        <v>-17.601608947210501</v>
      </c>
      <c r="AA1839" s="23">
        <v>-0.16895897376263699</v>
      </c>
      <c r="AB1839" s="63">
        <v>1.0718333389377201E-2</v>
      </c>
      <c r="AC1839" s="23">
        <v>1.0617107929647301E-2</v>
      </c>
      <c r="AD1839" s="63">
        <v>21.1290080405015</v>
      </c>
      <c r="AE1839" s="23">
        <v>2.38168012947426E-3</v>
      </c>
      <c r="AF1839" s="64">
        <v>12.4315095969068</v>
      </c>
      <c r="AG1839" s="23">
        <v>1.5905236687103801E-2</v>
      </c>
      <c r="AH1839" s="63">
        <v>-4.5043021320452699</v>
      </c>
      <c r="AI1839" s="23">
        <v>-0.28577674011117798</v>
      </c>
      <c r="AJ1839" s="63">
        <v>-18.491561038914401</v>
      </c>
      <c r="AK1839" s="23">
        <v>-0.20095914977457099</v>
      </c>
      <c r="AL1839" s="23">
        <v>-2.3386690565530398E-2</v>
      </c>
      <c r="AM1839" s="63">
        <v>-7.2145871107786697</v>
      </c>
      <c r="AN1839" s="19"/>
      <c r="AO1839" s="26">
        <v>8.6853996614081594E-2</v>
      </c>
      <c r="AP1839" s="26">
        <v>-0.11022612753455199</v>
      </c>
      <c r="AQ1839" s="26">
        <v>7.8769096426185597E-2</v>
      </c>
      <c r="AR1839" s="26">
        <v>-0.35370229261112401</v>
      </c>
      <c r="AS1839" s="24">
        <v>8</v>
      </c>
      <c r="AT1839" s="24">
        <v>4</v>
      </c>
      <c r="AU1839" s="24">
        <v>4</v>
      </c>
      <c r="AV1839" s="25">
        <v>8</v>
      </c>
      <c r="AW1839" s="19"/>
      <c r="AX1839" s="29">
        <v>0.34292906490561997</v>
      </c>
      <c r="AY1839" s="30">
        <v>-0.438745876883331</v>
      </c>
      <c r="AZ1839" s="30">
        <v>5.8838575239263903E-3</v>
      </c>
      <c r="BA1839" s="30">
        <v>-0.56679522835292995</v>
      </c>
      <c r="BB1839" s="62">
        <v>3.48251845674531E-2</v>
      </c>
      <c r="BC1839" s="108">
        <v>-49.6117123027216</v>
      </c>
      <c r="BD1839" s="22">
        <v>43854</v>
      </c>
      <c r="BE1839" s="22">
        <v>43914</v>
      </c>
      <c r="BF1839" s="24"/>
      <c r="BG1839" s="22"/>
      <c r="BH1839" s="37"/>
    </row>
    <row r="1840" spans="1:60" x14ac:dyDescent="0.25">
      <c r="A1840" s="19"/>
      <c r="B1840" s="17" t="s">
        <v>1854</v>
      </c>
      <c r="C1840" s="17" t="s">
        <v>6120</v>
      </c>
      <c r="D1840" s="17" t="s">
        <v>3331</v>
      </c>
      <c r="E1840" s="20" t="s">
        <v>7289</v>
      </c>
      <c r="F1840" s="20" t="s">
        <v>3159</v>
      </c>
      <c r="G1840" s="82" t="s">
        <v>7252</v>
      </c>
      <c r="H1840" s="85" t="s">
        <v>7266</v>
      </c>
      <c r="I1840" s="21" t="s">
        <v>7417</v>
      </c>
      <c r="J1840" s="21" t="s">
        <v>8122</v>
      </c>
      <c r="K1840" s="19"/>
      <c r="L1840" s="22">
        <v>44015</v>
      </c>
      <c r="M1840" s="98">
        <v>1423.9163000006199</v>
      </c>
      <c r="N1840" s="94">
        <v>1423.9163000006199</v>
      </c>
      <c r="O1840" s="94">
        <v>1483.3109000008601</v>
      </c>
      <c r="P1840" s="62">
        <f t="shared" si="28"/>
        <v>0.95995809105144059</v>
      </c>
      <c r="Q1840" s="22">
        <v>43906</v>
      </c>
      <c r="R1840" s="99">
        <v>1808344.932</v>
      </c>
      <c r="S1840" s="99">
        <v>2370609.20166016</v>
      </c>
      <c r="T1840" s="19"/>
      <c r="U1840" s="23">
        <v>-1.31942591906409E-4</v>
      </c>
      <c r="V1840" s="63">
        <v>-0.57121554600598801</v>
      </c>
      <c r="W1840" s="23">
        <v>-2.2191821699379899E-5</v>
      </c>
      <c r="X1840" s="63">
        <v>-9.6049891468428505</v>
      </c>
      <c r="Y1840" s="23">
        <v>-3.4322756308029098E-2</v>
      </c>
      <c r="Z1840" s="63">
        <v>9.7683277497853904</v>
      </c>
      <c r="AA1840" s="23">
        <v>-2.63812847988447E-2</v>
      </c>
      <c r="AB1840" s="63">
        <v>14.2684872297687</v>
      </c>
      <c r="AC1840" s="23">
        <v>1.98106960851874E-3</v>
      </c>
      <c r="AD1840" s="63">
        <v>20.265404208388599</v>
      </c>
      <c r="AE1840" s="23">
        <v>2.4053069204455799E-2</v>
      </c>
      <c r="AF1840" s="64">
        <v>14.598648504412299</v>
      </c>
      <c r="AG1840" s="23">
        <v>7.7954628068255294E-6</v>
      </c>
      <c r="AH1840" s="63">
        <v>-6.0940462544749598</v>
      </c>
      <c r="AI1840" s="23">
        <v>-3.2965718724881299E-2</v>
      </c>
      <c r="AJ1840" s="63">
        <v>6.7895410997152803</v>
      </c>
      <c r="AK1840" s="23">
        <v>0.30428708826366302</v>
      </c>
      <c r="AL1840" s="23">
        <v>1.6692049925040899E-2</v>
      </c>
      <c r="AM1840" s="63">
        <v>-103.470881682006</v>
      </c>
      <c r="AN1840" s="19"/>
      <c r="AO1840" s="26">
        <v>5.4263679812720502E-3</v>
      </c>
      <c r="AP1840" s="26">
        <v>-3.3188122799401802E-2</v>
      </c>
      <c r="AQ1840" s="26">
        <v>5.1058825574727996E-3</v>
      </c>
      <c r="AR1840" s="26">
        <v>-2.5294035530350801E-2</v>
      </c>
      <c r="AS1840" s="24">
        <v>5</v>
      </c>
      <c r="AT1840" s="24">
        <v>7</v>
      </c>
      <c r="AU1840" s="24">
        <v>7</v>
      </c>
      <c r="AV1840" s="25">
        <v>5</v>
      </c>
      <c r="AW1840" s="19"/>
      <c r="AX1840" s="29">
        <v>3.91728190548747E-2</v>
      </c>
      <c r="AY1840" s="30">
        <v>-1.38660318067741</v>
      </c>
      <c r="AZ1840" s="30">
        <v>0.30421386742227702</v>
      </c>
      <c r="BA1840" s="30">
        <v>-1.4749674293962001</v>
      </c>
      <c r="BB1840" s="62">
        <v>3.9954151821166304E-3</v>
      </c>
      <c r="BC1840" s="108">
        <v>-4.6389600454058399</v>
      </c>
      <c r="BD1840" s="22">
        <v>43906</v>
      </c>
      <c r="BE1840" s="22">
        <v>43957</v>
      </c>
      <c r="BF1840" s="24"/>
      <c r="BG1840" s="22"/>
      <c r="BH1840" s="37"/>
    </row>
    <row r="1841" spans="1:60" x14ac:dyDescent="0.25">
      <c r="A1841" s="19"/>
      <c r="B1841" s="17" t="s">
        <v>1855</v>
      </c>
      <c r="C1841" s="17" t="s">
        <v>6121</v>
      </c>
      <c r="D1841" s="17" t="s">
        <v>3331</v>
      </c>
      <c r="E1841" s="20" t="s">
        <v>7290</v>
      </c>
      <c r="F1841" s="20" t="s">
        <v>3159</v>
      </c>
      <c r="G1841" s="82" t="s">
        <v>7252</v>
      </c>
      <c r="H1841" s="85" t="s">
        <v>7266</v>
      </c>
      <c r="I1841" s="21" t="s">
        <v>7417</v>
      </c>
      <c r="J1841" s="21" t="s">
        <v>8123</v>
      </c>
      <c r="K1841" s="19"/>
      <c r="L1841" s="22">
        <v>44015</v>
      </c>
      <c r="M1841" s="98">
        <v>1884.81020000018</v>
      </c>
      <c r="N1841" s="94">
        <v>1884.81020000018</v>
      </c>
      <c r="O1841" s="94">
        <v>1961.15860000066</v>
      </c>
      <c r="P1841" s="62">
        <f t="shared" si="28"/>
        <v>0.96106974723999661</v>
      </c>
      <c r="Q1841" s="22">
        <v>43906</v>
      </c>
      <c r="R1841" s="99">
        <v>3212223.5970000001</v>
      </c>
      <c r="S1841" s="99">
        <v>2947236.97425781</v>
      </c>
      <c r="T1841" s="19"/>
      <c r="U1841" s="23">
        <v>-1.21323755593039E-4</v>
      </c>
      <c r="V1841" s="63">
        <v>-0.57015366237465104</v>
      </c>
      <c r="W1841" s="23">
        <v>2.9629796335939302E-4</v>
      </c>
      <c r="X1841" s="63">
        <v>-9.5731401683297008</v>
      </c>
      <c r="Y1841" s="23">
        <v>-3.2454835345561199E-2</v>
      </c>
      <c r="Z1841" s="63">
        <v>9.9551198460248997</v>
      </c>
      <c r="AA1841" s="23">
        <v>-2.4398346434281799E-2</v>
      </c>
      <c r="AB1841" s="63">
        <v>14.4667810662213</v>
      </c>
      <c r="AC1841" s="23">
        <v>7.5129009383090297E-3</v>
      </c>
      <c r="AD1841" s="63">
        <v>20.818587341375</v>
      </c>
      <c r="AE1841" s="23">
        <v>3.3704632456647197E-2</v>
      </c>
      <c r="AF1841" s="64">
        <v>15.5638048296241</v>
      </c>
      <c r="AG1841" s="23">
        <v>3.9687269236310399E-5</v>
      </c>
      <c r="AH1841" s="63">
        <v>-6.0908570738320096</v>
      </c>
      <c r="AI1841" s="23">
        <v>-3.1064326997693601E-2</v>
      </c>
      <c r="AJ1841" s="63">
        <v>6.9796802724376903</v>
      </c>
      <c r="AK1841" s="23">
        <v>0.65318276306847101</v>
      </c>
      <c r="AL1841" s="23">
        <v>3.18214798171539E-2</v>
      </c>
      <c r="AM1841" s="63">
        <v>-68.581314201466697</v>
      </c>
      <c r="AN1841" s="19"/>
      <c r="AO1841" s="26">
        <v>5.4369900644815096E-3</v>
      </c>
      <c r="AP1841" s="26">
        <v>-3.3177825905113402E-2</v>
      </c>
      <c r="AQ1841" s="26">
        <v>5.0546781094453798E-3</v>
      </c>
      <c r="AR1841" s="26">
        <v>-2.49835349459318E-2</v>
      </c>
      <c r="AS1841" s="24">
        <v>5</v>
      </c>
      <c r="AT1841" s="24">
        <v>6</v>
      </c>
      <c r="AU1841" s="24">
        <v>7</v>
      </c>
      <c r="AV1841" s="25">
        <v>5</v>
      </c>
      <c r="AW1841" s="19"/>
      <c r="AX1841" s="29">
        <v>3.9173556442001399E-2</v>
      </c>
      <c r="AY1841" s="30">
        <v>-1.34070200132555</v>
      </c>
      <c r="AZ1841" s="30">
        <v>0.31047550195489698</v>
      </c>
      <c r="BA1841" s="30">
        <v>-1.42702245790133</v>
      </c>
      <c r="BB1841" s="62">
        <v>3.9955370658435602E-3</v>
      </c>
      <c r="BC1841" s="108">
        <v>-4.58730874702451</v>
      </c>
      <c r="BD1841" s="22">
        <v>43906</v>
      </c>
      <c r="BE1841" s="22">
        <v>43957</v>
      </c>
      <c r="BF1841" s="24"/>
      <c r="BG1841" s="22"/>
      <c r="BH1841" s="37"/>
    </row>
    <row r="1842" spans="1:60" x14ac:dyDescent="0.25">
      <c r="A1842" s="19"/>
      <c r="B1842" s="17" t="s">
        <v>1856</v>
      </c>
      <c r="C1842" s="17" t="s">
        <v>6122</v>
      </c>
      <c r="D1842" s="17" t="s">
        <v>3331</v>
      </c>
      <c r="E1842" s="20" t="s">
        <v>7315</v>
      </c>
      <c r="F1842" s="20" t="s">
        <v>3159</v>
      </c>
      <c r="G1842" s="82" t="s">
        <v>7252</v>
      </c>
      <c r="H1842" s="85" t="s">
        <v>7266</v>
      </c>
      <c r="I1842" s="21" t="s">
        <v>7417</v>
      </c>
      <c r="J1842" s="21" t="s">
        <v>8124</v>
      </c>
      <c r="K1842" s="19"/>
      <c r="L1842" s="22">
        <v>44015</v>
      </c>
      <c r="M1842" s="98">
        <v>1969.2488000001799</v>
      </c>
      <c r="N1842" s="94">
        <v>1969.2488000001799</v>
      </c>
      <c r="O1842" s="94">
        <v>2047.4883999992201</v>
      </c>
      <c r="P1842" s="62">
        <f t="shared" si="28"/>
        <v>0.96178752465749262</v>
      </c>
      <c r="Q1842" s="22">
        <v>43906</v>
      </c>
      <c r="R1842" s="99">
        <v>10441317.880999999</v>
      </c>
      <c r="S1842" s="99">
        <v>11586029.3233594</v>
      </c>
      <c r="T1842" s="19"/>
      <c r="U1842" s="23">
        <v>-1.14497559479787E-4</v>
      </c>
      <c r="V1842" s="63">
        <v>-0.56947104276332505</v>
      </c>
      <c r="W1842" s="23">
        <v>5.0186433691123999E-4</v>
      </c>
      <c r="X1842" s="63">
        <v>-9.5525835309817904</v>
      </c>
      <c r="Y1842" s="23">
        <v>-3.1248067598426101E-2</v>
      </c>
      <c r="Z1842" s="63">
        <v>10.075796620745701</v>
      </c>
      <c r="AA1842" s="23">
        <v>-2.1949371688606299E-2</v>
      </c>
      <c r="AB1842" s="63">
        <v>14.711678540799801</v>
      </c>
      <c r="AC1842" s="23">
        <v>1.2570692953886501E-2</v>
      </c>
      <c r="AD1842" s="63">
        <v>21.324366542918099</v>
      </c>
      <c r="AE1842" s="23">
        <v>4.1493760791127002E-2</v>
      </c>
      <c r="AF1842" s="64">
        <v>16.3427176630648</v>
      </c>
      <c r="AG1842" s="23">
        <v>6.0178850617376197E-5</v>
      </c>
      <c r="AH1842" s="63">
        <v>-6.0888079156939101</v>
      </c>
      <c r="AI1842" s="23">
        <v>-2.9835895970791199E-2</v>
      </c>
      <c r="AJ1842" s="63">
        <v>7.1025233751279302</v>
      </c>
      <c r="AK1842" s="23">
        <v>0.71161631262511904</v>
      </c>
      <c r="AL1842" s="23">
        <v>3.4057320528518203E-2</v>
      </c>
      <c r="AM1842" s="63">
        <v>-62.737959245801903</v>
      </c>
      <c r="AN1842" s="19"/>
      <c r="AO1842" s="26">
        <v>5.44388941671059E-3</v>
      </c>
      <c r="AP1842" s="26">
        <v>-3.3171202438097701E-2</v>
      </c>
      <c r="AQ1842" s="26">
        <v>5.2681974793813398E-3</v>
      </c>
      <c r="AR1842" s="26">
        <v>-2.4783113101875601E-2</v>
      </c>
      <c r="AS1842" s="24">
        <v>6</v>
      </c>
      <c r="AT1842" s="24">
        <v>6</v>
      </c>
      <c r="AU1842" s="24">
        <v>7</v>
      </c>
      <c r="AV1842" s="25">
        <v>5</v>
      </c>
      <c r="AW1842" s="19"/>
      <c r="AX1842" s="29">
        <v>3.9180096589589097E-2</v>
      </c>
      <c r="AY1842" s="30">
        <v>-1.28285577351016</v>
      </c>
      <c r="AZ1842" s="30">
        <v>0.31823370362008102</v>
      </c>
      <c r="BA1842" s="30">
        <v>-1.3664477136790101</v>
      </c>
      <c r="BB1842" s="62">
        <v>3.9962442044270598E-3</v>
      </c>
      <c r="BC1842" s="108">
        <v>-4.5539647501282197</v>
      </c>
      <c r="BD1842" s="22">
        <v>43906</v>
      </c>
      <c r="BE1842" s="22">
        <v>43957</v>
      </c>
      <c r="BF1842" s="24"/>
      <c r="BG1842" s="22"/>
      <c r="BH1842" s="37"/>
    </row>
    <row r="1843" spans="1:60" x14ac:dyDescent="0.25">
      <c r="A1843" s="19"/>
      <c r="B1843" s="17" t="s">
        <v>1857</v>
      </c>
      <c r="C1843" s="17" t="s">
        <v>6123</v>
      </c>
      <c r="D1843" s="17" t="s">
        <v>3331</v>
      </c>
      <c r="E1843" s="20" t="s">
        <v>7300</v>
      </c>
      <c r="F1843" s="20" t="s">
        <v>3159</v>
      </c>
      <c r="G1843" s="82" t="s">
        <v>7252</v>
      </c>
      <c r="H1843" s="85" t="s">
        <v>7266</v>
      </c>
      <c r="I1843" s="21" t="s">
        <v>7417</v>
      </c>
      <c r="J1843" s="21" t="s">
        <v>8125</v>
      </c>
      <c r="K1843" s="19"/>
      <c r="L1843" s="22">
        <v>44015</v>
      </c>
      <c r="M1843" s="98">
        <v>1249.3956000004</v>
      </c>
      <c r="N1843" s="94">
        <v>1249.3956000004</v>
      </c>
      <c r="O1843" s="94">
        <v>1303.75500000082</v>
      </c>
      <c r="P1843" s="62">
        <f t="shared" si="28"/>
        <v>0.95830550985393281</v>
      </c>
      <c r="Q1843" s="22">
        <v>43753</v>
      </c>
      <c r="R1843" s="99">
        <v>10035219.513</v>
      </c>
      <c r="S1843" s="99">
        <v>14801390.149781199</v>
      </c>
      <c r="T1843" s="19"/>
      <c r="U1843" s="23">
        <v>-1.4332876526168499E-4</v>
      </c>
      <c r="V1843" s="63">
        <v>-0.57235416334151501</v>
      </c>
      <c r="W1843" s="23">
        <v>-3.6452339190873301E-4</v>
      </c>
      <c r="X1843" s="63">
        <v>-9.6392223038565099</v>
      </c>
      <c r="Y1843" s="23">
        <v>-3.6326247367469498E-2</v>
      </c>
      <c r="Z1843" s="63">
        <v>9.5679786438413394</v>
      </c>
      <c r="AA1843" s="23">
        <v>-3.2232338177891499E-2</v>
      </c>
      <c r="AB1843" s="63">
        <v>13.683381891867599</v>
      </c>
      <c r="AC1843" s="23">
        <v>-8.5807975374336803E-3</v>
      </c>
      <c r="AD1843" s="63">
        <v>19.209217493800701</v>
      </c>
      <c r="AE1843" s="23">
        <v>9.0805454092333093E-3</v>
      </c>
      <c r="AF1843" s="64">
        <v>13.101396124882701</v>
      </c>
      <c r="AG1843" s="23">
        <v>-2.64120735664619E-5</v>
      </c>
      <c r="AH1843" s="63">
        <v>-6.0974670081122904</v>
      </c>
      <c r="AI1843" s="23">
        <v>-3.5005093389372598E-2</v>
      </c>
      <c r="AJ1843" s="63">
        <v>6.5856036332697796</v>
      </c>
      <c r="AK1843" s="23">
        <v>0.249395599999989</v>
      </c>
      <c r="AL1843" s="23">
        <v>2.3071180186889299E-2</v>
      </c>
      <c r="AM1843" s="63">
        <v>35.036520754336401</v>
      </c>
      <c r="AN1843" s="19"/>
      <c r="AO1843" s="26">
        <v>5.4148960625752798E-3</v>
      </c>
      <c r="AP1843" s="26">
        <v>-3.3199144228092302E-2</v>
      </c>
      <c r="AQ1843" s="26">
        <v>4.3686777371476603E-3</v>
      </c>
      <c r="AR1843" s="26">
        <v>-2.5627667048866001E-2</v>
      </c>
      <c r="AS1843" s="24">
        <v>4</v>
      </c>
      <c r="AT1843" s="24">
        <v>8</v>
      </c>
      <c r="AU1843" s="24">
        <v>7</v>
      </c>
      <c r="AV1843" s="25">
        <v>5</v>
      </c>
      <c r="AW1843" s="19"/>
      <c r="AX1843" s="29">
        <v>3.9153913028276303E-2</v>
      </c>
      <c r="AY1843" s="30">
        <v>-1.5258523827633299</v>
      </c>
      <c r="AZ1843" s="30">
        <v>0.28565123546241</v>
      </c>
      <c r="BA1843" s="30">
        <v>-1.6202636003108599</v>
      </c>
      <c r="BB1843" s="62">
        <v>3.9934083906746302E-3</v>
      </c>
      <c r="BC1843" s="108">
        <v>-4.7401160495283001</v>
      </c>
      <c r="BD1843" s="22">
        <v>43753</v>
      </c>
      <c r="BE1843" s="22">
        <v>43957</v>
      </c>
      <c r="BF1843" s="24"/>
      <c r="BG1843" s="22"/>
      <c r="BH1843" s="37"/>
    </row>
    <row r="1844" spans="1:60" x14ac:dyDescent="0.25">
      <c r="A1844" s="19"/>
      <c r="B1844" s="17" t="s">
        <v>1858</v>
      </c>
      <c r="C1844" s="17" t="s">
        <v>6124</v>
      </c>
      <c r="D1844" s="17" t="s">
        <v>3331</v>
      </c>
      <c r="E1844" s="20" t="s">
        <v>7328</v>
      </c>
      <c r="F1844" s="20" t="s">
        <v>3159</v>
      </c>
      <c r="G1844" s="82" t="s">
        <v>7252</v>
      </c>
      <c r="H1844" s="85" t="s">
        <v>7266</v>
      </c>
      <c r="I1844" s="21" t="s">
        <v>7417</v>
      </c>
      <c r="J1844" s="21" t="s">
        <v>8126</v>
      </c>
      <c r="K1844" s="19"/>
      <c r="L1844" s="22">
        <v>44015</v>
      </c>
      <c r="M1844" s="98">
        <v>1592.1531000006901</v>
      </c>
      <c r="N1844" s="94">
        <v>1592.1531000006901</v>
      </c>
      <c r="O1844" s="94">
        <v>1657.0918000005199</v>
      </c>
      <c r="P1844" s="62">
        <f t="shared" si="28"/>
        <v>0.96081164604169211</v>
      </c>
      <c r="Q1844" s="22">
        <v>43906</v>
      </c>
      <c r="R1844" s="99">
        <v>24185272.765000001</v>
      </c>
      <c r="S1844" s="99">
        <v>28486468.489687499</v>
      </c>
      <c r="T1844" s="19"/>
      <c r="U1844" s="23">
        <v>-1.2377930306684001E-4</v>
      </c>
      <c r="V1844" s="63">
        <v>-0.57039921712203101</v>
      </c>
      <c r="W1844" s="23">
        <v>2.2238987367018099E-4</v>
      </c>
      <c r="X1844" s="63">
        <v>-9.5805309772986202</v>
      </c>
      <c r="Y1844" s="23">
        <v>-3.2888705366531198E-2</v>
      </c>
      <c r="Z1844" s="63">
        <v>9.9117328439315298</v>
      </c>
      <c r="AA1844" s="23">
        <v>-2.52780124037599E-2</v>
      </c>
      <c r="AB1844" s="63">
        <v>14.378814469280799</v>
      </c>
      <c r="AC1844" s="23">
        <v>5.6983884733199401E-3</v>
      </c>
      <c r="AD1844" s="63">
        <v>20.637136094854199</v>
      </c>
      <c r="AE1844" s="23">
        <v>3.0914823026250801E-2</v>
      </c>
      <c r="AF1844" s="64">
        <v>15.284823886584499</v>
      </c>
      <c r="AG1844" s="23">
        <v>3.2284369808621698E-5</v>
      </c>
      <c r="AH1844" s="63">
        <v>-6.0915973637747802</v>
      </c>
      <c r="AI1844" s="23">
        <v>-3.1505997789281502E-2</v>
      </c>
      <c r="AJ1844" s="63">
        <v>6.9355131932752601</v>
      </c>
      <c r="AK1844" s="23">
        <v>0.51341035902267296</v>
      </c>
      <c r="AL1844" s="23">
        <v>2.61572529980185E-2</v>
      </c>
      <c r="AM1844" s="63">
        <v>-82.558554606046499</v>
      </c>
      <c r="AN1844" s="19"/>
      <c r="AO1844" s="26">
        <v>5.4345599746739E-3</v>
      </c>
      <c r="AP1844" s="26">
        <v>-3.3180201096911298E-2</v>
      </c>
      <c r="AQ1844" s="26">
        <v>4.9777335880207803E-3</v>
      </c>
      <c r="AR1844" s="26">
        <v>-2.5055726965547399E-2</v>
      </c>
      <c r="AS1844" s="24">
        <v>5</v>
      </c>
      <c r="AT1844" s="24">
        <v>7</v>
      </c>
      <c r="AU1844" s="24">
        <v>7</v>
      </c>
      <c r="AV1844" s="25">
        <v>5</v>
      </c>
      <c r="AW1844" s="19"/>
      <c r="AX1844" s="29">
        <v>3.9171253448439497E-2</v>
      </c>
      <c r="AY1844" s="30">
        <v>-1.36148383984801</v>
      </c>
      <c r="AZ1844" s="30">
        <v>0.30768867069355099</v>
      </c>
      <c r="BA1844" s="30">
        <v>-1.44876189554816</v>
      </c>
      <c r="BB1844" s="62">
        <v>3.9952879303336896E-3</v>
      </c>
      <c r="BC1844" s="108">
        <v>-4.5993106718742602</v>
      </c>
      <c r="BD1844" s="22">
        <v>43906</v>
      </c>
      <c r="BE1844" s="22">
        <v>43957</v>
      </c>
      <c r="BF1844" s="24"/>
      <c r="BG1844" s="22"/>
      <c r="BH1844" s="37"/>
    </row>
    <row r="1845" spans="1:60" x14ac:dyDescent="0.25">
      <c r="A1845" s="19"/>
      <c r="B1845" s="17" t="s">
        <v>1859</v>
      </c>
      <c r="C1845" s="17" t="s">
        <v>6125</v>
      </c>
      <c r="D1845" s="17" t="s">
        <v>3331</v>
      </c>
      <c r="E1845" s="20" t="s">
        <v>7329</v>
      </c>
      <c r="F1845" s="20" t="s">
        <v>3159</v>
      </c>
      <c r="G1845" s="82" t="s">
        <v>7252</v>
      </c>
      <c r="H1845" s="85" t="s">
        <v>7266</v>
      </c>
      <c r="I1845" s="21" t="s">
        <v>7417</v>
      </c>
      <c r="J1845" s="21" t="s">
        <v>8127</v>
      </c>
      <c r="K1845" s="19"/>
      <c r="L1845" s="22">
        <v>44015</v>
      </c>
      <c r="M1845" s="98">
        <v>1853.8677999991901</v>
      </c>
      <c r="N1845" s="94">
        <v>1853.8677999991901</v>
      </c>
      <c r="O1845" s="94">
        <v>1927.41220000014</v>
      </c>
      <c r="P1845" s="62">
        <f t="shared" si="28"/>
        <v>0.96184293115870878</v>
      </c>
      <c r="Q1845" s="22">
        <v>43906</v>
      </c>
      <c r="R1845" s="99">
        <v>1657789.9310000001</v>
      </c>
      <c r="S1845" s="99">
        <v>2277602.81241797</v>
      </c>
      <c r="T1845" s="19"/>
      <c r="U1845" s="23">
        <v>-1.1401886240491899E-4</v>
      </c>
      <c r="V1845" s="63">
        <v>-0.569423173055839</v>
      </c>
      <c r="W1845" s="23">
        <v>5.16430660354672E-4</v>
      </c>
      <c r="X1845" s="63">
        <v>-9.5511268986301694</v>
      </c>
      <c r="Y1845" s="23">
        <v>-3.11536114622868E-2</v>
      </c>
      <c r="Z1845" s="63">
        <v>10.085242234359599</v>
      </c>
      <c r="AA1845" s="23">
        <v>-2.1755410437435799E-2</v>
      </c>
      <c r="AB1845" s="63">
        <v>14.731074665905901</v>
      </c>
      <c r="AC1845" s="23">
        <v>1.2973487542694799E-2</v>
      </c>
      <c r="AD1845" s="63">
        <v>21.3646460018062</v>
      </c>
      <c r="AE1845" s="23">
        <v>4.2117535967918202E-2</v>
      </c>
      <c r="AF1845" s="64">
        <v>16.405095180758501</v>
      </c>
      <c r="AG1845" s="23">
        <v>6.1604734582942897E-5</v>
      </c>
      <c r="AH1845" s="63">
        <v>-6.0886653272973499</v>
      </c>
      <c r="AI1845" s="23">
        <v>-2.9739708855231601E-2</v>
      </c>
      <c r="AJ1845" s="63">
        <v>7.1121420866838898</v>
      </c>
      <c r="AK1845" s="23">
        <v>0.73812599030556203</v>
      </c>
      <c r="AL1845" s="23">
        <v>3.5048148665737203E-2</v>
      </c>
      <c r="AM1845" s="63">
        <v>-60.086991477757699</v>
      </c>
      <c r="AN1845" s="19"/>
      <c r="AO1845" s="26">
        <v>5.4444455672637603E-3</v>
      </c>
      <c r="AP1845" s="26">
        <v>-3.3170688268910502E-2</v>
      </c>
      <c r="AQ1845" s="26">
        <v>5.2852033095405204E-3</v>
      </c>
      <c r="AR1845" s="26">
        <v>-2.4767285503003202E-2</v>
      </c>
      <c r="AS1845" s="24">
        <v>6</v>
      </c>
      <c r="AT1845" s="24">
        <v>6</v>
      </c>
      <c r="AU1845" s="24">
        <v>7</v>
      </c>
      <c r="AV1845" s="25">
        <v>5</v>
      </c>
      <c r="AW1845" s="19"/>
      <c r="AX1845" s="29">
        <v>3.9180628993417503E-2</v>
      </c>
      <c r="AY1845" s="30">
        <v>-1.27827131034428</v>
      </c>
      <c r="AZ1845" s="30">
        <v>0.31884851889481097</v>
      </c>
      <c r="BA1845" s="30">
        <v>-1.3616427962333499</v>
      </c>
      <c r="BB1845" s="62">
        <v>3.99630167339183E-3</v>
      </c>
      <c r="BC1845" s="108">
        <v>-4.5513305352869802</v>
      </c>
      <c r="BD1845" s="22">
        <v>43906</v>
      </c>
      <c r="BE1845" s="22">
        <v>43957</v>
      </c>
      <c r="BF1845" s="24"/>
      <c r="BG1845" s="22"/>
      <c r="BH1845" s="37"/>
    </row>
    <row r="1846" spans="1:60" x14ac:dyDescent="0.25">
      <c r="A1846" s="19"/>
      <c r="B1846" s="17" t="s">
        <v>1860</v>
      </c>
      <c r="C1846" s="17" t="s">
        <v>6126</v>
      </c>
      <c r="D1846" s="17" t="s">
        <v>3331</v>
      </c>
      <c r="E1846" s="20" t="s">
        <v>7330</v>
      </c>
      <c r="F1846" s="20" t="s">
        <v>3159</v>
      </c>
      <c r="G1846" s="82" t="s">
        <v>7252</v>
      </c>
      <c r="H1846" s="85" t="s">
        <v>7266</v>
      </c>
      <c r="I1846" s="21" t="s">
        <v>7417</v>
      </c>
      <c r="J1846" s="21" t="s">
        <v>8128</v>
      </c>
      <c r="K1846" s="19"/>
      <c r="L1846" s="22">
        <v>44015</v>
      </c>
      <c r="M1846" s="98">
        <v>1078.62920000032</v>
      </c>
      <c r="N1846" s="94">
        <v>1078.62920000032</v>
      </c>
      <c r="O1846" s="94">
        <v>1120.98169999942</v>
      </c>
      <c r="P1846" s="62">
        <f t="shared" si="28"/>
        <v>0.96221838411891836</v>
      </c>
      <c r="Q1846" s="22">
        <v>43906</v>
      </c>
      <c r="R1846" s="99">
        <v>2588029.2960000001</v>
      </c>
      <c r="S1846" s="99">
        <v>4405964.8601093702</v>
      </c>
      <c r="T1846" s="19"/>
      <c r="U1846" s="23">
        <v>-1.10405734631058E-4</v>
      </c>
      <c r="V1846" s="63">
        <v>-0.56906186027845296</v>
      </c>
      <c r="W1846" s="23">
        <v>6.2516507023247002E-4</v>
      </c>
      <c r="X1846" s="63">
        <v>-9.5402534576423896</v>
      </c>
      <c r="Y1846" s="23">
        <v>-3.0523221063049302E-2</v>
      </c>
      <c r="Z1846" s="63">
        <v>10.148281274276099</v>
      </c>
      <c r="AA1846" s="23">
        <v>-2.0478136485507999E-2</v>
      </c>
      <c r="AB1846" s="63">
        <v>14.858802061105999</v>
      </c>
      <c r="AC1846" s="23">
        <v>1.56159196376393E-2</v>
      </c>
      <c r="AD1846" s="63">
        <v>21.628889211308</v>
      </c>
      <c r="AE1846" s="23">
        <v>4.6194248938263599E-2</v>
      </c>
      <c r="AF1846" s="64">
        <v>16.8127664777858</v>
      </c>
      <c r="AG1846" s="23">
        <v>7.2504684794694199E-5</v>
      </c>
      <c r="AH1846" s="63">
        <v>-6.0875753322761703</v>
      </c>
      <c r="AI1846" s="23">
        <v>-2.9098094712935601E-2</v>
      </c>
      <c r="AJ1846" s="63">
        <v>7.1763035009134901</v>
      </c>
      <c r="AK1846" s="23">
        <v>7.8629200001159902E-2</v>
      </c>
      <c r="AL1846" s="23">
        <v>7.7838475554017402E-3</v>
      </c>
      <c r="AM1846" s="63">
        <v>17.959880754467999</v>
      </c>
      <c r="AN1846" s="19"/>
      <c r="AO1846" s="26">
        <v>5.4479920308949702E-3</v>
      </c>
      <c r="AP1846" s="26">
        <v>-3.3167240051625399E-2</v>
      </c>
      <c r="AQ1846" s="26">
        <v>5.3960508175805401E-3</v>
      </c>
      <c r="AR1846" s="26">
        <v>-2.4662992649609802E-2</v>
      </c>
      <c r="AS1846" s="24">
        <v>6</v>
      </c>
      <c r="AT1846" s="24">
        <v>6</v>
      </c>
      <c r="AU1846" s="24">
        <v>7</v>
      </c>
      <c r="AV1846" s="25">
        <v>5</v>
      </c>
      <c r="AW1846" s="19"/>
      <c r="AX1846" s="29">
        <v>3.9184085186498102E-2</v>
      </c>
      <c r="AY1846" s="30">
        <v>-1.2481212918028199</v>
      </c>
      <c r="AZ1846" s="30">
        <v>0.322893468497568</v>
      </c>
      <c r="BA1846" s="30">
        <v>-1.3300291469840899</v>
      </c>
      <c r="BB1846" s="62">
        <v>3.9966752416285096E-3</v>
      </c>
      <c r="BC1846" s="108">
        <v>-4.5339723208016904</v>
      </c>
      <c r="BD1846" s="22">
        <v>43906</v>
      </c>
      <c r="BE1846" s="22">
        <v>43957</v>
      </c>
      <c r="BF1846" s="24"/>
      <c r="BG1846" s="22"/>
      <c r="BH1846" s="37"/>
    </row>
    <row r="1847" spans="1:60" x14ac:dyDescent="0.25">
      <c r="A1847" s="19"/>
      <c r="B1847" s="17" t="s">
        <v>1861</v>
      </c>
      <c r="C1847" s="17" t="s">
        <v>6127</v>
      </c>
      <c r="D1847" s="17" t="s">
        <v>3331</v>
      </c>
      <c r="E1847" s="20" t="s">
        <v>7306</v>
      </c>
      <c r="F1847" s="20" t="s">
        <v>3159</v>
      </c>
      <c r="G1847" s="82" t="s">
        <v>7252</v>
      </c>
      <c r="H1847" s="85" t="s">
        <v>7266</v>
      </c>
      <c r="I1847" s="21" t="s">
        <v>7417</v>
      </c>
      <c r="J1847" s="21" t="s">
        <v>8129</v>
      </c>
      <c r="K1847" s="19"/>
      <c r="L1847" s="22">
        <v>44015</v>
      </c>
      <c r="M1847" s="98">
        <v>1040.1116000004099</v>
      </c>
      <c r="N1847" s="94">
        <v>1040.1116000004099</v>
      </c>
      <c r="O1847" s="94">
        <v>1079.4177999999399</v>
      </c>
      <c r="P1847" s="62">
        <f t="shared" si="28"/>
        <v>0.96358574038751987</v>
      </c>
      <c r="Q1847" s="22">
        <v>43944</v>
      </c>
      <c r="R1847" s="99">
        <v>7904066.608</v>
      </c>
      <c r="S1847" s="99">
        <v>7714936.1301640598</v>
      </c>
      <c r="T1847" s="19"/>
      <c r="U1847" s="23">
        <v>-9.1231884653097896E-5</v>
      </c>
      <c r="V1847" s="63">
        <v>-0.56714447528065604</v>
      </c>
      <c r="W1847" s="23">
        <v>1.2012162897008199E-3</v>
      </c>
      <c r="X1847" s="63">
        <v>-9.4826483357028302</v>
      </c>
      <c r="Y1847" s="23">
        <v>-2.71331511648896E-2</v>
      </c>
      <c r="Z1847" s="63">
        <v>10.487288264092101</v>
      </c>
      <c r="AA1847" s="23">
        <v>-1.35772216926853E-2</v>
      </c>
      <c r="AB1847" s="63">
        <v>15.548893540384601</v>
      </c>
      <c r="AC1847" s="23">
        <v>2.9955313648315499E-2</v>
      </c>
      <c r="AD1847" s="63">
        <v>23.0628286123683</v>
      </c>
      <c r="AE1847" s="23"/>
      <c r="AF1847" s="64"/>
      <c r="AG1847" s="23">
        <v>1.3009911890549101E-4</v>
      </c>
      <c r="AH1847" s="63">
        <v>-6.0818158888650897</v>
      </c>
      <c r="AI1847" s="23">
        <v>-2.5646905720350301E-2</v>
      </c>
      <c r="AJ1847" s="63">
        <v>7.5214224001683796</v>
      </c>
      <c r="AK1847" s="23">
        <v>3.9925349370605497E-2</v>
      </c>
      <c r="AL1847" s="23">
        <v>1.70955684352521E-2</v>
      </c>
      <c r="AM1847" s="63">
        <v>29.166889768297601</v>
      </c>
      <c r="AN1847" s="19"/>
      <c r="AO1847" s="26">
        <v>5.4673570357408599E-3</v>
      </c>
      <c r="AP1847" s="26">
        <v>-3.3148702940707202E-2</v>
      </c>
      <c r="AQ1847" s="26">
        <v>5.9940879928035403E-3</v>
      </c>
      <c r="AR1847" s="26">
        <v>-2.4101637648527699E-2</v>
      </c>
      <c r="AS1847" s="24">
        <v>7</v>
      </c>
      <c r="AT1847" s="24">
        <v>5</v>
      </c>
      <c r="AU1847" s="24">
        <v>7</v>
      </c>
      <c r="AV1847" s="25">
        <v>5</v>
      </c>
      <c r="AW1847" s="19"/>
      <c r="AX1847" s="29">
        <v>3.9203702179183897E-2</v>
      </c>
      <c r="AY1847" s="30">
        <v>-1.0852644667920699</v>
      </c>
      <c r="AZ1847" s="30">
        <v>0.34474777793320799</v>
      </c>
      <c r="BA1847" s="30">
        <v>-1.1588345032832901</v>
      </c>
      <c r="BB1847" s="62">
        <v>3.9987919674331403E-3</v>
      </c>
      <c r="BC1847" s="108">
        <v>-4.5046042413523502</v>
      </c>
      <c r="BD1847" s="22">
        <v>43944</v>
      </c>
      <c r="BE1847" s="22">
        <v>43957</v>
      </c>
      <c r="BF1847" s="24"/>
      <c r="BG1847" s="22"/>
      <c r="BH1847" s="37"/>
    </row>
    <row r="1848" spans="1:60" x14ac:dyDescent="0.25">
      <c r="A1848" s="19"/>
      <c r="B1848" s="17" t="s">
        <v>1862</v>
      </c>
      <c r="C1848" s="17" t="s">
        <v>6128</v>
      </c>
      <c r="D1848" s="17" t="s">
        <v>3331</v>
      </c>
      <c r="E1848" s="20" t="s">
        <v>7331</v>
      </c>
      <c r="F1848" s="20" t="s">
        <v>3159</v>
      </c>
      <c r="G1848" s="82" t="s">
        <v>7252</v>
      </c>
      <c r="H1848" s="85" t="s">
        <v>7266</v>
      </c>
      <c r="I1848" s="21" t="s">
        <v>7417</v>
      </c>
      <c r="J1848" s="21" t="s">
        <v>8130</v>
      </c>
      <c r="K1848" s="19"/>
      <c r="L1848" s="22">
        <v>44015</v>
      </c>
      <c r="M1848" s="98">
        <v>1496.15699999966</v>
      </c>
      <c r="N1848" s="94">
        <v>1496.15699999966</v>
      </c>
      <c r="O1848" s="94">
        <v>1555.60019999929</v>
      </c>
      <c r="P1848" s="62">
        <f t="shared" si="28"/>
        <v>0.96178761098149956</v>
      </c>
      <c r="Q1848" s="22">
        <v>43906</v>
      </c>
      <c r="R1848" s="99">
        <v>106211.266</v>
      </c>
      <c r="S1848" s="99">
        <v>96151.3835152588</v>
      </c>
      <c r="T1848" s="19"/>
      <c r="U1848" s="23">
        <v>-1.1448022451077101E-4</v>
      </c>
      <c r="V1848" s="63">
        <v>-0.56946930926642403</v>
      </c>
      <c r="W1848" s="23">
        <v>5.0200403711642095E-4</v>
      </c>
      <c r="X1848" s="63">
        <v>-9.5525695609539998</v>
      </c>
      <c r="Y1848" s="23">
        <v>-3.1247849106875902E-2</v>
      </c>
      <c r="Z1848" s="63">
        <v>10.075818469893401</v>
      </c>
      <c r="AA1848" s="23">
        <v>-2.1949248022792699E-2</v>
      </c>
      <c r="AB1848" s="63">
        <v>14.711690907381101</v>
      </c>
      <c r="AC1848" s="23">
        <v>1.2570871676871299E-2</v>
      </c>
      <c r="AD1848" s="63">
        <v>21.324384415231201</v>
      </c>
      <c r="AE1848" s="23">
        <v>4.1494973191220197E-2</v>
      </c>
      <c r="AF1848" s="64">
        <v>16.342838903074199</v>
      </c>
      <c r="AG1848" s="23">
        <v>6.0224580010981299E-5</v>
      </c>
      <c r="AH1848" s="63">
        <v>-6.0888033427545496</v>
      </c>
      <c r="AI1848" s="23">
        <v>-2.9835711229679901E-2</v>
      </c>
      <c r="AJ1848" s="63">
        <v>7.1025418492354202</v>
      </c>
      <c r="AK1848" s="23">
        <v>0.40360339231148801</v>
      </c>
      <c r="AL1848" s="23">
        <v>3.9272179388717597E-2</v>
      </c>
      <c r="AM1848" s="63">
        <v>39.461643604619901</v>
      </c>
      <c r="AN1848" s="19"/>
      <c r="AO1848" s="26">
        <v>5.4439237810584001E-3</v>
      </c>
      <c r="AP1848" s="26">
        <v>-3.3171228210449002E-2</v>
      </c>
      <c r="AQ1848" s="26">
        <v>5.2681500637845602E-3</v>
      </c>
      <c r="AR1848" s="26">
        <v>-2.4783253405985299E-2</v>
      </c>
      <c r="AS1848" s="24">
        <v>6</v>
      </c>
      <c r="AT1848" s="24">
        <v>6</v>
      </c>
      <c r="AU1848" s="24">
        <v>7</v>
      </c>
      <c r="AV1848" s="25">
        <v>5</v>
      </c>
      <c r="AW1848" s="19"/>
      <c r="AX1848" s="29">
        <v>3.9180119636366702E-2</v>
      </c>
      <c r="AY1848" s="30">
        <v>-1.2828518591031799</v>
      </c>
      <c r="AZ1848" s="30">
        <v>0.31823435810065298</v>
      </c>
      <c r="BA1848" s="30">
        <v>-1.3664436459093801</v>
      </c>
      <c r="BB1848" s="62">
        <v>3.9962465271492003E-3</v>
      </c>
      <c r="BC1848" s="108">
        <v>-4.5539914432083597</v>
      </c>
      <c r="BD1848" s="22">
        <v>43906</v>
      </c>
      <c r="BE1848" s="22">
        <v>43957</v>
      </c>
      <c r="BF1848" s="24"/>
      <c r="BG1848" s="22"/>
      <c r="BH1848" s="37"/>
    </row>
    <row r="1849" spans="1:60" x14ac:dyDescent="0.25">
      <c r="A1849" s="19"/>
      <c r="B1849" s="17" t="s">
        <v>1863</v>
      </c>
      <c r="C1849" s="17" t="s">
        <v>6129</v>
      </c>
      <c r="D1849" s="17" t="s">
        <v>3331</v>
      </c>
      <c r="E1849" s="20" t="s">
        <v>7332</v>
      </c>
      <c r="F1849" s="20" t="s">
        <v>3159</v>
      </c>
      <c r="G1849" s="82" t="s">
        <v>7252</v>
      </c>
      <c r="H1849" s="85" t="s">
        <v>7266</v>
      </c>
      <c r="I1849" s="21" t="s">
        <v>7417</v>
      </c>
      <c r="J1849" s="21" t="s">
        <v>8131</v>
      </c>
      <c r="K1849" s="19"/>
      <c r="L1849" s="22">
        <v>44015</v>
      </c>
      <c r="M1849" s="98">
        <v>1631.4940000008801</v>
      </c>
      <c r="N1849" s="94">
        <v>1631.4940000008801</v>
      </c>
      <c r="O1849" s="94">
        <v>1695.8078000005301</v>
      </c>
      <c r="P1849" s="62">
        <f t="shared" si="28"/>
        <v>0.96207482947086931</v>
      </c>
      <c r="Q1849" s="22">
        <v>43906</v>
      </c>
      <c r="R1849" s="99">
        <v>220304.91200000001</v>
      </c>
      <c r="S1849" s="99">
        <v>232736.81475561499</v>
      </c>
      <c r="T1849" s="19"/>
      <c r="U1849" s="23">
        <v>-1.1172559152328199E-4</v>
      </c>
      <c r="V1849" s="63">
        <v>-0.56919384596767497</v>
      </c>
      <c r="W1849" s="23">
        <v>5.8410040037415499E-4</v>
      </c>
      <c r="X1849" s="63">
        <v>-9.5443599246355006</v>
      </c>
      <c r="Y1849" s="23">
        <v>-3.07647048057333E-2</v>
      </c>
      <c r="Z1849" s="63">
        <v>10.124132900004</v>
      </c>
      <c r="AA1849" s="23">
        <v>-2.09678669843925E-2</v>
      </c>
      <c r="AB1849" s="63">
        <v>14.8098290112102</v>
      </c>
      <c r="AC1849" s="23">
        <v>1.4601105760448299E-2</v>
      </c>
      <c r="AD1849" s="63">
        <v>21.527407823567</v>
      </c>
      <c r="AE1849" s="23">
        <v>4.4626893950408003E-2</v>
      </c>
      <c r="AF1849" s="64">
        <v>16.6560309790075</v>
      </c>
      <c r="AG1849" s="23">
        <v>6.84695423842641E-5</v>
      </c>
      <c r="AH1849" s="63">
        <v>-6.0879788465172204</v>
      </c>
      <c r="AI1849" s="23">
        <v>-2.93438494973088E-2</v>
      </c>
      <c r="AJ1849" s="63">
        <v>7.1517280224725299</v>
      </c>
      <c r="AK1849" s="23">
        <v>0.41977687273931202</v>
      </c>
      <c r="AL1849" s="23">
        <v>4.0625871346492197E-2</v>
      </c>
      <c r="AM1849" s="63">
        <v>41.078991647402297</v>
      </c>
      <c r="AN1849" s="19"/>
      <c r="AO1849" s="26">
        <v>5.4466786405100703E-3</v>
      </c>
      <c r="AP1849" s="26">
        <v>-3.31685618129995E-2</v>
      </c>
      <c r="AQ1849" s="26">
        <v>5.3535416609520299E-3</v>
      </c>
      <c r="AR1849" s="26">
        <v>-2.4703069187125899E-2</v>
      </c>
      <c r="AS1849" s="24">
        <v>6</v>
      </c>
      <c r="AT1849" s="24">
        <v>6</v>
      </c>
      <c r="AU1849" s="24">
        <v>7</v>
      </c>
      <c r="AV1849" s="25">
        <v>5</v>
      </c>
      <c r="AW1849" s="19"/>
      <c r="AX1849" s="29">
        <v>3.9182770677543902E-2</v>
      </c>
      <c r="AY1849" s="30">
        <v>-1.25968072244359</v>
      </c>
      <c r="AZ1849" s="30">
        <v>0.32134278548665002</v>
      </c>
      <c r="BA1849" s="30">
        <v>-1.3421528507497</v>
      </c>
      <c r="BB1849" s="62">
        <v>3.9965330975701404E-3</v>
      </c>
      <c r="BC1849" s="108">
        <v>-4.5406265970305002</v>
      </c>
      <c r="BD1849" s="22">
        <v>43906</v>
      </c>
      <c r="BE1849" s="22">
        <v>43957</v>
      </c>
      <c r="BF1849" s="24"/>
      <c r="BG1849" s="22"/>
      <c r="BH1849" s="37"/>
    </row>
    <row r="1850" spans="1:60" x14ac:dyDescent="0.25">
      <c r="A1850" s="19"/>
      <c r="B1850" s="17" t="s">
        <v>1864</v>
      </c>
      <c r="C1850" s="17" t="s">
        <v>6130</v>
      </c>
      <c r="D1850" s="17" t="s">
        <v>3331</v>
      </c>
      <c r="E1850" s="20" t="s">
        <v>7333</v>
      </c>
      <c r="F1850" s="20" t="s">
        <v>3159</v>
      </c>
      <c r="G1850" s="82" t="s">
        <v>7252</v>
      </c>
      <c r="H1850" s="85" t="s">
        <v>7266</v>
      </c>
      <c r="I1850" s="21" t="s">
        <v>7417</v>
      </c>
      <c r="J1850" s="21" t="s">
        <v>8132</v>
      </c>
      <c r="K1850" s="19"/>
      <c r="L1850" s="22">
        <v>44015</v>
      </c>
      <c r="M1850" s="98">
        <v>1541.2945000007701</v>
      </c>
      <c r="N1850" s="94">
        <v>1541.2945000007701</v>
      </c>
      <c r="O1850" s="94">
        <v>1601.81299999915</v>
      </c>
      <c r="P1850" s="62">
        <f t="shared" si="28"/>
        <v>0.96221874838173249</v>
      </c>
      <c r="Q1850" s="22">
        <v>43906</v>
      </c>
      <c r="R1850" s="99">
        <v>491047.59700000001</v>
      </c>
      <c r="S1850" s="99">
        <v>442240.15010693402</v>
      </c>
      <c r="T1850" s="19"/>
      <c r="U1850" s="23">
        <v>-1.10349598799075E-4</v>
      </c>
      <c r="V1850" s="63">
        <v>-0.56905624669525401</v>
      </c>
      <c r="W1850" s="23">
        <v>6.2544994398194798E-4</v>
      </c>
      <c r="X1850" s="63">
        <v>-9.5402249702747195</v>
      </c>
      <c r="Y1850" s="23">
        <v>-3.0522759742780198E-2</v>
      </c>
      <c r="Z1850" s="63">
        <v>10.148327406306599</v>
      </c>
      <c r="AA1850" s="23">
        <v>-2.0476704732573101E-2</v>
      </c>
      <c r="AB1850" s="63">
        <v>14.858945236395799</v>
      </c>
      <c r="AC1850" s="23">
        <v>1.5617355291397E-2</v>
      </c>
      <c r="AD1850" s="63">
        <v>21.629032776661901</v>
      </c>
      <c r="AE1850" s="23">
        <v>4.6196106844945503E-2</v>
      </c>
      <c r="AF1850" s="64">
        <v>16.812952268461199</v>
      </c>
      <c r="AG1850" s="23">
        <v>7.2606580943102003E-5</v>
      </c>
      <c r="AH1850" s="63">
        <v>-6.0875651426613304</v>
      </c>
      <c r="AI1850" s="23">
        <v>-2.9097509118400901E-2</v>
      </c>
      <c r="AJ1850" s="63">
        <v>7.1763620603669596</v>
      </c>
      <c r="AK1850" s="23">
        <v>0.43215032382053298</v>
      </c>
      <c r="AL1850" s="23">
        <v>4.1652309644632603E-2</v>
      </c>
      <c r="AM1850" s="63">
        <v>42.316336755524397</v>
      </c>
      <c r="AN1850" s="19"/>
      <c r="AO1850" s="26">
        <v>5.4480048274854198E-3</v>
      </c>
      <c r="AP1850" s="26">
        <v>-3.3167224379212698E-2</v>
      </c>
      <c r="AQ1850" s="26">
        <v>5.3961896592227302E-3</v>
      </c>
      <c r="AR1850" s="26">
        <v>-2.4662866589096701E-2</v>
      </c>
      <c r="AS1850" s="24">
        <v>6</v>
      </c>
      <c r="AT1850" s="24">
        <v>6</v>
      </c>
      <c r="AU1850" s="24">
        <v>7</v>
      </c>
      <c r="AV1850" s="25">
        <v>5</v>
      </c>
      <c r="AW1850" s="19"/>
      <c r="AX1850" s="29">
        <v>3.9184099153098902E-2</v>
      </c>
      <c r="AY1850" s="30">
        <v>-1.2480869282026099</v>
      </c>
      <c r="AZ1850" s="30">
        <v>0.32289815006151901</v>
      </c>
      <c r="BA1850" s="30">
        <v>-1.3299932490772299</v>
      </c>
      <c r="BB1850" s="62">
        <v>3.9966767499026896E-3</v>
      </c>
      <c r="BC1850" s="108">
        <v>-4.5339624537300596</v>
      </c>
      <c r="BD1850" s="22">
        <v>43906</v>
      </c>
      <c r="BE1850" s="22">
        <v>43957</v>
      </c>
      <c r="BF1850" s="24"/>
      <c r="BG1850" s="22"/>
      <c r="BH1850" s="37"/>
    </row>
    <row r="1851" spans="1:60" x14ac:dyDescent="0.25">
      <c r="A1851" s="19"/>
      <c r="B1851" s="17" t="s">
        <v>1865</v>
      </c>
      <c r="C1851" s="17" t="s">
        <v>6131</v>
      </c>
      <c r="D1851" s="17" t="s">
        <v>3331</v>
      </c>
      <c r="E1851" s="20" t="s">
        <v>7334</v>
      </c>
      <c r="F1851" s="20" t="s">
        <v>3159</v>
      </c>
      <c r="G1851" s="82" t="s">
        <v>7252</v>
      </c>
      <c r="H1851" s="85" t="s">
        <v>7266</v>
      </c>
      <c r="I1851" s="21" t="s">
        <v>7417</v>
      </c>
      <c r="J1851" s="21" t="s">
        <v>8133</v>
      </c>
      <c r="K1851" s="19"/>
      <c r="L1851" s="22">
        <v>44015</v>
      </c>
      <c r="M1851" s="98">
        <v>1558.6622999999699</v>
      </c>
      <c r="N1851" s="94">
        <v>1558.6622999999699</v>
      </c>
      <c r="O1851" s="94">
        <v>1619.6219999995101</v>
      </c>
      <c r="P1851" s="62">
        <f t="shared" si="28"/>
        <v>0.96236177330293204</v>
      </c>
      <c r="Q1851" s="22">
        <v>43906</v>
      </c>
      <c r="R1851" s="99">
        <v>1217611.2720000001</v>
      </c>
      <c r="S1851" s="99">
        <v>1730825.4842207001</v>
      </c>
      <c r="T1851" s="19"/>
      <c r="U1851" s="23">
        <v>-1.0899184690060801E-4</v>
      </c>
      <c r="V1851" s="63">
        <v>-0.56892047150540703</v>
      </c>
      <c r="W1851" s="23">
        <v>6.6639946453506105E-4</v>
      </c>
      <c r="X1851" s="63">
        <v>-9.5361300182121305</v>
      </c>
      <c r="Y1851" s="23">
        <v>-3.0281856543297202E-2</v>
      </c>
      <c r="Z1851" s="63">
        <v>10.1724177262513</v>
      </c>
      <c r="AA1851" s="23">
        <v>-1.9986237852208402E-2</v>
      </c>
      <c r="AB1851" s="63">
        <v>14.9079919244396</v>
      </c>
      <c r="AC1851" s="23">
        <v>1.6634014054943701E-2</v>
      </c>
      <c r="AD1851" s="63">
        <v>21.730698653031101</v>
      </c>
      <c r="AE1851" s="23">
        <v>4.7767157340786098E-2</v>
      </c>
      <c r="AF1851" s="64">
        <v>16.970057318045299</v>
      </c>
      <c r="AG1851" s="23">
        <v>7.6674185038427795E-5</v>
      </c>
      <c r="AH1851" s="63">
        <v>-6.0871583822517996</v>
      </c>
      <c r="AI1851" s="23">
        <v>-2.8852325782281699E-2</v>
      </c>
      <c r="AJ1851" s="63">
        <v>7.2008803939752397</v>
      </c>
      <c r="AK1851" s="23">
        <v>0.44529347947158399</v>
      </c>
      <c r="AL1851" s="23">
        <v>4.2734025009849602E-2</v>
      </c>
      <c r="AM1851" s="63">
        <v>43.630652320629501</v>
      </c>
      <c r="AN1851" s="19"/>
      <c r="AO1851" s="26">
        <v>5.4493744992214497E-3</v>
      </c>
      <c r="AP1851" s="26">
        <v>-3.31659145931553E-2</v>
      </c>
      <c r="AQ1851" s="26">
        <v>5.4390591758419803E-3</v>
      </c>
      <c r="AR1851" s="26">
        <v>-2.4623009560855301E-2</v>
      </c>
      <c r="AS1851" s="24">
        <v>6</v>
      </c>
      <c r="AT1851" s="24">
        <v>6</v>
      </c>
      <c r="AU1851" s="24">
        <v>7</v>
      </c>
      <c r="AV1851" s="25">
        <v>5</v>
      </c>
      <c r="AW1851" s="19"/>
      <c r="AX1851" s="29">
        <v>3.91854293950019E-2</v>
      </c>
      <c r="AY1851" s="30">
        <v>-1.23650460053977</v>
      </c>
      <c r="AZ1851" s="30">
        <v>0.32445206163083601</v>
      </c>
      <c r="BA1851" s="30">
        <v>-1.3178415306720099</v>
      </c>
      <c r="BB1851" s="62">
        <v>3.9968204516799199E-3</v>
      </c>
      <c r="BC1851" s="108">
        <v>-4.5273279814718999</v>
      </c>
      <c r="BD1851" s="22">
        <v>43906</v>
      </c>
      <c r="BE1851" s="22">
        <v>43957</v>
      </c>
      <c r="BF1851" s="24"/>
      <c r="BG1851" s="22"/>
      <c r="BH1851" s="37"/>
    </row>
    <row r="1852" spans="1:60" x14ac:dyDescent="0.25">
      <c r="A1852" s="19"/>
      <c r="B1852" s="17" t="s">
        <v>1866</v>
      </c>
      <c r="C1852" s="17" t="s">
        <v>6132</v>
      </c>
      <c r="D1852" s="17" t="s">
        <v>3332</v>
      </c>
      <c r="E1852" s="20" t="s">
        <v>7289</v>
      </c>
      <c r="F1852" s="20" t="s">
        <v>3159</v>
      </c>
      <c r="G1852" s="82" t="s">
        <v>7252</v>
      </c>
      <c r="H1852" s="85" t="s">
        <v>7263</v>
      </c>
      <c r="I1852" s="21" t="s">
        <v>7417</v>
      </c>
      <c r="J1852" s="21" t="s">
        <v>8134</v>
      </c>
      <c r="K1852" s="19"/>
      <c r="L1852" s="22">
        <v>44015</v>
      </c>
      <c r="M1852" s="98">
        <v>1684.4132000003001</v>
      </c>
      <c r="N1852" s="94">
        <v>1684.4132000003001</v>
      </c>
      <c r="O1852" s="94">
        <v>1700.3738000001799</v>
      </c>
      <c r="P1852" s="62">
        <f t="shared" si="28"/>
        <v>0.99061347569582747</v>
      </c>
      <c r="Q1852" s="22">
        <v>43874</v>
      </c>
      <c r="R1852" s="99">
        <v>308507.83</v>
      </c>
      <c r="S1852" s="99">
        <v>122599.663</v>
      </c>
      <c r="T1852" s="19"/>
      <c r="U1852" s="23">
        <v>9.7702055609261195E-4</v>
      </c>
      <c r="V1852" s="63">
        <v>-0.46031923120608598</v>
      </c>
      <c r="W1852" s="23">
        <v>2.7686802759490099E-2</v>
      </c>
      <c r="X1852" s="63">
        <v>-6.83408968871663</v>
      </c>
      <c r="Y1852" s="23">
        <v>1.1430261307396E-2</v>
      </c>
      <c r="Z1852" s="63">
        <v>14.3436295113206</v>
      </c>
      <c r="AA1852" s="23">
        <v>5.80924910318572E-2</v>
      </c>
      <c r="AB1852" s="63">
        <v>22.715864812838799</v>
      </c>
      <c r="AC1852" s="23">
        <v>0.123064547369722</v>
      </c>
      <c r="AD1852" s="63">
        <v>32.373751984501702</v>
      </c>
      <c r="AE1852" s="23">
        <v>0.13315968310780599</v>
      </c>
      <c r="AF1852" s="64">
        <v>25.509309894754601</v>
      </c>
      <c r="AG1852" s="23">
        <v>-3.2973904399114E-4</v>
      </c>
      <c r="AH1852" s="63">
        <v>-6.1277997051583997</v>
      </c>
      <c r="AI1852" s="23">
        <v>2.0021118461954798E-2</v>
      </c>
      <c r="AJ1852" s="63">
        <v>12.0882248184062</v>
      </c>
      <c r="AK1852" s="23">
        <v>0.46838447590591398</v>
      </c>
      <c r="AL1852" s="23">
        <v>2.42277645666036E-2</v>
      </c>
      <c r="AM1852" s="63">
        <v>-87.061142917722506</v>
      </c>
      <c r="AN1852" s="19"/>
      <c r="AO1852" s="26">
        <v>1.5030047161417299E-2</v>
      </c>
      <c r="AP1852" s="26">
        <v>-2.4624294926070399E-2</v>
      </c>
      <c r="AQ1852" s="26">
        <v>5.3554322135823902E-2</v>
      </c>
      <c r="AR1852" s="26">
        <v>-6.1551368469736203E-2</v>
      </c>
      <c r="AS1852" s="24">
        <v>7</v>
      </c>
      <c r="AT1852" s="24">
        <v>5</v>
      </c>
      <c r="AU1852" s="24">
        <v>7</v>
      </c>
      <c r="AV1852" s="25">
        <v>5</v>
      </c>
      <c r="AW1852" s="19"/>
      <c r="AX1852" s="29">
        <v>7.3384712387778606E-2</v>
      </c>
      <c r="AY1852" s="30">
        <v>0.44801960902532301</v>
      </c>
      <c r="AZ1852" s="30">
        <v>0.61760879007033498</v>
      </c>
      <c r="BA1852" s="30">
        <v>0.58970783300628704</v>
      </c>
      <c r="BB1852" s="62">
        <v>7.5549544037494297E-3</v>
      </c>
      <c r="BC1852" s="108">
        <v>-12.001008248946199</v>
      </c>
      <c r="BD1852" s="22">
        <v>43874</v>
      </c>
      <c r="BE1852" s="22">
        <v>43914</v>
      </c>
      <c r="BF1852" s="24"/>
      <c r="BG1852" s="22"/>
      <c r="BH1852" s="37"/>
    </row>
    <row r="1853" spans="1:60" x14ac:dyDescent="0.25">
      <c r="A1853" s="19"/>
      <c r="B1853" s="17" t="s">
        <v>1867</v>
      </c>
      <c r="C1853" s="17" t="s">
        <v>6133</v>
      </c>
      <c r="D1853" s="17" t="s">
        <v>3332</v>
      </c>
      <c r="E1853" s="20" t="s">
        <v>7290</v>
      </c>
      <c r="F1853" s="20" t="s">
        <v>3159</v>
      </c>
      <c r="G1853" s="82" t="s">
        <v>7252</v>
      </c>
      <c r="H1853" s="85" t="s">
        <v>7263</v>
      </c>
      <c r="I1853" s="21" t="s">
        <v>7417</v>
      </c>
      <c r="J1853" s="21" t="s">
        <v>8135</v>
      </c>
      <c r="K1853" s="19"/>
      <c r="L1853" s="22">
        <v>44015</v>
      </c>
      <c r="M1853" s="98">
        <v>2327.4076000005002</v>
      </c>
      <c r="N1853" s="94">
        <v>2327.4076000005002</v>
      </c>
      <c r="O1853" s="94">
        <v>2340.2393999993801</v>
      </c>
      <c r="P1853" s="62">
        <f t="shared" si="28"/>
        <v>0.99451688575156738</v>
      </c>
      <c r="Q1853" s="22">
        <v>43874</v>
      </c>
      <c r="R1853" s="99">
        <v>4467451.6749999998</v>
      </c>
      <c r="S1853" s="99">
        <v>3146337.5047812499</v>
      </c>
      <c r="T1853" s="19"/>
      <c r="U1853" s="23">
        <v>1.0049155062006299E-3</v>
      </c>
      <c r="V1853" s="63">
        <v>-0.45752973619528298</v>
      </c>
      <c r="W1853" s="23">
        <v>2.8547150295708E-2</v>
      </c>
      <c r="X1853" s="63">
        <v>-6.7480549350948396</v>
      </c>
      <c r="Y1853" s="23">
        <v>1.6577443802816599E-2</v>
      </c>
      <c r="Z1853" s="63">
        <v>14.858347760862699</v>
      </c>
      <c r="AA1853" s="23">
        <v>6.8949792179409997E-2</v>
      </c>
      <c r="AB1853" s="63">
        <v>23.801594927586802</v>
      </c>
      <c r="AC1853" s="23">
        <v>0.15043155871535399</v>
      </c>
      <c r="AD1853" s="63">
        <v>35.110453119093997</v>
      </c>
      <c r="AE1853" s="23">
        <v>0.17790479691757399</v>
      </c>
      <c r="AF1853" s="64">
        <v>29.983821275731302</v>
      </c>
      <c r="AG1853" s="23">
        <v>-2.4613607092760498E-4</v>
      </c>
      <c r="AH1853" s="63">
        <v>-6.1194394078484002</v>
      </c>
      <c r="AI1853" s="23">
        <v>2.5297821744970899E-2</v>
      </c>
      <c r="AJ1853" s="63">
        <v>12.6158951467078</v>
      </c>
      <c r="AK1853" s="23">
        <v>0.97000863367808099</v>
      </c>
      <c r="AL1853" s="23">
        <v>4.3156926398296498E-2</v>
      </c>
      <c r="AM1853" s="63">
        <v>-36.898727140505798</v>
      </c>
      <c r="AN1853" s="19"/>
      <c r="AO1853" s="26">
        <v>1.5058339262395699E-2</v>
      </c>
      <c r="AP1853" s="26">
        <v>-2.45971110007304E-2</v>
      </c>
      <c r="AQ1853" s="26">
        <v>5.4436200076452203E-2</v>
      </c>
      <c r="AR1853" s="26">
        <v>-6.0739636842335999E-2</v>
      </c>
      <c r="AS1853" s="24">
        <v>7</v>
      </c>
      <c r="AT1853" s="24">
        <v>5</v>
      </c>
      <c r="AU1853" s="24">
        <v>7</v>
      </c>
      <c r="AV1853" s="25">
        <v>5</v>
      </c>
      <c r="AW1853" s="19"/>
      <c r="AX1853" s="29">
        <v>7.3418921807096901E-2</v>
      </c>
      <c r="AY1853" s="30">
        <v>0.58378555299350399</v>
      </c>
      <c r="AZ1853" s="30">
        <v>0.65334668825016695</v>
      </c>
      <c r="BA1853" s="30">
        <v>0.77140708936894997</v>
      </c>
      <c r="BB1853" s="62">
        <v>7.5587202980113904E-3</v>
      </c>
      <c r="BC1853" s="108">
        <v>-11.9027865268872</v>
      </c>
      <c r="BD1853" s="22">
        <v>43874</v>
      </c>
      <c r="BE1853" s="22">
        <v>43914</v>
      </c>
      <c r="BF1853" s="24"/>
      <c r="BG1853" s="22"/>
      <c r="BH1853" s="37"/>
    </row>
    <row r="1854" spans="1:60" x14ac:dyDescent="0.25">
      <c r="A1854" s="19"/>
      <c r="B1854" s="17" t="s">
        <v>1868</v>
      </c>
      <c r="C1854" s="17" t="s">
        <v>6134</v>
      </c>
      <c r="D1854" s="17" t="s">
        <v>3332</v>
      </c>
      <c r="E1854" s="20" t="s">
        <v>7315</v>
      </c>
      <c r="F1854" s="20" t="s">
        <v>3159</v>
      </c>
      <c r="G1854" s="82" t="s">
        <v>7252</v>
      </c>
      <c r="H1854" s="85" t="s">
        <v>7263</v>
      </c>
      <c r="I1854" s="21" t="s">
        <v>7417</v>
      </c>
      <c r="J1854" s="21" t="s">
        <v>8136</v>
      </c>
      <c r="K1854" s="19"/>
      <c r="L1854" s="22">
        <v>44015</v>
      </c>
      <c r="M1854" s="98">
        <v>2458.4376999996598</v>
      </c>
      <c r="N1854" s="94">
        <v>2458.4376999996598</v>
      </c>
      <c r="O1854" s="94">
        <v>2470.08240000159</v>
      </c>
      <c r="P1854" s="62">
        <f t="shared" si="28"/>
        <v>0.99528570382837322</v>
      </c>
      <c r="Q1854" s="22">
        <v>43874</v>
      </c>
      <c r="R1854" s="99">
        <v>13082511.728</v>
      </c>
      <c r="S1854" s="99">
        <v>9010817.8905781191</v>
      </c>
      <c r="T1854" s="19"/>
      <c r="U1854" s="23">
        <v>1.0104007560585201E-3</v>
      </c>
      <c r="V1854" s="63">
        <v>-0.45698121120949498</v>
      </c>
      <c r="W1854" s="23">
        <v>2.8716242157315702E-2</v>
      </c>
      <c r="X1854" s="63">
        <v>-6.73114574893407</v>
      </c>
      <c r="Y1854" s="23">
        <v>1.7591934423762699E-2</v>
      </c>
      <c r="Z1854" s="63">
        <v>14.9597968229646</v>
      </c>
      <c r="AA1854" s="23">
        <v>7.1095206809331998E-2</v>
      </c>
      <c r="AB1854" s="63">
        <v>24.016136390593601</v>
      </c>
      <c r="AC1854" s="23">
        <v>0.15504818178858801</v>
      </c>
      <c r="AD1854" s="63">
        <v>35.572115426417398</v>
      </c>
      <c r="AE1854" s="23">
        <v>0.184998840757471</v>
      </c>
      <c r="AF1854" s="64">
        <v>30.693225659721101</v>
      </c>
      <c r="AG1854" s="23">
        <v>-2.2968663142819399E-4</v>
      </c>
      <c r="AH1854" s="63">
        <v>-6.11779446389846</v>
      </c>
      <c r="AI1854" s="23">
        <v>2.6337870638599301E-2</v>
      </c>
      <c r="AJ1854" s="63">
        <v>12.7199000360706</v>
      </c>
      <c r="AK1854" s="23">
        <v>1.0339855875831601</v>
      </c>
      <c r="AL1854" s="23">
        <v>4.5236472928081597E-2</v>
      </c>
      <c r="AM1854" s="63">
        <v>-30.501031749998202</v>
      </c>
      <c r="AN1854" s="19"/>
      <c r="AO1854" s="26">
        <v>1.50639314542786E-2</v>
      </c>
      <c r="AP1854" s="26">
        <v>-2.4591744897406901E-2</v>
      </c>
      <c r="AQ1854" s="26">
        <v>5.4609615424851703E-2</v>
      </c>
      <c r="AR1854" s="26">
        <v>-6.0580029275151902E-2</v>
      </c>
      <c r="AS1854" s="24">
        <v>7</v>
      </c>
      <c r="AT1854" s="24">
        <v>5</v>
      </c>
      <c r="AU1854" s="24">
        <v>7</v>
      </c>
      <c r="AV1854" s="25">
        <v>5</v>
      </c>
      <c r="AW1854" s="19"/>
      <c r="AX1854" s="29">
        <v>7.3425861783398397E-2</v>
      </c>
      <c r="AY1854" s="30">
        <v>0.61058785775003299</v>
      </c>
      <c r="AZ1854" s="30">
        <v>0.66040550397155995</v>
      </c>
      <c r="BA1854" s="30">
        <v>0.80743913296737402</v>
      </c>
      <c r="BB1854" s="62">
        <v>7.5594829334659202E-3</v>
      </c>
      <c r="BC1854" s="108">
        <v>-11.8834740088787</v>
      </c>
      <c r="BD1854" s="22">
        <v>43874</v>
      </c>
      <c r="BE1854" s="22">
        <v>43914</v>
      </c>
      <c r="BF1854" s="24"/>
      <c r="BG1854" s="22"/>
      <c r="BH1854" s="37"/>
    </row>
    <row r="1855" spans="1:60" x14ac:dyDescent="0.25">
      <c r="A1855" s="19"/>
      <c r="B1855" s="17" t="s">
        <v>1869</v>
      </c>
      <c r="C1855" s="17" t="s">
        <v>6135</v>
      </c>
      <c r="D1855" s="17" t="s">
        <v>3332</v>
      </c>
      <c r="E1855" s="20" t="s">
        <v>7300</v>
      </c>
      <c r="F1855" s="20" t="s">
        <v>3159</v>
      </c>
      <c r="G1855" s="82" t="s">
        <v>7252</v>
      </c>
      <c r="H1855" s="85" t="s">
        <v>7263</v>
      </c>
      <c r="I1855" s="21" t="s">
        <v>7417</v>
      </c>
      <c r="J1855" s="21" t="s">
        <v>8137</v>
      </c>
      <c r="K1855" s="19"/>
      <c r="L1855" s="22">
        <v>44015</v>
      </c>
      <c r="M1855" s="98">
        <v>1450.64310000092</v>
      </c>
      <c r="N1855" s="94">
        <v>1450.64310000092</v>
      </c>
      <c r="O1855" s="94">
        <v>1464.38829999976</v>
      </c>
      <c r="P1855" s="62">
        <f t="shared" si="28"/>
        <v>0.99061369173815284</v>
      </c>
      <c r="Q1855" s="22">
        <v>43874</v>
      </c>
      <c r="R1855" s="99">
        <v>32101.127</v>
      </c>
      <c r="S1855" s="99">
        <v>31208.947377868699</v>
      </c>
      <c r="T1855" s="19"/>
      <c r="U1855" s="23">
        <v>9.7700346850615504E-4</v>
      </c>
      <c r="V1855" s="63">
        <v>-0.460320939964731</v>
      </c>
      <c r="W1855" s="23">
        <v>2.7687003581377202E-2</v>
      </c>
      <c r="X1855" s="63">
        <v>-6.8340696065279198</v>
      </c>
      <c r="Y1855" s="23">
        <v>1.14303714744892E-2</v>
      </c>
      <c r="Z1855" s="63">
        <v>14.3436405280372</v>
      </c>
      <c r="AA1855" s="23">
        <v>5.8093485391509603E-2</v>
      </c>
      <c r="AB1855" s="63">
        <v>22.7159642488114</v>
      </c>
      <c r="AC1855" s="23">
        <v>0.127214577483828</v>
      </c>
      <c r="AD1855" s="63">
        <v>32.788754995912299</v>
      </c>
      <c r="AE1855" s="23">
        <v>0.142444121447625</v>
      </c>
      <c r="AF1855" s="64">
        <v>26.4377537287364</v>
      </c>
      <c r="AG1855" s="23">
        <v>-3.2974493569781798E-4</v>
      </c>
      <c r="AH1855" s="63">
        <v>-6.1278002943290604</v>
      </c>
      <c r="AI1855" s="23">
        <v>2.0021313917823101E-2</v>
      </c>
      <c r="AJ1855" s="63">
        <v>12.0882443639857</v>
      </c>
      <c r="AK1855" s="23">
        <v>0.45064310000103402</v>
      </c>
      <c r="AL1855" s="23">
        <v>3.8843454758534797E-2</v>
      </c>
      <c r="AM1855" s="63">
        <v>55.161270754470003</v>
      </c>
      <c r="AN1855" s="19"/>
      <c r="AO1855" s="26">
        <v>1.50300664881797E-2</v>
      </c>
      <c r="AP1855" s="26">
        <v>-2.4624286823382101E-2</v>
      </c>
      <c r="AQ1855" s="26">
        <v>5.3554320493276499E-2</v>
      </c>
      <c r="AR1855" s="26">
        <v>-6.1551471791972297E-2</v>
      </c>
      <c r="AS1855" s="24">
        <v>7</v>
      </c>
      <c r="AT1855" s="24">
        <v>5</v>
      </c>
      <c r="AU1855" s="24">
        <v>7</v>
      </c>
      <c r="AV1855" s="25">
        <v>5</v>
      </c>
      <c r="AW1855" s="19"/>
      <c r="AX1855" s="29">
        <v>7.3384722065675298E-2</v>
      </c>
      <c r="AY1855" s="30">
        <v>0.44803230257730298</v>
      </c>
      <c r="AZ1855" s="30">
        <v>0.61761200775527003</v>
      </c>
      <c r="BA1855" s="30">
        <v>0.589724687917624</v>
      </c>
      <c r="BB1855" s="62">
        <v>7.5549554045664996E-3</v>
      </c>
      <c r="BC1855" s="108">
        <v>-12.001024591590999</v>
      </c>
      <c r="BD1855" s="22">
        <v>43874</v>
      </c>
      <c r="BE1855" s="22">
        <v>43914</v>
      </c>
      <c r="BF1855" s="24"/>
      <c r="BG1855" s="22"/>
      <c r="BH1855" s="37"/>
    </row>
    <row r="1856" spans="1:60" x14ac:dyDescent="0.25">
      <c r="A1856" s="19"/>
      <c r="B1856" s="17" t="s">
        <v>1870</v>
      </c>
      <c r="C1856" s="17" t="s">
        <v>6136</v>
      </c>
      <c r="D1856" s="17" t="s">
        <v>3332</v>
      </c>
      <c r="E1856" s="20" t="s">
        <v>7328</v>
      </c>
      <c r="F1856" s="20" t="s">
        <v>3159</v>
      </c>
      <c r="G1856" s="82" t="s">
        <v>7252</v>
      </c>
      <c r="H1856" s="85" t="s">
        <v>7263</v>
      </c>
      <c r="I1856" s="21" t="s">
        <v>7417</v>
      </c>
      <c r="J1856" s="21" t="s">
        <v>8138</v>
      </c>
      <c r="K1856" s="19"/>
      <c r="L1856" s="22">
        <v>44015</v>
      </c>
      <c r="M1856" s="98">
        <v>1818.0293000005199</v>
      </c>
      <c r="N1856" s="94">
        <v>1818.0293000005199</v>
      </c>
      <c r="O1856" s="94">
        <v>1834.54770000093</v>
      </c>
      <c r="P1856" s="62">
        <f t="shared" si="28"/>
        <v>0.99099592776987933</v>
      </c>
      <c r="Q1856" s="22">
        <v>43874</v>
      </c>
      <c r="R1856" s="99">
        <v>14959330.615</v>
      </c>
      <c r="S1856" s="99">
        <v>7098355.7183125</v>
      </c>
      <c r="T1856" s="19"/>
      <c r="U1856" s="23">
        <v>9.7976610959449296E-4</v>
      </c>
      <c r="V1856" s="63">
        <v>-0.46004467585589698</v>
      </c>
      <c r="W1856" s="23">
        <v>2.77713126961316E-2</v>
      </c>
      <c r="X1856" s="63">
        <v>-6.8256386950524801</v>
      </c>
      <c r="Y1856" s="23">
        <v>1.19343431069865E-2</v>
      </c>
      <c r="Z1856" s="63">
        <v>14.394037691279699</v>
      </c>
      <c r="AA1856" s="23">
        <v>5.9153775406230097E-2</v>
      </c>
      <c r="AB1856" s="63">
        <v>22.821993250283398</v>
      </c>
      <c r="AC1856" s="23">
        <v>0.12947199712652899</v>
      </c>
      <c r="AD1856" s="63">
        <v>33.014496960211503</v>
      </c>
      <c r="AE1856" s="23">
        <v>0.14587684795697001</v>
      </c>
      <c r="AF1856" s="64">
        <v>26.781026379670902</v>
      </c>
      <c r="AG1856" s="23">
        <v>-3.2150857714441399E-4</v>
      </c>
      <c r="AH1856" s="63">
        <v>-6.12697665847372</v>
      </c>
      <c r="AI1856" s="23">
        <v>2.0537910238999799E-2</v>
      </c>
      <c r="AJ1856" s="63">
        <v>12.1399039961107</v>
      </c>
      <c r="AK1856" s="23">
        <v>0.72238524722401098</v>
      </c>
      <c r="AL1856" s="23">
        <v>3.4461544952136998E-2</v>
      </c>
      <c r="AM1856" s="63">
        <v>-61.661065785912797</v>
      </c>
      <c r="AN1856" s="19"/>
      <c r="AO1856" s="26">
        <v>1.5032847661132101E-2</v>
      </c>
      <c r="AP1856" s="26">
        <v>-2.4621654337352101E-2</v>
      </c>
      <c r="AQ1856" s="26">
        <v>5.3640857657228501E-2</v>
      </c>
      <c r="AR1856" s="26">
        <v>-6.14718465112674E-2</v>
      </c>
      <c r="AS1856" s="24">
        <v>7</v>
      </c>
      <c r="AT1856" s="24">
        <v>5</v>
      </c>
      <c r="AU1856" s="24">
        <v>7</v>
      </c>
      <c r="AV1856" s="25">
        <v>5</v>
      </c>
      <c r="AW1856" s="19"/>
      <c r="AX1856" s="29">
        <v>7.3388003391009995E-2</v>
      </c>
      <c r="AY1856" s="30">
        <v>0.461295769736353</v>
      </c>
      <c r="AZ1856" s="30">
        <v>0.62110240540641803</v>
      </c>
      <c r="BA1856" s="30">
        <v>0.607415178240444</v>
      </c>
      <c r="BB1856" s="62">
        <v>7.5553170914645302E-3</v>
      </c>
      <c r="BC1856" s="108">
        <v>-11.991386214722301</v>
      </c>
      <c r="BD1856" s="22">
        <v>43874</v>
      </c>
      <c r="BE1856" s="22">
        <v>43914</v>
      </c>
      <c r="BF1856" s="24"/>
      <c r="BG1856" s="22"/>
      <c r="BH1856" s="37"/>
    </row>
    <row r="1857" spans="1:60" x14ac:dyDescent="0.25">
      <c r="A1857" s="19"/>
      <c r="B1857" s="17" t="s">
        <v>1871</v>
      </c>
      <c r="C1857" s="17" t="s">
        <v>6137</v>
      </c>
      <c r="D1857" s="17" t="s">
        <v>3332</v>
      </c>
      <c r="E1857" s="20" t="s">
        <v>7329</v>
      </c>
      <c r="F1857" s="20" t="s">
        <v>3159</v>
      </c>
      <c r="G1857" s="82" t="s">
        <v>7252</v>
      </c>
      <c r="H1857" s="85" t="s">
        <v>7263</v>
      </c>
      <c r="I1857" s="21" t="s">
        <v>7417</v>
      </c>
      <c r="J1857" s="21" t="s">
        <v>8139</v>
      </c>
      <c r="K1857" s="19"/>
      <c r="L1857" s="22">
        <v>44015</v>
      </c>
      <c r="M1857" s="98">
        <v>2235.09640000015</v>
      </c>
      <c r="N1857" s="94">
        <v>2235.09640000015</v>
      </c>
      <c r="O1857" s="94">
        <v>2245.0592000000202</v>
      </c>
      <c r="P1857" s="62">
        <f t="shared" si="28"/>
        <v>0.99556234419124889</v>
      </c>
      <c r="Q1857" s="22">
        <v>43874</v>
      </c>
      <c r="R1857" s="99">
        <v>834813.353</v>
      </c>
      <c r="S1857" s="99">
        <v>510832.15354589798</v>
      </c>
      <c r="T1857" s="19"/>
      <c r="U1857" s="23">
        <v>1.0123896699951701E-3</v>
      </c>
      <c r="V1857" s="63">
        <v>-0.45678231981582901</v>
      </c>
      <c r="W1857" s="23">
        <v>2.87770357044792E-2</v>
      </c>
      <c r="X1857" s="63">
        <v>-6.7250663942177198</v>
      </c>
      <c r="Y1857" s="23">
        <v>1.79570351392613E-2</v>
      </c>
      <c r="Z1857" s="63">
        <v>14.9963068945071</v>
      </c>
      <c r="AA1857" s="23">
        <v>7.1868847659061402E-2</v>
      </c>
      <c r="AB1857" s="63">
        <v>24.093500475573801</v>
      </c>
      <c r="AC1857" s="23">
        <v>0.156714854139864</v>
      </c>
      <c r="AD1857" s="63">
        <v>35.738782661501297</v>
      </c>
      <c r="AE1857" s="23">
        <v>0.18756362622487399</v>
      </c>
      <c r="AF1857" s="64">
        <v>30.949704206461298</v>
      </c>
      <c r="AG1857" s="23">
        <v>-2.2378812809620299E-4</v>
      </c>
      <c r="AH1857" s="63">
        <v>-6.1172046135688998</v>
      </c>
      <c r="AI1857" s="23">
        <v>2.6712152417530902E-2</v>
      </c>
      <c r="AJ1857" s="63">
        <v>12.757328213963801</v>
      </c>
      <c r="AK1857" s="23">
        <v>1.0714517145499101</v>
      </c>
      <c r="AL1857" s="23">
        <v>4.64259946693346E-2</v>
      </c>
      <c r="AM1857" s="63">
        <v>-26.7544190533226</v>
      </c>
      <c r="AN1857" s="19"/>
      <c r="AO1857" s="26">
        <v>1.5065912213685801E-2</v>
      </c>
      <c r="AP1857" s="26">
        <v>-2.45898205394042E-2</v>
      </c>
      <c r="AQ1857" s="26">
        <v>5.4671952095304698E-2</v>
      </c>
      <c r="AR1857" s="26">
        <v>-6.0522573114212698E-2</v>
      </c>
      <c r="AS1857" s="24">
        <v>7</v>
      </c>
      <c r="AT1857" s="24">
        <v>5</v>
      </c>
      <c r="AU1857" s="24">
        <v>7</v>
      </c>
      <c r="AV1857" s="25">
        <v>5</v>
      </c>
      <c r="AW1857" s="19"/>
      <c r="AX1857" s="29">
        <v>7.3428396971576104E-2</v>
      </c>
      <c r="AY1857" s="30">
        <v>0.62025355271907801</v>
      </c>
      <c r="AZ1857" s="30">
        <v>0.66295120187169199</v>
      </c>
      <c r="BA1857" s="30">
        <v>0.82044632731867795</v>
      </c>
      <c r="BB1857" s="62">
        <v>7.55976128957627E-3</v>
      </c>
      <c r="BC1857" s="108">
        <v>-11.8765197817411</v>
      </c>
      <c r="BD1857" s="22">
        <v>43874</v>
      </c>
      <c r="BE1857" s="22">
        <v>43914</v>
      </c>
      <c r="BF1857" s="24"/>
      <c r="BG1857" s="22"/>
      <c r="BH1857" s="37"/>
    </row>
    <row r="1858" spans="1:60" x14ac:dyDescent="0.25">
      <c r="A1858" s="19"/>
      <c r="B1858" s="17" t="s">
        <v>1872</v>
      </c>
      <c r="C1858" s="17" t="s">
        <v>6138</v>
      </c>
      <c r="D1858" s="17" t="s">
        <v>3332</v>
      </c>
      <c r="E1858" s="20" t="s">
        <v>7330</v>
      </c>
      <c r="F1858" s="20" t="s">
        <v>3159</v>
      </c>
      <c r="G1858" s="82" t="s">
        <v>7252</v>
      </c>
      <c r="H1858" s="85" t="s">
        <v>7263</v>
      </c>
      <c r="I1858" s="21" t="s">
        <v>7417</v>
      </c>
      <c r="J1858" s="21" t="s">
        <v>8140</v>
      </c>
      <c r="K1858" s="19"/>
      <c r="L1858" s="22">
        <v>44015</v>
      </c>
      <c r="M1858" s="98">
        <v>1180.0242999996999</v>
      </c>
      <c r="N1858" s="94">
        <v>1180.0242999996999</v>
      </c>
      <c r="O1858" s="94">
        <v>1184.74740000069</v>
      </c>
      <c r="P1858" s="62">
        <f t="shared" si="28"/>
        <v>0.99601341180323555</v>
      </c>
      <c r="Q1858" s="22">
        <v>44001</v>
      </c>
      <c r="R1858" s="99">
        <v>1816416.182</v>
      </c>
      <c r="S1858" s="99">
        <v>291000.90240820299</v>
      </c>
      <c r="T1858" s="19"/>
      <c r="U1858" s="23">
        <v>1.0200014094152699E-3</v>
      </c>
      <c r="V1858" s="63">
        <v>-0.45602114587381898</v>
      </c>
      <c r="W1858" s="23">
        <v>2.9012586830503999E-2</v>
      </c>
      <c r="X1858" s="63">
        <v>-6.7015112816152396</v>
      </c>
      <c r="Y1858" s="23">
        <v>1.9369698684386101E-2</v>
      </c>
      <c r="Z1858" s="63">
        <v>15.1375732490269</v>
      </c>
      <c r="AA1858" s="23">
        <v>7.4861466417132802E-2</v>
      </c>
      <c r="AB1858" s="63">
        <v>24.392762351373701</v>
      </c>
      <c r="AC1858" s="23">
        <v>0.16317352151061601</v>
      </c>
      <c r="AD1858" s="63">
        <v>36.384649398620198</v>
      </c>
      <c r="AE1858" s="23">
        <v>0.180024299999932</v>
      </c>
      <c r="AF1858" s="64">
        <v>30.195771583967101</v>
      </c>
      <c r="AG1858" s="23">
        <v>-2.0088770088477799E-4</v>
      </c>
      <c r="AH1858" s="63">
        <v>-6.1149145708477599</v>
      </c>
      <c r="AI1858" s="23">
        <v>2.81604740739567E-2</v>
      </c>
      <c r="AJ1858" s="63">
        <v>12.902160379599099</v>
      </c>
      <c r="AK1858" s="23">
        <v>0.180024299999932</v>
      </c>
      <c r="AL1858" s="23">
        <v>1.7101837371228602E-2</v>
      </c>
      <c r="AM1858" s="63">
        <v>28.099390754359799</v>
      </c>
      <c r="AN1858" s="19"/>
      <c r="AO1858" s="26">
        <v>1.50736123996467E-2</v>
      </c>
      <c r="AP1858" s="26">
        <v>-2.4582410724178799E-2</v>
      </c>
      <c r="AQ1858" s="26">
        <v>5.4912845140279401E-2</v>
      </c>
      <c r="AR1858" s="26">
        <v>-6.0300925212723101E-2</v>
      </c>
      <c r="AS1858" s="24">
        <v>7</v>
      </c>
      <c r="AT1858" s="24">
        <v>5</v>
      </c>
      <c r="AU1858" s="24">
        <v>7</v>
      </c>
      <c r="AV1858" s="25">
        <v>5</v>
      </c>
      <c r="AW1858" s="19"/>
      <c r="AX1858" s="29">
        <v>7.3438173996619296E-2</v>
      </c>
      <c r="AY1858" s="30">
        <v>0.65762974556582798</v>
      </c>
      <c r="AZ1858" s="30">
        <v>0.67279643230995101</v>
      </c>
      <c r="BA1858" s="30">
        <v>0.87080854107716699</v>
      </c>
      <c r="BB1858" s="62">
        <v>7.5608349415597301E-3</v>
      </c>
      <c r="BC1858" s="108">
        <v>-11.849689648443</v>
      </c>
      <c r="BD1858" s="22">
        <v>43874</v>
      </c>
      <c r="BE1858" s="22">
        <v>43914</v>
      </c>
      <c r="BF1858" s="24">
        <v>91</v>
      </c>
      <c r="BG1858" s="22">
        <v>44001</v>
      </c>
      <c r="BH1858" s="37"/>
    </row>
    <row r="1859" spans="1:60" x14ac:dyDescent="0.25">
      <c r="A1859" s="19"/>
      <c r="B1859" s="17" t="s">
        <v>1873</v>
      </c>
      <c r="C1859" s="17" t="s">
        <v>6139</v>
      </c>
      <c r="D1859" s="17" t="s">
        <v>3332</v>
      </c>
      <c r="E1859" s="20" t="s">
        <v>7307</v>
      </c>
      <c r="F1859" s="20" t="s">
        <v>3159</v>
      </c>
      <c r="G1859" s="82" t="s">
        <v>7252</v>
      </c>
      <c r="H1859" s="85" t="s">
        <v>7263</v>
      </c>
      <c r="I1859" s="21" t="s">
        <v>7417</v>
      </c>
      <c r="J1859" s="21" t="s">
        <v>2982</v>
      </c>
      <c r="K1859" s="19"/>
      <c r="L1859" s="22">
        <v>44015</v>
      </c>
      <c r="M1859" s="98">
        <v>1236.45050000027</v>
      </c>
      <c r="N1859" s="94">
        <v>1236.45050000027</v>
      </c>
      <c r="O1859" s="94">
        <v>1244.70879999921</v>
      </c>
      <c r="P1859" s="62">
        <f t="shared" si="28"/>
        <v>0.99336527547732834</v>
      </c>
      <c r="Q1859" s="22">
        <v>43874</v>
      </c>
      <c r="R1859" s="99">
        <v>1360630.0689999999</v>
      </c>
      <c r="S1859" s="99">
        <v>1203023.73380078</v>
      </c>
      <c r="T1859" s="19"/>
      <c r="U1859" s="23">
        <v>9.9674608463828896E-4</v>
      </c>
      <c r="V1859" s="63">
        <v>-0.45834667835151799</v>
      </c>
      <c r="W1859" s="23">
        <v>2.8293465164097101E-2</v>
      </c>
      <c r="X1859" s="63">
        <v>-6.7734234482559303</v>
      </c>
      <c r="Y1859" s="23">
        <v>1.5058271932503E-2</v>
      </c>
      <c r="Z1859" s="63">
        <v>14.7064305738313</v>
      </c>
      <c r="AA1859" s="23">
        <v>6.5739586945710499E-2</v>
      </c>
      <c r="AB1859" s="63">
        <v>23.480574404238698</v>
      </c>
      <c r="AC1859" s="23">
        <v>0.133185565762687</v>
      </c>
      <c r="AD1859" s="63">
        <v>33.3858538237982</v>
      </c>
      <c r="AE1859" s="23">
        <v>0.14526018824661199</v>
      </c>
      <c r="AF1859" s="64">
        <v>26.719360408635101</v>
      </c>
      <c r="AG1859" s="23">
        <v>-2.7078262701252199E-4</v>
      </c>
      <c r="AH1859" s="63">
        <v>-6.12190406346053</v>
      </c>
      <c r="AI1859" s="23">
        <v>2.3740469372569399E-2</v>
      </c>
      <c r="AJ1859" s="63">
        <v>12.4601599094603</v>
      </c>
      <c r="AK1859" s="23"/>
      <c r="AL1859" s="23"/>
      <c r="AM1859" s="63"/>
      <c r="AN1859" s="19"/>
      <c r="AO1859" s="26">
        <v>1.5050037169203299E-2</v>
      </c>
      <c r="AP1859" s="26">
        <v>-2.4605104773399899E-2</v>
      </c>
      <c r="AQ1859" s="26">
        <v>5.4176391571672901E-2</v>
      </c>
      <c r="AR1859" s="26">
        <v>-6.0978869918471901E-2</v>
      </c>
      <c r="AS1859" s="24">
        <v>7</v>
      </c>
      <c r="AT1859" s="24">
        <v>5</v>
      </c>
      <c r="AU1859" s="24">
        <v>7</v>
      </c>
      <c r="AV1859" s="25">
        <v>5</v>
      </c>
      <c r="AW1859" s="19"/>
      <c r="AX1859" s="29">
        <v>7.3408700866857607E-2</v>
      </c>
      <c r="AY1859" s="30">
        <v>0.54365989567941098</v>
      </c>
      <c r="AZ1859" s="30">
        <v>0.64278177248615997</v>
      </c>
      <c r="BA1859" s="30">
        <v>0.71756287351399795</v>
      </c>
      <c r="BB1859" s="62">
        <v>7.5575958795707299E-3</v>
      </c>
      <c r="BC1859" s="108">
        <v>-11.9317385721079</v>
      </c>
      <c r="BD1859" s="22">
        <v>43874</v>
      </c>
      <c r="BE1859" s="22">
        <v>43914</v>
      </c>
      <c r="BF1859" s="24"/>
      <c r="BG1859" s="22"/>
      <c r="BH1859" s="37"/>
    </row>
    <row r="1860" spans="1:60" x14ac:dyDescent="0.25">
      <c r="A1860" s="19"/>
      <c r="B1860" s="17" t="s">
        <v>1874</v>
      </c>
      <c r="C1860" s="17" t="s">
        <v>6140</v>
      </c>
      <c r="D1860" s="17" t="s">
        <v>3332</v>
      </c>
      <c r="E1860" s="20" t="s">
        <v>7331</v>
      </c>
      <c r="F1860" s="20" t="s">
        <v>3159</v>
      </c>
      <c r="G1860" s="82" t="s">
        <v>7252</v>
      </c>
      <c r="H1860" s="85" t="s">
        <v>7263</v>
      </c>
      <c r="I1860" s="21" t="s">
        <v>7417</v>
      </c>
      <c r="J1860" s="21" t="s">
        <v>8141</v>
      </c>
      <c r="K1860" s="19"/>
      <c r="L1860" s="22">
        <v>44015</v>
      </c>
      <c r="M1860" s="98">
        <v>1779.34930000082</v>
      </c>
      <c r="N1860" s="94">
        <v>1779.34930000082</v>
      </c>
      <c r="O1860" s="94">
        <v>1787.77679999918</v>
      </c>
      <c r="P1860" s="62">
        <f t="shared" si="28"/>
        <v>0.99528604465704906</v>
      </c>
      <c r="Q1860" s="22">
        <v>43874</v>
      </c>
      <c r="R1860" s="99">
        <v>671197.35699999996</v>
      </c>
      <c r="S1860" s="99">
        <v>656527.04626367195</v>
      </c>
      <c r="T1860" s="19"/>
      <c r="U1860" s="23">
        <v>1.0104338925884799E-3</v>
      </c>
      <c r="V1860" s="63">
        <v>-0.45697789755649898</v>
      </c>
      <c r="W1860" s="23">
        <v>2.8716246490148499E-2</v>
      </c>
      <c r="X1860" s="63">
        <v>-6.7311453156507897</v>
      </c>
      <c r="Y1860" s="23">
        <v>1.75923127899296E-2</v>
      </c>
      <c r="Z1860" s="63">
        <v>14.959834659574</v>
      </c>
      <c r="AA1860" s="23">
        <v>7.1096104931712006E-2</v>
      </c>
      <c r="AB1860" s="63">
        <v>24.0162262028316</v>
      </c>
      <c r="AC1860" s="23">
        <v>0.15504900756786799</v>
      </c>
      <c r="AD1860" s="63">
        <v>35.572198004345402</v>
      </c>
      <c r="AE1860" s="23">
        <v>0.18500046618282801</v>
      </c>
      <c r="AF1860" s="64">
        <v>30.693388202256799</v>
      </c>
      <c r="AG1860" s="23">
        <v>-2.2963796163821799E-4</v>
      </c>
      <c r="AH1860" s="63">
        <v>-6.1177895969231004</v>
      </c>
      <c r="AI1860" s="23">
        <v>2.6338260597185598E-2</v>
      </c>
      <c r="AJ1860" s="63">
        <v>12.719939031929201</v>
      </c>
      <c r="AK1860" s="23">
        <v>0.66585462443647003</v>
      </c>
      <c r="AL1860" s="23">
        <v>5.9696480235288597E-2</v>
      </c>
      <c r="AM1860" s="63">
        <v>65.686766817117999</v>
      </c>
      <c r="AN1860" s="19"/>
      <c r="AO1860" s="26">
        <v>1.5063930428368601E-2</v>
      </c>
      <c r="AP1860" s="26">
        <v>-2.4591735709691399E-2</v>
      </c>
      <c r="AQ1860" s="26">
        <v>5.4609783595879001E-2</v>
      </c>
      <c r="AR1860" s="26">
        <v>-6.05800157591148E-2</v>
      </c>
      <c r="AS1860" s="24">
        <v>7</v>
      </c>
      <c r="AT1860" s="24">
        <v>5</v>
      </c>
      <c r="AU1860" s="24">
        <v>7</v>
      </c>
      <c r="AV1860" s="25">
        <v>5</v>
      </c>
      <c r="AW1860" s="19"/>
      <c r="AX1860" s="29">
        <v>7.3425868034682901E-2</v>
      </c>
      <c r="AY1860" s="30">
        <v>0.61059947330159003</v>
      </c>
      <c r="AZ1860" s="30">
        <v>0.66040863142552597</v>
      </c>
      <c r="BA1860" s="30">
        <v>0.80745476668198501</v>
      </c>
      <c r="BB1860" s="62">
        <v>7.5594836012533098E-3</v>
      </c>
      <c r="BC1860" s="108">
        <v>-11.883468898333399</v>
      </c>
      <c r="BD1860" s="22">
        <v>43874</v>
      </c>
      <c r="BE1860" s="22">
        <v>43914</v>
      </c>
      <c r="BF1860" s="24"/>
      <c r="BG1860" s="22"/>
      <c r="BH1860" s="37"/>
    </row>
    <row r="1861" spans="1:60" x14ac:dyDescent="0.25">
      <c r="A1861" s="19"/>
      <c r="B1861" s="17" t="s">
        <v>1875</v>
      </c>
      <c r="C1861" s="17" t="s">
        <v>6141</v>
      </c>
      <c r="D1861" s="17" t="s">
        <v>3332</v>
      </c>
      <c r="E1861" s="20" t="s">
        <v>7332</v>
      </c>
      <c r="F1861" s="20" t="s">
        <v>3159</v>
      </c>
      <c r="G1861" s="82" t="s">
        <v>7252</v>
      </c>
      <c r="H1861" s="85" t="s">
        <v>7263</v>
      </c>
      <c r="I1861" s="21" t="s">
        <v>7417</v>
      </c>
      <c r="J1861" s="21" t="s">
        <v>8142</v>
      </c>
      <c r="K1861" s="19"/>
      <c r="L1861" s="22">
        <v>44015</v>
      </c>
      <c r="M1861" s="98">
        <v>1995.8455999996499</v>
      </c>
      <c r="N1861" s="94">
        <v>1995.8455999996499</v>
      </c>
      <c r="O1861" s="94">
        <v>2003.9495999999299</v>
      </c>
      <c r="P1861" s="62">
        <f t="shared" ref="P1861:P1924" si="29">IFERROR(N1861/O1861,"")</f>
        <v>0.99595598611847314</v>
      </c>
      <c r="Q1861" s="22">
        <v>44001</v>
      </c>
      <c r="R1861" s="99">
        <v>908345.09199999995</v>
      </c>
      <c r="S1861" s="99">
        <v>883734.33698828099</v>
      </c>
      <c r="T1861" s="19"/>
      <c r="U1861" s="23">
        <v>1.01588904544769E-3</v>
      </c>
      <c r="V1861" s="63">
        <v>-0.45643238227057698</v>
      </c>
      <c r="W1861" s="23">
        <v>2.8885461753816299E-2</v>
      </c>
      <c r="X1861" s="63">
        <v>-6.7142237892840102</v>
      </c>
      <c r="Y1861" s="23">
        <v>1.86072499818692E-2</v>
      </c>
      <c r="Z1861" s="63">
        <v>15.0613283787679</v>
      </c>
      <c r="AA1861" s="23">
        <v>7.3245936608145698E-2</v>
      </c>
      <c r="AB1861" s="63">
        <v>24.231209370482201</v>
      </c>
      <c r="AC1861" s="23">
        <v>0.15968405577776101</v>
      </c>
      <c r="AD1861" s="63">
        <v>36.035702825291096</v>
      </c>
      <c r="AE1861" s="23">
        <v>0.192137353447906</v>
      </c>
      <c r="AF1861" s="64">
        <v>31.407076928764599</v>
      </c>
      <c r="AG1861" s="23">
        <v>-2.1324756744434101E-4</v>
      </c>
      <c r="AH1861" s="63">
        <v>-6.1161505575000801</v>
      </c>
      <c r="AI1861" s="23">
        <v>2.7378776912882999E-2</v>
      </c>
      <c r="AJ1861" s="63">
        <v>12.823990663499</v>
      </c>
      <c r="AK1861" s="23">
        <v>0.69442443691543299</v>
      </c>
      <c r="AL1861" s="23">
        <v>6.1745813529341803E-2</v>
      </c>
      <c r="AM1861" s="63">
        <v>68.543748065014398</v>
      </c>
      <c r="AN1861" s="19"/>
      <c r="AO1861" s="26">
        <v>1.50694736003061E-2</v>
      </c>
      <c r="AP1861" s="26">
        <v>-2.458640959685E-2</v>
      </c>
      <c r="AQ1861" s="26">
        <v>5.4782878069090699E-2</v>
      </c>
      <c r="AR1861" s="26">
        <v>-6.0420465371862499E-2</v>
      </c>
      <c r="AS1861" s="24">
        <v>7</v>
      </c>
      <c r="AT1861" s="24">
        <v>5</v>
      </c>
      <c r="AU1861" s="24">
        <v>7</v>
      </c>
      <c r="AV1861" s="25">
        <v>5</v>
      </c>
      <c r="AW1861" s="19"/>
      <c r="AX1861" s="29">
        <v>7.3432835148778394E-2</v>
      </c>
      <c r="AY1861" s="30">
        <v>0.63745301391372799</v>
      </c>
      <c r="AZ1861" s="30">
        <v>0.66748147673570202</v>
      </c>
      <c r="BA1861" s="30">
        <v>0.84360883793487995</v>
      </c>
      <c r="BB1861" s="62">
        <v>7.5602490929850301E-3</v>
      </c>
      <c r="BC1861" s="108">
        <v>-11.864164945043701</v>
      </c>
      <c r="BD1861" s="22">
        <v>43874</v>
      </c>
      <c r="BE1861" s="22">
        <v>43914</v>
      </c>
      <c r="BF1861" s="24">
        <v>91</v>
      </c>
      <c r="BG1861" s="22">
        <v>44001</v>
      </c>
      <c r="BH1861" s="37"/>
    </row>
    <row r="1862" spans="1:60" x14ac:dyDescent="0.25">
      <c r="A1862" s="19"/>
      <c r="B1862" s="17" t="s">
        <v>1876</v>
      </c>
      <c r="C1862" s="17" t="s">
        <v>6142</v>
      </c>
      <c r="D1862" s="17" t="s">
        <v>3332</v>
      </c>
      <c r="E1862" s="20" t="s">
        <v>7333</v>
      </c>
      <c r="F1862" s="20" t="s">
        <v>3159</v>
      </c>
      <c r="G1862" s="82" t="s">
        <v>7252</v>
      </c>
      <c r="H1862" s="85" t="s">
        <v>7263</v>
      </c>
      <c r="I1862" s="21" t="s">
        <v>7417</v>
      </c>
      <c r="J1862" s="21" t="s">
        <v>8143</v>
      </c>
      <c r="K1862" s="19"/>
      <c r="L1862" s="22">
        <v>44015</v>
      </c>
      <c r="M1862" s="98">
        <v>1858.6554000005101</v>
      </c>
      <c r="N1862" s="94">
        <v>1858.6554000005101</v>
      </c>
      <c r="O1862" s="94">
        <v>1866.0592999998501</v>
      </c>
      <c r="P1862" s="62">
        <f t="shared" si="29"/>
        <v>0.99603233402103541</v>
      </c>
      <c r="Q1862" s="22">
        <v>44001</v>
      </c>
      <c r="R1862" s="99">
        <v>1189625.6969999999</v>
      </c>
      <c r="S1862" s="99">
        <v>1242084.21515234</v>
      </c>
      <c r="T1862" s="19"/>
      <c r="U1862" s="23">
        <v>1.02140347917157E-3</v>
      </c>
      <c r="V1862" s="63">
        <v>-0.45588093889818998</v>
      </c>
      <c r="W1862" s="23">
        <v>2.9054389988232301E-2</v>
      </c>
      <c r="X1862" s="63">
        <v>-6.6973309658424096</v>
      </c>
      <c r="Y1862" s="23">
        <v>1.9623519654487599E-2</v>
      </c>
      <c r="Z1862" s="63">
        <v>15.1629553460371</v>
      </c>
      <c r="AA1862" s="23">
        <v>7.5400662462925497E-2</v>
      </c>
      <c r="AB1862" s="63">
        <v>24.446681955945699</v>
      </c>
      <c r="AC1862" s="23">
        <v>0.16433971671533101</v>
      </c>
      <c r="AD1862" s="63">
        <v>36.5012689190917</v>
      </c>
      <c r="AE1862" s="23">
        <v>0.19931953259947499</v>
      </c>
      <c r="AF1862" s="64">
        <v>32.125294843921402</v>
      </c>
      <c r="AG1862" s="23">
        <v>-1.9682399488374399E-4</v>
      </c>
      <c r="AH1862" s="63">
        <v>-6.1145082002476601</v>
      </c>
      <c r="AI1862" s="23">
        <v>2.8420715227184701E-2</v>
      </c>
      <c r="AJ1862" s="63">
        <v>12.9281844949292</v>
      </c>
      <c r="AK1862" s="23">
        <v>0.72348265534266798</v>
      </c>
      <c r="AL1862" s="23">
        <v>6.3798999670325401E-2</v>
      </c>
      <c r="AM1862" s="63">
        <v>71.449569907737896</v>
      </c>
      <c r="AN1862" s="19"/>
      <c r="AO1862" s="26">
        <v>1.5075069057275001E-2</v>
      </c>
      <c r="AP1862" s="26">
        <v>-2.45810818905738E-2</v>
      </c>
      <c r="AQ1862" s="26">
        <v>5.4956442971160903E-2</v>
      </c>
      <c r="AR1862" s="26">
        <v>-6.0260922044108198E-2</v>
      </c>
      <c r="AS1862" s="24">
        <v>7</v>
      </c>
      <c r="AT1862" s="24">
        <v>5</v>
      </c>
      <c r="AU1862" s="24">
        <v>7</v>
      </c>
      <c r="AV1862" s="25">
        <v>5</v>
      </c>
      <c r="AW1862" s="19"/>
      <c r="AX1862" s="29">
        <v>7.3439934640046001E-2</v>
      </c>
      <c r="AY1862" s="30">
        <v>0.66436041939868995</v>
      </c>
      <c r="AZ1862" s="30">
        <v>0.67456977426263598</v>
      </c>
      <c r="BA1862" s="30">
        <v>0.87988880869124797</v>
      </c>
      <c r="BB1862" s="62">
        <v>7.5610283040441597E-3</v>
      </c>
      <c r="BC1862" s="108">
        <v>-11.844847737695099</v>
      </c>
      <c r="BD1862" s="22">
        <v>43874</v>
      </c>
      <c r="BE1862" s="22">
        <v>43914</v>
      </c>
      <c r="BF1862" s="24">
        <v>91</v>
      </c>
      <c r="BG1862" s="22">
        <v>44001</v>
      </c>
      <c r="BH1862" s="37"/>
    </row>
    <row r="1863" spans="1:60" x14ac:dyDescent="0.25">
      <c r="A1863" s="19"/>
      <c r="B1863" s="17" t="s">
        <v>1877</v>
      </c>
      <c r="C1863" s="17" t="s">
        <v>6143</v>
      </c>
      <c r="D1863" s="17" t="s">
        <v>3332</v>
      </c>
      <c r="E1863" s="20" t="s">
        <v>7334</v>
      </c>
      <c r="F1863" s="20" t="s">
        <v>3159</v>
      </c>
      <c r="G1863" s="82" t="s">
        <v>7252</v>
      </c>
      <c r="H1863" s="85" t="s">
        <v>7263</v>
      </c>
      <c r="I1863" s="21" t="s">
        <v>7417</v>
      </c>
      <c r="J1863" s="21" t="s">
        <v>8144</v>
      </c>
      <c r="K1863" s="19"/>
      <c r="L1863" s="22">
        <v>44015</v>
      </c>
      <c r="M1863" s="98">
        <v>1891.1217999998501</v>
      </c>
      <c r="N1863" s="94">
        <v>1891.1217999998501</v>
      </c>
      <c r="O1863" s="94">
        <v>1898.5091999992701</v>
      </c>
      <c r="P1863" s="62">
        <f t="shared" si="29"/>
        <v>0.99610884161139546</v>
      </c>
      <c r="Q1863" s="22">
        <v>44001</v>
      </c>
      <c r="R1863" s="99">
        <v>5016539.84</v>
      </c>
      <c r="S1863" s="99">
        <v>4432497.4358437499</v>
      </c>
      <c r="T1863" s="19"/>
      <c r="U1863" s="23">
        <v>1.02689958112023E-3</v>
      </c>
      <c r="V1863" s="63">
        <v>-0.45533132870332299</v>
      </c>
      <c r="W1863" s="23">
        <v>2.92238850979629E-2</v>
      </c>
      <c r="X1863" s="63">
        <v>-6.6803814548693499</v>
      </c>
      <c r="Y1863" s="23">
        <v>2.06410411065008E-2</v>
      </c>
      <c r="Z1863" s="63">
        <v>15.264707491238401</v>
      </c>
      <c r="AA1863" s="23">
        <v>7.7559454830407007E-2</v>
      </c>
      <c r="AB1863" s="63">
        <v>24.662561192701101</v>
      </c>
      <c r="AC1863" s="23">
        <v>0.169012928288721</v>
      </c>
      <c r="AD1863" s="63">
        <v>36.968590076430701</v>
      </c>
      <c r="AE1863" s="23">
        <v>0.20654411366937001</v>
      </c>
      <c r="AF1863" s="64">
        <v>32.847752950910902</v>
      </c>
      <c r="AG1863" s="23">
        <v>-1.8033660580840701E-4</v>
      </c>
      <c r="AH1863" s="63">
        <v>-6.1128594613401201</v>
      </c>
      <c r="AI1863" s="23">
        <v>2.9463963079251702E-2</v>
      </c>
      <c r="AJ1863" s="63">
        <v>13.032509280135899</v>
      </c>
      <c r="AK1863" s="23">
        <v>0.75305146649945498</v>
      </c>
      <c r="AL1863" s="23">
        <v>6.5857003424753202E-2</v>
      </c>
      <c r="AM1863" s="63">
        <v>74.406451023416594</v>
      </c>
      <c r="AN1863" s="19"/>
      <c r="AO1863" s="26">
        <v>1.5080613362442799E-2</v>
      </c>
      <c r="AP1863" s="26">
        <v>-2.4575740336331399E-2</v>
      </c>
      <c r="AQ1863" s="26">
        <v>5.5129861910245402E-2</v>
      </c>
      <c r="AR1863" s="26">
        <v>-6.0101190827481298E-2</v>
      </c>
      <c r="AS1863" s="24">
        <v>7</v>
      </c>
      <c r="AT1863" s="24">
        <v>5</v>
      </c>
      <c r="AU1863" s="24">
        <v>7</v>
      </c>
      <c r="AV1863" s="25">
        <v>5</v>
      </c>
      <c r="AW1863" s="19"/>
      <c r="AX1863" s="29">
        <v>7.3447055250435406E-2</v>
      </c>
      <c r="AY1863" s="30">
        <v>0.69130710989611499</v>
      </c>
      <c r="AZ1863" s="30">
        <v>0.681670063874662</v>
      </c>
      <c r="BA1863" s="30">
        <v>0.91627527053878999</v>
      </c>
      <c r="BB1863" s="62">
        <v>7.5618097989172397E-3</v>
      </c>
      <c r="BC1863" s="108">
        <v>-11.8255144236464</v>
      </c>
      <c r="BD1863" s="22">
        <v>43874</v>
      </c>
      <c r="BE1863" s="22">
        <v>43914</v>
      </c>
      <c r="BF1863" s="24">
        <v>91</v>
      </c>
      <c r="BG1863" s="22">
        <v>44001</v>
      </c>
      <c r="BH1863" s="37"/>
    </row>
    <row r="1864" spans="1:60" x14ac:dyDescent="0.25">
      <c r="A1864" s="19"/>
      <c r="B1864" s="17" t="s">
        <v>1878</v>
      </c>
      <c r="C1864" s="17" t="s">
        <v>6144</v>
      </c>
      <c r="D1864" s="17" t="s">
        <v>3333</v>
      </c>
      <c r="E1864" s="20" t="s">
        <v>7289</v>
      </c>
      <c r="F1864" s="20" t="s">
        <v>3159</v>
      </c>
      <c r="G1864" s="82" t="s">
        <v>7252</v>
      </c>
      <c r="H1864" s="85" t="s">
        <v>7264</v>
      </c>
      <c r="I1864" s="21" t="s">
        <v>7417</v>
      </c>
      <c r="J1864" s="21" t="s">
        <v>8145</v>
      </c>
      <c r="K1864" s="19"/>
      <c r="L1864" s="22">
        <v>44015</v>
      </c>
      <c r="M1864" s="98">
        <v>1771.0242999996999</v>
      </c>
      <c r="N1864" s="94">
        <v>1771.0242999996999</v>
      </c>
      <c r="O1864" s="94">
        <v>1831.65780000016</v>
      </c>
      <c r="P1864" s="62">
        <f t="shared" si="29"/>
        <v>0.96689692801763805</v>
      </c>
      <c r="Q1864" s="22">
        <v>43874</v>
      </c>
      <c r="R1864" s="99">
        <v>515498.03200000001</v>
      </c>
      <c r="S1864" s="99">
        <v>478553.60291601601</v>
      </c>
      <c r="T1864" s="19"/>
      <c r="U1864" s="23">
        <v>2.7631379125523398E-3</v>
      </c>
      <c r="V1864" s="63">
        <v>-0.28170749556011299</v>
      </c>
      <c r="W1864" s="23">
        <v>4.4643535473369397E-2</v>
      </c>
      <c r="X1864" s="63">
        <v>-5.1384164173286999</v>
      </c>
      <c r="Y1864" s="23">
        <v>-2.5843467810773299E-3</v>
      </c>
      <c r="Z1864" s="63">
        <v>12.9421687024733</v>
      </c>
      <c r="AA1864" s="23">
        <v>7.3934038069637595E-2</v>
      </c>
      <c r="AB1864" s="63">
        <v>24.300019516609598</v>
      </c>
      <c r="AC1864" s="23">
        <v>0.12266012409600099</v>
      </c>
      <c r="AD1864" s="63">
        <v>32.333309657115002</v>
      </c>
      <c r="AE1864" s="23">
        <v>0.13381292983467599</v>
      </c>
      <c r="AF1864" s="64">
        <v>25.574634567427001</v>
      </c>
      <c r="AG1864" s="23">
        <v>5.5688216398266403E-3</v>
      </c>
      <c r="AH1864" s="63">
        <v>-5.5379436367729804</v>
      </c>
      <c r="AI1864" s="23">
        <v>1.01714484408149E-2</v>
      </c>
      <c r="AJ1864" s="63">
        <v>11.1032578162849</v>
      </c>
      <c r="AK1864" s="23">
        <v>0.45499860335257802</v>
      </c>
      <c r="AL1864" s="23">
        <v>2.3643437487407899E-2</v>
      </c>
      <c r="AM1864" s="63">
        <v>-88.399730173056</v>
      </c>
      <c r="AN1864" s="19"/>
      <c r="AO1864" s="26">
        <v>2.22249107191601E-2</v>
      </c>
      <c r="AP1864" s="26">
        <v>-3.2039703838563603E-2</v>
      </c>
      <c r="AQ1864" s="26">
        <v>6.8257031378379907E-2</v>
      </c>
      <c r="AR1864" s="26">
        <v>-9.0835855736222604E-2</v>
      </c>
      <c r="AS1864" s="24">
        <v>9</v>
      </c>
      <c r="AT1864" s="24">
        <v>3</v>
      </c>
      <c r="AU1864" s="24">
        <v>7</v>
      </c>
      <c r="AV1864" s="25">
        <v>5</v>
      </c>
      <c r="AW1864" s="19"/>
      <c r="AX1864" s="29">
        <v>9.9623531497200005E-2</v>
      </c>
      <c r="AY1864" s="30">
        <v>0.46351985232831799</v>
      </c>
      <c r="AZ1864" s="30">
        <v>0.74352350155368196</v>
      </c>
      <c r="BA1864" s="30">
        <v>0.64376910223018102</v>
      </c>
      <c r="BB1864" s="62">
        <v>1.0269023402033801E-2</v>
      </c>
      <c r="BC1864" s="108">
        <v>-18.622905435680899</v>
      </c>
      <c r="BD1864" s="22">
        <v>43874</v>
      </c>
      <c r="BE1864" s="22">
        <v>43914</v>
      </c>
      <c r="BF1864" s="24"/>
      <c r="BG1864" s="22"/>
      <c r="BH1864" s="37"/>
    </row>
    <row r="1865" spans="1:60" x14ac:dyDescent="0.25">
      <c r="A1865" s="19"/>
      <c r="B1865" s="17" t="s">
        <v>1879</v>
      </c>
      <c r="C1865" s="17" t="s">
        <v>6145</v>
      </c>
      <c r="D1865" s="17" t="s">
        <v>3333</v>
      </c>
      <c r="E1865" s="20" t="s">
        <v>7290</v>
      </c>
      <c r="F1865" s="20" t="s">
        <v>3159</v>
      </c>
      <c r="G1865" s="82" t="s">
        <v>7252</v>
      </c>
      <c r="H1865" s="85" t="s">
        <v>7264</v>
      </c>
      <c r="I1865" s="21" t="s">
        <v>7417</v>
      </c>
      <c r="J1865" s="21" t="s">
        <v>8146</v>
      </c>
      <c r="K1865" s="19"/>
      <c r="L1865" s="22">
        <v>44015</v>
      </c>
      <c r="M1865" s="98">
        <v>2575.1290000006602</v>
      </c>
      <c r="N1865" s="94">
        <v>2575.1290000006602</v>
      </c>
      <c r="O1865" s="94">
        <v>2652.8394000008702</v>
      </c>
      <c r="P1865" s="62">
        <f t="shared" si="29"/>
        <v>0.97070670768830392</v>
      </c>
      <c r="Q1865" s="22">
        <v>43874</v>
      </c>
      <c r="R1865" s="99">
        <v>7785243.4160000002</v>
      </c>
      <c r="S1865" s="99">
        <v>5965458.1349374996</v>
      </c>
      <c r="T1865" s="19"/>
      <c r="U1865" s="23">
        <v>2.79108535141859E-3</v>
      </c>
      <c r="V1865" s="63">
        <v>-0.278912751673488</v>
      </c>
      <c r="W1865" s="23">
        <v>4.5517989437939797E-2</v>
      </c>
      <c r="X1865" s="63">
        <v>-5.0509710208716596</v>
      </c>
      <c r="Y1865" s="23">
        <v>2.4913874731282699E-3</v>
      </c>
      <c r="Z1865" s="63">
        <v>13.449742127893799</v>
      </c>
      <c r="AA1865" s="23">
        <v>8.4952907818660606E-2</v>
      </c>
      <c r="AB1865" s="63">
        <v>25.401906491519199</v>
      </c>
      <c r="AC1865" s="23">
        <v>0.15954092044747101</v>
      </c>
      <c r="AD1865" s="63">
        <v>36.021389292262</v>
      </c>
      <c r="AE1865" s="23">
        <v>0.197926142504148</v>
      </c>
      <c r="AF1865" s="64">
        <v>31.985955834388701</v>
      </c>
      <c r="AG1865" s="23">
        <v>5.6530098408984503E-3</v>
      </c>
      <c r="AH1865" s="63">
        <v>-5.5295248166658002</v>
      </c>
      <c r="AI1865" s="23">
        <v>1.5397064636999899E-2</v>
      </c>
      <c r="AJ1865" s="63">
        <v>11.625819435910699</v>
      </c>
      <c r="AK1865" s="23">
        <v>1.0183476243470799</v>
      </c>
      <c r="AL1865" s="23">
        <v>4.4733891185387599E-2</v>
      </c>
      <c r="AM1865" s="63">
        <v>-32.064828073605902</v>
      </c>
      <c r="AN1865" s="19"/>
      <c r="AO1865" s="26">
        <v>2.2253373654166402E-2</v>
      </c>
      <c r="AP1865" s="26">
        <v>-3.20126929982507E-2</v>
      </c>
      <c r="AQ1865" s="26">
        <v>6.9151226674875901E-2</v>
      </c>
      <c r="AR1865" s="26">
        <v>-9.0049543269706198E-2</v>
      </c>
      <c r="AS1865" s="24">
        <v>9</v>
      </c>
      <c r="AT1865" s="24">
        <v>3</v>
      </c>
      <c r="AU1865" s="24">
        <v>7</v>
      </c>
      <c r="AV1865" s="25">
        <v>5</v>
      </c>
      <c r="AW1865" s="19"/>
      <c r="AX1865" s="29">
        <v>9.9641738156351495E-2</v>
      </c>
      <c r="AY1865" s="30">
        <v>0.56482158163180396</v>
      </c>
      <c r="AZ1865" s="30">
        <v>0.78315668271261496</v>
      </c>
      <c r="BA1865" s="30">
        <v>0.78723416478805996</v>
      </c>
      <c r="BB1865" s="62">
        <v>1.02712826213428E-2</v>
      </c>
      <c r="BC1865" s="108">
        <v>-18.532071711524601</v>
      </c>
      <c r="BD1865" s="22">
        <v>43874</v>
      </c>
      <c r="BE1865" s="22">
        <v>43914</v>
      </c>
      <c r="BF1865" s="24"/>
      <c r="BG1865" s="22"/>
      <c r="BH1865" s="37"/>
    </row>
    <row r="1866" spans="1:60" x14ac:dyDescent="0.25">
      <c r="A1866" s="19"/>
      <c r="B1866" s="17" t="s">
        <v>1880</v>
      </c>
      <c r="C1866" s="17" t="s">
        <v>6146</v>
      </c>
      <c r="D1866" s="17" t="s">
        <v>3333</v>
      </c>
      <c r="E1866" s="20" t="s">
        <v>7315</v>
      </c>
      <c r="F1866" s="20" t="s">
        <v>3159</v>
      </c>
      <c r="G1866" s="82" t="s">
        <v>7252</v>
      </c>
      <c r="H1866" s="85" t="s">
        <v>7264</v>
      </c>
      <c r="I1866" s="21" t="s">
        <v>7417</v>
      </c>
      <c r="J1866" s="21" t="s">
        <v>8147</v>
      </c>
      <c r="K1866" s="19"/>
      <c r="L1866" s="22">
        <v>44015</v>
      </c>
      <c r="M1866" s="98">
        <v>2564.8115999996699</v>
      </c>
      <c r="N1866" s="94">
        <v>2564.8115999996699</v>
      </c>
      <c r="O1866" s="94">
        <v>2640.1699000000999</v>
      </c>
      <c r="P1866" s="62">
        <f t="shared" si="29"/>
        <v>0.97145702630712238</v>
      </c>
      <c r="Q1866" s="22">
        <v>43874</v>
      </c>
      <c r="R1866" s="99">
        <v>17951326.238000002</v>
      </c>
      <c r="S1866" s="99">
        <v>13601847.903312501</v>
      </c>
      <c r="T1866" s="19"/>
      <c r="U1866" s="23">
        <v>2.7965808894805399E-3</v>
      </c>
      <c r="V1866" s="63">
        <v>-0.27836319786729302</v>
      </c>
      <c r="W1866" s="23">
        <v>4.5689979193412E-2</v>
      </c>
      <c r="X1866" s="63">
        <v>-5.0337720453244401</v>
      </c>
      <c r="Y1866" s="23">
        <v>3.4917426510219199E-3</v>
      </c>
      <c r="Z1866" s="63">
        <v>13.549777645690501</v>
      </c>
      <c r="AA1866" s="23">
        <v>8.7131260586902501E-2</v>
      </c>
      <c r="AB1866" s="63">
        <v>25.619741768343399</v>
      </c>
      <c r="AC1866" s="23">
        <v>0.16419421765575001</v>
      </c>
      <c r="AD1866" s="63">
        <v>36.486719013133602</v>
      </c>
      <c r="AE1866" s="23">
        <v>0.20514197850221499</v>
      </c>
      <c r="AF1866" s="64">
        <v>32.707539434195503</v>
      </c>
      <c r="AG1866" s="23">
        <v>5.6695304410823199E-3</v>
      </c>
      <c r="AH1866" s="63">
        <v>-5.52787275664741</v>
      </c>
      <c r="AI1866" s="23">
        <v>1.6427023916548902E-2</v>
      </c>
      <c r="AJ1866" s="63">
        <v>11.7288153638656</v>
      </c>
      <c r="AK1866" s="23">
        <v>1.0838911909528499</v>
      </c>
      <c r="AL1866" s="23">
        <v>4.68164806588902E-2</v>
      </c>
      <c r="AM1866" s="63">
        <v>-25.510471413028402</v>
      </c>
      <c r="AN1866" s="19"/>
      <c r="AO1866" s="26">
        <v>2.2258994864387201E-2</v>
      </c>
      <c r="AP1866" s="26">
        <v>-3.2007386952500397E-2</v>
      </c>
      <c r="AQ1866" s="26">
        <v>6.9326992064816295E-2</v>
      </c>
      <c r="AR1866" s="26">
        <v>-8.9894914853211993E-2</v>
      </c>
      <c r="AS1866" s="24">
        <v>9</v>
      </c>
      <c r="AT1866" s="24">
        <v>3</v>
      </c>
      <c r="AU1866" s="24">
        <v>7</v>
      </c>
      <c r="AV1866" s="25">
        <v>5</v>
      </c>
      <c r="AW1866" s="19"/>
      <c r="AX1866" s="29">
        <v>9.9645466960646495E-2</v>
      </c>
      <c r="AY1866" s="30">
        <v>0.58483898605481999</v>
      </c>
      <c r="AZ1866" s="30">
        <v>0.79098895924198598</v>
      </c>
      <c r="BA1866" s="30">
        <v>0.81569811131521397</v>
      </c>
      <c r="BB1866" s="62">
        <v>1.02717422385831E-2</v>
      </c>
      <c r="BC1866" s="108">
        <v>-18.5142138010997</v>
      </c>
      <c r="BD1866" s="22">
        <v>43874</v>
      </c>
      <c r="BE1866" s="22">
        <v>43914</v>
      </c>
      <c r="BF1866" s="24"/>
      <c r="BG1866" s="22"/>
      <c r="BH1866" s="37"/>
    </row>
    <row r="1867" spans="1:60" x14ac:dyDescent="0.25">
      <c r="A1867" s="19"/>
      <c r="B1867" s="17" t="s">
        <v>1881</v>
      </c>
      <c r="C1867" s="17" t="s">
        <v>6147</v>
      </c>
      <c r="D1867" s="17" t="s">
        <v>3333</v>
      </c>
      <c r="E1867" s="20" t="s">
        <v>7300</v>
      </c>
      <c r="F1867" s="20" t="s">
        <v>3159</v>
      </c>
      <c r="G1867" s="82" t="s">
        <v>7252</v>
      </c>
      <c r="H1867" s="85" t="s">
        <v>7264</v>
      </c>
      <c r="I1867" s="21" t="s">
        <v>7417</v>
      </c>
      <c r="J1867" s="21" t="s">
        <v>8148</v>
      </c>
      <c r="K1867" s="19"/>
      <c r="L1867" s="22">
        <v>44015</v>
      </c>
      <c r="M1867" s="98">
        <v>1479.35730000027</v>
      </c>
      <c r="N1867" s="94">
        <v>1479.35730000027</v>
      </c>
      <c r="O1867" s="94">
        <v>1530.0054000001401</v>
      </c>
      <c r="P1867" s="62">
        <f t="shared" si="29"/>
        <v>0.96689678350163644</v>
      </c>
      <c r="Q1867" s="22">
        <v>43874</v>
      </c>
      <c r="R1867" s="99">
        <v>104680.194</v>
      </c>
      <c r="S1867" s="99">
        <v>135565.67298852501</v>
      </c>
      <c r="T1867" s="19"/>
      <c r="U1867" s="23">
        <v>2.76313480389945E-3</v>
      </c>
      <c r="V1867" s="63">
        <v>-0.281707806425402</v>
      </c>
      <c r="W1867" s="23">
        <v>4.4643596706009703E-2</v>
      </c>
      <c r="X1867" s="63">
        <v>-5.1384102940646699</v>
      </c>
      <c r="Y1867" s="23">
        <v>-2.5845631316769898E-3</v>
      </c>
      <c r="Z1867" s="63">
        <v>12.9421470674133</v>
      </c>
      <c r="AA1867" s="23">
        <v>7.3934315922088004E-2</v>
      </c>
      <c r="AB1867" s="63">
        <v>24.300047301861898</v>
      </c>
      <c r="AC1867" s="23">
        <v>0.13613910602362</v>
      </c>
      <c r="AD1867" s="63">
        <v>33.681207849876998</v>
      </c>
      <c r="AE1867" s="23">
        <v>0.161861551649054</v>
      </c>
      <c r="AF1867" s="64">
        <v>28.379496748879301</v>
      </c>
      <c r="AG1867" s="23">
        <v>5.56885341029556E-3</v>
      </c>
      <c r="AH1867" s="63">
        <v>-5.5379404597260899</v>
      </c>
      <c r="AI1867" s="23">
        <v>1.01712444684381E-2</v>
      </c>
      <c r="AJ1867" s="63">
        <v>11.1032374190545</v>
      </c>
      <c r="AK1867" s="23">
        <v>0.47935730000084698</v>
      </c>
      <c r="AL1867" s="23">
        <v>4.0931426236056702E-2</v>
      </c>
      <c r="AM1867" s="63">
        <v>58.032690754451302</v>
      </c>
      <c r="AN1867" s="19"/>
      <c r="AO1867" s="26">
        <v>2.2224899403227E-2</v>
      </c>
      <c r="AP1867" s="26">
        <v>-3.2039690699093598E-2</v>
      </c>
      <c r="AQ1867" s="26">
        <v>6.8257208904469693E-2</v>
      </c>
      <c r="AR1867" s="26">
        <v>-9.0835933537164196E-2</v>
      </c>
      <c r="AS1867" s="24">
        <v>9</v>
      </c>
      <c r="AT1867" s="24">
        <v>3</v>
      </c>
      <c r="AU1867" s="24">
        <v>7</v>
      </c>
      <c r="AV1867" s="25">
        <v>5</v>
      </c>
      <c r="AW1867" s="19"/>
      <c r="AX1867" s="29">
        <v>9.9623550923861298E-2</v>
      </c>
      <c r="AY1867" s="30">
        <v>0.463522167212432</v>
      </c>
      <c r="AZ1867" s="30">
        <v>0.74352431239094596</v>
      </c>
      <c r="BA1867" s="30">
        <v>0.64377233589493699</v>
      </c>
      <c r="BB1867" s="62">
        <v>1.0269025363832E-2</v>
      </c>
      <c r="BC1867" s="108">
        <v>-18.622914664272699</v>
      </c>
      <c r="BD1867" s="22">
        <v>43874</v>
      </c>
      <c r="BE1867" s="22">
        <v>43914</v>
      </c>
      <c r="BF1867" s="24"/>
      <c r="BG1867" s="22"/>
      <c r="BH1867" s="37"/>
    </row>
    <row r="1868" spans="1:60" x14ac:dyDescent="0.25">
      <c r="A1868" s="19"/>
      <c r="B1868" s="17" t="s">
        <v>1882</v>
      </c>
      <c r="C1868" s="17" t="s">
        <v>6148</v>
      </c>
      <c r="D1868" s="17" t="s">
        <v>3333</v>
      </c>
      <c r="E1868" s="20" t="s">
        <v>7328</v>
      </c>
      <c r="F1868" s="20" t="s">
        <v>3159</v>
      </c>
      <c r="G1868" s="82" t="s">
        <v>7252</v>
      </c>
      <c r="H1868" s="85" t="s">
        <v>7264</v>
      </c>
      <c r="I1868" s="21" t="s">
        <v>7417</v>
      </c>
      <c r="J1868" s="21" t="s">
        <v>8149</v>
      </c>
      <c r="K1868" s="19"/>
      <c r="L1868" s="22">
        <v>44015</v>
      </c>
      <c r="M1868" s="98">
        <v>1930.16730000079</v>
      </c>
      <c r="N1868" s="94">
        <v>1930.16730000079</v>
      </c>
      <c r="O1868" s="94">
        <v>1995.47870000079</v>
      </c>
      <c r="P1868" s="62">
        <f t="shared" si="29"/>
        <v>0.96727030962546767</v>
      </c>
      <c r="Q1868" s="22">
        <v>43874</v>
      </c>
      <c r="R1868" s="99">
        <v>11603915.469000001</v>
      </c>
      <c r="S1868" s="99">
        <v>6649469.1859921897</v>
      </c>
      <c r="T1868" s="19"/>
      <c r="U1868" s="23">
        <v>2.7658873441396298E-3</v>
      </c>
      <c r="V1868" s="63">
        <v>-0.28143255240138398</v>
      </c>
      <c r="W1868" s="23">
        <v>4.4729434199325603E-2</v>
      </c>
      <c r="X1868" s="63">
        <v>-5.1298265447330804</v>
      </c>
      <c r="Y1868" s="23">
        <v>-2.08711158757069E-3</v>
      </c>
      <c r="Z1868" s="63">
        <v>12.991892221820301</v>
      </c>
      <c r="AA1868" s="23">
        <v>7.5010995629782001E-2</v>
      </c>
      <c r="AB1868" s="63">
        <v>24.407715272623999</v>
      </c>
      <c r="AC1868" s="23">
        <v>0.13841535701430999</v>
      </c>
      <c r="AD1868" s="63">
        <v>33.9088329489459</v>
      </c>
      <c r="AE1868" s="23">
        <v>0.16535370460769599</v>
      </c>
      <c r="AF1868" s="64">
        <v>28.728712044743599</v>
      </c>
      <c r="AG1868" s="23">
        <v>5.5771350962459101E-3</v>
      </c>
      <c r="AH1868" s="63">
        <v>-5.5371122911310504</v>
      </c>
      <c r="AI1868" s="23">
        <v>1.0683411488571401E-2</v>
      </c>
      <c r="AJ1868" s="63">
        <v>11.154454121060599</v>
      </c>
      <c r="AK1868" s="23">
        <v>0.76464371914393303</v>
      </c>
      <c r="AL1868" s="23">
        <v>3.6025201117808998E-2</v>
      </c>
      <c r="AM1868" s="63">
        <v>-57.435218593920602</v>
      </c>
      <c r="AN1868" s="19"/>
      <c r="AO1868" s="26">
        <v>2.2227665995160399E-2</v>
      </c>
      <c r="AP1868" s="26">
        <v>-3.2037022715485398E-2</v>
      </c>
      <c r="AQ1868" s="26">
        <v>6.8344869569045799E-2</v>
      </c>
      <c r="AR1868" s="26">
        <v>-9.0758762055047598E-2</v>
      </c>
      <c r="AS1868" s="24">
        <v>9</v>
      </c>
      <c r="AT1868" s="24">
        <v>3</v>
      </c>
      <c r="AU1868" s="24">
        <v>7</v>
      </c>
      <c r="AV1868" s="25">
        <v>5</v>
      </c>
      <c r="AW1868" s="19"/>
      <c r="AX1868" s="29">
        <v>9.9625243613554598E-2</v>
      </c>
      <c r="AY1868" s="30">
        <v>0.47342437398765502</v>
      </c>
      <c r="AZ1868" s="30">
        <v>0.74739841099653903</v>
      </c>
      <c r="BA1868" s="30">
        <v>0.65775303042937605</v>
      </c>
      <c r="BB1868" s="62">
        <v>1.02692374048274E-2</v>
      </c>
      <c r="BC1868" s="108">
        <v>-18.613994727202201</v>
      </c>
      <c r="BD1868" s="22">
        <v>43874</v>
      </c>
      <c r="BE1868" s="22">
        <v>43914</v>
      </c>
      <c r="BF1868" s="24"/>
      <c r="BG1868" s="22"/>
      <c r="BH1868" s="37"/>
    </row>
    <row r="1869" spans="1:60" x14ac:dyDescent="0.25">
      <c r="A1869" s="19"/>
      <c r="B1869" s="17" t="s">
        <v>1883</v>
      </c>
      <c r="C1869" s="17" t="s">
        <v>6149</v>
      </c>
      <c r="D1869" s="17" t="s">
        <v>3333</v>
      </c>
      <c r="E1869" s="20" t="s">
        <v>7329</v>
      </c>
      <c r="F1869" s="20" t="s">
        <v>3159</v>
      </c>
      <c r="G1869" s="82" t="s">
        <v>7252</v>
      </c>
      <c r="H1869" s="85" t="s">
        <v>7264</v>
      </c>
      <c r="I1869" s="21" t="s">
        <v>7417</v>
      </c>
      <c r="J1869" s="21" t="s">
        <v>8150</v>
      </c>
      <c r="K1869" s="19"/>
      <c r="L1869" s="22">
        <v>44015</v>
      </c>
      <c r="M1869" s="98">
        <v>2353.0346000008299</v>
      </c>
      <c r="N1869" s="94">
        <v>2353.0346000008299</v>
      </c>
      <c r="O1869" s="94">
        <v>2421.49700000137</v>
      </c>
      <c r="P1869" s="62">
        <f t="shared" si="29"/>
        <v>0.97172724145414946</v>
      </c>
      <c r="Q1869" s="22">
        <v>43874</v>
      </c>
      <c r="R1869" s="99">
        <v>1493398.4909999999</v>
      </c>
      <c r="S1869" s="99">
        <v>1225788.9365800801</v>
      </c>
      <c r="T1869" s="19"/>
      <c r="U1869" s="23">
        <v>2.79858943758882E-3</v>
      </c>
      <c r="V1869" s="63">
        <v>-0.27816234305646498</v>
      </c>
      <c r="W1869" s="23">
        <v>4.5751790261419997E-2</v>
      </c>
      <c r="X1869" s="63">
        <v>-5.0275909385236401</v>
      </c>
      <c r="Y1869" s="23">
        <v>3.8520817342941899E-3</v>
      </c>
      <c r="Z1869" s="63">
        <v>13.585811554017701</v>
      </c>
      <c r="AA1869" s="23">
        <v>8.7916207365196897E-2</v>
      </c>
      <c r="AB1869" s="63">
        <v>25.698236446187401</v>
      </c>
      <c r="AC1869" s="23">
        <v>0.165874324759061</v>
      </c>
      <c r="AD1869" s="63">
        <v>36.654729723464698</v>
      </c>
      <c r="AE1869" s="23">
        <v>0.20774945947225201</v>
      </c>
      <c r="AF1869" s="64">
        <v>32.968287531170098</v>
      </c>
      <c r="AG1869" s="23">
        <v>5.6755080331640801E-3</v>
      </c>
      <c r="AH1869" s="63">
        <v>-5.5272749974392399</v>
      </c>
      <c r="AI1869" s="23">
        <v>1.6798007987745198E-2</v>
      </c>
      <c r="AJ1869" s="63">
        <v>11.7659137709852</v>
      </c>
      <c r="AK1869" s="23">
        <v>1.12227918429184</v>
      </c>
      <c r="AL1869" s="23">
        <v>4.8007880594013799E-2</v>
      </c>
      <c r="AM1869" s="63">
        <v>-21.671672079130101</v>
      </c>
      <c r="AN1869" s="19"/>
      <c r="AO1869" s="26">
        <v>2.2261023226747102E-2</v>
      </c>
      <c r="AP1869" s="26">
        <v>-3.2005472866330799E-2</v>
      </c>
      <c r="AQ1869" s="26">
        <v>6.9390281410960597E-2</v>
      </c>
      <c r="AR1869" s="26">
        <v>-8.9839256990671898E-2</v>
      </c>
      <c r="AS1869" s="24">
        <v>9</v>
      </c>
      <c r="AT1869" s="24">
        <v>3</v>
      </c>
      <c r="AU1869" s="24">
        <v>7</v>
      </c>
      <c r="AV1869" s="25">
        <v>5</v>
      </c>
      <c r="AW1869" s="19"/>
      <c r="AX1869" s="29">
        <v>9.9646843760710896E-2</v>
      </c>
      <c r="AY1869" s="30">
        <v>0.59205016242594899</v>
      </c>
      <c r="AZ1869" s="30">
        <v>0.79381085416025599</v>
      </c>
      <c r="BA1869" s="30">
        <v>0.82596164493952495</v>
      </c>
      <c r="BB1869" s="62">
        <v>1.0271911355976E-2</v>
      </c>
      <c r="BC1869" s="108">
        <v>-18.507786712172699</v>
      </c>
      <c r="BD1869" s="22">
        <v>43874</v>
      </c>
      <c r="BE1869" s="22">
        <v>43914</v>
      </c>
      <c r="BF1869" s="24"/>
      <c r="BG1869" s="22"/>
      <c r="BH1869" s="37"/>
    </row>
    <row r="1870" spans="1:60" x14ac:dyDescent="0.25">
      <c r="A1870" s="19"/>
      <c r="B1870" s="17" t="s">
        <v>1884</v>
      </c>
      <c r="C1870" s="17" t="s">
        <v>6150</v>
      </c>
      <c r="D1870" s="17" t="s">
        <v>3333</v>
      </c>
      <c r="E1870" s="20" t="s">
        <v>7330</v>
      </c>
      <c r="F1870" s="20" t="s">
        <v>3159</v>
      </c>
      <c r="G1870" s="82" t="s">
        <v>7252</v>
      </c>
      <c r="H1870" s="85" t="s">
        <v>7264</v>
      </c>
      <c r="I1870" s="21" t="s">
        <v>7417</v>
      </c>
      <c r="J1870" s="21" t="s">
        <v>8151</v>
      </c>
      <c r="K1870" s="19"/>
      <c r="L1870" s="22">
        <v>44015</v>
      </c>
      <c r="M1870" s="98">
        <v>1097.0415000002799</v>
      </c>
      <c r="N1870" s="94">
        <v>1097.0415000002799</v>
      </c>
      <c r="O1870" s="94">
        <v>1127.9656000006901</v>
      </c>
      <c r="P1870" s="62">
        <f t="shared" si="29"/>
        <v>0.97258418164490901</v>
      </c>
      <c r="Q1870" s="22">
        <v>43874</v>
      </c>
      <c r="R1870" s="99">
        <v>287206.32199999999</v>
      </c>
      <c r="S1870" s="99">
        <v>287285.54400390602</v>
      </c>
      <c r="T1870" s="19"/>
      <c r="U1870" s="23">
        <v>2.8048221665812902E-3</v>
      </c>
      <c r="V1870" s="63">
        <v>-0.27753907015721802</v>
      </c>
      <c r="W1870" s="23">
        <v>4.5948086517455501E-2</v>
      </c>
      <c r="X1870" s="63">
        <v>-5.0079613129200897</v>
      </c>
      <c r="Y1870" s="23">
        <v>4.9947356583288603E-3</v>
      </c>
      <c r="Z1870" s="63">
        <v>13.7000769464212</v>
      </c>
      <c r="AA1870" s="23">
        <v>9.0407135863642907E-2</v>
      </c>
      <c r="AB1870" s="63">
        <v>25.947329296031999</v>
      </c>
      <c r="AC1870" s="23">
        <v>9.7041500001068898E-2</v>
      </c>
      <c r="AD1870" s="63">
        <v>29.771447247650901</v>
      </c>
      <c r="AE1870" s="23">
        <v>9.7041500001068898E-2</v>
      </c>
      <c r="AF1870" s="64">
        <v>21.897491584066302</v>
      </c>
      <c r="AG1870" s="23">
        <v>5.6943800318549603E-3</v>
      </c>
      <c r="AH1870" s="63">
        <v>-5.5253877975701498</v>
      </c>
      <c r="AI1870" s="23">
        <v>1.7974504089579599E-2</v>
      </c>
      <c r="AJ1870" s="63">
        <v>11.883563381168599</v>
      </c>
      <c r="AK1870" s="23">
        <v>9.7041500001068898E-2</v>
      </c>
      <c r="AL1870" s="23">
        <v>9.5327461676788499E-3</v>
      </c>
      <c r="AM1870" s="63">
        <v>19.8011107544589</v>
      </c>
      <c r="AN1870" s="19"/>
      <c r="AO1870" s="26">
        <v>2.2267425125391999E-2</v>
      </c>
      <c r="AP1870" s="26">
        <v>-3.1999403835470702E-2</v>
      </c>
      <c r="AQ1870" s="26">
        <v>6.9590585790137993E-2</v>
      </c>
      <c r="AR1870" s="26">
        <v>-8.9662737107573803E-2</v>
      </c>
      <c r="AS1870" s="24">
        <v>9</v>
      </c>
      <c r="AT1870" s="24">
        <v>3</v>
      </c>
      <c r="AU1870" s="24">
        <v>7</v>
      </c>
      <c r="AV1870" s="25">
        <v>5</v>
      </c>
      <c r="AW1870" s="19"/>
      <c r="AX1870" s="29">
        <v>9.9651086240919506E-2</v>
      </c>
      <c r="AY1870" s="30">
        <v>0.61493347678424504</v>
      </c>
      <c r="AZ1870" s="30">
        <v>0.80276486358980004</v>
      </c>
      <c r="BA1870" s="30">
        <v>0.858562452990554</v>
      </c>
      <c r="BB1870" s="62">
        <v>1.0272434466624E-2</v>
      </c>
      <c r="BC1870" s="108">
        <v>-18.487398906523602</v>
      </c>
      <c r="BD1870" s="22">
        <v>43874</v>
      </c>
      <c r="BE1870" s="22">
        <v>43914</v>
      </c>
      <c r="BF1870" s="24"/>
      <c r="BG1870" s="22"/>
      <c r="BH1870" s="37"/>
    </row>
    <row r="1871" spans="1:60" x14ac:dyDescent="0.25">
      <c r="A1871" s="19"/>
      <c r="B1871" s="17" t="s">
        <v>1885</v>
      </c>
      <c r="C1871" s="17" t="s">
        <v>6151</v>
      </c>
      <c r="D1871" s="17" t="s">
        <v>3333</v>
      </c>
      <c r="E1871" s="20" t="s">
        <v>7307</v>
      </c>
      <c r="F1871" s="20" t="s">
        <v>3159</v>
      </c>
      <c r="G1871" s="82" t="s">
        <v>7252</v>
      </c>
      <c r="H1871" s="85" t="s">
        <v>7264</v>
      </c>
      <c r="I1871" s="21" t="s">
        <v>7417</v>
      </c>
      <c r="J1871" s="21" t="s">
        <v>2982</v>
      </c>
      <c r="K1871" s="19"/>
      <c r="L1871" s="22">
        <v>44015</v>
      </c>
      <c r="M1871" s="98">
        <v>1257.88169999979</v>
      </c>
      <c r="N1871" s="94">
        <v>1257.88169999979</v>
      </c>
      <c r="O1871" s="94">
        <v>1297.3435999993201</v>
      </c>
      <c r="P1871" s="62">
        <f t="shared" si="29"/>
        <v>0.9695825377336037</v>
      </c>
      <c r="Q1871" s="22">
        <v>43874</v>
      </c>
      <c r="R1871" s="99">
        <v>1517169.547</v>
      </c>
      <c r="S1871" s="99">
        <v>1335890.0719121101</v>
      </c>
      <c r="T1871" s="19"/>
      <c r="U1871" s="23">
        <v>2.7828645743284098E-3</v>
      </c>
      <c r="V1871" s="63">
        <v>-0.27973482938250499</v>
      </c>
      <c r="W1871" s="23">
        <v>4.52602007844689E-2</v>
      </c>
      <c r="X1871" s="63">
        <v>-5.0767498862187503</v>
      </c>
      <c r="Y1871" s="23">
        <v>9.9289053105167092E-4</v>
      </c>
      <c r="Z1871" s="63">
        <v>13.2998924336862</v>
      </c>
      <c r="AA1871" s="23">
        <v>8.1693885549611905E-2</v>
      </c>
      <c r="AB1871" s="63">
        <v>25.076004264614301</v>
      </c>
      <c r="AC1871" s="23">
        <v>0.14215667268770599</v>
      </c>
      <c r="AD1871" s="63">
        <v>34.282964516314699</v>
      </c>
      <c r="AE1871" s="23">
        <v>0.16472522908967199</v>
      </c>
      <c r="AF1871" s="64">
        <v>28.6658644929412</v>
      </c>
      <c r="AG1871" s="23">
        <v>5.6282101868419003E-3</v>
      </c>
      <c r="AH1871" s="63">
        <v>-5.53200478207145</v>
      </c>
      <c r="AI1871" s="23">
        <v>1.38542756103561E-2</v>
      </c>
      <c r="AJ1871" s="63">
        <v>11.471540533239001</v>
      </c>
      <c r="AK1871" s="23"/>
      <c r="AL1871" s="23"/>
      <c r="AM1871" s="63"/>
      <c r="AN1871" s="19"/>
      <c r="AO1871" s="26">
        <v>2.22449907741975E-2</v>
      </c>
      <c r="AP1871" s="26">
        <v>-3.2020642969655497E-2</v>
      </c>
      <c r="AQ1871" s="26">
        <v>6.88875944342726E-2</v>
      </c>
      <c r="AR1871" s="26">
        <v>-9.0281283016374794E-2</v>
      </c>
      <c r="AS1871" s="24">
        <v>9</v>
      </c>
      <c r="AT1871" s="24">
        <v>3</v>
      </c>
      <c r="AU1871" s="24">
        <v>7</v>
      </c>
      <c r="AV1871" s="25">
        <v>5</v>
      </c>
      <c r="AW1871" s="19"/>
      <c r="AX1871" s="29">
        <v>9.9636236657388494E-2</v>
      </c>
      <c r="AY1871" s="30">
        <v>0.53486815024007195</v>
      </c>
      <c r="AZ1871" s="30">
        <v>0.77143717701164904</v>
      </c>
      <c r="BA1871" s="30">
        <v>0.74471221930161802</v>
      </c>
      <c r="BB1871" s="62">
        <v>1.02706027150089E-2</v>
      </c>
      <c r="BC1871" s="108">
        <v>-18.558845937193801</v>
      </c>
      <c r="BD1871" s="22">
        <v>43874</v>
      </c>
      <c r="BE1871" s="22">
        <v>43914</v>
      </c>
      <c r="BF1871" s="24"/>
      <c r="BG1871" s="22"/>
      <c r="BH1871" s="37"/>
    </row>
    <row r="1872" spans="1:60" x14ac:dyDescent="0.25">
      <c r="A1872" s="19"/>
      <c r="B1872" s="17" t="s">
        <v>1886</v>
      </c>
      <c r="C1872" s="17" t="s">
        <v>6152</v>
      </c>
      <c r="D1872" s="17" t="s">
        <v>3333</v>
      </c>
      <c r="E1872" s="20" t="s">
        <v>7331</v>
      </c>
      <c r="F1872" s="20" t="s">
        <v>3159</v>
      </c>
      <c r="G1872" s="82" t="s">
        <v>7252</v>
      </c>
      <c r="H1872" s="85" t="s">
        <v>7264</v>
      </c>
      <c r="I1872" s="21" t="s">
        <v>7417</v>
      </c>
      <c r="J1872" s="21" t="s">
        <v>8152</v>
      </c>
      <c r="K1872" s="19"/>
      <c r="L1872" s="22">
        <v>44015</v>
      </c>
      <c r="M1872" s="98">
        <v>1830.1284999996401</v>
      </c>
      <c r="N1872" s="94">
        <v>1830.1284999996401</v>
      </c>
      <c r="O1872" s="94">
        <v>1883.9003999996901</v>
      </c>
      <c r="P1872" s="62">
        <f t="shared" si="29"/>
        <v>0.97145714285104523</v>
      </c>
      <c r="Q1872" s="22">
        <v>43874</v>
      </c>
      <c r="R1872" s="99">
        <v>1396298.57</v>
      </c>
      <c r="S1872" s="99">
        <v>1334305.2402675799</v>
      </c>
      <c r="T1872" s="19"/>
      <c r="U1872" s="23">
        <v>2.7966198376816499E-3</v>
      </c>
      <c r="V1872" s="63">
        <v>-0.27835930304718198</v>
      </c>
      <c r="W1872" s="23">
        <v>4.5690076709433897E-2</v>
      </c>
      <c r="X1872" s="63">
        <v>-5.0337622937222504</v>
      </c>
      <c r="Y1872" s="23">
        <v>3.4916865442937701E-3</v>
      </c>
      <c r="Z1872" s="63">
        <v>13.549772035010401</v>
      </c>
      <c r="AA1872" s="23">
        <v>8.7130995432817104E-2</v>
      </c>
      <c r="AB1872" s="63">
        <v>25.619715252949401</v>
      </c>
      <c r="AC1872" s="23">
        <v>0.16419425284577299</v>
      </c>
      <c r="AD1872" s="63">
        <v>36.4867225321359</v>
      </c>
      <c r="AE1872" s="23">
        <v>0.20514119279134299</v>
      </c>
      <c r="AF1872" s="64">
        <v>32.707460863108302</v>
      </c>
      <c r="AG1872" s="23">
        <v>5.6695448038226503E-3</v>
      </c>
      <c r="AH1872" s="63">
        <v>-5.5278713203733796</v>
      </c>
      <c r="AI1872" s="23">
        <v>1.6426972433691799E-2</v>
      </c>
      <c r="AJ1872" s="63">
        <v>11.728810215572601</v>
      </c>
      <c r="AK1872" s="23">
        <v>0.70203346167341796</v>
      </c>
      <c r="AL1872" s="23">
        <v>6.2286447817314197E-2</v>
      </c>
      <c r="AM1872" s="63">
        <v>69.304650540812901</v>
      </c>
      <c r="AN1872" s="19"/>
      <c r="AO1872" s="26">
        <v>2.2258988326939299E-2</v>
      </c>
      <c r="AP1872" s="26">
        <v>-3.20073587872685E-2</v>
      </c>
      <c r="AQ1872" s="26">
        <v>6.9327092056482797E-2</v>
      </c>
      <c r="AR1872" s="26">
        <v>-8.9894989293534303E-2</v>
      </c>
      <c r="AS1872" s="24">
        <v>9</v>
      </c>
      <c r="AT1872" s="24">
        <v>3</v>
      </c>
      <c r="AU1872" s="24">
        <v>7</v>
      </c>
      <c r="AV1872" s="25">
        <v>5</v>
      </c>
      <c r="AW1872" s="19"/>
      <c r="AX1872" s="29">
        <v>9.9645460986503204E-2</v>
      </c>
      <c r="AY1872" s="30">
        <v>0.58483544233604301</v>
      </c>
      <c r="AZ1872" s="30">
        <v>0.79098772284396501</v>
      </c>
      <c r="BA1872" s="30">
        <v>0.81569311714974901</v>
      </c>
      <c r="BB1872" s="62">
        <v>1.0271741642845901E-2</v>
      </c>
      <c r="BC1872" s="108">
        <v>-18.514211260859199</v>
      </c>
      <c r="BD1872" s="22">
        <v>43874</v>
      </c>
      <c r="BE1872" s="22">
        <v>43914</v>
      </c>
      <c r="BF1872" s="24"/>
      <c r="BG1872" s="22"/>
      <c r="BH1872" s="37"/>
    </row>
    <row r="1873" spans="1:60" x14ac:dyDescent="0.25">
      <c r="A1873" s="19"/>
      <c r="B1873" s="17" t="s">
        <v>1887</v>
      </c>
      <c r="C1873" s="17" t="s">
        <v>6153</v>
      </c>
      <c r="D1873" s="17" t="s">
        <v>3333</v>
      </c>
      <c r="E1873" s="20" t="s">
        <v>7332</v>
      </c>
      <c r="F1873" s="20" t="s">
        <v>3159</v>
      </c>
      <c r="G1873" s="82" t="s">
        <v>7252</v>
      </c>
      <c r="H1873" s="85" t="s">
        <v>7264</v>
      </c>
      <c r="I1873" s="21" t="s">
        <v>7417</v>
      </c>
      <c r="J1873" s="21" t="s">
        <v>8153</v>
      </c>
      <c r="K1873" s="19"/>
      <c r="L1873" s="22">
        <v>44015</v>
      </c>
      <c r="M1873" s="98">
        <v>2083.5995999984402</v>
      </c>
      <c r="N1873" s="94">
        <v>2083.5995999984402</v>
      </c>
      <c r="O1873" s="94">
        <v>2143.1623000018299</v>
      </c>
      <c r="P1873" s="62">
        <f t="shared" si="29"/>
        <v>0.97220803109342735</v>
      </c>
      <c r="Q1873" s="22">
        <v>43874</v>
      </c>
      <c r="R1873" s="99">
        <v>2041673.5060000001</v>
      </c>
      <c r="S1873" s="99">
        <v>1831158.2894238301</v>
      </c>
      <c r="T1873" s="19"/>
      <c r="U1873" s="23">
        <v>2.8020805875712501E-3</v>
      </c>
      <c r="V1873" s="63">
        <v>-0.27781322805822101</v>
      </c>
      <c r="W1873" s="23">
        <v>4.5861875229093102E-2</v>
      </c>
      <c r="X1873" s="63">
        <v>-5.0165824417563298</v>
      </c>
      <c r="Y1873" s="23">
        <v>4.4931261927558799E-3</v>
      </c>
      <c r="Z1873" s="63">
        <v>13.6499159998639</v>
      </c>
      <c r="AA1873" s="23">
        <v>8.9313702958024793E-2</v>
      </c>
      <c r="AB1873" s="63">
        <v>25.837986005470199</v>
      </c>
      <c r="AC1873" s="23">
        <v>0.16886756872554501</v>
      </c>
      <c r="AD1873" s="63">
        <v>36.954054120113099</v>
      </c>
      <c r="AE1873" s="23">
        <v>0.21240133890212701</v>
      </c>
      <c r="AF1873" s="64">
        <v>33.4334754741867</v>
      </c>
      <c r="AG1873" s="23">
        <v>5.6860659296944496E-3</v>
      </c>
      <c r="AH1873" s="63">
        <v>-5.5262192077862</v>
      </c>
      <c r="AI1873" s="23">
        <v>1.7457982605265002E-2</v>
      </c>
      <c r="AJ1873" s="63">
        <v>11.831911232729899</v>
      </c>
      <c r="AK1873" s="23">
        <v>0.73122588364290997</v>
      </c>
      <c r="AL1873" s="23">
        <v>6.4340938850364196E-2</v>
      </c>
      <c r="AM1873" s="63">
        <v>72.2238927377621</v>
      </c>
      <c r="AN1873" s="19"/>
      <c r="AO1873" s="26">
        <v>2.22645996855135E-2</v>
      </c>
      <c r="AP1873" s="26">
        <v>-3.2002094659219403E-2</v>
      </c>
      <c r="AQ1873" s="26">
        <v>6.9502830254350598E-2</v>
      </c>
      <c r="AR1873" s="26">
        <v>-8.9740210323798197E-2</v>
      </c>
      <c r="AS1873" s="24">
        <v>9</v>
      </c>
      <c r="AT1873" s="24">
        <v>3</v>
      </c>
      <c r="AU1873" s="24">
        <v>7</v>
      </c>
      <c r="AV1873" s="25">
        <v>5</v>
      </c>
      <c r="AW1873" s="19"/>
      <c r="AX1873" s="29">
        <v>9.9649273508839606E-2</v>
      </c>
      <c r="AY1873" s="30">
        <v>0.60489079323542705</v>
      </c>
      <c r="AZ1873" s="30">
        <v>0.798835058183613</v>
      </c>
      <c r="BA1873" s="30">
        <v>0.84424903158105702</v>
      </c>
      <c r="BB1873" s="62">
        <v>1.0272209964077799E-2</v>
      </c>
      <c r="BC1873" s="108">
        <v>-18.496340664540199</v>
      </c>
      <c r="BD1873" s="22">
        <v>43874</v>
      </c>
      <c r="BE1873" s="22">
        <v>43914</v>
      </c>
      <c r="BF1873" s="24"/>
      <c r="BG1873" s="22"/>
      <c r="BH1873" s="37"/>
    </row>
    <row r="1874" spans="1:60" x14ac:dyDescent="0.25">
      <c r="A1874" s="19"/>
      <c r="B1874" s="17" t="s">
        <v>1888</v>
      </c>
      <c r="C1874" s="17" t="s">
        <v>6154</v>
      </c>
      <c r="D1874" s="17" t="s">
        <v>3333</v>
      </c>
      <c r="E1874" s="20" t="s">
        <v>7333</v>
      </c>
      <c r="F1874" s="20" t="s">
        <v>3159</v>
      </c>
      <c r="G1874" s="82" t="s">
        <v>7252</v>
      </c>
      <c r="H1874" s="85" t="s">
        <v>7264</v>
      </c>
      <c r="I1874" s="21" t="s">
        <v>7417</v>
      </c>
      <c r="J1874" s="21" t="s">
        <v>8154</v>
      </c>
      <c r="K1874" s="19"/>
      <c r="L1874" s="22">
        <v>44015</v>
      </c>
      <c r="M1874" s="98">
        <v>1911.7008999995901</v>
      </c>
      <c r="N1874" s="94">
        <v>1911.7008999995901</v>
      </c>
      <c r="O1874" s="94">
        <v>1964.8309000004101</v>
      </c>
      <c r="P1874" s="62">
        <f t="shared" si="29"/>
        <v>0.97295950506437534</v>
      </c>
      <c r="Q1874" s="22">
        <v>43874</v>
      </c>
      <c r="R1874" s="99">
        <v>1692571.4809999999</v>
      </c>
      <c r="S1874" s="99">
        <v>1385029.75603516</v>
      </c>
      <c r="T1874" s="19"/>
      <c r="U1874" s="23">
        <v>2.8075661084585599E-3</v>
      </c>
      <c r="V1874" s="63">
        <v>-0.277264675969491</v>
      </c>
      <c r="W1874" s="23">
        <v>4.6033724544031401E-2</v>
      </c>
      <c r="X1874" s="63">
        <v>-4.9993975102624999</v>
      </c>
      <c r="Y1874" s="23">
        <v>5.4955880659690601E-3</v>
      </c>
      <c r="Z1874" s="63">
        <v>13.750162187177899</v>
      </c>
      <c r="AA1874" s="23">
        <v>9.1500930404436104E-2</v>
      </c>
      <c r="AB1874" s="63">
        <v>26.056708750111301</v>
      </c>
      <c r="AC1874" s="23">
        <v>0.17355866811354601</v>
      </c>
      <c r="AD1874" s="63">
        <v>37.423164058884097</v>
      </c>
      <c r="AE1874" s="23">
        <v>0.21970510929706499</v>
      </c>
      <c r="AF1874" s="64">
        <v>34.163852513651399</v>
      </c>
      <c r="AG1874" s="23">
        <v>5.7025734276976402E-3</v>
      </c>
      <c r="AH1874" s="63">
        <v>-5.5245684579858798</v>
      </c>
      <c r="AI1874" s="23">
        <v>1.8490139824280001E-2</v>
      </c>
      <c r="AJ1874" s="63">
        <v>11.9351269546314</v>
      </c>
      <c r="AK1874" s="23">
        <v>0.76093006761279003</v>
      </c>
      <c r="AL1874" s="23">
        <v>6.6400164872902706E-2</v>
      </c>
      <c r="AM1874" s="63">
        <v>75.194311134749995</v>
      </c>
      <c r="AN1874" s="19"/>
      <c r="AO1874" s="26">
        <v>2.2270196124736699E-2</v>
      </c>
      <c r="AP1874" s="26">
        <v>-3.1996793652979201E-2</v>
      </c>
      <c r="AQ1874" s="26">
        <v>6.9678707886851002E-2</v>
      </c>
      <c r="AR1874" s="26">
        <v>-8.9585523978748804E-2</v>
      </c>
      <c r="AS1874" s="24">
        <v>9</v>
      </c>
      <c r="AT1874" s="24">
        <v>3</v>
      </c>
      <c r="AU1874" s="24">
        <v>7</v>
      </c>
      <c r="AV1874" s="25">
        <v>5</v>
      </c>
      <c r="AW1874" s="19"/>
      <c r="AX1874" s="29">
        <v>9.9653070542117306E-2</v>
      </c>
      <c r="AY1874" s="30">
        <v>0.62498212060745595</v>
      </c>
      <c r="AZ1874" s="30">
        <v>0.80669687682166102</v>
      </c>
      <c r="BA1874" s="30">
        <v>0.87289407503703798</v>
      </c>
      <c r="BB1874" s="62">
        <v>1.0272676718432201E-2</v>
      </c>
      <c r="BC1874" s="108">
        <v>-18.4784705900529</v>
      </c>
      <c r="BD1874" s="22">
        <v>43874</v>
      </c>
      <c r="BE1874" s="22">
        <v>43914</v>
      </c>
      <c r="BF1874" s="24"/>
      <c r="BG1874" s="22"/>
      <c r="BH1874" s="37"/>
    </row>
    <row r="1875" spans="1:60" x14ac:dyDescent="0.25">
      <c r="A1875" s="19"/>
      <c r="B1875" s="17" t="s">
        <v>1889</v>
      </c>
      <c r="C1875" s="17" t="s">
        <v>6155</v>
      </c>
      <c r="D1875" s="17" t="s">
        <v>3333</v>
      </c>
      <c r="E1875" s="20" t="s">
        <v>7334</v>
      </c>
      <c r="F1875" s="20" t="s">
        <v>3159</v>
      </c>
      <c r="G1875" s="82" t="s">
        <v>7252</v>
      </c>
      <c r="H1875" s="85" t="s">
        <v>7264</v>
      </c>
      <c r="I1875" s="21" t="s">
        <v>7417</v>
      </c>
      <c r="J1875" s="21" t="s">
        <v>8155</v>
      </c>
      <c r="K1875" s="19"/>
      <c r="L1875" s="22">
        <v>44015</v>
      </c>
      <c r="M1875" s="98">
        <v>1945.8618000000699</v>
      </c>
      <c r="N1875" s="94">
        <v>1945.8618000000699</v>
      </c>
      <c r="O1875" s="94">
        <v>1998.3966000005601</v>
      </c>
      <c r="P1875" s="62">
        <f t="shared" si="29"/>
        <v>0.97371152452897713</v>
      </c>
      <c r="Q1875" s="22">
        <v>43874</v>
      </c>
      <c r="R1875" s="99">
        <v>8105003.7149999999</v>
      </c>
      <c r="S1875" s="99">
        <v>7376327.3574921899</v>
      </c>
      <c r="T1875" s="19"/>
      <c r="U1875" s="23">
        <v>2.8130749924457602E-3</v>
      </c>
      <c r="V1875" s="63">
        <v>-0.27671378757076998</v>
      </c>
      <c r="W1875" s="23">
        <v>4.6205737475247602E-2</v>
      </c>
      <c r="X1875" s="63">
        <v>-4.9821962171408796</v>
      </c>
      <c r="Y1875" s="23">
        <v>6.4987401310645501E-3</v>
      </c>
      <c r="Z1875" s="63">
        <v>13.8504773936875</v>
      </c>
      <c r="AA1875" s="23">
        <v>9.3692179776553502E-2</v>
      </c>
      <c r="AB1875" s="63">
        <v>26.275833687308499</v>
      </c>
      <c r="AC1875" s="23">
        <v>0.178268735076999</v>
      </c>
      <c r="AD1875" s="63">
        <v>37.894170755229403</v>
      </c>
      <c r="AE1875" s="23">
        <v>0.22705194714391799</v>
      </c>
      <c r="AF1875" s="64">
        <v>34.898536298365798</v>
      </c>
      <c r="AG1875" s="23">
        <v>5.7191027590306502E-3</v>
      </c>
      <c r="AH1875" s="63">
        <v>-5.5229155248525803</v>
      </c>
      <c r="AI1875" s="23">
        <v>1.95230525241641E-2</v>
      </c>
      <c r="AJ1875" s="63">
        <v>12.0384182246198</v>
      </c>
      <c r="AK1875" s="23">
        <v>0.79114287818083495</v>
      </c>
      <c r="AL1875" s="23">
        <v>6.8463304853139603E-2</v>
      </c>
      <c r="AM1875" s="63">
        <v>78.215592191554606</v>
      </c>
      <c r="AN1875" s="19"/>
      <c r="AO1875" s="26">
        <v>2.2275805831668501E-2</v>
      </c>
      <c r="AP1875" s="26">
        <v>-3.1991459672099203E-2</v>
      </c>
      <c r="AQ1875" s="26">
        <v>6.9854488672717693E-2</v>
      </c>
      <c r="AR1875" s="26">
        <v>-8.9430817912216298E-2</v>
      </c>
      <c r="AS1875" s="24">
        <v>9</v>
      </c>
      <c r="AT1875" s="24">
        <v>3</v>
      </c>
      <c r="AU1875" s="24">
        <v>7</v>
      </c>
      <c r="AV1875" s="25">
        <v>5</v>
      </c>
      <c r="AW1875" s="19"/>
      <c r="AX1875" s="29">
        <v>9.9656953380472299E-2</v>
      </c>
      <c r="AY1875" s="30">
        <v>0.64510780117689104</v>
      </c>
      <c r="AZ1875" s="30">
        <v>0.81457218401737896</v>
      </c>
      <c r="BA1875" s="30">
        <v>0.90162633339969001</v>
      </c>
      <c r="BB1875" s="62">
        <v>1.02731524093906E-2</v>
      </c>
      <c r="BC1875" s="108">
        <v>-18.460604866966602</v>
      </c>
      <c r="BD1875" s="22">
        <v>43874</v>
      </c>
      <c r="BE1875" s="22">
        <v>43914</v>
      </c>
      <c r="BF1875" s="24"/>
      <c r="BG1875" s="22"/>
      <c r="BH1875" s="37"/>
    </row>
    <row r="1876" spans="1:60" x14ac:dyDescent="0.25">
      <c r="A1876" s="19"/>
      <c r="B1876" s="17" t="s">
        <v>1890</v>
      </c>
      <c r="C1876" s="17" t="s">
        <v>6156</v>
      </c>
      <c r="D1876" s="17" t="s">
        <v>3334</v>
      </c>
      <c r="E1876" s="20" t="s">
        <v>7289</v>
      </c>
      <c r="F1876" s="20" t="s">
        <v>3159</v>
      </c>
      <c r="G1876" s="82" t="s">
        <v>7252</v>
      </c>
      <c r="H1876" s="85" t="s">
        <v>7264</v>
      </c>
      <c r="I1876" s="21" t="s">
        <v>7417</v>
      </c>
      <c r="J1876" s="21" t="s">
        <v>8156</v>
      </c>
      <c r="K1876" s="19"/>
      <c r="L1876" s="22">
        <v>44015</v>
      </c>
      <c r="M1876" s="98">
        <v>1199.60160000063</v>
      </c>
      <c r="N1876" s="94">
        <v>1199.60160000063</v>
      </c>
      <c r="O1876" s="94">
        <v>1282.1097999997401</v>
      </c>
      <c r="P1876" s="62">
        <f t="shared" si="29"/>
        <v>0.93564654134994774</v>
      </c>
      <c r="Q1876" s="22">
        <v>43874</v>
      </c>
      <c r="R1876" s="99">
        <v>47421.343999999997</v>
      </c>
      <c r="S1876" s="99">
        <v>50415.092790100098</v>
      </c>
      <c r="T1876" s="19"/>
      <c r="U1876" s="23">
        <v>3.4977655977854699E-3</v>
      </c>
      <c r="V1876" s="63">
        <v>-0.208244727036799</v>
      </c>
      <c r="W1876" s="23">
        <v>5.7409055098105503E-2</v>
      </c>
      <c r="X1876" s="63">
        <v>-3.8618644548550898</v>
      </c>
      <c r="Y1876" s="23">
        <v>-3.0483087261927701E-2</v>
      </c>
      <c r="Z1876" s="63">
        <v>10.152294654384599</v>
      </c>
      <c r="AA1876" s="23">
        <v>6.3811866239120704E-2</v>
      </c>
      <c r="AB1876" s="63">
        <v>23.2878023335652</v>
      </c>
      <c r="AC1876" s="23">
        <v>0.102971177515428</v>
      </c>
      <c r="AD1876" s="63">
        <v>30.3644149990869</v>
      </c>
      <c r="AE1876" s="23">
        <v>0.115193289066228</v>
      </c>
      <c r="AF1876" s="64">
        <v>23.712670490582202</v>
      </c>
      <c r="AG1876" s="23">
        <v>9.7024226761277498E-3</v>
      </c>
      <c r="AH1876" s="63">
        <v>-5.1245835331428697</v>
      </c>
      <c r="AI1876" s="23">
        <v>-1.54681112126127E-2</v>
      </c>
      <c r="AJ1876" s="63">
        <v>8.5393018509494105</v>
      </c>
      <c r="AK1876" s="23">
        <v>0.19960160000133301</v>
      </c>
      <c r="AL1876" s="23">
        <v>1.4503336777124801E-2</v>
      </c>
      <c r="AM1876" s="63">
        <v>-17.112034547026301</v>
      </c>
      <c r="AN1876" s="19"/>
      <c r="AO1876" s="26">
        <v>3.0111044336081201E-2</v>
      </c>
      <c r="AP1876" s="26">
        <v>-3.9701819582660398E-2</v>
      </c>
      <c r="AQ1876" s="26">
        <v>7.7564425380842295E-2</v>
      </c>
      <c r="AR1876" s="26">
        <v>-0.11928253735182801</v>
      </c>
      <c r="AS1876" s="24">
        <v>7</v>
      </c>
      <c r="AT1876" s="24">
        <v>5</v>
      </c>
      <c r="AU1876" s="24">
        <v>7</v>
      </c>
      <c r="AV1876" s="25">
        <v>5</v>
      </c>
      <c r="AW1876" s="19"/>
      <c r="AX1876" s="29">
        <v>0.13003012884131701</v>
      </c>
      <c r="AY1876" s="30">
        <v>0.28892025315963099</v>
      </c>
      <c r="AZ1876" s="30">
        <v>0.75834513925201497</v>
      </c>
      <c r="BA1876" s="30">
        <v>0.39628823009797998</v>
      </c>
      <c r="BB1876" s="62">
        <v>1.33928249137898E-2</v>
      </c>
      <c r="BC1876" s="108">
        <v>-24.081299433135399</v>
      </c>
      <c r="BD1876" s="22">
        <v>43874</v>
      </c>
      <c r="BE1876" s="22">
        <v>43913</v>
      </c>
      <c r="BF1876" s="24"/>
      <c r="BG1876" s="22"/>
      <c r="BH1876" s="37"/>
    </row>
    <row r="1877" spans="1:60" x14ac:dyDescent="0.25">
      <c r="A1877" s="19"/>
      <c r="B1877" s="17" t="s">
        <v>1891</v>
      </c>
      <c r="C1877" s="17" t="s">
        <v>6157</v>
      </c>
      <c r="D1877" s="17" t="s">
        <v>3334</v>
      </c>
      <c r="E1877" s="20" t="s">
        <v>7290</v>
      </c>
      <c r="F1877" s="20" t="s">
        <v>3159</v>
      </c>
      <c r="G1877" s="82" t="s">
        <v>7252</v>
      </c>
      <c r="H1877" s="85" t="s">
        <v>7264</v>
      </c>
      <c r="I1877" s="21" t="s">
        <v>7417</v>
      </c>
      <c r="J1877" s="21" t="s">
        <v>8157</v>
      </c>
      <c r="K1877" s="19"/>
      <c r="L1877" s="22">
        <v>44015</v>
      </c>
      <c r="M1877" s="98">
        <v>1614.9609999992001</v>
      </c>
      <c r="N1877" s="94">
        <v>1614.9609999992001</v>
      </c>
      <c r="O1877" s="94">
        <v>1719.2629000004399</v>
      </c>
      <c r="P1877" s="62">
        <f t="shared" si="29"/>
        <v>0.93933336198831885</v>
      </c>
      <c r="Q1877" s="22">
        <v>43874</v>
      </c>
      <c r="R1877" s="99">
        <v>5840768.3899999997</v>
      </c>
      <c r="S1877" s="99">
        <v>4616840.5103671905</v>
      </c>
      <c r="T1877" s="19"/>
      <c r="U1877" s="23">
        <v>3.5257850213383799E-3</v>
      </c>
      <c r="V1877" s="63">
        <v>-0.20544278468150901</v>
      </c>
      <c r="W1877" s="23">
        <v>5.8294219188610399E-2</v>
      </c>
      <c r="X1877" s="63">
        <v>-3.7733480458046</v>
      </c>
      <c r="Y1877" s="23">
        <v>-2.5548855514898602E-2</v>
      </c>
      <c r="Z1877" s="63">
        <v>10.6457178290875</v>
      </c>
      <c r="AA1877" s="23">
        <v>7.4727150797116296E-2</v>
      </c>
      <c r="AB1877" s="63">
        <v>24.379330789379299</v>
      </c>
      <c r="AC1877" s="23">
        <v>0.13920561097984299</v>
      </c>
      <c r="AD1877" s="63">
        <v>33.987858345499298</v>
      </c>
      <c r="AE1877" s="23">
        <v>0.180577445702511</v>
      </c>
      <c r="AF1877" s="64">
        <v>30.251086154225</v>
      </c>
      <c r="AG1877" s="23">
        <v>9.7869791989069199E-3</v>
      </c>
      <c r="AH1877" s="63">
        <v>-5.1161278808649504</v>
      </c>
      <c r="AI1877" s="23">
        <v>-1.0374588699050899E-2</v>
      </c>
      <c r="AJ1877" s="63">
        <v>9.0486541022983094</v>
      </c>
      <c r="AK1877" s="23">
        <v>0.61496099999931197</v>
      </c>
      <c r="AL1877" s="23">
        <v>3.8651765171380199E-2</v>
      </c>
      <c r="AM1877" s="63">
        <v>24.423905452771599</v>
      </c>
      <c r="AN1877" s="19"/>
      <c r="AO1877" s="26">
        <v>3.0139790405883101E-2</v>
      </c>
      <c r="AP1877" s="26">
        <v>-3.9675018778325501E-2</v>
      </c>
      <c r="AQ1877" s="26">
        <v>7.8466589031449999E-2</v>
      </c>
      <c r="AR1877" s="26">
        <v>-0.1185207476301</v>
      </c>
      <c r="AS1877" s="24">
        <v>7</v>
      </c>
      <c r="AT1877" s="24">
        <v>5</v>
      </c>
      <c r="AU1877" s="24">
        <v>7</v>
      </c>
      <c r="AV1877" s="25">
        <v>5</v>
      </c>
      <c r="AW1877" s="19"/>
      <c r="AX1877" s="29">
        <v>0.13003985277115099</v>
      </c>
      <c r="AY1877" s="30">
        <v>0.36599781346967603</v>
      </c>
      <c r="AZ1877" s="30">
        <v>0.79981795738876804</v>
      </c>
      <c r="BA1877" s="30">
        <v>0.50337271381249604</v>
      </c>
      <c r="BB1877" s="62">
        <v>1.3394377154254501E-2</v>
      </c>
      <c r="BC1877" s="108">
        <v>-23.9986740830063</v>
      </c>
      <c r="BD1877" s="22">
        <v>43874</v>
      </c>
      <c r="BE1877" s="22">
        <v>43913</v>
      </c>
      <c r="BF1877" s="24"/>
      <c r="BG1877" s="22"/>
      <c r="BH1877" s="37"/>
    </row>
    <row r="1878" spans="1:60" x14ac:dyDescent="0.25">
      <c r="A1878" s="19"/>
      <c r="B1878" s="17" t="s">
        <v>1892</v>
      </c>
      <c r="C1878" s="17" t="s">
        <v>6158</v>
      </c>
      <c r="D1878" s="17" t="s">
        <v>3334</v>
      </c>
      <c r="E1878" s="20" t="s">
        <v>7315</v>
      </c>
      <c r="F1878" s="20" t="s">
        <v>3159</v>
      </c>
      <c r="G1878" s="82" t="s">
        <v>7252</v>
      </c>
      <c r="H1878" s="85" t="s">
        <v>7264</v>
      </c>
      <c r="I1878" s="21" t="s">
        <v>7417</v>
      </c>
      <c r="J1878" s="21" t="s">
        <v>8158</v>
      </c>
      <c r="K1878" s="19"/>
      <c r="L1878" s="22">
        <v>44015</v>
      </c>
      <c r="M1878" s="98">
        <v>1657.1786000002201</v>
      </c>
      <c r="N1878" s="94">
        <v>1657.1786000002201</v>
      </c>
      <c r="O1878" s="94">
        <v>1762.84530000016</v>
      </c>
      <c r="P1878" s="62">
        <f t="shared" si="29"/>
        <v>0.94005900574489976</v>
      </c>
      <c r="Q1878" s="22">
        <v>43874</v>
      </c>
      <c r="R1878" s="99">
        <v>11423449.636</v>
      </c>
      <c r="S1878" s="99">
        <v>9167261.8926093709</v>
      </c>
      <c r="T1878" s="19"/>
      <c r="U1878" s="23">
        <v>3.5312985655764398E-3</v>
      </c>
      <c r="V1878" s="63">
        <v>-0.20489143025770301</v>
      </c>
      <c r="W1878" s="23">
        <v>5.84682899971085E-2</v>
      </c>
      <c r="X1878" s="63">
        <v>-3.7559409649547901</v>
      </c>
      <c r="Y1878" s="23">
        <v>-2.4577124413553999E-2</v>
      </c>
      <c r="Z1878" s="63">
        <v>10.7428909392329</v>
      </c>
      <c r="AA1878" s="23">
        <v>7.6884167110620197E-2</v>
      </c>
      <c r="AB1878" s="63">
        <v>24.595032420707899</v>
      </c>
      <c r="AC1878" s="23">
        <v>0.14377796285771199</v>
      </c>
      <c r="AD1878" s="63">
        <v>34.445093533315202</v>
      </c>
      <c r="AE1878" s="23">
        <v>0.18768793476367099</v>
      </c>
      <c r="AF1878" s="64">
        <v>30.962135060341101</v>
      </c>
      <c r="AG1878" s="23">
        <v>9.8035446080757503E-3</v>
      </c>
      <c r="AH1878" s="63">
        <v>-5.1144713399480697</v>
      </c>
      <c r="AI1878" s="23">
        <v>-9.3715190505463397E-3</v>
      </c>
      <c r="AJ1878" s="63">
        <v>9.1489610671560495</v>
      </c>
      <c r="AK1878" s="23">
        <v>0.65717860000091599</v>
      </c>
      <c r="AL1878" s="23">
        <v>4.0774620119918802E-2</v>
      </c>
      <c r="AM1878" s="63">
        <v>28.645665452932001</v>
      </c>
      <c r="AN1878" s="19"/>
      <c r="AO1878" s="26">
        <v>3.0145443502988201E-2</v>
      </c>
      <c r="AP1878" s="26">
        <v>-3.9669734032031598E-2</v>
      </c>
      <c r="AQ1878" s="26">
        <v>7.8643487790031899E-2</v>
      </c>
      <c r="AR1878" s="26">
        <v>-0.118370981396729</v>
      </c>
      <c r="AS1878" s="24">
        <v>7</v>
      </c>
      <c r="AT1878" s="24">
        <v>5</v>
      </c>
      <c r="AU1878" s="24">
        <v>7</v>
      </c>
      <c r="AV1878" s="25">
        <v>5</v>
      </c>
      <c r="AW1878" s="19"/>
      <c r="AX1878" s="29">
        <v>0.13004187385202401</v>
      </c>
      <c r="AY1878" s="30">
        <v>0.38122447914156499</v>
      </c>
      <c r="AZ1878" s="30">
        <v>0.80801005900320899</v>
      </c>
      <c r="BA1878" s="30">
        <v>0.52459396266840497</v>
      </c>
      <c r="BB1878" s="62">
        <v>1.33946935548556E-2</v>
      </c>
      <c r="BC1878" s="108">
        <v>-23.9824447442661</v>
      </c>
      <c r="BD1878" s="22">
        <v>43874</v>
      </c>
      <c r="BE1878" s="22">
        <v>43913</v>
      </c>
      <c r="BF1878" s="24"/>
      <c r="BG1878" s="22"/>
      <c r="BH1878" s="37"/>
    </row>
    <row r="1879" spans="1:60" x14ac:dyDescent="0.25">
      <c r="A1879" s="19"/>
      <c r="B1879" s="17" t="s">
        <v>1893</v>
      </c>
      <c r="C1879" s="17" t="s">
        <v>6159</v>
      </c>
      <c r="D1879" s="17" t="s">
        <v>3334</v>
      </c>
      <c r="E1879" s="20" t="s">
        <v>7300</v>
      </c>
      <c r="F1879" s="20" t="s">
        <v>3159</v>
      </c>
      <c r="G1879" s="82" t="s">
        <v>7252</v>
      </c>
      <c r="H1879" s="85" t="s">
        <v>7264</v>
      </c>
      <c r="I1879" s="21" t="s">
        <v>7417</v>
      </c>
      <c r="J1879" s="21" t="s">
        <v>8159</v>
      </c>
      <c r="K1879" s="19"/>
      <c r="L1879" s="22">
        <v>44015</v>
      </c>
      <c r="M1879" s="98">
        <v>1415.8216999992701</v>
      </c>
      <c r="N1879" s="94">
        <v>1415.8216999992701</v>
      </c>
      <c r="O1879" s="94">
        <v>1513.2018999997499</v>
      </c>
      <c r="P1879" s="62">
        <f t="shared" si="29"/>
        <v>0.93564626108353688</v>
      </c>
      <c r="Q1879" s="22">
        <v>43874</v>
      </c>
      <c r="R1879" s="99">
        <v>32482.530999999999</v>
      </c>
      <c r="S1879" s="99">
        <v>45689.1664580078</v>
      </c>
      <c r="T1879" s="19"/>
      <c r="U1879" s="23">
        <v>3.49780035321601E-3</v>
      </c>
      <c r="V1879" s="63">
        <v>-0.208241251493746</v>
      </c>
      <c r="W1879" s="23">
        <v>5.7409005254157798E-2</v>
      </c>
      <c r="X1879" s="63">
        <v>-3.86186943924986</v>
      </c>
      <c r="Y1879" s="23">
        <v>-3.0483360116704699E-2</v>
      </c>
      <c r="Z1879" s="63">
        <v>10.1522673689178</v>
      </c>
      <c r="AA1879" s="23">
        <v>6.3811960479142699E-2</v>
      </c>
      <c r="AB1879" s="63">
        <v>23.2878117575601</v>
      </c>
      <c r="AC1879" s="23">
        <v>0.116214009587566</v>
      </c>
      <c r="AD1879" s="63">
        <v>31.6886982063006</v>
      </c>
      <c r="AE1879" s="23">
        <v>0.14503407916170499</v>
      </c>
      <c r="AF1879" s="64">
        <v>26.696749500144499</v>
      </c>
      <c r="AG1879" s="23">
        <v>9.7024946280725999E-3</v>
      </c>
      <c r="AH1879" s="63">
        <v>-5.1245763379483797</v>
      </c>
      <c r="AI1879" s="23">
        <v>-1.54684106009881E-2</v>
      </c>
      <c r="AJ1879" s="63">
        <v>8.5392719121009595</v>
      </c>
      <c r="AK1879" s="23">
        <v>0.41582169999834201</v>
      </c>
      <c r="AL1879" s="23">
        <v>3.6261039022065199E-2</v>
      </c>
      <c r="AM1879" s="63">
        <v>51.679130754200699</v>
      </c>
      <c r="AN1879" s="19"/>
      <c r="AO1879" s="26">
        <v>3.01111134431267E-2</v>
      </c>
      <c r="AP1879" s="26">
        <v>-3.9701758471892397E-2</v>
      </c>
      <c r="AQ1879" s="26">
        <v>7.7564416034874697E-2</v>
      </c>
      <c r="AR1879" s="26">
        <v>-0.119282527917676</v>
      </c>
      <c r="AS1879" s="24">
        <v>7</v>
      </c>
      <c r="AT1879" s="24">
        <v>5</v>
      </c>
      <c r="AU1879" s="24">
        <v>7</v>
      </c>
      <c r="AV1879" s="25">
        <v>5</v>
      </c>
      <c r="AW1879" s="19"/>
      <c r="AX1879" s="29">
        <v>0.13003011760185501</v>
      </c>
      <c r="AY1879" s="30">
        <v>0.28891996719948998</v>
      </c>
      <c r="AZ1879" s="30">
        <v>0.75834519586078397</v>
      </c>
      <c r="BA1879" s="30">
        <v>0.39628788690561101</v>
      </c>
      <c r="BB1879" s="62">
        <v>1.33928238594672E-2</v>
      </c>
      <c r="BC1879" s="108">
        <v>-24.0813007173128</v>
      </c>
      <c r="BD1879" s="22">
        <v>43874</v>
      </c>
      <c r="BE1879" s="22">
        <v>43913</v>
      </c>
      <c r="BF1879" s="24"/>
      <c r="BG1879" s="22"/>
      <c r="BH1879" s="37"/>
    </row>
    <row r="1880" spans="1:60" x14ac:dyDescent="0.25">
      <c r="A1880" s="19"/>
      <c r="B1880" s="17" t="s">
        <v>1894</v>
      </c>
      <c r="C1880" s="17" t="s">
        <v>6160</v>
      </c>
      <c r="D1880" s="17" t="s">
        <v>3334</v>
      </c>
      <c r="E1880" s="20" t="s">
        <v>7328</v>
      </c>
      <c r="F1880" s="20" t="s">
        <v>3159</v>
      </c>
      <c r="G1880" s="82" t="s">
        <v>7252</v>
      </c>
      <c r="H1880" s="85" t="s">
        <v>7264</v>
      </c>
      <c r="I1880" s="21" t="s">
        <v>7417</v>
      </c>
      <c r="J1880" s="21" t="s">
        <v>8160</v>
      </c>
      <c r="K1880" s="19"/>
      <c r="L1880" s="22">
        <v>44015</v>
      </c>
      <c r="M1880" s="98">
        <v>1437.39790000021</v>
      </c>
      <c r="N1880" s="94">
        <v>1437.39790000021</v>
      </c>
      <c r="O1880" s="94">
        <v>1535.6690999995899</v>
      </c>
      <c r="P1880" s="62">
        <f t="shared" si="29"/>
        <v>0.93600756829748932</v>
      </c>
      <c r="Q1880" s="22">
        <v>43874</v>
      </c>
      <c r="R1880" s="99">
        <v>6191731.5439999998</v>
      </c>
      <c r="S1880" s="99">
        <v>5203613.6908593699</v>
      </c>
      <c r="T1880" s="19"/>
      <c r="U1880" s="23">
        <v>3.50052828071057E-3</v>
      </c>
      <c r="V1880" s="63">
        <v>-0.20796845874429001</v>
      </c>
      <c r="W1880" s="23">
        <v>5.7495964492773097E-2</v>
      </c>
      <c r="X1880" s="63">
        <v>-3.8531735153883302</v>
      </c>
      <c r="Y1880" s="23">
        <v>-2.99998657083052E-2</v>
      </c>
      <c r="Z1880" s="63">
        <v>10.2006168097578</v>
      </c>
      <c r="AA1880" s="23">
        <v>6.4878408176809899E-2</v>
      </c>
      <c r="AB1880" s="63">
        <v>23.394456527341401</v>
      </c>
      <c r="AC1880" s="23">
        <v>0.11844996956104301</v>
      </c>
      <c r="AD1880" s="63">
        <v>31.912294203648301</v>
      </c>
      <c r="AE1880" s="23">
        <v>0.14847464143720601</v>
      </c>
      <c r="AF1880" s="64">
        <v>27.040805727679999</v>
      </c>
      <c r="AG1880" s="23">
        <v>9.7107708988914999E-3</v>
      </c>
      <c r="AH1880" s="63">
        <v>-5.1237487108664901</v>
      </c>
      <c r="AI1880" s="23">
        <v>-1.4969281647609E-2</v>
      </c>
      <c r="AJ1880" s="63">
        <v>8.5891848074388708</v>
      </c>
      <c r="AK1880" s="23">
        <v>0.43739790000137901</v>
      </c>
      <c r="AL1880" s="23">
        <v>2.91238218742365E-2</v>
      </c>
      <c r="AM1880" s="63">
        <v>6.6675954529782802</v>
      </c>
      <c r="AN1880" s="19"/>
      <c r="AO1880" s="26">
        <v>3.0113937418718699E-2</v>
      </c>
      <c r="AP1880" s="26">
        <v>-3.9699201680377903E-2</v>
      </c>
      <c r="AQ1880" s="26">
        <v>7.7652869091252796E-2</v>
      </c>
      <c r="AR1880" s="26">
        <v>-0.119207807712955</v>
      </c>
      <c r="AS1880" s="24">
        <v>7</v>
      </c>
      <c r="AT1880" s="24">
        <v>5</v>
      </c>
      <c r="AU1880" s="24">
        <v>7</v>
      </c>
      <c r="AV1880" s="25">
        <v>5</v>
      </c>
      <c r="AW1880" s="19"/>
      <c r="AX1880" s="29">
        <v>0.13003106055039099</v>
      </c>
      <c r="AY1880" s="30">
        <v>0.29645255468039999</v>
      </c>
      <c r="AZ1880" s="30">
        <v>0.76239846040607495</v>
      </c>
      <c r="BA1880" s="30">
        <v>0.40672794899728598</v>
      </c>
      <c r="BB1880" s="62">
        <v>1.3392974907401401E-2</v>
      </c>
      <c r="BC1880" s="108">
        <v>-24.073200404905901</v>
      </c>
      <c r="BD1880" s="22">
        <v>43874</v>
      </c>
      <c r="BE1880" s="22">
        <v>43913</v>
      </c>
      <c r="BF1880" s="24"/>
      <c r="BG1880" s="22"/>
      <c r="BH1880" s="37"/>
    </row>
    <row r="1881" spans="1:60" x14ac:dyDescent="0.25">
      <c r="A1881" s="19"/>
      <c r="B1881" s="17" t="s">
        <v>1895</v>
      </c>
      <c r="C1881" s="17" t="s">
        <v>6161</v>
      </c>
      <c r="D1881" s="17" t="s">
        <v>3334</v>
      </c>
      <c r="E1881" s="20" t="s">
        <v>7329</v>
      </c>
      <c r="F1881" s="20" t="s">
        <v>3159</v>
      </c>
      <c r="G1881" s="82" t="s">
        <v>7252</v>
      </c>
      <c r="H1881" s="85" t="s">
        <v>7264</v>
      </c>
      <c r="I1881" s="21" t="s">
        <v>7417</v>
      </c>
      <c r="J1881" s="21" t="s">
        <v>8161</v>
      </c>
      <c r="K1881" s="19"/>
      <c r="L1881" s="22">
        <v>44015</v>
      </c>
      <c r="M1881" s="98">
        <v>1653.26689999923</v>
      </c>
      <c r="N1881" s="94">
        <v>1653.26689999923</v>
      </c>
      <c r="O1881" s="94">
        <v>1758.19510000013</v>
      </c>
      <c r="P1881" s="62">
        <f t="shared" si="29"/>
        <v>0.9403205025421284</v>
      </c>
      <c r="Q1881" s="22">
        <v>43874</v>
      </c>
      <c r="R1881" s="99">
        <v>1119705.013</v>
      </c>
      <c r="S1881" s="99">
        <v>755128.95228613296</v>
      </c>
      <c r="T1881" s="19"/>
      <c r="U1881" s="23">
        <v>3.53328728124325E-3</v>
      </c>
      <c r="V1881" s="63">
        <v>-0.20469255869102199</v>
      </c>
      <c r="W1881" s="23">
        <v>5.8530758318738697E-2</v>
      </c>
      <c r="X1881" s="63">
        <v>-3.7496941327917699</v>
      </c>
      <c r="Y1881" s="23">
        <v>-2.4226728613939499E-2</v>
      </c>
      <c r="Z1881" s="63">
        <v>10.7779305191943</v>
      </c>
      <c r="AA1881" s="23">
        <v>7.7662125788265299E-2</v>
      </c>
      <c r="AB1881" s="63">
        <v>24.672828288486901</v>
      </c>
      <c r="AC1881" s="23">
        <v>0.145428075680684</v>
      </c>
      <c r="AD1881" s="63">
        <v>34.610104815626997</v>
      </c>
      <c r="AE1881" s="23">
        <v>0.19025857558706799</v>
      </c>
      <c r="AF1881" s="64">
        <v>31.219199142680701</v>
      </c>
      <c r="AG1881" s="23">
        <v>9.8095744306192501E-3</v>
      </c>
      <c r="AH1881" s="63">
        <v>-5.1138683576937201</v>
      </c>
      <c r="AI1881" s="23">
        <v>-9.0097223655902798E-3</v>
      </c>
      <c r="AJ1881" s="63">
        <v>9.1851407356443797</v>
      </c>
      <c r="AK1881" s="23">
        <v>0.65326689999899801</v>
      </c>
      <c r="AL1881" s="23">
        <v>4.0580031924037002E-2</v>
      </c>
      <c r="AM1881" s="63">
        <v>28.254495452740201</v>
      </c>
      <c r="AN1881" s="19"/>
      <c r="AO1881" s="26">
        <v>3.0147497089274101E-2</v>
      </c>
      <c r="AP1881" s="26">
        <v>-3.96678481656636E-2</v>
      </c>
      <c r="AQ1881" s="26">
        <v>7.8707468635911895E-2</v>
      </c>
      <c r="AR1881" s="26">
        <v>-0.118317122791341</v>
      </c>
      <c r="AS1881" s="24">
        <v>7</v>
      </c>
      <c r="AT1881" s="24">
        <v>5</v>
      </c>
      <c r="AU1881" s="24">
        <v>7</v>
      </c>
      <c r="AV1881" s="25">
        <v>5</v>
      </c>
      <c r="AW1881" s="19"/>
      <c r="AX1881" s="29">
        <v>0.13004263773400501</v>
      </c>
      <c r="AY1881" s="30">
        <v>0.38671695345601598</v>
      </c>
      <c r="AZ1881" s="30">
        <v>0.81096517296009596</v>
      </c>
      <c r="BA1881" s="30">
        <v>0.53225427539746295</v>
      </c>
      <c r="BB1881" s="62">
        <v>1.3394811365196799E-2</v>
      </c>
      <c r="BC1881" s="108">
        <v>-23.976593951432701</v>
      </c>
      <c r="BD1881" s="22">
        <v>43874</v>
      </c>
      <c r="BE1881" s="22">
        <v>43913</v>
      </c>
      <c r="BF1881" s="24"/>
      <c r="BG1881" s="22"/>
      <c r="BH1881" s="37"/>
    </row>
    <row r="1882" spans="1:60" x14ac:dyDescent="0.25">
      <c r="A1882" s="19"/>
      <c r="B1882" s="17" t="s">
        <v>1896</v>
      </c>
      <c r="C1882" s="17" t="s">
        <v>6162</v>
      </c>
      <c r="D1882" s="17" t="s">
        <v>3334</v>
      </c>
      <c r="E1882" s="20" t="s">
        <v>7330</v>
      </c>
      <c r="F1882" s="20" t="s">
        <v>3159</v>
      </c>
      <c r="G1882" s="82" t="s">
        <v>7252</v>
      </c>
      <c r="H1882" s="85" t="s">
        <v>7264</v>
      </c>
      <c r="I1882" s="21" t="s">
        <v>7417</v>
      </c>
      <c r="J1882" s="21" t="s">
        <v>8162</v>
      </c>
      <c r="K1882" s="19"/>
      <c r="L1882" s="22">
        <v>44015</v>
      </c>
      <c r="M1882" s="98">
        <v>1127.2112000007201</v>
      </c>
      <c r="N1882" s="94">
        <v>1127.2112000007201</v>
      </c>
      <c r="O1882" s="94">
        <v>1197.6969000008</v>
      </c>
      <c r="P1882" s="62">
        <f t="shared" si="29"/>
        <v>0.94114896682121085</v>
      </c>
      <c r="Q1882" s="22">
        <v>43874</v>
      </c>
      <c r="R1882" s="99">
        <v>99172.981</v>
      </c>
      <c r="S1882" s="99">
        <v>113225.098790039</v>
      </c>
      <c r="T1882" s="19"/>
      <c r="U1882" s="23">
        <v>3.5395070754020699E-3</v>
      </c>
      <c r="V1882" s="63">
        <v>-0.20407057927514</v>
      </c>
      <c r="W1882" s="23">
        <v>5.8729008080263198E-2</v>
      </c>
      <c r="X1882" s="63">
        <v>-3.7298691566393201</v>
      </c>
      <c r="Y1882" s="23">
        <v>-2.3117192359677598E-2</v>
      </c>
      <c r="Z1882" s="63">
        <v>10.888884144616901</v>
      </c>
      <c r="AA1882" s="23">
        <v>8.0128402918489897E-2</v>
      </c>
      <c r="AB1882" s="63">
        <v>24.9194560015167</v>
      </c>
      <c r="AC1882" s="23">
        <v>0.12721120000060199</v>
      </c>
      <c r="AD1882" s="63">
        <v>32.788417247589699</v>
      </c>
      <c r="AE1882" s="23">
        <v>0.12721120000060199</v>
      </c>
      <c r="AF1882" s="64">
        <v>24.9144615840341</v>
      </c>
      <c r="AG1882" s="23">
        <v>9.8284392715868307E-3</v>
      </c>
      <c r="AH1882" s="63">
        <v>-5.1119818735969602</v>
      </c>
      <c r="AI1882" s="23">
        <v>-7.8643921106049692E-3</v>
      </c>
      <c r="AJ1882" s="63">
        <v>9.2996737611392692</v>
      </c>
      <c r="AK1882" s="23">
        <v>0.12721120000060199</v>
      </c>
      <c r="AL1882" s="23">
        <v>1.2342271560555699E-2</v>
      </c>
      <c r="AM1882" s="63">
        <v>22.818080754426799</v>
      </c>
      <c r="AN1882" s="19"/>
      <c r="AO1882" s="26">
        <v>3.01539859028708E-2</v>
      </c>
      <c r="AP1882" s="26">
        <v>-3.9661840600274403E-2</v>
      </c>
      <c r="AQ1882" s="26">
        <v>7.8909826259405194E-2</v>
      </c>
      <c r="AR1882" s="26">
        <v>-0.11814636813694999</v>
      </c>
      <c r="AS1882" s="24">
        <v>7</v>
      </c>
      <c r="AT1882" s="24">
        <v>5</v>
      </c>
      <c r="AU1882" s="24">
        <v>7</v>
      </c>
      <c r="AV1882" s="25">
        <v>5</v>
      </c>
      <c r="AW1882" s="19"/>
      <c r="AX1882" s="29">
        <v>0.13004496476351099</v>
      </c>
      <c r="AY1882" s="30">
        <v>0.40412172755395698</v>
      </c>
      <c r="AZ1882" s="30">
        <v>0.820328871967831</v>
      </c>
      <c r="BA1882" s="30">
        <v>0.55654685458284803</v>
      </c>
      <c r="BB1882" s="62">
        <v>1.3395174316792701E-2</v>
      </c>
      <c r="BC1882" s="108">
        <v>-23.9580731987371</v>
      </c>
      <c r="BD1882" s="22">
        <v>43874</v>
      </c>
      <c r="BE1882" s="22">
        <v>43913</v>
      </c>
      <c r="BF1882" s="24"/>
      <c r="BG1882" s="22"/>
      <c r="BH1882" s="37"/>
    </row>
    <row r="1883" spans="1:60" x14ac:dyDescent="0.25">
      <c r="A1883" s="19"/>
      <c r="B1883" s="17" t="s">
        <v>1897</v>
      </c>
      <c r="C1883" s="17" t="s">
        <v>6163</v>
      </c>
      <c r="D1883" s="17" t="s">
        <v>3334</v>
      </c>
      <c r="E1883" s="20" t="s">
        <v>7307</v>
      </c>
      <c r="F1883" s="20" t="s">
        <v>3159</v>
      </c>
      <c r="G1883" s="82" t="s">
        <v>7252</v>
      </c>
      <c r="H1883" s="85" t="s">
        <v>7264</v>
      </c>
      <c r="I1883" s="21" t="s">
        <v>7417</v>
      </c>
      <c r="J1883" s="21" t="s">
        <v>2982</v>
      </c>
      <c r="K1883" s="19"/>
      <c r="L1883" s="22">
        <v>44015</v>
      </c>
      <c r="M1883" s="98">
        <v>1242.2246000003099</v>
      </c>
      <c r="N1883" s="94">
        <v>1242.2246000003099</v>
      </c>
      <c r="O1883" s="94">
        <v>1323.98699999973</v>
      </c>
      <c r="P1883" s="62">
        <f t="shared" si="29"/>
        <v>0.93824531509793019</v>
      </c>
      <c r="Q1883" s="22">
        <v>43874</v>
      </c>
      <c r="R1883" s="99">
        <v>2236145.5639999998</v>
      </c>
      <c r="S1883" s="99">
        <v>2013764.8151406299</v>
      </c>
      <c r="T1883" s="19"/>
      <c r="U1883" s="23">
        <v>3.5175736902601801E-3</v>
      </c>
      <c r="V1883" s="63">
        <v>-0.20626391778932901</v>
      </c>
      <c r="W1883" s="23">
        <v>5.8033549612446202E-2</v>
      </c>
      <c r="X1883" s="63">
        <v>-3.7994150034210201</v>
      </c>
      <c r="Y1883" s="23">
        <v>-2.7005658638700001E-2</v>
      </c>
      <c r="Z1883" s="63">
        <v>10.5000375167147</v>
      </c>
      <c r="AA1883" s="23">
        <v>7.1499665282317396E-2</v>
      </c>
      <c r="AB1883" s="63">
        <v>24.0565822378849</v>
      </c>
      <c r="AC1883" s="23">
        <v>0.12212684262704</v>
      </c>
      <c r="AD1883" s="63">
        <v>32.279981510248</v>
      </c>
      <c r="AE1883" s="23">
        <v>0.14785804247192599</v>
      </c>
      <c r="AF1883" s="64">
        <v>26.979145831166502</v>
      </c>
      <c r="AG1883" s="23">
        <v>9.7621139593684295E-3</v>
      </c>
      <c r="AH1883" s="63">
        <v>-5.1186144048187998</v>
      </c>
      <c r="AI1883" s="23">
        <v>-1.1878462026288601E-2</v>
      </c>
      <c r="AJ1883" s="63">
        <v>8.8982667695818201</v>
      </c>
      <c r="AK1883" s="23"/>
      <c r="AL1883" s="23"/>
      <c r="AM1883" s="63"/>
      <c r="AN1883" s="19"/>
      <c r="AO1883" s="26">
        <v>3.0131336141494099E-2</v>
      </c>
      <c r="AP1883" s="26">
        <v>-3.9682885267211497E-2</v>
      </c>
      <c r="AQ1883" s="26">
        <v>7.8200343663411304E-2</v>
      </c>
      <c r="AR1883" s="26">
        <v>-0.118745364608039</v>
      </c>
      <c r="AS1883" s="24">
        <v>7</v>
      </c>
      <c r="AT1883" s="24">
        <v>5</v>
      </c>
      <c r="AU1883" s="24">
        <v>7</v>
      </c>
      <c r="AV1883" s="25">
        <v>5</v>
      </c>
      <c r="AW1883" s="19"/>
      <c r="AX1883" s="29">
        <v>0.130036834527855</v>
      </c>
      <c r="AY1883" s="30">
        <v>0.34321137664346701</v>
      </c>
      <c r="AZ1883" s="30">
        <v>0.78755766450012699</v>
      </c>
      <c r="BA1883" s="30">
        <v>0.47165646990606502</v>
      </c>
      <c r="BB1883" s="62">
        <v>1.3393903987416699E-2</v>
      </c>
      <c r="BC1883" s="108">
        <v>-24.0230455434939</v>
      </c>
      <c r="BD1883" s="22">
        <v>43874</v>
      </c>
      <c r="BE1883" s="22">
        <v>43913</v>
      </c>
      <c r="BF1883" s="24"/>
      <c r="BG1883" s="22"/>
      <c r="BH1883" s="37"/>
    </row>
    <row r="1884" spans="1:60" x14ac:dyDescent="0.25">
      <c r="A1884" s="19"/>
      <c r="B1884" s="17" t="s">
        <v>1898</v>
      </c>
      <c r="C1884" s="17" t="s">
        <v>6164</v>
      </c>
      <c r="D1884" s="17" t="s">
        <v>3334</v>
      </c>
      <c r="E1884" s="20" t="s">
        <v>7331</v>
      </c>
      <c r="F1884" s="20" t="s">
        <v>3159</v>
      </c>
      <c r="G1884" s="82" t="s">
        <v>7252</v>
      </c>
      <c r="H1884" s="85" t="s">
        <v>7264</v>
      </c>
      <c r="I1884" s="21" t="s">
        <v>7417</v>
      </c>
      <c r="J1884" s="21" t="s">
        <v>8163</v>
      </c>
      <c r="K1884" s="19"/>
      <c r="L1884" s="22">
        <v>44015</v>
      </c>
      <c r="M1884" s="98">
        <v>1720.7103000003799</v>
      </c>
      <c r="N1884" s="94">
        <v>1720.7103000003799</v>
      </c>
      <c r="O1884" s="94">
        <v>1830.4282000009</v>
      </c>
      <c r="P1884" s="62">
        <f t="shared" si="29"/>
        <v>0.94005888895261436</v>
      </c>
      <c r="Q1884" s="22">
        <v>43874</v>
      </c>
      <c r="R1884" s="99">
        <v>1508358.06</v>
      </c>
      <c r="S1884" s="99">
        <v>1438508.38505664</v>
      </c>
      <c r="T1884" s="19"/>
      <c r="U1884" s="23">
        <v>3.5312634827278102E-3</v>
      </c>
      <c r="V1884" s="63">
        <v>-0.20489493854256599</v>
      </c>
      <c r="W1884" s="23">
        <v>5.8468093900955899E-2</v>
      </c>
      <c r="X1884" s="63">
        <v>-3.7559605745700502</v>
      </c>
      <c r="Y1884" s="23">
        <v>-2.4577031083026699E-2</v>
      </c>
      <c r="Z1884" s="63">
        <v>10.7429002722783</v>
      </c>
      <c r="AA1884" s="23">
        <v>7.6884270212758593E-2</v>
      </c>
      <c r="AB1884" s="63">
        <v>24.595042730943501</v>
      </c>
      <c r="AC1884" s="23">
        <v>0.143777037998079</v>
      </c>
      <c r="AD1884" s="63">
        <v>34.445001047337399</v>
      </c>
      <c r="AE1884" s="23">
        <v>0.18768737179925701</v>
      </c>
      <c r="AF1884" s="64">
        <v>30.962078763899601</v>
      </c>
      <c r="AG1884" s="23">
        <v>9.8035510454792495E-3</v>
      </c>
      <c r="AH1884" s="63">
        <v>-5.1144706962077198</v>
      </c>
      <c r="AI1884" s="23">
        <v>-9.3714500335408991E-3</v>
      </c>
      <c r="AJ1884" s="63">
        <v>9.1489679688529595</v>
      </c>
      <c r="AK1884" s="23">
        <v>0.61801489463716297</v>
      </c>
      <c r="AL1884" s="23">
        <v>5.6194083368609399E-2</v>
      </c>
      <c r="AM1884" s="63">
        <v>60.902793837187303</v>
      </c>
      <c r="AN1884" s="19"/>
      <c r="AO1884" s="26">
        <v>3.01454474956699E-2</v>
      </c>
      <c r="AP1884" s="26">
        <v>-3.9669738494922099E-2</v>
      </c>
      <c r="AQ1884" s="26">
        <v>7.8643513328643194E-2</v>
      </c>
      <c r="AR1884" s="26">
        <v>-0.11837103209196401</v>
      </c>
      <c r="AS1884" s="24">
        <v>7</v>
      </c>
      <c r="AT1884" s="24">
        <v>5</v>
      </c>
      <c r="AU1884" s="24">
        <v>7</v>
      </c>
      <c r="AV1884" s="25">
        <v>5</v>
      </c>
      <c r="AW1884" s="19"/>
      <c r="AX1884" s="29">
        <v>0.13004187165148301</v>
      </c>
      <c r="AY1884" s="30">
        <v>0.38122576045316198</v>
      </c>
      <c r="AZ1884" s="30">
        <v>0.808010805856611</v>
      </c>
      <c r="BA1884" s="30">
        <v>0.524595705042884</v>
      </c>
      <c r="BB1884" s="62">
        <v>1.33946932790968E-2</v>
      </c>
      <c r="BC1884" s="108">
        <v>-23.9824266256473</v>
      </c>
      <c r="BD1884" s="22">
        <v>43874</v>
      </c>
      <c r="BE1884" s="22">
        <v>43913</v>
      </c>
      <c r="BF1884" s="24"/>
      <c r="BG1884" s="22"/>
      <c r="BH1884" s="37"/>
    </row>
    <row r="1885" spans="1:60" x14ac:dyDescent="0.25">
      <c r="A1885" s="19"/>
      <c r="B1885" s="17" t="s">
        <v>1899</v>
      </c>
      <c r="C1885" s="17" t="s">
        <v>6165</v>
      </c>
      <c r="D1885" s="17" t="s">
        <v>3334</v>
      </c>
      <c r="E1885" s="20" t="s">
        <v>7332</v>
      </c>
      <c r="F1885" s="20" t="s">
        <v>3159</v>
      </c>
      <c r="G1885" s="82" t="s">
        <v>7252</v>
      </c>
      <c r="H1885" s="85" t="s">
        <v>7264</v>
      </c>
      <c r="I1885" s="21" t="s">
        <v>7417</v>
      </c>
      <c r="J1885" s="21" t="s">
        <v>8164</v>
      </c>
      <c r="K1885" s="19"/>
      <c r="L1885" s="22">
        <v>44015</v>
      </c>
      <c r="M1885" s="98">
        <v>2031.33060000092</v>
      </c>
      <c r="N1885" s="94">
        <v>2031.33060000092</v>
      </c>
      <c r="O1885" s="94">
        <v>2159.1851000003498</v>
      </c>
      <c r="P1885" s="62">
        <f t="shared" si="29"/>
        <v>0.94078576218434951</v>
      </c>
      <c r="Q1885" s="22">
        <v>43874</v>
      </c>
      <c r="R1885" s="99">
        <v>1587903.196</v>
      </c>
      <c r="S1885" s="99">
        <v>1447007.7255351599</v>
      </c>
      <c r="T1885" s="19"/>
      <c r="U1885" s="23">
        <v>3.5368050594115599E-3</v>
      </c>
      <c r="V1885" s="63">
        <v>-0.20434078087419</v>
      </c>
      <c r="W1885" s="23">
        <v>5.8642258729378199E-2</v>
      </c>
      <c r="X1885" s="63">
        <v>-3.7385440917278201</v>
      </c>
      <c r="Y1885" s="23">
        <v>-2.3603699338309501E-2</v>
      </c>
      <c r="Z1885" s="63">
        <v>10.8402334467537</v>
      </c>
      <c r="AA1885" s="23">
        <v>7.9046380235013203E-2</v>
      </c>
      <c r="AB1885" s="63">
        <v>24.811253733147201</v>
      </c>
      <c r="AC1885" s="23">
        <v>0.14836761886181199</v>
      </c>
      <c r="AD1885" s="63">
        <v>34.904059133725198</v>
      </c>
      <c r="AE1885" s="23">
        <v>0.194841875974962</v>
      </c>
      <c r="AF1885" s="64">
        <v>31.677529181470199</v>
      </c>
      <c r="AG1885" s="23">
        <v>9.8201579803571803E-3</v>
      </c>
      <c r="AH1885" s="63">
        <v>-5.1128100027199297</v>
      </c>
      <c r="AI1885" s="23">
        <v>-8.3665886531889607E-3</v>
      </c>
      <c r="AJ1885" s="63">
        <v>9.24945410688815</v>
      </c>
      <c r="AK1885" s="23">
        <v>0.64576157760224295</v>
      </c>
      <c r="AL1885" s="23">
        <v>5.8236448619936702E-2</v>
      </c>
      <c r="AM1885" s="63">
        <v>63.6774621336954</v>
      </c>
      <c r="AN1885" s="19"/>
      <c r="AO1885" s="26">
        <v>3.0151125012707801E-2</v>
      </c>
      <c r="AP1885" s="26">
        <v>-3.9664483468186497E-2</v>
      </c>
      <c r="AQ1885" s="26">
        <v>7.8820943335813395E-2</v>
      </c>
      <c r="AR1885" s="26">
        <v>-0.118221104951808</v>
      </c>
      <c r="AS1885" s="24">
        <v>7</v>
      </c>
      <c r="AT1885" s="24">
        <v>5</v>
      </c>
      <c r="AU1885" s="24">
        <v>7</v>
      </c>
      <c r="AV1885" s="25">
        <v>5</v>
      </c>
      <c r="AW1885" s="19"/>
      <c r="AX1885" s="29">
        <v>0.130043947061495</v>
      </c>
      <c r="AY1885" s="30">
        <v>0.39648560131081501</v>
      </c>
      <c r="AZ1885" s="30">
        <v>0.816220666091795</v>
      </c>
      <c r="BA1885" s="30">
        <v>0.54588534442427805</v>
      </c>
      <c r="BB1885" s="62">
        <v>1.3395015486694299E-2</v>
      </c>
      <c r="BC1885" s="108">
        <v>-23.966180574381699</v>
      </c>
      <c r="BD1885" s="22">
        <v>43874</v>
      </c>
      <c r="BE1885" s="22">
        <v>43913</v>
      </c>
      <c r="BF1885" s="24"/>
      <c r="BG1885" s="22"/>
      <c r="BH1885" s="37"/>
    </row>
    <row r="1886" spans="1:60" x14ac:dyDescent="0.25">
      <c r="A1886" s="19"/>
      <c r="B1886" s="17" t="s">
        <v>1900</v>
      </c>
      <c r="C1886" s="17" t="s">
        <v>6166</v>
      </c>
      <c r="D1886" s="17" t="s">
        <v>3334</v>
      </c>
      <c r="E1886" s="20" t="s">
        <v>7333</v>
      </c>
      <c r="F1886" s="20" t="s">
        <v>3159</v>
      </c>
      <c r="G1886" s="82" t="s">
        <v>7252</v>
      </c>
      <c r="H1886" s="85" t="s">
        <v>7264</v>
      </c>
      <c r="I1886" s="21" t="s">
        <v>7417</v>
      </c>
      <c r="J1886" s="21" t="s">
        <v>8165</v>
      </c>
      <c r="K1886" s="19"/>
      <c r="L1886" s="22">
        <v>44015</v>
      </c>
      <c r="M1886" s="98">
        <v>1797.4044000003501</v>
      </c>
      <c r="N1886" s="94">
        <v>1797.4044000003501</v>
      </c>
      <c r="O1886" s="94">
        <v>1909.05990000069</v>
      </c>
      <c r="P1886" s="62">
        <f t="shared" si="29"/>
        <v>0.94151283571547462</v>
      </c>
      <c r="Q1886" s="22">
        <v>43874</v>
      </c>
      <c r="R1886" s="99">
        <v>1996546.673</v>
      </c>
      <c r="S1886" s="99">
        <v>1819790.9544082</v>
      </c>
      <c r="T1886" s="19"/>
      <c r="U1886" s="23">
        <v>3.5423159206402501E-3</v>
      </c>
      <c r="V1886" s="63">
        <v>-0.203789694751322</v>
      </c>
      <c r="W1886" s="23">
        <v>5.8816356488023303E-2</v>
      </c>
      <c r="X1886" s="63">
        <v>-3.7211343158633099</v>
      </c>
      <c r="Y1886" s="23">
        <v>-2.2629332727774499E-2</v>
      </c>
      <c r="Z1886" s="63">
        <v>10.937670107799899</v>
      </c>
      <c r="AA1886" s="23">
        <v>8.1212815353937901E-2</v>
      </c>
      <c r="AB1886" s="63">
        <v>25.027897245046901</v>
      </c>
      <c r="AC1886" s="23">
        <v>0.15297690093939301</v>
      </c>
      <c r="AD1886" s="63">
        <v>35.364987341454302</v>
      </c>
      <c r="AE1886" s="23">
        <v>0.20203919491555999</v>
      </c>
      <c r="AF1886" s="64">
        <v>32.3972610755009</v>
      </c>
      <c r="AG1886" s="23">
        <v>9.8368112430762301E-3</v>
      </c>
      <c r="AH1886" s="63">
        <v>-5.1111446764480197</v>
      </c>
      <c r="AI1886" s="23">
        <v>-7.3607219883342597E-3</v>
      </c>
      <c r="AJ1886" s="63">
        <v>9.3500407733663504</v>
      </c>
      <c r="AK1886" s="23">
        <v>0.673997317735339</v>
      </c>
      <c r="AL1886" s="23">
        <v>6.0283716022240703E-2</v>
      </c>
      <c r="AM1886" s="63">
        <v>66.501036147004896</v>
      </c>
      <c r="AN1886" s="19"/>
      <c r="AO1886" s="26">
        <v>3.01567656188126E-2</v>
      </c>
      <c r="AP1886" s="26">
        <v>-3.9659213130107701E-2</v>
      </c>
      <c r="AQ1886" s="26">
        <v>7.89982905534998E-2</v>
      </c>
      <c r="AR1886" s="26">
        <v>-0.118071462027729</v>
      </c>
      <c r="AS1886" s="24">
        <v>7</v>
      </c>
      <c r="AT1886" s="24">
        <v>5</v>
      </c>
      <c r="AU1886" s="24">
        <v>7</v>
      </c>
      <c r="AV1886" s="25">
        <v>5</v>
      </c>
      <c r="AW1886" s="19"/>
      <c r="AX1886" s="29">
        <v>0.130046025815827</v>
      </c>
      <c r="AY1886" s="30">
        <v>0.411774426783722</v>
      </c>
      <c r="AZ1886" s="30">
        <v>0.824446277694733</v>
      </c>
      <c r="BA1886" s="30">
        <v>0.56723721526304904</v>
      </c>
      <c r="BB1886" s="62">
        <v>1.3395337859110399E-2</v>
      </c>
      <c r="BC1886" s="108">
        <v>-23.949939967889801</v>
      </c>
      <c r="BD1886" s="22">
        <v>43874</v>
      </c>
      <c r="BE1886" s="22">
        <v>43913</v>
      </c>
      <c r="BF1886" s="24"/>
      <c r="BG1886" s="22"/>
      <c r="BH1886" s="37"/>
    </row>
    <row r="1887" spans="1:60" x14ac:dyDescent="0.25">
      <c r="A1887" s="19"/>
      <c r="B1887" s="17" t="s">
        <v>1901</v>
      </c>
      <c r="C1887" s="17" t="s">
        <v>6167</v>
      </c>
      <c r="D1887" s="17" t="s">
        <v>3334</v>
      </c>
      <c r="E1887" s="20" t="s">
        <v>7334</v>
      </c>
      <c r="F1887" s="20" t="s">
        <v>3159</v>
      </c>
      <c r="G1887" s="82" t="s">
        <v>7252</v>
      </c>
      <c r="H1887" s="85" t="s">
        <v>7264</v>
      </c>
      <c r="I1887" s="21" t="s">
        <v>7417</v>
      </c>
      <c r="J1887" s="21" t="s">
        <v>8166</v>
      </c>
      <c r="K1887" s="19"/>
      <c r="L1887" s="22">
        <v>44015</v>
      </c>
      <c r="M1887" s="98">
        <v>1816.1646999996201</v>
      </c>
      <c r="N1887" s="94">
        <v>1816.1646999996201</v>
      </c>
      <c r="O1887" s="94">
        <v>1927.4958999995099</v>
      </c>
      <c r="P1887" s="62">
        <f t="shared" si="29"/>
        <v>0.94224049970746082</v>
      </c>
      <c r="Q1887" s="22">
        <v>43874</v>
      </c>
      <c r="R1887" s="99">
        <v>11185331.215</v>
      </c>
      <c r="S1887" s="99">
        <v>10132526.8545781</v>
      </c>
      <c r="T1887" s="19"/>
      <c r="U1887" s="23">
        <v>3.5477944093145202E-3</v>
      </c>
      <c r="V1887" s="63">
        <v>-0.20324184588389499</v>
      </c>
      <c r="W1887" s="23">
        <v>5.8990509714931201E-2</v>
      </c>
      <c r="X1887" s="63">
        <v>-3.7037189931725201</v>
      </c>
      <c r="Y1887" s="23">
        <v>-2.16543316155366E-2</v>
      </c>
      <c r="Z1887" s="63">
        <v>11.0351702190237</v>
      </c>
      <c r="AA1887" s="23">
        <v>8.3383108165435302E-2</v>
      </c>
      <c r="AB1887" s="63">
        <v>25.244926526211199</v>
      </c>
      <c r="AC1887" s="23">
        <v>0.157604010146315</v>
      </c>
      <c r="AD1887" s="63">
        <v>35.827698262175502</v>
      </c>
      <c r="AE1887" s="23">
        <v>0.209279378794308</v>
      </c>
      <c r="AF1887" s="64">
        <v>33.121279463404797</v>
      </c>
      <c r="AG1887" s="23">
        <v>9.8534071585163491E-3</v>
      </c>
      <c r="AH1887" s="63">
        <v>-5.1094850849040103</v>
      </c>
      <c r="AI1887" s="23">
        <v>-6.3541065646859404E-3</v>
      </c>
      <c r="AJ1887" s="63">
        <v>9.4507023157348193</v>
      </c>
      <c r="AK1887" s="23">
        <v>0.70271293700556303</v>
      </c>
      <c r="AL1887" s="23">
        <v>6.2334621452464503E-2</v>
      </c>
      <c r="AM1887" s="63">
        <v>69.372598074027295</v>
      </c>
      <c r="AN1887" s="19"/>
      <c r="AO1887" s="26">
        <v>3.01623716022732E-2</v>
      </c>
      <c r="AP1887" s="26">
        <v>-3.9653979641116201E-2</v>
      </c>
      <c r="AQ1887" s="26">
        <v>7.9175811768436702E-2</v>
      </c>
      <c r="AR1887" s="26">
        <v>-0.117921687555354</v>
      </c>
      <c r="AS1887" s="24">
        <v>7</v>
      </c>
      <c r="AT1887" s="24">
        <v>5</v>
      </c>
      <c r="AU1887" s="24">
        <v>7</v>
      </c>
      <c r="AV1887" s="25">
        <v>5</v>
      </c>
      <c r="AW1887" s="19"/>
      <c r="AX1887" s="29">
        <v>0.130048196938442</v>
      </c>
      <c r="AY1887" s="30">
        <v>0.42709061089953998</v>
      </c>
      <c r="AZ1887" s="30">
        <v>0.83268595356730701</v>
      </c>
      <c r="BA1887" s="30">
        <v>0.58864946433186605</v>
      </c>
      <c r="BB1887" s="62">
        <v>1.33956698237125E-2</v>
      </c>
      <c r="BC1887" s="108">
        <v>-23.9336955268518</v>
      </c>
      <c r="BD1887" s="22">
        <v>43874</v>
      </c>
      <c r="BE1887" s="22">
        <v>43913</v>
      </c>
      <c r="BF1887" s="24"/>
      <c r="BG1887" s="22"/>
      <c r="BH1887" s="37"/>
    </row>
    <row r="1888" spans="1:60" x14ac:dyDescent="0.25">
      <c r="A1888" s="19"/>
      <c r="B1888" s="17" t="s">
        <v>1902</v>
      </c>
      <c r="C1888" s="17" t="s">
        <v>6168</v>
      </c>
      <c r="D1888" s="17" t="s">
        <v>3335</v>
      </c>
      <c r="E1888" s="20" t="s">
        <v>7289</v>
      </c>
      <c r="F1888" s="20" t="s">
        <v>3159</v>
      </c>
      <c r="G1888" s="82" t="s">
        <v>7252</v>
      </c>
      <c r="H1888" s="85" t="s">
        <v>7264</v>
      </c>
      <c r="I1888" s="21" t="s">
        <v>7417</v>
      </c>
      <c r="J1888" s="21" t="s">
        <v>8167</v>
      </c>
      <c r="K1888" s="19"/>
      <c r="L1888" s="22">
        <v>44015</v>
      </c>
      <c r="M1888" s="98">
        <v>1049.9769999999601</v>
      </c>
      <c r="N1888" s="94">
        <v>1049.9769999999601</v>
      </c>
      <c r="O1888" s="94">
        <v>1185.7162999995101</v>
      </c>
      <c r="P1888" s="62">
        <f t="shared" si="29"/>
        <v>0.88552126676540921</v>
      </c>
      <c r="Q1888" s="22">
        <v>43843</v>
      </c>
      <c r="R1888" s="99">
        <v>20080.244999999999</v>
      </c>
      <c r="S1888" s="99">
        <v>19127.196293884299</v>
      </c>
      <c r="T1888" s="19"/>
      <c r="U1888" s="23">
        <v>6.4090071100508805E-4</v>
      </c>
      <c r="V1888" s="63">
        <v>-0.493931215714838</v>
      </c>
      <c r="W1888" s="23">
        <v>4.5146021544496803E-2</v>
      </c>
      <c r="X1888" s="63">
        <v>-5.0881678102159604</v>
      </c>
      <c r="Y1888" s="23">
        <v>-8.5342705205257496E-2</v>
      </c>
      <c r="Z1888" s="63">
        <v>4.6663328600552596</v>
      </c>
      <c r="AA1888" s="23">
        <v>2.1046567580924598E-3</v>
      </c>
      <c r="AB1888" s="63">
        <v>17.117081385455101</v>
      </c>
      <c r="AC1888" s="23"/>
      <c r="AD1888" s="63"/>
      <c r="AE1888" s="23"/>
      <c r="AF1888" s="64"/>
      <c r="AG1888" s="23">
        <v>8.7603629581281001E-3</v>
      </c>
      <c r="AH1888" s="63">
        <v>-5.2187895049428299</v>
      </c>
      <c r="AI1888" s="23">
        <v>-7.0045198564912398E-2</v>
      </c>
      <c r="AJ1888" s="63">
        <v>3.0815931157121699</v>
      </c>
      <c r="AK1888" s="23">
        <v>4.9977000000581001E-2</v>
      </c>
      <c r="AL1888" s="23">
        <v>3.2608093981252799E-2</v>
      </c>
      <c r="AM1888" s="63">
        <v>26.831854583724599</v>
      </c>
      <c r="AN1888" s="19"/>
      <c r="AO1888" s="26">
        <v>5.1872213916794897E-2</v>
      </c>
      <c r="AP1888" s="26">
        <v>-9.8646529491816196E-2</v>
      </c>
      <c r="AQ1888" s="26">
        <v>6.7873996000344106E-2</v>
      </c>
      <c r="AR1888" s="26">
        <v>-0.132968948543712</v>
      </c>
      <c r="AS1888" s="24">
        <v>7</v>
      </c>
      <c r="AT1888" s="24">
        <v>5</v>
      </c>
      <c r="AU1888" s="24">
        <v>7</v>
      </c>
      <c r="AV1888" s="25">
        <v>5</v>
      </c>
      <c r="AW1888" s="19"/>
      <c r="AX1888" s="29">
        <v>0.24639125124231201</v>
      </c>
      <c r="AY1888" s="30">
        <v>1.5608281661641899E-2</v>
      </c>
      <c r="AZ1888" s="30">
        <v>0.69215111491757897</v>
      </c>
      <c r="BA1888" s="30">
        <v>2.02726177920169E-2</v>
      </c>
      <c r="BB1888" s="62">
        <v>2.5071936291242301E-2</v>
      </c>
      <c r="BC1888" s="108">
        <v>-29.4990884412837</v>
      </c>
      <c r="BD1888" s="22">
        <v>43843</v>
      </c>
      <c r="BE1888" s="22">
        <v>43913</v>
      </c>
      <c r="BF1888" s="24"/>
      <c r="BG1888" s="22"/>
      <c r="BH1888" s="37"/>
    </row>
    <row r="1889" spans="1:60" x14ac:dyDescent="0.25">
      <c r="A1889" s="19"/>
      <c r="B1889" s="17" t="s">
        <v>1903</v>
      </c>
      <c r="C1889" s="17" t="s">
        <v>6169</v>
      </c>
      <c r="D1889" s="17" t="s">
        <v>3335</v>
      </c>
      <c r="E1889" s="20" t="s">
        <v>7290</v>
      </c>
      <c r="F1889" s="20" t="s">
        <v>3159</v>
      </c>
      <c r="G1889" s="82" t="s">
        <v>7252</v>
      </c>
      <c r="H1889" s="85" t="s">
        <v>7264</v>
      </c>
      <c r="I1889" s="21" t="s">
        <v>7417</v>
      </c>
      <c r="J1889" s="21" t="s">
        <v>8168</v>
      </c>
      <c r="K1889" s="19"/>
      <c r="L1889" s="22">
        <v>44015</v>
      </c>
      <c r="M1889" s="98">
        <v>1071.2036000005901</v>
      </c>
      <c r="N1889" s="94">
        <v>1071.2036000005901</v>
      </c>
      <c r="O1889" s="94">
        <v>1203.8980999998701</v>
      </c>
      <c r="P1889" s="62">
        <f t="shared" si="29"/>
        <v>0.88977929278292378</v>
      </c>
      <c r="Q1889" s="22">
        <v>43843</v>
      </c>
      <c r="R1889" s="99">
        <v>368860.29</v>
      </c>
      <c r="S1889" s="99">
        <v>179523.626076416</v>
      </c>
      <c r="T1889" s="19"/>
      <c r="U1889" s="23">
        <v>6.6876060373033397E-4</v>
      </c>
      <c r="V1889" s="63">
        <v>-0.49114522644231301</v>
      </c>
      <c r="W1889" s="23">
        <v>4.6020754927667398E-2</v>
      </c>
      <c r="X1889" s="63">
        <v>-5.0006944718988997</v>
      </c>
      <c r="Y1889" s="23">
        <v>-8.0688297137385206E-2</v>
      </c>
      <c r="Z1889" s="63">
        <v>5.1317736668424896</v>
      </c>
      <c r="AA1889" s="23">
        <v>1.2415181450705901E-2</v>
      </c>
      <c r="AB1889" s="63">
        <v>18.148133854731</v>
      </c>
      <c r="AC1889" s="23"/>
      <c r="AD1889" s="63"/>
      <c r="AE1889" s="23"/>
      <c r="AF1889" s="64"/>
      <c r="AG1889" s="23">
        <v>8.8446902373107202E-3</v>
      </c>
      <c r="AH1889" s="63">
        <v>-5.21035677702457</v>
      </c>
      <c r="AI1889" s="23">
        <v>-6.5234737687205793E-2</v>
      </c>
      <c r="AJ1889" s="63">
        <v>3.56263920348283</v>
      </c>
      <c r="AK1889" s="23">
        <v>7.1203600000444595E-2</v>
      </c>
      <c r="AL1889" s="23">
        <v>4.7436427492357297E-2</v>
      </c>
      <c r="AM1889" s="63">
        <v>29.987796296249101</v>
      </c>
      <c r="AN1889" s="19"/>
      <c r="AO1889" s="26">
        <v>5.1901553790230502E-2</v>
      </c>
      <c r="AP1889" s="26">
        <v>-9.8571198348508901E-2</v>
      </c>
      <c r="AQ1889" s="26">
        <v>6.8767814449529396E-2</v>
      </c>
      <c r="AR1889" s="26">
        <v>-0.13221944527322199</v>
      </c>
      <c r="AS1889" s="24">
        <v>7</v>
      </c>
      <c r="AT1889" s="24">
        <v>5</v>
      </c>
      <c r="AU1889" s="24">
        <v>7</v>
      </c>
      <c r="AV1889" s="25">
        <v>5</v>
      </c>
      <c r="AW1889" s="19"/>
      <c r="AX1889" s="29">
        <v>0.24638032156770401</v>
      </c>
      <c r="AY1889" s="30">
        <v>5.5117467828381499E-2</v>
      </c>
      <c r="AZ1889" s="30">
        <v>0.73755993561553601</v>
      </c>
      <c r="BA1889" s="30">
        <v>7.1675023038892505E-2</v>
      </c>
      <c r="BB1889" s="62">
        <v>2.5072061299615599E-2</v>
      </c>
      <c r="BC1889" s="108">
        <v>-29.361322191631199</v>
      </c>
      <c r="BD1889" s="22">
        <v>43843</v>
      </c>
      <c r="BE1889" s="22">
        <v>43913</v>
      </c>
      <c r="BF1889" s="24"/>
      <c r="BG1889" s="22"/>
      <c r="BH1889" s="37"/>
    </row>
    <row r="1890" spans="1:60" x14ac:dyDescent="0.25">
      <c r="A1890" s="19"/>
      <c r="B1890" s="17" t="s">
        <v>1904</v>
      </c>
      <c r="C1890" s="17" t="s">
        <v>6170</v>
      </c>
      <c r="D1890" s="17" t="s">
        <v>3335</v>
      </c>
      <c r="E1890" s="20" t="s">
        <v>7315</v>
      </c>
      <c r="F1890" s="20" t="s">
        <v>3159</v>
      </c>
      <c r="G1890" s="82" t="s">
        <v>7252</v>
      </c>
      <c r="H1890" s="85" t="s">
        <v>7264</v>
      </c>
      <c r="I1890" s="21" t="s">
        <v>7417</v>
      </c>
      <c r="J1890" s="21" t="s">
        <v>8169</v>
      </c>
      <c r="K1890" s="19"/>
      <c r="L1890" s="22">
        <v>44015</v>
      </c>
      <c r="M1890" s="98">
        <v>1069.48990000039</v>
      </c>
      <c r="N1890" s="94">
        <v>1069.48990000039</v>
      </c>
      <c r="O1890" s="94">
        <v>1200.8395000006999</v>
      </c>
      <c r="P1890" s="62">
        <f t="shared" si="29"/>
        <v>0.89061852145916809</v>
      </c>
      <c r="Q1890" s="22">
        <v>43843</v>
      </c>
      <c r="R1890" s="99">
        <v>559214.00699999998</v>
      </c>
      <c r="S1890" s="99">
        <v>233622.15868701201</v>
      </c>
      <c r="T1890" s="19"/>
      <c r="U1890" s="23">
        <v>6.7423343898553899E-4</v>
      </c>
      <c r="V1890" s="63">
        <v>-0.49059794291679298</v>
      </c>
      <c r="W1890" s="23">
        <v>4.6192961281121797E-2</v>
      </c>
      <c r="X1890" s="63">
        <v>-4.9834738365534603</v>
      </c>
      <c r="Y1890" s="23">
        <v>-7.9770576335286003E-2</v>
      </c>
      <c r="Z1890" s="63">
        <v>5.2235457470524098</v>
      </c>
      <c r="AA1890" s="23">
        <v>1.44479814243823E-2</v>
      </c>
      <c r="AB1890" s="63">
        <v>18.351413852098599</v>
      </c>
      <c r="AC1890" s="23"/>
      <c r="AD1890" s="63"/>
      <c r="AE1890" s="23"/>
      <c r="AF1890" s="64"/>
      <c r="AG1890" s="23">
        <v>8.8612721046956704E-3</v>
      </c>
      <c r="AH1890" s="63">
        <v>-5.2086985902860796</v>
      </c>
      <c r="AI1890" s="23">
        <v>-6.4286201113645802E-2</v>
      </c>
      <c r="AJ1890" s="63">
        <v>3.65749286083883</v>
      </c>
      <c r="AK1890" s="23">
        <v>6.9489900000917301E-2</v>
      </c>
      <c r="AL1890" s="23">
        <v>4.6690126355315401E-2</v>
      </c>
      <c r="AM1890" s="63">
        <v>29.2413862328394</v>
      </c>
      <c r="AN1890" s="19"/>
      <c r="AO1890" s="26">
        <v>5.1907368379033897E-2</v>
      </c>
      <c r="AP1890" s="26">
        <v>-9.8556259014003403E-2</v>
      </c>
      <c r="AQ1890" s="26">
        <v>6.8943499738452402E-2</v>
      </c>
      <c r="AR1890" s="26">
        <v>-0.13207158070057601</v>
      </c>
      <c r="AS1890" s="24">
        <v>7</v>
      </c>
      <c r="AT1890" s="24">
        <v>5</v>
      </c>
      <c r="AU1890" s="24">
        <v>7</v>
      </c>
      <c r="AV1890" s="25">
        <v>5</v>
      </c>
      <c r="AW1890" s="19"/>
      <c r="AX1890" s="29">
        <v>0.24637673456512901</v>
      </c>
      <c r="AY1890" s="30">
        <v>6.2981928479303007E-2</v>
      </c>
      <c r="AZ1890" s="30">
        <v>0.74659600742506904</v>
      </c>
      <c r="BA1890" s="30">
        <v>8.1921869356165203E-2</v>
      </c>
      <c r="BB1890" s="62">
        <v>2.5071941099704401E-2</v>
      </c>
      <c r="BC1890" s="108">
        <v>-29.334203280333899</v>
      </c>
      <c r="BD1890" s="22">
        <v>43843</v>
      </c>
      <c r="BE1890" s="22">
        <v>43913</v>
      </c>
      <c r="BF1890" s="24"/>
      <c r="BG1890" s="22"/>
      <c r="BH1890" s="37"/>
    </row>
    <row r="1891" spans="1:60" x14ac:dyDescent="0.25">
      <c r="A1891" s="19"/>
      <c r="B1891" s="17" t="s">
        <v>1905</v>
      </c>
      <c r="C1891" s="17" t="s">
        <v>6171</v>
      </c>
      <c r="D1891" s="17" t="s">
        <v>3335</v>
      </c>
      <c r="E1891" s="20" t="s">
        <v>7300</v>
      </c>
      <c r="F1891" s="20" t="s">
        <v>3159</v>
      </c>
      <c r="G1891" s="82" t="s">
        <v>7252</v>
      </c>
      <c r="H1891" s="85" t="s">
        <v>7264</v>
      </c>
      <c r="I1891" s="21" t="s">
        <v>7417</v>
      </c>
      <c r="J1891" s="21" t="s">
        <v>8170</v>
      </c>
      <c r="K1891" s="19"/>
      <c r="L1891" s="22">
        <v>44015</v>
      </c>
      <c r="M1891" s="98">
        <v>1114.68700000085</v>
      </c>
      <c r="N1891" s="94">
        <v>1114.68700000085</v>
      </c>
      <c r="O1891" s="94"/>
      <c r="P1891" s="62" t="str">
        <f t="shared" si="29"/>
        <v/>
      </c>
      <c r="Q1891" s="22"/>
      <c r="R1891" s="99">
        <v>677.08699999999999</v>
      </c>
      <c r="S1891" s="99"/>
      <c r="T1891" s="19"/>
      <c r="U1891" s="23">
        <v>6.4085928352142197E-4</v>
      </c>
      <c r="V1891" s="63">
        <v>-0.49393535846320402</v>
      </c>
      <c r="W1891" s="23">
        <v>4.5145721098378999E-2</v>
      </c>
      <c r="X1891" s="63">
        <v>-5.0881978548277402</v>
      </c>
      <c r="Y1891" s="23"/>
      <c r="Z1891" s="63"/>
      <c r="AA1891" s="23"/>
      <c r="AB1891" s="63"/>
      <c r="AC1891" s="23"/>
      <c r="AD1891" s="63"/>
      <c r="AE1891" s="23"/>
      <c r="AF1891" s="64"/>
      <c r="AG1891" s="23">
        <v>8.7603080828557705E-3</v>
      </c>
      <c r="AH1891" s="63">
        <v>-5.2187949924700696</v>
      </c>
      <c r="AI1891" s="23"/>
      <c r="AJ1891" s="63"/>
      <c r="AK1891" s="23">
        <v>0.11468700000114</v>
      </c>
      <c r="AL1891" s="23">
        <v>0.47014346334443002</v>
      </c>
      <c r="AM1891" s="63">
        <v>-19.243992036004801</v>
      </c>
      <c r="AN1891" s="19"/>
      <c r="AO1891" s="26">
        <v>3.7377115511844701E-2</v>
      </c>
      <c r="AP1891" s="26">
        <v>-3.5030799999731202E-2</v>
      </c>
      <c r="AQ1891" s="26">
        <v>6.7874216914788094E-2</v>
      </c>
      <c r="AR1891" s="26">
        <v>-1.7851485896244398E-2</v>
      </c>
      <c r="AS1891" s="24"/>
      <c r="AT1891" s="24"/>
      <c r="AU1891" s="24"/>
      <c r="AV1891" s="25"/>
      <c r="AW1891" s="19"/>
      <c r="AX1891" s="29"/>
      <c r="AY1891" s="30"/>
      <c r="AZ1891" s="30"/>
      <c r="BA1891" s="30"/>
      <c r="BB1891" s="62"/>
      <c r="BC1891" s="108">
        <v>-6.64962673678383</v>
      </c>
      <c r="BD1891" s="22">
        <v>43950</v>
      </c>
      <c r="BE1891" s="22">
        <v>43964</v>
      </c>
      <c r="BF1891" s="24">
        <v>28</v>
      </c>
      <c r="BG1891" s="22">
        <v>43990</v>
      </c>
      <c r="BH1891" s="37"/>
    </row>
    <row r="1892" spans="1:60" x14ac:dyDescent="0.25">
      <c r="A1892" s="19"/>
      <c r="B1892" s="17" t="s">
        <v>1906</v>
      </c>
      <c r="C1892" s="17" t="s">
        <v>6172</v>
      </c>
      <c r="D1892" s="17" t="s">
        <v>3335</v>
      </c>
      <c r="E1892" s="20" t="s">
        <v>7328</v>
      </c>
      <c r="F1892" s="20" t="s">
        <v>3159</v>
      </c>
      <c r="G1892" s="82" t="s">
        <v>7252</v>
      </c>
      <c r="H1892" s="85" t="s">
        <v>7264</v>
      </c>
      <c r="I1892" s="21" t="s">
        <v>7417</v>
      </c>
      <c r="J1892" s="21" t="s">
        <v>8171</v>
      </c>
      <c r="K1892" s="19"/>
      <c r="L1892" s="22">
        <v>44015</v>
      </c>
      <c r="M1892" s="98">
        <v>1055.98020000011</v>
      </c>
      <c r="N1892" s="94">
        <v>1055.98020000011</v>
      </c>
      <c r="O1892" s="94">
        <v>1191.9346999991701</v>
      </c>
      <c r="P1892" s="62">
        <f t="shared" si="29"/>
        <v>0.8859379628773667</v>
      </c>
      <c r="Q1892" s="22">
        <v>43843</v>
      </c>
      <c r="R1892" s="99">
        <v>488087.94</v>
      </c>
      <c r="S1892" s="99">
        <v>350935.56698876998</v>
      </c>
      <c r="T1892" s="19"/>
      <c r="U1892" s="23">
        <v>6.4360784199379904E-4</v>
      </c>
      <c r="V1892" s="63">
        <v>-0.493660502615967</v>
      </c>
      <c r="W1892" s="23">
        <v>4.5231768157464103E-2</v>
      </c>
      <c r="X1892" s="63">
        <v>-5.0795931489192299</v>
      </c>
      <c r="Y1892" s="23">
        <v>-8.4887227134458995E-2</v>
      </c>
      <c r="Z1892" s="63">
        <v>4.7118806671351203</v>
      </c>
      <c r="AA1892" s="23">
        <v>3.1382857760036101E-3</v>
      </c>
      <c r="AB1892" s="63">
        <v>17.220444287260801</v>
      </c>
      <c r="AC1892" s="23"/>
      <c r="AD1892" s="63"/>
      <c r="AE1892" s="23"/>
      <c r="AF1892" s="64"/>
      <c r="AG1892" s="23">
        <v>8.7686181486788008E-3</v>
      </c>
      <c r="AH1892" s="63">
        <v>-5.21796398588776</v>
      </c>
      <c r="AI1892" s="23">
        <v>-6.9574488874422996E-2</v>
      </c>
      <c r="AJ1892" s="63">
        <v>3.1286640847611098</v>
      </c>
      <c r="AK1892" s="23">
        <v>5.5980200000703903E-2</v>
      </c>
      <c r="AL1892" s="23">
        <v>3.65860988531495E-2</v>
      </c>
      <c r="AM1892" s="63">
        <v>28.0834280129056</v>
      </c>
      <c r="AN1892" s="19"/>
      <c r="AO1892" s="26">
        <v>5.1875124110665603E-2</v>
      </c>
      <c r="AP1892" s="26">
        <v>-9.8639054079249E-2</v>
      </c>
      <c r="AQ1892" s="26">
        <v>6.7961506318169995E-2</v>
      </c>
      <c r="AR1892" s="26">
        <v>-0.13289563462967599</v>
      </c>
      <c r="AS1892" s="24">
        <v>7</v>
      </c>
      <c r="AT1892" s="24">
        <v>5</v>
      </c>
      <c r="AU1892" s="24">
        <v>7</v>
      </c>
      <c r="AV1892" s="25">
        <v>5</v>
      </c>
      <c r="AW1892" s="19"/>
      <c r="AX1892" s="29">
        <v>0.24639667663839601</v>
      </c>
      <c r="AY1892" s="30">
        <v>1.9230827715091402E-2</v>
      </c>
      <c r="AZ1892" s="30">
        <v>0.696314220884233</v>
      </c>
      <c r="BA1892" s="30">
        <v>2.4980078194744199E-2</v>
      </c>
      <c r="BB1892" s="62">
        <v>2.5072608356204E-2</v>
      </c>
      <c r="BC1892" s="108">
        <v>-29.485591786127799</v>
      </c>
      <c r="BD1892" s="22">
        <v>43843</v>
      </c>
      <c r="BE1892" s="22">
        <v>43913</v>
      </c>
      <c r="BF1892" s="24"/>
      <c r="BG1892" s="22"/>
      <c r="BH1892" s="37"/>
    </row>
    <row r="1893" spans="1:60" x14ac:dyDescent="0.25">
      <c r="A1893" s="19"/>
      <c r="B1893" s="17" t="s">
        <v>1907</v>
      </c>
      <c r="C1893" s="17" t="s">
        <v>6173</v>
      </c>
      <c r="D1893" s="17" t="s">
        <v>3335</v>
      </c>
      <c r="E1893" s="20" t="s">
        <v>7329</v>
      </c>
      <c r="F1893" s="20" t="s">
        <v>3159</v>
      </c>
      <c r="G1893" s="82" t="s">
        <v>7252</v>
      </c>
      <c r="H1893" s="85" t="s">
        <v>7264</v>
      </c>
      <c r="I1893" s="21" t="s">
        <v>7417</v>
      </c>
      <c r="J1893" s="21" t="s">
        <v>8172</v>
      </c>
      <c r="K1893" s="19"/>
      <c r="L1893" s="22">
        <v>44015</v>
      </c>
      <c r="M1893" s="98">
        <v>1040.9243999999001</v>
      </c>
      <c r="N1893" s="94">
        <v>1040.9243999999001</v>
      </c>
      <c r="O1893" s="94">
        <v>1168.3696999996901</v>
      </c>
      <c r="P1893" s="62">
        <f t="shared" si="29"/>
        <v>0.89092039959627178</v>
      </c>
      <c r="Q1893" s="22">
        <v>43843</v>
      </c>
      <c r="R1893" s="99">
        <v>41473.711000000003</v>
      </c>
      <c r="S1893" s="99">
        <v>22246.1125190735</v>
      </c>
      <c r="T1893" s="19"/>
      <c r="U1893" s="23">
        <v>6.7629865952767399E-4</v>
      </c>
      <c r="V1893" s="63">
        <v>-0.49039142086257898</v>
      </c>
      <c r="W1893" s="23">
        <v>4.6254648934336701E-2</v>
      </c>
      <c r="X1893" s="63">
        <v>-4.97730507123197</v>
      </c>
      <c r="Y1893" s="23">
        <v>-7.9440503262085294E-2</v>
      </c>
      <c r="Z1893" s="63">
        <v>5.2565530543724899</v>
      </c>
      <c r="AA1893" s="23">
        <v>-1.8551386007857201E-2</v>
      </c>
      <c r="AB1893" s="63">
        <v>15.0514771088638</v>
      </c>
      <c r="AC1893" s="23"/>
      <c r="AD1893" s="63"/>
      <c r="AE1893" s="23"/>
      <c r="AF1893" s="64"/>
      <c r="AG1893" s="23">
        <v>8.8673376849328599E-3</v>
      </c>
      <c r="AH1893" s="63">
        <v>-5.2080920322623596</v>
      </c>
      <c r="AI1893" s="23">
        <v>-6.3945105971506599E-2</v>
      </c>
      <c r="AJ1893" s="63">
        <v>3.6916023750527498</v>
      </c>
      <c r="AK1893" s="23">
        <v>4.0924400000221801E-2</v>
      </c>
      <c r="AL1893" s="23">
        <v>2.8157004133390701E-2</v>
      </c>
      <c r="AM1893" s="63">
        <v>25.9308125236421</v>
      </c>
      <c r="AN1893" s="19"/>
      <c r="AO1893" s="26">
        <v>5.1909442488977199E-2</v>
      </c>
      <c r="AP1893" s="26">
        <v>-9.8551060073077706E-2</v>
      </c>
      <c r="AQ1893" s="26">
        <v>6.9006950685434304E-2</v>
      </c>
      <c r="AR1893" s="26">
        <v>-0.13201866472634699</v>
      </c>
      <c r="AS1893" s="24">
        <v>6</v>
      </c>
      <c r="AT1893" s="24">
        <v>5</v>
      </c>
      <c r="AU1893" s="24">
        <v>7</v>
      </c>
      <c r="AV1893" s="25">
        <v>5</v>
      </c>
      <c r="AW1893" s="19"/>
      <c r="AX1893" s="29">
        <v>0.244839981464611</v>
      </c>
      <c r="AY1893" s="30">
        <v>-7.5507770373860694E-2</v>
      </c>
      <c r="AZ1893" s="30">
        <v>0.594564261074083</v>
      </c>
      <c r="BA1893" s="30">
        <v>-9.7950948336915603E-2</v>
      </c>
      <c r="BB1893" s="62">
        <v>2.4912047281431999E-2</v>
      </c>
      <c r="BC1893" s="108">
        <v>-29.32446810283</v>
      </c>
      <c r="BD1893" s="22">
        <v>43843</v>
      </c>
      <c r="BE1893" s="22">
        <v>43913</v>
      </c>
      <c r="BF1893" s="24"/>
      <c r="BG1893" s="22"/>
      <c r="BH1893" s="37"/>
    </row>
    <row r="1894" spans="1:60" x14ac:dyDescent="0.25">
      <c r="A1894" s="19"/>
      <c r="B1894" s="17" t="s">
        <v>1908</v>
      </c>
      <c r="C1894" s="17" t="s">
        <v>6174</v>
      </c>
      <c r="D1894" s="17" t="s">
        <v>3335</v>
      </c>
      <c r="E1894" s="20" t="s">
        <v>7330</v>
      </c>
      <c r="F1894" s="20" t="s">
        <v>3159</v>
      </c>
      <c r="G1894" s="82" t="s">
        <v>7252</v>
      </c>
      <c r="H1894" s="85" t="s">
        <v>7264</v>
      </c>
      <c r="I1894" s="21" t="s">
        <v>7417</v>
      </c>
      <c r="J1894" s="21" t="s">
        <v>8173</v>
      </c>
      <c r="K1894" s="19"/>
      <c r="L1894" s="22">
        <v>44015</v>
      </c>
      <c r="M1894" s="98">
        <v>984.48639999982004</v>
      </c>
      <c r="N1894" s="94">
        <v>984.48639999982004</v>
      </c>
      <c r="O1894" s="94"/>
      <c r="P1894" s="62" t="str">
        <f t="shared" si="29"/>
        <v/>
      </c>
      <c r="Q1894" s="22"/>
      <c r="R1894" s="99">
        <v>44453.214</v>
      </c>
      <c r="S1894" s="99"/>
      <c r="T1894" s="19"/>
      <c r="U1894" s="23">
        <v>6.8254709367465704E-4</v>
      </c>
      <c r="V1894" s="63">
        <v>-0.48976657744788099</v>
      </c>
      <c r="W1894" s="23">
        <v>4.6450946336335598E-2</v>
      </c>
      <c r="X1894" s="63">
        <v>-4.95767533103208</v>
      </c>
      <c r="Y1894" s="23">
        <v>-7.8392398321739207E-2</v>
      </c>
      <c r="Z1894" s="63">
        <v>5.3613635484071001</v>
      </c>
      <c r="AA1894" s="23"/>
      <c r="AB1894" s="63"/>
      <c r="AC1894" s="23"/>
      <c r="AD1894" s="63"/>
      <c r="AE1894" s="23"/>
      <c r="AF1894" s="64"/>
      <c r="AG1894" s="23">
        <v>8.8863155415310792E-3</v>
      </c>
      <c r="AH1894" s="63">
        <v>-5.2061942466025402</v>
      </c>
      <c r="AI1894" s="23">
        <v>-6.2861849078253706E-2</v>
      </c>
      <c r="AJ1894" s="63">
        <v>3.7999280643780402</v>
      </c>
      <c r="AK1894" s="23">
        <v>-1.5513600000304001E-2</v>
      </c>
      <c r="AL1894" s="23">
        <v>-2.1300307380443001E-2</v>
      </c>
      <c r="AM1894" s="63">
        <v>14.315583600458901</v>
      </c>
      <c r="AN1894" s="19"/>
      <c r="AO1894" s="26">
        <v>5.1916002152211101E-2</v>
      </c>
      <c r="AP1894" s="26">
        <v>-9.8534049996524098E-2</v>
      </c>
      <c r="AQ1894" s="26">
        <v>6.9207540595016298E-2</v>
      </c>
      <c r="AR1894" s="26">
        <v>-0.13185046826402</v>
      </c>
      <c r="AS1894" s="24"/>
      <c r="AT1894" s="24"/>
      <c r="AU1894" s="24"/>
      <c r="AV1894" s="25"/>
      <c r="AW1894" s="19"/>
      <c r="AX1894" s="29"/>
      <c r="AY1894" s="30"/>
      <c r="AZ1894" s="30"/>
      <c r="BA1894" s="30"/>
      <c r="BB1894" s="62"/>
      <c r="BC1894" s="108">
        <v>-29.293544138024998</v>
      </c>
      <c r="BD1894" s="22">
        <v>43843</v>
      </c>
      <c r="BE1894" s="22">
        <v>43913</v>
      </c>
      <c r="BF1894" s="24"/>
      <c r="BG1894" s="22"/>
      <c r="BH1894" s="37"/>
    </row>
    <row r="1895" spans="1:60" x14ac:dyDescent="0.25">
      <c r="A1895" s="19"/>
      <c r="B1895" s="17" t="s">
        <v>1909</v>
      </c>
      <c r="C1895" s="17" t="s">
        <v>6175</v>
      </c>
      <c r="D1895" s="17" t="s">
        <v>3335</v>
      </c>
      <c r="E1895" s="20" t="s">
        <v>7307</v>
      </c>
      <c r="F1895" s="20" t="s">
        <v>3159</v>
      </c>
      <c r="G1895" s="82" t="s">
        <v>7252</v>
      </c>
      <c r="H1895" s="85" t="s">
        <v>7264</v>
      </c>
      <c r="I1895" s="21" t="s">
        <v>7417</v>
      </c>
      <c r="J1895" s="21" t="s">
        <v>8174</v>
      </c>
      <c r="K1895" s="19"/>
      <c r="L1895" s="22">
        <v>44015</v>
      </c>
      <c r="M1895" s="98">
        <v>1012.40000000037</v>
      </c>
      <c r="N1895" s="94">
        <v>1012.40000000037</v>
      </c>
      <c r="O1895" s="94"/>
      <c r="P1895" s="62" t="str">
        <f t="shared" si="29"/>
        <v/>
      </c>
      <c r="Q1895" s="22"/>
      <c r="R1895" s="99">
        <v>5.0620000000000003</v>
      </c>
      <c r="S1895" s="99"/>
      <c r="T1895" s="19"/>
      <c r="U1895" s="23">
        <v>7.9082641423155998E-4</v>
      </c>
      <c r="V1895" s="63">
        <v>-0.478938645392191</v>
      </c>
      <c r="W1895" s="23">
        <v>4.5867768594689599E-2</v>
      </c>
      <c r="X1895" s="63">
        <v>-5.0159931051966904</v>
      </c>
      <c r="Y1895" s="23">
        <v>-8.1973159230983597E-2</v>
      </c>
      <c r="Z1895" s="63">
        <v>5.00328745748266</v>
      </c>
      <c r="AA1895" s="23"/>
      <c r="AB1895" s="63"/>
      <c r="AC1895" s="23"/>
      <c r="AD1895" s="63"/>
      <c r="AE1895" s="23"/>
      <c r="AF1895" s="64"/>
      <c r="AG1895" s="23">
        <v>8.9695036876946705E-3</v>
      </c>
      <c r="AH1895" s="63">
        <v>-5.19787543198618</v>
      </c>
      <c r="AI1895" s="23">
        <v>-6.6568320117803503E-2</v>
      </c>
      <c r="AJ1895" s="63">
        <v>3.4292809604230601</v>
      </c>
      <c r="AK1895" s="23">
        <v>1.23999999996158E-2</v>
      </c>
      <c r="AL1895" s="23">
        <v>1.2301764103540299E-2</v>
      </c>
      <c r="AM1895" s="63">
        <v>18.504057292739201</v>
      </c>
      <c r="AN1895" s="19"/>
      <c r="AO1895" s="26">
        <v>5.1964196916742401E-2</v>
      </c>
      <c r="AP1895" s="26">
        <v>-9.8734177215228605E-2</v>
      </c>
      <c r="AQ1895" s="26">
        <v>6.8616670330811799E-2</v>
      </c>
      <c r="AR1895" s="26">
        <v>-0.132582983594184</v>
      </c>
      <c r="AS1895" s="24">
        <v>7</v>
      </c>
      <c r="AT1895" s="24">
        <v>5</v>
      </c>
      <c r="AU1895" s="24">
        <v>7</v>
      </c>
      <c r="AV1895" s="25">
        <v>5</v>
      </c>
      <c r="AW1895" s="19"/>
      <c r="AX1895" s="29">
        <v>0.25023961182596399</v>
      </c>
      <c r="AY1895" s="30">
        <v>6.1761965925313703E-2</v>
      </c>
      <c r="AZ1895" s="30">
        <v>0.77505343451321096</v>
      </c>
      <c r="BA1895" s="30">
        <v>8.0275054492290096E-2</v>
      </c>
      <c r="BB1895" s="62">
        <v>2.5463444296110499E-2</v>
      </c>
      <c r="BC1895" s="108">
        <v>-29.401439354027399</v>
      </c>
      <c r="BD1895" s="22">
        <v>43843</v>
      </c>
      <c r="BE1895" s="22">
        <v>43913</v>
      </c>
      <c r="BF1895" s="24"/>
      <c r="BG1895" s="22"/>
      <c r="BH1895" s="37"/>
    </row>
    <row r="1896" spans="1:60" x14ac:dyDescent="0.25">
      <c r="A1896" s="19"/>
      <c r="B1896" s="17" t="s">
        <v>1910</v>
      </c>
      <c r="C1896" s="17" t="s">
        <v>6176</v>
      </c>
      <c r="D1896" s="17" t="s">
        <v>3335</v>
      </c>
      <c r="E1896" s="20" t="s">
        <v>7331</v>
      </c>
      <c r="F1896" s="20" t="s">
        <v>3159</v>
      </c>
      <c r="G1896" s="82" t="s">
        <v>7252</v>
      </c>
      <c r="H1896" s="85" t="s">
        <v>7264</v>
      </c>
      <c r="I1896" s="21" t="s">
        <v>7417</v>
      </c>
      <c r="J1896" s="21" t="s">
        <v>8175</v>
      </c>
      <c r="K1896" s="19"/>
      <c r="L1896" s="22">
        <v>44015</v>
      </c>
      <c r="M1896" s="98">
        <v>1002.14780000038</v>
      </c>
      <c r="N1896" s="94">
        <v>1002.14780000038</v>
      </c>
      <c r="O1896" s="94"/>
      <c r="P1896" s="62" t="str">
        <f t="shared" si="29"/>
        <v/>
      </c>
      <c r="Q1896" s="22"/>
      <c r="R1896" s="99">
        <v>1602.7539999999999</v>
      </c>
      <c r="S1896" s="99"/>
      <c r="T1896" s="19"/>
      <c r="U1896" s="23">
        <v>6.7430708259053095E-4</v>
      </c>
      <c r="V1896" s="63">
        <v>-0.49059057855629401</v>
      </c>
      <c r="W1896" s="23">
        <v>4.6192722871637698E-2</v>
      </c>
      <c r="X1896" s="63">
        <v>-4.9834976775018696</v>
      </c>
      <c r="Y1896" s="23">
        <v>-7.9770395253944998E-2</v>
      </c>
      <c r="Z1896" s="63">
        <v>5.2235638551865096</v>
      </c>
      <c r="AA1896" s="23"/>
      <c r="AB1896" s="63"/>
      <c r="AC1896" s="23"/>
      <c r="AD1896" s="63"/>
      <c r="AE1896" s="23"/>
      <c r="AF1896" s="64"/>
      <c r="AG1896" s="23">
        <v>8.8613688658369903E-3</v>
      </c>
      <c r="AH1896" s="63">
        <v>-5.2086889141719404</v>
      </c>
      <c r="AI1896" s="23">
        <v>-6.4286108443411594E-2</v>
      </c>
      <c r="AJ1896" s="63">
        <v>3.6575021278622399</v>
      </c>
      <c r="AK1896" s="23">
        <v>2.1477999998751299E-3</v>
      </c>
      <c r="AL1896" s="23">
        <v>2.5535622880852298E-3</v>
      </c>
      <c r="AM1896" s="63">
        <v>15.474614577309699</v>
      </c>
      <c r="AN1896" s="19"/>
      <c r="AO1896" s="26">
        <v>5.1907313085394001E-2</v>
      </c>
      <c r="AP1896" s="26">
        <v>-9.8556226583314102E-2</v>
      </c>
      <c r="AQ1896" s="26">
        <v>6.8943830321586602E-2</v>
      </c>
      <c r="AR1896" s="26">
        <v>-0.132071601526113</v>
      </c>
      <c r="AS1896" s="24"/>
      <c r="AT1896" s="24"/>
      <c r="AU1896" s="24"/>
      <c r="AV1896" s="25"/>
      <c r="AW1896" s="19"/>
      <c r="AX1896" s="29"/>
      <c r="AY1896" s="30"/>
      <c r="AZ1896" s="30"/>
      <c r="BA1896" s="30"/>
      <c r="BB1896" s="62"/>
      <c r="BC1896" s="108">
        <v>-29.3342148152005</v>
      </c>
      <c r="BD1896" s="22">
        <v>43843</v>
      </c>
      <c r="BE1896" s="22">
        <v>43913</v>
      </c>
      <c r="BF1896" s="24"/>
      <c r="BG1896" s="22"/>
      <c r="BH1896" s="37"/>
    </row>
    <row r="1897" spans="1:60" x14ac:dyDescent="0.25">
      <c r="A1897" s="19"/>
      <c r="B1897" s="17" t="s">
        <v>1911</v>
      </c>
      <c r="C1897" s="17" t="s">
        <v>6177</v>
      </c>
      <c r="D1897" s="17" t="s">
        <v>3335</v>
      </c>
      <c r="E1897" s="20" t="s">
        <v>7332</v>
      </c>
      <c r="F1897" s="20" t="s">
        <v>3159</v>
      </c>
      <c r="G1897" s="82" t="s">
        <v>7252</v>
      </c>
      <c r="H1897" s="85" t="s">
        <v>7264</v>
      </c>
      <c r="I1897" s="21" t="s">
        <v>7417</v>
      </c>
      <c r="J1897" s="21" t="s">
        <v>8176</v>
      </c>
      <c r="K1897" s="19"/>
      <c r="L1897" s="22">
        <v>44015</v>
      </c>
      <c r="M1897" s="98">
        <v>1018.99909999967</v>
      </c>
      <c r="N1897" s="94">
        <v>1018.99909999967</v>
      </c>
      <c r="O1897" s="94">
        <v>1143.0692999996199</v>
      </c>
      <c r="P1897" s="62">
        <f t="shared" si="29"/>
        <v>0.89145872433106965</v>
      </c>
      <c r="Q1897" s="22">
        <v>43843</v>
      </c>
      <c r="R1897" s="99">
        <v>4628.0219999999999</v>
      </c>
      <c r="S1897" s="99">
        <v>3741.4514465637199</v>
      </c>
      <c r="T1897" s="19"/>
      <c r="U1897" s="23">
        <v>6.7975577803736098E-4</v>
      </c>
      <c r="V1897" s="63">
        <v>-0.49004570901161099</v>
      </c>
      <c r="W1897" s="23">
        <v>4.6364782800083E-2</v>
      </c>
      <c r="X1897" s="63">
        <v>-4.9662916846573397</v>
      </c>
      <c r="Y1897" s="23">
        <v>-7.8851968306480599E-2</v>
      </c>
      <c r="Z1897" s="63">
        <v>5.3154065499329599</v>
      </c>
      <c r="AA1897" s="23">
        <v>1.6508653798155099E-2</v>
      </c>
      <c r="AB1897" s="63">
        <v>18.557481089461401</v>
      </c>
      <c r="AC1897" s="23"/>
      <c r="AD1897" s="63"/>
      <c r="AE1897" s="23"/>
      <c r="AF1897" s="64"/>
      <c r="AG1897" s="23">
        <v>8.8779356610757497E-3</v>
      </c>
      <c r="AH1897" s="63">
        <v>-5.2070322346480697</v>
      </c>
      <c r="AI1897" s="23">
        <v>-6.3336781556281502E-2</v>
      </c>
      <c r="AJ1897" s="63">
        <v>3.7524348165752599</v>
      </c>
      <c r="AK1897" s="23">
        <v>1.89990999988368E-2</v>
      </c>
      <c r="AL1897" s="23">
        <v>1.81972751124704E-2</v>
      </c>
      <c r="AM1897" s="63">
        <v>18.051511286932499</v>
      </c>
      <c r="AN1897" s="19"/>
      <c r="AO1897" s="26">
        <v>5.1913147504819797E-2</v>
      </c>
      <c r="AP1897" s="26">
        <v>-9.8541378342779401E-2</v>
      </c>
      <c r="AQ1897" s="26">
        <v>6.9119756202781005E-2</v>
      </c>
      <c r="AR1897" s="26">
        <v>-0.131924203165981</v>
      </c>
      <c r="AS1897" s="24">
        <v>7</v>
      </c>
      <c r="AT1897" s="24">
        <v>5</v>
      </c>
      <c r="AU1897" s="24">
        <v>7</v>
      </c>
      <c r="AV1897" s="25">
        <v>5</v>
      </c>
      <c r="AW1897" s="19"/>
      <c r="AX1897" s="29">
        <v>0.24637110354320599</v>
      </c>
      <c r="AY1897" s="30">
        <v>7.0915114206741195E-2</v>
      </c>
      <c r="AZ1897" s="30">
        <v>0.75571601583760595</v>
      </c>
      <c r="BA1897" s="30">
        <v>9.2263316963226302E-2</v>
      </c>
      <c r="BB1897" s="62">
        <v>2.5071608214748301E-2</v>
      </c>
      <c r="BC1897" s="108">
        <v>-29.307094504183599</v>
      </c>
      <c r="BD1897" s="22">
        <v>43843</v>
      </c>
      <c r="BE1897" s="22">
        <v>43913</v>
      </c>
      <c r="BF1897" s="24"/>
      <c r="BG1897" s="22"/>
      <c r="BH1897" s="37"/>
    </row>
    <row r="1898" spans="1:60" x14ac:dyDescent="0.25">
      <c r="A1898" s="19"/>
      <c r="B1898" s="17" t="s">
        <v>1912</v>
      </c>
      <c r="C1898" s="17" t="s">
        <v>6178</v>
      </c>
      <c r="D1898" s="17" t="s">
        <v>3335</v>
      </c>
      <c r="E1898" s="20" t="s">
        <v>7333</v>
      </c>
      <c r="F1898" s="20" t="s">
        <v>3159</v>
      </c>
      <c r="G1898" s="82" t="s">
        <v>7252</v>
      </c>
      <c r="H1898" s="85" t="s">
        <v>7264</v>
      </c>
      <c r="I1898" s="21" t="s">
        <v>7417</v>
      </c>
      <c r="J1898" s="21" t="s">
        <v>8177</v>
      </c>
      <c r="K1898" s="19"/>
      <c r="L1898" s="22">
        <v>44015</v>
      </c>
      <c r="M1898" s="98">
        <v>1086.97159999982</v>
      </c>
      <c r="N1898" s="94">
        <v>1086.97159999982</v>
      </c>
      <c r="O1898" s="94">
        <v>1218.17029999942</v>
      </c>
      <c r="P1898" s="62">
        <f t="shared" si="29"/>
        <v>0.89229855628588017</v>
      </c>
      <c r="Q1898" s="22">
        <v>43843</v>
      </c>
      <c r="R1898" s="99">
        <v>30504.552</v>
      </c>
      <c r="S1898" s="99">
        <v>14469.9732480927</v>
      </c>
      <c r="T1898" s="19"/>
      <c r="U1898" s="23">
        <v>6.8521570028679001E-4</v>
      </c>
      <c r="V1898" s="63">
        <v>-0.48949971678666798</v>
      </c>
      <c r="W1898" s="23">
        <v>4.6536566673239597E-2</v>
      </c>
      <c r="X1898" s="63">
        <v>-4.9491132973416798</v>
      </c>
      <c r="Y1898" s="23">
        <v>-7.7933767787762898E-2</v>
      </c>
      <c r="Z1898" s="63">
        <v>5.4072266018047204</v>
      </c>
      <c r="AA1898" s="23">
        <v>1.85252755472902E-2</v>
      </c>
      <c r="AB1898" s="63">
        <v>18.7591432643821</v>
      </c>
      <c r="AC1898" s="23"/>
      <c r="AD1898" s="63"/>
      <c r="AE1898" s="23"/>
      <c r="AF1898" s="64"/>
      <c r="AG1898" s="23">
        <v>8.8944678082043503E-3</v>
      </c>
      <c r="AH1898" s="63">
        <v>-5.2053790199352097</v>
      </c>
      <c r="AI1898" s="23">
        <v>-6.2387695996221702E-2</v>
      </c>
      <c r="AJ1898" s="63">
        <v>3.84734337258124</v>
      </c>
      <c r="AK1898" s="23">
        <v>8.69715999998152E-2</v>
      </c>
      <c r="AL1898" s="23">
        <v>5.91003689914942E-2</v>
      </c>
      <c r="AM1898" s="63">
        <v>31.221598378324401</v>
      </c>
      <c r="AN1898" s="19"/>
      <c r="AO1898" s="26">
        <v>5.1918872670285103E-2</v>
      </c>
      <c r="AP1898" s="26">
        <v>-9.8526601894263904E-2</v>
      </c>
      <c r="AQ1898" s="26">
        <v>6.9295177705498603E-2</v>
      </c>
      <c r="AR1898" s="26">
        <v>-0.13177679880944199</v>
      </c>
      <c r="AS1898" s="24">
        <v>7</v>
      </c>
      <c r="AT1898" s="24">
        <v>5</v>
      </c>
      <c r="AU1898" s="24">
        <v>7</v>
      </c>
      <c r="AV1898" s="25">
        <v>5</v>
      </c>
      <c r="AW1898" s="19"/>
      <c r="AX1898" s="29">
        <v>0.24636979359347599</v>
      </c>
      <c r="AY1898" s="30">
        <v>7.8749379207010903E-2</v>
      </c>
      <c r="AZ1898" s="30">
        <v>0.76471242856496202</v>
      </c>
      <c r="BA1898" s="30">
        <v>0.102480526947375</v>
      </c>
      <c r="BB1898" s="62">
        <v>2.5071722370375901E-2</v>
      </c>
      <c r="BC1898" s="108">
        <v>-29.279986550303899</v>
      </c>
      <c r="BD1898" s="22">
        <v>43843</v>
      </c>
      <c r="BE1898" s="22">
        <v>43913</v>
      </c>
      <c r="BF1898" s="24"/>
      <c r="BG1898" s="22"/>
      <c r="BH1898" s="37"/>
    </row>
    <row r="1899" spans="1:60" x14ac:dyDescent="0.25">
      <c r="A1899" s="19"/>
      <c r="B1899" s="17" t="s">
        <v>1913</v>
      </c>
      <c r="C1899" s="17" t="s">
        <v>6179</v>
      </c>
      <c r="D1899" s="17" t="s">
        <v>3335</v>
      </c>
      <c r="E1899" s="20" t="s">
        <v>7334</v>
      </c>
      <c r="F1899" s="20" t="s">
        <v>3159</v>
      </c>
      <c r="G1899" s="82" t="s">
        <v>7252</v>
      </c>
      <c r="H1899" s="85" t="s">
        <v>7264</v>
      </c>
      <c r="I1899" s="21" t="s">
        <v>7417</v>
      </c>
      <c r="J1899" s="21" t="s">
        <v>8178</v>
      </c>
      <c r="K1899" s="19"/>
      <c r="L1899" s="22">
        <v>44015</v>
      </c>
      <c r="M1899" s="98">
        <v>1082.83210000023</v>
      </c>
      <c r="N1899" s="94">
        <v>1082.83210000023</v>
      </c>
      <c r="O1899" s="94">
        <v>1212.38800000027</v>
      </c>
      <c r="P1899" s="62">
        <f t="shared" si="29"/>
        <v>0.89313990240747088</v>
      </c>
      <c r="Q1899" s="22">
        <v>43843</v>
      </c>
      <c r="R1899" s="99">
        <v>141984.94699999999</v>
      </c>
      <c r="S1899" s="99">
        <v>70850.858377807599</v>
      </c>
      <c r="T1899" s="19"/>
      <c r="U1899" s="23">
        <v>6.9070378776814301E-4</v>
      </c>
      <c r="V1899" s="63">
        <v>-0.48895090803853197</v>
      </c>
      <c r="W1899" s="23">
        <v>4.6708514431884403E-2</v>
      </c>
      <c r="X1899" s="63">
        <v>-4.9319185214771997</v>
      </c>
      <c r="Y1899" s="23">
        <v>-7.7013789999909904E-2</v>
      </c>
      <c r="Z1899" s="63">
        <v>5.4992243805900198</v>
      </c>
      <c r="AA1899" s="23">
        <v>2.0569982936649502E-2</v>
      </c>
      <c r="AB1899" s="63">
        <v>18.963614003325301</v>
      </c>
      <c r="AC1899" s="23"/>
      <c r="AD1899" s="63"/>
      <c r="AE1899" s="23"/>
      <c r="AF1899" s="64"/>
      <c r="AG1899" s="23">
        <v>8.9110065873683197E-3</v>
      </c>
      <c r="AH1899" s="63">
        <v>-5.2037251420188104</v>
      </c>
      <c r="AI1899" s="23">
        <v>-6.1436796429043199E-2</v>
      </c>
      <c r="AJ1899" s="63">
        <v>3.9424333292990901</v>
      </c>
      <c r="AK1899" s="23">
        <v>8.2832100000814493E-2</v>
      </c>
      <c r="AL1899" s="23">
        <v>5.3755743503643302E-2</v>
      </c>
      <c r="AM1899" s="63">
        <v>30.117364583740699</v>
      </c>
      <c r="AN1899" s="19"/>
      <c r="AO1899" s="26">
        <v>5.1924608918852803E-2</v>
      </c>
      <c r="AP1899" s="26">
        <v>-9.8511798823019497E-2</v>
      </c>
      <c r="AQ1899" s="26">
        <v>6.9470658656428E-2</v>
      </c>
      <c r="AR1899" s="26">
        <v>-0.13162933651532499</v>
      </c>
      <c r="AS1899" s="24">
        <v>7</v>
      </c>
      <c r="AT1899" s="24">
        <v>5</v>
      </c>
      <c r="AU1899" s="24">
        <v>7</v>
      </c>
      <c r="AV1899" s="25">
        <v>5</v>
      </c>
      <c r="AW1899" s="19"/>
      <c r="AX1899" s="29">
        <v>0.246366294208856</v>
      </c>
      <c r="AY1899" s="30">
        <v>8.6658001724799802E-2</v>
      </c>
      <c r="AZ1899" s="30">
        <v>0.77379797497269498</v>
      </c>
      <c r="BA1899" s="30">
        <v>0.112799716089512</v>
      </c>
      <c r="BB1899" s="62">
        <v>2.50716098957855E-2</v>
      </c>
      <c r="BC1899" s="108">
        <v>-29.252838200307501</v>
      </c>
      <c r="BD1899" s="22">
        <v>43843</v>
      </c>
      <c r="BE1899" s="22">
        <v>43913</v>
      </c>
      <c r="BF1899" s="24"/>
      <c r="BG1899" s="22"/>
      <c r="BH1899" s="37"/>
    </row>
    <row r="1900" spans="1:60" x14ac:dyDescent="0.25">
      <c r="A1900" s="19"/>
      <c r="B1900" s="17" t="s">
        <v>1914</v>
      </c>
      <c r="C1900" s="17" t="s">
        <v>6180</v>
      </c>
      <c r="D1900" s="17" t="s">
        <v>3336</v>
      </c>
      <c r="E1900" s="20" t="s">
        <v>7289</v>
      </c>
      <c r="F1900" s="20" t="s">
        <v>3159</v>
      </c>
      <c r="G1900" s="82" t="s">
        <v>7252</v>
      </c>
      <c r="H1900" s="85" t="s">
        <v>7264</v>
      </c>
      <c r="I1900" s="21" t="s">
        <v>7417</v>
      </c>
      <c r="J1900" s="21" t="s">
        <v>8179</v>
      </c>
      <c r="K1900" s="19"/>
      <c r="L1900" s="22">
        <v>44015</v>
      </c>
      <c r="M1900" s="98">
        <v>1116.61409999989</v>
      </c>
      <c r="N1900" s="94">
        <v>1116.61409999989</v>
      </c>
      <c r="O1900" s="94">
        <v>1224.45260000043</v>
      </c>
      <c r="P1900" s="62">
        <f t="shared" si="29"/>
        <v>0.91192921636941915</v>
      </c>
      <c r="Q1900" s="22">
        <v>43882</v>
      </c>
      <c r="R1900" s="99">
        <v>22278.308000000001</v>
      </c>
      <c r="S1900" s="99">
        <v>20065.259103057899</v>
      </c>
      <c r="T1900" s="19"/>
      <c r="U1900" s="23">
        <v>1.00188570650062E-3</v>
      </c>
      <c r="V1900" s="63">
        <v>-0.45783271616528498</v>
      </c>
      <c r="W1900" s="23">
        <v>4.2779960611369502E-2</v>
      </c>
      <c r="X1900" s="63">
        <v>-5.3247739035286896</v>
      </c>
      <c r="Y1900" s="23">
        <v>-5.0406081066321301E-2</v>
      </c>
      <c r="Z1900" s="63">
        <v>8.1599952739488799</v>
      </c>
      <c r="AA1900" s="23">
        <v>6.3318452523162705E-2</v>
      </c>
      <c r="AB1900" s="63">
        <v>23.238460961962101</v>
      </c>
      <c r="AC1900" s="23"/>
      <c r="AD1900" s="63"/>
      <c r="AE1900" s="23"/>
      <c r="AF1900" s="64"/>
      <c r="AG1900" s="23">
        <v>9.1840371969737992E-3</v>
      </c>
      <c r="AH1900" s="63">
        <v>-5.1764220810582602</v>
      </c>
      <c r="AI1900" s="23">
        <v>-3.4240691061313597E-2</v>
      </c>
      <c r="AJ1900" s="63">
        <v>6.66204386607569</v>
      </c>
      <c r="AK1900" s="23">
        <v>0.116614099999424</v>
      </c>
      <c r="AL1900" s="23">
        <v>7.5272388241501204E-2</v>
      </c>
      <c r="AM1900" s="63">
        <v>33.495564583630802</v>
      </c>
      <c r="AN1900" s="19"/>
      <c r="AO1900" s="26">
        <v>5.2914903104465297E-2</v>
      </c>
      <c r="AP1900" s="26">
        <v>-9.9390363830898401E-2</v>
      </c>
      <c r="AQ1900" s="26">
        <v>7.5643998252417105E-2</v>
      </c>
      <c r="AR1900" s="26">
        <v>-0.122743120100495</v>
      </c>
      <c r="AS1900" s="24">
        <v>8</v>
      </c>
      <c r="AT1900" s="24">
        <v>4</v>
      </c>
      <c r="AU1900" s="24">
        <v>7</v>
      </c>
      <c r="AV1900" s="25">
        <v>5</v>
      </c>
      <c r="AW1900" s="19"/>
      <c r="AX1900" s="29">
        <v>0.24749985167087299</v>
      </c>
      <c r="AY1900" s="30">
        <v>0.26374120891978198</v>
      </c>
      <c r="AZ1900" s="30">
        <v>0.98474559962051</v>
      </c>
      <c r="BA1900" s="30">
        <v>0.347737966447767</v>
      </c>
      <c r="BB1900" s="62">
        <v>2.5203919981249798E-2</v>
      </c>
      <c r="BC1900" s="108">
        <v>-28.218838360917299</v>
      </c>
      <c r="BD1900" s="22">
        <v>43882</v>
      </c>
      <c r="BE1900" s="22">
        <v>43913</v>
      </c>
      <c r="BF1900" s="24"/>
      <c r="BG1900" s="22"/>
      <c r="BH1900" s="37"/>
    </row>
    <row r="1901" spans="1:60" x14ac:dyDescent="0.25">
      <c r="A1901" s="19"/>
      <c r="B1901" s="17" t="s">
        <v>1915</v>
      </c>
      <c r="C1901" s="17" t="s">
        <v>6181</v>
      </c>
      <c r="D1901" s="17" t="s">
        <v>3336</v>
      </c>
      <c r="E1901" s="20" t="s">
        <v>7290</v>
      </c>
      <c r="F1901" s="20" t="s">
        <v>3159</v>
      </c>
      <c r="G1901" s="82" t="s">
        <v>7252</v>
      </c>
      <c r="H1901" s="85" t="s">
        <v>7264</v>
      </c>
      <c r="I1901" s="21" t="s">
        <v>7417</v>
      </c>
      <c r="J1901" s="21" t="s">
        <v>8180</v>
      </c>
      <c r="K1901" s="19"/>
      <c r="L1901" s="22">
        <v>44015</v>
      </c>
      <c r="M1901" s="98">
        <v>1137.90990000032</v>
      </c>
      <c r="N1901" s="94">
        <v>1137.90990000032</v>
      </c>
      <c r="O1901" s="94">
        <v>1243.1846999991701</v>
      </c>
      <c r="P1901" s="62">
        <f t="shared" si="29"/>
        <v>0.91531845589885363</v>
      </c>
      <c r="Q1901" s="22">
        <v>43882</v>
      </c>
      <c r="R1901" s="99">
        <v>196763.68900000001</v>
      </c>
      <c r="S1901" s="99">
        <v>112731.055251953</v>
      </c>
      <c r="T1901" s="19"/>
      <c r="U1901" s="23">
        <v>1.02978756876837E-3</v>
      </c>
      <c r="V1901" s="63">
        <v>-0.45504252993851002</v>
      </c>
      <c r="W1901" s="23">
        <v>4.3652717880831901E-2</v>
      </c>
      <c r="X1901" s="63">
        <v>-5.2374981765824504</v>
      </c>
      <c r="Y1901" s="23">
        <v>-4.5573370227430098E-2</v>
      </c>
      <c r="Z1901" s="63">
        <v>8.6432663578452793</v>
      </c>
      <c r="AA1901" s="23">
        <v>7.4242349004634903E-2</v>
      </c>
      <c r="AB1901" s="63">
        <v>24.330850610131201</v>
      </c>
      <c r="AC1901" s="23"/>
      <c r="AD1901" s="63"/>
      <c r="AE1901" s="23"/>
      <c r="AF1901" s="64"/>
      <c r="AG1901" s="23">
        <v>9.2684432911482907E-3</v>
      </c>
      <c r="AH1901" s="63">
        <v>-5.1679814716408101</v>
      </c>
      <c r="AI1901" s="23">
        <v>-2.9244491080135E-2</v>
      </c>
      <c r="AJ1901" s="63">
        <v>7.1616638641935397</v>
      </c>
      <c r="AK1901" s="23">
        <v>0.137909900000523</v>
      </c>
      <c r="AL1901" s="23">
        <v>9.2764024404459605E-2</v>
      </c>
      <c r="AM1901" s="63">
        <v>36.382674157968701</v>
      </c>
      <c r="AN1901" s="19"/>
      <c r="AO1901" s="26">
        <v>5.2944276554626399E-2</v>
      </c>
      <c r="AP1901" s="26">
        <v>-9.9314976431778598E-2</v>
      </c>
      <c r="AQ1901" s="26">
        <v>7.6544268955331105E-2</v>
      </c>
      <c r="AR1901" s="26">
        <v>-0.121983816664433</v>
      </c>
      <c r="AS1901" s="24">
        <v>8</v>
      </c>
      <c r="AT1901" s="24">
        <v>4</v>
      </c>
      <c r="AU1901" s="24">
        <v>7</v>
      </c>
      <c r="AV1901" s="25">
        <v>5</v>
      </c>
      <c r="AW1901" s="19"/>
      <c r="AX1901" s="29">
        <v>0.24748470629303501</v>
      </c>
      <c r="AY1901" s="30">
        <v>0.30614113356705303</v>
      </c>
      <c r="AZ1901" s="30">
        <v>1.03396646629517</v>
      </c>
      <c r="BA1901" s="30">
        <v>0.404151054015983</v>
      </c>
      <c r="BB1901" s="62">
        <v>2.5203630522228199E-2</v>
      </c>
      <c r="BC1901" s="108">
        <v>-28.1567171796341</v>
      </c>
      <c r="BD1901" s="22">
        <v>43882</v>
      </c>
      <c r="BE1901" s="22">
        <v>43913</v>
      </c>
      <c r="BF1901" s="24"/>
      <c r="BG1901" s="22"/>
      <c r="BH1901" s="37"/>
    </row>
    <row r="1902" spans="1:60" x14ac:dyDescent="0.25">
      <c r="A1902" s="19"/>
      <c r="B1902" s="17" t="s">
        <v>1916</v>
      </c>
      <c r="C1902" s="17" t="s">
        <v>6182</v>
      </c>
      <c r="D1902" s="17" t="s">
        <v>3336</v>
      </c>
      <c r="E1902" s="20" t="s">
        <v>7315</v>
      </c>
      <c r="F1902" s="20" t="s">
        <v>3159</v>
      </c>
      <c r="G1902" s="82" t="s">
        <v>7252</v>
      </c>
      <c r="H1902" s="85" t="s">
        <v>7264</v>
      </c>
      <c r="I1902" s="21" t="s">
        <v>7417</v>
      </c>
      <c r="J1902" s="21" t="s">
        <v>8181</v>
      </c>
      <c r="K1902" s="19"/>
      <c r="L1902" s="22">
        <v>44015</v>
      </c>
      <c r="M1902" s="98">
        <v>1088.4868999999001</v>
      </c>
      <c r="N1902" s="94">
        <v>1088.4868999999001</v>
      </c>
      <c r="O1902" s="94">
        <v>1188.2686999999</v>
      </c>
      <c r="P1902" s="62">
        <f t="shared" si="29"/>
        <v>0.91602757861079032</v>
      </c>
      <c r="Q1902" s="22">
        <v>43882</v>
      </c>
      <c r="R1902" s="99">
        <v>336205.94099999999</v>
      </c>
      <c r="S1902" s="99">
        <v>173562.91390844699</v>
      </c>
      <c r="T1902" s="19"/>
      <c r="U1902" s="23">
        <v>1.03525857048226E-3</v>
      </c>
      <c r="V1902" s="63">
        <v>-0.45449542976712098</v>
      </c>
      <c r="W1902" s="23">
        <v>4.3872118803847102E-2</v>
      </c>
      <c r="X1902" s="63">
        <v>-5.2155580842809304</v>
      </c>
      <c r="Y1902" s="23">
        <v>-4.4577470822332502E-2</v>
      </c>
      <c r="Z1902" s="63">
        <v>8.74285629835504</v>
      </c>
      <c r="AA1902" s="23">
        <v>7.6447161432952299E-2</v>
      </c>
      <c r="AB1902" s="63">
        <v>24.5513318529411</v>
      </c>
      <c r="AC1902" s="23"/>
      <c r="AD1902" s="63"/>
      <c r="AE1902" s="23"/>
      <c r="AF1902" s="64"/>
      <c r="AG1902" s="23">
        <v>9.2850707824254607E-3</v>
      </c>
      <c r="AH1902" s="63">
        <v>-5.1663187225131004</v>
      </c>
      <c r="AI1902" s="23">
        <v>-2.8215567147526599E-2</v>
      </c>
      <c r="AJ1902" s="63">
        <v>7.26455625745439</v>
      </c>
      <c r="AK1902" s="23">
        <v>8.8486900000134497E-2</v>
      </c>
      <c r="AL1902" s="23">
        <v>8.0795300311438001E-2</v>
      </c>
      <c r="AM1902" s="63">
        <v>25.816406684869399</v>
      </c>
      <c r="AN1902" s="19"/>
      <c r="AO1902" s="26">
        <v>5.2950079541915301E-2</v>
      </c>
      <c r="AP1902" s="26">
        <v>-9.9300213118986E-2</v>
      </c>
      <c r="AQ1902" s="26">
        <v>7.6721130357327597E-2</v>
      </c>
      <c r="AR1902" s="26">
        <v>-0.121834829980799</v>
      </c>
      <c r="AS1902" s="24">
        <v>8</v>
      </c>
      <c r="AT1902" s="24">
        <v>4</v>
      </c>
      <c r="AU1902" s="24">
        <v>7</v>
      </c>
      <c r="AV1902" s="25">
        <v>5</v>
      </c>
      <c r="AW1902" s="19"/>
      <c r="AX1902" s="29">
        <v>0.247478776182397</v>
      </c>
      <c r="AY1902" s="30">
        <v>0.31464939929810498</v>
      </c>
      <c r="AZ1902" s="30">
        <v>1.0438512253622301</v>
      </c>
      <c r="BA1902" s="30">
        <v>0.415487029157248</v>
      </c>
      <c r="BB1902" s="62">
        <v>2.5203262961476899E-2</v>
      </c>
      <c r="BC1902" s="108">
        <v>-28.144509739271601</v>
      </c>
      <c r="BD1902" s="22">
        <v>43882</v>
      </c>
      <c r="BE1902" s="22">
        <v>43913</v>
      </c>
      <c r="BF1902" s="24"/>
      <c r="BG1902" s="22"/>
      <c r="BH1902" s="37"/>
    </row>
    <row r="1903" spans="1:60" x14ac:dyDescent="0.25">
      <c r="A1903" s="19"/>
      <c r="B1903" s="17" t="s">
        <v>1917</v>
      </c>
      <c r="C1903" s="17" t="s">
        <v>6183</v>
      </c>
      <c r="D1903" s="17" t="s">
        <v>3336</v>
      </c>
      <c r="E1903" s="20" t="s">
        <v>7328</v>
      </c>
      <c r="F1903" s="20" t="s">
        <v>3159</v>
      </c>
      <c r="G1903" s="82" t="s">
        <v>7252</v>
      </c>
      <c r="H1903" s="85" t="s">
        <v>7264</v>
      </c>
      <c r="I1903" s="21" t="s">
        <v>7417</v>
      </c>
      <c r="J1903" s="21" t="s">
        <v>8182</v>
      </c>
      <c r="K1903" s="19"/>
      <c r="L1903" s="22">
        <v>44015</v>
      </c>
      <c r="M1903" s="98">
        <v>1122.99660000019</v>
      </c>
      <c r="N1903" s="94">
        <v>1122.99660000019</v>
      </c>
      <c r="O1903" s="94">
        <v>1231.0032999999801</v>
      </c>
      <c r="P1903" s="62">
        <f t="shared" si="29"/>
        <v>0.91226124251674079</v>
      </c>
      <c r="Q1903" s="22">
        <v>43882</v>
      </c>
      <c r="R1903" s="99">
        <v>202280.878</v>
      </c>
      <c r="S1903" s="99">
        <v>288917.413419922</v>
      </c>
      <c r="T1903" s="19"/>
      <c r="U1903" s="23">
        <v>1.0046623065136399E-3</v>
      </c>
      <c r="V1903" s="63">
        <v>-0.45755505616398301</v>
      </c>
      <c r="W1903" s="23">
        <v>4.2865427698416197E-2</v>
      </c>
      <c r="X1903" s="63">
        <v>-5.3162271948240196</v>
      </c>
      <c r="Y1903" s="23">
        <v>-4.9932661763741601E-2</v>
      </c>
      <c r="Z1903" s="63">
        <v>8.2073372042068495</v>
      </c>
      <c r="AA1903" s="23">
        <v>6.4397575213661198E-2</v>
      </c>
      <c r="AB1903" s="63">
        <v>23.346373231033802</v>
      </c>
      <c r="AC1903" s="23"/>
      <c r="AD1903" s="63"/>
      <c r="AE1903" s="23"/>
      <c r="AF1903" s="64"/>
      <c r="AG1903" s="23">
        <v>9.1923049167235097E-3</v>
      </c>
      <c r="AH1903" s="63">
        <v>-5.17559530908329</v>
      </c>
      <c r="AI1903" s="23">
        <v>-3.3751265139471798E-2</v>
      </c>
      <c r="AJ1903" s="63">
        <v>6.7109864582598702</v>
      </c>
      <c r="AK1903" s="23">
        <v>0.122996600001061</v>
      </c>
      <c r="AL1903" s="23">
        <v>7.9528085512720295E-2</v>
      </c>
      <c r="AM1903" s="63">
        <v>34.785068012948599</v>
      </c>
      <c r="AN1903" s="19"/>
      <c r="AO1903" s="26">
        <v>5.2917856168278397E-2</v>
      </c>
      <c r="AP1903" s="26">
        <v>-9.9382941743970193E-2</v>
      </c>
      <c r="AQ1903" s="26">
        <v>7.5732198456535102E-2</v>
      </c>
      <c r="AR1903" s="26">
        <v>-0.122668464417948</v>
      </c>
      <c r="AS1903" s="24">
        <v>8</v>
      </c>
      <c r="AT1903" s="24">
        <v>4</v>
      </c>
      <c r="AU1903" s="24">
        <v>7</v>
      </c>
      <c r="AV1903" s="25">
        <v>5</v>
      </c>
      <c r="AW1903" s="19"/>
      <c r="AX1903" s="29">
        <v>0.247497171144933</v>
      </c>
      <c r="AY1903" s="30">
        <v>0.26820237168158201</v>
      </c>
      <c r="AZ1903" s="30">
        <v>0.98989778607119705</v>
      </c>
      <c r="BA1903" s="30">
        <v>0.35366867258380802</v>
      </c>
      <c r="BB1903" s="62">
        <v>2.5203781172967898E-2</v>
      </c>
      <c r="BC1903" s="108">
        <v>-28.212735091801701</v>
      </c>
      <c r="BD1903" s="22">
        <v>43882</v>
      </c>
      <c r="BE1903" s="22">
        <v>43913</v>
      </c>
      <c r="BF1903" s="24"/>
      <c r="BG1903" s="22"/>
      <c r="BH1903" s="37"/>
    </row>
    <row r="1904" spans="1:60" x14ac:dyDescent="0.25">
      <c r="A1904" s="19"/>
      <c r="B1904" s="17" t="s">
        <v>1918</v>
      </c>
      <c r="C1904" s="17" t="s">
        <v>6184</v>
      </c>
      <c r="D1904" s="17" t="s">
        <v>3336</v>
      </c>
      <c r="E1904" s="20" t="s">
        <v>7329</v>
      </c>
      <c r="F1904" s="20" t="s">
        <v>3159</v>
      </c>
      <c r="G1904" s="82" t="s">
        <v>7252</v>
      </c>
      <c r="H1904" s="85" t="s">
        <v>7264</v>
      </c>
      <c r="I1904" s="21" t="s">
        <v>7417</v>
      </c>
      <c r="J1904" s="21" t="s">
        <v>8183</v>
      </c>
      <c r="K1904" s="19"/>
      <c r="L1904" s="22">
        <v>44015</v>
      </c>
      <c r="M1904" s="98">
        <v>1144.6074000000999</v>
      </c>
      <c r="N1904" s="94">
        <v>1144.6074000000999</v>
      </c>
      <c r="O1904" s="94">
        <v>1249.26280000061</v>
      </c>
      <c r="P1904" s="62">
        <f t="shared" si="29"/>
        <v>0.91622627360675513</v>
      </c>
      <c r="Q1904" s="22">
        <v>43882</v>
      </c>
      <c r="R1904" s="99">
        <v>55600.728999999999</v>
      </c>
      <c r="S1904" s="99">
        <v>28533.2281030579</v>
      </c>
      <c r="T1904" s="19"/>
      <c r="U1904" s="23">
        <v>1.0372378910688E-3</v>
      </c>
      <c r="V1904" s="63">
        <v>-0.454297497708467</v>
      </c>
      <c r="W1904" s="23">
        <v>4.38859740243061E-2</v>
      </c>
      <c r="X1904" s="63">
        <v>-5.2141725622350403</v>
      </c>
      <c r="Y1904" s="23">
        <v>-4.4277886723648401E-2</v>
      </c>
      <c r="Z1904" s="63">
        <v>8.77281470822345</v>
      </c>
      <c r="AA1904" s="23">
        <v>7.7175766165964901E-2</v>
      </c>
      <c r="AB1904" s="63">
        <v>24.624192326242301</v>
      </c>
      <c r="AC1904" s="23"/>
      <c r="AD1904" s="63"/>
      <c r="AE1904" s="23"/>
      <c r="AF1904" s="64"/>
      <c r="AG1904" s="23">
        <v>9.2910433195356693E-3</v>
      </c>
      <c r="AH1904" s="63">
        <v>-5.1657214688020803</v>
      </c>
      <c r="AI1904" s="23">
        <v>-2.7905125309189299E-2</v>
      </c>
      <c r="AJ1904" s="63">
        <v>7.2956004412844804</v>
      </c>
      <c r="AK1904" s="23">
        <v>0.14460739999965899</v>
      </c>
      <c r="AL1904" s="23">
        <v>9.8015271163603798E-2</v>
      </c>
      <c r="AM1904" s="63">
        <v>36.299112523556701</v>
      </c>
      <c r="AN1904" s="19"/>
      <c r="AO1904" s="26">
        <v>5.2952093026760801E-2</v>
      </c>
      <c r="AP1904" s="26">
        <v>-9.9294723323546399E-2</v>
      </c>
      <c r="AQ1904" s="26">
        <v>7.6785005880083204E-2</v>
      </c>
      <c r="AR1904" s="26">
        <v>-0.12178073914401499</v>
      </c>
      <c r="AS1904" s="24">
        <v>8</v>
      </c>
      <c r="AT1904" s="24">
        <v>4</v>
      </c>
      <c r="AU1904" s="24">
        <v>7</v>
      </c>
      <c r="AV1904" s="25">
        <v>5</v>
      </c>
      <c r="AW1904" s="19"/>
      <c r="AX1904" s="29">
        <v>0.24747975206759301</v>
      </c>
      <c r="AY1904" s="30">
        <v>0.317444017041908</v>
      </c>
      <c r="AZ1904" s="30">
        <v>1.0470910535405</v>
      </c>
      <c r="BA1904" s="30">
        <v>0.41921174690332902</v>
      </c>
      <c r="BB1904" s="62">
        <v>2.5203454349793899E-2</v>
      </c>
      <c r="BC1904" s="108">
        <v>-28.140099905402199</v>
      </c>
      <c r="BD1904" s="22">
        <v>43882</v>
      </c>
      <c r="BE1904" s="22">
        <v>43913</v>
      </c>
      <c r="BF1904" s="24"/>
      <c r="BG1904" s="22"/>
      <c r="BH1904" s="37"/>
    </row>
    <row r="1905" spans="1:60" x14ac:dyDescent="0.25">
      <c r="A1905" s="19"/>
      <c r="B1905" s="17" t="s">
        <v>1919</v>
      </c>
      <c r="C1905" s="17" t="s">
        <v>6185</v>
      </c>
      <c r="D1905" s="17" t="s">
        <v>3336</v>
      </c>
      <c r="E1905" s="20" t="s">
        <v>7330</v>
      </c>
      <c r="F1905" s="20" t="s">
        <v>3159</v>
      </c>
      <c r="G1905" s="82" t="s">
        <v>7252</v>
      </c>
      <c r="H1905" s="85" t="s">
        <v>7264</v>
      </c>
      <c r="I1905" s="21" t="s">
        <v>7417</v>
      </c>
      <c r="J1905" s="21" t="s">
        <v>8184</v>
      </c>
      <c r="K1905" s="19"/>
      <c r="L1905" s="22">
        <v>44015</v>
      </c>
      <c r="M1905" s="98">
        <v>1014.02159999963</v>
      </c>
      <c r="N1905" s="94">
        <v>1014.02159999963</v>
      </c>
      <c r="O1905" s="94"/>
      <c r="P1905" s="62" t="str">
        <f t="shared" si="29"/>
        <v/>
      </c>
      <c r="Q1905" s="22"/>
      <c r="R1905" s="99">
        <v>39068.508000000002</v>
      </c>
      <c r="S1905" s="99"/>
      <c r="T1905" s="19"/>
      <c r="U1905" s="23">
        <v>1.0434718060423601E-3</v>
      </c>
      <c r="V1905" s="63">
        <v>-0.45367410621110998</v>
      </c>
      <c r="W1905" s="23">
        <v>4.4081650388761801E-2</v>
      </c>
      <c r="X1905" s="63">
        <v>-5.1946049257894602</v>
      </c>
      <c r="Y1905" s="23">
        <v>-4.3190715487071402E-2</v>
      </c>
      <c r="Z1905" s="63">
        <v>8.8815318318811496</v>
      </c>
      <c r="AA1905" s="23"/>
      <c r="AB1905" s="63"/>
      <c r="AC1905" s="23"/>
      <c r="AD1905" s="63"/>
      <c r="AE1905" s="23"/>
      <c r="AF1905" s="64"/>
      <c r="AG1905" s="23">
        <v>9.3099393398006196E-3</v>
      </c>
      <c r="AH1905" s="63">
        <v>-5.1638318667755803</v>
      </c>
      <c r="AI1905" s="23">
        <v>-2.6780996029628999E-2</v>
      </c>
      <c r="AJ1905" s="63">
        <v>7.4080133692405097</v>
      </c>
      <c r="AK1905" s="23">
        <v>1.40215999999782E-2</v>
      </c>
      <c r="AL1905" s="23">
        <v>1.9359325246114199E-2</v>
      </c>
      <c r="AM1905" s="63">
        <v>17.269103600498099</v>
      </c>
      <c r="AN1905" s="19"/>
      <c r="AO1905" s="26">
        <v>5.2958661590309902E-2</v>
      </c>
      <c r="AP1905" s="26">
        <v>-9.92780143096752E-2</v>
      </c>
      <c r="AQ1905" s="26">
        <v>7.6986700600173194E-2</v>
      </c>
      <c r="AR1905" s="26">
        <v>-0.121610952947813</v>
      </c>
      <c r="AS1905" s="24"/>
      <c r="AT1905" s="24"/>
      <c r="AU1905" s="24"/>
      <c r="AV1905" s="25"/>
      <c r="AW1905" s="19"/>
      <c r="AX1905" s="29"/>
      <c r="AY1905" s="30"/>
      <c r="AZ1905" s="30"/>
      <c r="BA1905" s="30"/>
      <c r="BB1905" s="62"/>
      <c r="BC1905" s="108">
        <v>-28.1262055553088</v>
      </c>
      <c r="BD1905" s="22">
        <v>43882</v>
      </c>
      <c r="BE1905" s="22">
        <v>43913</v>
      </c>
      <c r="BF1905" s="24"/>
      <c r="BG1905" s="22"/>
      <c r="BH1905" s="37"/>
    </row>
    <row r="1906" spans="1:60" x14ac:dyDescent="0.25">
      <c r="A1906" s="19"/>
      <c r="B1906" s="17" t="s">
        <v>1920</v>
      </c>
      <c r="C1906" s="17" t="s">
        <v>6186</v>
      </c>
      <c r="D1906" s="17" t="s">
        <v>3336</v>
      </c>
      <c r="E1906" s="20" t="s">
        <v>7307</v>
      </c>
      <c r="F1906" s="20" t="s">
        <v>3159</v>
      </c>
      <c r="G1906" s="82" t="s">
        <v>7252</v>
      </c>
      <c r="H1906" s="85" t="s">
        <v>7264</v>
      </c>
      <c r="I1906" s="21" t="s">
        <v>7417</v>
      </c>
      <c r="J1906" s="21" t="s">
        <v>8185</v>
      </c>
      <c r="K1906" s="19"/>
      <c r="L1906" s="22">
        <v>44015</v>
      </c>
      <c r="M1906" s="98">
        <v>1074.59999999963</v>
      </c>
      <c r="N1906" s="94">
        <v>1074.59999999963</v>
      </c>
      <c r="O1906" s="94"/>
      <c r="P1906" s="62" t="str">
        <f t="shared" si="29"/>
        <v/>
      </c>
      <c r="Q1906" s="22"/>
      <c r="R1906" s="99">
        <v>5.3730000000000002</v>
      </c>
      <c r="S1906" s="99"/>
      <c r="T1906" s="19"/>
      <c r="U1906" s="23">
        <v>1.11794298391032E-3</v>
      </c>
      <c r="V1906" s="63">
        <v>-0.44622698842431402</v>
      </c>
      <c r="W1906" s="23">
        <v>4.35035929294827E-2</v>
      </c>
      <c r="X1906" s="63">
        <v>-5.25241067171737</v>
      </c>
      <c r="Y1906" s="23">
        <v>-4.7002483150208697E-2</v>
      </c>
      <c r="Z1906" s="63">
        <v>8.5003550655674207</v>
      </c>
      <c r="AA1906" s="23"/>
      <c r="AB1906" s="63"/>
      <c r="AC1906" s="23"/>
      <c r="AD1906" s="63"/>
      <c r="AE1906" s="23"/>
      <c r="AF1906" s="64"/>
      <c r="AG1906" s="23">
        <v>9.3931993233127304E-3</v>
      </c>
      <c r="AH1906" s="63">
        <v>-5.1555058684243704</v>
      </c>
      <c r="AI1906" s="23">
        <v>-3.0667651333715198E-2</v>
      </c>
      <c r="AJ1906" s="63">
        <v>7.01934783883189</v>
      </c>
      <c r="AK1906" s="23">
        <v>7.4599999999918495E-2</v>
      </c>
      <c r="AL1906" s="23">
        <v>7.3991386134366594E-2</v>
      </c>
      <c r="AM1906" s="63">
        <v>24.724057292769398</v>
      </c>
      <c r="AN1906" s="19"/>
      <c r="AO1906" s="26">
        <v>5.2829424306764801E-2</v>
      </c>
      <c r="AP1906" s="26">
        <v>-9.9435256151045898E-2</v>
      </c>
      <c r="AQ1906" s="26">
        <v>7.6182503140444197E-2</v>
      </c>
      <c r="AR1906" s="26">
        <v>-0.122168900546094</v>
      </c>
      <c r="AS1906" s="24">
        <v>8</v>
      </c>
      <c r="AT1906" s="24">
        <v>4</v>
      </c>
      <c r="AU1906" s="24">
        <v>7</v>
      </c>
      <c r="AV1906" s="25">
        <v>5</v>
      </c>
      <c r="AW1906" s="19"/>
      <c r="AX1906" s="29">
        <v>0.25129283122398199</v>
      </c>
      <c r="AY1906" s="30">
        <v>0.31685526758383298</v>
      </c>
      <c r="AZ1906" s="30">
        <v>1.0793095228928</v>
      </c>
      <c r="BA1906" s="30">
        <v>0.41809611915914502</v>
      </c>
      <c r="BB1906" s="62">
        <v>2.5590084100731499E-2</v>
      </c>
      <c r="BC1906" s="108">
        <v>-28.165418652090001</v>
      </c>
      <c r="BD1906" s="22">
        <v>43882</v>
      </c>
      <c r="BE1906" s="22">
        <v>43913</v>
      </c>
      <c r="BF1906" s="24"/>
      <c r="BG1906" s="22"/>
      <c r="BH1906" s="37"/>
    </row>
    <row r="1907" spans="1:60" x14ac:dyDescent="0.25">
      <c r="A1907" s="19"/>
      <c r="B1907" s="17" t="s">
        <v>1921</v>
      </c>
      <c r="C1907" s="17" t="s">
        <v>6187</v>
      </c>
      <c r="D1907" s="17" t="s">
        <v>3336</v>
      </c>
      <c r="E1907" s="20" t="s">
        <v>7332</v>
      </c>
      <c r="F1907" s="20" t="s">
        <v>3159</v>
      </c>
      <c r="G1907" s="82" t="s">
        <v>7252</v>
      </c>
      <c r="H1907" s="85" t="s">
        <v>7264</v>
      </c>
      <c r="I1907" s="21" t="s">
        <v>7417</v>
      </c>
      <c r="J1907" s="21" t="s">
        <v>8186</v>
      </c>
      <c r="K1907" s="19"/>
      <c r="L1907" s="22">
        <v>44015</v>
      </c>
      <c r="M1907" s="98">
        <v>1031.20859999955</v>
      </c>
      <c r="N1907" s="94">
        <v>1031.20859999955</v>
      </c>
      <c r="O1907" s="94"/>
      <c r="P1907" s="62" t="str">
        <f t="shared" si="29"/>
        <v/>
      </c>
      <c r="Q1907" s="22"/>
      <c r="R1907" s="99">
        <v>4723.5249999999996</v>
      </c>
      <c r="S1907" s="99"/>
      <c r="T1907" s="19"/>
      <c r="U1907" s="23">
        <v>1.04073586408049E-3</v>
      </c>
      <c r="V1907" s="63">
        <v>-0.45394770040729798</v>
      </c>
      <c r="W1907" s="23">
        <v>4.39960905132466E-2</v>
      </c>
      <c r="X1907" s="63">
        <v>-5.2031609133409802</v>
      </c>
      <c r="Y1907" s="23">
        <v>-4.3667811250998098E-2</v>
      </c>
      <c r="Z1907" s="63">
        <v>8.8338222554884904</v>
      </c>
      <c r="AA1907" s="23"/>
      <c r="AB1907" s="63"/>
      <c r="AC1907" s="23"/>
      <c r="AD1907" s="63"/>
      <c r="AE1907" s="23"/>
      <c r="AF1907" s="64"/>
      <c r="AG1907" s="23">
        <v>9.3017064609739498E-3</v>
      </c>
      <c r="AH1907" s="63">
        <v>-5.1646551546582504</v>
      </c>
      <c r="AI1907" s="23">
        <v>-2.7274295702227402E-2</v>
      </c>
      <c r="AJ1907" s="63">
        <v>7.3586834019806702</v>
      </c>
      <c r="AK1907" s="23">
        <v>3.12085999994451E-2</v>
      </c>
      <c r="AL1907" s="23">
        <v>4.1379512605999501E-2</v>
      </c>
      <c r="AM1907" s="63">
        <v>20.0399660126131</v>
      </c>
      <c r="AN1907" s="19"/>
      <c r="AO1907" s="26">
        <v>5.2955841416405698E-2</v>
      </c>
      <c r="AP1907" s="26">
        <v>-9.9285273005079902E-2</v>
      </c>
      <c r="AQ1907" s="26">
        <v>7.6898345458175796E-2</v>
      </c>
      <c r="AR1907" s="26">
        <v>-0.121685634410824</v>
      </c>
      <c r="AS1907" s="24"/>
      <c r="AT1907" s="24"/>
      <c r="AU1907" s="24"/>
      <c r="AV1907" s="25"/>
      <c r="AW1907" s="19"/>
      <c r="AX1907" s="29"/>
      <c r="AY1907" s="30"/>
      <c r="AZ1907" s="30"/>
      <c r="BA1907" s="30"/>
      <c r="BB1907" s="62"/>
      <c r="BC1907" s="108">
        <v>-28.132329076528499</v>
      </c>
      <c r="BD1907" s="22">
        <v>43882</v>
      </c>
      <c r="BE1907" s="22">
        <v>43913</v>
      </c>
      <c r="BF1907" s="24"/>
      <c r="BG1907" s="22"/>
      <c r="BH1907" s="37"/>
    </row>
    <row r="1908" spans="1:60" x14ac:dyDescent="0.25">
      <c r="A1908" s="19"/>
      <c r="B1908" s="17" t="s">
        <v>1922</v>
      </c>
      <c r="C1908" s="17" t="s">
        <v>6188</v>
      </c>
      <c r="D1908" s="17" t="s">
        <v>3336</v>
      </c>
      <c r="E1908" s="20" t="s">
        <v>7333</v>
      </c>
      <c r="F1908" s="20" t="s">
        <v>3159</v>
      </c>
      <c r="G1908" s="82" t="s">
        <v>7252</v>
      </c>
      <c r="H1908" s="85" t="s">
        <v>7264</v>
      </c>
      <c r="I1908" s="21" t="s">
        <v>7417</v>
      </c>
      <c r="J1908" s="21" t="s">
        <v>8187</v>
      </c>
      <c r="K1908" s="19"/>
      <c r="L1908" s="22">
        <v>44015</v>
      </c>
      <c r="M1908" s="98">
        <v>1112.2294999994299</v>
      </c>
      <c r="N1908" s="94">
        <v>1112.2294999994299</v>
      </c>
      <c r="O1908" s="94">
        <v>1212.47560000047</v>
      </c>
      <c r="P1908" s="62">
        <f t="shared" si="29"/>
        <v>0.91732114031737944</v>
      </c>
      <c r="Q1908" s="22">
        <v>43882</v>
      </c>
      <c r="R1908" s="99">
        <v>28762.714</v>
      </c>
      <c r="S1908" s="99">
        <v>17488.042366424601</v>
      </c>
      <c r="T1908" s="19"/>
      <c r="U1908" s="23">
        <v>1.04629153793212E-3</v>
      </c>
      <c r="V1908" s="63">
        <v>-0.45339213302213499</v>
      </c>
      <c r="W1908" s="23">
        <v>4.4167626047055798E-2</v>
      </c>
      <c r="X1908" s="63">
        <v>-5.18600735996006</v>
      </c>
      <c r="Y1908" s="23">
        <v>-4.2714442803117002E-2</v>
      </c>
      <c r="Z1908" s="63">
        <v>8.9291591002693202</v>
      </c>
      <c r="AA1908" s="23">
        <v>8.0723282226244905E-2</v>
      </c>
      <c r="AB1908" s="63">
        <v>24.978943932277598</v>
      </c>
      <c r="AC1908" s="23"/>
      <c r="AD1908" s="63"/>
      <c r="AE1908" s="23"/>
      <c r="AF1908" s="64"/>
      <c r="AG1908" s="23">
        <v>9.3182962609716907E-3</v>
      </c>
      <c r="AH1908" s="63">
        <v>-5.1629961746584696</v>
      </c>
      <c r="AI1908" s="23">
        <v>-2.62886341170088E-2</v>
      </c>
      <c r="AJ1908" s="63">
        <v>7.4572495605025297</v>
      </c>
      <c r="AK1908" s="23">
        <v>0.11222949999864799</v>
      </c>
      <c r="AL1908" s="23">
        <v>8.2278939198731693E-2</v>
      </c>
      <c r="AM1908" s="63">
        <v>32.336932339356302</v>
      </c>
      <c r="AN1908" s="19"/>
      <c r="AO1908" s="26">
        <v>5.2961599070840699E-2</v>
      </c>
      <c r="AP1908" s="26">
        <v>-9.9270559951110005E-2</v>
      </c>
      <c r="AQ1908" s="26">
        <v>7.7075366782082697E-2</v>
      </c>
      <c r="AR1908" s="26">
        <v>-0.121536793521082</v>
      </c>
      <c r="AS1908" s="24">
        <v>8</v>
      </c>
      <c r="AT1908" s="24">
        <v>4</v>
      </c>
      <c r="AU1908" s="24">
        <v>7</v>
      </c>
      <c r="AV1908" s="25">
        <v>5</v>
      </c>
      <c r="AW1908" s="19"/>
      <c r="AX1908" s="29">
        <v>0.24747398150939301</v>
      </c>
      <c r="AY1908" s="30">
        <v>0.33111405496811103</v>
      </c>
      <c r="AZ1908" s="30">
        <v>1.0629620209911099</v>
      </c>
      <c r="BA1908" s="30">
        <v>0.437439159715723</v>
      </c>
      <c r="BB1908" s="62">
        <v>2.52032610337483E-2</v>
      </c>
      <c r="BC1908" s="108">
        <v>-28.120137015561301</v>
      </c>
      <c r="BD1908" s="22">
        <v>43882</v>
      </c>
      <c r="BE1908" s="22">
        <v>43913</v>
      </c>
      <c r="BF1908" s="24"/>
      <c r="BG1908" s="22"/>
      <c r="BH1908" s="37"/>
    </row>
    <row r="1909" spans="1:60" x14ac:dyDescent="0.25">
      <c r="A1909" s="19"/>
      <c r="B1909" s="17" t="s">
        <v>1923</v>
      </c>
      <c r="C1909" s="17" t="s">
        <v>6189</v>
      </c>
      <c r="D1909" s="17" t="s">
        <v>3336</v>
      </c>
      <c r="E1909" s="20" t="s">
        <v>7334</v>
      </c>
      <c r="F1909" s="20" t="s">
        <v>3159</v>
      </c>
      <c r="G1909" s="82" t="s">
        <v>7252</v>
      </c>
      <c r="H1909" s="85" t="s">
        <v>7264</v>
      </c>
      <c r="I1909" s="21" t="s">
        <v>7417</v>
      </c>
      <c r="J1909" s="21" t="s">
        <v>8188</v>
      </c>
      <c r="K1909" s="19"/>
      <c r="L1909" s="22">
        <v>44015</v>
      </c>
      <c r="M1909" s="98">
        <v>1151.55489999987</v>
      </c>
      <c r="N1909" s="94">
        <v>1151.55489999987</v>
      </c>
      <c r="O1909" s="94">
        <v>1254.4299999996999</v>
      </c>
      <c r="P1909" s="62">
        <f t="shared" si="29"/>
        <v>0.91799056145033642</v>
      </c>
      <c r="Q1909" s="22">
        <v>43882</v>
      </c>
      <c r="R1909" s="99">
        <v>45206.881999999998</v>
      </c>
      <c r="S1909" s="99">
        <v>27574.018950378399</v>
      </c>
      <c r="T1909" s="19"/>
      <c r="U1909" s="23">
        <v>1.0517714235902501E-3</v>
      </c>
      <c r="V1909" s="63">
        <v>-0.45284414445632099</v>
      </c>
      <c r="W1909" s="23">
        <v>4.4339365545965799E-2</v>
      </c>
      <c r="X1909" s="63">
        <v>-5.1688334100690598</v>
      </c>
      <c r="Y1909" s="23">
        <v>-4.1758211215928903E-2</v>
      </c>
      <c r="Z1909" s="63">
        <v>9.0247822589881306</v>
      </c>
      <c r="AA1909" s="23">
        <v>8.2894922070408897E-2</v>
      </c>
      <c r="AB1909" s="63">
        <v>25.196107916708598</v>
      </c>
      <c r="AC1909" s="23"/>
      <c r="AD1909" s="63"/>
      <c r="AE1909" s="23"/>
      <c r="AF1909" s="64"/>
      <c r="AG1909" s="23">
        <v>9.3348725804389705E-3</v>
      </c>
      <c r="AH1909" s="63">
        <v>-5.16133854271175</v>
      </c>
      <c r="AI1909" s="23">
        <v>-2.52999419180924E-2</v>
      </c>
      <c r="AJ1909" s="63">
        <v>7.55611878039781</v>
      </c>
      <c r="AK1909" s="23">
        <v>0.15155489999961</v>
      </c>
      <c r="AL1909" s="23">
        <v>9.7294135152042105E-2</v>
      </c>
      <c r="AM1909" s="63">
        <v>36.989644583605703</v>
      </c>
      <c r="AN1909" s="19"/>
      <c r="AO1909" s="26">
        <v>5.2967385094234501E-2</v>
      </c>
      <c r="AP1909" s="26">
        <v>-9.9255670758866502E-2</v>
      </c>
      <c r="AQ1909" s="26">
        <v>7.7252134098671404E-2</v>
      </c>
      <c r="AR1909" s="26">
        <v>-0.121387156412384</v>
      </c>
      <c r="AS1909" s="24">
        <v>8</v>
      </c>
      <c r="AT1909" s="24">
        <v>4</v>
      </c>
      <c r="AU1909" s="24">
        <v>7</v>
      </c>
      <c r="AV1909" s="25">
        <v>5</v>
      </c>
      <c r="AW1909" s="19"/>
      <c r="AX1909" s="29">
        <v>0.24747035505366499</v>
      </c>
      <c r="AY1909" s="30">
        <v>0.33948065094455199</v>
      </c>
      <c r="AZ1909" s="30">
        <v>1.0726745576830601</v>
      </c>
      <c r="BA1909" s="30">
        <v>0.44860205091936201</v>
      </c>
      <c r="BB1909" s="62">
        <v>2.5203133642826302E-2</v>
      </c>
      <c r="BC1909" s="108">
        <v>-28.107897610840201</v>
      </c>
      <c r="BD1909" s="22">
        <v>43882</v>
      </c>
      <c r="BE1909" s="22">
        <v>43913</v>
      </c>
      <c r="BF1909" s="24"/>
      <c r="BG1909" s="22"/>
      <c r="BH1909" s="37"/>
    </row>
    <row r="1910" spans="1:60" x14ac:dyDescent="0.25">
      <c r="A1910" s="19"/>
      <c r="B1910" s="17" t="s">
        <v>1924</v>
      </c>
      <c r="C1910" s="17" t="s">
        <v>6190</v>
      </c>
      <c r="D1910" s="17" t="s">
        <v>3337</v>
      </c>
      <c r="E1910" s="20" t="s">
        <v>7289</v>
      </c>
      <c r="F1910" s="20" t="s">
        <v>3155</v>
      </c>
      <c r="G1910" s="82" t="s">
        <v>7249</v>
      </c>
      <c r="H1910" s="85" t="s">
        <v>7450</v>
      </c>
      <c r="I1910" s="21" t="s">
        <v>7418</v>
      </c>
      <c r="J1910" s="21" t="s">
        <v>8189</v>
      </c>
      <c r="K1910" s="19"/>
      <c r="L1910" s="22">
        <v>44015</v>
      </c>
      <c r="M1910" s="98">
        <v>591794.32198238396</v>
      </c>
      <c r="N1910" s="94">
        <v>591794.32198238396</v>
      </c>
      <c r="O1910" s="94">
        <v>659524.51336002303</v>
      </c>
      <c r="P1910" s="62">
        <f t="shared" si="29"/>
        <v>0.89730451256075405</v>
      </c>
      <c r="Q1910" s="22">
        <v>43886</v>
      </c>
      <c r="R1910" s="99">
        <v>390940.66970556602</v>
      </c>
      <c r="S1910" s="99">
        <v>250688.17503247099</v>
      </c>
      <c r="T1910" s="19"/>
      <c r="U1910" s="23">
        <v>-1.0321751958144901E-2</v>
      </c>
      <c r="V1910" s="63">
        <v>-1.59019648262984</v>
      </c>
      <c r="W1910" s="23">
        <v>3.1194670755212402E-3</v>
      </c>
      <c r="X1910" s="63">
        <v>-9.29082325712079</v>
      </c>
      <c r="Y1910" s="23">
        <v>-6.21027056567982E-2</v>
      </c>
      <c r="Z1910" s="63">
        <v>6.9903328149011896</v>
      </c>
      <c r="AA1910" s="23">
        <v>3.1358959153294598E-2</v>
      </c>
      <c r="AB1910" s="63">
        <v>20.042511624982598</v>
      </c>
      <c r="AC1910" s="23">
        <v>0.17637120720260999</v>
      </c>
      <c r="AD1910" s="63">
        <v>37.704417967819602</v>
      </c>
      <c r="AE1910" s="23">
        <v>9.9706670811428894E-2</v>
      </c>
      <c r="AF1910" s="64">
        <v>22.164008665102301</v>
      </c>
      <c r="AG1910" s="23">
        <v>1.14471362048789E-2</v>
      </c>
      <c r="AH1910" s="63">
        <v>-4.9501121802677499</v>
      </c>
      <c r="AI1910" s="23">
        <v>-5.01130220919003E-2</v>
      </c>
      <c r="AJ1910" s="63">
        <v>5.0748107630133701</v>
      </c>
      <c r="AK1910" s="23">
        <v>0.25646352862531802</v>
      </c>
      <c r="AL1910" s="23">
        <v>2.4179670293961002E-2</v>
      </c>
      <c r="AM1910" s="63">
        <v>34.661697833216699</v>
      </c>
      <c r="AN1910" s="19"/>
      <c r="AO1910" s="26">
        <v>3.5696939376066397E-2</v>
      </c>
      <c r="AP1910" s="26">
        <v>-6.1565816345173503E-2</v>
      </c>
      <c r="AQ1910" s="26">
        <v>8.2977333529997893E-2</v>
      </c>
      <c r="AR1910" s="26">
        <v>-0.12432533786253799</v>
      </c>
      <c r="AS1910" s="24">
        <v>7</v>
      </c>
      <c r="AT1910" s="24">
        <v>5</v>
      </c>
      <c r="AU1910" s="24">
        <v>7</v>
      </c>
      <c r="AV1910" s="25">
        <v>5</v>
      </c>
      <c r="AW1910" s="19"/>
      <c r="AX1910" s="29">
        <v>0.21824050561845099</v>
      </c>
      <c r="AY1910" s="30">
        <v>0.18091275353981501</v>
      </c>
      <c r="AZ1910" s="30">
        <v>0.66373588845272002</v>
      </c>
      <c r="BA1910" s="30">
        <v>0.24409921934375201</v>
      </c>
      <c r="BB1910" s="62">
        <v>2.2387510081134699E-2</v>
      </c>
      <c r="BC1910" s="108">
        <v>-20.641744410473599</v>
      </c>
      <c r="BD1910" s="22">
        <v>43886</v>
      </c>
      <c r="BE1910" s="22">
        <v>43913</v>
      </c>
      <c r="BF1910" s="24"/>
      <c r="BG1910" s="22"/>
      <c r="BH1910" s="37"/>
    </row>
    <row r="1911" spans="1:60" x14ac:dyDescent="0.25">
      <c r="A1911" s="19"/>
      <c r="B1911" s="17" t="s">
        <v>1925</v>
      </c>
      <c r="C1911" s="17" t="s">
        <v>6191</v>
      </c>
      <c r="D1911" s="17" t="s">
        <v>3337</v>
      </c>
      <c r="E1911" s="20" t="s">
        <v>7290</v>
      </c>
      <c r="F1911" s="20" t="s">
        <v>3155</v>
      </c>
      <c r="G1911" s="82" t="s">
        <v>7249</v>
      </c>
      <c r="H1911" s="85" t="s">
        <v>7450</v>
      </c>
      <c r="I1911" s="21" t="s">
        <v>7418</v>
      </c>
      <c r="J1911" s="21" t="s">
        <v>8190</v>
      </c>
      <c r="K1911" s="19"/>
      <c r="L1911" s="22">
        <v>44015</v>
      </c>
      <c r="M1911" s="98">
        <v>660342.13916969299</v>
      </c>
      <c r="N1911" s="94">
        <v>660342.13916969299</v>
      </c>
      <c r="O1911" s="94">
        <v>732837.08076000202</v>
      </c>
      <c r="P1911" s="62">
        <f t="shared" si="29"/>
        <v>0.90107631901605356</v>
      </c>
      <c r="Q1911" s="22">
        <v>43886</v>
      </c>
      <c r="R1911" s="99">
        <v>950626.41830859403</v>
      </c>
      <c r="S1911" s="99">
        <v>891385.81785253901</v>
      </c>
      <c r="T1911" s="19"/>
      <c r="U1911" s="23">
        <v>-1.0289615488545701E-2</v>
      </c>
      <c r="V1911" s="63">
        <v>-1.5869828356699101</v>
      </c>
      <c r="W1911" s="23">
        <v>4.0985977011587203E-3</v>
      </c>
      <c r="X1911" s="63">
        <v>-9.1929101945570402</v>
      </c>
      <c r="Y1911" s="23">
        <v>-5.6535668595679503E-2</v>
      </c>
      <c r="Z1911" s="63">
        <v>7.5470365210130703</v>
      </c>
      <c r="AA1911" s="23">
        <v>4.3722873184378799E-2</v>
      </c>
      <c r="AB1911" s="63">
        <v>21.2789030280837</v>
      </c>
      <c r="AC1911" s="23">
        <v>0.204724478357239</v>
      </c>
      <c r="AD1911" s="63">
        <v>40.539745083253401</v>
      </c>
      <c r="AE1911" s="23">
        <v>0.13969238559191599</v>
      </c>
      <c r="AF1911" s="64">
        <v>26.162580143165499</v>
      </c>
      <c r="AG1911" s="23">
        <v>1.1545823870619599E-2</v>
      </c>
      <c r="AH1911" s="63">
        <v>-4.9402434136936799</v>
      </c>
      <c r="AI1911" s="23">
        <v>-4.4381679408616002E-2</v>
      </c>
      <c r="AJ1911" s="63">
        <v>5.64794503134181</v>
      </c>
      <c r="AK1911" s="23">
        <v>0.40200029547675498</v>
      </c>
      <c r="AL1911" s="23">
        <v>3.5994285442939103E-2</v>
      </c>
      <c r="AM1911" s="63">
        <v>49.215374518360498</v>
      </c>
      <c r="AN1911" s="19"/>
      <c r="AO1911" s="26">
        <v>3.5730707517359399E-2</v>
      </c>
      <c r="AP1911" s="26">
        <v>-6.1535356764579802E-2</v>
      </c>
      <c r="AQ1911" s="26">
        <v>8.4036745944176802E-2</v>
      </c>
      <c r="AR1911" s="26">
        <v>-0.123442004011013</v>
      </c>
      <c r="AS1911" s="24">
        <v>7</v>
      </c>
      <c r="AT1911" s="24">
        <v>5</v>
      </c>
      <c r="AU1911" s="24">
        <v>7</v>
      </c>
      <c r="AV1911" s="25">
        <v>5</v>
      </c>
      <c r="AW1911" s="19"/>
      <c r="AX1911" s="29">
        <v>0.21817477793782</v>
      </c>
      <c r="AY1911" s="30">
        <v>0.234942404077401</v>
      </c>
      <c r="AZ1911" s="30">
        <v>0.70996238656243804</v>
      </c>
      <c r="BA1911" s="30">
        <v>0.31762060685377902</v>
      </c>
      <c r="BB1911" s="62">
        <v>2.23817472705196E-2</v>
      </c>
      <c r="BC1911" s="108">
        <v>-20.572025539178899</v>
      </c>
      <c r="BD1911" s="22">
        <v>43886</v>
      </c>
      <c r="BE1911" s="22">
        <v>43913</v>
      </c>
      <c r="BF1911" s="24"/>
      <c r="BG1911" s="22"/>
      <c r="BH1911" s="37"/>
    </row>
    <row r="1912" spans="1:60" x14ac:dyDescent="0.25">
      <c r="A1912" s="19"/>
      <c r="B1912" s="17" t="s">
        <v>1926</v>
      </c>
      <c r="C1912" s="17" t="s">
        <v>6192</v>
      </c>
      <c r="D1912" s="17" t="s">
        <v>3337</v>
      </c>
      <c r="E1912" s="20" t="s">
        <v>7291</v>
      </c>
      <c r="F1912" s="20" t="s">
        <v>3155</v>
      </c>
      <c r="G1912" s="82" t="s">
        <v>7249</v>
      </c>
      <c r="H1912" s="85" t="s">
        <v>7450</v>
      </c>
      <c r="I1912" s="21" t="s">
        <v>7418</v>
      </c>
      <c r="J1912" s="21" t="s">
        <v>8191</v>
      </c>
      <c r="K1912" s="19"/>
      <c r="L1912" s="22">
        <v>44015</v>
      </c>
      <c r="M1912" s="98">
        <v>717558.50144195603</v>
      </c>
      <c r="N1912" s="94">
        <v>717558.50144195603</v>
      </c>
      <c r="O1912" s="94">
        <v>793561.00362014805</v>
      </c>
      <c r="P1912" s="62">
        <f t="shared" si="29"/>
        <v>0.90422601182331797</v>
      </c>
      <c r="Q1912" s="22">
        <v>43886</v>
      </c>
      <c r="R1912" s="99">
        <v>14251183.032015599</v>
      </c>
      <c r="S1912" s="99">
        <v>18759621.7784063</v>
      </c>
      <c r="T1912" s="19"/>
      <c r="U1912" s="23">
        <v>-1.02628595832357E-2</v>
      </c>
      <c r="V1912" s="63">
        <v>-1.58430724513892</v>
      </c>
      <c r="W1912" s="23">
        <v>4.9137828173115797E-3</v>
      </c>
      <c r="X1912" s="63">
        <v>-9.1113916829344799</v>
      </c>
      <c r="Y1912" s="23">
        <v>-5.1879384136554997E-2</v>
      </c>
      <c r="Z1912" s="63">
        <v>8.0126649669255094</v>
      </c>
      <c r="AA1912" s="23">
        <v>5.41213831747882E-2</v>
      </c>
      <c r="AB1912" s="63">
        <v>22.318754027131899</v>
      </c>
      <c r="AC1912" s="23">
        <v>0.22883339845255299</v>
      </c>
      <c r="AD1912" s="63">
        <v>42.9506370928138</v>
      </c>
      <c r="AE1912" s="23">
        <v>0.17406791710906</v>
      </c>
      <c r="AF1912" s="64">
        <v>29.6001332948799</v>
      </c>
      <c r="AG1912" s="23">
        <v>1.1627891823081901E-2</v>
      </c>
      <c r="AH1912" s="63">
        <v>-4.9320366184474604</v>
      </c>
      <c r="AI1912" s="23">
        <v>-3.9587545870745103E-2</v>
      </c>
      <c r="AJ1912" s="63">
        <v>6.1273583851289004</v>
      </c>
      <c r="AK1912" s="23">
        <v>0.52347877163789203</v>
      </c>
      <c r="AL1912" s="23">
        <v>4.5042716132229502E-2</v>
      </c>
      <c r="AM1912" s="63">
        <v>61.363222134474199</v>
      </c>
      <c r="AN1912" s="19"/>
      <c r="AO1912" s="26">
        <v>3.5758650481511702E-2</v>
      </c>
      <c r="AP1912" s="26">
        <v>-6.15099934693717E-2</v>
      </c>
      <c r="AQ1912" s="26">
        <v>8.4919098622776801E-2</v>
      </c>
      <c r="AR1912" s="26">
        <v>-0.12270703954345701</v>
      </c>
      <c r="AS1912" s="24">
        <v>7</v>
      </c>
      <c r="AT1912" s="24">
        <v>5</v>
      </c>
      <c r="AU1912" s="24">
        <v>7</v>
      </c>
      <c r="AV1912" s="25">
        <v>5</v>
      </c>
      <c r="AW1912" s="19"/>
      <c r="AX1912" s="29">
        <v>0.21812086653953899</v>
      </c>
      <c r="AY1912" s="30">
        <v>0.28038957459193597</v>
      </c>
      <c r="AZ1912" s="30">
        <v>0.74882469703879895</v>
      </c>
      <c r="BA1912" s="30">
        <v>0.37967874947435098</v>
      </c>
      <c r="BB1912" s="62">
        <v>2.2377031208743601E-2</v>
      </c>
      <c r="BC1912" s="108">
        <v>-20.514012087689501</v>
      </c>
      <c r="BD1912" s="22">
        <v>43886</v>
      </c>
      <c r="BE1912" s="22">
        <v>43913</v>
      </c>
      <c r="BF1912" s="24"/>
      <c r="BG1912" s="22"/>
      <c r="BH1912" s="37"/>
    </row>
    <row r="1913" spans="1:60" x14ac:dyDescent="0.25">
      <c r="A1913" s="19"/>
      <c r="B1913" s="17" t="s">
        <v>1927</v>
      </c>
      <c r="C1913" s="17" t="s">
        <v>6193</v>
      </c>
      <c r="D1913" s="17" t="s">
        <v>3337</v>
      </c>
      <c r="E1913" s="20" t="s">
        <v>7300</v>
      </c>
      <c r="F1913" s="20" t="s">
        <v>3155</v>
      </c>
      <c r="G1913" s="82" t="s">
        <v>7249</v>
      </c>
      <c r="H1913" s="85" t="s">
        <v>7450</v>
      </c>
      <c r="I1913" s="21" t="s">
        <v>7418</v>
      </c>
      <c r="J1913" s="21" t="s">
        <v>8192</v>
      </c>
      <c r="K1913" s="19"/>
      <c r="L1913" s="22">
        <v>44015</v>
      </c>
      <c r="M1913" s="98">
        <v>728229.64758396102</v>
      </c>
      <c r="N1913" s="94">
        <v>728229.64758396102</v>
      </c>
      <c r="O1913" s="94">
        <v>806510.43021965004</v>
      </c>
      <c r="P1913" s="62">
        <f t="shared" si="29"/>
        <v>0.90293890853417791</v>
      </c>
      <c r="Q1913" s="22">
        <v>43886</v>
      </c>
      <c r="R1913" s="99">
        <v>90993.0253155518</v>
      </c>
      <c r="S1913" s="99">
        <v>26804.0333931885</v>
      </c>
      <c r="T1913" s="19"/>
      <c r="U1913" s="23">
        <v>-1.0273736705130401E-2</v>
      </c>
      <c r="V1913" s="63">
        <v>-1.5853949573283901</v>
      </c>
      <c r="W1913" s="23">
        <v>4.5847602686990303E-3</v>
      </c>
      <c r="X1913" s="63">
        <v>-9.1442939378030097</v>
      </c>
      <c r="Y1913" s="23">
        <v>-5.3804511039779797E-2</v>
      </c>
      <c r="Z1913" s="63">
        <v>7.8201522766030402</v>
      </c>
      <c r="AA1913" s="23">
        <v>4.9915256424355903E-2</v>
      </c>
      <c r="AB1913" s="63">
        <v>21.898141352081399</v>
      </c>
      <c r="AC1913" s="23">
        <v>0.21860003609617701</v>
      </c>
      <c r="AD1913" s="63">
        <v>41.927300857147202</v>
      </c>
      <c r="AE1913" s="23">
        <v>0.15938838158399399</v>
      </c>
      <c r="AF1913" s="64">
        <v>28.1321797423589</v>
      </c>
      <c r="AG1913" s="23">
        <v>1.15945882589585E-2</v>
      </c>
      <c r="AH1913" s="63">
        <v>-4.9353669748597904</v>
      </c>
      <c r="AI1913" s="23">
        <v>-4.15681196327932E-2</v>
      </c>
      <c r="AJ1913" s="63">
        <v>5.9293010089240896</v>
      </c>
      <c r="AK1913" s="23">
        <v>0.42919034341524798</v>
      </c>
      <c r="AL1913" s="23">
        <v>4.1483823139060398E-2</v>
      </c>
      <c r="AM1913" s="63">
        <v>43.028843946463901</v>
      </c>
      <c r="AN1913" s="19"/>
      <c r="AO1913" s="26">
        <v>3.5747443538639297E-2</v>
      </c>
      <c r="AP1913" s="26">
        <v>-6.1522293300222401E-2</v>
      </c>
      <c r="AQ1913" s="26">
        <v>8.4584478776378105E-2</v>
      </c>
      <c r="AR1913" s="26">
        <v>-0.123013941920362</v>
      </c>
      <c r="AS1913" s="24">
        <v>7</v>
      </c>
      <c r="AT1913" s="24">
        <v>5</v>
      </c>
      <c r="AU1913" s="24">
        <v>7</v>
      </c>
      <c r="AV1913" s="25">
        <v>5</v>
      </c>
      <c r="AW1913" s="19"/>
      <c r="AX1913" s="29">
        <v>0.21814413411251701</v>
      </c>
      <c r="AY1913" s="30">
        <v>0.26198540475661503</v>
      </c>
      <c r="AZ1913" s="30">
        <v>0.73309942868127098</v>
      </c>
      <c r="BA1913" s="30">
        <v>0.35452194471508802</v>
      </c>
      <c r="BB1913" s="62">
        <v>2.2379077080877299E-2</v>
      </c>
      <c r="BC1913" s="108">
        <v>-20.538662686216401</v>
      </c>
      <c r="BD1913" s="22">
        <v>43886</v>
      </c>
      <c r="BE1913" s="22">
        <v>43913</v>
      </c>
      <c r="BF1913" s="24"/>
      <c r="BG1913" s="22"/>
      <c r="BH1913" s="37"/>
    </row>
    <row r="1914" spans="1:60" x14ac:dyDescent="0.25">
      <c r="A1914" s="19"/>
      <c r="B1914" s="17" t="s">
        <v>1928</v>
      </c>
      <c r="C1914" s="17" t="s">
        <v>6194</v>
      </c>
      <c r="D1914" s="17" t="s">
        <v>3337</v>
      </c>
      <c r="E1914" s="20" t="s">
        <v>7337</v>
      </c>
      <c r="F1914" s="20" t="s">
        <v>3155</v>
      </c>
      <c r="G1914" s="82" t="s">
        <v>7249</v>
      </c>
      <c r="H1914" s="85" t="s">
        <v>7450</v>
      </c>
      <c r="I1914" s="21" t="s">
        <v>7418</v>
      </c>
      <c r="J1914" s="21" t="s">
        <v>8193</v>
      </c>
      <c r="K1914" s="19"/>
      <c r="L1914" s="22">
        <v>44015</v>
      </c>
      <c r="M1914" s="98">
        <v>793258.20311832405</v>
      </c>
      <c r="N1914" s="94">
        <v>793258.20311832405</v>
      </c>
      <c r="O1914" s="94">
        <v>877898.52956008899</v>
      </c>
      <c r="P1914" s="62">
        <f t="shared" si="29"/>
        <v>0.90358757465492301</v>
      </c>
      <c r="Q1914" s="22">
        <v>43886</v>
      </c>
      <c r="R1914" s="99">
        <v>116082.386986572</v>
      </c>
      <c r="S1914" s="99">
        <v>345989.83368798799</v>
      </c>
      <c r="T1914" s="19"/>
      <c r="U1914" s="23">
        <v>-1.02683101040384E-2</v>
      </c>
      <c r="V1914" s="63">
        <v>-1.5848522972191901</v>
      </c>
      <c r="W1914" s="23">
        <v>4.74889493125374E-3</v>
      </c>
      <c r="X1914" s="63">
        <v>-9.1278804715402693</v>
      </c>
      <c r="Y1914" s="23">
        <v>-5.2822482908595703E-2</v>
      </c>
      <c r="Z1914" s="63">
        <v>7.9183550897214401</v>
      </c>
      <c r="AA1914" s="23">
        <v>5.2011605319421499E-2</v>
      </c>
      <c r="AB1914" s="63">
        <v>22.107776241609798</v>
      </c>
      <c r="AC1914" s="23">
        <v>0.22392578573286301</v>
      </c>
      <c r="AD1914" s="63">
        <v>42.4598758208449</v>
      </c>
      <c r="AE1914" s="23">
        <v>0.16704026942345099</v>
      </c>
      <c r="AF1914" s="64">
        <v>28.897368526318999</v>
      </c>
      <c r="AG1914" s="23">
        <v>1.1611136991632499E-2</v>
      </c>
      <c r="AH1914" s="63">
        <v>-4.9337121015923904</v>
      </c>
      <c r="AI1914" s="23">
        <v>-4.0558603874160298E-2</v>
      </c>
      <c r="AJ1914" s="63">
        <v>6.0302525847873802</v>
      </c>
      <c r="AK1914" s="23">
        <v>0.56122456823126399</v>
      </c>
      <c r="AL1914" s="23">
        <v>5.5099677279940799E-2</v>
      </c>
      <c r="AM1914" s="63">
        <v>58.9772772343713</v>
      </c>
      <c r="AN1914" s="19"/>
      <c r="AO1914" s="26">
        <v>3.5753092308368699E-2</v>
      </c>
      <c r="AP1914" s="26">
        <v>-6.1515083865742802E-2</v>
      </c>
      <c r="AQ1914" s="26">
        <v>8.4740763304580496E-2</v>
      </c>
      <c r="AR1914" s="26">
        <v>-0.122857579764095</v>
      </c>
      <c r="AS1914" s="24">
        <v>7</v>
      </c>
      <c r="AT1914" s="24">
        <v>5</v>
      </c>
      <c r="AU1914" s="24">
        <v>7</v>
      </c>
      <c r="AV1914" s="25">
        <v>5</v>
      </c>
      <c r="AW1914" s="19"/>
      <c r="AX1914" s="29">
        <v>0.21813225361140201</v>
      </c>
      <c r="AY1914" s="30">
        <v>0.27116742093630802</v>
      </c>
      <c r="AZ1914" s="30">
        <v>0.74094209220856999</v>
      </c>
      <c r="BA1914" s="30">
        <v>0.36706970425575502</v>
      </c>
      <c r="BB1914" s="62">
        <v>2.2378032196174898E-2</v>
      </c>
      <c r="BC1914" s="108">
        <v>-20.525856676103999</v>
      </c>
      <c r="BD1914" s="22">
        <v>43886</v>
      </c>
      <c r="BE1914" s="22">
        <v>43913</v>
      </c>
      <c r="BF1914" s="24"/>
      <c r="BG1914" s="22"/>
      <c r="BH1914" s="37"/>
    </row>
    <row r="1915" spans="1:60" x14ac:dyDescent="0.25">
      <c r="A1915" s="19"/>
      <c r="B1915" s="17" t="s">
        <v>1929</v>
      </c>
      <c r="C1915" s="17" t="s">
        <v>6195</v>
      </c>
      <c r="D1915" s="17" t="s">
        <v>3337</v>
      </c>
      <c r="E1915" s="20" t="s">
        <v>7294</v>
      </c>
      <c r="F1915" s="20" t="s">
        <v>3155</v>
      </c>
      <c r="G1915" s="82" t="s">
        <v>7249</v>
      </c>
      <c r="H1915" s="85" t="s">
        <v>7450</v>
      </c>
      <c r="I1915" s="21" t="s">
        <v>7418</v>
      </c>
      <c r="J1915" s="21" t="s">
        <v>8194</v>
      </c>
      <c r="K1915" s="19"/>
      <c r="L1915" s="22">
        <v>44015</v>
      </c>
      <c r="M1915" s="98">
        <v>619441.34502792405</v>
      </c>
      <c r="N1915" s="94">
        <v>619441.34502792405</v>
      </c>
      <c r="O1915" s="94">
        <v>689169.00218009902</v>
      </c>
      <c r="P1915" s="62">
        <f t="shared" si="29"/>
        <v>0.89882357312705541</v>
      </c>
      <c r="Q1915" s="22">
        <v>43886</v>
      </c>
      <c r="R1915" s="99">
        <v>277606.029085449</v>
      </c>
      <c r="S1915" s="99">
        <v>109938.015619385</v>
      </c>
      <c r="T1915" s="19"/>
      <c r="U1915" s="23">
        <v>-1.03087755023807E-2</v>
      </c>
      <c r="V1915" s="63">
        <v>-1.5888988370534201</v>
      </c>
      <c r="W1915" s="23">
        <v>3.5142207998433198E-3</v>
      </c>
      <c r="X1915" s="63">
        <v>-9.2513478846813104</v>
      </c>
      <c r="Y1915" s="23">
        <v>-5.9861136358449599E-2</v>
      </c>
      <c r="Z1915" s="63">
        <v>7.2144897447360599</v>
      </c>
      <c r="AA1915" s="23">
        <v>3.6328009111457497E-2</v>
      </c>
      <c r="AB1915" s="63">
        <v>20.5394166207989</v>
      </c>
      <c r="AC1915" s="23">
        <v>0.18772725680348201</v>
      </c>
      <c r="AD1915" s="63">
        <v>38.840022927906801</v>
      </c>
      <c r="AE1915" s="23">
        <v>0.115664896147791</v>
      </c>
      <c r="AF1915" s="64">
        <v>23.759831198753101</v>
      </c>
      <c r="AG1915" s="23">
        <v>1.1486952769701001E-2</v>
      </c>
      <c r="AH1915" s="63">
        <v>-4.9461305237855404</v>
      </c>
      <c r="AI1915" s="23">
        <v>-4.7805595546378803E-2</v>
      </c>
      <c r="AJ1915" s="63">
        <v>5.3055534175655303</v>
      </c>
      <c r="AK1915" s="23">
        <v>0.31516209135414103</v>
      </c>
      <c r="AL1915" s="23">
        <v>2.9085171265251099E-2</v>
      </c>
      <c r="AM1915" s="63">
        <v>40.531554106099101</v>
      </c>
      <c r="AN1915" s="19"/>
      <c r="AO1915" s="26">
        <v>3.5710577309146202E-2</v>
      </c>
      <c r="AP1915" s="26">
        <v>-6.1553783514682402E-2</v>
      </c>
      <c r="AQ1915" s="26">
        <v>8.3403701315546599E-2</v>
      </c>
      <c r="AR1915" s="26">
        <v>-0.12396910557799901</v>
      </c>
      <c r="AS1915" s="24">
        <v>7</v>
      </c>
      <c r="AT1915" s="24">
        <v>5</v>
      </c>
      <c r="AU1915" s="24">
        <v>7</v>
      </c>
      <c r="AV1915" s="25">
        <v>5</v>
      </c>
      <c r="AW1915" s="19"/>
      <c r="AX1915" s="29">
        <v>0.21821388713258799</v>
      </c>
      <c r="AY1915" s="30">
        <v>0.202626519676642</v>
      </c>
      <c r="AZ1915" s="30">
        <v>0.68231760713843004</v>
      </c>
      <c r="BA1915" s="30">
        <v>0.27361276733609002</v>
      </c>
      <c r="BB1915" s="62">
        <v>2.2385175051931602E-2</v>
      </c>
      <c r="BC1915" s="108">
        <v>-20.6136560884479</v>
      </c>
      <c r="BD1915" s="22">
        <v>43886</v>
      </c>
      <c r="BE1915" s="22">
        <v>43913</v>
      </c>
      <c r="BF1915" s="24"/>
      <c r="BG1915" s="22"/>
      <c r="BH1915" s="37"/>
    </row>
    <row r="1916" spans="1:60" x14ac:dyDescent="0.25">
      <c r="A1916" s="19"/>
      <c r="B1916" s="17" t="s">
        <v>1930</v>
      </c>
      <c r="C1916" s="17" t="s">
        <v>6196</v>
      </c>
      <c r="D1916" s="17" t="s">
        <v>3337</v>
      </c>
      <c r="E1916" s="20" t="s">
        <v>7376</v>
      </c>
      <c r="F1916" s="20" t="s">
        <v>3155</v>
      </c>
      <c r="G1916" s="82" t="s">
        <v>7249</v>
      </c>
      <c r="H1916" s="85" t="s">
        <v>7450</v>
      </c>
      <c r="I1916" s="21" t="s">
        <v>7418</v>
      </c>
      <c r="J1916" s="21" t="s">
        <v>8195</v>
      </c>
      <c r="K1916" s="19"/>
      <c r="L1916" s="22">
        <v>44015</v>
      </c>
      <c r="M1916" s="98">
        <v>772589.72647190106</v>
      </c>
      <c r="N1916" s="94">
        <v>772589.72647190106</v>
      </c>
      <c r="O1916" s="94">
        <v>853818.81842041004</v>
      </c>
      <c r="P1916" s="62">
        <f t="shared" si="29"/>
        <v>0.90486378351465102</v>
      </c>
      <c r="Q1916" s="22">
        <v>43886</v>
      </c>
      <c r="R1916" s="99">
        <v>1568004.75869531</v>
      </c>
      <c r="S1916" s="99">
        <v>1182077.4882089801</v>
      </c>
      <c r="T1916" s="19"/>
      <c r="U1916" s="23">
        <v>-1.0257451160214299E-2</v>
      </c>
      <c r="V1916" s="63">
        <v>-1.5837664028367699</v>
      </c>
      <c r="W1916" s="23">
        <v>5.07843239392969E-3</v>
      </c>
      <c r="X1916" s="63">
        <v>-9.0949267252726695</v>
      </c>
      <c r="Y1916" s="23">
        <v>-5.0936269982266802E-2</v>
      </c>
      <c r="Z1916" s="63">
        <v>8.1069763823616103</v>
      </c>
      <c r="AA1916" s="23">
        <v>5.6234505756947301E-2</v>
      </c>
      <c r="AB1916" s="63">
        <v>22.530066285340599</v>
      </c>
      <c r="AC1916" s="23">
        <v>0.23764826967642899</v>
      </c>
      <c r="AD1916" s="63">
        <v>43.832124215201503</v>
      </c>
      <c r="AE1916" s="23">
        <v>0.184856925428903</v>
      </c>
      <c r="AF1916" s="64">
        <v>30.679034126864298</v>
      </c>
      <c r="AG1916" s="23">
        <v>1.1644388014246901E-2</v>
      </c>
      <c r="AH1916" s="63">
        <v>-4.9303869993309499</v>
      </c>
      <c r="AI1916" s="23">
        <v>-3.86162834029165E-2</v>
      </c>
      <c r="AJ1916" s="63">
        <v>6.2244846319154004</v>
      </c>
      <c r="AK1916" s="23">
        <v>0.24990248895308501</v>
      </c>
      <c r="AL1916" s="23">
        <v>4.2357788643130299E-2</v>
      </c>
      <c r="AM1916" s="63">
        <v>21.932043631211901</v>
      </c>
      <c r="AN1916" s="19"/>
      <c r="AO1916" s="26">
        <v>3.5764332709732102E-2</v>
      </c>
      <c r="AP1916" s="26">
        <v>-6.1504910094299703E-2</v>
      </c>
      <c r="AQ1916" s="26">
        <v>8.5097781138756504E-2</v>
      </c>
      <c r="AR1916" s="26">
        <v>-0.122558349336905</v>
      </c>
      <c r="AS1916" s="24">
        <v>7</v>
      </c>
      <c r="AT1916" s="24">
        <v>5</v>
      </c>
      <c r="AU1916" s="24">
        <v>7</v>
      </c>
      <c r="AV1916" s="25">
        <v>5</v>
      </c>
      <c r="AW1916" s="19"/>
      <c r="AX1916" s="29">
        <v>0.2181100242713</v>
      </c>
      <c r="AY1916" s="30">
        <v>0.28962583391921698</v>
      </c>
      <c r="AZ1916" s="30">
        <v>0.75672009131449203</v>
      </c>
      <c r="BA1916" s="30">
        <v>0.39231477013481703</v>
      </c>
      <c r="BB1916" s="62">
        <v>2.2376083537965299E-2</v>
      </c>
      <c r="BC1916" s="108">
        <v>-20.5022877962328</v>
      </c>
      <c r="BD1916" s="22">
        <v>43886</v>
      </c>
      <c r="BE1916" s="22">
        <v>43913</v>
      </c>
      <c r="BF1916" s="24"/>
      <c r="BG1916" s="22"/>
      <c r="BH1916" s="37"/>
    </row>
    <row r="1917" spans="1:60" x14ac:dyDescent="0.25">
      <c r="A1917" s="19"/>
      <c r="B1917" s="17" t="s">
        <v>1931</v>
      </c>
      <c r="C1917" s="17" t="s">
        <v>6197</v>
      </c>
      <c r="D1917" s="17" t="s">
        <v>3338</v>
      </c>
      <c r="E1917" s="20" t="s">
        <v>7289</v>
      </c>
      <c r="F1917" s="20" t="s">
        <v>3150</v>
      </c>
      <c r="G1917" s="82" t="s">
        <v>7255</v>
      </c>
      <c r="H1917" s="85" t="s">
        <v>7274</v>
      </c>
      <c r="I1917" s="21" t="s">
        <v>7417</v>
      </c>
      <c r="J1917" s="21" t="s">
        <v>8196</v>
      </c>
      <c r="K1917" s="19"/>
      <c r="L1917" s="22">
        <v>43923</v>
      </c>
      <c r="M1917" s="98"/>
      <c r="N1917" s="94"/>
      <c r="O1917" s="94">
        <v>2780.6086999997501</v>
      </c>
      <c r="P1917" s="62">
        <f t="shared" si="29"/>
        <v>0</v>
      </c>
      <c r="Q1917" s="22">
        <v>43923</v>
      </c>
      <c r="R1917" s="99"/>
      <c r="S1917" s="99">
        <v>378154615.50449997</v>
      </c>
      <c r="T1917" s="19"/>
      <c r="U1917" s="23"/>
      <c r="V1917" s="63"/>
      <c r="W1917" s="23"/>
      <c r="X1917" s="63"/>
      <c r="Y1917" s="23"/>
      <c r="Z1917" s="63"/>
      <c r="AA1917" s="23"/>
      <c r="AB1917" s="63"/>
      <c r="AC1917" s="23"/>
      <c r="AD1917" s="63"/>
      <c r="AE1917" s="23"/>
      <c r="AF1917" s="64"/>
      <c r="AG1917" s="23"/>
      <c r="AH1917" s="63"/>
      <c r="AI1917" s="23"/>
      <c r="AJ1917" s="63"/>
      <c r="AK1917" s="23"/>
      <c r="AL1917" s="23"/>
      <c r="AM1917" s="63"/>
      <c r="AN1917" s="19"/>
      <c r="AO1917" s="26">
        <v>6.1915191145089899E-4</v>
      </c>
      <c r="AP1917" s="26">
        <v>1.3115044566802701E-5</v>
      </c>
      <c r="AQ1917" s="26">
        <v>1.0605195802782001E-3</v>
      </c>
      <c r="AR1917" s="26">
        <v>4.0789275044517099E-4</v>
      </c>
      <c r="AS1917" s="24"/>
      <c r="AT1917" s="24"/>
      <c r="AU1917" s="24"/>
      <c r="AV1917" s="25"/>
      <c r="AW1917" s="19"/>
      <c r="AX1917" s="29"/>
      <c r="AY1917" s="30"/>
      <c r="AZ1917" s="30"/>
      <c r="BA1917" s="30"/>
      <c r="BB1917" s="62"/>
      <c r="BC1917" s="108">
        <v>0</v>
      </c>
      <c r="BD1917" s="22">
        <v>43923</v>
      </c>
      <c r="BE1917" s="22"/>
      <c r="BF1917" s="24"/>
      <c r="BG1917" s="22"/>
      <c r="BH1917" s="37"/>
    </row>
    <row r="1918" spans="1:60" x14ac:dyDescent="0.25">
      <c r="A1918" s="19"/>
      <c r="B1918" s="17" t="s">
        <v>1932</v>
      </c>
      <c r="C1918" s="17" t="s">
        <v>6198</v>
      </c>
      <c r="D1918" s="17" t="s">
        <v>3338</v>
      </c>
      <c r="E1918" s="20" t="s">
        <v>7290</v>
      </c>
      <c r="F1918" s="20" t="s">
        <v>3150</v>
      </c>
      <c r="G1918" s="82" t="s">
        <v>7255</v>
      </c>
      <c r="H1918" s="85" t="s">
        <v>7274</v>
      </c>
      <c r="I1918" s="21" t="s">
        <v>7417</v>
      </c>
      <c r="J1918" s="21" t="s">
        <v>8197</v>
      </c>
      <c r="K1918" s="19"/>
      <c r="L1918" s="22">
        <v>44015</v>
      </c>
      <c r="M1918" s="98">
        <v>1036.3429000005101</v>
      </c>
      <c r="N1918" s="94">
        <v>1036.3429000005101</v>
      </c>
      <c r="O1918" s="94">
        <v>1036.3429000005101</v>
      </c>
      <c r="P1918" s="62">
        <f t="shared" si="29"/>
        <v>1</v>
      </c>
      <c r="Q1918" s="22">
        <v>44015</v>
      </c>
      <c r="R1918" s="99">
        <v>2960476.8190000001</v>
      </c>
      <c r="S1918" s="99">
        <v>2476819.1922031199</v>
      </c>
      <c r="T1918" s="19"/>
      <c r="U1918" s="23">
        <v>5.7896231737686304E-6</v>
      </c>
      <c r="V1918" s="63">
        <v>-0.55744232449797004</v>
      </c>
      <c r="W1918" s="23">
        <v>2.26038060645806E-4</v>
      </c>
      <c r="X1918" s="63">
        <v>-9.5801661586010596</v>
      </c>
      <c r="Y1918" s="23">
        <v>6.2350395128305501E-3</v>
      </c>
      <c r="Z1918" s="63">
        <v>13.8241073318641</v>
      </c>
      <c r="AA1918" s="23">
        <v>1.5939183809678101E-2</v>
      </c>
      <c r="AB1918" s="63">
        <v>18.500534090620899</v>
      </c>
      <c r="AC1918" s="23"/>
      <c r="AD1918" s="63"/>
      <c r="AE1918" s="23"/>
      <c r="AF1918" s="64"/>
      <c r="AG1918" s="23">
        <v>1.8816519514075501E-5</v>
      </c>
      <c r="AH1918" s="63">
        <v>-6.0929441488042402</v>
      </c>
      <c r="AI1918" s="23">
        <v>6.3617726154916497E-3</v>
      </c>
      <c r="AJ1918" s="63">
        <v>10.7222902337526</v>
      </c>
      <c r="AK1918" s="23">
        <v>3.6080253656109597E-2</v>
      </c>
      <c r="AL1918" s="23">
        <v>1.96503593215311E-2</v>
      </c>
      <c r="AM1918" s="63">
        <v>24.327754792379</v>
      </c>
      <c r="AN1918" s="19"/>
      <c r="AO1918" s="26">
        <v>6.4385171026515298E-4</v>
      </c>
      <c r="AP1918" s="26">
        <v>5.7896231737686304E-6</v>
      </c>
      <c r="AQ1918" s="26">
        <v>1.9278787422081201E-3</v>
      </c>
      <c r="AR1918" s="26">
        <v>1.8816519514075501E-5</v>
      </c>
      <c r="AS1918" s="24">
        <v>12</v>
      </c>
      <c r="AT1918" s="24">
        <v>0</v>
      </c>
      <c r="AU1918" s="24">
        <v>7</v>
      </c>
      <c r="AV1918" s="25">
        <v>5</v>
      </c>
      <c r="AW1918" s="19"/>
      <c r="AX1918" s="29">
        <v>9.8795384146569592E-4</v>
      </c>
      <c r="AY1918" s="30">
        <v>-14.2300820710661</v>
      </c>
      <c r="AZ1918" s="30">
        <v>0.47306372123239299</v>
      </c>
      <c r="BA1918" s="30">
        <v>-12.641567314072701</v>
      </c>
      <c r="BB1918" s="62">
        <v>1.02086962390473E-4</v>
      </c>
      <c r="BC1918" s="108">
        <v>0</v>
      </c>
      <c r="BD1918" s="22">
        <v>44015</v>
      </c>
      <c r="BE1918" s="22"/>
      <c r="BF1918" s="24"/>
      <c r="BG1918" s="22"/>
      <c r="BH1918" s="37"/>
    </row>
    <row r="1919" spans="1:60" x14ac:dyDescent="0.25">
      <c r="A1919" s="19"/>
      <c r="B1919" s="17" t="s">
        <v>1933</v>
      </c>
      <c r="C1919" s="17" t="s">
        <v>6199</v>
      </c>
      <c r="D1919" s="17" t="s">
        <v>3338</v>
      </c>
      <c r="E1919" s="20" t="s">
        <v>7339</v>
      </c>
      <c r="F1919" s="20" t="s">
        <v>3150</v>
      </c>
      <c r="G1919" s="82" t="s">
        <v>7255</v>
      </c>
      <c r="H1919" s="85" t="s">
        <v>7274</v>
      </c>
      <c r="I1919" s="21" t="s">
        <v>7417</v>
      </c>
      <c r="J1919" s="21" t="s">
        <v>8198</v>
      </c>
      <c r="K1919" s="19"/>
      <c r="L1919" s="22">
        <v>44015</v>
      </c>
      <c r="M1919" s="98">
        <v>2004.6450999993799</v>
      </c>
      <c r="N1919" s="94">
        <v>2004.6450999993799</v>
      </c>
      <c r="O1919" s="94"/>
      <c r="P1919" s="62" t="str">
        <f t="shared" si="29"/>
        <v/>
      </c>
      <c r="Q1919" s="22"/>
      <c r="R1919" s="99">
        <v>0</v>
      </c>
      <c r="S1919" s="99"/>
      <c r="T1919" s="19"/>
      <c r="U1919" s="23">
        <v>0</v>
      </c>
      <c r="V1919" s="63">
        <v>-0.55802128681534702</v>
      </c>
      <c r="W1919" s="23">
        <v>0</v>
      </c>
      <c r="X1919" s="63">
        <v>-9.6027699646656401</v>
      </c>
      <c r="Y1919" s="23">
        <v>0</v>
      </c>
      <c r="Z1919" s="63">
        <v>13.200603380581001</v>
      </c>
      <c r="AA1919" s="23"/>
      <c r="AB1919" s="63"/>
      <c r="AC1919" s="23"/>
      <c r="AD1919" s="63"/>
      <c r="AE1919" s="23"/>
      <c r="AF1919" s="64"/>
      <c r="AG1919" s="23">
        <v>0</v>
      </c>
      <c r="AH1919" s="63">
        <v>-6.0948258007556397</v>
      </c>
      <c r="AI1919" s="23">
        <v>0</v>
      </c>
      <c r="AJ1919" s="63">
        <v>10.0861129722034</v>
      </c>
      <c r="AK1919" s="23">
        <v>2.2614120534854001E-3</v>
      </c>
      <c r="AL1919" s="23">
        <v>2.1917539470450698E-3</v>
      </c>
      <c r="AM1919" s="63">
        <v>17.484494515432701</v>
      </c>
      <c r="AN1919" s="19"/>
      <c r="AO1919" s="26">
        <v>1.8805644322128501E-4</v>
      </c>
      <c r="AP1919" s="26">
        <v>0</v>
      </c>
      <c r="AQ1919" s="26">
        <v>9.7448760971019499E-4</v>
      </c>
      <c r="AR1919" s="26">
        <v>0</v>
      </c>
      <c r="AS1919" s="24">
        <v>1</v>
      </c>
      <c r="AT1919" s="24">
        <v>0</v>
      </c>
      <c r="AU1919" s="24">
        <v>7</v>
      </c>
      <c r="AV1919" s="25">
        <v>5</v>
      </c>
      <c r="AW1919" s="19"/>
      <c r="AX1919" s="29">
        <v>4.7067541375156501E-4</v>
      </c>
      <c r="AY1919" s="30">
        <v>-50.725658786366701</v>
      </c>
      <c r="AZ1919" s="30">
        <v>0.444961509928817</v>
      </c>
      <c r="BA1919" s="30">
        <v>-15.448959765592001</v>
      </c>
      <c r="BB1919" s="62">
        <v>4.8628985475787097E-5</v>
      </c>
      <c r="BC1919" s="108">
        <v>0</v>
      </c>
      <c r="BD1919" s="22">
        <v>43738</v>
      </c>
      <c r="BE1919" s="22"/>
      <c r="BF1919" s="24"/>
      <c r="BG1919" s="22"/>
      <c r="BH1919" s="37"/>
    </row>
    <row r="1920" spans="1:60" x14ac:dyDescent="0.25">
      <c r="A1920" s="19"/>
      <c r="B1920" s="17" t="s">
        <v>1934</v>
      </c>
      <c r="C1920" s="17" t="s">
        <v>6200</v>
      </c>
      <c r="D1920" s="17" t="s">
        <v>3338</v>
      </c>
      <c r="E1920" s="20" t="s">
        <v>7292</v>
      </c>
      <c r="F1920" s="20" t="s">
        <v>3150</v>
      </c>
      <c r="G1920" s="82" t="s">
        <v>7255</v>
      </c>
      <c r="H1920" s="85" t="s">
        <v>7274</v>
      </c>
      <c r="I1920" s="21" t="s">
        <v>7417</v>
      </c>
      <c r="J1920" s="21" t="s">
        <v>8199</v>
      </c>
      <c r="K1920" s="19"/>
      <c r="L1920" s="22">
        <v>43879</v>
      </c>
      <c r="M1920" s="98"/>
      <c r="N1920" s="94"/>
      <c r="O1920" s="94">
        <v>1023.01939999964</v>
      </c>
      <c r="P1920" s="62">
        <f t="shared" si="29"/>
        <v>0</v>
      </c>
      <c r="Q1920" s="22">
        <v>43879</v>
      </c>
      <c r="R1920" s="99"/>
      <c r="S1920" s="99">
        <v>2046387.2021464801</v>
      </c>
      <c r="T1920" s="19"/>
      <c r="U1920" s="23"/>
      <c r="V1920" s="63"/>
      <c r="W1920" s="23"/>
      <c r="X1920" s="63"/>
      <c r="Y1920" s="23"/>
      <c r="Z1920" s="63"/>
      <c r="AA1920" s="23"/>
      <c r="AB1920" s="63"/>
      <c r="AC1920" s="23"/>
      <c r="AD1920" s="63"/>
      <c r="AE1920" s="23"/>
      <c r="AF1920" s="64"/>
      <c r="AG1920" s="23"/>
      <c r="AH1920" s="63"/>
      <c r="AI1920" s="23"/>
      <c r="AJ1920" s="63"/>
      <c r="AK1920" s="23"/>
      <c r="AL1920" s="23"/>
      <c r="AM1920" s="63"/>
      <c r="AN1920" s="19"/>
      <c r="AO1920" s="26">
        <v>1.5515625455009299E-4</v>
      </c>
      <c r="AP1920" s="26">
        <v>2.5708874090923901E-5</v>
      </c>
      <c r="AQ1920" s="26">
        <v>1.44563352114346E-3</v>
      </c>
      <c r="AR1920" s="26">
        <v>4.7871460628812201E-4</v>
      </c>
      <c r="AS1920" s="24"/>
      <c r="AT1920" s="24"/>
      <c r="AU1920" s="24"/>
      <c r="AV1920" s="25"/>
      <c r="AW1920" s="19"/>
      <c r="AX1920" s="29"/>
      <c r="AY1920" s="30"/>
      <c r="AZ1920" s="30"/>
      <c r="BA1920" s="30"/>
      <c r="BB1920" s="62"/>
      <c r="BC1920" s="108">
        <v>0</v>
      </c>
      <c r="BD1920" s="22">
        <v>43879</v>
      </c>
      <c r="BE1920" s="22"/>
      <c r="BF1920" s="24"/>
      <c r="BG1920" s="22"/>
      <c r="BH1920" s="37"/>
    </row>
    <row r="1921" spans="1:60" x14ac:dyDescent="0.25">
      <c r="A1921" s="19"/>
      <c r="B1921" s="17" t="s">
        <v>1935</v>
      </c>
      <c r="C1921" s="17" t="s">
        <v>6201</v>
      </c>
      <c r="D1921" s="17" t="s">
        <v>3338</v>
      </c>
      <c r="E1921" s="20" t="s">
        <v>7321</v>
      </c>
      <c r="F1921" s="20" t="s">
        <v>3150</v>
      </c>
      <c r="G1921" s="82" t="s">
        <v>7255</v>
      </c>
      <c r="H1921" s="85" t="s">
        <v>7274</v>
      </c>
      <c r="I1921" s="21" t="s">
        <v>7417</v>
      </c>
      <c r="J1921" s="21" t="s">
        <v>2982</v>
      </c>
      <c r="K1921" s="19"/>
      <c r="L1921" s="22">
        <v>44015</v>
      </c>
      <c r="M1921" s="98">
        <v>2782.2336000017799</v>
      </c>
      <c r="N1921" s="94">
        <v>2782.2336000017799</v>
      </c>
      <c r="O1921" s="94"/>
      <c r="P1921" s="62" t="str">
        <f t="shared" si="29"/>
        <v/>
      </c>
      <c r="Q1921" s="22"/>
      <c r="R1921" s="99">
        <v>384989358.80900002</v>
      </c>
      <c r="S1921" s="99"/>
      <c r="T1921" s="19"/>
      <c r="U1921" s="23">
        <v>2.9113398340996401E-6</v>
      </c>
      <c r="V1921" s="63">
        <v>-0.55773015283193705</v>
      </c>
      <c r="W1921" s="23">
        <v>9.3171240223455202E-5</v>
      </c>
      <c r="X1921" s="63">
        <v>-9.5934528406505706</v>
      </c>
      <c r="Y1921" s="23"/>
      <c r="Z1921" s="63"/>
      <c r="AA1921" s="23"/>
      <c r="AB1921" s="63"/>
      <c r="AC1921" s="23"/>
      <c r="AD1921" s="63"/>
      <c r="AE1921" s="23"/>
      <c r="AF1921" s="64"/>
      <c r="AG1921" s="23">
        <v>9.0575540525605902E-6</v>
      </c>
      <c r="AH1921" s="63">
        <v>-6.0939200453503899</v>
      </c>
      <c r="AI1921" s="23"/>
      <c r="AJ1921" s="63"/>
      <c r="AK1921" s="23">
        <v>4.1768066512304402E-4</v>
      </c>
      <c r="AL1921" s="23">
        <v>1.6202889764826999E-3</v>
      </c>
      <c r="AM1921" s="63">
        <v>-14.264121969798</v>
      </c>
      <c r="AN1921" s="19"/>
      <c r="AO1921" s="26">
        <v>6.3788691477384405E-5</v>
      </c>
      <c r="AP1921" s="26">
        <v>-5.3216890592011598E-6</v>
      </c>
      <c r="AQ1921" s="26">
        <v>1.3122024029144099E-4</v>
      </c>
      <c r="AR1921" s="26">
        <v>9.0575540525605902E-6</v>
      </c>
      <c r="AS1921" s="24"/>
      <c r="AT1921" s="24"/>
      <c r="AU1921" s="24"/>
      <c r="AV1921" s="25"/>
      <c r="AW1921" s="19"/>
      <c r="AX1921" s="29"/>
      <c r="AY1921" s="30"/>
      <c r="AZ1921" s="30"/>
      <c r="BA1921" s="30"/>
      <c r="BB1921" s="62"/>
      <c r="BC1921" s="108">
        <v>-5.3216892391816405E-4</v>
      </c>
      <c r="BD1921" s="22">
        <v>43924</v>
      </c>
      <c r="BE1921" s="22">
        <v>43927</v>
      </c>
      <c r="BF1921" s="24">
        <v>2</v>
      </c>
      <c r="BG1921" s="22">
        <v>43928</v>
      </c>
      <c r="BH1921" s="37"/>
    </row>
    <row r="1922" spans="1:60" x14ac:dyDescent="0.25">
      <c r="A1922" s="19"/>
      <c r="B1922" s="17" t="s">
        <v>1936</v>
      </c>
      <c r="C1922" s="17" t="s">
        <v>6202</v>
      </c>
      <c r="D1922" s="17" t="s">
        <v>3338</v>
      </c>
      <c r="E1922" s="20" t="s">
        <v>7322</v>
      </c>
      <c r="F1922" s="20" t="s">
        <v>3150</v>
      </c>
      <c r="G1922" s="82" t="s">
        <v>7255</v>
      </c>
      <c r="H1922" s="85" t="s">
        <v>7274</v>
      </c>
      <c r="I1922" s="21" t="s">
        <v>7417</v>
      </c>
      <c r="J1922" s="21" t="s">
        <v>2982</v>
      </c>
      <c r="K1922" s="19"/>
      <c r="L1922" s="22">
        <v>44015</v>
      </c>
      <c r="M1922" s="98">
        <v>1000.3515999997001</v>
      </c>
      <c r="N1922" s="94">
        <v>1000.3515999997001</v>
      </c>
      <c r="O1922" s="94"/>
      <c r="P1922" s="62" t="str">
        <f t="shared" si="29"/>
        <v/>
      </c>
      <c r="Q1922" s="22"/>
      <c r="R1922" s="99">
        <v>873424.31400000001</v>
      </c>
      <c r="S1922" s="99"/>
      <c r="T1922" s="19"/>
      <c r="U1922" s="23">
        <v>2.89898889604956E-6</v>
      </c>
      <c r="V1922" s="63">
        <v>-0.55773138792574195</v>
      </c>
      <c r="W1922" s="23">
        <v>9.2676005806424696E-5</v>
      </c>
      <c r="X1922" s="63">
        <v>-9.5935023640922701</v>
      </c>
      <c r="Y1922" s="23"/>
      <c r="Z1922" s="63"/>
      <c r="AA1922" s="23"/>
      <c r="AB1922" s="63"/>
      <c r="AC1922" s="23"/>
      <c r="AD1922" s="63"/>
      <c r="AE1922" s="23"/>
      <c r="AF1922" s="64"/>
      <c r="AG1922" s="23">
        <v>8.9969180407933908E-6</v>
      </c>
      <c r="AH1922" s="63">
        <v>-6.0939261089515604</v>
      </c>
      <c r="AI1922" s="23"/>
      <c r="AJ1922" s="63"/>
      <c r="AK1922" s="23">
        <v>3.44797655998264E-4</v>
      </c>
      <c r="AL1922" s="23">
        <v>1.42517908170703E-3</v>
      </c>
      <c r="AM1922" s="63">
        <v>-9.8774456298997393</v>
      </c>
      <c r="AN1922" s="19"/>
      <c r="AO1922" s="26">
        <v>2.22966718865791E-5</v>
      </c>
      <c r="AP1922" s="26">
        <v>-3.0994688131613699E-6</v>
      </c>
      <c r="AQ1922" s="26">
        <v>1.3158450019545899E-4</v>
      </c>
      <c r="AR1922" s="26">
        <v>8.9969180407933908E-6</v>
      </c>
      <c r="AS1922" s="24"/>
      <c r="AT1922" s="24"/>
      <c r="AU1922" s="24"/>
      <c r="AV1922" s="25"/>
      <c r="AW1922" s="19"/>
      <c r="AX1922" s="29"/>
      <c r="AY1922" s="30"/>
      <c r="AZ1922" s="30"/>
      <c r="BA1922" s="30"/>
      <c r="BB1922" s="62"/>
      <c r="BC1922" s="108">
        <v>-3.09946845308051E-4</v>
      </c>
      <c r="BD1922" s="22">
        <v>43959</v>
      </c>
      <c r="BE1922" s="22">
        <v>43962</v>
      </c>
      <c r="BF1922" s="24">
        <v>2</v>
      </c>
      <c r="BG1922" s="22">
        <v>43963</v>
      </c>
      <c r="BH1922" s="37"/>
    </row>
    <row r="1923" spans="1:60" x14ac:dyDescent="0.25">
      <c r="A1923" s="19"/>
      <c r="B1923" s="17" t="s">
        <v>1937</v>
      </c>
      <c r="C1923" s="17" t="s">
        <v>6203</v>
      </c>
      <c r="D1923" s="17" t="s">
        <v>3339</v>
      </c>
      <c r="E1923" s="20" t="s">
        <v>7298</v>
      </c>
      <c r="F1923" s="20" t="s">
        <v>3168</v>
      </c>
      <c r="G1923" s="82" t="s">
        <v>7253</v>
      </c>
      <c r="H1923" s="85" t="s">
        <v>7261</v>
      </c>
      <c r="I1923" s="21" t="s">
        <v>7417</v>
      </c>
      <c r="J1923" s="21" t="s">
        <v>8200</v>
      </c>
      <c r="K1923" s="19"/>
      <c r="L1923" s="22">
        <v>44015</v>
      </c>
      <c r="M1923" s="98">
        <v>1563.0484999995699</v>
      </c>
      <c r="N1923" s="94">
        <v>1563.0484999995699</v>
      </c>
      <c r="O1923" s="94">
        <v>1569.5109999999399</v>
      </c>
      <c r="P1923" s="62">
        <f t="shared" si="29"/>
        <v>0.99588247549690934</v>
      </c>
      <c r="Q1923" s="22">
        <v>44001</v>
      </c>
      <c r="R1923" s="99">
        <v>80244.623999999996</v>
      </c>
      <c r="S1923" s="99">
        <v>74660.538206054698</v>
      </c>
      <c r="T1923" s="19"/>
      <c r="U1923" s="23">
        <v>-3.2381340315623702E-4</v>
      </c>
      <c r="V1923" s="63">
        <v>-0.59040262713097003</v>
      </c>
      <c r="W1923" s="23">
        <v>5.6193914970208399E-3</v>
      </c>
      <c r="X1923" s="63">
        <v>-9.0408308149635594</v>
      </c>
      <c r="Y1923" s="23">
        <v>4.2140090617977001E-2</v>
      </c>
      <c r="Z1923" s="63">
        <v>17.4146124423714</v>
      </c>
      <c r="AA1923" s="23">
        <v>4.7698496340672102E-2</v>
      </c>
      <c r="AB1923" s="63">
        <v>21.676465343713101</v>
      </c>
      <c r="AC1923" s="23">
        <v>0.112945036034944</v>
      </c>
      <c r="AD1923" s="63">
        <v>31.361800851038399</v>
      </c>
      <c r="AE1923" s="23">
        <v>0.14003656464410599</v>
      </c>
      <c r="AF1923" s="64">
        <v>26.196998048369998</v>
      </c>
      <c r="AG1923" s="23">
        <v>-1.1186740284756501E-3</v>
      </c>
      <c r="AH1923" s="63">
        <v>-6.2066932036032103</v>
      </c>
      <c r="AI1923" s="23">
        <v>4.2279145034626701E-2</v>
      </c>
      <c r="AJ1923" s="63">
        <v>14.314027475673401</v>
      </c>
      <c r="AK1923" s="23">
        <v>0.52704087614081796</v>
      </c>
      <c r="AL1923" s="23">
        <v>4.9386680744646597E-2</v>
      </c>
      <c r="AM1923" s="63">
        <v>52.939203911577401</v>
      </c>
      <c r="AN1923" s="19"/>
      <c r="AO1923" s="26">
        <v>1.43041949304461E-2</v>
      </c>
      <c r="AP1923" s="26">
        <v>-1.0491450858353299E-2</v>
      </c>
      <c r="AQ1923" s="26">
        <v>2.9621445772136198E-2</v>
      </c>
      <c r="AR1923" s="26">
        <v>-1.2898113976916601E-2</v>
      </c>
      <c r="AS1923" s="24">
        <v>7</v>
      </c>
      <c r="AT1923" s="24">
        <v>5</v>
      </c>
      <c r="AU1923" s="24">
        <v>7</v>
      </c>
      <c r="AV1923" s="25">
        <v>5</v>
      </c>
      <c r="AW1923" s="19"/>
      <c r="AX1923" s="29">
        <v>3.5805339725157002E-2</v>
      </c>
      <c r="AY1923" s="30">
        <v>0.53091975201459696</v>
      </c>
      <c r="AZ1923" s="30">
        <v>0.56221597231160603</v>
      </c>
      <c r="BA1923" s="30">
        <v>0.75265791744368504</v>
      </c>
      <c r="BB1923" s="62">
        <v>3.6988608840465499E-3</v>
      </c>
      <c r="BC1923" s="108">
        <v>-3.4527409666370699</v>
      </c>
      <c r="BD1923" s="22">
        <v>43747</v>
      </c>
      <c r="BE1923" s="22">
        <v>43783</v>
      </c>
      <c r="BF1923" s="24">
        <v>138</v>
      </c>
      <c r="BG1923" s="22">
        <v>43941</v>
      </c>
      <c r="BH1923" s="37"/>
    </row>
    <row r="1924" spans="1:60" x14ac:dyDescent="0.25">
      <c r="A1924" s="19"/>
      <c r="B1924" s="17" t="s">
        <v>1938</v>
      </c>
      <c r="C1924" s="17" t="s">
        <v>6204</v>
      </c>
      <c r="D1924" s="17" t="s">
        <v>3339</v>
      </c>
      <c r="E1924" s="20" t="s">
        <v>7382</v>
      </c>
      <c r="F1924" s="20" t="s">
        <v>3168</v>
      </c>
      <c r="G1924" s="82" t="s">
        <v>7253</v>
      </c>
      <c r="H1924" s="85" t="s">
        <v>7261</v>
      </c>
      <c r="I1924" s="21" t="s">
        <v>7417</v>
      </c>
      <c r="J1924" s="21" t="s">
        <v>8201</v>
      </c>
      <c r="K1924" s="19"/>
      <c r="L1924" s="22">
        <v>44015</v>
      </c>
      <c r="M1924" s="98">
        <v>1745.22430000082</v>
      </c>
      <c r="N1924" s="94">
        <v>1745.22430000082</v>
      </c>
      <c r="O1924" s="94">
        <v>1753.04590000026</v>
      </c>
      <c r="P1924" s="62">
        <f t="shared" si="29"/>
        <v>0.99553827997347999</v>
      </c>
      <c r="Q1924" s="22">
        <v>44001</v>
      </c>
      <c r="R1924" s="99">
        <v>7836506.6069999998</v>
      </c>
      <c r="S1924" s="99">
        <v>9286424.5370781291</v>
      </c>
      <c r="T1924" s="19"/>
      <c r="U1924" s="23">
        <v>-3.4848699942813298E-4</v>
      </c>
      <c r="V1924" s="63">
        <v>-0.59286998675816005</v>
      </c>
      <c r="W1924" s="23">
        <v>4.8747724213171802E-3</v>
      </c>
      <c r="X1924" s="63">
        <v>-9.1152927225339209</v>
      </c>
      <c r="Y1924" s="23">
        <v>3.7466389219844097E-2</v>
      </c>
      <c r="Z1924" s="63">
        <v>16.947242302558202</v>
      </c>
      <c r="AA1924" s="23">
        <v>3.8257952108324403E-2</v>
      </c>
      <c r="AB1924" s="63">
        <v>20.7324109204928</v>
      </c>
      <c r="AC1924" s="23">
        <v>9.2990721545065796E-2</v>
      </c>
      <c r="AD1924" s="63">
        <v>29.366369402036099</v>
      </c>
      <c r="AE1924" s="23">
        <v>0.10952052241016599</v>
      </c>
      <c r="AF1924" s="64">
        <v>23.145393824990599</v>
      </c>
      <c r="AG1924" s="23">
        <v>-1.1926344759558599E-3</v>
      </c>
      <c r="AH1924" s="63">
        <v>-6.2140892483512298</v>
      </c>
      <c r="AI1924" s="23">
        <v>3.7528004453633898E-2</v>
      </c>
      <c r="AJ1924" s="63">
        <v>13.8389134175668</v>
      </c>
      <c r="AK1924" s="23">
        <v>0.74522430000128204</v>
      </c>
      <c r="AL1924" s="23">
        <v>4.5513610597481602E-2</v>
      </c>
      <c r="AM1924" s="63">
        <v>36.492387697624501</v>
      </c>
      <c r="AN1924" s="19"/>
      <c r="AO1924" s="26">
        <v>1.42790579011489E-2</v>
      </c>
      <c r="AP1924" s="26">
        <v>-1.05647939799383E-2</v>
      </c>
      <c r="AQ1924" s="26">
        <v>2.8858694264272299E-2</v>
      </c>
      <c r="AR1924" s="26">
        <v>-1.36556679781279E-2</v>
      </c>
      <c r="AS1924" s="24">
        <v>6</v>
      </c>
      <c r="AT1924" s="24">
        <v>6</v>
      </c>
      <c r="AU1924" s="24">
        <v>7</v>
      </c>
      <c r="AV1924" s="25">
        <v>5</v>
      </c>
      <c r="AW1924" s="19"/>
      <c r="AX1924" s="29">
        <v>3.5796639829313803E-2</v>
      </c>
      <c r="AY1924" s="30">
        <v>0.29048951092272501</v>
      </c>
      <c r="AZ1924" s="30">
        <v>0.531613873536116</v>
      </c>
      <c r="BA1924" s="30">
        <v>0.408651512434062</v>
      </c>
      <c r="BB1924" s="62">
        <v>3.6978399872259599E-3</v>
      </c>
      <c r="BC1924" s="108">
        <v>-3.5388043671955498</v>
      </c>
      <c r="BD1924" s="22">
        <v>43747</v>
      </c>
      <c r="BE1924" s="22">
        <v>43783</v>
      </c>
      <c r="BF1924" s="24">
        <v>141</v>
      </c>
      <c r="BG1924" s="22">
        <v>43944</v>
      </c>
      <c r="BH1924" s="37"/>
    </row>
    <row r="1925" spans="1:60" x14ac:dyDescent="0.25">
      <c r="A1925" s="19"/>
      <c r="B1925" s="17" t="s">
        <v>1939</v>
      </c>
      <c r="C1925" s="17" t="s">
        <v>6205</v>
      </c>
      <c r="D1925" s="17" t="s">
        <v>3339</v>
      </c>
      <c r="E1925" s="20" t="s">
        <v>7383</v>
      </c>
      <c r="F1925" s="20" t="s">
        <v>3168</v>
      </c>
      <c r="G1925" s="82" t="s">
        <v>7253</v>
      </c>
      <c r="H1925" s="85" t="s">
        <v>7261</v>
      </c>
      <c r="I1925" s="21" t="s">
        <v>7417</v>
      </c>
      <c r="J1925" s="21" t="s">
        <v>8202</v>
      </c>
      <c r="K1925" s="19"/>
      <c r="L1925" s="22">
        <v>44015</v>
      </c>
      <c r="M1925" s="98">
        <v>1559.8107999991601</v>
      </c>
      <c r="N1925" s="94">
        <v>1559.8107999991601</v>
      </c>
      <c r="O1925" s="94">
        <v>1566.6588000003201</v>
      </c>
      <c r="P1925" s="62">
        <f t="shared" ref="P1925:P1988" si="30">IFERROR(N1925/O1925,"")</f>
        <v>0.99562891422104249</v>
      </c>
      <c r="Q1925" s="22">
        <v>44001</v>
      </c>
      <c r="R1925" s="99">
        <v>682044.995</v>
      </c>
      <c r="S1925" s="99">
        <v>1433719.6044921901</v>
      </c>
      <c r="T1925" s="19"/>
      <c r="U1925" s="23">
        <v>-3.4203985069325399E-4</v>
      </c>
      <c r="V1925" s="63">
        <v>-0.592225271884672</v>
      </c>
      <c r="W1925" s="23">
        <v>5.0706811471172798E-3</v>
      </c>
      <c r="X1925" s="63">
        <v>-9.0957018499611895</v>
      </c>
      <c r="Y1925" s="23">
        <v>3.8695155404639102E-2</v>
      </c>
      <c r="Z1925" s="63">
        <v>17.070118921052199</v>
      </c>
      <c r="AA1925" s="23">
        <v>4.0736081818977303E-2</v>
      </c>
      <c r="AB1925" s="63">
        <v>20.980223891558101</v>
      </c>
      <c r="AC1925" s="23">
        <v>9.8210516443941701E-2</v>
      </c>
      <c r="AD1925" s="63">
        <v>29.888348891923702</v>
      </c>
      <c r="AE1925" s="23">
        <v>0.117475460019778</v>
      </c>
      <c r="AF1925" s="64">
        <v>23.9408875859517</v>
      </c>
      <c r="AG1925" s="23">
        <v>-1.1731875447367199E-3</v>
      </c>
      <c r="AH1925" s="63">
        <v>-6.2121445552329497</v>
      </c>
      <c r="AI1925" s="23">
        <v>3.8777056597609799E-2</v>
      </c>
      <c r="AJ1925" s="63">
        <v>13.963818631964401</v>
      </c>
      <c r="AK1925" s="23">
        <v>0.541695873485878</v>
      </c>
      <c r="AL1925" s="23">
        <v>4.4986790624534499E-2</v>
      </c>
      <c r="AM1925" s="63">
        <v>69.6086920476519</v>
      </c>
      <c r="AN1925" s="19"/>
      <c r="AO1925" s="26">
        <v>1.4285680399552801E-2</v>
      </c>
      <c r="AP1925" s="26">
        <v>-1.0545487107265199E-2</v>
      </c>
      <c r="AQ1925" s="26">
        <v>2.90595478145406E-2</v>
      </c>
      <c r="AR1925" s="26">
        <v>-1.3456019067234599E-2</v>
      </c>
      <c r="AS1925" s="24">
        <v>6</v>
      </c>
      <c r="AT1925" s="24">
        <v>6</v>
      </c>
      <c r="AU1925" s="24">
        <v>7</v>
      </c>
      <c r="AV1925" s="25">
        <v>5</v>
      </c>
      <c r="AW1925" s="19"/>
      <c r="AX1925" s="29">
        <v>3.5798671790180397E-2</v>
      </c>
      <c r="AY1925" s="30">
        <v>0.35363062930991901</v>
      </c>
      <c r="AZ1925" s="30">
        <v>0.53964907848603605</v>
      </c>
      <c r="BA1925" s="30">
        <v>0.49848904596456101</v>
      </c>
      <c r="BB1925" s="62">
        <v>3.6980820106373401E-3</v>
      </c>
      <c r="BC1925" s="108">
        <v>-3.5161254105223598</v>
      </c>
      <c r="BD1925" s="22">
        <v>43747</v>
      </c>
      <c r="BE1925" s="22">
        <v>43783</v>
      </c>
      <c r="BF1925" s="24">
        <v>139</v>
      </c>
      <c r="BG1925" s="22">
        <v>43942</v>
      </c>
      <c r="BH1925" s="37"/>
    </row>
    <row r="1926" spans="1:60" x14ac:dyDescent="0.25">
      <c r="A1926" s="19"/>
      <c r="B1926" s="17" t="s">
        <v>1940</v>
      </c>
      <c r="C1926" s="17" t="s">
        <v>6206</v>
      </c>
      <c r="D1926" s="17" t="s">
        <v>3339</v>
      </c>
      <c r="E1926" s="20" t="s">
        <v>7384</v>
      </c>
      <c r="F1926" s="20" t="s">
        <v>3168</v>
      </c>
      <c r="G1926" s="82" t="s">
        <v>7253</v>
      </c>
      <c r="H1926" s="85" t="s">
        <v>7261</v>
      </c>
      <c r="I1926" s="21" t="s">
        <v>7417</v>
      </c>
      <c r="J1926" s="21" t="s">
        <v>8203</v>
      </c>
      <c r="K1926" s="19"/>
      <c r="L1926" s="22">
        <v>44015</v>
      </c>
      <c r="M1926" s="98">
        <v>1575.69419999979</v>
      </c>
      <c r="N1926" s="94">
        <v>1575.69419999979</v>
      </c>
      <c r="O1926" s="94">
        <v>1582.5804999992299</v>
      </c>
      <c r="P1926" s="62">
        <f t="shared" si="30"/>
        <v>0.99564868896119774</v>
      </c>
      <c r="Q1926" s="22">
        <v>44001</v>
      </c>
      <c r="R1926" s="99">
        <v>114.17400000000001</v>
      </c>
      <c r="S1926" s="99">
        <v>165719.146435059</v>
      </c>
      <c r="T1926" s="19"/>
      <c r="U1926" s="23">
        <v>-3.4144711207773098E-4</v>
      </c>
      <c r="V1926" s="63">
        <v>-0.59216599802311998</v>
      </c>
      <c r="W1926" s="23">
        <v>5.10566469711193E-3</v>
      </c>
      <c r="X1926" s="63">
        <v>-9.0922034949617192</v>
      </c>
      <c r="Y1926" s="23">
        <v>3.8831420120914097E-2</v>
      </c>
      <c r="Z1926" s="63">
        <v>17.083745392679699</v>
      </c>
      <c r="AA1926" s="23">
        <v>4.1308655609100201E-2</v>
      </c>
      <c r="AB1926" s="63">
        <v>21.037481270555901</v>
      </c>
      <c r="AC1926" s="23">
        <v>9.9954136414453401E-2</v>
      </c>
      <c r="AD1926" s="63">
        <v>30.062710888974799</v>
      </c>
      <c r="AE1926" s="23">
        <v>0.12058290153625401</v>
      </c>
      <c r="AF1926" s="64">
        <v>24.2516317375994</v>
      </c>
      <c r="AG1926" s="23">
        <v>-1.1635280143309501E-3</v>
      </c>
      <c r="AH1926" s="63">
        <v>-6.2111786021923798</v>
      </c>
      <c r="AI1926" s="23">
        <v>3.8916558412893203E-2</v>
      </c>
      <c r="AJ1926" s="63">
        <v>13.9777688134927</v>
      </c>
      <c r="AK1926" s="23">
        <v>0.55691777167317902</v>
      </c>
      <c r="AL1926" s="23">
        <v>4.6030997582420199E-2</v>
      </c>
      <c r="AM1926" s="63">
        <v>71.130881866323804</v>
      </c>
      <c r="AN1926" s="19"/>
      <c r="AO1926" s="26">
        <v>1.42914338430273E-2</v>
      </c>
      <c r="AP1926" s="26">
        <v>-1.05449971933922E-2</v>
      </c>
      <c r="AQ1926" s="26">
        <v>2.9075160480715598E-2</v>
      </c>
      <c r="AR1926" s="26">
        <v>-1.3356445859244601E-2</v>
      </c>
      <c r="AS1926" s="24">
        <v>6</v>
      </c>
      <c r="AT1926" s="24">
        <v>6</v>
      </c>
      <c r="AU1926" s="24">
        <v>7</v>
      </c>
      <c r="AV1926" s="25">
        <v>5</v>
      </c>
      <c r="AW1926" s="19"/>
      <c r="AX1926" s="29">
        <v>3.5793080718649402E-2</v>
      </c>
      <c r="AY1926" s="30">
        <v>0.36781035240483101</v>
      </c>
      <c r="AZ1926" s="30">
        <v>0.54146910055715103</v>
      </c>
      <c r="BA1926" s="30">
        <v>0.51868568159079598</v>
      </c>
      <c r="BB1926" s="62">
        <v>3.6975113261496499E-3</v>
      </c>
      <c r="BC1926" s="108">
        <v>-3.5048194975279299</v>
      </c>
      <c r="BD1926" s="22">
        <v>43747</v>
      </c>
      <c r="BE1926" s="22">
        <v>43783</v>
      </c>
      <c r="BF1926" s="24">
        <v>139</v>
      </c>
      <c r="BG1926" s="22">
        <v>43942</v>
      </c>
      <c r="BH1926" s="37"/>
    </row>
    <row r="1927" spans="1:60" x14ac:dyDescent="0.25">
      <c r="A1927" s="19"/>
      <c r="B1927" s="17" t="s">
        <v>1941</v>
      </c>
      <c r="C1927" s="17" t="s">
        <v>6207</v>
      </c>
      <c r="D1927" s="17" t="s">
        <v>3339</v>
      </c>
      <c r="E1927" s="20" t="s">
        <v>7388</v>
      </c>
      <c r="F1927" s="20" t="s">
        <v>3168</v>
      </c>
      <c r="G1927" s="82" t="s">
        <v>7253</v>
      </c>
      <c r="H1927" s="85" t="s">
        <v>7261</v>
      </c>
      <c r="I1927" s="21" t="s">
        <v>7417</v>
      </c>
      <c r="J1927" s="21" t="s">
        <v>8204</v>
      </c>
      <c r="K1927" s="19"/>
      <c r="L1927" s="22">
        <v>44015</v>
      </c>
      <c r="M1927" s="98">
        <v>1081.8476999998099</v>
      </c>
      <c r="N1927" s="94">
        <v>1081.8476999998099</v>
      </c>
      <c r="O1927" s="94">
        <v>1104.4517000000901</v>
      </c>
      <c r="P1927" s="62">
        <f t="shared" si="30"/>
        <v>0.97953373606081795</v>
      </c>
      <c r="Q1927" s="22">
        <v>43749</v>
      </c>
      <c r="R1927" s="99">
        <v>0</v>
      </c>
      <c r="S1927" s="99">
        <v>34810.882790100099</v>
      </c>
      <c r="T1927" s="19"/>
      <c r="U1927" s="23">
        <v>0</v>
      </c>
      <c r="V1927" s="63">
        <v>-0.55802128681534702</v>
      </c>
      <c r="W1927" s="23">
        <v>0</v>
      </c>
      <c r="X1927" s="63">
        <v>-9.6027699646656401</v>
      </c>
      <c r="Y1927" s="23">
        <v>0</v>
      </c>
      <c r="Z1927" s="63">
        <v>13.200603380581001</v>
      </c>
      <c r="AA1927" s="23">
        <v>-2.0466263938942599E-2</v>
      </c>
      <c r="AB1927" s="63">
        <v>14.8599893157661</v>
      </c>
      <c r="AC1927" s="23">
        <v>-4.81948591186665E-3</v>
      </c>
      <c r="AD1927" s="63">
        <v>19.585348656342799</v>
      </c>
      <c r="AE1927" s="23">
        <v>1.62600068033498E-2</v>
      </c>
      <c r="AF1927" s="64">
        <v>13.8193422642944</v>
      </c>
      <c r="AG1927" s="23">
        <v>0</v>
      </c>
      <c r="AH1927" s="63">
        <v>-6.0948258007556397</v>
      </c>
      <c r="AI1927" s="23">
        <v>0</v>
      </c>
      <c r="AJ1927" s="63">
        <v>10.0861129722034</v>
      </c>
      <c r="AK1927" s="23">
        <v>8.1847699999343604E-2</v>
      </c>
      <c r="AL1927" s="23">
        <v>1.81195799541456E-2</v>
      </c>
      <c r="AM1927" s="63">
        <v>1.1195792050784801</v>
      </c>
      <c r="AN1927" s="19"/>
      <c r="AO1927" s="26">
        <v>1.42955742339836E-2</v>
      </c>
      <c r="AP1927" s="26">
        <v>-8.7885106440808193E-3</v>
      </c>
      <c r="AQ1927" s="26">
        <v>0</v>
      </c>
      <c r="AR1927" s="26">
        <v>-1.41979952586553E-2</v>
      </c>
      <c r="AS1927" s="24">
        <v>0</v>
      </c>
      <c r="AT1927" s="24">
        <v>3</v>
      </c>
      <c r="AU1927" s="24">
        <v>7</v>
      </c>
      <c r="AV1927" s="25">
        <v>5</v>
      </c>
      <c r="AW1927" s="19"/>
      <c r="AX1927" s="29">
        <v>2.36260148584552E-2</v>
      </c>
      <c r="AY1927" s="30">
        <v>-2.0234449453891998</v>
      </c>
      <c r="AZ1927" s="30">
        <v>0.32972650323245001</v>
      </c>
      <c r="BA1927" s="30">
        <v>-2.7120199106793699</v>
      </c>
      <c r="BB1927" s="62">
        <v>2.4426085024083499E-3</v>
      </c>
      <c r="BC1927" s="108">
        <v>-3.2780971770953302</v>
      </c>
      <c r="BD1927" s="22">
        <v>43650</v>
      </c>
      <c r="BE1927" s="22">
        <v>43783</v>
      </c>
      <c r="BF1927" s="24"/>
      <c r="BG1927" s="22"/>
      <c r="BH1927" s="37"/>
    </row>
    <row r="1928" spans="1:60" x14ac:dyDescent="0.25">
      <c r="A1928" s="19"/>
      <c r="B1928" s="17" t="s">
        <v>1942</v>
      </c>
      <c r="C1928" s="17" t="s">
        <v>6208</v>
      </c>
      <c r="D1928" s="17" t="s">
        <v>3339</v>
      </c>
      <c r="E1928" s="20" t="s">
        <v>7389</v>
      </c>
      <c r="F1928" s="20" t="s">
        <v>3168</v>
      </c>
      <c r="G1928" s="82" t="s">
        <v>7253</v>
      </c>
      <c r="H1928" s="85" t="s">
        <v>7261</v>
      </c>
      <c r="I1928" s="21" t="s">
        <v>7417</v>
      </c>
      <c r="J1928" s="21" t="s">
        <v>8205</v>
      </c>
      <c r="K1928" s="19"/>
      <c r="L1928" s="22">
        <v>44015</v>
      </c>
      <c r="M1928" s="98">
        <v>1503.96399999969</v>
      </c>
      <c r="N1928" s="94">
        <v>1503.96399999969</v>
      </c>
      <c r="O1928" s="94">
        <v>1520.8374000005399</v>
      </c>
      <c r="P1928" s="62">
        <f t="shared" si="30"/>
        <v>0.98890519131049526</v>
      </c>
      <c r="Q1928" s="22">
        <v>43780</v>
      </c>
      <c r="R1928" s="99">
        <v>1355239.0260000001</v>
      </c>
      <c r="S1928" s="99">
        <v>89323.3899350586</v>
      </c>
      <c r="T1928" s="19"/>
      <c r="U1928" s="23">
        <v>-3.0948606763558901E-4</v>
      </c>
      <c r="V1928" s="63">
        <v>-0.58896989357890595</v>
      </c>
      <c r="W1928" s="23">
        <v>4.5113926935300697E-3</v>
      </c>
      <c r="X1928" s="63">
        <v>-9.1516306953126296</v>
      </c>
      <c r="Y1928" s="23">
        <v>4.5113926935300697E-3</v>
      </c>
      <c r="Z1928" s="63">
        <v>13.651742649934</v>
      </c>
      <c r="AA1928" s="23">
        <v>-1.09803536806794E-2</v>
      </c>
      <c r="AB1928" s="63">
        <v>15.808580341588801</v>
      </c>
      <c r="AC1928" s="23">
        <v>-8.9781219430733507E-3</v>
      </c>
      <c r="AD1928" s="63">
        <v>19.1694850532222</v>
      </c>
      <c r="AE1928" s="23">
        <v>1.7455668077673198E-2</v>
      </c>
      <c r="AF1928" s="64">
        <v>13.938908391734</v>
      </c>
      <c r="AG1928" s="23">
        <v>-1.0757290392575699E-3</v>
      </c>
      <c r="AH1928" s="63">
        <v>-6.2023987046850397</v>
      </c>
      <c r="AI1928" s="23">
        <v>4.5113926935300697E-3</v>
      </c>
      <c r="AJ1928" s="63">
        <v>10.5372522415564</v>
      </c>
      <c r="AK1928" s="23">
        <v>0.503963999999687</v>
      </c>
      <c r="AL1928" s="23">
        <v>3.3155053482914802E-2</v>
      </c>
      <c r="AM1928" s="63">
        <v>12.366357697465</v>
      </c>
      <c r="AN1928" s="19"/>
      <c r="AO1928" s="26">
        <v>3.1058249023772099E-3</v>
      </c>
      <c r="AP1928" s="26">
        <v>-8.0077594093381794E-3</v>
      </c>
      <c r="AQ1928" s="26">
        <v>5.5931384358700598E-3</v>
      </c>
      <c r="AR1928" s="26">
        <v>-1.54221709053672E-2</v>
      </c>
      <c r="AS1928" s="24">
        <v>1</v>
      </c>
      <c r="AT1928" s="24">
        <v>2</v>
      </c>
      <c r="AU1928" s="24">
        <v>7</v>
      </c>
      <c r="AV1928" s="25">
        <v>5</v>
      </c>
      <c r="AW1928" s="19"/>
      <c r="AX1928" s="29">
        <v>1.19447546423362E-2</v>
      </c>
      <c r="AY1928" s="30">
        <v>-3.1911383783481102</v>
      </c>
      <c r="AZ1928" s="30">
        <v>0.35891280950499999</v>
      </c>
      <c r="BA1928" s="30">
        <v>-3.4528516895952599</v>
      </c>
      <c r="BB1928" s="62">
        <v>1.2302682682070599E-3</v>
      </c>
      <c r="BC1928" s="108">
        <v>-1.55361118819565</v>
      </c>
      <c r="BD1928" s="22">
        <v>43780</v>
      </c>
      <c r="BE1928" s="22">
        <v>43782</v>
      </c>
      <c r="BF1928" s="24"/>
      <c r="BG1928" s="22"/>
      <c r="BH1928" s="37"/>
    </row>
    <row r="1929" spans="1:60" x14ac:dyDescent="0.25">
      <c r="A1929" s="19"/>
      <c r="B1929" s="17" t="s">
        <v>1943</v>
      </c>
      <c r="C1929" s="17" t="s">
        <v>6209</v>
      </c>
      <c r="D1929" s="17" t="s">
        <v>3339</v>
      </c>
      <c r="E1929" s="20" t="s">
        <v>7401</v>
      </c>
      <c r="F1929" s="20" t="s">
        <v>3168</v>
      </c>
      <c r="G1929" s="82" t="s">
        <v>7253</v>
      </c>
      <c r="H1929" s="85" t="s">
        <v>7261</v>
      </c>
      <c r="I1929" s="21" t="s">
        <v>7417</v>
      </c>
      <c r="J1929" s="21" t="s">
        <v>8206</v>
      </c>
      <c r="K1929" s="19"/>
      <c r="L1929" s="22">
        <v>44015</v>
      </c>
      <c r="M1929" s="98">
        <v>1051.84259999916</v>
      </c>
      <c r="N1929" s="94">
        <v>1051.84259999916</v>
      </c>
      <c r="O1929" s="94">
        <v>1051.84259999916</v>
      </c>
      <c r="P1929" s="62">
        <f t="shared" si="30"/>
        <v>1</v>
      </c>
      <c r="Q1929" s="22">
        <v>44015</v>
      </c>
      <c r="R1929" s="99">
        <v>0</v>
      </c>
      <c r="S1929" s="99">
        <v>0</v>
      </c>
      <c r="T1929" s="19"/>
      <c r="U1929" s="23">
        <v>0</v>
      </c>
      <c r="V1929" s="63">
        <v>-0.55802128681534702</v>
      </c>
      <c r="W1929" s="23">
        <v>0</v>
      </c>
      <c r="X1929" s="63">
        <v>-9.6027699646656401</v>
      </c>
      <c r="Y1929" s="23">
        <v>0</v>
      </c>
      <c r="Z1929" s="63">
        <v>13.200603380581001</v>
      </c>
      <c r="AA1929" s="23">
        <v>0</v>
      </c>
      <c r="AB1929" s="63">
        <v>16.906615709653099</v>
      </c>
      <c r="AC1929" s="23">
        <v>0</v>
      </c>
      <c r="AD1929" s="63">
        <v>20.067297247529499</v>
      </c>
      <c r="AE1929" s="23">
        <v>3.6174755932734102E-3</v>
      </c>
      <c r="AF1929" s="64">
        <v>12.555089143293999</v>
      </c>
      <c r="AG1929" s="23">
        <v>0</v>
      </c>
      <c r="AH1929" s="63">
        <v>-6.0948258007556397</v>
      </c>
      <c r="AI1929" s="23">
        <v>0</v>
      </c>
      <c r="AJ1929" s="63">
        <v>10.0861129722034</v>
      </c>
      <c r="AK1929" s="23">
        <v>5.1842599999872598E-2</v>
      </c>
      <c r="AL1929" s="23">
        <v>1.23104677095398E-2</v>
      </c>
      <c r="AM1929" s="63">
        <v>0.10994426738761801</v>
      </c>
      <c r="AN1929" s="19"/>
      <c r="AO1929" s="26">
        <v>0</v>
      </c>
      <c r="AP1929" s="26">
        <v>0</v>
      </c>
      <c r="AQ1929" s="26">
        <v>0</v>
      </c>
      <c r="AR1929" s="26">
        <v>0</v>
      </c>
      <c r="AS1929" s="24">
        <v>0</v>
      </c>
      <c r="AT1929" s="24">
        <v>0</v>
      </c>
      <c r="AU1929" s="24">
        <v>7</v>
      </c>
      <c r="AV1929" s="25">
        <v>5</v>
      </c>
      <c r="AW1929" s="19"/>
      <c r="AX1929" s="29">
        <v>0</v>
      </c>
      <c r="AY1929" s="30">
        <v>-117.545979959425</v>
      </c>
      <c r="AZ1929" s="30">
        <v>0.39470262811346402</v>
      </c>
      <c r="BA1929" s="30">
        <v>-15.971119820984301</v>
      </c>
      <c r="BB1929" s="62">
        <v>0</v>
      </c>
      <c r="BC1929" s="108">
        <v>0</v>
      </c>
      <c r="BD1929" s="22">
        <v>43650</v>
      </c>
      <c r="BE1929" s="22"/>
      <c r="BF1929" s="24"/>
      <c r="BG1929" s="22"/>
      <c r="BH1929" s="37"/>
    </row>
    <row r="1930" spans="1:60" x14ac:dyDescent="0.25">
      <c r="A1930" s="19"/>
      <c r="B1930" s="17" t="s">
        <v>1944</v>
      </c>
      <c r="C1930" s="17" t="s">
        <v>6210</v>
      </c>
      <c r="D1930" s="17" t="s">
        <v>3339</v>
      </c>
      <c r="E1930" s="20" t="s">
        <v>7320</v>
      </c>
      <c r="F1930" s="20" t="s">
        <v>3168</v>
      </c>
      <c r="G1930" s="82" t="s">
        <v>7253</v>
      </c>
      <c r="H1930" s="85" t="s">
        <v>7261</v>
      </c>
      <c r="I1930" s="21" t="s">
        <v>7417</v>
      </c>
      <c r="J1930" s="21" t="s">
        <v>8207</v>
      </c>
      <c r="K1930" s="19"/>
      <c r="L1930" s="22">
        <v>44015</v>
      </c>
      <c r="M1930" s="98">
        <v>1151.5024999994801</v>
      </c>
      <c r="N1930" s="94">
        <v>1151.5024999994801</v>
      </c>
      <c r="O1930" s="94">
        <v>1155.82110000029</v>
      </c>
      <c r="P1930" s="62">
        <f t="shared" si="30"/>
        <v>0.99626360861485497</v>
      </c>
      <c r="Q1930" s="22">
        <v>44001</v>
      </c>
      <c r="R1930" s="99">
        <v>23707918.673999999</v>
      </c>
      <c r="S1930" s="99">
        <v>22853340.633531298</v>
      </c>
      <c r="T1930" s="19"/>
      <c r="U1930" s="23">
        <v>-2.9648112194990999E-4</v>
      </c>
      <c r="V1930" s="63">
        <v>-0.58766939901033799</v>
      </c>
      <c r="W1930" s="23">
        <v>6.4442005914315797E-3</v>
      </c>
      <c r="X1930" s="63">
        <v>-8.9583499055297597</v>
      </c>
      <c r="Y1930" s="23">
        <v>4.7335457953522599E-2</v>
      </c>
      <c r="Z1930" s="63">
        <v>17.934149175940501</v>
      </c>
      <c r="AA1930" s="23">
        <v>5.82425473785406E-2</v>
      </c>
      <c r="AB1930" s="63">
        <v>22.7308704474999</v>
      </c>
      <c r="AC1930" s="23">
        <v>0.13544279707639401</v>
      </c>
      <c r="AD1930" s="63">
        <v>33.611576955183402</v>
      </c>
      <c r="AE1930" s="23"/>
      <c r="AF1930" s="64"/>
      <c r="AG1930" s="23">
        <v>-1.0367853637944799E-3</v>
      </c>
      <c r="AH1930" s="63">
        <v>-6.1985043371387301</v>
      </c>
      <c r="AI1930" s="23">
        <v>4.7561080227751497E-2</v>
      </c>
      <c r="AJ1930" s="63">
        <v>14.8422209949786</v>
      </c>
      <c r="AK1930" s="23">
        <v>0.151502499999042</v>
      </c>
      <c r="AL1930" s="23">
        <v>5.8817579340029597E-2</v>
      </c>
      <c r="AM1930" s="63">
        <v>39.605635097483201</v>
      </c>
      <c r="AN1930" s="19"/>
      <c r="AO1930" s="26">
        <v>1.4331977983601999E-2</v>
      </c>
      <c r="AP1930" s="26">
        <v>-1.04103597168432E-2</v>
      </c>
      <c r="AQ1930" s="26">
        <v>3.04657857486745E-2</v>
      </c>
      <c r="AR1930" s="26">
        <v>-1.20595256194065E-2</v>
      </c>
      <c r="AS1930" s="24">
        <v>7</v>
      </c>
      <c r="AT1930" s="24">
        <v>5</v>
      </c>
      <c r="AU1930" s="24">
        <v>7</v>
      </c>
      <c r="AV1930" s="25">
        <v>5</v>
      </c>
      <c r="AW1930" s="19"/>
      <c r="AX1930" s="29">
        <v>3.5818215438848701E-2</v>
      </c>
      <c r="AY1930" s="30">
        <v>0.79915254443858397</v>
      </c>
      <c r="AZ1930" s="30">
        <v>0.59637665611080604</v>
      </c>
      <c r="BA1930" s="30">
        <v>1.1425588916117699</v>
      </c>
      <c r="BB1930" s="62">
        <v>3.7003264852819499E-3</v>
      </c>
      <c r="BC1930" s="108">
        <v>-3.35749274593763</v>
      </c>
      <c r="BD1930" s="22">
        <v>43747</v>
      </c>
      <c r="BE1930" s="22">
        <v>43783</v>
      </c>
      <c r="BF1930" s="24">
        <v>114</v>
      </c>
      <c r="BG1930" s="22">
        <v>43907</v>
      </c>
      <c r="BH1930" s="37"/>
    </row>
    <row r="1931" spans="1:60" x14ac:dyDescent="0.25">
      <c r="A1931" s="19"/>
      <c r="B1931" s="17" t="s">
        <v>1945</v>
      </c>
      <c r="C1931" s="17" t="s">
        <v>6211</v>
      </c>
      <c r="D1931" s="17" t="s">
        <v>3340</v>
      </c>
      <c r="E1931" s="20" t="s">
        <v>7289</v>
      </c>
      <c r="F1931" s="20" t="s">
        <v>3161</v>
      </c>
      <c r="G1931" s="82" t="s">
        <v>7253</v>
      </c>
      <c r="H1931" s="85" t="s">
        <v>7261</v>
      </c>
      <c r="I1931" s="21" t="s">
        <v>7417</v>
      </c>
      <c r="J1931" s="21" t="s">
        <v>8208</v>
      </c>
      <c r="K1931" s="19"/>
      <c r="L1931" s="22">
        <v>44015</v>
      </c>
      <c r="M1931" s="98">
        <v>1957.5731000006199</v>
      </c>
      <c r="N1931" s="94">
        <v>1957.5731000006199</v>
      </c>
      <c r="O1931" s="94">
        <v>1961.62560000084</v>
      </c>
      <c r="P1931" s="62">
        <f t="shared" si="30"/>
        <v>0.99793411138179555</v>
      </c>
      <c r="Q1931" s="22">
        <v>44001</v>
      </c>
      <c r="R1931" s="99">
        <v>14969174.493000001</v>
      </c>
      <c r="S1931" s="99">
        <v>13551565.5454531</v>
      </c>
      <c r="T1931" s="19"/>
      <c r="U1931" s="23">
        <v>-9.8837113000627101E-5</v>
      </c>
      <c r="V1931" s="63">
        <v>-0.56790499811540895</v>
      </c>
      <c r="W1931" s="23">
        <v>2.0684069531853302E-3</v>
      </c>
      <c r="X1931" s="63">
        <v>-9.3959292693471106</v>
      </c>
      <c r="Y1931" s="23">
        <v>3.5775267753706402E-2</v>
      </c>
      <c r="Z1931" s="63">
        <v>16.778130155958898</v>
      </c>
      <c r="AA1931" s="23">
        <v>4.9306561568300801E-2</v>
      </c>
      <c r="AB1931" s="63">
        <v>21.837271866475898</v>
      </c>
      <c r="AC1931" s="23">
        <v>8.8461994189856299E-2</v>
      </c>
      <c r="AD1931" s="63">
        <v>28.913496666529699</v>
      </c>
      <c r="AE1931" s="23">
        <v>0.104617444494652</v>
      </c>
      <c r="AF1931" s="64">
        <v>22.655086033424599</v>
      </c>
      <c r="AG1931" s="23">
        <v>9.5382292784051997E-5</v>
      </c>
      <c r="AH1931" s="63">
        <v>-6.0852875714772399</v>
      </c>
      <c r="AI1931" s="23">
        <v>3.7159384013648399E-2</v>
      </c>
      <c r="AJ1931" s="63">
        <v>13.802051373568201</v>
      </c>
      <c r="AK1931" s="23">
        <v>0.35878411583485997</v>
      </c>
      <c r="AL1931" s="23">
        <v>3.5189022943086498E-2</v>
      </c>
      <c r="AM1931" s="63">
        <v>34.901809471019099</v>
      </c>
      <c r="AN1931" s="19"/>
      <c r="AO1931" s="26">
        <v>1.2019806810712901E-2</v>
      </c>
      <c r="AP1931" s="26">
        <v>-1.0491408073903599E-2</v>
      </c>
      <c r="AQ1931" s="26">
        <v>3.1330336276369102E-2</v>
      </c>
      <c r="AR1931" s="26">
        <v>-1.02154617343331E-2</v>
      </c>
      <c r="AS1931" s="24">
        <v>9</v>
      </c>
      <c r="AT1931" s="24">
        <v>3</v>
      </c>
      <c r="AU1931" s="24">
        <v>7</v>
      </c>
      <c r="AV1931" s="25">
        <v>5</v>
      </c>
      <c r="AW1931" s="19"/>
      <c r="AX1931" s="29">
        <v>2.9506212855667398E-2</v>
      </c>
      <c r="AY1931" s="30">
        <v>0.68451994706265396</v>
      </c>
      <c r="AZ1931" s="30">
        <v>0.567185178131695</v>
      </c>
      <c r="BA1931" s="30">
        <v>1.0079017501157099</v>
      </c>
      <c r="BB1931" s="62">
        <v>3.0491728890729101E-3</v>
      </c>
      <c r="BC1931" s="108">
        <v>-3.1249717184255101</v>
      </c>
      <c r="BD1931" s="22">
        <v>43747</v>
      </c>
      <c r="BE1931" s="22">
        <v>43783</v>
      </c>
      <c r="BF1931" s="24">
        <v>130</v>
      </c>
      <c r="BG1931" s="22">
        <v>43929</v>
      </c>
      <c r="BH1931" s="37"/>
    </row>
    <row r="1932" spans="1:60" x14ac:dyDescent="0.25">
      <c r="A1932" s="19"/>
      <c r="B1932" s="17" t="s">
        <v>1946</v>
      </c>
      <c r="C1932" s="17" t="s">
        <v>6212</v>
      </c>
      <c r="D1932" s="17" t="s">
        <v>3340</v>
      </c>
      <c r="E1932" s="20" t="s">
        <v>7298</v>
      </c>
      <c r="F1932" s="20" t="s">
        <v>3161</v>
      </c>
      <c r="G1932" s="82" t="s">
        <v>7253</v>
      </c>
      <c r="H1932" s="85" t="s">
        <v>7261</v>
      </c>
      <c r="I1932" s="21" t="s">
        <v>7417</v>
      </c>
      <c r="J1932" s="21" t="s">
        <v>2982</v>
      </c>
      <c r="K1932" s="19"/>
      <c r="L1932" s="22">
        <v>44015</v>
      </c>
      <c r="M1932" s="98">
        <v>1404.84490000084</v>
      </c>
      <c r="N1932" s="94">
        <v>1404.84490000084</v>
      </c>
      <c r="O1932" s="94">
        <v>1407.4713000003201</v>
      </c>
      <c r="P1932" s="62">
        <f t="shared" si="30"/>
        <v>0.99813395839795849</v>
      </c>
      <c r="Q1932" s="22">
        <v>44001</v>
      </c>
      <c r="R1932" s="99">
        <v>39162.080999999998</v>
      </c>
      <c r="S1932" s="99">
        <v>37446.558564880397</v>
      </c>
      <c r="T1932" s="19"/>
      <c r="U1932" s="23">
        <v>-8.4557344052882399E-5</v>
      </c>
      <c r="V1932" s="63">
        <v>-0.56647702122063504</v>
      </c>
      <c r="W1932" s="23">
        <v>2.4983876191981801E-3</v>
      </c>
      <c r="X1932" s="63">
        <v>-9.3529312027530995</v>
      </c>
      <c r="Y1932" s="23">
        <v>3.8473442564281903E-2</v>
      </c>
      <c r="Z1932" s="63">
        <v>17.047947637009202</v>
      </c>
      <c r="AA1932" s="23">
        <v>5.4817206275402E-2</v>
      </c>
      <c r="AB1932" s="63">
        <v>22.388336337200599</v>
      </c>
      <c r="AC1932" s="23">
        <v>9.9916913830384105E-2</v>
      </c>
      <c r="AD1932" s="63">
        <v>30.058988630567899</v>
      </c>
      <c r="AE1932" s="23">
        <v>0.122096364933968</v>
      </c>
      <c r="AF1932" s="64">
        <v>24.402978077356199</v>
      </c>
      <c r="AG1932" s="23">
        <v>1.3825501446262901E-4</v>
      </c>
      <c r="AH1932" s="63">
        <v>-6.0810002993093804</v>
      </c>
      <c r="AI1932" s="23">
        <v>3.9905774874568999E-2</v>
      </c>
      <c r="AJ1932" s="63">
        <v>14.076690459667599</v>
      </c>
      <c r="AK1932" s="23">
        <v>0.40484490000002599</v>
      </c>
      <c r="AL1932" s="23">
        <v>3.9089122139557703E-2</v>
      </c>
      <c r="AM1932" s="63">
        <v>39.507887887535603</v>
      </c>
      <c r="AN1932" s="19"/>
      <c r="AO1932" s="26">
        <v>1.2034349707391799E-2</v>
      </c>
      <c r="AP1932" s="26">
        <v>-1.0477230694050399E-2</v>
      </c>
      <c r="AQ1932" s="26">
        <v>3.1772586717124802E-2</v>
      </c>
      <c r="AR1932" s="26">
        <v>-9.7756214499895595E-3</v>
      </c>
      <c r="AS1932" s="24">
        <v>9</v>
      </c>
      <c r="AT1932" s="24">
        <v>3</v>
      </c>
      <c r="AU1932" s="24">
        <v>7</v>
      </c>
      <c r="AV1932" s="25">
        <v>5</v>
      </c>
      <c r="AW1932" s="19"/>
      <c r="AX1932" s="29">
        <v>2.95144628948401E-2</v>
      </c>
      <c r="AY1932" s="30">
        <v>0.85443509636479598</v>
      </c>
      <c r="AZ1932" s="30">
        <v>0.58498383372261697</v>
      </c>
      <c r="BA1932" s="30">
        <v>1.2649917960407</v>
      </c>
      <c r="BB1932" s="62">
        <v>3.05007594168728E-3</v>
      </c>
      <c r="BC1932" s="108">
        <v>-3.07498388341264</v>
      </c>
      <c r="BD1932" s="22">
        <v>43747</v>
      </c>
      <c r="BE1932" s="22">
        <v>43783</v>
      </c>
      <c r="BF1932" s="24">
        <v>108</v>
      </c>
      <c r="BG1932" s="22">
        <v>43899</v>
      </c>
      <c r="BH1932" s="37"/>
    </row>
    <row r="1933" spans="1:60" x14ac:dyDescent="0.25">
      <c r="A1933" s="19"/>
      <c r="B1933" s="17" t="s">
        <v>1947</v>
      </c>
      <c r="C1933" s="17" t="s">
        <v>6213</v>
      </c>
      <c r="D1933" s="17" t="s">
        <v>3340</v>
      </c>
      <c r="E1933" s="20" t="s">
        <v>7293</v>
      </c>
      <c r="F1933" s="20" t="s">
        <v>3161</v>
      </c>
      <c r="G1933" s="82" t="s">
        <v>7253</v>
      </c>
      <c r="H1933" s="85" t="s">
        <v>7261</v>
      </c>
      <c r="I1933" s="21" t="s">
        <v>7417</v>
      </c>
      <c r="J1933" s="21" t="s">
        <v>2982</v>
      </c>
      <c r="K1933" s="19"/>
      <c r="L1933" s="22">
        <v>44015</v>
      </c>
      <c r="M1933" s="98">
        <v>1196.0669999998099</v>
      </c>
      <c r="N1933" s="94">
        <v>1196.0669999998099</v>
      </c>
      <c r="O1933" s="94">
        <v>1198.3491999991199</v>
      </c>
      <c r="P1933" s="62">
        <f t="shared" si="30"/>
        <v>0.99809554677441958</v>
      </c>
      <c r="Q1933" s="22">
        <v>44001</v>
      </c>
      <c r="R1933" s="99">
        <v>1195575.416</v>
      </c>
      <c r="S1933" s="99">
        <v>1507942.3907128901</v>
      </c>
      <c r="T1933" s="19"/>
      <c r="U1933" s="23">
        <v>-8.7278461251116796E-5</v>
      </c>
      <c r="V1933" s="63">
        <v>-0.56674913294045803</v>
      </c>
      <c r="W1933" s="23">
        <v>2.4158881060429801E-3</v>
      </c>
      <c r="X1933" s="63">
        <v>-9.3611811540613399</v>
      </c>
      <c r="Y1933" s="23">
        <v>3.7956804497298401E-2</v>
      </c>
      <c r="Z1933" s="63">
        <v>16.996283830318099</v>
      </c>
      <c r="AA1933" s="23">
        <v>5.3761188095450101E-2</v>
      </c>
      <c r="AB1933" s="63">
        <v>22.2827345191909</v>
      </c>
      <c r="AC1933" s="23">
        <v>9.7716336436860701E-2</v>
      </c>
      <c r="AD1933" s="63">
        <v>29.8389308912156</v>
      </c>
      <c r="AE1933" s="23">
        <v>0.118731026013847</v>
      </c>
      <c r="AF1933" s="64">
        <v>24.066444185358701</v>
      </c>
      <c r="AG1933" s="23">
        <v>1.30026344777434E-4</v>
      </c>
      <c r="AH1933" s="63">
        <v>-6.0818231662778999</v>
      </c>
      <c r="AI1933" s="23">
        <v>3.93798621516908E-2</v>
      </c>
      <c r="AJ1933" s="63">
        <v>14.024099187372499</v>
      </c>
      <c r="AK1933" s="23">
        <v>0.196066999998875</v>
      </c>
      <c r="AL1933" s="23">
        <v>3.3039658095731297E-2</v>
      </c>
      <c r="AM1933" s="63">
        <v>11.097417554250599</v>
      </c>
      <c r="AN1933" s="19"/>
      <c r="AO1933" s="26">
        <v>1.20315688727715E-2</v>
      </c>
      <c r="AP1933" s="26">
        <v>-1.0480002863914701E-2</v>
      </c>
      <c r="AQ1933" s="26">
        <v>3.1688098693848601E-2</v>
      </c>
      <c r="AR1933" s="26">
        <v>-9.85994097572984E-3</v>
      </c>
      <c r="AS1933" s="24">
        <v>9</v>
      </c>
      <c r="AT1933" s="24">
        <v>3</v>
      </c>
      <c r="AU1933" s="24">
        <v>7</v>
      </c>
      <c r="AV1933" s="25">
        <v>5</v>
      </c>
      <c r="AW1933" s="19"/>
      <c r="AX1933" s="29">
        <v>2.9512885486656201E-2</v>
      </c>
      <c r="AY1933" s="30">
        <v>0.82188937759838199</v>
      </c>
      <c r="AZ1933" s="30">
        <v>0.58157387190294696</v>
      </c>
      <c r="BA1933" s="30">
        <v>1.2155359035314199</v>
      </c>
      <c r="BB1933" s="62">
        <v>3.0499032226134698E-3</v>
      </c>
      <c r="BC1933" s="108">
        <v>-3.0845793491535001</v>
      </c>
      <c r="BD1933" s="22">
        <v>43747</v>
      </c>
      <c r="BE1933" s="22">
        <v>43783</v>
      </c>
      <c r="BF1933" s="24">
        <v>108</v>
      </c>
      <c r="BG1933" s="22">
        <v>43899</v>
      </c>
      <c r="BH1933" s="37"/>
    </row>
    <row r="1934" spans="1:60" x14ac:dyDescent="0.25">
      <c r="A1934" s="19"/>
      <c r="B1934" s="17" t="s">
        <v>1948</v>
      </c>
      <c r="C1934" s="17" t="s">
        <v>6214</v>
      </c>
      <c r="D1934" s="17" t="s">
        <v>3341</v>
      </c>
      <c r="E1934" s="20" t="s">
        <v>7289</v>
      </c>
      <c r="F1934" s="20" t="s">
        <v>3153</v>
      </c>
      <c r="G1934" s="82" t="s">
        <v>7255</v>
      </c>
      <c r="H1934" s="85" t="s">
        <v>7274</v>
      </c>
      <c r="I1934" s="21" t="s">
        <v>7417</v>
      </c>
      <c r="J1934" s="21" t="s">
        <v>8209</v>
      </c>
      <c r="K1934" s="19"/>
      <c r="L1934" s="22">
        <v>44015</v>
      </c>
      <c r="M1934" s="98">
        <v>2179.7164000011999</v>
      </c>
      <c r="N1934" s="94">
        <v>2179.7164000011999</v>
      </c>
      <c r="O1934" s="94">
        <v>2179.7164000011999</v>
      </c>
      <c r="P1934" s="62">
        <f t="shared" si="30"/>
        <v>1</v>
      </c>
      <c r="Q1934" s="22">
        <v>44015</v>
      </c>
      <c r="R1934" s="99">
        <v>63931063.402000003</v>
      </c>
      <c r="S1934" s="99">
        <v>23343514.452468701</v>
      </c>
      <c r="T1934" s="19"/>
      <c r="U1934" s="23">
        <v>5.0465314416214803E-7</v>
      </c>
      <c r="V1934" s="63">
        <v>-0.55797082150093003</v>
      </c>
      <c r="W1934" s="23">
        <v>2.2664013158646399E-5</v>
      </c>
      <c r="X1934" s="63">
        <v>-9.6005035633570497</v>
      </c>
      <c r="Y1934" s="23">
        <v>1.67043383589771E-3</v>
      </c>
      <c r="Z1934" s="63">
        <v>13.367646764178099</v>
      </c>
      <c r="AA1934" s="23">
        <v>6.5955363606917698E-3</v>
      </c>
      <c r="AB1934" s="63">
        <v>17.566169345722301</v>
      </c>
      <c r="AC1934" s="23">
        <v>2.2328016193569101E-2</v>
      </c>
      <c r="AD1934" s="63">
        <v>22.300098866893698</v>
      </c>
      <c r="AE1934" s="23">
        <v>3.7397822057755499E-2</v>
      </c>
      <c r="AF1934" s="64">
        <v>15.933123789742201</v>
      </c>
      <c r="AG1934" s="23">
        <v>1.6515950846951499E-6</v>
      </c>
      <c r="AH1934" s="63">
        <v>-6.0946606412471702</v>
      </c>
      <c r="AI1934" s="23">
        <v>1.7190448543260601E-3</v>
      </c>
      <c r="AJ1934" s="63">
        <v>10.2580174576433</v>
      </c>
      <c r="AK1934" s="23">
        <v>0.51140384695492702</v>
      </c>
      <c r="AL1934" s="23">
        <v>2.9509393205444202E-2</v>
      </c>
      <c r="AM1934" s="63">
        <v>-27.115531282499401</v>
      </c>
      <c r="AN1934" s="19"/>
      <c r="AO1934" s="26">
        <v>2.3730849352432401E-4</v>
      </c>
      <c r="AP1934" s="26">
        <v>4.5877641241531798E-7</v>
      </c>
      <c r="AQ1934" s="26">
        <v>1.07937146640325E-3</v>
      </c>
      <c r="AR1934" s="26">
        <v>1.6515950846951499E-6</v>
      </c>
      <c r="AS1934" s="24">
        <v>12</v>
      </c>
      <c r="AT1934" s="24">
        <v>0</v>
      </c>
      <c r="AU1934" s="24">
        <v>7</v>
      </c>
      <c r="AV1934" s="25">
        <v>5</v>
      </c>
      <c r="AW1934" s="19"/>
      <c r="AX1934" s="29">
        <v>4.4101907050389901E-4</v>
      </c>
      <c r="AY1934" s="30">
        <v>-46.518320846429603</v>
      </c>
      <c r="AZ1934" s="30">
        <v>0.41586284825689301</v>
      </c>
      <c r="BA1934" s="30">
        <v>-15.3527941078355</v>
      </c>
      <c r="BB1934" s="62">
        <v>4.55648426532917E-5</v>
      </c>
      <c r="BC1934" s="108">
        <v>0</v>
      </c>
      <c r="BD1934" s="22">
        <v>44015</v>
      </c>
      <c r="BE1934" s="22"/>
      <c r="BF1934" s="24"/>
      <c r="BG1934" s="22"/>
      <c r="BH1934" s="37"/>
    </row>
    <row r="1935" spans="1:60" x14ac:dyDescent="0.25">
      <c r="A1935" s="19"/>
      <c r="B1935" s="17" t="s">
        <v>1949</v>
      </c>
      <c r="C1935" s="17" t="s">
        <v>6215</v>
      </c>
      <c r="D1935" s="17" t="s">
        <v>3341</v>
      </c>
      <c r="E1935" s="20" t="s">
        <v>7298</v>
      </c>
      <c r="F1935" s="20" t="s">
        <v>3153</v>
      </c>
      <c r="G1935" s="82" t="s">
        <v>7255</v>
      </c>
      <c r="H1935" s="85" t="s">
        <v>7274</v>
      </c>
      <c r="I1935" s="21" t="s">
        <v>7417</v>
      </c>
      <c r="J1935" s="21" t="s">
        <v>8210</v>
      </c>
      <c r="K1935" s="19"/>
      <c r="L1935" s="22">
        <v>44015</v>
      </c>
      <c r="M1935" s="98">
        <v>2275.6812000013902</v>
      </c>
      <c r="N1935" s="94">
        <v>2275.6812000013902</v>
      </c>
      <c r="O1935" s="94">
        <v>2275.6812000013902</v>
      </c>
      <c r="P1935" s="62">
        <f t="shared" si="30"/>
        <v>1</v>
      </c>
      <c r="Q1935" s="22">
        <v>44015</v>
      </c>
      <c r="R1935" s="99">
        <v>9650933.9810000006</v>
      </c>
      <c r="S1935" s="99">
        <v>5746538.80864063</v>
      </c>
      <c r="T1935" s="19"/>
      <c r="U1935" s="23">
        <v>1.0546300472924501E-6</v>
      </c>
      <c r="V1935" s="63">
        <v>-0.557915823810617</v>
      </c>
      <c r="W1935" s="23">
        <v>3.6254195947549299E-5</v>
      </c>
      <c r="X1935" s="63">
        <v>-9.5991445450781594</v>
      </c>
      <c r="Y1935" s="23">
        <v>2.5692895123938801E-3</v>
      </c>
      <c r="Z1935" s="63">
        <v>13.4575323318277</v>
      </c>
      <c r="AA1935" s="23">
        <v>9.0117460367764596E-3</v>
      </c>
      <c r="AB1935" s="63">
        <v>17.807790313323501</v>
      </c>
      <c r="AC1935" s="23">
        <v>2.8078423918486799E-2</v>
      </c>
      <c r="AD1935" s="63">
        <v>22.8751396393927</v>
      </c>
      <c r="AE1935" s="23">
        <v>4.7027603166497997E-2</v>
      </c>
      <c r="AF1935" s="64">
        <v>16.896101900609199</v>
      </c>
      <c r="AG1935" s="23">
        <v>3.2078405638458199E-6</v>
      </c>
      <c r="AH1935" s="63">
        <v>-6.0945050166992596</v>
      </c>
      <c r="AI1935" s="23">
        <v>2.6427037337271001E-3</v>
      </c>
      <c r="AJ1935" s="63">
        <v>10.3503833455761</v>
      </c>
      <c r="AK1935" s="23">
        <v>0.31291824842803201</v>
      </c>
      <c r="AL1935" s="23">
        <v>2.9134460530258401E-2</v>
      </c>
      <c r="AM1935" s="63">
        <v>44.1731527094962</v>
      </c>
      <c r="AN1935" s="19"/>
      <c r="AO1935" s="26">
        <v>2.4554412448196699E-4</v>
      </c>
      <c r="AP1935" s="26">
        <v>1.0546300472924501E-6</v>
      </c>
      <c r="AQ1935" s="26">
        <v>1.32139118977648E-3</v>
      </c>
      <c r="AR1935" s="26">
        <v>3.2078405638458199E-6</v>
      </c>
      <c r="AS1935" s="24">
        <v>12</v>
      </c>
      <c r="AT1935" s="24">
        <v>0</v>
      </c>
      <c r="AU1935" s="24">
        <v>7</v>
      </c>
      <c r="AV1935" s="25">
        <v>5</v>
      </c>
      <c r="AW1935" s="19"/>
      <c r="AX1935" s="29">
        <v>5.2434486713991602E-4</v>
      </c>
      <c r="AY1935" s="30">
        <v>-37.433263727463803</v>
      </c>
      <c r="AZ1935" s="30">
        <v>0.42363743429450601</v>
      </c>
      <c r="BA1935" s="30">
        <v>-14.9945249983284</v>
      </c>
      <c r="BB1935" s="62">
        <v>5.4174112992413399E-5</v>
      </c>
      <c r="BC1935" s="108">
        <v>0</v>
      </c>
      <c r="BD1935" s="22">
        <v>44015</v>
      </c>
      <c r="BE1935" s="22"/>
      <c r="BF1935" s="24"/>
      <c r="BG1935" s="22"/>
      <c r="BH1935" s="37"/>
    </row>
    <row r="1936" spans="1:60" x14ac:dyDescent="0.25">
      <c r="A1936" s="19"/>
      <c r="B1936" s="17" t="s">
        <v>1950</v>
      </c>
      <c r="C1936" s="17" t="s">
        <v>6216</v>
      </c>
      <c r="D1936" s="17" t="s">
        <v>3341</v>
      </c>
      <c r="E1936" s="20" t="s">
        <v>7293</v>
      </c>
      <c r="F1936" s="20" t="s">
        <v>3153</v>
      </c>
      <c r="G1936" s="82" t="s">
        <v>7255</v>
      </c>
      <c r="H1936" s="85" t="s">
        <v>7274</v>
      </c>
      <c r="I1936" s="21" t="s">
        <v>7417</v>
      </c>
      <c r="J1936" s="21" t="s">
        <v>8211</v>
      </c>
      <c r="K1936" s="19"/>
      <c r="L1936" s="22">
        <v>44015</v>
      </c>
      <c r="M1936" s="98">
        <v>1332.5258000008801</v>
      </c>
      <c r="N1936" s="94">
        <v>1332.5258000008801</v>
      </c>
      <c r="O1936" s="94">
        <v>1332.5258000008801</v>
      </c>
      <c r="P1936" s="62">
        <f t="shared" si="30"/>
        <v>1</v>
      </c>
      <c r="Q1936" s="22">
        <v>44015</v>
      </c>
      <c r="R1936" s="99">
        <v>11320171.127</v>
      </c>
      <c r="S1936" s="99">
        <v>9998528.2176249996</v>
      </c>
      <c r="T1936" s="19"/>
      <c r="U1936" s="23">
        <v>1.35081972985063E-6</v>
      </c>
      <c r="V1936" s="63">
        <v>-0.55788620484236195</v>
      </c>
      <c r="W1936" s="23">
        <v>4.5629716623807299E-5</v>
      </c>
      <c r="X1936" s="63">
        <v>-9.5982069930032594</v>
      </c>
      <c r="Y1936" s="23">
        <v>3.4869460741901999E-3</v>
      </c>
      <c r="Z1936" s="63">
        <v>13.5492979880073</v>
      </c>
      <c r="AA1936" s="23">
        <v>1.14011737496185E-2</v>
      </c>
      <c r="AB1936" s="63">
        <v>18.046733084629501</v>
      </c>
      <c r="AC1936" s="23">
        <v>3.3042453849702703E-2</v>
      </c>
      <c r="AD1936" s="63">
        <v>23.371542632492499</v>
      </c>
      <c r="AE1936" s="23">
        <v>5.4133805555466097E-2</v>
      </c>
      <c r="AF1936" s="64">
        <v>17.606722139520599</v>
      </c>
      <c r="AG1936" s="23">
        <v>4.0524701034883003E-6</v>
      </c>
      <c r="AH1936" s="63">
        <v>-6.09442055374529</v>
      </c>
      <c r="AI1936" s="23">
        <v>3.5841381504724298E-3</v>
      </c>
      <c r="AJ1936" s="63">
        <v>10.4445267872507</v>
      </c>
      <c r="AK1936" s="23">
        <v>0.33236591609078497</v>
      </c>
      <c r="AL1936" s="23">
        <v>3.0731907196241099E-2</v>
      </c>
      <c r="AM1936" s="63">
        <v>46.117919475771501</v>
      </c>
      <c r="AN1936" s="19"/>
      <c r="AO1936" s="26">
        <v>2.5328093579446399E-4</v>
      </c>
      <c r="AP1936" s="26">
        <v>1.35081972985063E-6</v>
      </c>
      <c r="AQ1936" s="26">
        <v>1.56036990847497E-3</v>
      </c>
      <c r="AR1936" s="26">
        <v>4.0524701034883003E-6</v>
      </c>
      <c r="AS1936" s="24">
        <v>12</v>
      </c>
      <c r="AT1936" s="24">
        <v>0</v>
      </c>
      <c r="AU1936" s="24">
        <v>7</v>
      </c>
      <c r="AV1936" s="25">
        <v>5</v>
      </c>
      <c r="AW1936" s="19"/>
      <c r="AX1936" s="29">
        <v>6.1208066250571802E-4</v>
      </c>
      <c r="AY1936" s="30">
        <v>-29.6090681356727</v>
      </c>
      <c r="AZ1936" s="30">
        <v>0.43131075624023701</v>
      </c>
      <c r="BA1936" s="30">
        <v>-14.4818801257061</v>
      </c>
      <c r="BB1936" s="62">
        <v>6.3239262920120593E-5</v>
      </c>
      <c r="BC1936" s="108">
        <v>0</v>
      </c>
      <c r="BD1936" s="22">
        <v>44015</v>
      </c>
      <c r="BE1936" s="22"/>
      <c r="BF1936" s="24"/>
      <c r="BG1936" s="22"/>
      <c r="BH1936" s="37"/>
    </row>
    <row r="1937" spans="1:60" x14ac:dyDescent="0.25">
      <c r="A1937" s="19"/>
      <c r="B1937" s="17" t="s">
        <v>1951</v>
      </c>
      <c r="C1937" s="17" t="s">
        <v>6217</v>
      </c>
      <c r="D1937" s="17" t="s">
        <v>3341</v>
      </c>
      <c r="E1937" s="20" t="s">
        <v>7294</v>
      </c>
      <c r="F1937" s="20" t="s">
        <v>3153</v>
      </c>
      <c r="G1937" s="82" t="s">
        <v>7255</v>
      </c>
      <c r="H1937" s="85" t="s">
        <v>7274</v>
      </c>
      <c r="I1937" s="21" t="s">
        <v>7417</v>
      </c>
      <c r="J1937" s="21" t="s">
        <v>8212</v>
      </c>
      <c r="K1937" s="19"/>
      <c r="L1937" s="22">
        <v>44015</v>
      </c>
      <c r="M1937" s="98">
        <v>1637.0289999991701</v>
      </c>
      <c r="N1937" s="94">
        <v>1637.0289999991701</v>
      </c>
      <c r="O1937" s="94">
        <v>1637.0289999991701</v>
      </c>
      <c r="P1937" s="62">
        <f t="shared" si="30"/>
        <v>1</v>
      </c>
      <c r="Q1937" s="22">
        <v>44015</v>
      </c>
      <c r="R1937" s="99">
        <v>10094753.585000001</v>
      </c>
      <c r="S1937" s="99">
        <v>17421070.863499999</v>
      </c>
      <c r="T1937" s="19"/>
      <c r="U1937" s="23">
        <v>2.0769366528838898E-6</v>
      </c>
      <c r="V1937" s="63">
        <v>-0.55781359315005796</v>
      </c>
      <c r="W1937" s="23">
        <v>6.7504886828828603E-5</v>
      </c>
      <c r="X1937" s="63">
        <v>-9.5960194759827608</v>
      </c>
      <c r="Y1937" s="23">
        <v>4.3010562694689699E-3</v>
      </c>
      <c r="Z1937" s="63">
        <v>13.6307090075279</v>
      </c>
      <c r="AA1937" s="23">
        <v>1.3303441926837E-2</v>
      </c>
      <c r="AB1937" s="63">
        <v>18.2369599023368</v>
      </c>
      <c r="AC1937" s="23">
        <v>3.7262142799590899E-2</v>
      </c>
      <c r="AD1937" s="63">
        <v>23.7935115275031</v>
      </c>
      <c r="AE1937" s="23">
        <v>6.0953450372835498E-2</v>
      </c>
      <c r="AF1937" s="64">
        <v>18.288686621235701</v>
      </c>
      <c r="AG1937" s="23">
        <v>6.4751857280498396E-6</v>
      </c>
      <c r="AH1937" s="63">
        <v>-6.0941782821828401</v>
      </c>
      <c r="AI1937" s="23">
        <v>4.4157309203001196E-3</v>
      </c>
      <c r="AJ1937" s="63">
        <v>10.5276860642334</v>
      </c>
      <c r="AK1937" s="23">
        <v>0.63702899999974805</v>
      </c>
      <c r="AL1937" s="23">
        <v>3.5313472066263799E-2</v>
      </c>
      <c r="AM1937" s="63">
        <v>-14.553015978017401</v>
      </c>
      <c r="AN1937" s="19"/>
      <c r="AO1937" s="26">
        <v>2.5919181462086299E-4</v>
      </c>
      <c r="AP1937" s="26">
        <v>1.89376441994682E-6</v>
      </c>
      <c r="AQ1937" s="26">
        <v>1.7322269850410499E-3</v>
      </c>
      <c r="AR1937" s="26">
        <v>6.4751857280498396E-6</v>
      </c>
      <c r="AS1937" s="24">
        <v>12</v>
      </c>
      <c r="AT1937" s="24">
        <v>0</v>
      </c>
      <c r="AU1937" s="24">
        <v>7</v>
      </c>
      <c r="AV1937" s="25">
        <v>5</v>
      </c>
      <c r="AW1937" s="19"/>
      <c r="AX1937" s="29">
        <v>6.7389299221417805E-4</v>
      </c>
      <c r="AY1937" s="30">
        <v>-24.5869167397905</v>
      </c>
      <c r="AZ1937" s="30">
        <v>0.43741632116416401</v>
      </c>
      <c r="BA1937" s="30">
        <v>-13.964998925192001</v>
      </c>
      <c r="BB1937" s="62">
        <v>6.9626157426370104E-5</v>
      </c>
      <c r="BC1937" s="108">
        <v>0</v>
      </c>
      <c r="BD1937" s="22">
        <v>44015</v>
      </c>
      <c r="BE1937" s="22"/>
      <c r="BF1937" s="24"/>
      <c r="BG1937" s="22"/>
      <c r="BH1937" s="37"/>
    </row>
    <row r="1938" spans="1:60" x14ac:dyDescent="0.25">
      <c r="A1938" s="19"/>
      <c r="B1938" s="17" t="s">
        <v>1952</v>
      </c>
      <c r="C1938" s="17" t="s">
        <v>6218</v>
      </c>
      <c r="D1938" s="17" t="s">
        <v>3341</v>
      </c>
      <c r="E1938" s="20" t="s">
        <v>7305</v>
      </c>
      <c r="F1938" s="20" t="s">
        <v>3153</v>
      </c>
      <c r="G1938" s="82" t="s">
        <v>7255</v>
      </c>
      <c r="H1938" s="85" t="s">
        <v>7274</v>
      </c>
      <c r="I1938" s="21" t="s">
        <v>7417</v>
      </c>
      <c r="J1938" s="21" t="s">
        <v>8213</v>
      </c>
      <c r="K1938" s="19"/>
      <c r="L1938" s="22">
        <v>44015</v>
      </c>
      <c r="M1938" s="98">
        <v>1132.7431000005499</v>
      </c>
      <c r="N1938" s="94">
        <v>1132.7431000005499</v>
      </c>
      <c r="O1938" s="94">
        <v>1132.7431000005499</v>
      </c>
      <c r="P1938" s="62">
        <f t="shared" si="30"/>
        <v>1</v>
      </c>
      <c r="Q1938" s="22">
        <v>44015</v>
      </c>
      <c r="R1938" s="99">
        <v>123779.902</v>
      </c>
      <c r="S1938" s="99">
        <v>141890.20377099601</v>
      </c>
      <c r="T1938" s="19"/>
      <c r="U1938" s="23">
        <v>1.05055823951261E-5</v>
      </c>
      <c r="V1938" s="63">
        <v>-0.55697072857583396</v>
      </c>
      <c r="W1938" s="23">
        <v>3.44680562193389E-4</v>
      </c>
      <c r="X1938" s="63">
        <v>-9.5683019084535808</v>
      </c>
      <c r="Y1938" s="23">
        <v>6.5352548517694196E-3</v>
      </c>
      <c r="Z1938" s="63">
        <v>13.854128865758</v>
      </c>
      <c r="AA1938" s="23">
        <v>1.79232872524153E-2</v>
      </c>
      <c r="AB1938" s="63">
        <v>18.6989444349019</v>
      </c>
      <c r="AC1938" s="23">
        <v>4.6858610243361902E-2</v>
      </c>
      <c r="AD1938" s="63">
        <v>24.753158271865701</v>
      </c>
      <c r="AE1938" s="23">
        <v>7.5226952341836295E-2</v>
      </c>
      <c r="AF1938" s="64">
        <v>19.716036818135802</v>
      </c>
      <c r="AG1938" s="23">
        <v>3.2929998269537498E-5</v>
      </c>
      <c r="AH1938" s="63">
        <v>-6.0915328009286904</v>
      </c>
      <c r="AI1938" s="23">
        <v>6.6909026409120997E-3</v>
      </c>
      <c r="AJ1938" s="63">
        <v>10.755203236301901</v>
      </c>
      <c r="AK1938" s="23">
        <v>0.13263561288113099</v>
      </c>
      <c r="AL1938" s="23">
        <v>2.3988586650375499E-2</v>
      </c>
      <c r="AM1938" s="63">
        <v>6.8386787366762301</v>
      </c>
      <c r="AN1938" s="19"/>
      <c r="AO1938" s="26">
        <v>2.7286218391964201E-4</v>
      </c>
      <c r="AP1938" s="26">
        <v>1.05055823951261E-5</v>
      </c>
      <c r="AQ1938" s="26">
        <v>2.1166782571526701E-3</v>
      </c>
      <c r="AR1938" s="26">
        <v>3.2929998269537498E-5</v>
      </c>
      <c r="AS1938" s="24">
        <v>12</v>
      </c>
      <c r="AT1938" s="24">
        <v>0</v>
      </c>
      <c r="AU1938" s="24">
        <v>7</v>
      </c>
      <c r="AV1938" s="25">
        <v>5</v>
      </c>
      <c r="AW1938" s="19"/>
      <c r="AX1938" s="29">
        <v>7.9465387348477603E-4</v>
      </c>
      <c r="AY1938" s="30">
        <v>-15.4686746674706</v>
      </c>
      <c r="AZ1938" s="30">
        <v>0.45226812911187197</v>
      </c>
      <c r="BA1938" s="30">
        <v>-12.238439853375899</v>
      </c>
      <c r="BB1938" s="62">
        <v>8.2104879598858795E-5</v>
      </c>
      <c r="BC1938" s="108">
        <v>0</v>
      </c>
      <c r="BD1938" s="22">
        <v>44015</v>
      </c>
      <c r="BE1938" s="22"/>
      <c r="BF1938" s="24"/>
      <c r="BG1938" s="22"/>
      <c r="BH1938" s="37"/>
    </row>
    <row r="1939" spans="1:60" x14ac:dyDescent="0.25">
      <c r="A1939" s="19"/>
      <c r="B1939" s="17" t="s">
        <v>1953</v>
      </c>
      <c r="C1939" s="17" t="s">
        <v>6219</v>
      </c>
      <c r="D1939" s="17" t="s">
        <v>3341</v>
      </c>
      <c r="E1939" s="20" t="s">
        <v>7307</v>
      </c>
      <c r="F1939" s="20" t="s">
        <v>3153</v>
      </c>
      <c r="G1939" s="82" t="s">
        <v>7255</v>
      </c>
      <c r="H1939" s="85" t="s">
        <v>7274</v>
      </c>
      <c r="I1939" s="21" t="s">
        <v>7417</v>
      </c>
      <c r="J1939" s="21" t="s">
        <v>8214</v>
      </c>
      <c r="K1939" s="19"/>
      <c r="L1939" s="22">
        <v>44015</v>
      </c>
      <c r="M1939" s="98">
        <v>1290.3627000004101</v>
      </c>
      <c r="N1939" s="94">
        <v>1290.3627000004101</v>
      </c>
      <c r="O1939" s="94">
        <v>1290.3627000004101</v>
      </c>
      <c r="P1939" s="62">
        <f t="shared" si="30"/>
        <v>1</v>
      </c>
      <c r="Q1939" s="22">
        <v>44015</v>
      </c>
      <c r="R1939" s="99">
        <v>5883753.3559999997</v>
      </c>
      <c r="S1939" s="99">
        <v>4129369.9505234398</v>
      </c>
      <c r="T1939" s="19"/>
      <c r="U1939" s="23">
        <v>7.20732896297704E-6</v>
      </c>
      <c r="V1939" s="63">
        <v>-0.55730055391904898</v>
      </c>
      <c r="W1939" s="23">
        <v>2.22467566345586E-4</v>
      </c>
      <c r="X1939" s="63">
        <v>-9.5805232080310798</v>
      </c>
      <c r="Y1939" s="23">
        <v>2.8539106442622099E-3</v>
      </c>
      <c r="Z1939" s="63">
        <v>13.4859944450145</v>
      </c>
      <c r="AA1939" s="23">
        <v>8.9754810469457897E-3</v>
      </c>
      <c r="AB1939" s="63">
        <v>17.804163814347699</v>
      </c>
      <c r="AC1939" s="23">
        <v>2.71436771490698E-2</v>
      </c>
      <c r="AD1939" s="63">
        <v>22.781664962443799</v>
      </c>
      <c r="AE1939" s="23">
        <v>4.48118539370626E-2</v>
      </c>
      <c r="AF1939" s="64">
        <v>16.674526977672901</v>
      </c>
      <c r="AG1939" s="23">
        <v>2.1622296117129698E-5</v>
      </c>
      <c r="AH1939" s="63">
        <v>-6.0926635711439303</v>
      </c>
      <c r="AI1939" s="23">
        <v>2.9218014733487499E-3</v>
      </c>
      <c r="AJ1939" s="63">
        <v>10.378293119545599</v>
      </c>
      <c r="AK1939" s="23">
        <v>0.29036269999953201</v>
      </c>
      <c r="AL1939" s="23">
        <v>2.7255001517914899E-2</v>
      </c>
      <c r="AM1939" s="63">
        <v>41.917597866617101</v>
      </c>
      <c r="AN1939" s="19"/>
      <c r="AO1939" s="26">
        <v>2.43540020164801E-4</v>
      </c>
      <c r="AP1939" s="26">
        <v>7.1306003519566696E-6</v>
      </c>
      <c r="AQ1939" s="26">
        <v>1.2764271978085199E-3</v>
      </c>
      <c r="AR1939" s="26">
        <v>2.1622296117129698E-5</v>
      </c>
      <c r="AS1939" s="24">
        <v>12</v>
      </c>
      <c r="AT1939" s="24">
        <v>0</v>
      </c>
      <c r="AU1939" s="24">
        <v>7</v>
      </c>
      <c r="AV1939" s="25">
        <v>5</v>
      </c>
      <c r="AW1939" s="19"/>
      <c r="AX1939" s="29">
        <v>4.8380919758073999E-4</v>
      </c>
      <c r="AY1939" s="30">
        <v>-38.729770263133098</v>
      </c>
      <c r="AZ1939" s="30">
        <v>0.423472093511919</v>
      </c>
      <c r="BA1939" s="30">
        <v>-15.058550768415399</v>
      </c>
      <c r="BB1939" s="62">
        <v>4.9986212789079297E-5</v>
      </c>
      <c r="BC1939" s="108">
        <v>0</v>
      </c>
      <c r="BD1939" s="22">
        <v>44015</v>
      </c>
      <c r="BE1939" s="22"/>
      <c r="BF1939" s="24"/>
      <c r="BG1939" s="22"/>
      <c r="BH1939" s="37"/>
    </row>
    <row r="1940" spans="1:60" x14ac:dyDescent="0.25">
      <c r="A1940" s="19"/>
      <c r="B1940" s="17" t="s">
        <v>1954</v>
      </c>
      <c r="C1940" s="17" t="s">
        <v>6220</v>
      </c>
      <c r="D1940" s="17" t="s">
        <v>3342</v>
      </c>
      <c r="E1940" s="20" t="s">
        <v>7289</v>
      </c>
      <c r="F1940" s="20" t="s">
        <v>3161</v>
      </c>
      <c r="G1940" s="82" t="s">
        <v>7251</v>
      </c>
      <c r="H1940" s="85" t="s">
        <v>7284</v>
      </c>
      <c r="I1940" s="21" t="s">
        <v>7417</v>
      </c>
      <c r="J1940" s="21" t="s">
        <v>8215</v>
      </c>
      <c r="K1940" s="19"/>
      <c r="L1940" s="22">
        <v>44015</v>
      </c>
      <c r="M1940" s="98">
        <v>2099.78689999878</v>
      </c>
      <c r="N1940" s="94">
        <v>2099.78689999878</v>
      </c>
      <c r="O1940" s="94">
        <v>2201.2016999982302</v>
      </c>
      <c r="P1940" s="62">
        <f t="shared" si="30"/>
        <v>0.95392752967638916</v>
      </c>
      <c r="Q1940" s="22">
        <v>43881</v>
      </c>
      <c r="R1940" s="99">
        <v>4446178.5609999998</v>
      </c>
      <c r="S1940" s="99">
        <v>4252481.83132031</v>
      </c>
      <c r="T1940" s="19"/>
      <c r="U1940" s="23">
        <v>-3.3702319960866602E-3</v>
      </c>
      <c r="V1940" s="63">
        <v>-0.89504448642401302</v>
      </c>
      <c r="W1940" s="23">
        <v>4.5477457766537603E-2</v>
      </c>
      <c r="X1940" s="63">
        <v>-5.0550241880118802</v>
      </c>
      <c r="Y1940" s="23">
        <v>2.2963376484767699E-2</v>
      </c>
      <c r="Z1940" s="63">
        <v>15.4969410290651</v>
      </c>
      <c r="AA1940" s="23">
        <v>0.16960868886788399</v>
      </c>
      <c r="AB1940" s="63">
        <v>33.8674845964415</v>
      </c>
      <c r="AC1940" s="23">
        <v>0.26651371257874401</v>
      </c>
      <c r="AD1940" s="63">
        <v>46.718668505433001</v>
      </c>
      <c r="AE1940" s="23">
        <v>0.32016934336046698</v>
      </c>
      <c r="AF1940" s="64">
        <v>44.210275919991503</v>
      </c>
      <c r="AG1940" s="23">
        <v>-6.8448577267190601E-3</v>
      </c>
      <c r="AH1940" s="63">
        <v>-6.7793115734311904</v>
      </c>
      <c r="AI1940" s="23">
        <v>4.0248783403512803E-2</v>
      </c>
      <c r="AJ1940" s="63">
        <v>14.110991312554701</v>
      </c>
      <c r="AK1940" s="23">
        <v>1.0997868999990199</v>
      </c>
      <c r="AL1940" s="23">
        <v>8.7979541422100696E-2</v>
      </c>
      <c r="AM1940" s="63">
        <v>109.920316243428</v>
      </c>
      <c r="AN1940" s="19"/>
      <c r="AO1940" s="26">
        <v>5.94267169199156E-2</v>
      </c>
      <c r="AP1940" s="26">
        <v>-7.1137644562477398E-2</v>
      </c>
      <c r="AQ1940" s="26">
        <v>0.117586071834085</v>
      </c>
      <c r="AR1940" s="26">
        <v>-7.6486424193717498E-2</v>
      </c>
      <c r="AS1940" s="24">
        <v>7</v>
      </c>
      <c r="AT1940" s="24">
        <v>5</v>
      </c>
      <c r="AU1940" s="24">
        <v>7</v>
      </c>
      <c r="AV1940" s="25">
        <v>5</v>
      </c>
      <c r="AW1940" s="19"/>
      <c r="AX1940" s="29">
        <v>0.20342078118381299</v>
      </c>
      <c r="AY1940" s="30">
        <v>0.83540217029894803</v>
      </c>
      <c r="AZ1940" s="30">
        <v>1.2433859789616699</v>
      </c>
      <c r="BA1940" s="30">
        <v>1.1784370127788899</v>
      </c>
      <c r="BB1940" s="62">
        <v>2.0914614018074599E-2</v>
      </c>
      <c r="BC1940" s="108">
        <v>-26.428132415079698</v>
      </c>
      <c r="BD1940" s="22">
        <v>43881</v>
      </c>
      <c r="BE1940" s="22">
        <v>43913</v>
      </c>
      <c r="BF1940" s="24"/>
      <c r="BG1940" s="22"/>
      <c r="BH1940" s="37"/>
    </row>
    <row r="1941" spans="1:60" x14ac:dyDescent="0.25">
      <c r="A1941" s="19"/>
      <c r="B1941" s="17" t="s">
        <v>1955</v>
      </c>
      <c r="C1941" s="17" t="s">
        <v>6221</v>
      </c>
      <c r="D1941" s="17" t="s">
        <v>3342</v>
      </c>
      <c r="E1941" s="20" t="s">
        <v>7298</v>
      </c>
      <c r="F1941" s="20" t="s">
        <v>3161</v>
      </c>
      <c r="G1941" s="82" t="s">
        <v>7251</v>
      </c>
      <c r="H1941" s="85" t="s">
        <v>7284</v>
      </c>
      <c r="I1941" s="21" t="s">
        <v>7417</v>
      </c>
      <c r="J1941" s="21" t="s">
        <v>2982</v>
      </c>
      <c r="K1941" s="19"/>
      <c r="L1941" s="22">
        <v>44015</v>
      </c>
      <c r="M1941" s="98">
        <v>2818.2309000007799</v>
      </c>
      <c r="N1941" s="94">
        <v>2818.2309000007799</v>
      </c>
      <c r="O1941" s="94">
        <v>2911.3900000006001</v>
      </c>
      <c r="P1941" s="62">
        <f t="shared" si="30"/>
        <v>0.96800184791463839</v>
      </c>
      <c r="Q1941" s="22">
        <v>43881</v>
      </c>
      <c r="R1941" s="99">
        <v>297138.435</v>
      </c>
      <c r="S1941" s="99">
        <v>256316.65000756801</v>
      </c>
      <c r="T1941" s="19"/>
      <c r="U1941" s="23">
        <v>-3.2613107750876199E-3</v>
      </c>
      <c r="V1941" s="63">
        <v>-0.88415236432410904</v>
      </c>
      <c r="W1941" s="23">
        <v>4.8911367217442603E-2</v>
      </c>
      <c r="X1941" s="63">
        <v>-4.7116332429213799</v>
      </c>
      <c r="Y1941" s="23">
        <v>4.35165552116814E-2</v>
      </c>
      <c r="Z1941" s="63">
        <v>17.5522589017637</v>
      </c>
      <c r="AA1941" s="23">
        <v>0.21741175189905301</v>
      </c>
      <c r="AB1941" s="63">
        <v>38.647790899558501</v>
      </c>
      <c r="AC1941" s="23">
        <v>0.37208186285512101</v>
      </c>
      <c r="AD1941" s="63">
        <v>57.275483533041601</v>
      </c>
      <c r="AE1941" s="23">
        <v>0.488583400401985</v>
      </c>
      <c r="AF1941" s="64">
        <v>61.051681624143399</v>
      </c>
      <c r="AG1941" s="23">
        <v>-6.51917493541987E-3</v>
      </c>
      <c r="AH1941" s="63">
        <v>-6.74674329430127</v>
      </c>
      <c r="AI1941" s="23">
        <v>6.1497277056332698E-2</v>
      </c>
      <c r="AJ1941" s="63">
        <v>16.235840677836698</v>
      </c>
      <c r="AK1941" s="23">
        <v>1.8182309000007799</v>
      </c>
      <c r="AL1941" s="23">
        <v>0.12498709355903</v>
      </c>
      <c r="AM1941" s="63">
        <v>181.764716243604</v>
      </c>
      <c r="AN1941" s="19"/>
      <c r="AO1941" s="26">
        <v>5.9542473047258702E-2</v>
      </c>
      <c r="AP1941" s="26">
        <v>-7.1036106566680204E-2</v>
      </c>
      <c r="AQ1941" s="26">
        <v>0.121266568594438</v>
      </c>
      <c r="AR1941" s="26">
        <v>-7.33519532123319E-2</v>
      </c>
      <c r="AS1941" s="24">
        <v>7</v>
      </c>
      <c r="AT1941" s="24">
        <v>5</v>
      </c>
      <c r="AU1941" s="24">
        <v>7</v>
      </c>
      <c r="AV1941" s="25">
        <v>5</v>
      </c>
      <c r="AW1941" s="19"/>
      <c r="AX1941" s="29">
        <v>0.203390741075855</v>
      </c>
      <c r="AY1941" s="30">
        <v>1.0577037241982901</v>
      </c>
      <c r="AZ1941" s="30">
        <v>1.4276889901066201</v>
      </c>
      <c r="BA1941" s="30">
        <v>1.5026942059739701</v>
      </c>
      <c r="BB1941" s="62">
        <v>2.0915348374510399E-2</v>
      </c>
      <c r="BC1941" s="108">
        <v>-26.1703516189882</v>
      </c>
      <c r="BD1941" s="22">
        <v>43881</v>
      </c>
      <c r="BE1941" s="22">
        <v>43913</v>
      </c>
      <c r="BF1941" s="24"/>
      <c r="BG1941" s="22"/>
      <c r="BH1941" s="37"/>
    </row>
    <row r="1942" spans="1:60" x14ac:dyDescent="0.25">
      <c r="A1942" s="19"/>
      <c r="B1942" s="17" t="s">
        <v>1956</v>
      </c>
      <c r="C1942" s="17" t="s">
        <v>6222</v>
      </c>
      <c r="D1942" s="17" t="s">
        <v>3342</v>
      </c>
      <c r="E1942" s="20" t="s">
        <v>7290</v>
      </c>
      <c r="F1942" s="20" t="s">
        <v>3161</v>
      </c>
      <c r="G1942" s="82" t="s">
        <v>7251</v>
      </c>
      <c r="H1942" s="85" t="s">
        <v>7284</v>
      </c>
      <c r="I1942" s="21" t="s">
        <v>7417</v>
      </c>
      <c r="J1942" s="21" t="s">
        <v>8216</v>
      </c>
      <c r="K1942" s="19"/>
      <c r="L1942" s="22">
        <v>44015</v>
      </c>
      <c r="M1942" s="98">
        <v>1986.72079999931</v>
      </c>
      <c r="N1942" s="94">
        <v>1986.72079999931</v>
      </c>
      <c r="O1942" s="94">
        <v>2078.86510000005</v>
      </c>
      <c r="P1942" s="62">
        <f t="shared" si="30"/>
        <v>0.9556756713070329</v>
      </c>
      <c r="Q1942" s="22">
        <v>43881</v>
      </c>
      <c r="R1942" s="99">
        <v>848980.66700000002</v>
      </c>
      <c r="S1942" s="99">
        <v>853547.27043847705</v>
      </c>
      <c r="T1942" s="19"/>
      <c r="U1942" s="23">
        <v>-3.35660683140304E-3</v>
      </c>
      <c r="V1942" s="63">
        <v>-0.89368196995565097</v>
      </c>
      <c r="W1942" s="23">
        <v>4.5906314897365498E-2</v>
      </c>
      <c r="X1942" s="63">
        <v>-5.01213847492909</v>
      </c>
      <c r="Y1942" s="23">
        <v>2.55101429811475E-2</v>
      </c>
      <c r="Z1942" s="63">
        <v>15.751617678702999</v>
      </c>
      <c r="AA1942" s="23">
        <v>0.17547991259198201</v>
      </c>
      <c r="AB1942" s="63">
        <v>34.454606968851301</v>
      </c>
      <c r="AC1942" s="23">
        <v>0.27925190013600498</v>
      </c>
      <c r="AD1942" s="63">
        <v>47.992487261130002</v>
      </c>
      <c r="AE1942" s="23">
        <v>0.34013184379553402</v>
      </c>
      <c r="AF1942" s="64">
        <v>46.206525963498301</v>
      </c>
      <c r="AG1942" s="23">
        <v>-6.8041228969377698E-3</v>
      </c>
      <c r="AH1942" s="63">
        <v>-6.7752380904494203</v>
      </c>
      <c r="AI1942" s="23">
        <v>4.2881360692263101E-2</v>
      </c>
      <c r="AJ1942" s="63">
        <v>14.3742490414297</v>
      </c>
      <c r="AK1942" s="23">
        <v>0.98672079999931195</v>
      </c>
      <c r="AL1942" s="23">
        <v>8.1155980862677099E-2</v>
      </c>
      <c r="AM1942" s="63">
        <v>98.613706243457301</v>
      </c>
      <c r="AN1942" s="19"/>
      <c r="AO1942" s="26">
        <v>5.9441139857881402E-2</v>
      </c>
      <c r="AP1942" s="26">
        <v>-7.1124957801657701E-2</v>
      </c>
      <c r="AQ1942" s="26">
        <v>0.118045470912039</v>
      </c>
      <c r="AR1942" s="26">
        <v>-7.6095189664556501E-2</v>
      </c>
      <c r="AS1942" s="24">
        <v>7</v>
      </c>
      <c r="AT1942" s="24">
        <v>5</v>
      </c>
      <c r="AU1942" s="24">
        <v>7</v>
      </c>
      <c r="AV1942" s="25">
        <v>5</v>
      </c>
      <c r="AW1942" s="19"/>
      <c r="AX1942" s="29">
        <v>0.203416505072673</v>
      </c>
      <c r="AY1942" s="30">
        <v>0.86272192770957201</v>
      </c>
      <c r="AZ1942" s="30">
        <v>1.26604621381375</v>
      </c>
      <c r="BA1942" s="30">
        <v>1.2180594933906801</v>
      </c>
      <c r="BB1942" s="62">
        <v>2.0914651695420599E-2</v>
      </c>
      <c r="BC1942" s="108">
        <v>-26.395955177693398</v>
      </c>
      <c r="BD1942" s="22">
        <v>43881</v>
      </c>
      <c r="BE1942" s="22">
        <v>43913</v>
      </c>
      <c r="BF1942" s="24"/>
      <c r="BG1942" s="22"/>
      <c r="BH1942" s="37"/>
    </row>
    <row r="1943" spans="1:60" x14ac:dyDescent="0.25">
      <c r="A1943" s="19"/>
      <c r="B1943" s="17" t="s">
        <v>1957</v>
      </c>
      <c r="C1943" s="17" t="s">
        <v>6223</v>
      </c>
      <c r="D1943" s="17" t="s">
        <v>3342</v>
      </c>
      <c r="E1943" s="20" t="s">
        <v>7315</v>
      </c>
      <c r="F1943" s="20" t="s">
        <v>3161</v>
      </c>
      <c r="G1943" s="82" t="s">
        <v>7251</v>
      </c>
      <c r="H1943" s="85" t="s">
        <v>7284</v>
      </c>
      <c r="I1943" s="21" t="s">
        <v>7417</v>
      </c>
      <c r="J1943" s="21" t="s">
        <v>8217</v>
      </c>
      <c r="K1943" s="19"/>
      <c r="L1943" s="22">
        <v>44015</v>
      </c>
      <c r="M1943" s="98">
        <v>2166.49159999937</v>
      </c>
      <c r="N1943" s="94">
        <v>2166.49159999937</v>
      </c>
      <c r="O1943" s="94">
        <v>2262.8267999999198</v>
      </c>
      <c r="P1943" s="62">
        <f t="shared" si="30"/>
        <v>0.95742705539789741</v>
      </c>
      <c r="Q1943" s="22">
        <v>43881</v>
      </c>
      <c r="R1943" s="99">
        <v>3901505.591</v>
      </c>
      <c r="S1943" s="99">
        <v>3440226.8848124999</v>
      </c>
      <c r="T1943" s="19"/>
      <c r="U1943" s="23">
        <v>-3.3430116545787301E-3</v>
      </c>
      <c r="V1943" s="63">
        <v>-0.89232245227322005</v>
      </c>
      <c r="W1943" s="23">
        <v>4.6335024106156197E-2</v>
      </c>
      <c r="X1943" s="63">
        <v>-4.9692675540500204</v>
      </c>
      <c r="Y1943" s="23">
        <v>2.8063758138159801E-2</v>
      </c>
      <c r="Z1943" s="63">
        <v>16.0069791944115</v>
      </c>
      <c r="AA1943" s="23">
        <v>0.181381379088562</v>
      </c>
      <c r="AB1943" s="63">
        <v>35.044753618538401</v>
      </c>
      <c r="AC1943" s="23">
        <v>0.29211950168624801</v>
      </c>
      <c r="AD1943" s="63">
        <v>49.279247416183402</v>
      </c>
      <c r="AE1943" s="23">
        <v>0.36039644234755502</v>
      </c>
      <c r="AF1943" s="64">
        <v>48.232985818700399</v>
      </c>
      <c r="AG1943" s="23">
        <v>-6.7634331471708702E-3</v>
      </c>
      <c r="AH1943" s="63">
        <v>-6.7711691154763702</v>
      </c>
      <c r="AI1943" s="23">
        <v>4.5521048159571399E-2</v>
      </c>
      <c r="AJ1943" s="63">
        <v>14.6382177881605</v>
      </c>
      <c r="AK1943" s="23">
        <v>1.16649160000146</v>
      </c>
      <c r="AL1943" s="23">
        <v>9.1853904601593997E-2</v>
      </c>
      <c r="AM1943" s="63">
        <v>116.590786243672</v>
      </c>
      <c r="AN1943" s="19"/>
      <c r="AO1943" s="26">
        <v>5.9455649341543897E-2</v>
      </c>
      <c r="AP1943" s="26">
        <v>-7.1112245510448702E-2</v>
      </c>
      <c r="AQ1943" s="26">
        <v>0.11850502713059501</v>
      </c>
      <c r="AR1943" s="26">
        <v>-7.57037241847138E-2</v>
      </c>
      <c r="AS1943" s="24">
        <v>7</v>
      </c>
      <c r="AT1943" s="24">
        <v>5</v>
      </c>
      <c r="AU1943" s="24">
        <v>7</v>
      </c>
      <c r="AV1943" s="25">
        <v>5</v>
      </c>
      <c r="AW1943" s="19"/>
      <c r="AX1943" s="29">
        <v>0.20341239958535901</v>
      </c>
      <c r="AY1943" s="30">
        <v>0.89017819915261498</v>
      </c>
      <c r="AZ1943" s="30">
        <v>1.2888171453014401</v>
      </c>
      <c r="BA1943" s="30">
        <v>1.25794481237426</v>
      </c>
      <c r="BB1943" s="62">
        <v>2.0914707173396899E-2</v>
      </c>
      <c r="BC1943" s="108">
        <v>-26.363763236295199</v>
      </c>
      <c r="BD1943" s="22">
        <v>43881</v>
      </c>
      <c r="BE1943" s="22">
        <v>43913</v>
      </c>
      <c r="BF1943" s="24"/>
      <c r="BG1943" s="22"/>
      <c r="BH1943" s="37"/>
    </row>
    <row r="1944" spans="1:60" x14ac:dyDescent="0.25">
      <c r="A1944" s="19"/>
      <c r="B1944" s="17" t="s">
        <v>1958</v>
      </c>
      <c r="C1944" s="17" t="s">
        <v>6224</v>
      </c>
      <c r="D1944" s="17" t="s">
        <v>3342</v>
      </c>
      <c r="E1944" s="20" t="s">
        <v>7292</v>
      </c>
      <c r="F1944" s="20" t="s">
        <v>3161</v>
      </c>
      <c r="G1944" s="82" t="s">
        <v>7251</v>
      </c>
      <c r="H1944" s="85" t="s">
        <v>7284</v>
      </c>
      <c r="I1944" s="21" t="s">
        <v>7417</v>
      </c>
      <c r="J1944" s="21" t="s">
        <v>8218</v>
      </c>
      <c r="K1944" s="19"/>
      <c r="L1944" s="22">
        <v>44015</v>
      </c>
      <c r="M1944" s="98">
        <v>2257.6495999991898</v>
      </c>
      <c r="N1944" s="94">
        <v>2257.6495999991898</v>
      </c>
      <c r="O1944" s="94">
        <v>2358.0377999991201</v>
      </c>
      <c r="P1944" s="62">
        <f t="shared" si="30"/>
        <v>0.95742723038622712</v>
      </c>
      <c r="Q1944" s="22">
        <v>43881</v>
      </c>
      <c r="R1944" s="99">
        <v>22479.89</v>
      </c>
      <c r="S1944" s="99">
        <v>16882.622106872601</v>
      </c>
      <c r="T1944" s="19"/>
      <c r="U1944" s="23">
        <v>-3.3429833065383701E-3</v>
      </c>
      <c r="V1944" s="63">
        <v>-0.89231961746918398</v>
      </c>
      <c r="W1944" s="23">
        <v>4.63349928049865E-2</v>
      </c>
      <c r="X1944" s="63">
        <v>-4.9692706841669896</v>
      </c>
      <c r="Y1944" s="23">
        <v>2.8063850761100202E-2</v>
      </c>
      <c r="Z1944" s="63">
        <v>16.006988456705599</v>
      </c>
      <c r="AA1944" s="23">
        <v>0.18138095354894199</v>
      </c>
      <c r="AB1944" s="63">
        <v>35.0447110645473</v>
      </c>
      <c r="AC1944" s="23">
        <v>0.292119651223475</v>
      </c>
      <c r="AD1944" s="63">
        <v>49.2792623699061</v>
      </c>
      <c r="AE1944" s="23">
        <v>0.36039743267989299</v>
      </c>
      <c r="AF1944" s="64">
        <v>48.233084851934102</v>
      </c>
      <c r="AG1944" s="23">
        <v>-6.7634596416610302E-3</v>
      </c>
      <c r="AH1944" s="63">
        <v>-6.7711717649217498</v>
      </c>
      <c r="AI1944" s="23">
        <v>4.5521175250542001E-2</v>
      </c>
      <c r="AJ1944" s="63">
        <v>14.6382304972649</v>
      </c>
      <c r="AK1944" s="23">
        <v>1.2576496000005899</v>
      </c>
      <c r="AL1944" s="23">
        <v>9.6981034803320695E-2</v>
      </c>
      <c r="AM1944" s="63">
        <v>125.70658624358499</v>
      </c>
      <c r="AN1944" s="19"/>
      <c r="AO1944" s="26">
        <v>5.9455567838085699E-2</v>
      </c>
      <c r="AP1944" s="26">
        <v>-7.1112230360086001E-2</v>
      </c>
      <c r="AQ1944" s="26">
        <v>0.11850490624783599</v>
      </c>
      <c r="AR1944" s="26">
        <v>-7.5703710206653299E-2</v>
      </c>
      <c r="AS1944" s="24">
        <v>7</v>
      </c>
      <c r="AT1944" s="24">
        <v>5</v>
      </c>
      <c r="AU1944" s="24">
        <v>7</v>
      </c>
      <c r="AV1944" s="25">
        <v>5</v>
      </c>
      <c r="AW1944" s="19"/>
      <c r="AX1944" s="29">
        <v>0.203412393363542</v>
      </c>
      <c r="AY1944" s="30">
        <v>0.89017623354811803</v>
      </c>
      <c r="AZ1944" s="30">
        <v>1.2888152326395399</v>
      </c>
      <c r="BA1944" s="30">
        <v>1.2579421302743901</v>
      </c>
      <c r="BB1944" s="62">
        <v>2.0914706519688499E-2</v>
      </c>
      <c r="BC1944" s="108">
        <v>-26.363750402961202</v>
      </c>
      <c r="BD1944" s="22">
        <v>43881</v>
      </c>
      <c r="BE1944" s="22">
        <v>43913</v>
      </c>
      <c r="BF1944" s="24"/>
      <c r="BG1944" s="22"/>
      <c r="BH1944" s="37"/>
    </row>
    <row r="1945" spans="1:60" x14ac:dyDescent="0.25">
      <c r="A1945" s="19"/>
      <c r="B1945" s="17" t="s">
        <v>1959</v>
      </c>
      <c r="C1945" s="17" t="s">
        <v>6225</v>
      </c>
      <c r="D1945" s="17" t="s">
        <v>3342</v>
      </c>
      <c r="E1945" s="20" t="s">
        <v>7293</v>
      </c>
      <c r="F1945" s="20" t="s">
        <v>3161</v>
      </c>
      <c r="G1945" s="82" t="s">
        <v>7251</v>
      </c>
      <c r="H1945" s="85" t="s">
        <v>7284</v>
      </c>
      <c r="I1945" s="21" t="s">
        <v>7417</v>
      </c>
      <c r="J1945" s="21" t="s">
        <v>2982</v>
      </c>
      <c r="K1945" s="19"/>
      <c r="L1945" s="22">
        <v>44015</v>
      </c>
      <c r="M1945" s="98">
        <v>1439.30990000069</v>
      </c>
      <c r="N1945" s="94">
        <v>1439.30990000069</v>
      </c>
      <c r="O1945" s="94">
        <v>1503.3107999991601</v>
      </c>
      <c r="P1945" s="62">
        <f t="shared" si="30"/>
        <v>0.95742670111961825</v>
      </c>
      <c r="Q1945" s="22">
        <v>43881</v>
      </c>
      <c r="R1945" s="99">
        <v>4317467.2659999998</v>
      </c>
      <c r="S1945" s="99">
        <v>3753603.72809766</v>
      </c>
      <c r="T1945" s="19"/>
      <c r="U1945" s="23">
        <v>-3.34303300860483E-3</v>
      </c>
      <c r="V1945" s="63">
        <v>-0.89232458767583001</v>
      </c>
      <c r="W1945" s="23">
        <v>4.6334952246979803E-2</v>
      </c>
      <c r="X1945" s="63">
        <v>-4.96927473996766</v>
      </c>
      <c r="Y1945" s="23">
        <v>2.80632993508334E-2</v>
      </c>
      <c r="Z1945" s="63">
        <v>16.006933315657101</v>
      </c>
      <c r="AA1945" s="23">
        <v>0.181381674354197</v>
      </c>
      <c r="AB1945" s="63">
        <v>35.044783145072898</v>
      </c>
      <c r="AC1945" s="23">
        <v>0.29212033756280997</v>
      </c>
      <c r="AD1945" s="63">
        <v>49.279331003839602</v>
      </c>
      <c r="AE1945" s="23">
        <v>0.36039823203289401</v>
      </c>
      <c r="AF1945" s="64">
        <v>48.233164787234301</v>
      </c>
      <c r="AG1945" s="23">
        <v>-6.7634575098054501E-3</v>
      </c>
      <c r="AH1945" s="63">
        <v>-6.7711715517361899</v>
      </c>
      <c r="AI1945" s="23">
        <v>4.5520621813920997E-2</v>
      </c>
      <c r="AJ1945" s="63">
        <v>14.638175153595499</v>
      </c>
      <c r="AK1945" s="23">
        <v>0.439309900000808</v>
      </c>
      <c r="AL1945" s="23">
        <v>6.83508389120107E-2</v>
      </c>
      <c r="AM1945" s="63">
        <v>35.421707554429297</v>
      </c>
      <c r="AN1945" s="19"/>
      <c r="AO1945" s="26">
        <v>5.9455645827256397E-2</v>
      </c>
      <c r="AP1945" s="26">
        <v>-7.1112261993257597E-2</v>
      </c>
      <c r="AQ1945" s="26">
        <v>0.118505346741586</v>
      </c>
      <c r="AR1945" s="26">
        <v>-7.5703736119103304E-2</v>
      </c>
      <c r="AS1945" s="24">
        <v>7</v>
      </c>
      <c r="AT1945" s="24">
        <v>5</v>
      </c>
      <c r="AU1945" s="24">
        <v>7</v>
      </c>
      <c r="AV1945" s="25">
        <v>5</v>
      </c>
      <c r="AW1945" s="19"/>
      <c r="AX1945" s="29">
        <v>0.20341240249079401</v>
      </c>
      <c r="AY1945" s="30">
        <v>0.89017960670116703</v>
      </c>
      <c r="AZ1945" s="30">
        <v>1.2888181505914</v>
      </c>
      <c r="BA1945" s="30">
        <v>1.25794678354941</v>
      </c>
      <c r="BB1945" s="62">
        <v>2.0914707446500001E-2</v>
      </c>
      <c r="BC1945" s="108">
        <v>-26.363763235101899</v>
      </c>
      <c r="BD1945" s="22">
        <v>43881</v>
      </c>
      <c r="BE1945" s="22">
        <v>43913</v>
      </c>
      <c r="BF1945" s="24"/>
      <c r="BG1945" s="22"/>
      <c r="BH1945" s="37"/>
    </row>
    <row r="1946" spans="1:60" x14ac:dyDescent="0.25">
      <c r="A1946" s="19"/>
      <c r="B1946" s="17" t="s">
        <v>1960</v>
      </c>
      <c r="C1946" s="17" t="s">
        <v>6226</v>
      </c>
      <c r="D1946" s="17" t="s">
        <v>3343</v>
      </c>
      <c r="E1946" s="20" t="s">
        <v>7402</v>
      </c>
      <c r="F1946" s="20" t="s">
        <v>3156</v>
      </c>
      <c r="G1946" s="82" t="s">
        <v>7251</v>
      </c>
      <c r="H1946" s="85" t="s">
        <v>7263</v>
      </c>
      <c r="I1946" s="21" t="s">
        <v>7417</v>
      </c>
      <c r="J1946" s="21" t="s">
        <v>2982</v>
      </c>
      <c r="K1946" s="19"/>
      <c r="L1946" s="22">
        <v>44015</v>
      </c>
      <c r="M1946" s="98">
        <v>977.78859999962197</v>
      </c>
      <c r="N1946" s="94">
        <v>977.78859999962197</v>
      </c>
      <c r="O1946" s="94">
        <v>1022.8863000003601</v>
      </c>
      <c r="P1946" s="62">
        <f t="shared" si="30"/>
        <v>0.9559113266051934</v>
      </c>
      <c r="Q1946" s="22">
        <v>43874</v>
      </c>
      <c r="R1946" s="99">
        <v>272302.087</v>
      </c>
      <c r="S1946" s="99">
        <v>187496.897587891</v>
      </c>
      <c r="T1946" s="19"/>
      <c r="U1946" s="23">
        <v>-8.3925167746201602E-4</v>
      </c>
      <c r="V1946" s="63">
        <v>-0.64194645456154797</v>
      </c>
      <c r="W1946" s="23">
        <v>3.2696777871024103E-2</v>
      </c>
      <c r="X1946" s="63">
        <v>-6.3330921775632296</v>
      </c>
      <c r="Y1946" s="23">
        <v>-3.30631390033886E-2</v>
      </c>
      <c r="Z1946" s="63">
        <v>9.8942894802457904</v>
      </c>
      <c r="AA1946" s="23">
        <v>-2.2211400000742301E-2</v>
      </c>
      <c r="AB1946" s="63">
        <v>14.6854757095862</v>
      </c>
      <c r="AC1946" s="23"/>
      <c r="AD1946" s="63"/>
      <c r="AE1946" s="23"/>
      <c r="AF1946" s="64"/>
      <c r="AG1946" s="23">
        <v>-4.6522149932570799E-4</v>
      </c>
      <c r="AH1946" s="63">
        <v>-6.1413479506882096</v>
      </c>
      <c r="AI1946" s="23">
        <v>-2.4788980246739801E-2</v>
      </c>
      <c r="AJ1946" s="63">
        <v>7.6072149475294299</v>
      </c>
      <c r="AK1946" s="23">
        <v>-2.2211400000742301E-2</v>
      </c>
      <c r="AL1946" s="23">
        <v>-2.1372762699684199E-2</v>
      </c>
      <c r="AM1946" s="63">
        <v>14.6854757095862</v>
      </c>
      <c r="AN1946" s="19"/>
      <c r="AO1946" s="26">
        <v>1.7133849485617199E-2</v>
      </c>
      <c r="AP1946" s="26">
        <v>-2.5760716809600102E-2</v>
      </c>
      <c r="AQ1946" s="26">
        <v>4.0857895137378399E-2</v>
      </c>
      <c r="AR1946" s="26">
        <v>-5.8404800802236402E-2</v>
      </c>
      <c r="AS1946" s="24">
        <v>7</v>
      </c>
      <c r="AT1946" s="24">
        <v>5</v>
      </c>
      <c r="AU1946" s="24">
        <v>7</v>
      </c>
      <c r="AV1946" s="25">
        <v>5</v>
      </c>
      <c r="AW1946" s="19"/>
      <c r="AX1946" s="29">
        <v>7.6579918600327798E-2</v>
      </c>
      <c r="AY1946" s="30">
        <v>-0.56518371338370299</v>
      </c>
      <c r="AZ1946" s="30">
        <v>0.39120171019430899</v>
      </c>
      <c r="BA1946" s="30">
        <v>-0.74584810080978103</v>
      </c>
      <c r="BB1946" s="62">
        <v>7.8882495252128107E-3</v>
      </c>
      <c r="BC1946" s="108">
        <v>-14.5367769614968</v>
      </c>
      <c r="BD1946" s="22">
        <v>43874</v>
      </c>
      <c r="BE1946" s="22">
        <v>43913</v>
      </c>
      <c r="BF1946" s="24"/>
      <c r="BG1946" s="22"/>
      <c r="BH1946" s="37"/>
    </row>
    <row r="1947" spans="1:60" x14ac:dyDescent="0.25">
      <c r="A1947" s="19"/>
      <c r="B1947" s="17" t="s">
        <v>1961</v>
      </c>
      <c r="C1947" s="17" t="s">
        <v>6227</v>
      </c>
      <c r="D1947" s="17" t="s">
        <v>3343</v>
      </c>
      <c r="E1947" s="20" t="s">
        <v>7362</v>
      </c>
      <c r="F1947" s="20" t="s">
        <v>3156</v>
      </c>
      <c r="G1947" s="82" t="s">
        <v>7251</v>
      </c>
      <c r="H1947" s="85" t="s">
        <v>7263</v>
      </c>
      <c r="I1947" s="21" t="s">
        <v>7417</v>
      </c>
      <c r="J1947" s="21" t="s">
        <v>2982</v>
      </c>
      <c r="K1947" s="19"/>
      <c r="L1947" s="22">
        <v>44015</v>
      </c>
      <c r="M1947" s="98">
        <v>962.60709999967401</v>
      </c>
      <c r="N1947" s="94">
        <v>962.60709999967401</v>
      </c>
      <c r="O1947" s="94"/>
      <c r="P1947" s="62" t="str">
        <f t="shared" si="30"/>
        <v/>
      </c>
      <c r="Q1947" s="22"/>
      <c r="R1947" s="99">
        <v>196371.85500000001</v>
      </c>
      <c r="S1947" s="99"/>
      <c r="T1947" s="19"/>
      <c r="U1947" s="23">
        <v>-8.2551174909895097E-4</v>
      </c>
      <c r="V1947" s="63">
        <v>-0.64057246172524196</v>
      </c>
      <c r="W1947" s="23">
        <v>3.3121129714345401E-2</v>
      </c>
      <c r="X1947" s="63">
        <v>-6.2906569932311003</v>
      </c>
      <c r="Y1947" s="23"/>
      <c r="Z1947" s="63"/>
      <c r="AA1947" s="23"/>
      <c r="AB1947" s="63"/>
      <c r="AC1947" s="23"/>
      <c r="AD1947" s="63"/>
      <c r="AE1947" s="23"/>
      <c r="AF1947" s="64"/>
      <c r="AG1947" s="23">
        <v>-4.24188351644261E-4</v>
      </c>
      <c r="AH1947" s="63">
        <v>-6.1372446359237101</v>
      </c>
      <c r="AI1947" s="23"/>
      <c r="AJ1947" s="63"/>
      <c r="AK1947" s="23">
        <v>-3.7392900000668298E-2</v>
      </c>
      <c r="AL1947" s="23">
        <v>-7.3952409204139299E-2</v>
      </c>
      <c r="AM1947" s="63">
        <v>12.188105143563</v>
      </c>
      <c r="AN1947" s="19"/>
      <c r="AO1947" s="26">
        <v>1.6639570107145101E-2</v>
      </c>
      <c r="AP1947" s="26">
        <v>-2.57292557234905E-2</v>
      </c>
      <c r="AQ1947" s="26">
        <v>4.1285736147983698E-2</v>
      </c>
      <c r="AR1947" s="26">
        <v>-5.8004904721237802E-2</v>
      </c>
      <c r="AS1947" s="24"/>
      <c r="AT1947" s="24"/>
      <c r="AU1947" s="24"/>
      <c r="AV1947" s="25"/>
      <c r="AW1947" s="19"/>
      <c r="AX1947" s="29"/>
      <c r="AY1947" s="30"/>
      <c r="AZ1947" s="30"/>
      <c r="BA1947" s="30"/>
      <c r="BB1947" s="62"/>
      <c r="BC1947" s="108">
        <v>-14.491120296399499</v>
      </c>
      <c r="BD1947" s="22">
        <v>43874</v>
      </c>
      <c r="BE1947" s="22">
        <v>43913</v>
      </c>
      <c r="BF1947" s="24"/>
      <c r="BG1947" s="22"/>
      <c r="BH1947" s="37"/>
    </row>
    <row r="1948" spans="1:60" x14ac:dyDescent="0.25">
      <c r="A1948" s="19"/>
      <c r="B1948" s="17" t="s">
        <v>1962</v>
      </c>
      <c r="C1948" s="17" t="s">
        <v>6228</v>
      </c>
      <c r="D1948" s="17" t="s">
        <v>3344</v>
      </c>
      <c r="E1948" s="20" t="s">
        <v>7402</v>
      </c>
      <c r="F1948" s="20" t="s">
        <v>3156</v>
      </c>
      <c r="G1948" s="82" t="s">
        <v>7251</v>
      </c>
      <c r="H1948" s="85" t="s">
        <v>7262</v>
      </c>
      <c r="I1948" s="21" t="s">
        <v>7417</v>
      </c>
      <c r="J1948" s="21" t="s">
        <v>2982</v>
      </c>
      <c r="K1948" s="19"/>
      <c r="L1948" s="22">
        <v>44015</v>
      </c>
      <c r="M1948" s="98">
        <v>1013.92459999956</v>
      </c>
      <c r="N1948" s="94">
        <v>1013.92459999956</v>
      </c>
      <c r="O1948" s="94">
        <v>1021.85510000028</v>
      </c>
      <c r="P1948" s="62">
        <f t="shared" si="30"/>
        <v>0.99223911491881989</v>
      </c>
      <c r="Q1948" s="22">
        <v>43873</v>
      </c>
      <c r="R1948" s="99">
        <v>847839.95799999998</v>
      </c>
      <c r="S1948" s="99">
        <v>775891.02061035205</v>
      </c>
      <c r="T1948" s="19"/>
      <c r="U1948" s="23">
        <v>-5.27177332514839E-4</v>
      </c>
      <c r="V1948" s="63">
        <v>-0.61073902006683101</v>
      </c>
      <c r="W1948" s="23">
        <v>1.8216484302684001E-2</v>
      </c>
      <c r="X1948" s="63">
        <v>-7.78112153439724</v>
      </c>
      <c r="Y1948" s="23">
        <v>1.19510507465748E-3</v>
      </c>
      <c r="Z1948" s="63">
        <v>13.320113888053999</v>
      </c>
      <c r="AA1948" s="23">
        <v>1.3414852328423901E-2</v>
      </c>
      <c r="AB1948" s="63">
        <v>18.248100942495501</v>
      </c>
      <c r="AC1948" s="23"/>
      <c r="AD1948" s="63"/>
      <c r="AE1948" s="23"/>
      <c r="AF1948" s="64"/>
      <c r="AG1948" s="23">
        <v>-1.2356393926893399E-4</v>
      </c>
      <c r="AH1948" s="63">
        <v>-6.1071821946825402</v>
      </c>
      <c r="AI1948" s="23">
        <v>7.3404215363552803E-3</v>
      </c>
      <c r="AJ1948" s="63">
        <v>10.8201551258389</v>
      </c>
      <c r="AK1948" s="23">
        <v>1.3924599999881999E-2</v>
      </c>
      <c r="AL1948" s="23">
        <v>1.3338335702428599E-2</v>
      </c>
      <c r="AM1948" s="63">
        <v>17.5440612870443</v>
      </c>
      <c r="AN1948" s="19"/>
      <c r="AO1948" s="26">
        <v>1.54250886262162E-2</v>
      </c>
      <c r="AP1948" s="26">
        <v>-1.8568942032288802E-2</v>
      </c>
      <c r="AQ1948" s="26">
        <v>3.5011078383831801E-2</v>
      </c>
      <c r="AR1948" s="26">
        <v>-3.4006074417447997E-2</v>
      </c>
      <c r="AS1948" s="24">
        <v>8</v>
      </c>
      <c r="AT1948" s="24">
        <v>4</v>
      </c>
      <c r="AU1948" s="24">
        <v>7</v>
      </c>
      <c r="AV1948" s="25">
        <v>5</v>
      </c>
      <c r="AW1948" s="19"/>
      <c r="AX1948" s="29">
        <v>4.9982922643321201E-2</v>
      </c>
      <c r="AY1948" s="30">
        <v>-0.23821675140561599</v>
      </c>
      <c r="AZ1948" s="30">
        <v>0.48961500158929999</v>
      </c>
      <c r="BA1948" s="30">
        <v>-0.31451041971285998</v>
      </c>
      <c r="BB1948" s="62">
        <v>5.1527827652716896E-3</v>
      </c>
      <c r="BC1948" s="108">
        <v>-8.6380055254703603</v>
      </c>
      <c r="BD1948" s="22">
        <v>43873</v>
      </c>
      <c r="BE1948" s="22">
        <v>43913</v>
      </c>
      <c r="BF1948" s="24"/>
      <c r="BG1948" s="22"/>
      <c r="BH1948" s="37"/>
    </row>
    <row r="1949" spans="1:60" x14ac:dyDescent="0.25">
      <c r="A1949" s="19"/>
      <c r="B1949" s="17" t="s">
        <v>1963</v>
      </c>
      <c r="C1949" s="17" t="s">
        <v>6229</v>
      </c>
      <c r="D1949" s="17" t="s">
        <v>3344</v>
      </c>
      <c r="E1949" s="20" t="s">
        <v>7344</v>
      </c>
      <c r="F1949" s="20" t="s">
        <v>3156</v>
      </c>
      <c r="G1949" s="82" t="s">
        <v>7251</v>
      </c>
      <c r="H1949" s="85" t="s">
        <v>7262</v>
      </c>
      <c r="I1949" s="21" t="s">
        <v>7417</v>
      </c>
      <c r="J1949" s="21" t="s">
        <v>2982</v>
      </c>
      <c r="K1949" s="19"/>
      <c r="L1949" s="22">
        <v>44015</v>
      </c>
      <c r="M1949" s="98">
        <v>1023.98099999968</v>
      </c>
      <c r="N1949" s="94">
        <v>1023.98099999968</v>
      </c>
      <c r="O1949" s="94">
        <v>1027.9710000008299</v>
      </c>
      <c r="P1949" s="62">
        <f t="shared" si="30"/>
        <v>0.99611856754602346</v>
      </c>
      <c r="Q1949" s="22">
        <v>43873</v>
      </c>
      <c r="R1949" s="99">
        <v>214.80500000000001</v>
      </c>
      <c r="S1949" s="99">
        <v>205.891858778715</v>
      </c>
      <c r="T1949" s="19"/>
      <c r="U1949" s="23">
        <v>-4.9790574121288999E-4</v>
      </c>
      <c r="V1949" s="63">
        <v>-0.60781186093663597</v>
      </c>
      <c r="W1949" s="23">
        <v>1.9071521041041699E-2</v>
      </c>
      <c r="X1949" s="63">
        <v>-7.6956178605614696</v>
      </c>
      <c r="Y1949" s="23">
        <v>6.2459157343255399E-3</v>
      </c>
      <c r="Z1949" s="63">
        <v>13.8251949540136</v>
      </c>
      <c r="AA1949" s="23">
        <v>2.3438577552951801E-2</v>
      </c>
      <c r="AB1949" s="63">
        <v>19.250473464955601</v>
      </c>
      <c r="AC1949" s="23"/>
      <c r="AD1949" s="63"/>
      <c r="AE1949" s="23"/>
      <c r="AF1949" s="64"/>
      <c r="AG1949" s="23">
        <v>-3.7206336855888401E-5</v>
      </c>
      <c r="AH1949" s="63">
        <v>-6.0985464344412303</v>
      </c>
      <c r="AI1949" s="23">
        <v>1.25042641648179E-2</v>
      </c>
      <c r="AJ1949" s="63">
        <v>11.336539388692501</v>
      </c>
      <c r="AK1949" s="23">
        <v>2.3981000000276299E-2</v>
      </c>
      <c r="AL1949" s="23">
        <v>2.29665636561549E-2</v>
      </c>
      <c r="AM1949" s="63">
        <v>18.5497012870619</v>
      </c>
      <c r="AN1949" s="19"/>
      <c r="AO1949" s="26">
        <v>1.5450104889168899E-2</v>
      </c>
      <c r="AP1949" s="26">
        <v>-1.8544957244557701E-2</v>
      </c>
      <c r="AQ1949" s="26">
        <v>3.5879332377589897E-2</v>
      </c>
      <c r="AR1949" s="26">
        <v>-3.3198496461409398E-2</v>
      </c>
      <c r="AS1949" s="24">
        <v>8</v>
      </c>
      <c r="AT1949" s="24">
        <v>4</v>
      </c>
      <c r="AU1949" s="24">
        <v>7</v>
      </c>
      <c r="AV1949" s="25">
        <v>5</v>
      </c>
      <c r="AW1949" s="19"/>
      <c r="AX1949" s="29">
        <v>4.9979304485241301E-2</v>
      </c>
      <c r="AY1949" s="30">
        <v>-5.48668618438342E-2</v>
      </c>
      <c r="AZ1949" s="30">
        <v>0.52480198929515598</v>
      </c>
      <c r="BA1949" s="30">
        <v>-7.2828164739689796E-2</v>
      </c>
      <c r="BB1949" s="62">
        <v>5.1525911018416096E-3</v>
      </c>
      <c r="BC1949" s="108">
        <v>-8.5386844571330602</v>
      </c>
      <c r="BD1949" s="22">
        <v>43873</v>
      </c>
      <c r="BE1949" s="22">
        <v>43913</v>
      </c>
      <c r="BF1949" s="24"/>
      <c r="BG1949" s="22"/>
      <c r="BH1949" s="37"/>
    </row>
    <row r="1950" spans="1:60" x14ac:dyDescent="0.25">
      <c r="A1950" s="19"/>
      <c r="B1950" s="17" t="s">
        <v>1964</v>
      </c>
      <c r="C1950" s="17" t="s">
        <v>6230</v>
      </c>
      <c r="D1950" s="17" t="s">
        <v>3344</v>
      </c>
      <c r="E1950" s="20" t="s">
        <v>7362</v>
      </c>
      <c r="F1950" s="20" t="s">
        <v>3156</v>
      </c>
      <c r="G1950" s="82" t="s">
        <v>7251</v>
      </c>
      <c r="H1950" s="85" t="s">
        <v>7262</v>
      </c>
      <c r="I1950" s="21" t="s">
        <v>7417</v>
      </c>
      <c r="J1950" s="21" t="s">
        <v>2982</v>
      </c>
      <c r="K1950" s="19"/>
      <c r="L1950" s="22">
        <v>44015</v>
      </c>
      <c r="M1950" s="98">
        <v>1004.40539999958</v>
      </c>
      <c r="N1950" s="94">
        <v>1004.40539999958</v>
      </c>
      <c r="O1950" s="94"/>
      <c r="P1950" s="62" t="str">
        <f t="shared" si="30"/>
        <v/>
      </c>
      <c r="Q1950" s="22"/>
      <c r="R1950" s="99">
        <v>232410.44399999999</v>
      </c>
      <c r="S1950" s="99"/>
      <c r="T1950" s="19"/>
      <c r="U1950" s="23">
        <v>-5.0243290388607398E-4</v>
      </c>
      <c r="V1950" s="63">
        <v>-0.60826457720395399</v>
      </c>
      <c r="W1950" s="23">
        <v>1.8970048386108801E-2</v>
      </c>
      <c r="X1950" s="63">
        <v>-7.7057651260547599</v>
      </c>
      <c r="Y1950" s="23">
        <v>5.6985271658049896E-3</v>
      </c>
      <c r="Z1950" s="63">
        <v>13.7704560971615</v>
      </c>
      <c r="AA1950" s="23"/>
      <c r="AB1950" s="63"/>
      <c r="AC1950" s="23"/>
      <c r="AD1950" s="63"/>
      <c r="AE1950" s="23"/>
      <c r="AF1950" s="64"/>
      <c r="AG1950" s="23">
        <v>-4.9479564040666399E-5</v>
      </c>
      <c r="AH1950" s="63">
        <v>-6.0997737571597099</v>
      </c>
      <c r="AI1950" s="23">
        <v>1.19463228020322E-2</v>
      </c>
      <c r="AJ1950" s="63">
        <v>11.280745252413899</v>
      </c>
      <c r="AK1950" s="23">
        <v>4.4053999990865097E-3</v>
      </c>
      <c r="AL1950" s="23">
        <v>5.6967941200127799E-3</v>
      </c>
      <c r="AM1950" s="63">
        <v>17.088289596111299</v>
      </c>
      <c r="AN1950" s="19"/>
      <c r="AO1950" s="26">
        <v>1.54502077457437E-2</v>
      </c>
      <c r="AP1950" s="26">
        <v>-1.8544760479926502E-2</v>
      </c>
      <c r="AQ1950" s="26">
        <v>3.5777054634308997E-2</v>
      </c>
      <c r="AR1950" s="26">
        <v>-3.3267405603510297E-2</v>
      </c>
      <c r="AS1950" s="24"/>
      <c r="AT1950" s="24"/>
      <c r="AU1950" s="24"/>
      <c r="AV1950" s="25"/>
      <c r="AW1950" s="19"/>
      <c r="AX1950" s="29"/>
      <c r="AY1950" s="30"/>
      <c r="AZ1950" s="30"/>
      <c r="BA1950" s="30"/>
      <c r="BB1950" s="62"/>
      <c r="BC1950" s="108">
        <v>-8.5478363686124794</v>
      </c>
      <c r="BD1950" s="22">
        <v>43873</v>
      </c>
      <c r="BE1950" s="22">
        <v>43913</v>
      </c>
      <c r="BF1950" s="24"/>
      <c r="BG1950" s="22"/>
      <c r="BH1950" s="37"/>
    </row>
    <row r="1951" spans="1:60" x14ac:dyDescent="0.25">
      <c r="A1951" s="19"/>
      <c r="B1951" s="17" t="s">
        <v>1965</v>
      </c>
      <c r="C1951" s="17" t="s">
        <v>6231</v>
      </c>
      <c r="D1951" s="17" t="s">
        <v>3345</v>
      </c>
      <c r="E1951" s="20" t="s">
        <v>7289</v>
      </c>
      <c r="F1951" s="20" t="s">
        <v>3150</v>
      </c>
      <c r="G1951" s="82" t="s">
        <v>7250</v>
      </c>
      <c r="H1951" s="85" t="s">
        <v>7260</v>
      </c>
      <c r="I1951" s="21" t="s">
        <v>7417</v>
      </c>
      <c r="J1951" s="21" t="s">
        <v>8219</v>
      </c>
      <c r="K1951" s="19"/>
      <c r="L1951" s="22">
        <v>43886</v>
      </c>
      <c r="M1951" s="98"/>
      <c r="N1951" s="94"/>
      <c r="O1951" s="94">
        <v>1766.4222999997401</v>
      </c>
      <c r="P1951" s="62">
        <f t="shared" si="30"/>
        <v>0</v>
      </c>
      <c r="Q1951" s="22">
        <v>43650</v>
      </c>
      <c r="R1951" s="99"/>
      <c r="S1951" s="99">
        <v>6035002.1009609401</v>
      </c>
      <c r="T1951" s="19"/>
      <c r="U1951" s="23"/>
      <c r="V1951" s="63"/>
      <c r="W1951" s="23"/>
      <c r="X1951" s="63"/>
      <c r="Y1951" s="23"/>
      <c r="Z1951" s="63"/>
      <c r="AA1951" s="23"/>
      <c r="AB1951" s="63"/>
      <c r="AC1951" s="23"/>
      <c r="AD1951" s="63"/>
      <c r="AE1951" s="23"/>
      <c r="AF1951" s="64"/>
      <c r="AG1951" s="23"/>
      <c r="AH1951" s="63"/>
      <c r="AI1951" s="23"/>
      <c r="AJ1951" s="63"/>
      <c r="AK1951" s="23"/>
      <c r="AL1951" s="23"/>
      <c r="AM1951" s="63"/>
      <c r="AN1951" s="19"/>
      <c r="AO1951" s="26">
        <v>0.10543779555708201</v>
      </c>
      <c r="AP1951" s="26">
        <v>-5.0345976677854197E-2</v>
      </c>
      <c r="AQ1951" s="26">
        <v>4.2827863288039197E-2</v>
      </c>
      <c r="AR1951" s="26">
        <v>-0.109668506571325</v>
      </c>
      <c r="AS1951" s="24"/>
      <c r="AT1951" s="24"/>
      <c r="AU1951" s="24"/>
      <c r="AV1951" s="25"/>
      <c r="AW1951" s="19"/>
      <c r="AX1951" s="29"/>
      <c r="AY1951" s="30"/>
      <c r="AZ1951" s="30"/>
      <c r="BA1951" s="30"/>
      <c r="BB1951" s="62"/>
      <c r="BC1951" s="108">
        <v>-35.261975576227996</v>
      </c>
      <c r="BD1951" s="22">
        <v>43650</v>
      </c>
      <c r="BE1951" s="22">
        <v>43886</v>
      </c>
      <c r="BF1951" s="24"/>
      <c r="BG1951" s="22"/>
      <c r="BH1951" s="37"/>
    </row>
    <row r="1952" spans="1:60" x14ac:dyDescent="0.25">
      <c r="A1952" s="19"/>
      <c r="B1952" s="17" t="s">
        <v>1966</v>
      </c>
      <c r="C1952" s="17" t="s">
        <v>6232</v>
      </c>
      <c r="D1952" s="17" t="s">
        <v>3345</v>
      </c>
      <c r="E1952" s="20" t="s">
        <v>7290</v>
      </c>
      <c r="F1952" s="20" t="s">
        <v>3150</v>
      </c>
      <c r="G1952" s="82" t="s">
        <v>7250</v>
      </c>
      <c r="H1952" s="85" t="s">
        <v>7260</v>
      </c>
      <c r="I1952" s="21" t="s">
        <v>7417</v>
      </c>
      <c r="J1952" s="21" t="s">
        <v>8220</v>
      </c>
      <c r="K1952" s="19"/>
      <c r="L1952" s="22">
        <v>44015</v>
      </c>
      <c r="M1952" s="98">
        <v>1032.2951999995901</v>
      </c>
      <c r="N1952" s="94">
        <v>1032.2951999995901</v>
      </c>
      <c r="O1952" s="94">
        <v>1542.0417999997701</v>
      </c>
      <c r="P1952" s="62">
        <f t="shared" si="30"/>
        <v>0.66943399329366038</v>
      </c>
      <c r="Q1952" s="22">
        <v>43650</v>
      </c>
      <c r="R1952" s="99">
        <v>615621.82200000004</v>
      </c>
      <c r="S1952" s="99">
        <v>812986.14435742202</v>
      </c>
      <c r="T1952" s="19"/>
      <c r="U1952" s="23">
        <v>1.20694971337798E-2</v>
      </c>
      <c r="V1952" s="63">
        <v>0.64892842656263405</v>
      </c>
      <c r="W1952" s="23">
        <v>0.101447957862547</v>
      </c>
      <c r="X1952" s="63">
        <v>0.54202582158904999</v>
      </c>
      <c r="Y1952" s="23">
        <v>-0.10716036842583</v>
      </c>
      <c r="Z1952" s="63">
        <v>2.4845665379980302</v>
      </c>
      <c r="AA1952" s="23">
        <v>-0.33178033951844599</v>
      </c>
      <c r="AB1952" s="63">
        <v>-16.271418242191402</v>
      </c>
      <c r="AC1952" s="23">
        <v>-0.31884691325016301</v>
      </c>
      <c r="AD1952" s="63">
        <v>-11.817394077486799</v>
      </c>
      <c r="AE1952" s="23">
        <v>-0.21447634823212899</v>
      </c>
      <c r="AF1952" s="64">
        <v>-9.2542932392534603</v>
      </c>
      <c r="AG1952" s="23">
        <v>4.9506476510941901E-2</v>
      </c>
      <c r="AH1952" s="63">
        <v>-1.14417814966146</v>
      </c>
      <c r="AI1952" s="23">
        <v>-9.2672870881942801E-2</v>
      </c>
      <c r="AJ1952" s="63">
        <v>0.81882588400912903</v>
      </c>
      <c r="AK1952" s="23">
        <v>-0.15603548215774901</v>
      </c>
      <c r="AL1952" s="23">
        <v>-1.8904076543549302E-2</v>
      </c>
      <c r="AM1952" s="63">
        <v>-17.071748435410001</v>
      </c>
      <c r="AN1952" s="19"/>
      <c r="AO1952" s="26">
        <v>0.10553282519686</v>
      </c>
      <c r="AP1952" s="26">
        <v>-7.7412571968161495E-2</v>
      </c>
      <c r="AQ1952" s="26">
        <v>0.164454038993572</v>
      </c>
      <c r="AR1952" s="26">
        <v>-0.18806792365096001</v>
      </c>
      <c r="AS1952" s="24">
        <v>5</v>
      </c>
      <c r="AT1952" s="24">
        <v>7</v>
      </c>
      <c r="AU1952" s="24">
        <v>3</v>
      </c>
      <c r="AV1952" s="25">
        <v>9</v>
      </c>
      <c r="AW1952" s="19"/>
      <c r="AX1952" s="29">
        <v>0.24287982421286899</v>
      </c>
      <c r="AY1952" s="30">
        <v>-1.5743240690899301</v>
      </c>
      <c r="AZ1952" s="30">
        <v>-1.14925424069406</v>
      </c>
      <c r="BA1952" s="30">
        <v>-2.0935448050768199</v>
      </c>
      <c r="BB1952" s="62">
        <v>2.50661934544405E-2</v>
      </c>
      <c r="BC1952" s="108">
        <v>-51.097201126453001</v>
      </c>
      <c r="BD1952" s="22">
        <v>43650</v>
      </c>
      <c r="BE1952" s="22">
        <v>43914</v>
      </c>
      <c r="BF1952" s="24"/>
      <c r="BG1952" s="22"/>
      <c r="BH1952" s="37"/>
    </row>
    <row r="1953" spans="1:60" x14ac:dyDescent="0.25">
      <c r="A1953" s="19"/>
      <c r="B1953" s="17" t="s">
        <v>1967</v>
      </c>
      <c r="C1953" s="17" t="s">
        <v>6233</v>
      </c>
      <c r="D1953" s="17" t="s">
        <v>3345</v>
      </c>
      <c r="E1953" s="20" t="s">
        <v>7339</v>
      </c>
      <c r="F1953" s="20" t="s">
        <v>3150</v>
      </c>
      <c r="G1953" s="82" t="s">
        <v>7250</v>
      </c>
      <c r="H1953" s="85" t="s">
        <v>7260</v>
      </c>
      <c r="I1953" s="21" t="s">
        <v>7417</v>
      </c>
      <c r="J1953" s="21" t="s">
        <v>2982</v>
      </c>
      <c r="K1953" s="19"/>
      <c r="L1953" s="22">
        <v>44015</v>
      </c>
      <c r="M1953" s="98">
        <v>657.03560000006098</v>
      </c>
      <c r="N1953" s="94">
        <v>657.03560000006098</v>
      </c>
      <c r="O1953" s="94">
        <v>972.960199999623</v>
      </c>
      <c r="P1953" s="62">
        <f t="shared" si="30"/>
        <v>0.67529545401786795</v>
      </c>
      <c r="Q1953" s="22">
        <v>43650</v>
      </c>
      <c r="R1953" s="99">
        <v>6669.3010000000004</v>
      </c>
      <c r="S1953" s="99">
        <v>120151.744192261</v>
      </c>
      <c r="T1953" s="19"/>
      <c r="U1953" s="23">
        <v>1.20944120462809E-2</v>
      </c>
      <c r="V1953" s="63">
        <v>0.651419917812746</v>
      </c>
      <c r="W1953" s="23">
        <v>0.102263544147718</v>
      </c>
      <c r="X1953" s="63">
        <v>0.62358445010613694</v>
      </c>
      <c r="Y1953" s="23">
        <v>-0.103327022389713</v>
      </c>
      <c r="Z1953" s="63">
        <v>2.8679011416097602</v>
      </c>
      <c r="AA1953" s="23">
        <v>-0.32591289481380997</v>
      </c>
      <c r="AB1953" s="63">
        <v>-15.6846737717278</v>
      </c>
      <c r="AC1953" s="23"/>
      <c r="AD1953" s="63"/>
      <c r="AE1953" s="23"/>
      <c r="AF1953" s="64"/>
      <c r="AG1953" s="23">
        <v>4.9584174725168899E-2</v>
      </c>
      <c r="AH1953" s="63">
        <v>-1.13640832823876</v>
      </c>
      <c r="AI1953" s="23">
        <v>-8.8709781443030794E-2</v>
      </c>
      <c r="AJ1953" s="63">
        <v>1.21513482790033</v>
      </c>
      <c r="AK1953" s="23">
        <v>-0.34296440000005501</v>
      </c>
      <c r="AL1953" s="23">
        <v>-0.26354591767361901</v>
      </c>
      <c r="AM1953" s="63">
        <v>-14.1960464527365</v>
      </c>
      <c r="AN1953" s="19"/>
      <c r="AO1953" s="26">
        <v>0.10556008006824399</v>
      </c>
      <c r="AP1953" s="26">
        <v>-7.7389879718830407E-2</v>
      </c>
      <c r="AQ1953" s="26">
        <v>0.16410660411755101</v>
      </c>
      <c r="AR1953" s="26">
        <v>-0.18656376111641301</v>
      </c>
      <c r="AS1953" s="24">
        <v>5</v>
      </c>
      <c r="AT1953" s="24">
        <v>7</v>
      </c>
      <c r="AU1953" s="24">
        <v>3</v>
      </c>
      <c r="AV1953" s="25">
        <v>9</v>
      </c>
      <c r="AW1953" s="19"/>
      <c r="AX1953" s="29">
        <v>0.240788730931527</v>
      </c>
      <c r="AY1953" s="30">
        <v>-1.5686043108780701</v>
      </c>
      <c r="AZ1953" s="30">
        <v>-1.09420375889385</v>
      </c>
      <c r="BA1953" s="30">
        <v>-2.0833915702496602</v>
      </c>
      <c r="BB1953" s="62">
        <v>2.4849279323279901E-2</v>
      </c>
      <c r="BC1953" s="108">
        <v>-50.3048017791007</v>
      </c>
      <c r="BD1953" s="22">
        <v>43650</v>
      </c>
      <c r="BE1953" s="22">
        <v>43908</v>
      </c>
      <c r="BF1953" s="24"/>
      <c r="BG1953" s="22"/>
      <c r="BH1953" s="37"/>
    </row>
    <row r="1954" spans="1:60" x14ac:dyDescent="0.25">
      <c r="A1954" s="19"/>
      <c r="B1954" s="17" t="s">
        <v>1968</v>
      </c>
      <c r="C1954" s="17" t="s">
        <v>6234</v>
      </c>
      <c r="D1954" s="17" t="s">
        <v>3345</v>
      </c>
      <c r="E1954" s="20" t="s">
        <v>7321</v>
      </c>
      <c r="F1954" s="20" t="s">
        <v>3150</v>
      </c>
      <c r="G1954" s="82" t="s">
        <v>7250</v>
      </c>
      <c r="H1954" s="85" t="s">
        <v>7260</v>
      </c>
      <c r="I1954" s="21" t="s">
        <v>7417</v>
      </c>
      <c r="J1954" s="21" t="s">
        <v>2982</v>
      </c>
      <c r="K1954" s="19"/>
      <c r="L1954" s="22">
        <v>44015</v>
      </c>
      <c r="M1954" s="98">
        <v>1113.9927999991901</v>
      </c>
      <c r="N1954" s="94">
        <v>1113.9927999991901</v>
      </c>
      <c r="O1954" s="94"/>
      <c r="P1954" s="62" t="str">
        <f t="shared" si="30"/>
        <v/>
      </c>
      <c r="Q1954" s="22"/>
      <c r="R1954" s="99">
        <v>3715647.551</v>
      </c>
      <c r="S1954" s="99"/>
      <c r="T1954" s="19"/>
      <c r="U1954" s="23">
        <v>1.19863012132555E-2</v>
      </c>
      <c r="V1954" s="63">
        <v>0.64060883451020301</v>
      </c>
      <c r="W1954" s="23">
        <v>9.8735213457985097E-2</v>
      </c>
      <c r="X1954" s="63">
        <v>0.27075138113286801</v>
      </c>
      <c r="Y1954" s="23"/>
      <c r="Z1954" s="63"/>
      <c r="AA1954" s="23"/>
      <c r="AB1954" s="63"/>
      <c r="AC1954" s="23"/>
      <c r="AD1954" s="63"/>
      <c r="AE1954" s="23"/>
      <c r="AF1954" s="64"/>
      <c r="AG1954" s="23">
        <v>4.9247710900090197E-2</v>
      </c>
      <c r="AH1954" s="63">
        <v>-1.1700547107466299</v>
      </c>
      <c r="AI1954" s="23"/>
      <c r="AJ1954" s="63"/>
      <c r="AK1954" s="23">
        <v>-1.5820478842215401E-2</v>
      </c>
      <c r="AL1954" s="23">
        <v>-4.2740533120231697E-2</v>
      </c>
      <c r="AM1954" s="63">
        <v>0.68140942585159803</v>
      </c>
      <c r="AN1954" s="19"/>
      <c r="AO1954" s="26">
        <v>4.0550532612542198E-2</v>
      </c>
      <c r="AP1954" s="26">
        <v>-7.7488408499484698E-2</v>
      </c>
      <c r="AQ1954" s="26">
        <v>0.15160358516557601</v>
      </c>
      <c r="AR1954" s="26">
        <v>-0.19028704538417501</v>
      </c>
      <c r="AS1954" s="24"/>
      <c r="AT1954" s="24"/>
      <c r="AU1954" s="24"/>
      <c r="AV1954" s="25"/>
      <c r="AW1954" s="19"/>
      <c r="AX1954" s="29"/>
      <c r="AY1954" s="30"/>
      <c r="AZ1954" s="30"/>
      <c r="BA1954" s="30"/>
      <c r="BB1954" s="62"/>
      <c r="BC1954" s="108">
        <v>-25.797782489680699</v>
      </c>
      <c r="BD1954" s="22">
        <v>43887</v>
      </c>
      <c r="BE1954" s="22">
        <v>43914</v>
      </c>
      <c r="BF1954" s="24"/>
      <c r="BG1954" s="22"/>
      <c r="BH1954" s="37"/>
    </row>
    <row r="1955" spans="1:60" x14ac:dyDescent="0.25">
      <c r="A1955" s="19"/>
      <c r="B1955" s="17" t="s">
        <v>1969</v>
      </c>
      <c r="C1955" s="17" t="s">
        <v>6235</v>
      </c>
      <c r="D1955" s="17" t="s">
        <v>3345</v>
      </c>
      <c r="E1955" s="20" t="s">
        <v>7322</v>
      </c>
      <c r="F1955" s="20" t="s">
        <v>3150</v>
      </c>
      <c r="G1955" s="82" t="s">
        <v>7250</v>
      </c>
      <c r="H1955" s="85" t="s">
        <v>7260</v>
      </c>
      <c r="I1955" s="21" t="s">
        <v>7417</v>
      </c>
      <c r="J1955" s="21" t="s">
        <v>8221</v>
      </c>
      <c r="K1955" s="19"/>
      <c r="L1955" s="22">
        <v>44015</v>
      </c>
      <c r="M1955" s="98">
        <v>873.94919999968295</v>
      </c>
      <c r="N1955" s="94">
        <v>873.94919999968295</v>
      </c>
      <c r="O1955" s="94">
        <v>1363.58330000006</v>
      </c>
      <c r="P1955" s="62">
        <f t="shared" si="30"/>
        <v>0.64092102037304544</v>
      </c>
      <c r="Q1955" s="22">
        <v>43650</v>
      </c>
      <c r="R1955" s="99">
        <v>1207870.2949999999</v>
      </c>
      <c r="S1955" s="99">
        <v>1533234.50764258</v>
      </c>
      <c r="T1955" s="19"/>
      <c r="U1955" s="23">
        <v>1.2028554296193801E-2</v>
      </c>
      <c r="V1955" s="63">
        <v>0.64483414280402895</v>
      </c>
      <c r="W1955" s="23">
        <v>0.100113504577166</v>
      </c>
      <c r="X1955" s="63">
        <v>0.40858049305097699</v>
      </c>
      <c r="Y1955" s="23">
        <v>-0.13430820122273901</v>
      </c>
      <c r="Z1955" s="63">
        <v>-0.230216741692857</v>
      </c>
      <c r="AA1955" s="23">
        <v>-0.36026744424831098</v>
      </c>
      <c r="AB1955" s="63">
        <v>-19.120128715178001</v>
      </c>
      <c r="AC1955" s="23">
        <v>-0.37146635139361001</v>
      </c>
      <c r="AD1955" s="63">
        <v>-17.0793378918315</v>
      </c>
      <c r="AE1955" s="23">
        <v>-0.30475265774555699</v>
      </c>
      <c r="AF1955" s="64">
        <v>-18.281924190610901</v>
      </c>
      <c r="AG1955" s="23">
        <v>4.9379161288015901E-2</v>
      </c>
      <c r="AH1955" s="63">
        <v>-1.1569096719540499</v>
      </c>
      <c r="AI1955" s="23">
        <v>-0.120367848522583</v>
      </c>
      <c r="AJ1955" s="63">
        <v>-1.9506718800548699</v>
      </c>
      <c r="AK1955" s="23">
        <v>-0.41547724308678902</v>
      </c>
      <c r="AL1955" s="23">
        <v>-5.8619581886014203E-2</v>
      </c>
      <c r="AM1955" s="63">
        <v>-43.015924528299401</v>
      </c>
      <c r="AN1955" s="19"/>
      <c r="AO1955" s="26">
        <v>0.105488193674391</v>
      </c>
      <c r="AP1955" s="26">
        <v>-7.7449881672728205E-2</v>
      </c>
      <c r="AQ1955" s="26">
        <v>0.15304798756187701</v>
      </c>
      <c r="AR1955" s="26">
        <v>-0.18923745171574399</v>
      </c>
      <c r="AS1955" s="24">
        <v>5</v>
      </c>
      <c r="AT1955" s="24">
        <v>7</v>
      </c>
      <c r="AU1955" s="24">
        <v>3</v>
      </c>
      <c r="AV1955" s="25">
        <v>9</v>
      </c>
      <c r="AW1955" s="19"/>
      <c r="AX1955" s="29">
        <v>0.24304815785842901</v>
      </c>
      <c r="AY1955" s="30">
        <v>-1.6758921537311799</v>
      </c>
      <c r="AZ1955" s="30">
        <v>-1.29636269326511</v>
      </c>
      <c r="BA1955" s="30">
        <v>-2.2125891808682399</v>
      </c>
      <c r="BB1955" s="62">
        <v>2.50797399980002E-2</v>
      </c>
      <c r="BC1955" s="108">
        <v>-51.881282206973999</v>
      </c>
      <c r="BD1955" s="22">
        <v>43650</v>
      </c>
      <c r="BE1955" s="22">
        <v>43914</v>
      </c>
      <c r="BF1955" s="24"/>
      <c r="BG1955" s="22"/>
      <c r="BH1955" s="37"/>
    </row>
    <row r="1956" spans="1:60" x14ac:dyDescent="0.25">
      <c r="A1956" s="19"/>
      <c r="B1956" s="17" t="s">
        <v>1970</v>
      </c>
      <c r="C1956" s="17" t="s">
        <v>6236</v>
      </c>
      <c r="D1956" s="17" t="s">
        <v>3346</v>
      </c>
      <c r="E1956" s="20" t="s">
        <v>7289</v>
      </c>
      <c r="F1956" s="20" t="s">
        <v>3155</v>
      </c>
      <c r="G1956" s="82" t="s">
        <v>7254</v>
      </c>
      <c r="H1956" s="85" t="s">
        <v>7266</v>
      </c>
      <c r="I1956" s="21" t="s">
        <v>7417</v>
      </c>
      <c r="J1956" s="21" t="s">
        <v>8222</v>
      </c>
      <c r="K1956" s="19"/>
      <c r="L1956" s="22">
        <v>44015</v>
      </c>
      <c r="M1956" s="98">
        <v>1255.7053999994</v>
      </c>
      <c r="N1956" s="94">
        <v>1255.7053999994</v>
      </c>
      <c r="O1956" s="94">
        <v>1256.2930999994301</v>
      </c>
      <c r="P1956" s="62">
        <f t="shared" si="30"/>
        <v>0.99953219515411629</v>
      </c>
      <c r="Q1956" s="22">
        <v>44004</v>
      </c>
      <c r="R1956" s="99">
        <v>65135876.262000002</v>
      </c>
      <c r="S1956" s="99">
        <v>14982376.950171901</v>
      </c>
      <c r="T1956" s="19"/>
      <c r="U1956" s="23">
        <v>-8.0187538515019696E-5</v>
      </c>
      <c r="V1956" s="63">
        <v>-0.56604004066684899</v>
      </c>
      <c r="W1956" s="23">
        <v>-2.1338031638151701E-4</v>
      </c>
      <c r="X1956" s="63">
        <v>-9.6241079963074299</v>
      </c>
      <c r="Y1956" s="23">
        <v>1.23934419571015E-2</v>
      </c>
      <c r="Z1956" s="63">
        <v>14.4399475762912</v>
      </c>
      <c r="AA1956" s="23">
        <v>1.4590585331461599E-2</v>
      </c>
      <c r="AB1956" s="63">
        <v>18.3656742428138</v>
      </c>
      <c r="AC1956" s="23">
        <v>3.3847768567284199E-2</v>
      </c>
      <c r="AD1956" s="63">
        <v>23.452074104250599</v>
      </c>
      <c r="AE1956" s="23">
        <v>4.5178971458881299E-2</v>
      </c>
      <c r="AF1956" s="64">
        <v>16.711238729854799</v>
      </c>
      <c r="AG1956" s="23">
        <v>1.0696327626647E-4</v>
      </c>
      <c r="AH1956" s="63">
        <v>-6.0841294731289999</v>
      </c>
      <c r="AI1956" s="23">
        <v>1.3426859495666601E-2</v>
      </c>
      <c r="AJ1956" s="63">
        <v>11.428798921770101</v>
      </c>
      <c r="AK1956" s="23">
        <v>0.255705399998988</v>
      </c>
      <c r="AL1956" s="23">
        <v>2.5217117976353599E-2</v>
      </c>
      <c r="AM1956" s="63">
        <v>23.3123252819641</v>
      </c>
      <c r="AN1956" s="19"/>
      <c r="AO1956" s="26">
        <v>4.37183898247895E-3</v>
      </c>
      <c r="AP1956" s="26">
        <v>-7.2837014286051298E-3</v>
      </c>
      <c r="AQ1956" s="26">
        <v>7.6178383878868798E-3</v>
      </c>
      <c r="AR1956" s="26">
        <v>-7.1620550261286596E-3</v>
      </c>
      <c r="AS1956" s="24">
        <v>8</v>
      </c>
      <c r="AT1956" s="24">
        <v>4</v>
      </c>
      <c r="AU1956" s="24">
        <v>7</v>
      </c>
      <c r="AV1956" s="25">
        <v>5</v>
      </c>
      <c r="AW1956" s="19"/>
      <c r="AX1956" s="29">
        <v>1.15896025099573E-2</v>
      </c>
      <c r="AY1956" s="30">
        <v>-1.22357149142772</v>
      </c>
      <c r="AZ1956" s="30">
        <v>0.44582696118459397</v>
      </c>
      <c r="BA1956" s="30">
        <v>-1.54750603148386</v>
      </c>
      <c r="BB1956" s="62">
        <v>1.1960791432966301E-3</v>
      </c>
      <c r="BC1956" s="108">
        <v>-1.4348384949662401</v>
      </c>
      <c r="BD1956" s="22">
        <v>43747</v>
      </c>
      <c r="BE1956" s="22">
        <v>43783</v>
      </c>
      <c r="BF1956" s="24">
        <v>125</v>
      </c>
      <c r="BG1956" s="22">
        <v>43922</v>
      </c>
      <c r="BH1956" s="37"/>
    </row>
    <row r="1957" spans="1:60" x14ac:dyDescent="0.25">
      <c r="A1957" s="19"/>
      <c r="B1957" s="17" t="s">
        <v>1971</v>
      </c>
      <c r="C1957" s="17" t="s">
        <v>6237</v>
      </c>
      <c r="D1957" s="17" t="s">
        <v>3346</v>
      </c>
      <c r="E1957" s="20" t="s">
        <v>7399</v>
      </c>
      <c r="F1957" s="20" t="s">
        <v>3155</v>
      </c>
      <c r="G1957" s="82" t="s">
        <v>7254</v>
      </c>
      <c r="H1957" s="85" t="s">
        <v>7266</v>
      </c>
      <c r="I1957" s="21" t="s">
        <v>7417</v>
      </c>
      <c r="J1957" s="21" t="s">
        <v>8223</v>
      </c>
      <c r="K1957" s="19"/>
      <c r="L1957" s="22">
        <v>44015</v>
      </c>
      <c r="M1957" s="98">
        <v>1172.07049999945</v>
      </c>
      <c r="N1957" s="94">
        <v>1172.07049999945</v>
      </c>
      <c r="O1957" s="94">
        <v>1172.15210000053</v>
      </c>
      <c r="P1957" s="62">
        <f t="shared" si="30"/>
        <v>0.99993038446027616</v>
      </c>
      <c r="Q1957" s="22">
        <v>44014</v>
      </c>
      <c r="R1957" s="99">
        <v>10557.394</v>
      </c>
      <c r="S1957" s="99">
        <v>10390.239122131299</v>
      </c>
      <c r="T1957" s="19"/>
      <c r="U1957" s="23">
        <v>-6.9615539359801901E-5</v>
      </c>
      <c r="V1957" s="63">
        <v>-0.56498284075132699</v>
      </c>
      <c r="W1957" s="23">
        <v>1.0630958076944801E-3</v>
      </c>
      <c r="X1957" s="63">
        <v>-9.4964603839034698</v>
      </c>
      <c r="Y1957" s="23">
        <v>2.06134981071955E-2</v>
      </c>
      <c r="Z1957" s="63">
        <v>15.2619531913078</v>
      </c>
      <c r="AA1957" s="23">
        <v>3.1319427840571699E-2</v>
      </c>
      <c r="AB1957" s="63">
        <v>20.038558493717598</v>
      </c>
      <c r="AC1957" s="23">
        <v>6.8273032704382799E-2</v>
      </c>
      <c r="AD1957" s="63">
        <v>26.894600517960502</v>
      </c>
      <c r="AE1957" s="23">
        <v>0.100298884033691</v>
      </c>
      <c r="AF1957" s="64">
        <v>22.2232299873431</v>
      </c>
      <c r="AG1957" s="23">
        <v>1.7288637900492201E-4</v>
      </c>
      <c r="AH1957" s="63">
        <v>-6.0775371628551502</v>
      </c>
      <c r="AI1957" s="23">
        <v>2.1792601131892301E-2</v>
      </c>
      <c r="AJ1957" s="63">
        <v>12.2653730853926</v>
      </c>
      <c r="AK1957" s="23">
        <v>0.17186226007645</v>
      </c>
      <c r="AL1957" s="23">
        <v>3.2782317077362698E-2</v>
      </c>
      <c r="AM1957" s="63">
        <v>5.0457606221170899</v>
      </c>
      <c r="AN1957" s="19"/>
      <c r="AO1957" s="26">
        <v>4.4169816264911796E-3</v>
      </c>
      <c r="AP1957" s="26">
        <v>-7.2392143501929197E-3</v>
      </c>
      <c r="AQ1957" s="26">
        <v>8.9736010249907797E-3</v>
      </c>
      <c r="AR1957" s="26">
        <v>-5.8228061679983503E-3</v>
      </c>
      <c r="AS1957" s="24">
        <v>9</v>
      </c>
      <c r="AT1957" s="24">
        <v>3</v>
      </c>
      <c r="AU1957" s="24">
        <v>7</v>
      </c>
      <c r="AV1957" s="25">
        <v>5</v>
      </c>
      <c r="AW1957" s="19"/>
      <c r="AX1957" s="29">
        <v>1.1633641772186801E-2</v>
      </c>
      <c r="AY1957" s="30">
        <v>9.4129389591444096E-2</v>
      </c>
      <c r="AZ1957" s="30">
        <v>0.49950070648492301</v>
      </c>
      <c r="BA1957" s="30">
        <v>0.12300410403418</v>
      </c>
      <c r="BB1957" s="62">
        <v>1.20069560456386E-3</v>
      </c>
      <c r="BC1957" s="108">
        <v>-1.292837824667</v>
      </c>
      <c r="BD1957" s="22">
        <v>43753</v>
      </c>
      <c r="BE1957" s="22">
        <v>43783</v>
      </c>
      <c r="BF1957" s="24">
        <v>59</v>
      </c>
      <c r="BG1957" s="22">
        <v>43836</v>
      </c>
      <c r="BH1957" s="37"/>
    </row>
    <row r="1958" spans="1:60" x14ac:dyDescent="0.25">
      <c r="A1958" s="19"/>
      <c r="B1958" s="17" t="s">
        <v>1972</v>
      </c>
      <c r="C1958" s="17" t="s">
        <v>6238</v>
      </c>
      <c r="D1958" s="17" t="s">
        <v>3346</v>
      </c>
      <c r="E1958" s="20" t="s">
        <v>7290</v>
      </c>
      <c r="F1958" s="20" t="s">
        <v>3155</v>
      </c>
      <c r="G1958" s="82" t="s">
        <v>7254</v>
      </c>
      <c r="H1958" s="85" t="s">
        <v>7266</v>
      </c>
      <c r="I1958" s="21" t="s">
        <v>7417</v>
      </c>
      <c r="J1958" s="21" t="s">
        <v>8224</v>
      </c>
      <c r="K1958" s="19"/>
      <c r="L1958" s="22">
        <v>44015</v>
      </c>
      <c r="M1958" s="98">
        <v>1365.7603999990999</v>
      </c>
      <c r="N1958" s="94">
        <v>1365.7603999990999</v>
      </c>
      <c r="O1958" s="94">
        <v>1366.0491000004099</v>
      </c>
      <c r="P1958" s="62">
        <f t="shared" si="30"/>
        <v>0.99978866059696547</v>
      </c>
      <c r="Q1958" s="22">
        <v>44004</v>
      </c>
      <c r="R1958" s="99">
        <v>17705455.254000001</v>
      </c>
      <c r="S1958" s="99">
        <v>10329707.1562969</v>
      </c>
      <c r="T1958" s="19"/>
      <c r="U1958" s="23">
        <v>-7.6069050919613801E-5</v>
      </c>
      <c r="V1958" s="63">
        <v>-0.56562819190730795</v>
      </c>
      <c r="W1958" s="23">
        <v>5.6777163990773304E-4</v>
      </c>
      <c r="X1958" s="63">
        <v>-9.5459928006748704</v>
      </c>
      <c r="Y1958" s="23">
        <v>1.74435769149568E-2</v>
      </c>
      <c r="Z1958" s="63">
        <v>14.944961072076699</v>
      </c>
      <c r="AA1958" s="23">
        <v>2.4856607462425E-2</v>
      </c>
      <c r="AB1958" s="63">
        <v>19.392276455910199</v>
      </c>
      <c r="AC1958" s="23">
        <v>5.4911602441279697E-2</v>
      </c>
      <c r="AD1958" s="63">
        <v>25.558457491657499</v>
      </c>
      <c r="AE1958" s="23">
        <v>7.9711639536981196E-2</v>
      </c>
      <c r="AF1958" s="64">
        <v>20.164505537657501</v>
      </c>
      <c r="AG1958" s="23">
        <v>1.42797993248678E-4</v>
      </c>
      <c r="AH1958" s="63">
        <v>-6.0805460014307799</v>
      </c>
      <c r="AI1958" s="23">
        <v>1.85664436230581E-2</v>
      </c>
      <c r="AJ1958" s="63">
        <v>11.9427573345165</v>
      </c>
      <c r="AK1958" s="23">
        <v>0.36576040000014498</v>
      </c>
      <c r="AL1958" s="23">
        <v>3.4681270573855699E-2</v>
      </c>
      <c r="AM1958" s="63">
        <v>34.317825282050798</v>
      </c>
      <c r="AN1958" s="19"/>
      <c r="AO1958" s="26">
        <v>4.3996800050081202E-3</v>
      </c>
      <c r="AP1958" s="26">
        <v>-7.2562105360702801E-3</v>
      </c>
      <c r="AQ1958" s="26">
        <v>8.4525546972145094E-3</v>
      </c>
      <c r="AR1958" s="26">
        <v>-6.3374679511980503E-3</v>
      </c>
      <c r="AS1958" s="24">
        <v>9</v>
      </c>
      <c r="AT1958" s="24">
        <v>3</v>
      </c>
      <c r="AU1958" s="24">
        <v>7</v>
      </c>
      <c r="AV1958" s="25">
        <v>5</v>
      </c>
      <c r="AW1958" s="19"/>
      <c r="AX1958" s="29">
        <v>1.16133978783546E-2</v>
      </c>
      <c r="AY1958" s="30">
        <v>-0.41341133292371501</v>
      </c>
      <c r="AZ1958" s="30">
        <v>0.478769937565175</v>
      </c>
      <c r="BA1958" s="30">
        <v>-0.53360867883020502</v>
      </c>
      <c r="BB1958" s="62">
        <v>1.1985780733243701E-3</v>
      </c>
      <c r="BC1958" s="108">
        <v>-1.34391513697301</v>
      </c>
      <c r="BD1958" s="22">
        <v>43753</v>
      </c>
      <c r="BE1958" s="22">
        <v>43783</v>
      </c>
      <c r="BF1958" s="24">
        <v>67</v>
      </c>
      <c r="BG1958" s="22">
        <v>43846</v>
      </c>
      <c r="BH1958" s="37"/>
    </row>
    <row r="1959" spans="1:60" x14ac:dyDescent="0.25">
      <c r="A1959" s="19"/>
      <c r="B1959" s="17" t="s">
        <v>1973</v>
      </c>
      <c r="C1959" s="17" t="s">
        <v>6239</v>
      </c>
      <c r="D1959" s="17" t="s">
        <v>3346</v>
      </c>
      <c r="E1959" s="20" t="s">
        <v>7291</v>
      </c>
      <c r="F1959" s="20" t="s">
        <v>3155</v>
      </c>
      <c r="G1959" s="82" t="s">
        <v>7254</v>
      </c>
      <c r="H1959" s="85" t="s">
        <v>7266</v>
      </c>
      <c r="I1959" s="21" t="s">
        <v>7417</v>
      </c>
      <c r="J1959" s="21" t="s">
        <v>8225</v>
      </c>
      <c r="K1959" s="19"/>
      <c r="L1959" s="22">
        <v>44015</v>
      </c>
      <c r="M1959" s="98">
        <v>1202.40149999969</v>
      </c>
      <c r="N1959" s="94">
        <v>1202.40149999969</v>
      </c>
      <c r="O1959" s="94">
        <v>1202.47980000079</v>
      </c>
      <c r="P1959" s="62">
        <f t="shared" si="30"/>
        <v>0.9999348845601399</v>
      </c>
      <c r="Q1959" s="22">
        <v>44014</v>
      </c>
      <c r="R1959" s="99">
        <v>2435754.2650000001</v>
      </c>
      <c r="S1959" s="99">
        <v>9877689.3667187504</v>
      </c>
      <c r="T1959" s="19"/>
      <c r="U1959" s="23">
        <v>-6.5115439610963195E-5</v>
      </c>
      <c r="V1959" s="63">
        <v>-0.56453283077644301</v>
      </c>
      <c r="W1959" s="23">
        <v>1.1942874043597801E-3</v>
      </c>
      <c r="X1959" s="63">
        <v>-9.48334122422966</v>
      </c>
      <c r="Y1959" s="23">
        <v>2.1426743813208301E-2</v>
      </c>
      <c r="Z1959" s="63">
        <v>15.343277761901801</v>
      </c>
      <c r="AA1959" s="23">
        <v>3.2973674409731799E-2</v>
      </c>
      <c r="AB1959" s="63">
        <v>20.2039831506263</v>
      </c>
      <c r="AC1959" s="23">
        <v>7.3281736014905605E-2</v>
      </c>
      <c r="AD1959" s="63">
        <v>27.395470849034599</v>
      </c>
      <c r="AE1959" s="23">
        <v>0.108889512726892</v>
      </c>
      <c r="AF1959" s="64">
        <v>23.0822928566486</v>
      </c>
      <c r="AG1959" s="23">
        <v>1.8632855790201599E-4</v>
      </c>
      <c r="AH1959" s="63">
        <v>-6.0761929449654399</v>
      </c>
      <c r="AI1959" s="23">
        <v>2.2620170051595799E-2</v>
      </c>
      <c r="AJ1959" s="63">
        <v>12.3481299773703</v>
      </c>
      <c r="AK1959" s="23">
        <v>0.20240149999881399</v>
      </c>
      <c r="AL1959" s="23">
        <v>2.5342103546790899E-2</v>
      </c>
      <c r="AM1959" s="63">
        <v>21.100789452611899</v>
      </c>
      <c r="AN1959" s="19"/>
      <c r="AO1959" s="26">
        <v>4.4214067911525498E-3</v>
      </c>
      <c r="AP1959" s="26">
        <v>-7.2347137738688599E-3</v>
      </c>
      <c r="AQ1959" s="26">
        <v>9.1060274353367294E-3</v>
      </c>
      <c r="AR1959" s="26">
        <v>-5.6921673258330001E-3</v>
      </c>
      <c r="AS1959" s="24">
        <v>9</v>
      </c>
      <c r="AT1959" s="24">
        <v>3</v>
      </c>
      <c r="AU1959" s="24">
        <v>7</v>
      </c>
      <c r="AV1959" s="25">
        <v>5</v>
      </c>
      <c r="AW1959" s="19"/>
      <c r="AX1959" s="29">
        <v>1.1639322605551601E-2</v>
      </c>
      <c r="AY1959" s="30">
        <v>0.22329638790165501</v>
      </c>
      <c r="AZ1959" s="30">
        <v>0.504807900420019</v>
      </c>
      <c r="BA1959" s="30">
        <v>0.29270422019362702</v>
      </c>
      <c r="BB1959" s="62">
        <v>1.20128936655988E-3</v>
      </c>
      <c r="BC1959" s="108">
        <v>-1.2798143939562601</v>
      </c>
      <c r="BD1959" s="22">
        <v>43753</v>
      </c>
      <c r="BE1959" s="22">
        <v>43783</v>
      </c>
      <c r="BF1959" s="24">
        <v>58</v>
      </c>
      <c r="BG1959" s="22">
        <v>43833</v>
      </c>
      <c r="BH1959" s="37"/>
    </row>
    <row r="1960" spans="1:60" x14ac:dyDescent="0.25">
      <c r="A1960" s="19"/>
      <c r="B1960" s="17" t="s">
        <v>1974</v>
      </c>
      <c r="C1960" s="17" t="s">
        <v>6240</v>
      </c>
      <c r="D1960" s="17" t="s">
        <v>3346</v>
      </c>
      <c r="E1960" s="20" t="s">
        <v>7300</v>
      </c>
      <c r="F1960" s="20" t="s">
        <v>3155</v>
      </c>
      <c r="G1960" s="82" t="s">
        <v>7254</v>
      </c>
      <c r="H1960" s="85" t="s">
        <v>7266</v>
      </c>
      <c r="I1960" s="21" t="s">
        <v>7417</v>
      </c>
      <c r="J1960" s="21" t="s">
        <v>8226</v>
      </c>
      <c r="K1960" s="19"/>
      <c r="L1960" s="22">
        <v>44015</v>
      </c>
      <c r="M1960" s="98">
        <v>1158.6720000002499</v>
      </c>
      <c r="N1960" s="94">
        <v>1158.6720000002499</v>
      </c>
      <c r="O1960" s="94">
        <v>1158.7510999999899</v>
      </c>
      <c r="P1960" s="62">
        <f t="shared" si="30"/>
        <v>0.99993173685035552</v>
      </c>
      <c r="Q1960" s="22">
        <v>44014</v>
      </c>
      <c r="R1960" s="99">
        <v>1040.479</v>
      </c>
      <c r="S1960" s="99">
        <v>761760.23293554701</v>
      </c>
      <c r="T1960" s="19"/>
      <c r="U1960" s="23">
        <v>-6.8263149842096E-5</v>
      </c>
      <c r="V1960" s="63">
        <v>-0.56484760179955595</v>
      </c>
      <c r="W1960" s="23">
        <v>1.1093081047874899E-3</v>
      </c>
      <c r="X1960" s="63">
        <v>-9.4918391541868896</v>
      </c>
      <c r="Y1960" s="23">
        <v>2.0922230403812098E-2</v>
      </c>
      <c r="Z1960" s="63">
        <v>15.2928264209622</v>
      </c>
      <c r="AA1960" s="23">
        <v>3.1944196181939298E-2</v>
      </c>
      <c r="AB1960" s="63">
        <v>20.101035327854301</v>
      </c>
      <c r="AC1960" s="23">
        <v>5.3572266420815098E-2</v>
      </c>
      <c r="AD1960" s="63">
        <v>25.424523889610999</v>
      </c>
      <c r="AE1960" s="23">
        <v>8.5797811258089496E-2</v>
      </c>
      <c r="AF1960" s="64">
        <v>20.773122709768401</v>
      </c>
      <c r="AG1960" s="23">
        <v>1.7669898807071101E-4</v>
      </c>
      <c r="AH1960" s="63">
        <v>-6.0771559019485704</v>
      </c>
      <c r="AI1960" s="23">
        <v>2.21083127544262E-2</v>
      </c>
      <c r="AJ1960" s="63">
        <v>12.296944247646</v>
      </c>
      <c r="AK1960" s="23">
        <v>0.15867199999964199</v>
      </c>
      <c r="AL1960" s="23">
        <v>3.0582662438973798E-2</v>
      </c>
      <c r="AM1960" s="63">
        <v>5.1430874420475403</v>
      </c>
      <c r="AN1960" s="19"/>
      <c r="AO1960" s="26">
        <v>4.4178226271469603E-3</v>
      </c>
      <c r="AP1960" s="26">
        <v>-7.2382797161481003E-3</v>
      </c>
      <c r="AQ1960" s="26">
        <v>9.0280451695434697E-3</v>
      </c>
      <c r="AR1960" s="26">
        <v>-5.7744110881685603E-3</v>
      </c>
      <c r="AS1960" s="24">
        <v>9</v>
      </c>
      <c r="AT1960" s="24">
        <v>3</v>
      </c>
      <c r="AU1960" s="24">
        <v>7</v>
      </c>
      <c r="AV1960" s="25">
        <v>5</v>
      </c>
      <c r="AW1960" s="19"/>
      <c r="AX1960" s="29">
        <v>1.16350440810857E-2</v>
      </c>
      <c r="AY1960" s="30">
        <v>0.14286934954361599</v>
      </c>
      <c r="AZ1960" s="30">
        <v>0.50152964027529401</v>
      </c>
      <c r="BA1960" s="30">
        <v>0.186899188016241</v>
      </c>
      <c r="BB1960" s="62">
        <v>1.2008422999395E-3</v>
      </c>
      <c r="BC1960" s="108">
        <v>-1.28795583517785</v>
      </c>
      <c r="BD1960" s="22">
        <v>43753</v>
      </c>
      <c r="BE1960" s="22">
        <v>43783</v>
      </c>
      <c r="BF1960" s="24">
        <v>58</v>
      </c>
      <c r="BG1960" s="22">
        <v>43833</v>
      </c>
      <c r="BH1960" s="37"/>
    </row>
    <row r="1961" spans="1:60" x14ac:dyDescent="0.25">
      <c r="A1961" s="19"/>
      <c r="B1961" s="17" t="s">
        <v>1975</v>
      </c>
      <c r="C1961" s="17" t="s">
        <v>6241</v>
      </c>
      <c r="D1961" s="17" t="s">
        <v>3346</v>
      </c>
      <c r="E1961" s="20" t="s">
        <v>7337</v>
      </c>
      <c r="F1961" s="20" t="s">
        <v>3155</v>
      </c>
      <c r="G1961" s="82" t="s">
        <v>7254</v>
      </c>
      <c r="H1961" s="85" t="s">
        <v>7266</v>
      </c>
      <c r="I1961" s="21" t="s">
        <v>7417</v>
      </c>
      <c r="J1961" s="21" t="s">
        <v>8227</v>
      </c>
      <c r="K1961" s="19"/>
      <c r="L1961" s="22">
        <v>44015</v>
      </c>
      <c r="M1961" s="98">
        <v>1120.4563999995601</v>
      </c>
      <c r="N1961" s="94">
        <v>1120.4563999995601</v>
      </c>
      <c r="O1961" s="94">
        <v>1120.79399999976</v>
      </c>
      <c r="P1961" s="62">
        <f t="shared" si="30"/>
        <v>0.99969878496833497</v>
      </c>
      <c r="Q1961" s="22">
        <v>44004</v>
      </c>
      <c r="R1961" s="99">
        <v>43712757.958999999</v>
      </c>
      <c r="S1961" s="99">
        <v>11282294.050859399</v>
      </c>
      <c r="T1961" s="19"/>
      <c r="U1961" s="23">
        <v>-7.0591248004348004E-5</v>
      </c>
      <c r="V1961" s="63">
        <v>-0.56508041161578104</v>
      </c>
      <c r="W1961" s="23">
        <v>2.6460505614522801E-4</v>
      </c>
      <c r="X1961" s="63">
        <v>-9.5763094590511209</v>
      </c>
      <c r="Y1961" s="23">
        <v>1.54052163670713E-2</v>
      </c>
      <c r="Z1961" s="63">
        <v>14.7411250172881</v>
      </c>
      <c r="AA1961" s="23">
        <v>2.0691743469797099E-2</v>
      </c>
      <c r="AB1961" s="63">
        <v>18.9757900566328</v>
      </c>
      <c r="AC1961" s="23">
        <v>4.6325103479830397E-2</v>
      </c>
      <c r="AD1961" s="63">
        <v>24.6998075955198</v>
      </c>
      <c r="AE1961" s="23">
        <v>6.6541043770485003E-2</v>
      </c>
      <c r="AF1961" s="64">
        <v>18.847445961000599</v>
      </c>
      <c r="AG1961" s="23">
        <v>1.42551522003487E-4</v>
      </c>
      <c r="AH1961" s="63">
        <v>-6.0805706485552902</v>
      </c>
      <c r="AI1961" s="23">
        <v>1.6491665441208201E-2</v>
      </c>
      <c r="AJ1961" s="63">
        <v>11.7352795163315</v>
      </c>
      <c r="AK1961" s="23">
        <v>0.120456399999966</v>
      </c>
      <c r="AL1961" s="23">
        <v>2.3007911391687199E-2</v>
      </c>
      <c r="AM1961" s="63">
        <v>0.75066392072767496</v>
      </c>
      <c r="AN1961" s="19"/>
      <c r="AO1961" s="26">
        <v>4.3883550279133496E-3</v>
      </c>
      <c r="AP1961" s="26">
        <v>-7.2673554777793496E-3</v>
      </c>
      <c r="AQ1961" s="26">
        <v>8.1136495718965307E-3</v>
      </c>
      <c r="AR1961" s="26">
        <v>-6.6720900395012004E-3</v>
      </c>
      <c r="AS1961" s="24">
        <v>9</v>
      </c>
      <c r="AT1961" s="24">
        <v>3</v>
      </c>
      <c r="AU1961" s="24">
        <v>7</v>
      </c>
      <c r="AV1961" s="25">
        <v>5</v>
      </c>
      <c r="AW1961" s="19"/>
      <c r="AX1961" s="29">
        <v>1.16023722221507E-2</v>
      </c>
      <c r="AY1961" s="30">
        <v>-0.74289533155661003</v>
      </c>
      <c r="AZ1961" s="30">
        <v>0.465411276119085</v>
      </c>
      <c r="BA1961" s="30">
        <v>-0.95110555306655398</v>
      </c>
      <c r="BB1961" s="62">
        <v>1.1974222851949901E-3</v>
      </c>
      <c r="BC1961" s="108">
        <v>-1.3776651303087399</v>
      </c>
      <c r="BD1961" s="22">
        <v>43748</v>
      </c>
      <c r="BE1961" s="22">
        <v>43783</v>
      </c>
      <c r="BF1961" s="24">
        <v>86</v>
      </c>
      <c r="BG1961" s="22">
        <v>43868</v>
      </c>
      <c r="BH1961" s="37"/>
    </row>
    <row r="1962" spans="1:60" x14ac:dyDescent="0.25">
      <c r="A1962" s="19"/>
      <c r="B1962" s="17" t="s">
        <v>1976</v>
      </c>
      <c r="C1962" s="17" t="s">
        <v>6242</v>
      </c>
      <c r="D1962" s="17" t="s">
        <v>3346</v>
      </c>
      <c r="E1962" s="20" t="s">
        <v>7367</v>
      </c>
      <c r="F1962" s="20" t="s">
        <v>3155</v>
      </c>
      <c r="G1962" s="82" t="s">
        <v>7254</v>
      </c>
      <c r="H1962" s="85" t="s">
        <v>7266</v>
      </c>
      <c r="I1962" s="21" t="s">
        <v>7417</v>
      </c>
      <c r="J1962" s="21" t="s">
        <v>2982</v>
      </c>
      <c r="K1962" s="19"/>
      <c r="L1962" s="22">
        <v>44015</v>
      </c>
      <c r="M1962" s="98">
        <v>1424.3849999997799</v>
      </c>
      <c r="N1962" s="94">
        <v>1424.3849999997799</v>
      </c>
      <c r="O1962" s="94">
        <v>1424.50779999979</v>
      </c>
      <c r="P1962" s="62">
        <f t="shared" si="30"/>
        <v>0.99991379478581299</v>
      </c>
      <c r="Q1962" s="22">
        <v>44007</v>
      </c>
      <c r="R1962" s="99">
        <v>4202347.5439999998</v>
      </c>
      <c r="S1962" s="99">
        <v>2345147.00115625</v>
      </c>
      <c r="T1962" s="19"/>
      <c r="U1962" s="23">
        <v>-7.3289418651256697E-5</v>
      </c>
      <c r="V1962" s="63">
        <v>-0.56535022868047202</v>
      </c>
      <c r="W1962" s="23">
        <v>9.4853591872379195E-4</v>
      </c>
      <c r="X1962" s="63">
        <v>-9.5079163727932592</v>
      </c>
      <c r="Y1962" s="23">
        <v>1.9904164946637999E-2</v>
      </c>
      <c r="Z1962" s="63">
        <v>15.1910198752448</v>
      </c>
      <c r="AA1962" s="23">
        <v>2.9875749141865499E-2</v>
      </c>
      <c r="AB1962" s="63">
        <v>19.894190623832401</v>
      </c>
      <c r="AC1962" s="23">
        <v>6.5284833195619299E-2</v>
      </c>
      <c r="AD1962" s="63">
        <v>26.595780567091399</v>
      </c>
      <c r="AE1962" s="23">
        <v>9.5684899119078196E-2</v>
      </c>
      <c r="AF1962" s="64">
        <v>21.7618314958818</v>
      </c>
      <c r="AG1962" s="23">
        <v>1.6170996059372599E-4</v>
      </c>
      <c r="AH1962" s="63">
        <v>-6.0786548046962698</v>
      </c>
      <c r="AI1962" s="23">
        <v>2.10707377063954E-2</v>
      </c>
      <c r="AJ1962" s="63">
        <v>12.1931867428502</v>
      </c>
      <c r="AK1962" s="23">
        <v>0.42438500000047502</v>
      </c>
      <c r="AL1962" s="23">
        <v>3.94485456836264E-2</v>
      </c>
      <c r="AM1962" s="63">
        <v>40.180285282083801</v>
      </c>
      <c r="AN1962" s="19"/>
      <c r="AO1962" s="26">
        <v>4.4131738559371999E-3</v>
      </c>
      <c r="AP1962" s="26">
        <v>-7.2429030078637897E-3</v>
      </c>
      <c r="AQ1962" s="26">
        <v>8.8577754886500805E-3</v>
      </c>
      <c r="AR1962" s="26">
        <v>-5.93712514091749E-3</v>
      </c>
      <c r="AS1962" s="24">
        <v>9</v>
      </c>
      <c r="AT1962" s="24">
        <v>3</v>
      </c>
      <c r="AU1962" s="24">
        <v>7</v>
      </c>
      <c r="AV1962" s="25">
        <v>5</v>
      </c>
      <c r="AW1962" s="19"/>
      <c r="AX1962" s="29">
        <v>1.1628760545536399E-2</v>
      </c>
      <c r="AY1962" s="30">
        <v>-1.8722718466108301E-2</v>
      </c>
      <c r="AZ1962" s="30">
        <v>0.49486931635556197</v>
      </c>
      <c r="BA1962" s="30">
        <v>-2.4399567622566599E-2</v>
      </c>
      <c r="BB1962" s="62">
        <v>1.2001855324706399E-3</v>
      </c>
      <c r="BC1962" s="108">
        <v>-1.3041589150525399</v>
      </c>
      <c r="BD1962" s="22">
        <v>43753</v>
      </c>
      <c r="BE1962" s="22">
        <v>43783</v>
      </c>
      <c r="BF1962" s="24">
        <v>59</v>
      </c>
      <c r="BG1962" s="22">
        <v>43836</v>
      </c>
      <c r="BH1962" s="37"/>
    </row>
    <row r="1963" spans="1:60" x14ac:dyDescent="0.25">
      <c r="A1963" s="19"/>
      <c r="B1963" s="17" t="s">
        <v>1977</v>
      </c>
      <c r="C1963" s="17" t="s">
        <v>6243</v>
      </c>
      <c r="D1963" s="17" t="s">
        <v>3346</v>
      </c>
      <c r="E1963" s="20" t="s">
        <v>7312</v>
      </c>
      <c r="F1963" s="20" t="s">
        <v>3155</v>
      </c>
      <c r="G1963" s="82" t="s">
        <v>7254</v>
      </c>
      <c r="H1963" s="85" t="s">
        <v>7266</v>
      </c>
      <c r="I1963" s="21" t="s">
        <v>7417</v>
      </c>
      <c r="J1963" s="21" t="s">
        <v>8228</v>
      </c>
      <c r="K1963" s="19"/>
      <c r="L1963" s="22">
        <v>44015</v>
      </c>
      <c r="M1963" s="98">
        <v>1102.14460000023</v>
      </c>
      <c r="N1963" s="94">
        <v>1102.14460000023</v>
      </c>
      <c r="O1963" s="94">
        <v>1102.2109999992001</v>
      </c>
      <c r="P1963" s="62">
        <f t="shared" si="30"/>
        <v>0.99993975745209385</v>
      </c>
      <c r="Q1963" s="22">
        <v>44014</v>
      </c>
      <c r="R1963" s="99">
        <v>6026459.2070000004</v>
      </c>
      <c r="S1963" s="99">
        <v>6039166.9468515599</v>
      </c>
      <c r="T1963" s="19"/>
      <c r="U1963" s="23">
        <v>-6.0242547988309498E-5</v>
      </c>
      <c r="V1963" s="63">
        <v>-0.56404554161417797</v>
      </c>
      <c r="W1963" s="23">
        <v>1.3424587104964301E-3</v>
      </c>
      <c r="X1963" s="63">
        <v>-9.4685240936232695</v>
      </c>
      <c r="Y1963" s="23">
        <v>2.2341824025716099E-2</v>
      </c>
      <c r="Z1963" s="63">
        <v>15.434785783159899</v>
      </c>
      <c r="AA1963" s="23">
        <v>3.4837719862480299E-2</v>
      </c>
      <c r="AB1963" s="63">
        <v>20.390387695893899</v>
      </c>
      <c r="AC1963" s="23">
        <v>7.5568065987681607E-2</v>
      </c>
      <c r="AD1963" s="63">
        <v>27.624103846290399</v>
      </c>
      <c r="AE1963" s="23"/>
      <c r="AF1963" s="64"/>
      <c r="AG1963" s="23">
        <v>2.01012211618945E-4</v>
      </c>
      <c r="AH1963" s="63">
        <v>-6.0747245795937497</v>
      </c>
      <c r="AI1963" s="23">
        <v>2.3551504771603501E-2</v>
      </c>
      <c r="AJ1963" s="63">
        <v>12.441263449363801</v>
      </c>
      <c r="AK1963" s="23">
        <v>0.102144599999592</v>
      </c>
      <c r="AL1963" s="23">
        <v>3.4872587410063702E-2</v>
      </c>
      <c r="AM1963" s="63">
        <v>33.640445890661802</v>
      </c>
      <c r="AN1963" s="19"/>
      <c r="AO1963" s="26">
        <v>4.4263429463171598E-3</v>
      </c>
      <c r="AP1963" s="26">
        <v>-7.2298485920327896E-3</v>
      </c>
      <c r="AQ1963" s="26">
        <v>9.2552007699850895E-3</v>
      </c>
      <c r="AR1963" s="26">
        <v>-5.5451560428991797E-3</v>
      </c>
      <c r="AS1963" s="24">
        <v>9</v>
      </c>
      <c r="AT1963" s="24">
        <v>3</v>
      </c>
      <c r="AU1963" s="24">
        <v>7</v>
      </c>
      <c r="AV1963" s="25">
        <v>5</v>
      </c>
      <c r="AW1963" s="19"/>
      <c r="AX1963" s="29">
        <v>1.1646101484566299E-2</v>
      </c>
      <c r="AY1963" s="30">
        <v>0.36868483002535901</v>
      </c>
      <c r="AZ1963" s="30">
        <v>0.51078677881196199</v>
      </c>
      <c r="BA1963" s="30">
        <v>0.484971918752308</v>
      </c>
      <c r="BB1963" s="62">
        <v>1.2019973453516299E-3</v>
      </c>
      <c r="BC1963" s="108">
        <v>-1.2652263359886999</v>
      </c>
      <c r="BD1963" s="22">
        <v>43753</v>
      </c>
      <c r="BE1963" s="22">
        <v>43783</v>
      </c>
      <c r="BF1963" s="24">
        <v>57</v>
      </c>
      <c r="BG1963" s="22">
        <v>43832</v>
      </c>
      <c r="BH1963" s="37"/>
    </row>
    <row r="1964" spans="1:60" x14ac:dyDescent="0.25">
      <c r="A1964" s="19"/>
      <c r="B1964" s="17" t="s">
        <v>1978</v>
      </c>
      <c r="C1964" s="17" t="s">
        <v>6244</v>
      </c>
      <c r="D1964" s="17" t="s">
        <v>3346</v>
      </c>
      <c r="E1964" s="20" t="s">
        <v>7376</v>
      </c>
      <c r="F1964" s="20" t="s">
        <v>3155</v>
      </c>
      <c r="G1964" s="82" t="s">
        <v>7254</v>
      </c>
      <c r="H1964" s="85" t="s">
        <v>7266</v>
      </c>
      <c r="I1964" s="21" t="s">
        <v>7417</v>
      </c>
      <c r="J1964" s="21" t="s">
        <v>8229</v>
      </c>
      <c r="K1964" s="19"/>
      <c r="L1964" s="22">
        <v>44015</v>
      </c>
      <c r="M1964" s="98">
        <v>1079.06709999964</v>
      </c>
      <c r="N1964" s="94">
        <v>1079.06709999964</v>
      </c>
      <c r="O1964" s="94">
        <v>1079.12560000084</v>
      </c>
      <c r="P1964" s="62">
        <f t="shared" si="30"/>
        <v>0.99994578944174817</v>
      </c>
      <c r="Q1964" s="22">
        <v>44014</v>
      </c>
      <c r="R1964" s="99">
        <v>54356270.074000001</v>
      </c>
      <c r="S1964" s="99">
        <v>38988092.109125003</v>
      </c>
      <c r="T1964" s="19"/>
      <c r="U1964" s="23">
        <v>-5.42105581189389E-5</v>
      </c>
      <c r="V1964" s="63">
        <v>-0.56344234262724102</v>
      </c>
      <c r="W1964" s="23">
        <v>1.5227954318106599E-3</v>
      </c>
      <c r="X1964" s="63">
        <v>-9.4504904214845702</v>
      </c>
      <c r="Y1964" s="23">
        <v>2.34605440655287E-2</v>
      </c>
      <c r="Z1964" s="63">
        <v>15.5466577871412</v>
      </c>
      <c r="AA1964" s="23">
        <v>3.7119854092452401E-2</v>
      </c>
      <c r="AB1964" s="63">
        <v>20.618601118912899</v>
      </c>
      <c r="AC1964" s="23"/>
      <c r="AD1964" s="63"/>
      <c r="AE1964" s="23"/>
      <c r="AF1964" s="64"/>
      <c r="AG1964" s="23">
        <v>2.1912613192398599E-4</v>
      </c>
      <c r="AH1964" s="63">
        <v>-6.0729131875632403</v>
      </c>
      <c r="AI1964" s="23">
        <v>2.46899793346529E-2</v>
      </c>
      <c r="AJ1964" s="63">
        <v>12.5551109056687</v>
      </c>
      <c r="AK1964" s="23">
        <v>7.9067099999519996E-2</v>
      </c>
      <c r="AL1964" s="23">
        <v>3.7937686574878199E-2</v>
      </c>
      <c r="AM1964" s="63">
        <v>28.7311639168474</v>
      </c>
      <c r="AN1964" s="19"/>
      <c r="AO1964" s="26">
        <v>4.4324066402623404E-3</v>
      </c>
      <c r="AP1964" s="26">
        <v>-7.2238416178152E-3</v>
      </c>
      <c r="AQ1964" s="26">
        <v>9.4369286380242608E-3</v>
      </c>
      <c r="AR1964" s="26">
        <v>-5.3648953544325204E-3</v>
      </c>
      <c r="AS1964" s="24">
        <v>9</v>
      </c>
      <c r="AT1964" s="24">
        <v>3</v>
      </c>
      <c r="AU1964" s="24">
        <v>7</v>
      </c>
      <c r="AV1964" s="25">
        <v>5</v>
      </c>
      <c r="AW1964" s="19"/>
      <c r="AX1964" s="29">
        <v>1.1654759938956E-2</v>
      </c>
      <c r="AY1964" s="30">
        <v>0.54640549897430901</v>
      </c>
      <c r="AZ1964" s="30">
        <v>0.51810514869248403</v>
      </c>
      <c r="BA1964" s="30">
        <v>0.72180677841242902</v>
      </c>
      <c r="BB1964" s="62">
        <v>1.2029013235735401E-3</v>
      </c>
      <c r="BC1964" s="108">
        <v>-1.2473549307887899</v>
      </c>
      <c r="BD1964" s="22">
        <v>43753</v>
      </c>
      <c r="BE1964" s="22">
        <v>43783</v>
      </c>
      <c r="BF1964" s="24">
        <v>55</v>
      </c>
      <c r="BG1964" s="22">
        <v>43830</v>
      </c>
      <c r="BH1964" s="37"/>
    </row>
    <row r="1965" spans="1:60" x14ac:dyDescent="0.25">
      <c r="A1965" s="19"/>
      <c r="B1965" s="17" t="s">
        <v>1979</v>
      </c>
      <c r="C1965" s="17" t="s">
        <v>6245</v>
      </c>
      <c r="D1965" s="17" t="s">
        <v>3346</v>
      </c>
      <c r="E1965" s="20" t="s">
        <v>7338</v>
      </c>
      <c r="F1965" s="20" t="s">
        <v>3155</v>
      </c>
      <c r="G1965" s="82" t="s">
        <v>7254</v>
      </c>
      <c r="H1965" s="85" t="s">
        <v>7266</v>
      </c>
      <c r="I1965" s="21" t="s">
        <v>7417</v>
      </c>
      <c r="J1965" s="21" t="s">
        <v>8230</v>
      </c>
      <c r="K1965" s="19"/>
      <c r="L1965" s="22">
        <v>44015</v>
      </c>
      <c r="M1965" s="98">
        <v>1125.3124000001701</v>
      </c>
      <c r="N1965" s="94">
        <v>1125.3124000001701</v>
      </c>
      <c r="O1965" s="94">
        <v>1125.5437000002701</v>
      </c>
      <c r="P1965" s="62">
        <f t="shared" si="30"/>
        <v>0.99979449931610842</v>
      </c>
      <c r="Q1965" s="22">
        <v>44004</v>
      </c>
      <c r="R1965" s="99">
        <v>17374067.059999999</v>
      </c>
      <c r="S1965" s="99">
        <v>3627504.7762265601</v>
      </c>
      <c r="T1965" s="19"/>
      <c r="U1965" s="23">
        <v>-8.4236176007834702E-5</v>
      </c>
      <c r="V1965" s="63">
        <v>-0.56644490441613005</v>
      </c>
      <c r="W1965" s="23">
        <v>6.2021230587561095E-4</v>
      </c>
      <c r="X1965" s="63">
        <v>-9.5407487340853496</v>
      </c>
      <c r="Y1965" s="23">
        <v>5.9719371529354196E-3</v>
      </c>
      <c r="Z1965" s="63">
        <v>13.7977970958746</v>
      </c>
      <c r="AA1965" s="23">
        <v>1.04070873003366E-2</v>
      </c>
      <c r="AB1965" s="63">
        <v>17.947324439679502</v>
      </c>
      <c r="AC1965" s="23">
        <v>4.0975577536301003E-2</v>
      </c>
      <c r="AD1965" s="63">
        <v>24.1648550011741</v>
      </c>
      <c r="AE1965" s="23">
        <v>6.6407868416718002E-2</v>
      </c>
      <c r="AF1965" s="64">
        <v>18.834128425631199</v>
      </c>
      <c r="AG1965" s="23">
        <v>1.2895859981654201E-4</v>
      </c>
      <c r="AH1965" s="63">
        <v>-6.08192994077399</v>
      </c>
      <c r="AI1965" s="23">
        <v>5.9719371529354196E-3</v>
      </c>
      <c r="AJ1965" s="63">
        <v>10.683306687497</v>
      </c>
      <c r="AK1965" s="23">
        <v>0.12514587840996699</v>
      </c>
      <c r="AL1965" s="23">
        <v>2.4272130187455301E-2</v>
      </c>
      <c r="AM1965" s="63">
        <v>0.374122455468751</v>
      </c>
      <c r="AN1965" s="19"/>
      <c r="AO1965" s="26">
        <v>4.4021571975463303E-3</v>
      </c>
      <c r="AP1965" s="26">
        <v>-7.2538297781647998E-3</v>
      </c>
      <c r="AQ1965" s="26">
        <v>3.9312485623668198E-3</v>
      </c>
      <c r="AR1965" s="26">
        <v>-6.2639394864163504E-3</v>
      </c>
      <c r="AS1965" s="24">
        <v>7</v>
      </c>
      <c r="AT1965" s="24">
        <v>2</v>
      </c>
      <c r="AU1965" s="24">
        <v>7</v>
      </c>
      <c r="AV1965" s="25">
        <v>5</v>
      </c>
      <c r="AW1965" s="19"/>
      <c r="AX1965" s="29">
        <v>1.0763094223802901E-2</v>
      </c>
      <c r="AY1965" s="30">
        <v>-1.71099037448403</v>
      </c>
      <c r="AZ1965" s="30">
        <v>0.429863181375367</v>
      </c>
      <c r="BA1965" s="30">
        <v>-2.1750496992899602</v>
      </c>
      <c r="BB1965" s="62">
        <v>1.11072083861359E-3</v>
      </c>
      <c r="BC1965" s="108">
        <v>-1.3365904883412401</v>
      </c>
      <c r="BD1965" s="22">
        <v>43753</v>
      </c>
      <c r="BE1965" s="22">
        <v>43783</v>
      </c>
      <c r="BF1965" s="24">
        <v>158</v>
      </c>
      <c r="BG1965" s="22">
        <v>43973</v>
      </c>
      <c r="BH1965" s="37"/>
    </row>
    <row r="1966" spans="1:60" x14ac:dyDescent="0.25">
      <c r="A1966" s="19"/>
      <c r="B1966" s="17" t="s">
        <v>1980</v>
      </c>
      <c r="C1966" s="17" t="s">
        <v>6246</v>
      </c>
      <c r="D1966" s="17" t="s">
        <v>3347</v>
      </c>
      <c r="E1966" s="20" t="s">
        <v>7289</v>
      </c>
      <c r="F1966" s="20" t="s">
        <v>3155</v>
      </c>
      <c r="G1966" s="82" t="s">
        <v>7251</v>
      </c>
      <c r="H1966" s="85" t="s">
        <v>7287</v>
      </c>
      <c r="I1966" s="21" t="s">
        <v>7418</v>
      </c>
      <c r="J1966" s="21" t="s">
        <v>8231</v>
      </c>
      <c r="K1966" s="19"/>
      <c r="L1966" s="22">
        <v>44015</v>
      </c>
      <c r="M1966" s="98">
        <v>830061.27199554397</v>
      </c>
      <c r="N1966" s="94">
        <v>830061.27199554397</v>
      </c>
      <c r="O1966" s="94">
        <v>885224.35060501099</v>
      </c>
      <c r="P1966" s="62">
        <f t="shared" si="30"/>
        <v>0.93768463489310305</v>
      </c>
      <c r="Q1966" s="22">
        <v>43910</v>
      </c>
      <c r="R1966" s="99">
        <v>9052521.5965312496</v>
      </c>
      <c r="S1966" s="99">
        <v>8352477.9221171904</v>
      </c>
      <c r="T1966" s="19"/>
      <c r="U1966" s="23">
        <v>-1.5160170494709699E-2</v>
      </c>
      <c r="V1966" s="63">
        <v>-2.07403833628632</v>
      </c>
      <c r="W1966" s="23">
        <v>2.72667495664791E-2</v>
      </c>
      <c r="X1966" s="63">
        <v>-6.8760950080177299</v>
      </c>
      <c r="Y1966" s="23">
        <v>8.0337861949374201E-2</v>
      </c>
      <c r="Z1966" s="63">
        <v>21.234389575518399</v>
      </c>
      <c r="AA1966" s="23">
        <v>0.197941609980189</v>
      </c>
      <c r="AB1966" s="63">
        <v>36.700776707671999</v>
      </c>
      <c r="AC1966" s="23"/>
      <c r="AD1966" s="63"/>
      <c r="AE1966" s="23"/>
      <c r="AF1966" s="64"/>
      <c r="AG1966" s="23">
        <v>-1.4918044862497501E-2</v>
      </c>
      <c r="AH1966" s="63">
        <v>-7.5866302870053897</v>
      </c>
      <c r="AI1966" s="23">
        <v>9.4881244174757698E-2</v>
      </c>
      <c r="AJ1966" s="63">
        <v>19.5742373896937</v>
      </c>
      <c r="AK1966" s="23">
        <v>0.23445706041820799</v>
      </c>
      <c r="AL1966" s="23">
        <v>0.15161781581991801</v>
      </c>
      <c r="AM1966" s="63">
        <v>45.870703964203102</v>
      </c>
      <c r="AN1966" s="19"/>
      <c r="AO1966" s="26">
        <v>3.4942182717713897E-2</v>
      </c>
      <c r="AP1966" s="26">
        <v>-2.2279385154433801E-2</v>
      </c>
      <c r="AQ1966" s="26">
        <v>0.13200375433734701</v>
      </c>
      <c r="AR1966" s="26">
        <v>-9.4576512137864499E-2</v>
      </c>
      <c r="AS1966" s="24">
        <v>7</v>
      </c>
      <c r="AT1966" s="24">
        <v>5</v>
      </c>
      <c r="AU1966" s="24">
        <v>7</v>
      </c>
      <c r="AV1966" s="25">
        <v>5</v>
      </c>
      <c r="AW1966" s="19"/>
      <c r="AX1966" s="29">
        <v>0.13383537055226</v>
      </c>
      <c r="AY1966" s="30">
        <v>1.5221037576557099</v>
      </c>
      <c r="AZ1966" s="30">
        <v>1.0227810632240999</v>
      </c>
      <c r="BA1966" s="30">
        <v>2.4307378460544</v>
      </c>
      <c r="BB1966" s="62">
        <v>1.3850483200149E-2</v>
      </c>
      <c r="BC1966" s="108">
        <v>-10.8904806829087</v>
      </c>
      <c r="BD1966" s="22">
        <v>43910</v>
      </c>
      <c r="BE1966" s="22">
        <v>43990</v>
      </c>
      <c r="BF1966" s="24"/>
      <c r="BG1966" s="22"/>
      <c r="BH1966" s="37"/>
    </row>
    <row r="1967" spans="1:60" x14ac:dyDescent="0.25">
      <c r="A1967" s="19"/>
      <c r="B1967" s="17" t="s">
        <v>1981</v>
      </c>
      <c r="C1967" s="17" t="s">
        <v>6247</v>
      </c>
      <c r="D1967" s="17" t="s">
        <v>3347</v>
      </c>
      <c r="E1967" s="20" t="s">
        <v>7290</v>
      </c>
      <c r="F1967" s="20" t="s">
        <v>3155</v>
      </c>
      <c r="G1967" s="82" t="s">
        <v>7251</v>
      </c>
      <c r="H1967" s="85" t="s">
        <v>7287</v>
      </c>
      <c r="I1967" s="21" t="s">
        <v>7418</v>
      </c>
      <c r="J1967" s="21" t="s">
        <v>8232</v>
      </c>
      <c r="K1967" s="19"/>
      <c r="L1967" s="22">
        <v>44015</v>
      </c>
      <c r="M1967" s="98">
        <v>836209.22665786697</v>
      </c>
      <c r="N1967" s="94">
        <v>836209.22665786697</v>
      </c>
      <c r="O1967" s="94">
        <v>890380.90968227398</v>
      </c>
      <c r="P1967" s="62">
        <f t="shared" si="30"/>
        <v>0.93915897967338746</v>
      </c>
      <c r="Q1967" s="22">
        <v>43910</v>
      </c>
      <c r="R1967" s="99">
        <v>769969.98980078101</v>
      </c>
      <c r="S1967" s="99">
        <v>392650.62688378902</v>
      </c>
      <c r="T1967" s="19"/>
      <c r="U1967" s="23">
        <v>-1.51575012587273E-2</v>
      </c>
      <c r="V1967" s="63">
        <v>-2.0737714126880702</v>
      </c>
      <c r="W1967" s="23">
        <v>2.76175432791206E-2</v>
      </c>
      <c r="X1967" s="63">
        <v>-6.8410156367535802</v>
      </c>
      <c r="Y1967" s="23">
        <v>8.3403358536161307E-2</v>
      </c>
      <c r="Z1967" s="63">
        <v>21.540939234197101</v>
      </c>
      <c r="AA1967" s="23">
        <v>0.20498048866458701</v>
      </c>
      <c r="AB1967" s="63">
        <v>37.404664576111799</v>
      </c>
      <c r="AC1967" s="23"/>
      <c r="AD1967" s="63"/>
      <c r="AE1967" s="23"/>
      <c r="AF1967" s="64"/>
      <c r="AG1967" s="23">
        <v>-1.49099128129819E-2</v>
      </c>
      <c r="AH1967" s="63">
        <v>-7.5858170820574697</v>
      </c>
      <c r="AI1967" s="23">
        <v>9.8041926759906306E-2</v>
      </c>
      <c r="AJ1967" s="63">
        <v>19.890305648208599</v>
      </c>
      <c r="AK1967" s="23">
        <v>0.24409978078620001</v>
      </c>
      <c r="AL1967" s="23">
        <v>0.15809104524130799</v>
      </c>
      <c r="AM1967" s="63">
        <v>47.218024064029997</v>
      </c>
      <c r="AN1967" s="19"/>
      <c r="AO1967" s="26">
        <v>3.4959121749125202E-2</v>
      </c>
      <c r="AP1967" s="26">
        <v>-2.2263359877797501E-2</v>
      </c>
      <c r="AQ1967" s="26">
        <v>0.13256239850670701</v>
      </c>
      <c r="AR1967" s="26">
        <v>-9.4115063736389906E-2</v>
      </c>
      <c r="AS1967" s="24">
        <v>7</v>
      </c>
      <c r="AT1967" s="24">
        <v>5</v>
      </c>
      <c r="AU1967" s="24">
        <v>7</v>
      </c>
      <c r="AV1967" s="25">
        <v>5</v>
      </c>
      <c r="AW1967" s="19"/>
      <c r="AX1967" s="29">
        <v>0.13381542969829799</v>
      </c>
      <c r="AY1967" s="30">
        <v>1.57298399246611</v>
      </c>
      <c r="AZ1967" s="30">
        <v>1.04414432868725</v>
      </c>
      <c r="BA1967" s="30">
        <v>2.5174454075240602</v>
      </c>
      <c r="BB1967" s="62">
        <v>1.38487340945721E-2</v>
      </c>
      <c r="BC1967" s="108">
        <v>-10.7735205775825</v>
      </c>
      <c r="BD1967" s="22">
        <v>43910</v>
      </c>
      <c r="BE1967" s="22">
        <v>43990</v>
      </c>
      <c r="BF1967" s="24"/>
      <c r="BG1967" s="22"/>
      <c r="BH1967" s="37"/>
    </row>
    <row r="1968" spans="1:60" x14ac:dyDescent="0.25">
      <c r="A1968" s="19"/>
      <c r="B1968" s="17" t="s">
        <v>1982</v>
      </c>
      <c r="C1968" s="17" t="s">
        <v>6248</v>
      </c>
      <c r="D1968" s="17" t="s">
        <v>3347</v>
      </c>
      <c r="E1968" s="20" t="s">
        <v>7379</v>
      </c>
      <c r="F1968" s="20" t="s">
        <v>3155</v>
      </c>
      <c r="G1968" s="82" t="s">
        <v>7251</v>
      </c>
      <c r="H1968" s="85" t="s">
        <v>7287</v>
      </c>
      <c r="I1968" s="21" t="s">
        <v>7418</v>
      </c>
      <c r="J1968" s="21" t="s">
        <v>8233</v>
      </c>
      <c r="K1968" s="19"/>
      <c r="L1968" s="22">
        <v>44015</v>
      </c>
      <c r="M1968" s="98">
        <v>799548.78383159603</v>
      </c>
      <c r="N1968" s="94">
        <v>799548.78383159603</v>
      </c>
      <c r="O1968" s="94"/>
      <c r="P1968" s="62" t="str">
        <f t="shared" si="30"/>
        <v/>
      </c>
      <c r="Q1968" s="22"/>
      <c r="R1968" s="99">
        <v>0</v>
      </c>
      <c r="S1968" s="99"/>
      <c r="T1968" s="19"/>
      <c r="U1968" s="23">
        <v>-1.5080424849657E-2</v>
      </c>
      <c r="V1968" s="63">
        <v>-2.0660637717810499</v>
      </c>
      <c r="W1968" s="23">
        <v>2.69780037306191E-2</v>
      </c>
      <c r="X1968" s="63">
        <v>-6.9049695916037299</v>
      </c>
      <c r="Y1968" s="23">
        <v>6.6060252465831595E-2</v>
      </c>
      <c r="Z1968" s="63">
        <v>19.8066286271787</v>
      </c>
      <c r="AA1968" s="23"/>
      <c r="AB1968" s="63"/>
      <c r="AC1968" s="23"/>
      <c r="AD1968" s="63"/>
      <c r="AE1968" s="23"/>
      <c r="AF1968" s="64"/>
      <c r="AG1968" s="23">
        <v>-1.51648782411939E-2</v>
      </c>
      <c r="AH1968" s="63">
        <v>-7.6113136248750397</v>
      </c>
      <c r="AI1968" s="23">
        <v>7.9718514141859501E-2</v>
      </c>
      <c r="AJ1968" s="63">
        <v>18.057964386389401</v>
      </c>
      <c r="AK1968" s="23">
        <v>0.12685705780502801</v>
      </c>
      <c r="AL1968" s="23">
        <v>0.155689270985022</v>
      </c>
      <c r="AM1968" s="63">
        <v>29.188979600643499</v>
      </c>
      <c r="AN1968" s="19"/>
      <c r="AO1968" s="26">
        <v>3.4964810041856302E-2</v>
      </c>
      <c r="AP1968" s="26">
        <v>-2.3708267337497101E-2</v>
      </c>
      <c r="AQ1968" s="26">
        <v>0.13500953388211201</v>
      </c>
      <c r="AR1968" s="26">
        <v>-0.10097192876492</v>
      </c>
      <c r="AS1968" s="24"/>
      <c r="AT1968" s="24"/>
      <c r="AU1968" s="24"/>
      <c r="AV1968" s="25"/>
      <c r="AW1968" s="19"/>
      <c r="AX1968" s="29"/>
      <c r="AY1968" s="30"/>
      <c r="AZ1968" s="30"/>
      <c r="BA1968" s="30"/>
      <c r="BB1968" s="62"/>
      <c r="BC1968" s="108">
        <v>-11.8525517669623</v>
      </c>
      <c r="BD1968" s="22">
        <v>43910</v>
      </c>
      <c r="BE1968" s="22">
        <v>43990</v>
      </c>
      <c r="BF1968" s="24"/>
      <c r="BG1968" s="22"/>
      <c r="BH1968" s="37"/>
    </row>
    <row r="1969" spans="1:60" x14ac:dyDescent="0.25">
      <c r="A1969" s="19"/>
      <c r="B1969" s="17" t="s">
        <v>1983</v>
      </c>
      <c r="C1969" s="17" t="s">
        <v>6249</v>
      </c>
      <c r="D1969" s="17" t="s">
        <v>3347</v>
      </c>
      <c r="E1969" s="20" t="s">
        <v>7380</v>
      </c>
      <c r="F1969" s="20" t="s">
        <v>3155</v>
      </c>
      <c r="G1969" s="82" t="s">
        <v>7251</v>
      </c>
      <c r="H1969" s="85" t="s">
        <v>7287</v>
      </c>
      <c r="I1969" s="21" t="s">
        <v>7418</v>
      </c>
      <c r="J1969" s="21" t="s">
        <v>8234</v>
      </c>
      <c r="K1969" s="19"/>
      <c r="L1969" s="22">
        <v>44015</v>
      </c>
      <c r="M1969" s="98">
        <v>838438.10041236901</v>
      </c>
      <c r="N1969" s="94">
        <v>838438.10041236901</v>
      </c>
      <c r="O1969" s="94">
        <v>892039.76672744798</v>
      </c>
      <c r="P1969" s="62">
        <f t="shared" si="30"/>
        <v>0.93991112468929172</v>
      </c>
      <c r="Q1969" s="22">
        <v>43910</v>
      </c>
      <c r="R1969" s="99">
        <v>6040049.9254218703</v>
      </c>
      <c r="S1969" s="99">
        <v>1836799.0372109399</v>
      </c>
      <c r="T1969" s="19"/>
      <c r="U1969" s="23">
        <v>-1.5154841206822299E-2</v>
      </c>
      <c r="V1969" s="63">
        <v>-2.0735054074975801</v>
      </c>
      <c r="W1969" s="23">
        <v>2.78082457225537E-2</v>
      </c>
      <c r="X1969" s="63">
        <v>-6.82194539241027</v>
      </c>
      <c r="Y1969" s="23">
        <v>8.4955801814503504E-2</v>
      </c>
      <c r="Z1969" s="63">
        <v>21.696183562045899</v>
      </c>
      <c r="AA1969" s="23">
        <v>0.208533180686645</v>
      </c>
      <c r="AB1969" s="63">
        <v>37.759933778317603</v>
      </c>
      <c r="AC1969" s="23"/>
      <c r="AD1969" s="63"/>
      <c r="AE1969" s="23"/>
      <c r="AF1969" s="64"/>
      <c r="AG1969" s="23">
        <v>-1.49018980991968E-2</v>
      </c>
      <c r="AH1969" s="63">
        <v>-7.5850156106753301</v>
      </c>
      <c r="AI1969" s="23">
        <v>9.9642333099909594E-2</v>
      </c>
      <c r="AJ1969" s="63">
        <v>20.050346282194401</v>
      </c>
      <c r="AK1969" s="23">
        <v>0.24691497808264101</v>
      </c>
      <c r="AL1969" s="23">
        <v>0.159394070166018</v>
      </c>
      <c r="AM1969" s="63">
        <v>47.116495730646399</v>
      </c>
      <c r="AN1969" s="19"/>
      <c r="AO1969" s="26">
        <v>3.4967621972100502E-2</v>
      </c>
      <c r="AP1969" s="26">
        <v>-2.2255388395024101E-2</v>
      </c>
      <c r="AQ1969" s="26">
        <v>0.132841481867217</v>
      </c>
      <c r="AR1969" s="26">
        <v>-9.3883979122474606E-2</v>
      </c>
      <c r="AS1969" s="24">
        <v>8</v>
      </c>
      <c r="AT1969" s="24">
        <v>4</v>
      </c>
      <c r="AU1969" s="24">
        <v>7</v>
      </c>
      <c r="AV1969" s="25">
        <v>5</v>
      </c>
      <c r="AW1969" s="19"/>
      <c r="AX1969" s="29">
        <v>0.13380533984833201</v>
      </c>
      <c r="AY1969" s="30">
        <v>1.59861016495415</v>
      </c>
      <c r="AZ1969" s="30">
        <v>1.0549121242784201</v>
      </c>
      <c r="BA1969" s="30">
        <v>2.5612413581729898</v>
      </c>
      <c r="BB1969" s="62">
        <v>1.3847847403012601E-2</v>
      </c>
      <c r="BC1969" s="108">
        <v>-10.7149840353086</v>
      </c>
      <c r="BD1969" s="22">
        <v>43910</v>
      </c>
      <c r="BE1969" s="22">
        <v>43990</v>
      </c>
      <c r="BF1969" s="24"/>
      <c r="BG1969" s="22"/>
      <c r="BH1969" s="37"/>
    </row>
    <row r="1970" spans="1:60" x14ac:dyDescent="0.25">
      <c r="A1970" s="19"/>
      <c r="B1970" s="17" t="s">
        <v>1984</v>
      </c>
      <c r="C1970" s="17" t="s">
        <v>6250</v>
      </c>
      <c r="D1970" s="17" t="s">
        <v>3347</v>
      </c>
      <c r="E1970" s="20" t="s">
        <v>7376</v>
      </c>
      <c r="F1970" s="20" t="s">
        <v>3155</v>
      </c>
      <c r="G1970" s="82" t="s">
        <v>7251</v>
      </c>
      <c r="H1970" s="85" t="s">
        <v>7287</v>
      </c>
      <c r="I1970" s="21" t="s">
        <v>7418</v>
      </c>
      <c r="J1970" s="21" t="s">
        <v>8235</v>
      </c>
      <c r="K1970" s="19"/>
      <c r="L1970" s="22">
        <v>44015</v>
      </c>
      <c r="M1970" s="98">
        <v>822604.27709770203</v>
      </c>
      <c r="N1970" s="94">
        <v>822604.27709770203</v>
      </c>
      <c r="O1970" s="94">
        <v>887933.36873340595</v>
      </c>
      <c r="P1970" s="62">
        <f t="shared" si="30"/>
        <v>0.92642568244856849</v>
      </c>
      <c r="Q1970" s="22">
        <v>43910</v>
      </c>
      <c r="R1970" s="99">
        <v>0</v>
      </c>
      <c r="S1970" s="99">
        <v>514136.81788916001</v>
      </c>
      <c r="T1970" s="19"/>
      <c r="U1970" s="23">
        <v>-1.5080424849657E-2</v>
      </c>
      <c r="V1970" s="63">
        <v>-2.0660637717810499</v>
      </c>
      <c r="W1970" s="23">
        <v>2.69780037306191E-2</v>
      </c>
      <c r="X1970" s="63">
        <v>-6.9049695916037299</v>
      </c>
      <c r="Y1970" s="23">
        <v>6.6631428477194304E-2</v>
      </c>
      <c r="Z1970" s="63">
        <v>19.863746228307701</v>
      </c>
      <c r="AA1970" s="23">
        <v>0.182919709599519</v>
      </c>
      <c r="AB1970" s="63">
        <v>35.198586669634103</v>
      </c>
      <c r="AC1970" s="23"/>
      <c r="AD1970" s="63"/>
      <c r="AE1970" s="23"/>
      <c r="AF1970" s="64"/>
      <c r="AG1970" s="23">
        <v>-1.51648782402845E-2</v>
      </c>
      <c r="AH1970" s="63">
        <v>-7.61131362478773</v>
      </c>
      <c r="AI1970" s="23">
        <v>8.0297008003981304E-2</v>
      </c>
      <c r="AJ1970" s="63">
        <v>18.115813772601498</v>
      </c>
      <c r="AK1970" s="23">
        <v>0.22385853705782199</v>
      </c>
      <c r="AL1970" s="23">
        <v>0.14539525841246401</v>
      </c>
      <c r="AM1970" s="63">
        <v>45.193899691221297</v>
      </c>
      <c r="AN1970" s="19"/>
      <c r="AO1970" s="26">
        <v>3.6556978096996297E-2</v>
      </c>
      <c r="AP1970" s="26">
        <v>-2.3708267339316101E-2</v>
      </c>
      <c r="AQ1970" s="26">
        <v>0.137017503267998</v>
      </c>
      <c r="AR1970" s="26">
        <v>-0.10097192876492</v>
      </c>
      <c r="AS1970" s="24">
        <v>8</v>
      </c>
      <c r="AT1970" s="24">
        <v>4</v>
      </c>
      <c r="AU1970" s="24">
        <v>7</v>
      </c>
      <c r="AV1970" s="25">
        <v>5</v>
      </c>
      <c r="AW1970" s="19"/>
      <c r="AX1970" s="29">
        <v>0.13528655233196299</v>
      </c>
      <c r="AY1970" s="30">
        <v>1.3968120263780299</v>
      </c>
      <c r="AZ1970" s="30">
        <v>0.97264621105114202</v>
      </c>
      <c r="BA1970" s="30">
        <v>2.2126914815416998</v>
      </c>
      <c r="BB1970" s="62">
        <v>1.39999823522521E-2</v>
      </c>
      <c r="BC1970" s="108">
        <v>-11.852551767049601</v>
      </c>
      <c r="BD1970" s="22">
        <v>43910</v>
      </c>
      <c r="BE1970" s="22">
        <v>43990</v>
      </c>
      <c r="BF1970" s="24"/>
      <c r="BG1970" s="22"/>
      <c r="BH1970" s="37"/>
    </row>
    <row r="1971" spans="1:60" x14ac:dyDescent="0.25">
      <c r="A1971" s="19"/>
      <c r="B1971" s="17" t="s">
        <v>1985</v>
      </c>
      <c r="C1971" s="17" t="s">
        <v>6251</v>
      </c>
      <c r="D1971" s="17" t="s">
        <v>3348</v>
      </c>
      <c r="E1971" s="20" t="s">
        <v>7289</v>
      </c>
      <c r="F1971" s="20" t="s">
        <v>3155</v>
      </c>
      <c r="G1971" s="82" t="s">
        <v>7254</v>
      </c>
      <c r="H1971" s="85" t="s">
        <v>7267</v>
      </c>
      <c r="I1971" s="21" t="s">
        <v>7417</v>
      </c>
      <c r="J1971" s="21" t="s">
        <v>8236</v>
      </c>
      <c r="K1971" s="19"/>
      <c r="L1971" s="22">
        <v>44015</v>
      </c>
      <c r="M1971" s="98">
        <v>1261.7368999999001</v>
      </c>
      <c r="N1971" s="94">
        <v>1261.7368999999001</v>
      </c>
      <c r="O1971" s="94">
        <v>1265.37399999984</v>
      </c>
      <c r="P1971" s="62">
        <f t="shared" si="30"/>
        <v>0.99712567193577528</v>
      </c>
      <c r="Q1971" s="22">
        <v>43984</v>
      </c>
      <c r="R1971" s="99">
        <v>11813129.695</v>
      </c>
      <c r="S1971" s="99">
        <v>8780015.9496406205</v>
      </c>
      <c r="T1971" s="19"/>
      <c r="U1971" s="23">
        <v>-1.05240659650008E-4</v>
      </c>
      <c r="V1971" s="63">
        <v>-0.56854535278034701</v>
      </c>
      <c r="W1971" s="23">
        <v>-2.4176255647034902E-3</v>
      </c>
      <c r="X1971" s="63">
        <v>-9.8445325211359904</v>
      </c>
      <c r="Y1971" s="23">
        <v>1.3390873595199099E-2</v>
      </c>
      <c r="Z1971" s="63">
        <v>14.5396907401009</v>
      </c>
      <c r="AA1971" s="23">
        <v>2.4571372703576299E-2</v>
      </c>
      <c r="AB1971" s="63">
        <v>19.363752980017999</v>
      </c>
      <c r="AC1971" s="23">
        <v>4.8677422644686899E-2</v>
      </c>
      <c r="AD1971" s="63">
        <v>24.935039511998198</v>
      </c>
      <c r="AE1971" s="23">
        <v>6.07881870473648E-2</v>
      </c>
      <c r="AF1971" s="64">
        <v>18.272160288703201</v>
      </c>
      <c r="AG1971" s="23">
        <v>2.7866185882885502E-4</v>
      </c>
      <c r="AH1971" s="63">
        <v>-6.0669596148727596</v>
      </c>
      <c r="AI1971" s="23">
        <v>1.47355527860782E-2</v>
      </c>
      <c r="AJ1971" s="63">
        <v>11.5596682508185</v>
      </c>
      <c r="AK1971" s="23">
        <v>0.26173689999996003</v>
      </c>
      <c r="AL1971" s="23">
        <v>3.1585862054271302E-2</v>
      </c>
      <c r="AM1971" s="63">
        <v>26.887794356385701</v>
      </c>
      <c r="AN1971" s="19"/>
      <c r="AO1971" s="26">
        <v>6.14562857663259E-3</v>
      </c>
      <c r="AP1971" s="26">
        <v>-9.11996873855969E-3</v>
      </c>
      <c r="AQ1971" s="26">
        <v>6.7832791064574797E-3</v>
      </c>
      <c r="AR1971" s="26">
        <v>-6.6987844465984398E-3</v>
      </c>
      <c r="AS1971" s="24">
        <v>8</v>
      </c>
      <c r="AT1971" s="24">
        <v>4</v>
      </c>
      <c r="AU1971" s="24">
        <v>7</v>
      </c>
      <c r="AV1971" s="25">
        <v>5</v>
      </c>
      <c r="AW1971" s="19"/>
      <c r="AX1971" s="29">
        <v>1.41443643125058E-2</v>
      </c>
      <c r="AY1971" s="30">
        <v>-0.34606674913538898</v>
      </c>
      <c r="AZ1971" s="30">
        <v>0.47882886157094601</v>
      </c>
      <c r="BA1971" s="30">
        <v>-0.44738220568478898</v>
      </c>
      <c r="BB1971" s="62">
        <v>1.45941273372046E-3</v>
      </c>
      <c r="BC1971" s="108">
        <v>-2.0166740456043</v>
      </c>
      <c r="BD1971" s="22">
        <v>43745</v>
      </c>
      <c r="BE1971" s="22">
        <v>43783</v>
      </c>
      <c r="BF1971" s="24">
        <v>66</v>
      </c>
      <c r="BG1971" s="22">
        <v>43837</v>
      </c>
      <c r="BH1971" s="37"/>
    </row>
    <row r="1972" spans="1:60" x14ac:dyDescent="0.25">
      <c r="A1972" s="19"/>
      <c r="B1972" s="17" t="s">
        <v>1986</v>
      </c>
      <c r="C1972" s="17" t="s">
        <v>6252</v>
      </c>
      <c r="D1972" s="17" t="s">
        <v>3348</v>
      </c>
      <c r="E1972" s="20" t="s">
        <v>7290</v>
      </c>
      <c r="F1972" s="20" t="s">
        <v>3155</v>
      </c>
      <c r="G1972" s="82" t="s">
        <v>7254</v>
      </c>
      <c r="H1972" s="85" t="s">
        <v>7267</v>
      </c>
      <c r="I1972" s="21" t="s">
        <v>7417</v>
      </c>
      <c r="J1972" s="21" t="s">
        <v>8237</v>
      </c>
      <c r="K1972" s="19"/>
      <c r="L1972" s="22">
        <v>44015</v>
      </c>
      <c r="M1972" s="98">
        <v>1312.88570000045</v>
      </c>
      <c r="N1972" s="94">
        <v>1312.88570000045</v>
      </c>
      <c r="O1972" s="94">
        <v>1316.32430000044</v>
      </c>
      <c r="P1972" s="62">
        <f t="shared" si="30"/>
        <v>0.99738772580587565</v>
      </c>
      <c r="Q1972" s="22">
        <v>43984</v>
      </c>
      <c r="R1972" s="99">
        <v>6192147.2139999997</v>
      </c>
      <c r="S1972" s="99">
        <v>7023358.1414843798</v>
      </c>
      <c r="T1972" s="19"/>
      <c r="U1972" s="23">
        <v>-9.6724122158775599E-5</v>
      </c>
      <c r="V1972" s="63">
        <v>-0.56769369903122402</v>
      </c>
      <c r="W1972" s="23">
        <v>-2.1638892021655898E-3</v>
      </c>
      <c r="X1972" s="63">
        <v>-9.8191588848858409</v>
      </c>
      <c r="Y1972" s="23">
        <v>1.4954527161535201E-2</v>
      </c>
      <c r="Z1972" s="63">
        <v>14.696056096741801</v>
      </c>
      <c r="AA1972" s="23">
        <v>2.7757665739045499E-2</v>
      </c>
      <c r="AB1972" s="63">
        <v>19.6823822835577</v>
      </c>
      <c r="AC1972" s="23">
        <v>5.5205049093274297E-2</v>
      </c>
      <c r="AD1972" s="63">
        <v>25.5878021568642</v>
      </c>
      <c r="AE1972" s="23">
        <v>7.76693785319367E-2</v>
      </c>
      <c r="AF1972" s="64">
        <v>19.960279437160398</v>
      </c>
      <c r="AG1972" s="23">
        <v>3.0400308060052301E-4</v>
      </c>
      <c r="AH1972" s="63">
        <v>-6.0644254926955901</v>
      </c>
      <c r="AI1972" s="23">
        <v>1.6327055116562399E-2</v>
      </c>
      <c r="AJ1972" s="63">
        <v>11.7188184838596</v>
      </c>
      <c r="AK1972" s="23">
        <v>0.31288570000120702</v>
      </c>
      <c r="AL1972" s="23">
        <v>3.7083659728523302E-2</v>
      </c>
      <c r="AM1972" s="63">
        <v>32.002674356510397</v>
      </c>
      <c r="AN1972" s="19"/>
      <c r="AO1972" s="26">
        <v>6.1542224557342698E-3</v>
      </c>
      <c r="AP1972" s="26">
        <v>-9.1115544864805997E-3</v>
      </c>
      <c r="AQ1972" s="26">
        <v>7.04866908017721E-3</v>
      </c>
      <c r="AR1972" s="26">
        <v>-6.4370783629783502E-3</v>
      </c>
      <c r="AS1972" s="24">
        <v>8</v>
      </c>
      <c r="AT1972" s="24">
        <v>4</v>
      </c>
      <c r="AU1972" s="24">
        <v>7</v>
      </c>
      <c r="AV1972" s="25">
        <v>5</v>
      </c>
      <c r="AW1972" s="19"/>
      <c r="AX1972" s="29">
        <v>1.41539294960785E-2</v>
      </c>
      <c r="AY1972" s="30">
        <v>-0.14086499858444801</v>
      </c>
      <c r="AZ1972" s="30">
        <v>0.48905489187154699</v>
      </c>
      <c r="BA1972" s="30">
        <v>-0.18306162181420399</v>
      </c>
      <c r="BB1972" s="62">
        <v>1.4604155755773699E-3</v>
      </c>
      <c r="BC1972" s="108">
        <v>-1.9850327278400099</v>
      </c>
      <c r="BD1972" s="22">
        <v>43745</v>
      </c>
      <c r="BE1972" s="22">
        <v>43783</v>
      </c>
      <c r="BF1972" s="24">
        <v>65</v>
      </c>
      <c r="BG1972" s="22">
        <v>43836</v>
      </c>
      <c r="BH1972" s="37"/>
    </row>
    <row r="1973" spans="1:60" x14ac:dyDescent="0.25">
      <c r="A1973" s="19"/>
      <c r="B1973" s="17" t="s">
        <v>1987</v>
      </c>
      <c r="C1973" s="17" t="s">
        <v>6253</v>
      </c>
      <c r="D1973" s="17" t="s">
        <v>3348</v>
      </c>
      <c r="E1973" s="20" t="s">
        <v>7291</v>
      </c>
      <c r="F1973" s="20" t="s">
        <v>3155</v>
      </c>
      <c r="G1973" s="82" t="s">
        <v>7254</v>
      </c>
      <c r="H1973" s="85" t="s">
        <v>7267</v>
      </c>
      <c r="I1973" s="21" t="s">
        <v>7417</v>
      </c>
      <c r="J1973" s="21" t="s">
        <v>8238</v>
      </c>
      <c r="K1973" s="19"/>
      <c r="L1973" s="22">
        <v>44015</v>
      </c>
      <c r="M1973" s="98">
        <v>1178.9502000007799</v>
      </c>
      <c r="N1973" s="94">
        <v>1178.9502000007799</v>
      </c>
      <c r="O1973" s="94">
        <v>1178.9502000007799</v>
      </c>
      <c r="P1973" s="62">
        <f t="shared" si="30"/>
        <v>1</v>
      </c>
      <c r="Q1973" s="22">
        <v>44015</v>
      </c>
      <c r="R1973" s="99">
        <v>0</v>
      </c>
      <c r="S1973" s="99">
        <v>0</v>
      </c>
      <c r="T1973" s="19"/>
      <c r="U1973" s="23">
        <v>0</v>
      </c>
      <c r="V1973" s="63">
        <v>-0.55802128681534702</v>
      </c>
      <c r="W1973" s="23">
        <v>0</v>
      </c>
      <c r="X1973" s="63">
        <v>-9.6027699646656401</v>
      </c>
      <c r="Y1973" s="23">
        <v>0</v>
      </c>
      <c r="Z1973" s="63">
        <v>13.200603380581001</v>
      </c>
      <c r="AA1973" s="23">
        <v>0</v>
      </c>
      <c r="AB1973" s="63">
        <v>16.906615709653099</v>
      </c>
      <c r="AC1973" s="23">
        <v>6.41967509909591E-3</v>
      </c>
      <c r="AD1973" s="63">
        <v>20.7092647574318</v>
      </c>
      <c r="AE1973" s="23">
        <v>3.0314820354760699E-2</v>
      </c>
      <c r="AF1973" s="64">
        <v>15.2248236194428</v>
      </c>
      <c r="AG1973" s="23">
        <v>0</v>
      </c>
      <c r="AH1973" s="63">
        <v>-6.0948258007556397</v>
      </c>
      <c r="AI1973" s="23">
        <v>0</v>
      </c>
      <c r="AJ1973" s="63">
        <v>10.0861129722034</v>
      </c>
      <c r="AK1973" s="23">
        <v>0.17895020000112699</v>
      </c>
      <c r="AL1973" s="23">
        <v>2.26036953245057E-2</v>
      </c>
      <c r="AM1973" s="63">
        <v>18.755659452843201</v>
      </c>
      <c r="AN1973" s="19"/>
      <c r="AO1973" s="26">
        <v>0</v>
      </c>
      <c r="AP1973" s="26">
        <v>0</v>
      </c>
      <c r="AQ1973" s="26">
        <v>0</v>
      </c>
      <c r="AR1973" s="26">
        <v>0</v>
      </c>
      <c r="AS1973" s="24">
        <v>0</v>
      </c>
      <c r="AT1973" s="24">
        <v>0</v>
      </c>
      <c r="AU1973" s="24">
        <v>7</v>
      </c>
      <c r="AV1973" s="25">
        <v>5</v>
      </c>
      <c r="AW1973" s="19"/>
      <c r="AX1973" s="29">
        <v>0</v>
      </c>
      <c r="AY1973" s="30">
        <v>-117.545979959425</v>
      </c>
      <c r="AZ1973" s="30">
        <v>0.39470262811346402</v>
      </c>
      <c r="BA1973" s="30">
        <v>-15.971119820984301</v>
      </c>
      <c r="BB1973" s="62">
        <v>0</v>
      </c>
      <c r="BC1973" s="108">
        <v>0</v>
      </c>
      <c r="BD1973" s="22">
        <v>43650</v>
      </c>
      <c r="BE1973" s="22"/>
      <c r="BF1973" s="24"/>
      <c r="BG1973" s="22"/>
      <c r="BH1973" s="37"/>
    </row>
    <row r="1974" spans="1:60" x14ac:dyDescent="0.25">
      <c r="A1974" s="19"/>
      <c r="B1974" s="17" t="s">
        <v>1988</v>
      </c>
      <c r="C1974" s="17" t="s">
        <v>6254</v>
      </c>
      <c r="D1974" s="17" t="s">
        <v>3348</v>
      </c>
      <c r="E1974" s="20" t="s">
        <v>7300</v>
      </c>
      <c r="F1974" s="20" t="s">
        <v>3155</v>
      </c>
      <c r="G1974" s="82" t="s">
        <v>7254</v>
      </c>
      <c r="H1974" s="85" t="s">
        <v>7267</v>
      </c>
      <c r="I1974" s="21" t="s">
        <v>7417</v>
      </c>
      <c r="J1974" s="21" t="s">
        <v>8239</v>
      </c>
      <c r="K1974" s="19"/>
      <c r="L1974" s="22">
        <v>44015</v>
      </c>
      <c r="M1974" s="98">
        <v>1019.75739999954</v>
      </c>
      <c r="N1974" s="94">
        <v>1019.75739999954</v>
      </c>
      <c r="O1974" s="94">
        <v>1028.00500000082</v>
      </c>
      <c r="P1974" s="62">
        <f t="shared" si="30"/>
        <v>0.99197708182229327</v>
      </c>
      <c r="Q1974" s="22">
        <v>43745</v>
      </c>
      <c r="R1974" s="99">
        <v>0</v>
      </c>
      <c r="S1974" s="99">
        <v>2572469.36248047</v>
      </c>
      <c r="T1974" s="19"/>
      <c r="U1974" s="23">
        <v>0</v>
      </c>
      <c r="V1974" s="63">
        <v>-0.55802128681534702</v>
      </c>
      <c r="W1974" s="23">
        <v>0</v>
      </c>
      <c r="X1974" s="63">
        <v>-9.6027699646656401</v>
      </c>
      <c r="Y1974" s="23">
        <v>0</v>
      </c>
      <c r="Z1974" s="63">
        <v>13.200603380581001</v>
      </c>
      <c r="AA1974" s="23">
        <v>-1.18984630535124E-3</v>
      </c>
      <c r="AB1974" s="63">
        <v>16.787631079118</v>
      </c>
      <c r="AC1974" s="23">
        <v>1.2574801899973001E-2</v>
      </c>
      <c r="AD1974" s="63">
        <v>21.324777437519501</v>
      </c>
      <c r="AE1974" s="23">
        <v>1.8661829202756101E-2</v>
      </c>
      <c r="AF1974" s="64">
        <v>14.059524504235</v>
      </c>
      <c r="AG1974" s="23">
        <v>0</v>
      </c>
      <c r="AH1974" s="63">
        <v>-6.0948258007556397</v>
      </c>
      <c r="AI1974" s="23">
        <v>0</v>
      </c>
      <c r="AJ1974" s="63">
        <v>10.0861129722034</v>
      </c>
      <c r="AK1974" s="23">
        <v>1.97573999994347E-2</v>
      </c>
      <c r="AL1974" s="23">
        <v>6.1205336951388701E-3</v>
      </c>
      <c r="AM1974" s="63">
        <v>16.269693191774401</v>
      </c>
      <c r="AN1974" s="19"/>
      <c r="AO1974" s="26">
        <v>6.1608337582583798E-3</v>
      </c>
      <c r="AP1974" s="26">
        <v>-9.1050981136504595E-3</v>
      </c>
      <c r="AQ1974" s="26">
        <v>3.0874239728291299E-3</v>
      </c>
      <c r="AR1974" s="26">
        <v>-6.2346683689611399E-3</v>
      </c>
      <c r="AS1974" s="24">
        <v>3</v>
      </c>
      <c r="AT1974" s="24">
        <v>2</v>
      </c>
      <c r="AU1974" s="24">
        <v>7</v>
      </c>
      <c r="AV1974" s="25">
        <v>5</v>
      </c>
      <c r="AW1974" s="19"/>
      <c r="AX1974" s="29">
        <v>1.21215094032596E-2</v>
      </c>
      <c r="AY1974" s="30">
        <v>-2.4324448633851699</v>
      </c>
      <c r="AZ1974" s="30">
        <v>0.39164146777193298</v>
      </c>
      <c r="BA1974" s="30">
        <v>-2.9896365165113798</v>
      </c>
      <c r="BB1974" s="62">
        <v>1.2501621819296801E-3</v>
      </c>
      <c r="BC1974" s="108">
        <v>-1.9605352115268</v>
      </c>
      <c r="BD1974" s="22">
        <v>43745</v>
      </c>
      <c r="BE1974" s="22">
        <v>43783</v>
      </c>
      <c r="BF1974" s="24"/>
      <c r="BG1974" s="22"/>
      <c r="BH1974" s="37"/>
    </row>
    <row r="1975" spans="1:60" x14ac:dyDescent="0.25">
      <c r="A1975" s="19"/>
      <c r="B1975" s="17" t="s">
        <v>1989</v>
      </c>
      <c r="C1975" s="17" t="s">
        <v>6255</v>
      </c>
      <c r="D1975" s="17" t="s">
        <v>3348</v>
      </c>
      <c r="E1975" s="20" t="s">
        <v>7337</v>
      </c>
      <c r="F1975" s="20" t="s">
        <v>3155</v>
      </c>
      <c r="G1975" s="82" t="s">
        <v>7254</v>
      </c>
      <c r="H1975" s="85" t="s">
        <v>7267</v>
      </c>
      <c r="I1975" s="21" t="s">
        <v>7417</v>
      </c>
      <c r="J1975" s="21" t="s">
        <v>8240</v>
      </c>
      <c r="K1975" s="19"/>
      <c r="L1975" s="22">
        <v>44015</v>
      </c>
      <c r="M1975" s="98">
        <v>1104.00989999995</v>
      </c>
      <c r="N1975" s="94">
        <v>1104.00989999995</v>
      </c>
      <c r="O1975" s="94">
        <v>1107.3797999993001</v>
      </c>
      <c r="P1975" s="62">
        <f t="shared" si="30"/>
        <v>0.99695687062437632</v>
      </c>
      <c r="Q1975" s="22">
        <v>43984</v>
      </c>
      <c r="R1975" s="99">
        <v>2137580.2420000001</v>
      </c>
      <c r="S1975" s="99">
        <v>998504.72933984397</v>
      </c>
      <c r="T1975" s="19"/>
      <c r="U1975" s="23">
        <v>-1.1067516243201699E-4</v>
      </c>
      <c r="V1975" s="63">
        <v>-0.56908880305854803</v>
      </c>
      <c r="W1975" s="23">
        <v>-2.58106937599223E-3</v>
      </c>
      <c r="X1975" s="63">
        <v>-9.8608769022684992</v>
      </c>
      <c r="Y1975" s="23">
        <v>1.23835219183093E-2</v>
      </c>
      <c r="Z1975" s="63">
        <v>14.4389555724192</v>
      </c>
      <c r="AA1975" s="23">
        <v>2.2521292610690601E-2</v>
      </c>
      <c r="AB1975" s="63">
        <v>19.158744970714899</v>
      </c>
      <c r="AC1975" s="23">
        <v>4.6160667421645499E-2</v>
      </c>
      <c r="AD1975" s="63">
        <v>24.683363989694001</v>
      </c>
      <c r="AE1975" s="23">
        <v>5.90670144538308E-2</v>
      </c>
      <c r="AF1975" s="64">
        <v>18.100043029349798</v>
      </c>
      <c r="AG1975" s="23">
        <v>2.62204062892124E-4</v>
      </c>
      <c r="AH1975" s="63">
        <v>-6.06860539446643</v>
      </c>
      <c r="AI1975" s="23">
        <v>1.3710215902392501E-2</v>
      </c>
      <c r="AJ1975" s="63">
        <v>11.4571345624427</v>
      </c>
      <c r="AK1975" s="23">
        <v>0.104160176199075</v>
      </c>
      <c r="AL1975" s="23">
        <v>2.04573956652894E-2</v>
      </c>
      <c r="AM1975" s="63">
        <v>0.46315508316911302</v>
      </c>
      <c r="AN1975" s="19"/>
      <c r="AO1975" s="26">
        <v>6.1401713246596002E-3</v>
      </c>
      <c r="AP1975" s="26">
        <v>-9.1254681728969392E-3</v>
      </c>
      <c r="AQ1975" s="26">
        <v>6.61229195065971E-3</v>
      </c>
      <c r="AR1975" s="26">
        <v>-6.86752951787639E-3</v>
      </c>
      <c r="AS1975" s="24">
        <v>8</v>
      </c>
      <c r="AT1975" s="24">
        <v>4</v>
      </c>
      <c r="AU1975" s="24">
        <v>7</v>
      </c>
      <c r="AV1975" s="25">
        <v>5</v>
      </c>
      <c r="AW1975" s="19"/>
      <c r="AX1975" s="29">
        <v>1.41387662255693E-2</v>
      </c>
      <c r="AY1975" s="30">
        <v>-0.47821429609166399</v>
      </c>
      <c r="AZ1975" s="30">
        <v>0.47224878602764903</v>
      </c>
      <c r="BA1975" s="30">
        <v>-0.61611836696556599</v>
      </c>
      <c r="BB1975" s="62">
        <v>1.4588250262863799E-3</v>
      </c>
      <c r="BC1975" s="108">
        <v>-2.0370682529755899</v>
      </c>
      <c r="BD1975" s="22">
        <v>43745</v>
      </c>
      <c r="BE1975" s="22">
        <v>43783</v>
      </c>
      <c r="BF1975" s="24">
        <v>70</v>
      </c>
      <c r="BG1975" s="22">
        <v>43843</v>
      </c>
      <c r="BH1975" s="37"/>
    </row>
    <row r="1976" spans="1:60" x14ac:dyDescent="0.25">
      <c r="A1976" s="19"/>
      <c r="B1976" s="17" t="s">
        <v>1990</v>
      </c>
      <c r="C1976" s="17" t="s">
        <v>6256</v>
      </c>
      <c r="D1976" s="17" t="s">
        <v>3348</v>
      </c>
      <c r="E1976" s="20" t="s">
        <v>7367</v>
      </c>
      <c r="F1976" s="20" t="s">
        <v>3155</v>
      </c>
      <c r="G1976" s="82" t="s">
        <v>7254</v>
      </c>
      <c r="H1976" s="85" t="s">
        <v>7267</v>
      </c>
      <c r="I1976" s="21" t="s">
        <v>7417</v>
      </c>
      <c r="J1976" s="21" t="s">
        <v>8241</v>
      </c>
      <c r="K1976" s="19"/>
      <c r="L1976" s="22">
        <v>44015</v>
      </c>
      <c r="M1976" s="98">
        <v>1284.11700000055</v>
      </c>
      <c r="N1976" s="94">
        <v>1284.11700000055</v>
      </c>
      <c r="O1976" s="94">
        <v>1287.6005000006401</v>
      </c>
      <c r="P1976" s="62">
        <f t="shared" si="30"/>
        <v>0.99729458011231875</v>
      </c>
      <c r="Q1976" s="22">
        <v>43984</v>
      </c>
      <c r="R1976" s="99">
        <v>1046103.375</v>
      </c>
      <c r="S1976" s="99">
        <v>1165606.25535937</v>
      </c>
      <c r="T1976" s="19"/>
      <c r="U1976" s="23">
        <v>-9.9747315289277995E-5</v>
      </c>
      <c r="V1976" s="63">
        <v>-0.56799601834427405</v>
      </c>
      <c r="W1976" s="23">
        <v>-2.254047727547E-3</v>
      </c>
      <c r="X1976" s="63">
        <v>-9.82817473742762</v>
      </c>
      <c r="Y1976" s="23">
        <v>1.43992065022758E-2</v>
      </c>
      <c r="Z1976" s="63">
        <v>14.640524030808599</v>
      </c>
      <c r="AA1976" s="23">
        <v>2.66253079898888E-2</v>
      </c>
      <c r="AB1976" s="63">
        <v>19.569146508642</v>
      </c>
      <c r="AC1976" s="23">
        <v>5.2883296799336697E-2</v>
      </c>
      <c r="AD1976" s="63">
        <v>25.355626927455901</v>
      </c>
      <c r="AE1976" s="23">
        <v>7.2642702360099107E-2</v>
      </c>
      <c r="AF1976" s="64">
        <v>19.457611819962001</v>
      </c>
      <c r="AG1976" s="23">
        <v>2.9499782067432501E-4</v>
      </c>
      <c r="AH1976" s="63">
        <v>-6.0653260186882099</v>
      </c>
      <c r="AI1976" s="23">
        <v>1.57618587709294E-2</v>
      </c>
      <c r="AJ1976" s="63">
        <v>11.6622988493036</v>
      </c>
      <c r="AK1976" s="23">
        <v>0.28411700000113299</v>
      </c>
      <c r="AL1976" s="23">
        <v>3.4014739079793799E-2</v>
      </c>
      <c r="AM1976" s="63">
        <v>29.1258043565031</v>
      </c>
      <c r="AN1976" s="19"/>
      <c r="AO1976" s="26">
        <v>6.1511566564149698E-3</v>
      </c>
      <c r="AP1976" s="26">
        <v>-9.1145385349591396E-3</v>
      </c>
      <c r="AQ1976" s="26">
        <v>6.9544230791507297E-3</v>
      </c>
      <c r="AR1976" s="26">
        <v>-6.5298633608108503E-3</v>
      </c>
      <c r="AS1976" s="24">
        <v>8</v>
      </c>
      <c r="AT1976" s="24">
        <v>4</v>
      </c>
      <c r="AU1976" s="24">
        <v>7</v>
      </c>
      <c r="AV1976" s="25">
        <v>5</v>
      </c>
      <c r="AW1976" s="19"/>
      <c r="AX1976" s="29">
        <v>1.41503950229162E-2</v>
      </c>
      <c r="AY1976" s="30">
        <v>-0.213756028645776</v>
      </c>
      <c r="AZ1976" s="30">
        <v>0.48542089595912302</v>
      </c>
      <c r="BA1976" s="30">
        <v>-0.277272610094769</v>
      </c>
      <c r="BB1976" s="62">
        <v>1.4600451995215699E-3</v>
      </c>
      <c r="BC1976" s="108">
        <v>-1.9962279488900101</v>
      </c>
      <c r="BD1976" s="22">
        <v>43745</v>
      </c>
      <c r="BE1976" s="22">
        <v>43783</v>
      </c>
      <c r="BF1976" s="24">
        <v>66</v>
      </c>
      <c r="BG1976" s="22">
        <v>43837</v>
      </c>
      <c r="BH1976" s="37"/>
    </row>
    <row r="1977" spans="1:60" x14ac:dyDescent="0.25">
      <c r="A1977" s="19"/>
      <c r="B1977" s="17" t="s">
        <v>1991</v>
      </c>
      <c r="C1977" s="17" t="s">
        <v>6257</v>
      </c>
      <c r="D1977" s="17" t="s">
        <v>3348</v>
      </c>
      <c r="E1977" s="20" t="s">
        <v>7376</v>
      </c>
      <c r="F1977" s="20" t="s">
        <v>3155</v>
      </c>
      <c r="G1977" s="82" t="s">
        <v>7254</v>
      </c>
      <c r="H1977" s="85" t="s">
        <v>7267</v>
      </c>
      <c r="I1977" s="21" t="s">
        <v>7417</v>
      </c>
      <c r="J1977" s="21" t="s">
        <v>8242</v>
      </c>
      <c r="K1977" s="19"/>
      <c r="L1977" s="22">
        <v>44015</v>
      </c>
      <c r="M1977" s="98">
        <v>1070.7448999993501</v>
      </c>
      <c r="N1977" s="94">
        <v>1070.7448999993501</v>
      </c>
      <c r="O1977" s="94">
        <v>1072.46800000034</v>
      </c>
      <c r="P1977" s="62">
        <f t="shared" si="30"/>
        <v>0.99839333201457814</v>
      </c>
      <c r="Q1977" s="22">
        <v>43984</v>
      </c>
      <c r="R1977" s="99">
        <v>5081231.8030000003</v>
      </c>
      <c r="S1977" s="99">
        <v>9792625.0116562508</v>
      </c>
      <c r="T1977" s="19"/>
      <c r="U1977" s="23">
        <v>-6.42502054688521E-5</v>
      </c>
      <c r="V1977" s="63">
        <v>-0.564446307362232</v>
      </c>
      <c r="W1977" s="23">
        <v>-1.19027530217863E-3</v>
      </c>
      <c r="X1977" s="63">
        <v>-9.7217974948871397</v>
      </c>
      <c r="Y1977" s="23">
        <v>1.27713367546676E-2</v>
      </c>
      <c r="Z1977" s="63">
        <v>14.4777370560478</v>
      </c>
      <c r="AA1977" s="23">
        <v>3.1716608282295097E-2</v>
      </c>
      <c r="AB1977" s="63">
        <v>20.078276537882601</v>
      </c>
      <c r="AC1977" s="23"/>
      <c r="AD1977" s="63"/>
      <c r="AE1977" s="23"/>
      <c r="AF1977" s="64"/>
      <c r="AG1977" s="23">
        <v>4.0156398790713898E-4</v>
      </c>
      <c r="AH1977" s="63">
        <v>-6.0546694019649303</v>
      </c>
      <c r="AI1977" s="23">
        <v>1.4239872494727E-2</v>
      </c>
      <c r="AJ1977" s="63">
        <v>11.5101002216834</v>
      </c>
      <c r="AK1977" s="23">
        <v>7.0744900000136099E-2</v>
      </c>
      <c r="AL1977" s="23">
        <v>3.40129362957668E-2</v>
      </c>
      <c r="AM1977" s="63">
        <v>27.898943916923599</v>
      </c>
      <c r="AN1977" s="19"/>
      <c r="AO1977" s="26">
        <v>6.1870330227975501E-3</v>
      </c>
      <c r="AP1977" s="26">
        <v>-9.0792296805375407E-3</v>
      </c>
      <c r="AQ1977" s="26">
        <v>8.0667362017266004E-3</v>
      </c>
      <c r="AR1977" s="26">
        <v>-5.43228305195953E-3</v>
      </c>
      <c r="AS1977" s="24">
        <v>9</v>
      </c>
      <c r="AT1977" s="24">
        <v>3</v>
      </c>
      <c r="AU1977" s="24">
        <v>7</v>
      </c>
      <c r="AV1977" s="25">
        <v>5</v>
      </c>
      <c r="AW1977" s="19"/>
      <c r="AX1977" s="29">
        <v>1.36129285933202E-2</v>
      </c>
      <c r="AY1977" s="30">
        <v>0.12500008105803301</v>
      </c>
      <c r="AZ1977" s="30">
        <v>0.50112796635858103</v>
      </c>
      <c r="BA1977" s="30">
        <v>0.16294965156453101</v>
      </c>
      <c r="BB1977" s="62">
        <v>1.40448453049203E-3</v>
      </c>
      <c r="BC1977" s="108">
        <v>-1.86351218697382</v>
      </c>
      <c r="BD1977" s="22">
        <v>43745</v>
      </c>
      <c r="BE1977" s="22">
        <v>43783</v>
      </c>
      <c r="BF1977" s="24">
        <v>51</v>
      </c>
      <c r="BG1977" s="22">
        <v>43816</v>
      </c>
      <c r="BH1977" s="37"/>
    </row>
    <row r="1978" spans="1:60" x14ac:dyDescent="0.25">
      <c r="A1978" s="19"/>
      <c r="B1978" s="17" t="s">
        <v>1992</v>
      </c>
      <c r="C1978" s="17" t="s">
        <v>6258</v>
      </c>
      <c r="D1978" s="17" t="s">
        <v>3348</v>
      </c>
      <c r="E1978" s="20" t="s">
        <v>7338</v>
      </c>
      <c r="F1978" s="20" t="s">
        <v>3155</v>
      </c>
      <c r="G1978" s="82" t="s">
        <v>7254</v>
      </c>
      <c r="H1978" s="85" t="s">
        <v>7267</v>
      </c>
      <c r="I1978" s="21" t="s">
        <v>7417</v>
      </c>
      <c r="J1978" s="21" t="s">
        <v>8243</v>
      </c>
      <c r="K1978" s="19"/>
      <c r="L1978" s="22">
        <v>44015</v>
      </c>
      <c r="M1978" s="98">
        <v>1121.82760000043</v>
      </c>
      <c r="N1978" s="94">
        <v>1121.82760000043</v>
      </c>
      <c r="O1978" s="94">
        <v>1125.15630000085</v>
      </c>
      <c r="P1978" s="62">
        <f t="shared" si="30"/>
        <v>0.99704156658020093</v>
      </c>
      <c r="Q1978" s="22">
        <v>43984</v>
      </c>
      <c r="R1978" s="99">
        <v>427844.99</v>
      </c>
      <c r="S1978" s="99">
        <v>2501872.73142969</v>
      </c>
      <c r="T1978" s="19"/>
      <c r="U1978" s="23">
        <v>-1.07937197753927E-4</v>
      </c>
      <c r="V1978" s="63">
        <v>-0.56881500659073903</v>
      </c>
      <c r="W1978" s="23">
        <v>-2.4990261308630601E-3</v>
      </c>
      <c r="X1978" s="63">
        <v>-9.8526725777483097</v>
      </c>
      <c r="Y1978" s="23">
        <v>1.2887863847936399E-2</v>
      </c>
      <c r="Z1978" s="63">
        <v>14.489389765381899</v>
      </c>
      <c r="AA1978" s="23">
        <v>2.3546463835373298E-2</v>
      </c>
      <c r="AB1978" s="63">
        <v>19.261262093205001</v>
      </c>
      <c r="AC1978" s="23">
        <v>4.6581039698139599E-2</v>
      </c>
      <c r="AD1978" s="63">
        <v>24.725401217350701</v>
      </c>
      <c r="AE1978" s="23">
        <v>6.4488299078220707E-2</v>
      </c>
      <c r="AF1978" s="64">
        <v>18.6421714917815</v>
      </c>
      <c r="AG1978" s="23">
        <v>2.7052470250055199E-4</v>
      </c>
      <c r="AH1978" s="63">
        <v>-6.0677733305055899</v>
      </c>
      <c r="AI1978" s="23">
        <v>1.42234605318663E-2</v>
      </c>
      <c r="AJ1978" s="63">
        <v>11.5084590253973</v>
      </c>
      <c r="AK1978" s="23">
        <v>0.12283815434056999</v>
      </c>
      <c r="AL1978" s="23">
        <v>2.4220303894253399E-2</v>
      </c>
      <c r="AM1978" s="63">
        <v>2.5507242888124901</v>
      </c>
      <c r="AN1978" s="19"/>
      <c r="AO1978" s="26">
        <v>6.1428537228494003E-3</v>
      </c>
      <c r="AP1978" s="26">
        <v>-9.1226974482197E-3</v>
      </c>
      <c r="AQ1978" s="26">
        <v>6.6978789000131699E-3</v>
      </c>
      <c r="AR1978" s="26">
        <v>-6.7829113431798803E-3</v>
      </c>
      <c r="AS1978" s="24">
        <v>8</v>
      </c>
      <c r="AT1978" s="24">
        <v>4</v>
      </c>
      <c r="AU1978" s="24">
        <v>7</v>
      </c>
      <c r="AV1978" s="25">
        <v>5</v>
      </c>
      <c r="AW1978" s="19"/>
      <c r="AX1978" s="29">
        <v>1.4141466142828E-2</v>
      </c>
      <c r="AY1978" s="30">
        <v>-0.41213179898795699</v>
      </c>
      <c r="AZ1978" s="30">
        <v>0.47553859022855199</v>
      </c>
      <c r="BA1978" s="30">
        <v>-0.53188544063505105</v>
      </c>
      <c r="BB1978" s="62">
        <v>1.4591086363611801E-3</v>
      </c>
      <c r="BC1978" s="108">
        <v>-2.02685581702826</v>
      </c>
      <c r="BD1978" s="22">
        <v>43745</v>
      </c>
      <c r="BE1978" s="22">
        <v>43783</v>
      </c>
      <c r="BF1978" s="24">
        <v>70</v>
      </c>
      <c r="BG1978" s="22">
        <v>43843</v>
      </c>
      <c r="BH1978" s="37"/>
    </row>
    <row r="1979" spans="1:60" x14ac:dyDescent="0.25">
      <c r="A1979" s="19"/>
      <c r="B1979" s="17" t="s">
        <v>1993</v>
      </c>
      <c r="C1979" s="17" t="s">
        <v>6259</v>
      </c>
      <c r="D1979" s="17" t="s">
        <v>3349</v>
      </c>
      <c r="E1979" s="20" t="s">
        <v>7289</v>
      </c>
      <c r="F1979" s="20" t="s">
        <v>3150</v>
      </c>
      <c r="G1979" s="82" t="s">
        <v>7252</v>
      </c>
      <c r="H1979" s="85" t="s">
        <v>7263</v>
      </c>
      <c r="I1979" s="21" t="s">
        <v>7417</v>
      </c>
      <c r="J1979" s="21" t="s">
        <v>8244</v>
      </c>
      <c r="K1979" s="19"/>
      <c r="L1979" s="22">
        <v>43874</v>
      </c>
      <c r="M1979" s="98"/>
      <c r="N1979" s="94"/>
      <c r="O1979" s="94">
        <v>1337.1203000005301</v>
      </c>
      <c r="P1979" s="62">
        <f t="shared" si="30"/>
        <v>0</v>
      </c>
      <c r="Q1979" s="22">
        <v>43874</v>
      </c>
      <c r="R1979" s="99"/>
      <c r="S1979" s="99">
        <v>428284457.43650001</v>
      </c>
      <c r="T1979" s="19"/>
      <c r="U1979" s="23"/>
      <c r="V1979" s="63"/>
      <c r="W1979" s="23"/>
      <c r="X1979" s="63"/>
      <c r="Y1979" s="23"/>
      <c r="Z1979" s="63"/>
      <c r="AA1979" s="23"/>
      <c r="AB1979" s="63"/>
      <c r="AC1979" s="23"/>
      <c r="AD1979" s="63"/>
      <c r="AE1979" s="23"/>
      <c r="AF1979" s="64"/>
      <c r="AG1979" s="23"/>
      <c r="AH1979" s="63"/>
      <c r="AI1979" s="23"/>
      <c r="AJ1979" s="63"/>
      <c r="AK1979" s="23"/>
      <c r="AL1979" s="23"/>
      <c r="AM1979" s="63"/>
      <c r="AN1979" s="19"/>
      <c r="AO1979" s="26">
        <v>8.3817541399184795E-3</v>
      </c>
      <c r="AP1979" s="26">
        <v>-1.18191694446068E-2</v>
      </c>
      <c r="AQ1979" s="26">
        <v>2.6698668558310601E-2</v>
      </c>
      <c r="AR1979" s="26">
        <v>-7.81031149654154E-3</v>
      </c>
      <c r="AS1979" s="24"/>
      <c r="AT1979" s="24"/>
      <c r="AU1979" s="24"/>
      <c r="AV1979" s="25"/>
      <c r="AW1979" s="19"/>
      <c r="AX1979" s="29"/>
      <c r="AY1979" s="30"/>
      <c r="AZ1979" s="30"/>
      <c r="BA1979" s="30"/>
      <c r="BB1979" s="62"/>
      <c r="BC1979" s="108">
        <v>-2.6888275326309699</v>
      </c>
      <c r="BD1979" s="22">
        <v>43797</v>
      </c>
      <c r="BE1979" s="22">
        <v>43808</v>
      </c>
      <c r="BF1979" s="24">
        <v>27</v>
      </c>
      <c r="BG1979" s="22">
        <v>43836</v>
      </c>
      <c r="BH1979" s="37"/>
    </row>
    <row r="1980" spans="1:60" x14ac:dyDescent="0.25">
      <c r="A1980" s="19"/>
      <c r="B1980" s="17" t="s">
        <v>1994</v>
      </c>
      <c r="C1980" s="17" t="s">
        <v>6260</v>
      </c>
      <c r="D1980" s="17" t="s">
        <v>3349</v>
      </c>
      <c r="E1980" s="20" t="s">
        <v>7290</v>
      </c>
      <c r="F1980" s="20" t="s">
        <v>3150</v>
      </c>
      <c r="G1980" s="82" t="s">
        <v>7252</v>
      </c>
      <c r="H1980" s="85" t="s">
        <v>7263</v>
      </c>
      <c r="I1980" s="21" t="s">
        <v>7417</v>
      </c>
      <c r="J1980" s="21" t="s">
        <v>8245</v>
      </c>
      <c r="K1980" s="19"/>
      <c r="L1980" s="22">
        <v>44015</v>
      </c>
      <c r="M1980" s="98">
        <v>2676.7078999988698</v>
      </c>
      <c r="N1980" s="94">
        <v>2676.7078999988698</v>
      </c>
      <c r="O1980" s="94">
        <v>2723.5832999981899</v>
      </c>
      <c r="P1980" s="62">
        <f t="shared" si="30"/>
        <v>0.98278907056033449</v>
      </c>
      <c r="Q1980" s="22">
        <v>43874</v>
      </c>
      <c r="R1980" s="99">
        <v>23789363.796999998</v>
      </c>
      <c r="S1980" s="99">
        <v>21933874.823312499</v>
      </c>
      <c r="T1980" s="19"/>
      <c r="U1980" s="23">
        <v>1.46022624176112E-3</v>
      </c>
      <c r="V1980" s="63">
        <v>-0.41199866263923501</v>
      </c>
      <c r="W1980" s="23">
        <v>3.7779570018756203E-2</v>
      </c>
      <c r="X1980" s="63">
        <v>-5.8248129627900198</v>
      </c>
      <c r="Y1980" s="23">
        <v>1.08851009936188E-2</v>
      </c>
      <c r="Z1980" s="63">
        <v>14.2891134799429</v>
      </c>
      <c r="AA1980" s="23">
        <v>6.1738438351312701E-2</v>
      </c>
      <c r="AB1980" s="63">
        <v>23.0804595447844</v>
      </c>
      <c r="AC1980" s="23">
        <v>0.115972167443106</v>
      </c>
      <c r="AD1980" s="63">
        <v>31.664513991854601</v>
      </c>
      <c r="AE1980" s="23">
        <v>0.156990435005428</v>
      </c>
      <c r="AF1980" s="64">
        <v>27.892385084502202</v>
      </c>
      <c r="AG1980" s="23">
        <v>-1.18427660709131E-5</v>
      </c>
      <c r="AH1980" s="63">
        <v>-6.0960100773663699</v>
      </c>
      <c r="AI1980" s="23">
        <v>2.1102584589243599E-2</v>
      </c>
      <c r="AJ1980" s="63">
        <v>12.196371431127799</v>
      </c>
      <c r="AK1980" s="23">
        <v>0.33835394999943702</v>
      </c>
      <c r="AL1980" s="23">
        <v>4.6941652668465401E-2</v>
      </c>
      <c r="AM1980" s="63">
        <v>27.4164252409246</v>
      </c>
      <c r="AN1980" s="19"/>
      <c r="AO1980" s="26">
        <v>1.6782267608505201E-2</v>
      </c>
      <c r="AP1980" s="26">
        <v>-2.16071798595294E-2</v>
      </c>
      <c r="AQ1980" s="26">
        <v>4.6685871173394802E-2</v>
      </c>
      <c r="AR1980" s="26">
        <v>-6.30526045652368E-2</v>
      </c>
      <c r="AS1980" s="24">
        <v>7</v>
      </c>
      <c r="AT1980" s="24">
        <v>5</v>
      </c>
      <c r="AU1980" s="24">
        <v>7</v>
      </c>
      <c r="AV1980" s="25">
        <v>5</v>
      </c>
      <c r="AW1980" s="19"/>
      <c r="AX1980" s="29">
        <v>7.2709601163151102E-2</v>
      </c>
      <c r="AY1980" s="30">
        <v>0.48797715061255098</v>
      </c>
      <c r="AZ1980" s="30">
        <v>0.69983781488826902</v>
      </c>
      <c r="BA1980" s="30">
        <v>0.68508826610923301</v>
      </c>
      <c r="BB1980" s="62">
        <v>7.5017946414664E-3</v>
      </c>
      <c r="BC1980" s="108">
        <v>-13.446091404562999</v>
      </c>
      <c r="BD1980" s="22">
        <v>43874</v>
      </c>
      <c r="BE1980" s="22">
        <v>43913</v>
      </c>
      <c r="BF1980" s="24"/>
      <c r="BG1980" s="22"/>
      <c r="BH1980" s="37"/>
    </row>
    <row r="1981" spans="1:60" x14ac:dyDescent="0.25">
      <c r="A1981" s="19"/>
      <c r="B1981" s="17" t="s">
        <v>1995</v>
      </c>
      <c r="C1981" s="17" t="s">
        <v>6261</v>
      </c>
      <c r="D1981" s="17" t="s">
        <v>3349</v>
      </c>
      <c r="E1981" s="20" t="s">
        <v>7339</v>
      </c>
      <c r="F1981" s="20" t="s">
        <v>3150</v>
      </c>
      <c r="G1981" s="82" t="s">
        <v>7252</v>
      </c>
      <c r="H1981" s="85" t="s">
        <v>7263</v>
      </c>
      <c r="I1981" s="21" t="s">
        <v>7417</v>
      </c>
      <c r="J1981" s="21" t="s">
        <v>8246</v>
      </c>
      <c r="K1981" s="19"/>
      <c r="L1981" s="22">
        <v>44015</v>
      </c>
      <c r="M1981" s="98">
        <v>1160.5078999996199</v>
      </c>
      <c r="N1981" s="94">
        <v>1160.5078999996199</v>
      </c>
      <c r="O1981" s="94">
        <v>1177.87010000087</v>
      </c>
      <c r="P1981" s="62">
        <f t="shared" si="30"/>
        <v>0.98525966488050143</v>
      </c>
      <c r="Q1981" s="22">
        <v>43874</v>
      </c>
      <c r="R1981" s="99">
        <v>15208323.732000001</v>
      </c>
      <c r="S1981" s="99">
        <v>12842080.931906199</v>
      </c>
      <c r="T1981" s="19"/>
      <c r="U1981" s="23">
        <v>1.4780870224058199E-3</v>
      </c>
      <c r="V1981" s="63">
        <v>-0.410212584574765</v>
      </c>
      <c r="W1981" s="23">
        <v>3.8333992148181999E-2</v>
      </c>
      <c r="X1981" s="63">
        <v>-5.7693707498474396</v>
      </c>
      <c r="Y1981" s="23">
        <v>1.41665119863319E-2</v>
      </c>
      <c r="Z1981" s="63">
        <v>14.6172545792215</v>
      </c>
      <c r="AA1981" s="23">
        <v>6.8680659396704896E-2</v>
      </c>
      <c r="AB1981" s="63">
        <v>23.7746816493163</v>
      </c>
      <c r="AC1981" s="23">
        <v>0.130593525896984</v>
      </c>
      <c r="AD1981" s="63">
        <v>33.126649837242397</v>
      </c>
      <c r="AE1981" s="23"/>
      <c r="AF1981" s="64"/>
      <c r="AG1981" s="23">
        <v>4.1621440686867599E-5</v>
      </c>
      <c r="AH1981" s="63">
        <v>-6.0906636566869601</v>
      </c>
      <c r="AI1981" s="23">
        <v>2.44719569382141E-2</v>
      </c>
      <c r="AJ1981" s="63">
        <v>12.5333086660248</v>
      </c>
      <c r="AK1981" s="23">
        <v>0.160507900000084</v>
      </c>
      <c r="AL1981" s="23">
        <v>5.378798442689E-2</v>
      </c>
      <c r="AM1981" s="63">
        <v>38.8221100279479</v>
      </c>
      <c r="AN1981" s="19"/>
      <c r="AO1981" s="26">
        <v>1.68003564504033E-2</v>
      </c>
      <c r="AP1981" s="26">
        <v>-2.15897843336279E-2</v>
      </c>
      <c r="AQ1981" s="26">
        <v>4.7245489162378397E-2</v>
      </c>
      <c r="AR1981" s="26">
        <v>-6.2535243259844706E-2</v>
      </c>
      <c r="AS1981" s="24">
        <v>8</v>
      </c>
      <c r="AT1981" s="24">
        <v>4</v>
      </c>
      <c r="AU1981" s="24">
        <v>7</v>
      </c>
      <c r="AV1981" s="25">
        <v>5</v>
      </c>
      <c r="AW1981" s="19"/>
      <c r="AX1981" s="29">
        <v>7.2719055113120698E-2</v>
      </c>
      <c r="AY1981" s="30">
        <v>0.57542944926353801</v>
      </c>
      <c r="AZ1981" s="30">
        <v>0.72416373969826997</v>
      </c>
      <c r="BA1981" s="30">
        <v>0.81043120802405599</v>
      </c>
      <c r="BB1981" s="62">
        <v>7.50295205391922E-3</v>
      </c>
      <c r="BC1981" s="108">
        <v>-13.385983734595399</v>
      </c>
      <c r="BD1981" s="22">
        <v>43874</v>
      </c>
      <c r="BE1981" s="22">
        <v>43913</v>
      </c>
      <c r="BF1981" s="24"/>
      <c r="BG1981" s="22"/>
      <c r="BH1981" s="37"/>
    </row>
    <row r="1982" spans="1:60" x14ac:dyDescent="0.25">
      <c r="A1982" s="19"/>
      <c r="B1982" s="17" t="s">
        <v>1996</v>
      </c>
      <c r="C1982" s="17" t="s">
        <v>6262</v>
      </c>
      <c r="D1982" s="17" t="s">
        <v>3349</v>
      </c>
      <c r="E1982" s="20" t="s">
        <v>7321</v>
      </c>
      <c r="F1982" s="20" t="s">
        <v>3150</v>
      </c>
      <c r="G1982" s="82" t="s">
        <v>7252</v>
      </c>
      <c r="H1982" s="85" t="s">
        <v>7263</v>
      </c>
      <c r="I1982" s="21" t="s">
        <v>7417</v>
      </c>
      <c r="J1982" s="21" t="s">
        <v>2982</v>
      </c>
      <c r="K1982" s="19"/>
      <c r="L1982" s="22">
        <v>44015</v>
      </c>
      <c r="M1982" s="98">
        <v>1309.29289999977</v>
      </c>
      <c r="N1982" s="94">
        <v>1309.29289999977</v>
      </c>
      <c r="O1982" s="94"/>
      <c r="P1982" s="62" t="str">
        <f t="shared" si="30"/>
        <v/>
      </c>
      <c r="Q1982" s="22"/>
      <c r="R1982" s="99">
        <v>484213169.67799997</v>
      </c>
      <c r="S1982" s="99"/>
      <c r="T1982" s="19"/>
      <c r="U1982" s="23">
        <v>1.4342010636028101E-3</v>
      </c>
      <c r="V1982" s="63">
        <v>-0.414601180455065</v>
      </c>
      <c r="W1982" s="23">
        <v>3.6969308694097001E-2</v>
      </c>
      <c r="X1982" s="63">
        <v>-5.9058390952559403</v>
      </c>
      <c r="Y1982" s="23"/>
      <c r="Z1982" s="63"/>
      <c r="AA1982" s="23"/>
      <c r="AB1982" s="63"/>
      <c r="AC1982" s="23"/>
      <c r="AD1982" s="63"/>
      <c r="AE1982" s="23"/>
      <c r="AF1982" s="64"/>
      <c r="AG1982" s="23">
        <v>-8.9887770627683494E-5</v>
      </c>
      <c r="AH1982" s="63">
        <v>-6.1038145778220496</v>
      </c>
      <c r="AI1982" s="23"/>
      <c r="AJ1982" s="63"/>
      <c r="AK1982" s="23">
        <v>-1.9110039625047599E-2</v>
      </c>
      <c r="AL1982" s="23">
        <v>-4.7460203147274997E-2</v>
      </c>
      <c r="AM1982" s="63">
        <v>7.8635920113811197</v>
      </c>
      <c r="AN1982" s="19"/>
      <c r="AO1982" s="26">
        <v>1.6755778307924601E-2</v>
      </c>
      <c r="AP1982" s="26">
        <v>-2.1632693133142301E-2</v>
      </c>
      <c r="AQ1982" s="26">
        <v>4.5868998358855599E-2</v>
      </c>
      <c r="AR1982" s="26">
        <v>-6.3808427104959306E-2</v>
      </c>
      <c r="AS1982" s="24"/>
      <c r="AT1982" s="24"/>
      <c r="AU1982" s="24"/>
      <c r="AV1982" s="25"/>
      <c r="AW1982" s="19"/>
      <c r="AX1982" s="29"/>
      <c r="AY1982" s="30"/>
      <c r="AZ1982" s="30"/>
      <c r="BA1982" s="30"/>
      <c r="BB1982" s="62"/>
      <c r="BC1982" s="108">
        <v>-13.3836729220784</v>
      </c>
      <c r="BD1982" s="22">
        <v>43875</v>
      </c>
      <c r="BE1982" s="22">
        <v>43913</v>
      </c>
      <c r="BF1982" s="24"/>
      <c r="BG1982" s="22"/>
      <c r="BH1982" s="37"/>
    </row>
    <row r="1983" spans="1:60" x14ac:dyDescent="0.25">
      <c r="A1983" s="19"/>
      <c r="B1983" s="17" t="s">
        <v>1997</v>
      </c>
      <c r="C1983" s="17" t="s">
        <v>6263</v>
      </c>
      <c r="D1983" s="17" t="s">
        <v>3350</v>
      </c>
      <c r="E1983" s="20" t="s">
        <v>7289</v>
      </c>
      <c r="F1983" s="20" t="s">
        <v>3150</v>
      </c>
      <c r="G1983" s="82" t="s">
        <v>7252</v>
      </c>
      <c r="H1983" s="85" t="s">
        <v>7263</v>
      </c>
      <c r="I1983" s="21" t="s">
        <v>7417</v>
      </c>
      <c r="J1983" s="21" t="s">
        <v>8247</v>
      </c>
      <c r="K1983" s="19"/>
      <c r="L1983" s="22">
        <v>43874</v>
      </c>
      <c r="M1983" s="98"/>
      <c r="N1983" s="94"/>
      <c r="O1983" s="94">
        <v>1757.37790000066</v>
      </c>
      <c r="P1983" s="62">
        <f t="shared" si="30"/>
        <v>0</v>
      </c>
      <c r="Q1983" s="22">
        <v>43874</v>
      </c>
      <c r="R1983" s="99"/>
      <c r="S1983" s="99">
        <v>118457889.18125001</v>
      </c>
      <c r="T1983" s="19"/>
      <c r="U1983" s="23"/>
      <c r="V1983" s="63"/>
      <c r="W1983" s="23"/>
      <c r="X1983" s="63"/>
      <c r="Y1983" s="23"/>
      <c r="Z1983" s="63"/>
      <c r="AA1983" s="23"/>
      <c r="AB1983" s="63"/>
      <c r="AC1983" s="23"/>
      <c r="AD1983" s="63"/>
      <c r="AE1983" s="23"/>
      <c r="AF1983" s="64"/>
      <c r="AG1983" s="23"/>
      <c r="AH1983" s="63"/>
      <c r="AI1983" s="23"/>
      <c r="AJ1983" s="63"/>
      <c r="AK1983" s="23"/>
      <c r="AL1983" s="23"/>
      <c r="AM1983" s="63"/>
      <c r="AN1983" s="19"/>
      <c r="AO1983" s="26">
        <v>9.71717275388073E-3</v>
      </c>
      <c r="AP1983" s="26">
        <v>-9.3562517440659593E-3</v>
      </c>
      <c r="AQ1983" s="26">
        <v>2.59927144979883E-2</v>
      </c>
      <c r="AR1983" s="26">
        <v>-7.1924088797459297E-3</v>
      </c>
      <c r="AS1983" s="24"/>
      <c r="AT1983" s="24"/>
      <c r="AU1983" s="24"/>
      <c r="AV1983" s="25"/>
      <c r="AW1983" s="19"/>
      <c r="AX1983" s="29"/>
      <c r="AY1983" s="30"/>
      <c r="AZ1983" s="30"/>
      <c r="BA1983" s="30"/>
      <c r="BB1983" s="62"/>
      <c r="BC1983" s="108">
        <v>-2.8475202085537599</v>
      </c>
      <c r="BD1983" s="22">
        <v>43797</v>
      </c>
      <c r="BE1983" s="22">
        <v>43808</v>
      </c>
      <c r="BF1983" s="24">
        <v>27</v>
      </c>
      <c r="BG1983" s="22">
        <v>43836</v>
      </c>
      <c r="BH1983" s="37"/>
    </row>
    <row r="1984" spans="1:60" x14ac:dyDescent="0.25">
      <c r="A1984" s="19"/>
      <c r="B1984" s="17" t="s">
        <v>1998</v>
      </c>
      <c r="C1984" s="17" t="s">
        <v>6264</v>
      </c>
      <c r="D1984" s="17" t="s">
        <v>3350</v>
      </c>
      <c r="E1984" s="20" t="s">
        <v>7290</v>
      </c>
      <c r="F1984" s="20" t="s">
        <v>3150</v>
      </c>
      <c r="G1984" s="82" t="s">
        <v>7252</v>
      </c>
      <c r="H1984" s="85" t="s">
        <v>7263</v>
      </c>
      <c r="I1984" s="21" t="s">
        <v>7417</v>
      </c>
      <c r="J1984" s="21" t="s">
        <v>8248</v>
      </c>
      <c r="K1984" s="19"/>
      <c r="L1984" s="22">
        <v>44015</v>
      </c>
      <c r="M1984" s="98">
        <v>4212.6389999985704</v>
      </c>
      <c r="N1984" s="94">
        <v>4212.6389999985704</v>
      </c>
      <c r="O1984" s="94">
        <v>4333.2268999963999</v>
      </c>
      <c r="P1984" s="62">
        <f t="shared" si="30"/>
        <v>0.9721713395626872</v>
      </c>
      <c r="Q1984" s="22">
        <v>43874</v>
      </c>
      <c r="R1984" s="99">
        <v>25458462.925999999</v>
      </c>
      <c r="S1984" s="99">
        <v>23784760.316374999</v>
      </c>
      <c r="T1984" s="19"/>
      <c r="U1984" s="23">
        <v>1.5074061320774501E-3</v>
      </c>
      <c r="V1984" s="63">
        <v>-0.40728067360760201</v>
      </c>
      <c r="W1984" s="23">
        <v>4.1886795346726999E-2</v>
      </c>
      <c r="X1984" s="63">
        <v>-5.4140904299929398</v>
      </c>
      <c r="Y1984" s="23">
        <v>1.08786440614494E-3</v>
      </c>
      <c r="Z1984" s="63">
        <v>13.3093898211955</v>
      </c>
      <c r="AA1984" s="23">
        <v>6.2236106075943098E-2</v>
      </c>
      <c r="AB1984" s="63">
        <v>23.130226317240201</v>
      </c>
      <c r="AC1984" s="23">
        <v>0.11000791748854701</v>
      </c>
      <c r="AD1984" s="63">
        <v>31.0680889963987</v>
      </c>
      <c r="AE1984" s="23">
        <v>0.15177258993033299</v>
      </c>
      <c r="AF1984" s="64">
        <v>27.370600577007298</v>
      </c>
      <c r="AG1984" s="23">
        <v>1.3204157876316499E-3</v>
      </c>
      <c r="AH1984" s="63">
        <v>-5.9627842219924796</v>
      </c>
      <c r="AI1984" s="23">
        <v>1.28256887492171E-2</v>
      </c>
      <c r="AJ1984" s="63">
        <v>11.3686818471324</v>
      </c>
      <c r="AK1984" s="23">
        <v>0.46639621585200097</v>
      </c>
      <c r="AL1984" s="23">
        <v>5.8210445900840603E-2</v>
      </c>
      <c r="AM1984" s="63">
        <v>33.287314751010904</v>
      </c>
      <c r="AN1984" s="19"/>
      <c r="AO1984" s="26">
        <v>2.0876118791420602E-2</v>
      </c>
      <c r="AP1984" s="26">
        <v>-2.6858366565647902E-2</v>
      </c>
      <c r="AQ1984" s="26">
        <v>5.0940379060193698E-2</v>
      </c>
      <c r="AR1984" s="26">
        <v>-7.5006987453889507E-2</v>
      </c>
      <c r="AS1984" s="24">
        <v>8</v>
      </c>
      <c r="AT1984" s="24">
        <v>4</v>
      </c>
      <c r="AU1984" s="24">
        <v>7</v>
      </c>
      <c r="AV1984" s="25">
        <v>5</v>
      </c>
      <c r="AW1984" s="19"/>
      <c r="AX1984" s="29">
        <v>8.3959060967463306E-2</v>
      </c>
      <c r="AY1984" s="30">
        <v>0.42594985199502799</v>
      </c>
      <c r="AZ1984" s="30">
        <v>0.71991955583234801</v>
      </c>
      <c r="BA1984" s="30">
        <v>0.59768175555291203</v>
      </c>
      <c r="BB1984" s="62">
        <v>8.6600600711790304E-3</v>
      </c>
      <c r="BC1984" s="108">
        <v>-15.837195139625701</v>
      </c>
      <c r="BD1984" s="22">
        <v>43874</v>
      </c>
      <c r="BE1984" s="22">
        <v>43913</v>
      </c>
      <c r="BF1984" s="24"/>
      <c r="BG1984" s="22"/>
      <c r="BH1984" s="37"/>
    </row>
    <row r="1985" spans="1:60" x14ac:dyDescent="0.25">
      <c r="A1985" s="19"/>
      <c r="B1985" s="17" t="s">
        <v>1999</v>
      </c>
      <c r="C1985" s="17" t="s">
        <v>6265</v>
      </c>
      <c r="D1985" s="17" t="s">
        <v>3350</v>
      </c>
      <c r="E1985" s="20" t="s">
        <v>7339</v>
      </c>
      <c r="F1985" s="20" t="s">
        <v>3150</v>
      </c>
      <c r="G1985" s="82" t="s">
        <v>7252</v>
      </c>
      <c r="H1985" s="85" t="s">
        <v>7263</v>
      </c>
      <c r="I1985" s="21" t="s">
        <v>7417</v>
      </c>
      <c r="J1985" s="21" t="s">
        <v>8249</v>
      </c>
      <c r="K1985" s="19"/>
      <c r="L1985" s="22">
        <v>44015</v>
      </c>
      <c r="M1985" s="98">
        <v>1137.69270000048</v>
      </c>
      <c r="N1985" s="94">
        <v>1137.69270000048</v>
      </c>
      <c r="O1985" s="94">
        <v>1167.32530000061</v>
      </c>
      <c r="P1985" s="62">
        <f t="shared" si="30"/>
        <v>0.97461495951461474</v>
      </c>
      <c r="Q1985" s="22">
        <v>43874</v>
      </c>
      <c r="R1985" s="99">
        <v>10421509.888</v>
      </c>
      <c r="S1985" s="99">
        <v>10932896.8407031</v>
      </c>
      <c r="T1985" s="19"/>
      <c r="U1985" s="23">
        <v>1.52522962707735E-3</v>
      </c>
      <c r="V1985" s="63">
        <v>-0.405498324107612</v>
      </c>
      <c r="W1985" s="23">
        <v>4.2443395977898001E-2</v>
      </c>
      <c r="X1985" s="63">
        <v>-5.3584303668758402</v>
      </c>
      <c r="Y1985" s="23">
        <v>4.3372073450882497E-3</v>
      </c>
      <c r="Z1985" s="63">
        <v>13.6343241150898</v>
      </c>
      <c r="AA1985" s="23">
        <v>6.9181777011181098E-2</v>
      </c>
      <c r="AB1985" s="63">
        <v>23.824793410778501</v>
      </c>
      <c r="AC1985" s="23">
        <v>0.124552083989402</v>
      </c>
      <c r="AD1985" s="63">
        <v>32.522505646455102</v>
      </c>
      <c r="AE1985" s="23"/>
      <c r="AF1985" s="64"/>
      <c r="AG1985" s="23">
        <v>1.3738722918787999E-3</v>
      </c>
      <c r="AH1985" s="63">
        <v>-5.95743857156776</v>
      </c>
      <c r="AI1985" s="23">
        <v>1.6167501062227502E-2</v>
      </c>
      <c r="AJ1985" s="63">
        <v>11.702863078433399</v>
      </c>
      <c r="AK1985" s="23">
        <v>0.13769270000018899</v>
      </c>
      <c r="AL1985" s="23">
        <v>4.7956754940969397E-2</v>
      </c>
      <c r="AM1985" s="63">
        <v>37.776058167626601</v>
      </c>
      <c r="AN1985" s="19"/>
      <c r="AO1985" s="26">
        <v>2.0894267849143899E-2</v>
      </c>
      <c r="AP1985" s="26">
        <v>-2.6841008509109102E-2</v>
      </c>
      <c r="AQ1985" s="26">
        <v>5.1501811760317699E-2</v>
      </c>
      <c r="AR1985" s="26">
        <v>-7.4496275136916701E-2</v>
      </c>
      <c r="AS1985" s="24">
        <v>8</v>
      </c>
      <c r="AT1985" s="24">
        <v>4</v>
      </c>
      <c r="AU1985" s="24">
        <v>7</v>
      </c>
      <c r="AV1985" s="25">
        <v>5</v>
      </c>
      <c r="AW1985" s="19"/>
      <c r="AX1985" s="29">
        <v>8.3963759554753797E-2</v>
      </c>
      <c r="AY1985" s="30">
        <v>0.50174870566115704</v>
      </c>
      <c r="AZ1985" s="30">
        <v>0.74481496210046305</v>
      </c>
      <c r="BA1985" s="30">
        <v>0.70599297437365705</v>
      </c>
      <c r="BB1985" s="62">
        <v>8.6607675661707594E-3</v>
      </c>
      <c r="BC1985" s="108">
        <v>-15.7787122407317</v>
      </c>
      <c r="BD1985" s="22">
        <v>43874</v>
      </c>
      <c r="BE1985" s="22">
        <v>43913</v>
      </c>
      <c r="BF1985" s="24"/>
      <c r="BG1985" s="22"/>
      <c r="BH1985" s="37"/>
    </row>
    <row r="1986" spans="1:60" x14ac:dyDescent="0.25">
      <c r="A1986" s="19"/>
      <c r="B1986" s="17" t="s">
        <v>2000</v>
      </c>
      <c r="C1986" s="17" t="s">
        <v>6266</v>
      </c>
      <c r="D1986" s="17" t="s">
        <v>3350</v>
      </c>
      <c r="E1986" s="20" t="s">
        <v>7321</v>
      </c>
      <c r="F1986" s="20" t="s">
        <v>3150</v>
      </c>
      <c r="G1986" s="82" t="s">
        <v>7252</v>
      </c>
      <c r="H1986" s="85" t="s">
        <v>7263</v>
      </c>
      <c r="I1986" s="21" t="s">
        <v>7417</v>
      </c>
      <c r="J1986" s="21" t="s">
        <v>2982</v>
      </c>
      <c r="K1986" s="19"/>
      <c r="L1986" s="22">
        <v>44015</v>
      </c>
      <c r="M1986" s="98">
        <v>1698.92870000005</v>
      </c>
      <c r="N1986" s="94">
        <v>1698.92870000005</v>
      </c>
      <c r="O1986" s="94"/>
      <c r="P1986" s="62" t="str">
        <f t="shared" si="30"/>
        <v/>
      </c>
      <c r="Q1986" s="22"/>
      <c r="R1986" s="99">
        <v>149601557.07699999</v>
      </c>
      <c r="S1986" s="99"/>
      <c r="T1986" s="19"/>
      <c r="U1986" s="23">
        <v>1.4676036098535399E-3</v>
      </c>
      <c r="V1986" s="63">
        <v>-0.41126092582999302</v>
      </c>
      <c r="W1986" s="23">
        <v>4.0645624285389197E-2</v>
      </c>
      <c r="X1986" s="63">
        <v>-5.5382075361267198</v>
      </c>
      <c r="Y1986" s="23"/>
      <c r="Z1986" s="63"/>
      <c r="AA1986" s="23"/>
      <c r="AB1986" s="63"/>
      <c r="AC1986" s="23"/>
      <c r="AD1986" s="63"/>
      <c r="AE1986" s="23"/>
      <c r="AF1986" s="64"/>
      <c r="AG1986" s="23">
        <v>1.2010201953671601E-3</v>
      </c>
      <c r="AH1986" s="63">
        <v>-5.9747237812189304</v>
      </c>
      <c r="AI1986" s="23"/>
      <c r="AJ1986" s="63"/>
      <c r="AK1986" s="23">
        <v>-3.1411188223501099E-2</v>
      </c>
      <c r="AL1986" s="23">
        <v>-7.7276865414241905E-2</v>
      </c>
      <c r="AM1986" s="63">
        <v>6.63347715153213</v>
      </c>
      <c r="AN1986" s="19"/>
      <c r="AO1986" s="26">
        <v>2.0835541816268201E-2</v>
      </c>
      <c r="AP1986" s="26">
        <v>-2.6897030976215298E-2</v>
      </c>
      <c r="AQ1986" s="26">
        <v>4.96886922246631E-2</v>
      </c>
      <c r="AR1986" s="26">
        <v>-7.6145507156106795E-2</v>
      </c>
      <c r="AS1986" s="24"/>
      <c r="AT1986" s="24"/>
      <c r="AU1986" s="24"/>
      <c r="AV1986" s="25"/>
      <c r="AW1986" s="19"/>
      <c r="AX1986" s="29"/>
      <c r="AY1986" s="30"/>
      <c r="AZ1986" s="30"/>
      <c r="BA1986" s="30"/>
      <c r="BB1986" s="62"/>
      <c r="BC1986" s="108">
        <v>-15.840160162420901</v>
      </c>
      <c r="BD1986" s="22">
        <v>43881</v>
      </c>
      <c r="BE1986" s="22">
        <v>43913</v>
      </c>
      <c r="BF1986" s="24"/>
      <c r="BG1986" s="22"/>
      <c r="BH1986" s="37"/>
    </row>
    <row r="1987" spans="1:60" x14ac:dyDescent="0.25">
      <c r="A1987" s="19"/>
      <c r="B1987" s="17" t="s">
        <v>2001</v>
      </c>
      <c r="C1987" s="17" t="s">
        <v>6267</v>
      </c>
      <c r="D1987" s="17" t="s">
        <v>3351</v>
      </c>
      <c r="E1987" s="20" t="s">
        <v>7289</v>
      </c>
      <c r="F1987" s="20" t="s">
        <v>3154</v>
      </c>
      <c r="G1987" s="82" t="s">
        <v>7255</v>
      </c>
      <c r="H1987" s="85" t="s">
        <v>7274</v>
      </c>
      <c r="I1987" s="21" t="s">
        <v>7417</v>
      </c>
      <c r="J1987" s="21" t="s">
        <v>8250</v>
      </c>
      <c r="K1987" s="19"/>
      <c r="L1987" s="22">
        <v>44015</v>
      </c>
      <c r="M1987" s="98">
        <v>1211.26369999908</v>
      </c>
      <c r="N1987" s="94">
        <v>1211.26369999908</v>
      </c>
      <c r="O1987" s="94">
        <v>1211.26369999908</v>
      </c>
      <c r="P1987" s="62">
        <f t="shared" si="30"/>
        <v>1</v>
      </c>
      <c r="Q1987" s="22">
        <v>44015</v>
      </c>
      <c r="R1987" s="99">
        <v>10550205.047</v>
      </c>
      <c r="S1987" s="99">
        <v>9377182.2832187507</v>
      </c>
      <c r="T1987" s="19"/>
      <c r="U1987" s="23">
        <v>9.1640667960746197E-6</v>
      </c>
      <c r="V1987" s="63">
        <v>-0.557104880135739</v>
      </c>
      <c r="W1987" s="23">
        <v>1.8232219372293901E-4</v>
      </c>
      <c r="X1987" s="63">
        <v>-9.5845377452933498</v>
      </c>
      <c r="Y1987" s="23">
        <v>3.8995201794023199E-3</v>
      </c>
      <c r="Z1987" s="63">
        <v>13.5905553985212</v>
      </c>
      <c r="AA1987" s="23">
        <v>1.14691158632922E-2</v>
      </c>
      <c r="AB1987" s="63">
        <v>18.053527295996901</v>
      </c>
      <c r="AC1987" s="23">
        <v>2.8011675194647999E-2</v>
      </c>
      <c r="AD1987" s="63">
        <v>22.868464767001601</v>
      </c>
      <c r="AE1987" s="23">
        <v>4.3514200764548101E-2</v>
      </c>
      <c r="AF1987" s="64">
        <v>16.5447616604215</v>
      </c>
      <c r="AG1987" s="23">
        <v>2.74101421382511E-5</v>
      </c>
      <c r="AH1987" s="63">
        <v>-6.09208478654182</v>
      </c>
      <c r="AI1987" s="23">
        <v>4.0014548631006602E-3</v>
      </c>
      <c r="AJ1987" s="63">
        <v>10.486258458520799</v>
      </c>
      <c r="AK1987" s="23">
        <v>0.20733984550140999</v>
      </c>
      <c r="AL1987" s="23">
        <v>2.3305616605284699E-2</v>
      </c>
      <c r="AM1987" s="63">
        <v>19.831580662692399</v>
      </c>
      <c r="AN1987" s="19"/>
      <c r="AO1987" s="26">
        <v>5.8204700508213104E-4</v>
      </c>
      <c r="AP1987" s="26">
        <v>3.5503908293321699E-6</v>
      </c>
      <c r="AQ1987" s="26">
        <v>1.4605343058065E-3</v>
      </c>
      <c r="AR1987" s="26">
        <v>2.74101421382511E-5</v>
      </c>
      <c r="AS1987" s="24">
        <v>12</v>
      </c>
      <c r="AT1987" s="24">
        <v>0</v>
      </c>
      <c r="AU1987" s="24">
        <v>7</v>
      </c>
      <c r="AV1987" s="25">
        <v>5</v>
      </c>
      <c r="AW1987" s="19"/>
      <c r="AX1987" s="29">
        <v>9.2882535172407205E-4</v>
      </c>
      <c r="AY1987" s="30">
        <v>-19.322516655898699</v>
      </c>
      <c r="AZ1987" s="30">
        <v>0.43187292476341099</v>
      </c>
      <c r="BA1987" s="30">
        <v>-13.8485218832357</v>
      </c>
      <c r="BB1987" s="62">
        <v>9.5976298817248605E-5</v>
      </c>
      <c r="BC1987" s="108">
        <v>0</v>
      </c>
      <c r="BD1987" s="22">
        <v>44015</v>
      </c>
      <c r="BE1987" s="22"/>
      <c r="BF1987" s="24"/>
      <c r="BG1987" s="22"/>
      <c r="BH1987" s="37"/>
    </row>
    <row r="1988" spans="1:60" x14ac:dyDescent="0.25">
      <c r="A1988" s="19"/>
      <c r="B1988" s="17" t="s">
        <v>2002</v>
      </c>
      <c r="C1988" s="17" t="s">
        <v>6268</v>
      </c>
      <c r="D1988" s="17" t="s">
        <v>3351</v>
      </c>
      <c r="E1988" s="20" t="s">
        <v>7290</v>
      </c>
      <c r="F1988" s="20" t="s">
        <v>3154</v>
      </c>
      <c r="G1988" s="82" t="s">
        <v>7255</v>
      </c>
      <c r="H1988" s="85" t="s">
        <v>7274</v>
      </c>
      <c r="I1988" s="21" t="s">
        <v>7417</v>
      </c>
      <c r="J1988" s="21" t="s">
        <v>8251</v>
      </c>
      <c r="K1988" s="19"/>
      <c r="L1988" s="22">
        <v>44015</v>
      </c>
      <c r="M1988" s="98">
        <v>1125.08330000006</v>
      </c>
      <c r="N1988" s="94">
        <v>1125.08330000006</v>
      </c>
      <c r="O1988" s="94">
        <v>1125.08330000006</v>
      </c>
      <c r="P1988" s="62">
        <f t="shared" si="30"/>
        <v>1</v>
      </c>
      <c r="Q1988" s="22">
        <v>44015</v>
      </c>
      <c r="R1988" s="99">
        <v>3742923.372</v>
      </c>
      <c r="S1988" s="99">
        <v>3642617.8251367202</v>
      </c>
      <c r="T1988" s="19"/>
      <c r="U1988" s="23">
        <v>4.2663687054300698E-6</v>
      </c>
      <c r="V1988" s="63">
        <v>-0.55759464994480401</v>
      </c>
      <c r="W1988" s="23">
        <v>1.8668769189389401E-4</v>
      </c>
      <c r="X1988" s="63">
        <v>-9.5841011954762507</v>
      </c>
      <c r="Y1988" s="23">
        <v>4.82566404571116E-3</v>
      </c>
      <c r="Z1988" s="63">
        <v>13.6831697851594</v>
      </c>
      <c r="AA1988" s="23">
        <v>1.3527107770642E-2</v>
      </c>
      <c r="AB1988" s="63">
        <v>18.259326486731901</v>
      </c>
      <c r="AC1988" s="23">
        <v>3.5300012332299999E-2</v>
      </c>
      <c r="AD1988" s="63">
        <v>23.597298480774</v>
      </c>
      <c r="AE1988" s="23">
        <v>5.55661417092779E-2</v>
      </c>
      <c r="AF1988" s="64">
        <v>17.749955754901698</v>
      </c>
      <c r="AG1988" s="23">
        <v>1.27103321574396E-5</v>
      </c>
      <c r="AH1988" s="63">
        <v>-6.0935547675399002</v>
      </c>
      <c r="AI1988" s="23">
        <v>4.9276215395366299E-3</v>
      </c>
      <c r="AJ1988" s="63">
        <v>10.578875126157101</v>
      </c>
      <c r="AK1988" s="23">
        <v>0.12508329999953299</v>
      </c>
      <c r="AL1988" s="23">
        <v>1.49457437091769E-2</v>
      </c>
      <c r="AM1988" s="63">
        <v>14.0500616403297</v>
      </c>
      <c r="AN1988" s="19"/>
      <c r="AO1988" s="26">
        <v>6.01487317908322E-4</v>
      </c>
      <c r="AP1988" s="26">
        <v>3.5556186048779599E-6</v>
      </c>
      <c r="AQ1988" s="26">
        <v>1.68543910331209E-3</v>
      </c>
      <c r="AR1988" s="26">
        <v>1.27103321574396E-5</v>
      </c>
      <c r="AS1988" s="24">
        <v>12</v>
      </c>
      <c r="AT1988" s="24">
        <v>0</v>
      </c>
      <c r="AU1988" s="24">
        <v>7</v>
      </c>
      <c r="AV1988" s="25">
        <v>5</v>
      </c>
      <c r="AW1988" s="19"/>
      <c r="AX1988" s="29">
        <v>1.0104809491736E-3</v>
      </c>
      <c r="AY1988" s="30">
        <v>-15.9953688714886</v>
      </c>
      <c r="AZ1988" s="30">
        <v>0.438579319585642</v>
      </c>
      <c r="BA1988" s="30">
        <v>-13.1261646036583</v>
      </c>
      <c r="BB1988" s="62">
        <v>1.04413648474093E-4</v>
      </c>
      <c r="BC1988" s="108">
        <v>0</v>
      </c>
      <c r="BD1988" s="22">
        <v>44015</v>
      </c>
      <c r="BE1988" s="22"/>
      <c r="BF1988" s="24"/>
      <c r="BG1988" s="22"/>
      <c r="BH1988" s="37"/>
    </row>
    <row r="1989" spans="1:60" x14ac:dyDescent="0.25">
      <c r="A1989" s="19"/>
      <c r="B1989" s="17" t="s">
        <v>2003</v>
      </c>
      <c r="C1989" s="17" t="s">
        <v>6269</v>
      </c>
      <c r="D1989" s="17" t="s">
        <v>3351</v>
      </c>
      <c r="E1989" s="20" t="s">
        <v>7315</v>
      </c>
      <c r="F1989" s="20" t="s">
        <v>3154</v>
      </c>
      <c r="G1989" s="82" t="s">
        <v>7255</v>
      </c>
      <c r="H1989" s="85" t="s">
        <v>7274</v>
      </c>
      <c r="I1989" s="21" t="s">
        <v>7417</v>
      </c>
      <c r="J1989" s="21" t="s">
        <v>8252</v>
      </c>
      <c r="K1989" s="19"/>
      <c r="L1989" s="22">
        <v>44015</v>
      </c>
      <c r="M1989" s="98">
        <v>1198.31880000047</v>
      </c>
      <c r="N1989" s="94">
        <v>1198.31880000047</v>
      </c>
      <c r="O1989" s="94">
        <v>1198.31880000047</v>
      </c>
      <c r="P1989" s="62">
        <f t="shared" ref="P1989:P2052" si="31">IFERROR(N1989/O1989,"")</f>
        <v>1</v>
      </c>
      <c r="Q1989" s="22">
        <v>44015</v>
      </c>
      <c r="R1989" s="99">
        <v>1573006.6740000001</v>
      </c>
      <c r="S1989" s="99">
        <v>1698790.7313437499</v>
      </c>
      <c r="T1989" s="19"/>
      <c r="U1989" s="23">
        <v>4.2559804569464202E-6</v>
      </c>
      <c r="V1989" s="63">
        <v>-0.55759568876965204</v>
      </c>
      <c r="W1989" s="23">
        <v>1.82705967745278E-4</v>
      </c>
      <c r="X1989" s="63">
        <v>-9.5844993678911106</v>
      </c>
      <c r="Y1989" s="23">
        <v>4.5163547165429901E-3</v>
      </c>
      <c r="Z1989" s="63">
        <v>13.652238852242601</v>
      </c>
      <c r="AA1989" s="23">
        <v>1.2656785891522301E-2</v>
      </c>
      <c r="AB1989" s="63">
        <v>18.1722942987981</v>
      </c>
      <c r="AC1989" s="23">
        <v>3.2831778966283302E-2</v>
      </c>
      <c r="AD1989" s="63">
        <v>23.350475144165099</v>
      </c>
      <c r="AE1989" s="23">
        <v>5.1978862078612999E-2</v>
      </c>
      <c r="AF1989" s="64">
        <v>17.3912277918134</v>
      </c>
      <c r="AG1989" s="23">
        <v>1.2684598914347599E-5</v>
      </c>
      <c r="AH1989" s="63">
        <v>-6.0935573408642103</v>
      </c>
      <c r="AI1989" s="23">
        <v>4.6183382091839996E-3</v>
      </c>
      <c r="AJ1989" s="63">
        <v>10.5479467931291</v>
      </c>
      <c r="AK1989" s="23">
        <v>0.194615491975273</v>
      </c>
      <c r="AL1989" s="23">
        <v>2.2165639386003001E-2</v>
      </c>
      <c r="AM1989" s="63">
        <v>17.907033064519101</v>
      </c>
      <c r="AN1989" s="19"/>
      <c r="AO1989" s="26">
        <v>5.97394084252301E-4</v>
      </c>
      <c r="AP1989" s="26">
        <v>3.5886914702132302E-6</v>
      </c>
      <c r="AQ1989" s="26">
        <v>1.56975608842913E-3</v>
      </c>
      <c r="AR1989" s="26">
        <v>1.2684598914347599E-5</v>
      </c>
      <c r="AS1989" s="24">
        <v>12</v>
      </c>
      <c r="AT1989" s="24">
        <v>0</v>
      </c>
      <c r="AU1989" s="24">
        <v>7</v>
      </c>
      <c r="AV1989" s="25">
        <v>5</v>
      </c>
      <c r="AW1989" s="19"/>
      <c r="AX1989" s="29">
        <v>9.80246890144372E-4</v>
      </c>
      <c r="AY1989" s="30">
        <v>-17.294837902591102</v>
      </c>
      <c r="AZ1989" s="30">
        <v>0.43577207058615403</v>
      </c>
      <c r="BA1989" s="30">
        <v>-13.4602789935161</v>
      </c>
      <c r="BB1989" s="62">
        <v>1.01289830697056E-4</v>
      </c>
      <c r="BC1989" s="108">
        <v>0</v>
      </c>
      <c r="BD1989" s="22">
        <v>44015</v>
      </c>
      <c r="BE1989" s="22"/>
      <c r="BF1989" s="24"/>
      <c r="BG1989" s="22"/>
      <c r="BH1989" s="37"/>
    </row>
    <row r="1990" spans="1:60" x14ac:dyDescent="0.25">
      <c r="A1990" s="19"/>
      <c r="B1990" s="17" t="s">
        <v>2004</v>
      </c>
      <c r="C1990" s="17" t="s">
        <v>6270</v>
      </c>
      <c r="D1990" s="17" t="s">
        <v>3351</v>
      </c>
      <c r="E1990" s="20" t="s">
        <v>7338</v>
      </c>
      <c r="F1990" s="20" t="s">
        <v>3154</v>
      </c>
      <c r="G1990" s="82" t="s">
        <v>7255</v>
      </c>
      <c r="H1990" s="85" t="s">
        <v>7274</v>
      </c>
      <c r="I1990" s="21" t="s">
        <v>7417</v>
      </c>
      <c r="J1990" s="21" t="s">
        <v>8253</v>
      </c>
      <c r="K1990" s="19"/>
      <c r="L1990" s="22">
        <v>44015</v>
      </c>
      <c r="M1990" s="98">
        <v>1268.6863000001799</v>
      </c>
      <c r="N1990" s="94">
        <v>1268.6863000001799</v>
      </c>
      <c r="O1990" s="94">
        <v>1268.6863000001799</v>
      </c>
      <c r="P1990" s="62">
        <f t="shared" si="31"/>
        <v>1</v>
      </c>
      <c r="Q1990" s="22">
        <v>44015</v>
      </c>
      <c r="R1990" s="99">
        <v>16657632.074999999</v>
      </c>
      <c r="S1990" s="99">
        <v>8695755.4727656208</v>
      </c>
      <c r="T1990" s="19"/>
      <c r="U1990" s="23">
        <v>1.41092805279186E-5</v>
      </c>
      <c r="V1990" s="63">
        <v>-0.55661035876255505</v>
      </c>
      <c r="W1990" s="23">
        <v>5.3019919323560305E-4</v>
      </c>
      <c r="X1990" s="63">
        <v>-9.5497500453493593</v>
      </c>
      <c r="Y1990" s="23">
        <v>7.5275917588442098E-3</v>
      </c>
      <c r="Z1990" s="63">
        <v>13.9533625564654</v>
      </c>
      <c r="AA1990" s="23">
        <v>1.9736826769076302E-2</v>
      </c>
      <c r="AB1990" s="63">
        <v>18.880298386560799</v>
      </c>
      <c r="AC1990" s="23">
        <v>4.8581841179839103E-2</v>
      </c>
      <c r="AD1990" s="63">
        <v>24.925481365528</v>
      </c>
      <c r="AE1990" s="23">
        <v>7.70165563681076E-2</v>
      </c>
      <c r="AF1990" s="64">
        <v>19.894997220777402</v>
      </c>
      <c r="AG1990" s="23">
        <v>4.2171383029199199E-5</v>
      </c>
      <c r="AH1990" s="63">
        <v>-6.0906086624527198</v>
      </c>
      <c r="AI1990" s="23">
        <v>7.6839610992465203E-3</v>
      </c>
      <c r="AJ1990" s="63">
        <v>10.8545090821281</v>
      </c>
      <c r="AK1990" s="23">
        <v>0.26868629999982702</v>
      </c>
      <c r="AL1990" s="23">
        <v>3.04089586188638E-2</v>
      </c>
      <c r="AM1990" s="63">
        <v>28.410361640359</v>
      </c>
      <c r="AN1990" s="19"/>
      <c r="AO1990" s="26">
        <v>6.0990416022832505E-4</v>
      </c>
      <c r="AP1990" s="26">
        <v>1.36376638693037E-5</v>
      </c>
      <c r="AQ1990" s="26">
        <v>2.2904056386323598E-3</v>
      </c>
      <c r="AR1990" s="26">
        <v>4.2171383029199199E-5</v>
      </c>
      <c r="AS1990" s="24">
        <v>12</v>
      </c>
      <c r="AT1990" s="24">
        <v>0</v>
      </c>
      <c r="AU1990" s="24">
        <v>7</v>
      </c>
      <c r="AV1990" s="25">
        <v>5</v>
      </c>
      <c r="AW1990" s="19"/>
      <c r="AX1990" s="29">
        <v>1.1116133395455601E-3</v>
      </c>
      <c r="AY1990" s="30">
        <v>-9.3745559923845594</v>
      </c>
      <c r="AZ1990" s="30">
        <v>0.458420703233969</v>
      </c>
      <c r="BA1990" s="30">
        <v>-10.5304310228967</v>
      </c>
      <c r="BB1990" s="62">
        <v>1.148633615459E-4</v>
      </c>
      <c r="BC1990" s="108">
        <v>0</v>
      </c>
      <c r="BD1990" s="22">
        <v>44015</v>
      </c>
      <c r="BE1990" s="22"/>
      <c r="BF1990" s="24"/>
      <c r="BG1990" s="22"/>
      <c r="BH1990" s="37"/>
    </row>
    <row r="1991" spans="1:60" x14ac:dyDescent="0.25">
      <c r="A1991" s="19"/>
      <c r="B1991" s="17" t="s">
        <v>2005</v>
      </c>
      <c r="C1991" s="17" t="s">
        <v>6271</v>
      </c>
      <c r="D1991" s="17" t="s">
        <v>3352</v>
      </c>
      <c r="E1991" s="20" t="s">
        <v>7289</v>
      </c>
      <c r="F1991" s="20" t="s">
        <v>3154</v>
      </c>
      <c r="G1991" s="82" t="s">
        <v>7255</v>
      </c>
      <c r="H1991" s="85" t="s">
        <v>7262</v>
      </c>
      <c r="I1991" s="21" t="s">
        <v>7417</v>
      </c>
      <c r="J1991" s="21" t="s">
        <v>8254</v>
      </c>
      <c r="K1991" s="19"/>
      <c r="L1991" s="22">
        <v>44015</v>
      </c>
      <c r="M1991" s="98">
        <v>1278.1021999996201</v>
      </c>
      <c r="N1991" s="94">
        <v>1278.1021999996201</v>
      </c>
      <c r="O1991" s="94">
        <v>1282.8770000003301</v>
      </c>
      <c r="P1991" s="62">
        <f t="shared" si="31"/>
        <v>0.99627805315653117</v>
      </c>
      <c r="Q1991" s="22">
        <v>43991</v>
      </c>
      <c r="R1991" s="99">
        <v>494172.46399999998</v>
      </c>
      <c r="S1991" s="99">
        <v>556624.08312206995</v>
      </c>
      <c r="T1991" s="19"/>
      <c r="U1991" s="23">
        <v>2.1646146342391099E-4</v>
      </c>
      <c r="V1991" s="63">
        <v>-0.53637514047295598</v>
      </c>
      <c r="W1991" s="23">
        <v>8.8094860930141294E-3</v>
      </c>
      <c r="X1991" s="63">
        <v>-8.7218213553714996</v>
      </c>
      <c r="Y1991" s="23">
        <v>2.4768138900981302E-3</v>
      </c>
      <c r="Z1991" s="63">
        <v>13.448284769590799</v>
      </c>
      <c r="AA1991" s="23">
        <v>2.9734883000855899E-2</v>
      </c>
      <c r="AB1991" s="63">
        <v>19.880104009731401</v>
      </c>
      <c r="AC1991" s="23">
        <v>7.8758247662335606E-2</v>
      </c>
      <c r="AD1991" s="63">
        <v>27.943122013763102</v>
      </c>
      <c r="AE1991" s="23">
        <v>0.121732272518857</v>
      </c>
      <c r="AF1991" s="64">
        <v>24.366568835859699</v>
      </c>
      <c r="AG1991" s="23">
        <v>4.59261760443042E-3</v>
      </c>
      <c r="AH1991" s="63">
        <v>-5.6355640403125999</v>
      </c>
      <c r="AI1991" s="23">
        <v>5.9520366103242798E-3</v>
      </c>
      <c r="AJ1991" s="63">
        <v>10.6813166332431</v>
      </c>
      <c r="AK1991" s="23">
        <v>0.27203459498210603</v>
      </c>
      <c r="AL1991" s="23">
        <v>3.1113762213863101E-2</v>
      </c>
      <c r="AM1991" s="63">
        <v>26.1957461051061</v>
      </c>
      <c r="AN1991" s="19"/>
      <c r="AO1991" s="26">
        <v>1.6405360323915399E-2</v>
      </c>
      <c r="AP1991" s="26">
        <v>-2.0437751462850401E-2</v>
      </c>
      <c r="AQ1991" s="26">
        <v>3.6075681482543601E-2</v>
      </c>
      <c r="AR1991" s="26">
        <v>-1.7549461179441998E-2</v>
      </c>
      <c r="AS1991" s="24">
        <v>7</v>
      </c>
      <c r="AT1991" s="24">
        <v>5</v>
      </c>
      <c r="AU1991" s="24">
        <v>7</v>
      </c>
      <c r="AV1991" s="25">
        <v>5</v>
      </c>
      <c r="AW1991" s="19"/>
      <c r="AX1991" s="29">
        <v>5.0865562179751599E-2</v>
      </c>
      <c r="AY1991" s="30">
        <v>1.30970803587438E-3</v>
      </c>
      <c r="AZ1991" s="30">
        <v>0.56532615351170501</v>
      </c>
      <c r="BA1991" s="30">
        <v>1.87538652713393E-3</v>
      </c>
      <c r="BB1991" s="62">
        <v>5.2519202995063097E-3</v>
      </c>
      <c r="BC1991" s="108">
        <v>-5.9152325513496198</v>
      </c>
      <c r="BD1991" s="22">
        <v>43840</v>
      </c>
      <c r="BE1991" s="22">
        <v>43913</v>
      </c>
      <c r="BF1991" s="24">
        <v>106</v>
      </c>
      <c r="BG1991" s="22">
        <v>43990</v>
      </c>
      <c r="BH1991" s="37"/>
    </row>
    <row r="1992" spans="1:60" x14ac:dyDescent="0.25">
      <c r="A1992" s="19"/>
      <c r="B1992" s="17" t="s">
        <v>2006</v>
      </c>
      <c r="C1992" s="17" t="s">
        <v>6272</v>
      </c>
      <c r="D1992" s="17" t="s">
        <v>3352</v>
      </c>
      <c r="E1992" s="20" t="s">
        <v>7316</v>
      </c>
      <c r="F1992" s="20" t="s">
        <v>3154</v>
      </c>
      <c r="G1992" s="82" t="s">
        <v>7255</v>
      </c>
      <c r="H1992" s="85" t="s">
        <v>7262</v>
      </c>
      <c r="I1992" s="21" t="s">
        <v>7417</v>
      </c>
      <c r="J1992" s="21" t="s">
        <v>2982</v>
      </c>
      <c r="K1992" s="19"/>
      <c r="L1992" s="22">
        <v>44015</v>
      </c>
      <c r="M1992" s="98">
        <v>6567.6247000023704</v>
      </c>
      <c r="N1992" s="94">
        <v>6567.6247000023704</v>
      </c>
      <c r="O1992" s="94">
        <v>6585.2484999969602</v>
      </c>
      <c r="P1992" s="62">
        <f t="shared" si="31"/>
        <v>0.99732374564230974</v>
      </c>
      <c r="Q1992" s="22">
        <v>43991</v>
      </c>
      <c r="R1992" s="99">
        <v>69393.517999999996</v>
      </c>
      <c r="S1992" s="99">
        <v>67825.1351335449</v>
      </c>
      <c r="T1992" s="19"/>
      <c r="U1992" s="23">
        <v>2.6016169977083299E-4</v>
      </c>
      <c r="V1992" s="63">
        <v>-0.53200511683826301</v>
      </c>
      <c r="W1992" s="23">
        <v>1.0133224161109001E-2</v>
      </c>
      <c r="X1992" s="63">
        <v>-8.5894475485547392</v>
      </c>
      <c r="Y1992" s="23">
        <v>1.01452339022217E-2</v>
      </c>
      <c r="Z1992" s="63">
        <v>14.2151267708105</v>
      </c>
      <c r="AA1992" s="23">
        <v>4.2575730200042003E-2</v>
      </c>
      <c r="AB1992" s="63">
        <v>21.164188729657301</v>
      </c>
      <c r="AC1992" s="23">
        <v>0.102657893163268</v>
      </c>
      <c r="AD1992" s="63">
        <v>30.333086563856298</v>
      </c>
      <c r="AE1992" s="23">
        <v>0.157551558182604</v>
      </c>
      <c r="AF1992" s="64">
        <v>27.9484974022198</v>
      </c>
      <c r="AG1992" s="23">
        <v>4.7243559911294098E-3</v>
      </c>
      <c r="AH1992" s="63">
        <v>-5.6223902016427001</v>
      </c>
      <c r="AI1992" s="23">
        <v>1.37261236141057E-2</v>
      </c>
      <c r="AJ1992" s="63">
        <v>11.458725333621301</v>
      </c>
      <c r="AK1992" s="23"/>
      <c r="AL1992" s="23"/>
      <c r="AM1992" s="63"/>
      <c r="AN1992" s="19"/>
      <c r="AO1992" s="26">
        <v>1.6431864676633299E-2</v>
      </c>
      <c r="AP1992" s="26">
        <v>-2.0394938782374101E-2</v>
      </c>
      <c r="AQ1992" s="26">
        <v>3.7435379921589601E-2</v>
      </c>
      <c r="AR1992" s="26">
        <v>-1.63029210179957E-2</v>
      </c>
      <c r="AS1992" s="24">
        <v>7</v>
      </c>
      <c r="AT1992" s="24">
        <v>5</v>
      </c>
      <c r="AU1992" s="24">
        <v>7</v>
      </c>
      <c r="AV1992" s="25">
        <v>5</v>
      </c>
      <c r="AW1992" s="19"/>
      <c r="AX1992" s="29">
        <v>5.0809613215824397E-2</v>
      </c>
      <c r="AY1992" s="30">
        <v>0.23121004012318699</v>
      </c>
      <c r="AZ1992" s="30">
        <v>0.611965601591692</v>
      </c>
      <c r="BA1992" s="30">
        <v>0.33410869041927099</v>
      </c>
      <c r="BB1992" s="62">
        <v>5.2464517548378399E-3</v>
      </c>
      <c r="BC1992" s="108">
        <v>-5.6345255672858903</v>
      </c>
      <c r="BD1992" s="22">
        <v>43840</v>
      </c>
      <c r="BE1992" s="22">
        <v>43913</v>
      </c>
      <c r="BF1992" s="24">
        <v>67</v>
      </c>
      <c r="BG1992" s="22">
        <v>43935</v>
      </c>
      <c r="BH1992" s="37"/>
    </row>
    <row r="1993" spans="1:60" x14ac:dyDescent="0.25">
      <c r="A1993" s="19"/>
      <c r="B1993" s="17" t="s">
        <v>2007</v>
      </c>
      <c r="C1993" s="17" t="s">
        <v>6273</v>
      </c>
      <c r="D1993" s="17" t="s">
        <v>3353</v>
      </c>
      <c r="E1993" s="20" t="s">
        <v>7290</v>
      </c>
      <c r="F1993" s="20" t="s">
        <v>3151</v>
      </c>
      <c r="G1993" s="82" t="s">
        <v>7255</v>
      </c>
      <c r="H1993" s="85" t="s">
        <v>7275</v>
      </c>
      <c r="I1993" s="21" t="s">
        <v>7418</v>
      </c>
      <c r="J1993" s="21" t="s">
        <v>8255</v>
      </c>
      <c r="K1993" s="19"/>
      <c r="L1993" s="22">
        <v>44015</v>
      </c>
      <c r="M1993" s="98">
        <v>851728.77418994904</v>
      </c>
      <c r="N1993" s="94">
        <v>851728.77418994904</v>
      </c>
      <c r="O1993" s="94">
        <v>916374.93488883995</v>
      </c>
      <c r="P1993" s="62">
        <f t="shared" si="31"/>
        <v>0.92945446428351652</v>
      </c>
      <c r="Q1993" s="22">
        <v>43910</v>
      </c>
      <c r="R1993" s="99">
        <v>20906863.847312499</v>
      </c>
      <c r="S1993" s="99">
        <v>13040251.450406199</v>
      </c>
      <c r="T1993" s="19"/>
      <c r="U1993" s="23">
        <v>-1.5077542758263E-2</v>
      </c>
      <c r="V1993" s="63">
        <v>-2.0657755626416501</v>
      </c>
      <c r="W1993" s="23">
        <v>2.7179776458069699E-2</v>
      </c>
      <c r="X1993" s="63">
        <v>-6.8847923188586702</v>
      </c>
      <c r="Y1993" s="23">
        <v>7.3438613226244301E-2</v>
      </c>
      <c r="Z1993" s="63">
        <v>20.5444647032127</v>
      </c>
      <c r="AA1993" s="23">
        <v>0.19978855382389199</v>
      </c>
      <c r="AB1993" s="63">
        <v>36.885471092071398</v>
      </c>
      <c r="AC1993" s="23">
        <v>0.27941968392231498</v>
      </c>
      <c r="AD1993" s="63">
        <v>48.009265639760997</v>
      </c>
      <c r="AE1993" s="23">
        <v>0.268482101422851</v>
      </c>
      <c r="AF1993" s="64">
        <v>39.041551726229997</v>
      </c>
      <c r="AG1993" s="23">
        <v>-1.51556748742223E-2</v>
      </c>
      <c r="AH1993" s="63">
        <v>-7.61039328818151</v>
      </c>
      <c r="AI1993" s="23">
        <v>8.7373408292478402E-2</v>
      </c>
      <c r="AJ1993" s="63">
        <v>18.823453801451301</v>
      </c>
      <c r="AK1993" s="23">
        <v>0.74555960826342904</v>
      </c>
      <c r="AL1993" s="23">
        <v>7.0030394119385206E-2</v>
      </c>
      <c r="AM1993" s="63">
        <v>77.720597495907001</v>
      </c>
      <c r="AN1993" s="19"/>
      <c r="AO1993" s="26">
        <v>5.1108063429637703E-2</v>
      </c>
      <c r="AP1993" s="26">
        <v>-3.47193115867412E-2</v>
      </c>
      <c r="AQ1993" s="26">
        <v>0.142256047518458</v>
      </c>
      <c r="AR1993" s="26">
        <v>-9.9331356748734806E-2</v>
      </c>
      <c r="AS1993" s="24">
        <v>8</v>
      </c>
      <c r="AT1993" s="24">
        <v>4</v>
      </c>
      <c r="AU1993" s="24">
        <v>7</v>
      </c>
      <c r="AV1993" s="25">
        <v>5</v>
      </c>
      <c r="AW1993" s="19"/>
      <c r="AX1993" s="29">
        <v>0.14701411119182001</v>
      </c>
      <c r="AY1993" s="30">
        <v>1.49217923425749</v>
      </c>
      <c r="AZ1993" s="30">
        <v>0.98521277239979099</v>
      </c>
      <c r="BA1993" s="30">
        <v>2.4169138964753101</v>
      </c>
      <c r="BB1993" s="62">
        <v>1.5236450849042699E-2</v>
      </c>
      <c r="BC1993" s="108">
        <v>-11.5770748957148</v>
      </c>
      <c r="BD1993" s="22">
        <v>43910</v>
      </c>
      <c r="BE1993" s="22">
        <v>43990</v>
      </c>
      <c r="BF1993" s="24"/>
      <c r="BG1993" s="22"/>
      <c r="BH1993" s="37"/>
    </row>
    <row r="1994" spans="1:60" x14ac:dyDescent="0.25">
      <c r="A1994" s="19"/>
      <c r="B1994" s="17" t="s">
        <v>2008</v>
      </c>
      <c r="C1994" s="17" t="s">
        <v>6274</v>
      </c>
      <c r="D1994" s="17" t="s">
        <v>3353</v>
      </c>
      <c r="E1994" s="20" t="s">
        <v>7293</v>
      </c>
      <c r="F1994" s="20" t="s">
        <v>3151</v>
      </c>
      <c r="G1994" s="82" t="s">
        <v>7255</v>
      </c>
      <c r="H1994" s="85" t="s">
        <v>7275</v>
      </c>
      <c r="I1994" s="21" t="s">
        <v>7418</v>
      </c>
      <c r="J1994" s="21" t="s">
        <v>8256</v>
      </c>
      <c r="K1994" s="19"/>
      <c r="L1994" s="22">
        <v>44015</v>
      </c>
      <c r="M1994" s="98">
        <v>861899.60357761395</v>
      </c>
      <c r="N1994" s="94">
        <v>861899.60357761395</v>
      </c>
      <c r="O1994" s="94">
        <v>926517.87158012402</v>
      </c>
      <c r="P1994" s="62">
        <f t="shared" si="31"/>
        <v>0.93025685743944986</v>
      </c>
      <c r="Q1994" s="22">
        <v>43910</v>
      </c>
      <c r="R1994" s="99">
        <v>15377279.3234531</v>
      </c>
      <c r="S1994" s="99">
        <v>11776522.911546901</v>
      </c>
      <c r="T1994" s="19"/>
      <c r="U1994" s="23">
        <v>-1.5069491804752E-2</v>
      </c>
      <c r="V1994" s="63">
        <v>-2.06497046729055</v>
      </c>
      <c r="W1994" s="23">
        <v>2.7433047114754999E-2</v>
      </c>
      <c r="X1994" s="63">
        <v>-6.8594652531901401</v>
      </c>
      <c r="Y1994" s="23">
        <v>7.5045564000902204E-2</v>
      </c>
      <c r="Z1994" s="63">
        <v>20.705159780685801</v>
      </c>
      <c r="AA1994" s="23">
        <v>0.20340298709197699</v>
      </c>
      <c r="AB1994" s="63">
        <v>37.246914418879904</v>
      </c>
      <c r="AC1994" s="23">
        <v>0.28711986759473801</v>
      </c>
      <c r="AD1994" s="63">
        <v>48.779284007032402</v>
      </c>
      <c r="AE1994" s="23">
        <v>0.27986624758894302</v>
      </c>
      <c r="AF1994" s="64">
        <v>40.179966342868298</v>
      </c>
      <c r="AG1994" s="23">
        <v>-1.5131438090065801E-2</v>
      </c>
      <c r="AH1994" s="63">
        <v>-7.6079696097658598</v>
      </c>
      <c r="AI1994" s="23">
        <v>8.9028026193846005E-2</v>
      </c>
      <c r="AJ1994" s="63">
        <v>18.988915591588</v>
      </c>
      <c r="AK1994" s="23">
        <v>0.76636869264766605</v>
      </c>
      <c r="AL1994" s="23">
        <v>7.1572247297808603E-2</v>
      </c>
      <c r="AM1994" s="63">
        <v>79.801505934330606</v>
      </c>
      <c r="AN1994" s="19"/>
      <c r="AO1994" s="26">
        <v>5.1133944751199999E-2</v>
      </c>
      <c r="AP1994" s="26">
        <v>-3.4711321226495798E-2</v>
      </c>
      <c r="AQ1994" s="26">
        <v>0.14253768804890601</v>
      </c>
      <c r="AR1994" s="26">
        <v>-9.9101776137103997E-2</v>
      </c>
      <c r="AS1994" s="24">
        <v>8</v>
      </c>
      <c r="AT1994" s="24">
        <v>4</v>
      </c>
      <c r="AU1994" s="24">
        <v>7</v>
      </c>
      <c r="AV1994" s="25">
        <v>5</v>
      </c>
      <c r="AW1994" s="19"/>
      <c r="AX1994" s="29">
        <v>0.14700979807079401</v>
      </c>
      <c r="AY1994" s="30">
        <v>1.5159195924006801</v>
      </c>
      <c r="AZ1994" s="30">
        <v>0.99566819206756896</v>
      </c>
      <c r="BA1994" s="30">
        <v>2.45782142767712</v>
      </c>
      <c r="BB1994" s="62">
        <v>1.5236209426766401E-2</v>
      </c>
      <c r="BC1994" s="108">
        <v>-11.518918993460799</v>
      </c>
      <c r="BD1994" s="22">
        <v>43910</v>
      </c>
      <c r="BE1994" s="22">
        <v>43990</v>
      </c>
      <c r="BF1994" s="24"/>
      <c r="BG1994" s="22"/>
      <c r="BH1994" s="37"/>
    </row>
    <row r="1995" spans="1:60" x14ac:dyDescent="0.25">
      <c r="A1995" s="19"/>
      <c r="B1995" s="17" t="s">
        <v>2009</v>
      </c>
      <c r="C1995" s="17" t="s">
        <v>6275</v>
      </c>
      <c r="D1995" s="17" t="s">
        <v>3353</v>
      </c>
      <c r="E1995" s="20" t="s">
        <v>7294</v>
      </c>
      <c r="F1995" s="20" t="s">
        <v>3151</v>
      </c>
      <c r="G1995" s="82" t="s">
        <v>7255</v>
      </c>
      <c r="H1995" s="85" t="s">
        <v>7275</v>
      </c>
      <c r="I1995" s="21" t="s">
        <v>7418</v>
      </c>
      <c r="J1995" s="21" t="s">
        <v>8257</v>
      </c>
      <c r="K1995" s="19"/>
      <c r="L1995" s="22">
        <v>44015</v>
      </c>
      <c r="M1995" s="98">
        <v>867906.13815784501</v>
      </c>
      <c r="N1995" s="94">
        <v>867906.13815784501</v>
      </c>
      <c r="O1995" s="94">
        <v>932572.20079231297</v>
      </c>
      <c r="P1995" s="62">
        <f t="shared" si="31"/>
        <v>0.93065838486336205</v>
      </c>
      <c r="Q1995" s="22">
        <v>43910</v>
      </c>
      <c r="R1995" s="99">
        <v>41627494.507062502</v>
      </c>
      <c r="S1995" s="99">
        <v>26342801.729593799</v>
      </c>
      <c r="T1995" s="19"/>
      <c r="U1995" s="23">
        <v>-1.50653704349679E-2</v>
      </c>
      <c r="V1995" s="63">
        <v>-2.0645583303121402</v>
      </c>
      <c r="W1995" s="23">
        <v>2.7559694040974098E-2</v>
      </c>
      <c r="X1995" s="63">
        <v>-6.8468005605682301</v>
      </c>
      <c r="Y1995" s="23">
        <v>7.5849928605748601E-2</v>
      </c>
      <c r="Z1995" s="63">
        <v>20.785596241155901</v>
      </c>
      <c r="AA1995" s="23">
        <v>0.205215204077831</v>
      </c>
      <c r="AB1995" s="63">
        <v>37.4281361174653</v>
      </c>
      <c r="AC1995" s="23">
        <v>0.29098802155756898</v>
      </c>
      <c r="AD1995" s="63">
        <v>49.166099403286402</v>
      </c>
      <c r="AE1995" s="23">
        <v>0.28559769444284</v>
      </c>
      <c r="AF1995" s="64">
        <v>40.753111028228901</v>
      </c>
      <c r="AG1995" s="23">
        <v>-1.5119261302061201E-2</v>
      </c>
      <c r="AH1995" s="63">
        <v>-7.6067519309653999</v>
      </c>
      <c r="AI1995" s="23">
        <v>8.9856336018856398E-2</v>
      </c>
      <c r="AJ1995" s="63">
        <v>19.071746574103599</v>
      </c>
      <c r="AK1995" s="23">
        <v>0.77867842639214402</v>
      </c>
      <c r="AL1995" s="23">
        <v>7.24768437521561E-2</v>
      </c>
      <c r="AM1995" s="63">
        <v>81.032479308778406</v>
      </c>
      <c r="AN1995" s="19"/>
      <c r="AO1995" s="26">
        <v>5.1146906309441E-2</v>
      </c>
      <c r="AP1995" s="26">
        <v>-3.47074023220557E-2</v>
      </c>
      <c r="AQ1995" s="26">
        <v>0.14267846846822099</v>
      </c>
      <c r="AR1995" s="26">
        <v>-9.8987033859884804E-2</v>
      </c>
      <c r="AS1995" s="24">
        <v>8</v>
      </c>
      <c r="AT1995" s="24">
        <v>4</v>
      </c>
      <c r="AU1995" s="24">
        <v>7</v>
      </c>
      <c r="AV1995" s="25">
        <v>5</v>
      </c>
      <c r="AW1995" s="19"/>
      <c r="AX1995" s="29">
        <v>0.147007544437947</v>
      </c>
      <c r="AY1995" s="30">
        <v>1.5278203393354499</v>
      </c>
      <c r="AZ1995" s="30">
        <v>1.0009090077837799</v>
      </c>
      <c r="BA1995" s="30">
        <v>2.47835733957618</v>
      </c>
      <c r="BB1995" s="62">
        <v>1.52360790042439E-2</v>
      </c>
      <c r="BC1995" s="108">
        <v>-11.4898241051123</v>
      </c>
      <c r="BD1995" s="22">
        <v>43910</v>
      </c>
      <c r="BE1995" s="22">
        <v>43990</v>
      </c>
      <c r="BF1995" s="24"/>
      <c r="BG1995" s="22"/>
      <c r="BH1995" s="37"/>
    </row>
    <row r="1996" spans="1:60" x14ac:dyDescent="0.25">
      <c r="A1996" s="19"/>
      <c r="B1996" s="17" t="s">
        <v>2010</v>
      </c>
      <c r="C1996" s="17" t="s">
        <v>6276</v>
      </c>
      <c r="D1996" s="17" t="s">
        <v>3353</v>
      </c>
      <c r="E1996" s="20" t="s">
        <v>7295</v>
      </c>
      <c r="F1996" s="20" t="s">
        <v>3151</v>
      </c>
      <c r="G1996" s="82" t="s">
        <v>7255</v>
      </c>
      <c r="H1996" s="85" t="s">
        <v>7275</v>
      </c>
      <c r="I1996" s="21" t="s">
        <v>7418</v>
      </c>
      <c r="J1996" s="21" t="s">
        <v>2982</v>
      </c>
      <c r="K1996" s="19"/>
      <c r="L1996" s="22">
        <v>44015</v>
      </c>
      <c r="M1996" s="98">
        <v>820041.91244029999</v>
      </c>
      <c r="N1996" s="94">
        <v>820041.91244029999</v>
      </c>
      <c r="O1996" s="94"/>
      <c r="P1996" s="62" t="str">
        <f t="shared" si="31"/>
        <v/>
      </c>
      <c r="Q1996" s="22"/>
      <c r="R1996" s="99">
        <v>109244.58532543899</v>
      </c>
      <c r="S1996" s="99"/>
      <c r="T1996" s="19"/>
      <c r="U1996" s="23">
        <v>-1.50572492248102E-2</v>
      </c>
      <c r="V1996" s="63">
        <v>-2.0637462092963701</v>
      </c>
      <c r="W1996" s="23">
        <v>2.78134728778241E-2</v>
      </c>
      <c r="X1996" s="63">
        <v>-6.8214226768832296</v>
      </c>
      <c r="Y1996" s="23">
        <v>7.5259400467985002E-2</v>
      </c>
      <c r="Z1996" s="63">
        <v>20.726543427386801</v>
      </c>
      <c r="AA1996" s="23"/>
      <c r="AB1996" s="63"/>
      <c r="AC1996" s="23"/>
      <c r="AD1996" s="63"/>
      <c r="AE1996" s="23"/>
      <c r="AF1996" s="64"/>
      <c r="AG1996" s="23">
        <v>-1.50949677863537E-2</v>
      </c>
      <c r="AH1996" s="63">
        <v>-7.6043225793910096</v>
      </c>
      <c r="AI1996" s="23">
        <v>8.9284992145694603E-2</v>
      </c>
      <c r="AJ1996" s="63">
        <v>19.014612186787399</v>
      </c>
      <c r="AK1996" s="23">
        <v>0.153089542882371</v>
      </c>
      <c r="AL1996" s="23">
        <v>0.16205843789968599</v>
      </c>
      <c r="AM1996" s="63">
        <v>27.463633089908399</v>
      </c>
      <c r="AN1996" s="19"/>
      <c r="AO1996" s="26">
        <v>5.1172928375308402E-2</v>
      </c>
      <c r="AP1996" s="26">
        <v>-3.4699495092354503E-2</v>
      </c>
      <c r="AQ1996" s="26">
        <v>0.142960349945497</v>
      </c>
      <c r="AR1996" s="26">
        <v>-9.8757465885719306E-2</v>
      </c>
      <c r="AS1996" s="24"/>
      <c r="AT1996" s="24"/>
      <c r="AU1996" s="24"/>
      <c r="AV1996" s="25"/>
      <c r="AW1996" s="19"/>
      <c r="AX1996" s="29">
        <v>0.152726832962362</v>
      </c>
      <c r="AY1996" s="30">
        <v>1.2627316378657301</v>
      </c>
      <c r="AZ1996" s="30">
        <v>0.69720115643576697</v>
      </c>
      <c r="BA1996" s="30">
        <v>2.04120220631739</v>
      </c>
      <c r="BB1996" s="62">
        <v>1.5830151652789899E-2</v>
      </c>
      <c r="BC1996" s="108">
        <v>-11.431609458479199</v>
      </c>
      <c r="BD1996" s="22">
        <v>43910</v>
      </c>
      <c r="BE1996" s="22">
        <v>43990</v>
      </c>
      <c r="BF1996" s="24"/>
      <c r="BG1996" s="22"/>
      <c r="BH1996" s="37"/>
    </row>
    <row r="1997" spans="1:60" x14ac:dyDescent="0.25">
      <c r="A1997" s="19"/>
      <c r="B1997" s="17" t="s">
        <v>2011</v>
      </c>
      <c r="C1997" s="17" t="s">
        <v>6277</v>
      </c>
      <c r="D1997" s="17" t="s">
        <v>3354</v>
      </c>
      <c r="E1997" s="20" t="s">
        <v>7289</v>
      </c>
      <c r="F1997" s="20" t="s">
        <v>7448</v>
      </c>
      <c r="G1997" s="82" t="s">
        <v>7255</v>
      </c>
      <c r="H1997" s="85" t="s">
        <v>7275</v>
      </c>
      <c r="I1997" s="21" t="s">
        <v>7418</v>
      </c>
      <c r="J1997" s="21" t="s">
        <v>8258</v>
      </c>
      <c r="K1997" s="19"/>
      <c r="L1997" s="22">
        <v>44015</v>
      </c>
      <c r="M1997" s="98">
        <v>1809386.3352699301</v>
      </c>
      <c r="N1997" s="94">
        <v>1809386.3352699301</v>
      </c>
      <c r="O1997" s="94">
        <v>1951714.3493194601</v>
      </c>
      <c r="P1997" s="62">
        <f t="shared" si="31"/>
        <v>0.92707538677514045</v>
      </c>
      <c r="Q1997" s="22">
        <v>43910</v>
      </c>
      <c r="R1997" s="99">
        <v>36186556.641125001</v>
      </c>
      <c r="S1997" s="99">
        <v>30591508.9224375</v>
      </c>
      <c r="T1997" s="19"/>
      <c r="U1997" s="23">
        <v>-1.50788055871089E-2</v>
      </c>
      <c r="V1997" s="63">
        <v>-2.0659018455262399</v>
      </c>
      <c r="W1997" s="23">
        <v>2.7031396632082798E-2</v>
      </c>
      <c r="X1997" s="63">
        <v>-6.8996303014573597</v>
      </c>
      <c r="Y1997" s="23">
        <v>6.7362931078605498E-2</v>
      </c>
      <c r="Z1997" s="63">
        <v>19.936896488448799</v>
      </c>
      <c r="AA1997" s="23">
        <v>0.183208265913127</v>
      </c>
      <c r="AB1997" s="63">
        <v>35.227442300994902</v>
      </c>
      <c r="AC1997" s="23">
        <v>0.24471438678476301</v>
      </c>
      <c r="AD1997" s="63">
        <v>44.538735926034903</v>
      </c>
      <c r="AE1997" s="23">
        <v>0.223480315289635</v>
      </c>
      <c r="AF1997" s="64">
        <v>34.5413731129374</v>
      </c>
      <c r="AG1997" s="23">
        <v>-1.51599770942994E-2</v>
      </c>
      <c r="AH1997" s="63">
        <v>-7.6108235101855799</v>
      </c>
      <c r="AI1997" s="23">
        <v>8.1106516143336194E-2</v>
      </c>
      <c r="AJ1997" s="63">
        <v>18.196764586551598</v>
      </c>
      <c r="AK1997" s="23">
        <v>1908.50149885416</v>
      </c>
      <c r="AL1997" s="23">
        <v>0.807536247551907</v>
      </c>
      <c r="AM1997" s="63">
        <v>190797.714073896</v>
      </c>
      <c r="AN1997" s="19"/>
      <c r="AO1997" s="26">
        <v>3.6562467706971802E-2</v>
      </c>
      <c r="AP1997" s="26">
        <v>-2.3697969111708499E-2</v>
      </c>
      <c r="AQ1997" s="26">
        <v>0.14043535934979401</v>
      </c>
      <c r="AR1997" s="26">
        <v>-0.10072330853567101</v>
      </c>
      <c r="AS1997" s="24">
        <v>8</v>
      </c>
      <c r="AT1997" s="24">
        <v>4</v>
      </c>
      <c r="AU1997" s="24">
        <v>7</v>
      </c>
      <c r="AV1997" s="25">
        <v>5</v>
      </c>
      <c r="AW1997" s="19"/>
      <c r="AX1997" s="29">
        <v>0.13543663035729001</v>
      </c>
      <c r="AY1997" s="30">
        <v>1.39872167598514</v>
      </c>
      <c r="AZ1997" s="30">
        <v>0.97257535264634498</v>
      </c>
      <c r="BA1997" s="30">
        <v>2.2203106211600199</v>
      </c>
      <c r="BB1997" s="62">
        <v>1.4016095484294101E-2</v>
      </c>
      <c r="BC1997" s="108">
        <v>-11.794363207751299</v>
      </c>
      <c r="BD1997" s="22">
        <v>43910</v>
      </c>
      <c r="BE1997" s="22">
        <v>43990</v>
      </c>
      <c r="BF1997" s="24"/>
      <c r="BG1997" s="22"/>
      <c r="BH1997" s="37"/>
    </row>
    <row r="1998" spans="1:60" x14ac:dyDescent="0.25">
      <c r="A1998" s="19"/>
      <c r="B1998" s="17" t="s">
        <v>2012</v>
      </c>
      <c r="C1998" s="17" t="s">
        <v>6278</v>
      </c>
      <c r="D1998" s="17" t="s">
        <v>3354</v>
      </c>
      <c r="E1998" s="20" t="s">
        <v>7298</v>
      </c>
      <c r="F1998" s="20" t="s">
        <v>7448</v>
      </c>
      <c r="G1998" s="82" t="s">
        <v>7255</v>
      </c>
      <c r="H1998" s="85" t="s">
        <v>7275</v>
      </c>
      <c r="I1998" s="21" t="s">
        <v>7418</v>
      </c>
      <c r="J1998" s="21" t="s">
        <v>8259</v>
      </c>
      <c r="K1998" s="19"/>
      <c r="L1998" s="22">
        <v>44015</v>
      </c>
      <c r="M1998" s="98">
        <v>1951088.77504539</v>
      </c>
      <c r="N1998" s="94">
        <v>1951088.77504539</v>
      </c>
      <c r="O1998" s="94">
        <v>2103360.5256118798</v>
      </c>
      <c r="P1998" s="62">
        <f t="shared" si="31"/>
        <v>0.9276054919200345</v>
      </c>
      <c r="Q1998" s="22">
        <v>43910</v>
      </c>
      <c r="R1998" s="99">
        <v>943707.29407031299</v>
      </c>
      <c r="S1998" s="99">
        <v>893578.56225195294</v>
      </c>
      <c r="T1998" s="19"/>
      <c r="U1998" s="23">
        <v>-1.50782332366362E-2</v>
      </c>
      <c r="V1998" s="63">
        <v>-2.0658446104789601</v>
      </c>
      <c r="W1998" s="23">
        <v>2.7048511043176401E-2</v>
      </c>
      <c r="X1998" s="63">
        <v>-6.8979188603479997</v>
      </c>
      <c r="Y1998" s="23">
        <v>6.9179958109089099E-2</v>
      </c>
      <c r="Z1998" s="63">
        <v>20.118599191482598</v>
      </c>
      <c r="AA1998" s="23">
        <v>0.18755835381132799</v>
      </c>
      <c r="AB1998" s="63">
        <v>35.662451090814997</v>
      </c>
      <c r="AC1998" s="23">
        <v>0.25308500953193303</v>
      </c>
      <c r="AD1998" s="63">
        <v>45.375798200722798</v>
      </c>
      <c r="AE1998" s="23">
        <v>0.23219616662041501</v>
      </c>
      <c r="AF1998" s="64">
        <v>35.412958246015499</v>
      </c>
      <c r="AG1998" s="23">
        <v>-1.5158303937823799E-2</v>
      </c>
      <c r="AH1998" s="63">
        <v>-7.6106561945416598</v>
      </c>
      <c r="AI1998" s="23">
        <v>8.2994199949171205E-2</v>
      </c>
      <c r="AJ1998" s="63">
        <v>18.385532967135099</v>
      </c>
      <c r="AK1998" s="23">
        <v>0.78176683160243599</v>
      </c>
      <c r="AL1998" s="23">
        <v>6.2822204685289804E-2</v>
      </c>
      <c r="AM1998" s="63">
        <v>91.058011026936597</v>
      </c>
      <c r="AN1998" s="19"/>
      <c r="AO1998" s="26">
        <v>3.6573229575878899E-2</v>
      </c>
      <c r="AP1998" s="26">
        <v>-2.3671432782975899E-2</v>
      </c>
      <c r="AQ1998" s="26">
        <v>0.140766968561366</v>
      </c>
      <c r="AR1998" s="26">
        <v>-0.10036669425156999</v>
      </c>
      <c r="AS1998" s="24">
        <v>8</v>
      </c>
      <c r="AT1998" s="24">
        <v>4</v>
      </c>
      <c r="AU1998" s="24">
        <v>7</v>
      </c>
      <c r="AV1998" s="25">
        <v>5</v>
      </c>
      <c r="AW1998" s="19"/>
      <c r="AX1998" s="29">
        <v>0.13543117725625101</v>
      </c>
      <c r="AY1998" s="30">
        <v>1.4297184561637599</v>
      </c>
      <c r="AZ1998" s="30">
        <v>0.98568264996447397</v>
      </c>
      <c r="BA1998" s="30">
        <v>2.2724434013216501</v>
      </c>
      <c r="BB1998" s="62">
        <v>1.40157113501846E-2</v>
      </c>
      <c r="BC1998" s="108">
        <v>-11.7451542769704</v>
      </c>
      <c r="BD1998" s="22">
        <v>43910</v>
      </c>
      <c r="BE1998" s="22">
        <v>43990</v>
      </c>
      <c r="BF1998" s="24"/>
      <c r="BG1998" s="22"/>
      <c r="BH1998" s="37"/>
    </row>
    <row r="1999" spans="1:60" x14ac:dyDescent="0.25">
      <c r="A1999" s="19"/>
      <c r="B1999" s="17" t="s">
        <v>2013</v>
      </c>
      <c r="C1999" s="17" t="s">
        <v>6279</v>
      </c>
      <c r="D1999" s="17" t="s">
        <v>3354</v>
      </c>
      <c r="E1999" s="20" t="s">
        <v>7293</v>
      </c>
      <c r="F1999" s="20" t="s">
        <v>7448</v>
      </c>
      <c r="G1999" s="82" t="s">
        <v>7255</v>
      </c>
      <c r="H1999" s="85" t="s">
        <v>7275</v>
      </c>
      <c r="I1999" s="21" t="s">
        <v>7418</v>
      </c>
      <c r="J1999" s="21" t="s">
        <v>8260</v>
      </c>
      <c r="K1999" s="19"/>
      <c r="L1999" s="22">
        <v>44015</v>
      </c>
      <c r="M1999" s="98">
        <v>840156.68805980706</v>
      </c>
      <c r="N1999" s="94">
        <v>840156.68805980706</v>
      </c>
      <c r="O1999" s="94">
        <v>905794.61187839496</v>
      </c>
      <c r="P1999" s="62">
        <f t="shared" si="31"/>
        <v>0.92753553293668745</v>
      </c>
      <c r="Q1999" s="22">
        <v>43910</v>
      </c>
      <c r="R1999" s="99">
        <v>34242834.815250002</v>
      </c>
      <c r="S1999" s="99">
        <v>28715539.297281299</v>
      </c>
      <c r="T1999" s="19"/>
      <c r="U1999" s="23">
        <v>-1.50779743180465E-2</v>
      </c>
      <c r="V1999" s="63">
        <v>-2.0658187186199899</v>
      </c>
      <c r="W1999" s="23">
        <v>2.7057121753386999E-2</v>
      </c>
      <c r="X1999" s="63">
        <v>-6.89705778932694</v>
      </c>
      <c r="Y1999" s="23">
        <v>6.8622704580775504E-2</v>
      </c>
      <c r="Z1999" s="63">
        <v>20.062873838673099</v>
      </c>
      <c r="AA1999" s="23">
        <v>0.189790008880664</v>
      </c>
      <c r="AB1999" s="63">
        <v>35.885616597719498</v>
      </c>
      <c r="AC1999" s="23">
        <v>0.26261155460087998</v>
      </c>
      <c r="AD1999" s="63">
        <v>46.328452707617501</v>
      </c>
      <c r="AE1999" s="23">
        <v>0.24327546055079399</v>
      </c>
      <c r="AF1999" s="64">
        <v>36.520887639024302</v>
      </c>
      <c r="AG1999" s="23">
        <v>-1.5157527242081401E-2</v>
      </c>
      <c r="AH1999" s="63">
        <v>-7.61057852496742</v>
      </c>
      <c r="AI1999" s="23">
        <v>8.2422610390494797E-2</v>
      </c>
      <c r="AJ1999" s="63">
        <v>18.3283740112674</v>
      </c>
      <c r="AK1999" s="23">
        <v>1797.39606151819</v>
      </c>
      <c r="AL1999" s="23">
        <v>1.20463443743531</v>
      </c>
      <c r="AM1999" s="63">
        <v>179752.487479687</v>
      </c>
      <c r="AN1999" s="19"/>
      <c r="AO1999" s="26">
        <v>3.6589534614904599E-2</v>
      </c>
      <c r="AP1999" s="26">
        <v>-2.3625278454346699E-2</v>
      </c>
      <c r="AQ1999" s="26">
        <v>0.14130569006374599</v>
      </c>
      <c r="AR1999" s="26">
        <v>-0.10031269034239799</v>
      </c>
      <c r="AS1999" s="24">
        <v>8</v>
      </c>
      <c r="AT1999" s="24">
        <v>4</v>
      </c>
      <c r="AU1999" s="24">
        <v>7</v>
      </c>
      <c r="AV1999" s="25">
        <v>5</v>
      </c>
      <c r="AW1999" s="19"/>
      <c r="AX1999" s="29">
        <v>0.13542733718291899</v>
      </c>
      <c r="AY1999" s="30">
        <v>1.445936154827</v>
      </c>
      <c r="AZ1999" s="30">
        <v>0.99244210775123098</v>
      </c>
      <c r="BA1999" s="30">
        <v>2.2996460330541599</v>
      </c>
      <c r="BB1999" s="62">
        <v>1.4015407201986799E-2</v>
      </c>
      <c r="BC1999" s="108">
        <v>-11.752424384976599</v>
      </c>
      <c r="BD1999" s="22">
        <v>43910</v>
      </c>
      <c r="BE1999" s="22">
        <v>43990</v>
      </c>
      <c r="BF1999" s="24"/>
      <c r="BG1999" s="22"/>
      <c r="BH1999" s="37"/>
    </row>
    <row r="2000" spans="1:60" x14ac:dyDescent="0.25">
      <c r="A2000" s="19"/>
      <c r="B2000" s="17" t="s">
        <v>2014</v>
      </c>
      <c r="C2000" s="17" t="s">
        <v>6280</v>
      </c>
      <c r="D2000" s="17" t="s">
        <v>3354</v>
      </c>
      <c r="E2000" s="20" t="s">
        <v>7294</v>
      </c>
      <c r="F2000" s="20" t="s">
        <v>7448</v>
      </c>
      <c r="G2000" s="82" t="s">
        <v>7255</v>
      </c>
      <c r="H2000" s="85" t="s">
        <v>7275</v>
      </c>
      <c r="I2000" s="21" t="s">
        <v>7418</v>
      </c>
      <c r="J2000" s="21" t="s">
        <v>8261</v>
      </c>
      <c r="K2000" s="19"/>
      <c r="L2000" s="22">
        <v>44015</v>
      </c>
      <c r="M2000" s="98">
        <v>1974151.26293755</v>
      </c>
      <c r="N2000" s="94">
        <v>1974151.26293755</v>
      </c>
      <c r="O2000" s="94">
        <v>2125166.9239387498</v>
      </c>
      <c r="P2000" s="62">
        <f t="shared" si="31"/>
        <v>0.92893938857221159</v>
      </c>
      <c r="Q2000" s="22">
        <v>43910</v>
      </c>
      <c r="R2000" s="99">
        <v>192207816.28475001</v>
      </c>
      <c r="S2000" s="99">
        <v>92489085.440624997</v>
      </c>
      <c r="T2000" s="19"/>
      <c r="U2000" s="23">
        <v>-1.5073565787133701E-2</v>
      </c>
      <c r="V2000" s="63">
        <v>-2.06537786552872</v>
      </c>
      <c r="W2000" s="23">
        <v>2.7238842840233701E-2</v>
      </c>
      <c r="X2000" s="63">
        <v>-6.87888568064227</v>
      </c>
      <c r="Y2000" s="23">
        <v>7.1621266211877796E-2</v>
      </c>
      <c r="Z2000" s="63">
        <v>20.362730001768799</v>
      </c>
      <c r="AA2000" s="23">
        <v>0.19750915805518199</v>
      </c>
      <c r="AB2000" s="63">
        <v>36.6575315151713</v>
      </c>
      <c r="AC2000" s="23">
        <v>0.28013099298375899</v>
      </c>
      <c r="AD2000" s="63">
        <v>48.080396545934498</v>
      </c>
      <c r="AE2000" s="23">
        <v>0.26973323866695897</v>
      </c>
      <c r="AF2000" s="64">
        <v>39.166665450669797</v>
      </c>
      <c r="AG2000" s="23">
        <v>-1.5144342642088301E-2</v>
      </c>
      <c r="AH2000" s="63">
        <v>-7.6092600649644702</v>
      </c>
      <c r="AI2000" s="23">
        <v>8.5523731424473198E-2</v>
      </c>
      <c r="AJ2000" s="63">
        <v>18.6384861146507</v>
      </c>
      <c r="AK2000" s="23">
        <v>2052.7761648487999</v>
      </c>
      <c r="AL2000" s="23">
        <v>0.81788216440356298</v>
      </c>
      <c r="AM2000" s="63">
        <v>205225.180673361</v>
      </c>
      <c r="AN2000" s="19"/>
      <c r="AO2000" s="26">
        <v>3.6610188113627401E-2</v>
      </c>
      <c r="AP2000" s="26">
        <v>-2.3566579849102699E-2</v>
      </c>
      <c r="AQ2000" s="26">
        <v>0.14199147209918001</v>
      </c>
      <c r="AR2000" s="26">
        <v>-9.9759390966937603E-2</v>
      </c>
      <c r="AS2000" s="24">
        <v>8</v>
      </c>
      <c r="AT2000" s="24">
        <v>4</v>
      </c>
      <c r="AU2000" s="24">
        <v>7</v>
      </c>
      <c r="AV2000" s="25">
        <v>5</v>
      </c>
      <c r="AW2000" s="19"/>
      <c r="AX2000" s="29">
        <v>0.13540124826075001</v>
      </c>
      <c r="AY2000" s="30">
        <v>1.50098280485508</v>
      </c>
      <c r="AZ2000" s="30">
        <v>1.0156822853659799</v>
      </c>
      <c r="BA2000" s="30">
        <v>2.39258590541067</v>
      </c>
      <c r="BB2000" s="62">
        <v>1.4013025423919301E-2</v>
      </c>
      <c r="BC2000" s="108">
        <v>-11.6297092118475</v>
      </c>
      <c r="BD2000" s="22">
        <v>43910</v>
      </c>
      <c r="BE2000" s="22">
        <v>43990</v>
      </c>
      <c r="BF2000" s="24"/>
      <c r="BG2000" s="22"/>
      <c r="BH2000" s="37"/>
    </row>
    <row r="2001" spans="1:60" x14ac:dyDescent="0.25">
      <c r="A2001" s="19"/>
      <c r="B2001" s="17" t="s">
        <v>2015</v>
      </c>
      <c r="C2001" s="17" t="s">
        <v>6281</v>
      </c>
      <c r="D2001" s="17" t="s">
        <v>3354</v>
      </c>
      <c r="E2001" s="20" t="s">
        <v>7305</v>
      </c>
      <c r="F2001" s="20" t="s">
        <v>7448</v>
      </c>
      <c r="G2001" s="82" t="s">
        <v>7255</v>
      </c>
      <c r="H2001" s="85" t="s">
        <v>7275</v>
      </c>
      <c r="I2001" s="21" t="s">
        <v>7418</v>
      </c>
      <c r="J2001" s="21" t="s">
        <v>8262</v>
      </c>
      <c r="K2001" s="19"/>
      <c r="L2001" s="22">
        <v>44015</v>
      </c>
      <c r="M2001" s="98">
        <v>815.878903999925</v>
      </c>
      <c r="N2001" s="94">
        <v>815.878903999925</v>
      </c>
      <c r="O2001" s="94">
        <v>876.68186600040599</v>
      </c>
      <c r="P2001" s="62">
        <f t="shared" si="31"/>
        <v>0.93064421159082944</v>
      </c>
      <c r="Q2001" s="22">
        <v>43910</v>
      </c>
      <c r="R2001" s="99">
        <v>642184.34734765603</v>
      </c>
      <c r="S2001" s="99">
        <v>334149.40804931603</v>
      </c>
      <c r="T2001" s="19"/>
      <c r="U2001" s="23">
        <v>-1.50804248487475E-2</v>
      </c>
      <c r="V2001" s="63">
        <v>-2.0660637716901</v>
      </c>
      <c r="W2001" s="23">
        <v>2.778824278721E-2</v>
      </c>
      <c r="X2001" s="63">
        <v>-6.8239456859446399</v>
      </c>
      <c r="Y2001" s="23">
        <v>7.2081998021530994E-2</v>
      </c>
      <c r="Z2001" s="63">
        <v>20.408803182741401</v>
      </c>
      <c r="AA2001" s="23">
        <v>0.18791044266079601</v>
      </c>
      <c r="AB2001" s="63">
        <v>35.697659975732698</v>
      </c>
      <c r="AC2001" s="23">
        <v>0.251364418194571</v>
      </c>
      <c r="AD2001" s="63">
        <v>45.203739067015697</v>
      </c>
      <c r="AE2001" s="23">
        <v>0.22819687786977699</v>
      </c>
      <c r="AF2001" s="64">
        <v>35.013029370922602</v>
      </c>
      <c r="AG2001" s="23">
        <v>-1.51648782402845E-2</v>
      </c>
      <c r="AH2001" s="63">
        <v>-7.61131362478773</v>
      </c>
      <c r="AI2001" s="23">
        <v>8.5817409722949406E-2</v>
      </c>
      <c r="AJ2001" s="63">
        <v>18.667853944498301</v>
      </c>
      <c r="AK2001" s="23">
        <v>0.26449723195226399</v>
      </c>
      <c r="AL2001" s="23">
        <v>5.9994837833073703E-2</v>
      </c>
      <c r="AM2001" s="63">
        <v>25.481387976848101</v>
      </c>
      <c r="AN2001" s="19"/>
      <c r="AO2001" s="26">
        <v>3.6556978096996297E-2</v>
      </c>
      <c r="AP2001" s="26">
        <v>-2.3708267339316101E-2</v>
      </c>
      <c r="AQ2001" s="26">
        <v>0.14075838113058101</v>
      </c>
      <c r="AR2001" s="26">
        <v>-0.100971928765794</v>
      </c>
      <c r="AS2001" s="24">
        <v>8</v>
      </c>
      <c r="AT2001" s="24">
        <v>4</v>
      </c>
      <c r="AU2001" s="24">
        <v>7</v>
      </c>
      <c r="AV2001" s="25">
        <v>5</v>
      </c>
      <c r="AW2001" s="19"/>
      <c r="AX2001" s="29">
        <v>0.13545263934633101</v>
      </c>
      <c r="AY2001" s="30">
        <v>1.4338082540943999</v>
      </c>
      <c r="AZ2001" s="30">
        <v>0.98734432149740303</v>
      </c>
      <c r="BA2001" s="30">
        <v>2.28115763726964</v>
      </c>
      <c r="BB2001" s="62">
        <v>1.4018288355218801E-2</v>
      </c>
      <c r="BC2001" s="108">
        <v>-11.512247819264299</v>
      </c>
      <c r="BD2001" s="22">
        <v>43910</v>
      </c>
      <c r="BE2001" s="22">
        <v>43990</v>
      </c>
      <c r="BF2001" s="24"/>
      <c r="BG2001" s="22"/>
      <c r="BH2001" s="37"/>
    </row>
    <row r="2002" spans="1:60" x14ac:dyDescent="0.25">
      <c r="A2002" s="19"/>
      <c r="B2002" s="17" t="s">
        <v>2016</v>
      </c>
      <c r="C2002" s="17" t="s">
        <v>6282</v>
      </c>
      <c r="D2002" s="17" t="s">
        <v>3354</v>
      </c>
      <c r="E2002" s="20" t="s">
        <v>7307</v>
      </c>
      <c r="F2002" s="20" t="s">
        <v>7448</v>
      </c>
      <c r="G2002" s="82" t="s">
        <v>7255</v>
      </c>
      <c r="H2002" s="85" t="s">
        <v>7275</v>
      </c>
      <c r="I2002" s="21" t="s">
        <v>7418</v>
      </c>
      <c r="J2002" s="21" t="s">
        <v>8263</v>
      </c>
      <c r="K2002" s="19"/>
      <c r="L2002" s="22">
        <v>44015</v>
      </c>
      <c r="M2002" s="98">
        <v>803.98000000044703</v>
      </c>
      <c r="N2002" s="94">
        <v>803.98000000044703</v>
      </c>
      <c r="O2002" s="94">
        <v>867.83000000007496</v>
      </c>
      <c r="P2002" s="62">
        <f t="shared" si="31"/>
        <v>0.92642568244976276</v>
      </c>
      <c r="Q2002" s="22">
        <v>43910</v>
      </c>
      <c r="R2002" s="99">
        <v>0</v>
      </c>
      <c r="S2002" s="99">
        <v>0</v>
      </c>
      <c r="T2002" s="19"/>
      <c r="U2002" s="23">
        <v>-1.50804248487475E-2</v>
      </c>
      <c r="V2002" s="63">
        <v>-2.0660637716901</v>
      </c>
      <c r="W2002" s="23">
        <v>2.69780037306191E-2</v>
      </c>
      <c r="X2002" s="63">
        <v>-6.9049695916037299</v>
      </c>
      <c r="Y2002" s="23">
        <v>6.6060252465831595E-2</v>
      </c>
      <c r="Z2002" s="63">
        <v>19.8066286271787</v>
      </c>
      <c r="AA2002" s="23">
        <v>0.180067517982097</v>
      </c>
      <c r="AB2002" s="63">
        <v>34.913367507862901</v>
      </c>
      <c r="AC2002" s="23">
        <v>0.23459406336041899</v>
      </c>
      <c r="AD2002" s="63">
        <v>43.526703583600501</v>
      </c>
      <c r="AE2002" s="23">
        <v>-0.99878971533500605</v>
      </c>
      <c r="AF2002" s="64">
        <v>-87.685629949555704</v>
      </c>
      <c r="AG2002" s="23">
        <v>-1.51648782402845E-2</v>
      </c>
      <c r="AH2002" s="63">
        <v>-7.61131362478773</v>
      </c>
      <c r="AI2002" s="23">
        <v>7.9718514141859501E-2</v>
      </c>
      <c r="AJ2002" s="63">
        <v>18.057964386389401</v>
      </c>
      <c r="AK2002" s="23">
        <v>0.72095810946892003</v>
      </c>
      <c r="AL2002" s="23">
        <v>5.8936378676662599E-2</v>
      </c>
      <c r="AM2002" s="63">
        <v>84.977138813585</v>
      </c>
      <c r="AN2002" s="19"/>
      <c r="AO2002" s="26">
        <v>3.6556978096996297E-2</v>
      </c>
      <c r="AP2002" s="26">
        <v>-2.37082673384066E-2</v>
      </c>
      <c r="AQ2002" s="26">
        <v>0.140306192692224</v>
      </c>
      <c r="AR2002" s="26">
        <v>-0.10097192876492</v>
      </c>
      <c r="AS2002" s="24">
        <v>8</v>
      </c>
      <c r="AT2002" s="24">
        <v>4</v>
      </c>
      <c r="AU2002" s="24">
        <v>7</v>
      </c>
      <c r="AV2002" s="25">
        <v>5</v>
      </c>
      <c r="AW2002" s="19"/>
      <c r="AX2002" s="29">
        <v>0.13545393193795499</v>
      </c>
      <c r="AY2002" s="30">
        <v>1.3761199063064899</v>
      </c>
      <c r="AZ2002" s="30">
        <v>0.96308117005446503</v>
      </c>
      <c r="BA2002" s="30">
        <v>2.18275926805654</v>
      </c>
      <c r="BB2002" s="62">
        <v>1.40178024925262E-2</v>
      </c>
      <c r="BC2002" s="108">
        <v>-11.8525517670932</v>
      </c>
      <c r="BD2002" s="22">
        <v>43910</v>
      </c>
      <c r="BE2002" s="22">
        <v>43990</v>
      </c>
      <c r="BF2002" s="24"/>
      <c r="BG2002" s="22"/>
      <c r="BH2002" s="37"/>
    </row>
    <row r="2003" spans="1:60" x14ac:dyDescent="0.25">
      <c r="A2003" s="19"/>
      <c r="B2003" s="17" t="s">
        <v>2017</v>
      </c>
      <c r="C2003" s="17" t="s">
        <v>6283</v>
      </c>
      <c r="D2003" s="17" t="s">
        <v>3355</v>
      </c>
      <c r="E2003" s="20" t="s">
        <v>7289</v>
      </c>
      <c r="F2003" s="20" t="s">
        <v>3160</v>
      </c>
      <c r="G2003" s="82" t="s">
        <v>7251</v>
      </c>
      <c r="H2003" s="85" t="s">
        <v>7268</v>
      </c>
      <c r="I2003" s="21" t="s">
        <v>7417</v>
      </c>
      <c r="J2003" s="21" t="s">
        <v>8264</v>
      </c>
      <c r="K2003" s="19"/>
      <c r="L2003" s="22">
        <v>44015</v>
      </c>
      <c r="M2003" s="98">
        <v>983.33440000005101</v>
      </c>
      <c r="N2003" s="94">
        <v>983.33440000005101</v>
      </c>
      <c r="O2003" s="94">
        <v>1106.2894999999601</v>
      </c>
      <c r="P2003" s="62">
        <f t="shared" si="31"/>
        <v>0.88885811534872783</v>
      </c>
      <c r="Q2003" s="22">
        <v>43748</v>
      </c>
      <c r="R2003" s="99">
        <v>7626635.7510000002</v>
      </c>
      <c r="S2003" s="99">
        <v>27357772.034812499</v>
      </c>
      <c r="T2003" s="19"/>
      <c r="U2003" s="23">
        <v>3.24816983265919E-4</v>
      </c>
      <c r="V2003" s="63">
        <v>-0.52553958848875504</v>
      </c>
      <c r="W2003" s="23">
        <v>5.9132289279659701E-3</v>
      </c>
      <c r="X2003" s="63">
        <v>-9.0114470718690391</v>
      </c>
      <c r="Y2003" s="23">
        <v>-7.9782749108780998E-2</v>
      </c>
      <c r="Z2003" s="63">
        <v>5.2223284697029202</v>
      </c>
      <c r="AA2003" s="23">
        <v>-9.0714871178497594E-2</v>
      </c>
      <c r="AB2003" s="63">
        <v>7.83512859180337</v>
      </c>
      <c r="AC2003" s="23">
        <v>-4.2567406914749903E-2</v>
      </c>
      <c r="AD2003" s="63">
        <v>15.8105565560545</v>
      </c>
      <c r="AE2003" s="23"/>
      <c r="AF2003" s="64"/>
      <c r="AG2003" s="23">
        <v>1.8094779443345E-4</v>
      </c>
      <c r="AH2003" s="63">
        <v>-6.0767310213123</v>
      </c>
      <c r="AI2003" s="23">
        <v>-7.7216528966382605E-2</v>
      </c>
      <c r="AJ2003" s="63">
        <v>2.3644600755651499</v>
      </c>
      <c r="AK2003" s="23">
        <v>-1.6665600000124001E-2</v>
      </c>
      <c r="AL2003" s="23">
        <v>-6.4646498885849698E-3</v>
      </c>
      <c r="AM2003" s="63">
        <v>23.5756863236893</v>
      </c>
      <c r="AN2003" s="19"/>
      <c r="AO2003" s="26">
        <v>1.44015961959667E-2</v>
      </c>
      <c r="AP2003" s="26">
        <v>-2.4580798755778201E-2</v>
      </c>
      <c r="AQ2003" s="26">
        <v>5.0683823743384003E-2</v>
      </c>
      <c r="AR2003" s="26">
        <v>-9.5808375213964597E-2</v>
      </c>
      <c r="AS2003" s="24">
        <v>7</v>
      </c>
      <c r="AT2003" s="24">
        <v>5</v>
      </c>
      <c r="AU2003" s="24">
        <v>7</v>
      </c>
      <c r="AV2003" s="25">
        <v>5</v>
      </c>
      <c r="AW2003" s="19"/>
      <c r="AX2003" s="29">
        <v>6.3402485283586399E-2</v>
      </c>
      <c r="AY2003" s="30">
        <v>-1.8021127795145699</v>
      </c>
      <c r="AZ2003" s="30">
        <v>9.6302267585315293E-2</v>
      </c>
      <c r="BA2003" s="30">
        <v>-2.1830736045849299</v>
      </c>
      <c r="BB2003" s="62">
        <v>6.52331675967616E-3</v>
      </c>
      <c r="BC2003" s="108">
        <v>-14.555981955898501</v>
      </c>
      <c r="BD2003" s="22">
        <v>43748</v>
      </c>
      <c r="BE2003" s="22">
        <v>43921</v>
      </c>
      <c r="BF2003" s="24"/>
      <c r="BG2003" s="22"/>
      <c r="BH2003" s="37"/>
    </row>
    <row r="2004" spans="1:60" x14ac:dyDescent="0.25">
      <c r="A2004" s="19"/>
      <c r="B2004" s="17" t="s">
        <v>2018</v>
      </c>
      <c r="C2004" s="17" t="s">
        <v>6284</v>
      </c>
      <c r="D2004" s="17" t="s">
        <v>3355</v>
      </c>
      <c r="E2004" s="20" t="s">
        <v>7335</v>
      </c>
      <c r="F2004" s="20" t="s">
        <v>3160</v>
      </c>
      <c r="G2004" s="82" t="s">
        <v>7251</v>
      </c>
      <c r="H2004" s="85" t="s">
        <v>7268</v>
      </c>
      <c r="I2004" s="21" t="s">
        <v>7417</v>
      </c>
      <c r="J2004" s="21" t="s">
        <v>8265</v>
      </c>
      <c r="K2004" s="19"/>
      <c r="L2004" s="22">
        <v>44015</v>
      </c>
      <c r="M2004" s="98">
        <v>996.94390000030398</v>
      </c>
      <c r="N2004" s="94">
        <v>996.94390000030398</v>
      </c>
      <c r="O2004" s="94">
        <v>1115.2937000002701</v>
      </c>
      <c r="P2004" s="62">
        <f t="shared" si="31"/>
        <v>0.89388463325854217</v>
      </c>
      <c r="Q2004" s="22">
        <v>43748</v>
      </c>
      <c r="R2004" s="99">
        <v>221414.28200000001</v>
      </c>
      <c r="S2004" s="99">
        <v>957120.92799218802</v>
      </c>
      <c r="T2004" s="19"/>
      <c r="U2004" s="23">
        <v>3.4597663216118203E-4</v>
      </c>
      <c r="V2004" s="63">
        <v>-0.52342362359922801</v>
      </c>
      <c r="W2004" s="23">
        <v>6.5503155565238601E-3</v>
      </c>
      <c r="X2004" s="63">
        <v>-8.9477384090132492</v>
      </c>
      <c r="Y2004" s="23">
        <v>-7.6241683969783494E-2</v>
      </c>
      <c r="Z2004" s="63">
        <v>5.5764349836026703</v>
      </c>
      <c r="AA2004" s="23">
        <v>-8.3655220995715401E-2</v>
      </c>
      <c r="AB2004" s="63">
        <v>8.5410936100815906</v>
      </c>
      <c r="AC2004" s="23">
        <v>-2.76529791763096E-2</v>
      </c>
      <c r="AD2004" s="63">
        <v>17.3019993299094</v>
      </c>
      <c r="AE2004" s="23"/>
      <c r="AF2004" s="64"/>
      <c r="AG2004" s="23">
        <v>2.4430611301795601E-4</v>
      </c>
      <c r="AH2004" s="63">
        <v>-6.0703951894538504</v>
      </c>
      <c r="AI2004" s="23">
        <v>-7.36069521490572E-2</v>
      </c>
      <c r="AJ2004" s="63">
        <v>2.7254177572976901</v>
      </c>
      <c r="AK2004" s="23">
        <v>-5.4110876262711801E-3</v>
      </c>
      <c r="AL2004" s="23">
        <v>-2.1993439268044299E-3</v>
      </c>
      <c r="AM2004" s="63">
        <v>24.849263777199699</v>
      </c>
      <c r="AN2004" s="19"/>
      <c r="AO2004" s="26">
        <v>1.44229613742937E-2</v>
      </c>
      <c r="AP2004" s="26">
        <v>-2.45602217482883E-2</v>
      </c>
      <c r="AQ2004" s="26">
        <v>5.1349188492167699E-2</v>
      </c>
      <c r="AR2004" s="26">
        <v>-9.5216643808234996E-2</v>
      </c>
      <c r="AS2004" s="24">
        <v>7</v>
      </c>
      <c r="AT2004" s="24">
        <v>5</v>
      </c>
      <c r="AU2004" s="24">
        <v>7</v>
      </c>
      <c r="AV2004" s="25">
        <v>5</v>
      </c>
      <c r="AW2004" s="19"/>
      <c r="AX2004" s="29">
        <v>6.3398498251044696E-2</v>
      </c>
      <c r="AY2004" s="30">
        <v>-1.7005140356996</v>
      </c>
      <c r="AZ2004" s="30">
        <v>0.118975027351212</v>
      </c>
      <c r="BA2004" s="30">
        <v>-2.06673048590164</v>
      </c>
      <c r="BB2004" s="62">
        <v>6.5230650171815797E-3</v>
      </c>
      <c r="BC2004" s="108">
        <v>-14.2430733716756</v>
      </c>
      <c r="BD2004" s="22">
        <v>43748</v>
      </c>
      <c r="BE2004" s="22">
        <v>43921</v>
      </c>
      <c r="BF2004" s="24"/>
      <c r="BG2004" s="22"/>
      <c r="BH2004" s="37"/>
    </row>
    <row r="2005" spans="1:60" x14ac:dyDescent="0.25">
      <c r="A2005" s="19"/>
      <c r="B2005" s="17" t="s">
        <v>2019</v>
      </c>
      <c r="C2005" s="17" t="s">
        <v>6285</v>
      </c>
      <c r="D2005" s="17" t="s">
        <v>3355</v>
      </c>
      <c r="E2005" s="20" t="s">
        <v>7336</v>
      </c>
      <c r="F2005" s="20" t="s">
        <v>3160</v>
      </c>
      <c r="G2005" s="82" t="s">
        <v>7251</v>
      </c>
      <c r="H2005" s="85" t="s">
        <v>7268</v>
      </c>
      <c r="I2005" s="21" t="s">
        <v>7417</v>
      </c>
      <c r="J2005" s="21" t="s">
        <v>8266</v>
      </c>
      <c r="K2005" s="19"/>
      <c r="L2005" s="22">
        <v>44015</v>
      </c>
      <c r="M2005" s="98">
        <v>1003.90730000008</v>
      </c>
      <c r="N2005" s="94">
        <v>1003.90730000008</v>
      </c>
      <c r="O2005" s="94">
        <v>1120.63279999979</v>
      </c>
      <c r="P2005" s="62">
        <f t="shared" si="31"/>
        <v>0.89583965416706357</v>
      </c>
      <c r="Q2005" s="22">
        <v>43748</v>
      </c>
      <c r="R2005" s="99">
        <v>31368.888999999999</v>
      </c>
      <c r="S2005" s="99">
        <v>3625549.2347499998</v>
      </c>
      <c r="T2005" s="19"/>
      <c r="U2005" s="23">
        <v>3.5414212288742398E-4</v>
      </c>
      <c r="V2005" s="63">
        <v>-0.52260707452660404</v>
      </c>
      <c r="W2005" s="23">
        <v>6.7973116838402304E-3</v>
      </c>
      <c r="X2005" s="63">
        <v>-8.9230387962888909</v>
      </c>
      <c r="Y2005" s="23">
        <v>-7.4866691094066504E-2</v>
      </c>
      <c r="Z2005" s="63">
        <v>5.7139342711743701</v>
      </c>
      <c r="AA2005" s="23">
        <v>-8.0904700333194302E-2</v>
      </c>
      <c r="AB2005" s="63">
        <v>8.8161456763336901</v>
      </c>
      <c r="AC2005" s="23">
        <v>-2.1809046704220202E-2</v>
      </c>
      <c r="AD2005" s="63">
        <v>17.886392577114702</v>
      </c>
      <c r="AE2005" s="23"/>
      <c r="AF2005" s="64"/>
      <c r="AG2005" s="23">
        <v>2.6872249509324298E-4</v>
      </c>
      <c r="AH2005" s="63">
        <v>-6.0679535512463199</v>
      </c>
      <c r="AI2005" s="23">
        <v>-7.2205354331381394E-2</v>
      </c>
      <c r="AJ2005" s="63">
        <v>2.8655775390652698</v>
      </c>
      <c r="AK2005" s="23">
        <v>1.53586338274181E-3</v>
      </c>
      <c r="AL2005" s="23">
        <v>6.2296474789036405E-4</v>
      </c>
      <c r="AM2005" s="63">
        <v>25.5439588780864</v>
      </c>
      <c r="AN2005" s="19"/>
      <c r="AO2005" s="26">
        <v>1.44313102664455E-2</v>
      </c>
      <c r="AP2005" s="26">
        <v>-2.4552219118049799E-2</v>
      </c>
      <c r="AQ2005" s="26">
        <v>5.1607485886051997E-2</v>
      </c>
      <c r="AR2005" s="26">
        <v>-9.4988771780626896E-2</v>
      </c>
      <c r="AS2005" s="24">
        <v>7</v>
      </c>
      <c r="AT2005" s="24">
        <v>5</v>
      </c>
      <c r="AU2005" s="24">
        <v>7</v>
      </c>
      <c r="AV2005" s="25">
        <v>5</v>
      </c>
      <c r="AW2005" s="19"/>
      <c r="AX2005" s="29">
        <v>6.3397744397298103E-2</v>
      </c>
      <c r="AY2005" s="30">
        <v>-1.6609120842495</v>
      </c>
      <c r="AZ2005" s="30">
        <v>0.127806086017245</v>
      </c>
      <c r="BA2005" s="30">
        <v>-2.0211483933562699</v>
      </c>
      <c r="BB2005" s="62">
        <v>6.5230487789085601E-3</v>
      </c>
      <c r="BC2005" s="108">
        <v>-14.1215838051576</v>
      </c>
      <c r="BD2005" s="22">
        <v>43748</v>
      </c>
      <c r="BE2005" s="22">
        <v>43921</v>
      </c>
      <c r="BF2005" s="24"/>
      <c r="BG2005" s="22"/>
      <c r="BH2005" s="37"/>
    </row>
    <row r="2006" spans="1:60" x14ac:dyDescent="0.25">
      <c r="A2006" s="19"/>
      <c r="B2006" s="17" t="s">
        <v>2020</v>
      </c>
      <c r="C2006" s="17" t="s">
        <v>6286</v>
      </c>
      <c r="D2006" s="17" t="s">
        <v>3355</v>
      </c>
      <c r="E2006" s="20" t="s">
        <v>7290</v>
      </c>
      <c r="F2006" s="20" t="s">
        <v>3160</v>
      </c>
      <c r="G2006" s="82" t="s">
        <v>7251</v>
      </c>
      <c r="H2006" s="85" t="s">
        <v>7268</v>
      </c>
      <c r="I2006" s="21" t="s">
        <v>7417</v>
      </c>
      <c r="J2006" s="21" t="s">
        <v>8267</v>
      </c>
      <c r="K2006" s="19"/>
      <c r="L2006" s="22">
        <v>44015</v>
      </c>
      <c r="M2006" s="98">
        <v>992.02639999985695</v>
      </c>
      <c r="N2006" s="94">
        <v>992.02639999985695</v>
      </c>
      <c r="O2006" s="94">
        <v>1113.9757000003001</v>
      </c>
      <c r="P2006" s="62">
        <f t="shared" si="31"/>
        <v>0.89052786339916545</v>
      </c>
      <c r="Q2006" s="22">
        <v>43748</v>
      </c>
      <c r="R2006" s="99">
        <v>9934336.7410000004</v>
      </c>
      <c r="S2006" s="99">
        <v>27838052.8066562</v>
      </c>
      <c r="T2006" s="19"/>
      <c r="U2006" s="23">
        <v>3.31855295371497E-4</v>
      </c>
      <c r="V2006" s="63">
        <v>-0.52483575727819698</v>
      </c>
      <c r="W2006" s="23">
        <v>6.1252328887349003E-3</v>
      </c>
      <c r="X2006" s="63">
        <v>-8.9902466757921502</v>
      </c>
      <c r="Y2006" s="23">
        <v>-7.8605748400150305E-2</v>
      </c>
      <c r="Z2006" s="63">
        <v>5.3400285405659798</v>
      </c>
      <c r="AA2006" s="23">
        <v>-8.8371318534918794E-2</v>
      </c>
      <c r="AB2006" s="63">
        <v>8.0694838561612396</v>
      </c>
      <c r="AC2006" s="23">
        <v>-3.76291538605074E-2</v>
      </c>
      <c r="AD2006" s="63">
        <v>16.3043818614678</v>
      </c>
      <c r="AE2006" s="23"/>
      <c r="AF2006" s="64"/>
      <c r="AG2006" s="23">
        <v>2.0205156943120501E-4</v>
      </c>
      <c r="AH2006" s="63">
        <v>-6.0746206438125201</v>
      </c>
      <c r="AI2006" s="23">
        <v>-7.6016743398213293E-2</v>
      </c>
      <c r="AJ2006" s="63">
        <v>2.48443863238208</v>
      </c>
      <c r="AK2006" s="23">
        <v>-7.9735999997865292E-3</v>
      </c>
      <c r="AL2006" s="23">
        <v>-3.1132286831052599E-3</v>
      </c>
      <c r="AM2006" s="63">
        <v>25.224115728371501</v>
      </c>
      <c r="AN2006" s="19"/>
      <c r="AO2006" s="26">
        <v>1.44087762546405E-2</v>
      </c>
      <c r="AP2006" s="26">
        <v>-2.4574001353357699E-2</v>
      </c>
      <c r="AQ2006" s="26">
        <v>5.0905140829854603E-2</v>
      </c>
      <c r="AR2006" s="26">
        <v>-9.5611393852741505E-2</v>
      </c>
      <c r="AS2006" s="24">
        <v>7</v>
      </c>
      <c r="AT2006" s="24">
        <v>5</v>
      </c>
      <c r="AU2006" s="24">
        <v>7</v>
      </c>
      <c r="AV2006" s="25">
        <v>5</v>
      </c>
      <c r="AW2006" s="19"/>
      <c r="AX2006" s="29">
        <v>6.3401050508473403E-2</v>
      </c>
      <c r="AY2006" s="30">
        <v>-1.76838367724849</v>
      </c>
      <c r="AZ2006" s="30">
        <v>0.103830324313321</v>
      </c>
      <c r="BA2006" s="30">
        <v>-2.14454408580059</v>
      </c>
      <c r="BB2006" s="62">
        <v>6.5232216865842903E-3</v>
      </c>
      <c r="BC2006" s="108">
        <v>-14.451966950495301</v>
      </c>
      <c r="BD2006" s="22">
        <v>43748</v>
      </c>
      <c r="BE2006" s="22">
        <v>43921</v>
      </c>
      <c r="BF2006" s="24"/>
      <c r="BG2006" s="22"/>
      <c r="BH2006" s="37"/>
    </row>
    <row r="2007" spans="1:60" x14ac:dyDescent="0.25">
      <c r="A2007" s="19"/>
      <c r="B2007" s="17" t="s">
        <v>2021</v>
      </c>
      <c r="C2007" s="17" t="s">
        <v>6287</v>
      </c>
      <c r="D2007" s="17" t="s">
        <v>3355</v>
      </c>
      <c r="E2007" s="20" t="s">
        <v>7315</v>
      </c>
      <c r="F2007" s="20" t="s">
        <v>3160</v>
      </c>
      <c r="G2007" s="82" t="s">
        <v>7251</v>
      </c>
      <c r="H2007" s="85" t="s">
        <v>7268</v>
      </c>
      <c r="I2007" s="21" t="s">
        <v>7417</v>
      </c>
      <c r="J2007" s="21" t="s">
        <v>8268</v>
      </c>
      <c r="K2007" s="19"/>
      <c r="L2007" s="22">
        <v>44015</v>
      </c>
      <c r="M2007" s="98">
        <v>998.23330000042904</v>
      </c>
      <c r="N2007" s="94">
        <v>998.23330000042904</v>
      </c>
      <c r="O2007" s="94">
        <v>1117.7599999997799</v>
      </c>
      <c r="P2007" s="62">
        <f t="shared" si="31"/>
        <v>0.89306586387115805</v>
      </c>
      <c r="Q2007" s="22">
        <v>43748</v>
      </c>
      <c r="R2007" s="99">
        <v>17923586.32</v>
      </c>
      <c r="S2007" s="99">
        <v>30312024.1793437</v>
      </c>
      <c r="T2007" s="19"/>
      <c r="U2007" s="23">
        <v>3.4252220939379202E-4</v>
      </c>
      <c r="V2007" s="63">
        <v>-0.52376906587596705</v>
      </c>
      <c r="W2007" s="23">
        <v>6.4468117871001604E-3</v>
      </c>
      <c r="X2007" s="63">
        <v>-8.9580887859629001</v>
      </c>
      <c r="Y2007" s="23">
        <v>-7.6818067644126103E-2</v>
      </c>
      <c r="Z2007" s="63">
        <v>5.5187966161683999</v>
      </c>
      <c r="AA2007" s="23">
        <v>-8.4806171402306105E-2</v>
      </c>
      <c r="AB2007" s="63">
        <v>8.4259985694225197</v>
      </c>
      <c r="AC2007" s="23">
        <v>-3.0092273214904701E-2</v>
      </c>
      <c r="AD2007" s="63">
        <v>17.058069926046301</v>
      </c>
      <c r="AE2007" s="23"/>
      <c r="AF2007" s="64"/>
      <c r="AG2007" s="23">
        <v>2.3396798314934101E-4</v>
      </c>
      <c r="AH2007" s="63">
        <v>-6.07142900244071</v>
      </c>
      <c r="AI2007" s="23">
        <v>-7.4194500962257701E-2</v>
      </c>
      <c r="AJ2007" s="63">
        <v>2.6666628759776398</v>
      </c>
      <c r="AK2007" s="23">
        <v>-1.76669999927981E-3</v>
      </c>
      <c r="AL2007" s="23">
        <v>-6.8530682165146605E-4</v>
      </c>
      <c r="AM2007" s="63">
        <v>26.070030141447202</v>
      </c>
      <c r="AN2007" s="19"/>
      <c r="AO2007" s="26">
        <v>1.4419622870264E-2</v>
      </c>
      <c r="AP2007" s="26">
        <v>-2.4563532260799499E-2</v>
      </c>
      <c r="AQ2007" s="26">
        <v>5.1240966216937502E-2</v>
      </c>
      <c r="AR2007" s="26">
        <v>-9.5312789801100695E-2</v>
      </c>
      <c r="AS2007" s="24">
        <v>7</v>
      </c>
      <c r="AT2007" s="24">
        <v>5</v>
      </c>
      <c r="AU2007" s="24">
        <v>7</v>
      </c>
      <c r="AV2007" s="25">
        <v>5</v>
      </c>
      <c r="AW2007" s="19"/>
      <c r="AX2007" s="29">
        <v>6.3399100863534799E-2</v>
      </c>
      <c r="AY2007" s="30">
        <v>-1.7170773026464301</v>
      </c>
      <c r="AZ2007" s="30">
        <v>0.115279539716425</v>
      </c>
      <c r="BA2007" s="30">
        <v>-2.0857560571385001</v>
      </c>
      <c r="BB2007" s="62">
        <v>6.5231012487856803E-3</v>
      </c>
      <c r="BC2007" s="108">
        <v>-14.2939987116988</v>
      </c>
      <c r="BD2007" s="22">
        <v>43748</v>
      </c>
      <c r="BE2007" s="22">
        <v>43921</v>
      </c>
      <c r="BF2007" s="24"/>
      <c r="BG2007" s="22"/>
      <c r="BH2007" s="37"/>
    </row>
    <row r="2008" spans="1:60" x14ac:dyDescent="0.25">
      <c r="A2008" s="19"/>
      <c r="B2008" s="17" t="s">
        <v>2022</v>
      </c>
      <c r="C2008" s="17" t="s">
        <v>6288</v>
      </c>
      <c r="D2008" s="17" t="s">
        <v>3355</v>
      </c>
      <c r="E2008" s="20" t="s">
        <v>7291</v>
      </c>
      <c r="F2008" s="20" t="s">
        <v>3160</v>
      </c>
      <c r="G2008" s="82" t="s">
        <v>7251</v>
      </c>
      <c r="H2008" s="85" t="s">
        <v>7268</v>
      </c>
      <c r="I2008" s="21" t="s">
        <v>7417</v>
      </c>
      <c r="J2008" s="21" t="s">
        <v>8269</v>
      </c>
      <c r="K2008" s="19"/>
      <c r="L2008" s="22">
        <v>44015</v>
      </c>
      <c r="M2008" s="98">
        <v>1010.92800000031</v>
      </c>
      <c r="N2008" s="94">
        <v>1010.92800000031</v>
      </c>
      <c r="O2008" s="94">
        <v>1128.3851999994399</v>
      </c>
      <c r="P2008" s="62">
        <f t="shared" si="31"/>
        <v>0.89590682330893012</v>
      </c>
      <c r="Q2008" s="22">
        <v>43748</v>
      </c>
      <c r="R2008" s="99">
        <v>22660412.059999999</v>
      </c>
      <c r="S2008" s="99">
        <v>60283512.301124997</v>
      </c>
      <c r="T2008" s="19"/>
      <c r="U2008" s="23">
        <v>3.5435450990917199E-4</v>
      </c>
      <c r="V2008" s="63">
        <v>-0.52258583582442997</v>
      </c>
      <c r="W2008" s="23">
        <v>6.8056343316129598E-3</v>
      </c>
      <c r="X2008" s="63">
        <v>-8.9222065315116197</v>
      </c>
      <c r="Y2008" s="23">
        <v>-7.4818895025600796E-2</v>
      </c>
      <c r="Z2008" s="63">
        <v>5.7187138780209397</v>
      </c>
      <c r="AA2008" s="23">
        <v>-8.0810929799626993E-2</v>
      </c>
      <c r="AB2008" s="63">
        <v>8.8255227296904195</v>
      </c>
      <c r="AC2008" s="23">
        <v>-2.1611347638099701E-2</v>
      </c>
      <c r="AD2008" s="63">
        <v>17.9061624837341</v>
      </c>
      <c r="AE2008" s="23"/>
      <c r="AF2008" s="64"/>
      <c r="AG2008" s="23">
        <v>2.6962698939314599E-4</v>
      </c>
      <c r="AH2008" s="63">
        <v>-6.0678631018163296</v>
      </c>
      <c r="AI2008" s="23">
        <v>-7.2156659745815005E-2</v>
      </c>
      <c r="AJ2008" s="63">
        <v>2.8704469976219098</v>
      </c>
      <c r="AK2008" s="23">
        <v>1.09279999996943E-2</v>
      </c>
      <c r="AL2008" s="23">
        <v>4.2356699887022798E-3</v>
      </c>
      <c r="AM2008" s="63">
        <v>27.525065316178399</v>
      </c>
      <c r="AN2008" s="19"/>
      <c r="AO2008" s="26">
        <v>1.44315768666274E-2</v>
      </c>
      <c r="AP2008" s="26">
        <v>-2.45520151192977E-2</v>
      </c>
      <c r="AQ2008" s="26">
        <v>5.1615902390039999E-2</v>
      </c>
      <c r="AR2008" s="26">
        <v>-9.4979407726059395E-2</v>
      </c>
      <c r="AS2008" s="24">
        <v>7</v>
      </c>
      <c r="AT2008" s="24">
        <v>5</v>
      </c>
      <c r="AU2008" s="24">
        <v>7</v>
      </c>
      <c r="AV2008" s="25">
        <v>5</v>
      </c>
      <c r="AW2008" s="19"/>
      <c r="AX2008" s="29">
        <v>6.3397337225906097E-2</v>
      </c>
      <c r="AY2008" s="30">
        <v>-1.65957510527369</v>
      </c>
      <c r="AZ2008" s="30">
        <v>0.12810637877078099</v>
      </c>
      <c r="BA2008" s="30">
        <v>-2.0196107590163601</v>
      </c>
      <c r="BB2008" s="62">
        <v>6.5230093347054202E-3</v>
      </c>
      <c r="BC2008" s="108">
        <v>-14.117359922762301</v>
      </c>
      <c r="BD2008" s="22">
        <v>43748</v>
      </c>
      <c r="BE2008" s="22">
        <v>43921</v>
      </c>
      <c r="BF2008" s="24"/>
      <c r="BG2008" s="22"/>
      <c r="BH2008" s="37"/>
    </row>
    <row r="2009" spans="1:60" x14ac:dyDescent="0.25">
      <c r="A2009" s="19"/>
      <c r="B2009" s="17" t="s">
        <v>2023</v>
      </c>
      <c r="C2009" s="17" t="s">
        <v>6289</v>
      </c>
      <c r="D2009" s="17" t="s">
        <v>3355</v>
      </c>
      <c r="E2009" s="20" t="s">
        <v>7292</v>
      </c>
      <c r="F2009" s="20" t="s">
        <v>3160</v>
      </c>
      <c r="G2009" s="82" t="s">
        <v>7251</v>
      </c>
      <c r="H2009" s="85" t="s">
        <v>7268</v>
      </c>
      <c r="I2009" s="21" t="s">
        <v>7417</v>
      </c>
      <c r="J2009" s="21" t="s">
        <v>8270</v>
      </c>
      <c r="K2009" s="19"/>
      <c r="L2009" s="22">
        <v>44015</v>
      </c>
      <c r="M2009" s="98">
        <v>999.57479999959503</v>
      </c>
      <c r="N2009" s="94">
        <v>999.57479999959503</v>
      </c>
      <c r="O2009" s="94">
        <v>1119.7828999999899</v>
      </c>
      <c r="P2009" s="62">
        <f t="shared" si="31"/>
        <v>0.89265053074091771</v>
      </c>
      <c r="Q2009" s="22">
        <v>43748</v>
      </c>
      <c r="R2009" s="99">
        <v>10569414.744000001</v>
      </c>
      <c r="S2009" s="99">
        <v>42924967.394625001</v>
      </c>
      <c r="T2009" s="19"/>
      <c r="U2009" s="23">
        <v>3.4076092015311598E-4</v>
      </c>
      <c r="V2009" s="63">
        <v>-0.52394519480003499</v>
      </c>
      <c r="W2009" s="23">
        <v>6.3942279284674398E-3</v>
      </c>
      <c r="X2009" s="63">
        <v>-8.9633471718261699</v>
      </c>
      <c r="Y2009" s="23">
        <v>-7.7110488982725697E-2</v>
      </c>
      <c r="Z2009" s="63">
        <v>5.4895544823084501</v>
      </c>
      <c r="AA2009" s="23">
        <v>-8.5389832217479103E-2</v>
      </c>
      <c r="AB2009" s="63">
        <v>8.36763248790521</v>
      </c>
      <c r="AC2009" s="23">
        <v>-3.1328250489423198E-2</v>
      </c>
      <c r="AD2009" s="63">
        <v>16.934472198598101</v>
      </c>
      <c r="AE2009" s="23"/>
      <c r="AF2009" s="64"/>
      <c r="AG2009" s="23">
        <v>2.2874955720908501E-4</v>
      </c>
      <c r="AH2009" s="63">
        <v>-6.0719508450347304</v>
      </c>
      <c r="AI2009" s="23">
        <v>-7.4492629364613094E-2</v>
      </c>
      <c r="AJ2009" s="63">
        <v>2.6368500357420999</v>
      </c>
      <c r="AK2009" s="23">
        <v>-4.2520000079093701E-4</v>
      </c>
      <c r="AL2009" s="23">
        <v>-1.6563262852287199E-4</v>
      </c>
      <c r="AM2009" s="63">
        <v>25.978955728263799</v>
      </c>
      <c r="AN2009" s="19"/>
      <c r="AO2009" s="26">
        <v>1.4417851891266801E-2</v>
      </c>
      <c r="AP2009" s="26">
        <v>-2.4565310776779401E-2</v>
      </c>
      <c r="AQ2009" s="26">
        <v>5.11861291233799E-2</v>
      </c>
      <c r="AR2009" s="26">
        <v>-9.5361604812787895E-2</v>
      </c>
      <c r="AS2009" s="24">
        <v>7</v>
      </c>
      <c r="AT2009" s="24">
        <v>5</v>
      </c>
      <c r="AU2009" s="24">
        <v>7</v>
      </c>
      <c r="AV2009" s="25">
        <v>5</v>
      </c>
      <c r="AW2009" s="19"/>
      <c r="AX2009" s="29">
        <v>6.3399384668809899E-2</v>
      </c>
      <c r="AY2009" s="30">
        <v>-1.72548004258351</v>
      </c>
      <c r="AZ2009" s="30">
        <v>0.113404706540678</v>
      </c>
      <c r="BA2009" s="30">
        <v>-2.09539930587562</v>
      </c>
      <c r="BB2009" s="62">
        <v>6.5231173592656001E-3</v>
      </c>
      <c r="BC2009" s="108">
        <v>-14.3198382471892</v>
      </c>
      <c r="BD2009" s="22">
        <v>43748</v>
      </c>
      <c r="BE2009" s="22">
        <v>43921</v>
      </c>
      <c r="BF2009" s="24"/>
      <c r="BG2009" s="22"/>
      <c r="BH2009" s="37"/>
    </row>
    <row r="2010" spans="1:60" x14ac:dyDescent="0.25">
      <c r="A2010" s="19"/>
      <c r="B2010" s="17" t="s">
        <v>2024</v>
      </c>
      <c r="C2010" s="17" t="s">
        <v>6290</v>
      </c>
      <c r="D2010" s="17" t="s">
        <v>3355</v>
      </c>
      <c r="E2010" s="20" t="s">
        <v>7293</v>
      </c>
      <c r="F2010" s="20" t="s">
        <v>3160</v>
      </c>
      <c r="G2010" s="82" t="s">
        <v>7251</v>
      </c>
      <c r="H2010" s="85" t="s">
        <v>7268</v>
      </c>
      <c r="I2010" s="21" t="s">
        <v>7417</v>
      </c>
      <c r="J2010" s="21" t="s">
        <v>8271</v>
      </c>
      <c r="K2010" s="19"/>
      <c r="L2010" s="22">
        <v>44015</v>
      </c>
      <c r="M2010" s="98">
        <v>1003.03409999982</v>
      </c>
      <c r="N2010" s="94">
        <v>1003.03409999982</v>
      </c>
      <c r="O2010" s="94">
        <v>1122.3410000000099</v>
      </c>
      <c r="P2010" s="62">
        <f t="shared" si="31"/>
        <v>0.89369817194579115</v>
      </c>
      <c r="Q2010" s="22">
        <v>43748</v>
      </c>
      <c r="R2010" s="99">
        <v>27162878.618000001</v>
      </c>
      <c r="S2010" s="99">
        <v>106845063.913625</v>
      </c>
      <c r="T2010" s="19"/>
      <c r="U2010" s="23">
        <v>3.4507241070968998E-4</v>
      </c>
      <c r="V2010" s="63">
        <v>-0.52351404574437799</v>
      </c>
      <c r="W2010" s="23">
        <v>6.52674781485985E-3</v>
      </c>
      <c r="X2010" s="63">
        <v>-8.9500951831869298</v>
      </c>
      <c r="Y2010" s="23">
        <v>-7.6372978298459196E-2</v>
      </c>
      <c r="Z2010" s="63">
        <v>5.5633055507350901</v>
      </c>
      <c r="AA2010" s="23">
        <v>-8.3917350417323205E-2</v>
      </c>
      <c r="AB2010" s="63">
        <v>8.51488066792081</v>
      </c>
      <c r="AC2010" s="23">
        <v>-2.8208698797243401E-2</v>
      </c>
      <c r="AD2010" s="63">
        <v>17.246427367819699</v>
      </c>
      <c r="AE2010" s="23"/>
      <c r="AF2010" s="64"/>
      <c r="AG2010" s="23">
        <v>2.4192466662498199E-4</v>
      </c>
      <c r="AH2010" s="63">
        <v>-6.0706333340931504</v>
      </c>
      <c r="AI2010" s="23">
        <v>-7.3740835956414202E-2</v>
      </c>
      <c r="AJ2010" s="63">
        <v>2.7120293765619898</v>
      </c>
      <c r="AK2010" s="23">
        <v>3.0341000001499201E-3</v>
      </c>
      <c r="AL2010" s="23">
        <v>1.1824874654848801E-3</v>
      </c>
      <c r="AM2010" s="63">
        <v>26.8367219399079</v>
      </c>
      <c r="AN2010" s="19"/>
      <c r="AO2010" s="26">
        <v>1.44222033577535E-2</v>
      </c>
      <c r="AP2010" s="26">
        <v>-2.4560938203649098E-2</v>
      </c>
      <c r="AQ2010" s="26">
        <v>5.1324615136763903E-2</v>
      </c>
      <c r="AR2010" s="26">
        <v>-9.5238583221507703E-2</v>
      </c>
      <c r="AS2010" s="24">
        <v>7</v>
      </c>
      <c r="AT2010" s="24">
        <v>5</v>
      </c>
      <c r="AU2010" s="24">
        <v>7</v>
      </c>
      <c r="AV2010" s="25">
        <v>5</v>
      </c>
      <c r="AW2010" s="19"/>
      <c r="AX2010" s="29">
        <v>6.3398670586102504E-2</v>
      </c>
      <c r="AY2010" s="30">
        <v>-1.7042856980624499</v>
      </c>
      <c r="AZ2010" s="30">
        <v>0.118132801840375</v>
      </c>
      <c r="BA2010" s="30">
        <v>-2.0710652485686301</v>
      </c>
      <c r="BB2010" s="62">
        <v>6.5230769232130104E-3</v>
      </c>
      <c r="BC2010" s="108">
        <v>-14.2546694809862</v>
      </c>
      <c r="BD2010" s="22">
        <v>43748</v>
      </c>
      <c r="BE2010" s="22">
        <v>43921</v>
      </c>
      <c r="BF2010" s="24"/>
      <c r="BG2010" s="22"/>
      <c r="BH2010" s="37"/>
    </row>
    <row r="2011" spans="1:60" x14ac:dyDescent="0.25">
      <c r="A2011" s="19"/>
      <c r="B2011" s="17" t="s">
        <v>2025</v>
      </c>
      <c r="C2011" s="17" t="s">
        <v>6291</v>
      </c>
      <c r="D2011" s="17" t="s">
        <v>3355</v>
      </c>
      <c r="E2011" s="20" t="s">
        <v>7337</v>
      </c>
      <c r="F2011" s="20" t="s">
        <v>3160</v>
      </c>
      <c r="G2011" s="82" t="s">
        <v>7251</v>
      </c>
      <c r="H2011" s="85" t="s">
        <v>7268</v>
      </c>
      <c r="I2011" s="21" t="s">
        <v>7417</v>
      </c>
      <c r="J2011" s="21" t="s">
        <v>8272</v>
      </c>
      <c r="K2011" s="19"/>
      <c r="L2011" s="22">
        <v>44015</v>
      </c>
      <c r="M2011" s="98">
        <v>1014.36139999982</v>
      </c>
      <c r="N2011" s="94">
        <v>1014.36139999982</v>
      </c>
      <c r="O2011" s="94">
        <v>1131.0194000005699</v>
      </c>
      <c r="P2011" s="62">
        <f t="shared" si="31"/>
        <v>0.89685588063238253</v>
      </c>
      <c r="Q2011" s="22">
        <v>43748</v>
      </c>
      <c r="R2011" s="99">
        <v>5974865.2659999998</v>
      </c>
      <c r="S2011" s="99">
        <v>21655540.264687501</v>
      </c>
      <c r="T2011" s="19"/>
      <c r="U2011" s="23">
        <v>3.5828469481202801E-4</v>
      </c>
      <c r="V2011" s="63">
        <v>-0.52219281733414402</v>
      </c>
      <c r="W2011" s="23">
        <v>6.9253569308784799E-3</v>
      </c>
      <c r="X2011" s="63">
        <v>-8.9102342715777905</v>
      </c>
      <c r="Y2011" s="23">
        <v>-7.4151562337647206E-2</v>
      </c>
      <c r="Z2011" s="63">
        <v>5.7854471468163</v>
      </c>
      <c r="AA2011" s="23">
        <v>-7.9475237359511106E-2</v>
      </c>
      <c r="AB2011" s="63">
        <v>8.95909197370929</v>
      </c>
      <c r="AC2011" s="23">
        <v>-1.8767843187561101E-2</v>
      </c>
      <c r="AD2011" s="63">
        <v>18.190512928762502</v>
      </c>
      <c r="AE2011" s="23"/>
      <c r="AF2011" s="64"/>
      <c r="AG2011" s="23">
        <v>2.81537111732177E-4</v>
      </c>
      <c r="AH2011" s="63">
        <v>-6.06667208958243</v>
      </c>
      <c r="AI2011" s="23">
        <v>-7.1476341059678802E-2</v>
      </c>
      <c r="AJ2011" s="63">
        <v>2.9384788662355299</v>
      </c>
      <c r="AK2011" s="23">
        <v>1.43613999989611E-2</v>
      </c>
      <c r="AL2011" s="23">
        <v>5.5779316917323697E-3</v>
      </c>
      <c r="AM2011" s="63">
        <v>27.969451939774402</v>
      </c>
      <c r="AN2011" s="19"/>
      <c r="AO2011" s="26">
        <v>1.44355883821845E-2</v>
      </c>
      <c r="AP2011" s="26">
        <v>-2.4548116923142502E-2</v>
      </c>
      <c r="AQ2011" s="26">
        <v>5.1740907198109198E-2</v>
      </c>
      <c r="AR2011" s="26">
        <v>-9.4868239874776897E-2</v>
      </c>
      <c r="AS2011" s="24">
        <v>7</v>
      </c>
      <c r="AT2011" s="24">
        <v>5</v>
      </c>
      <c r="AU2011" s="24">
        <v>7</v>
      </c>
      <c r="AV2011" s="25">
        <v>5</v>
      </c>
      <c r="AW2011" s="19"/>
      <c r="AX2011" s="29">
        <v>6.3396762297125001E-2</v>
      </c>
      <c r="AY2011" s="30">
        <v>-1.64034800746958</v>
      </c>
      <c r="AZ2011" s="30">
        <v>0.13239487061264299</v>
      </c>
      <c r="BA2011" s="30">
        <v>-1.9974337728963301</v>
      </c>
      <c r="BB2011" s="62">
        <v>6.5229802064368401E-3</v>
      </c>
      <c r="BC2011" s="108">
        <v>-14.058397229979199</v>
      </c>
      <c r="BD2011" s="22">
        <v>43748</v>
      </c>
      <c r="BE2011" s="22">
        <v>43921</v>
      </c>
      <c r="BF2011" s="24"/>
      <c r="BG2011" s="22"/>
      <c r="BH2011" s="37"/>
    </row>
    <row r="2012" spans="1:60" x14ac:dyDescent="0.25">
      <c r="A2012" s="19"/>
      <c r="B2012" s="17" t="s">
        <v>2026</v>
      </c>
      <c r="C2012" s="17" t="s">
        <v>6292</v>
      </c>
      <c r="D2012" s="17" t="s">
        <v>3355</v>
      </c>
      <c r="E2012" s="20" t="s">
        <v>7294</v>
      </c>
      <c r="F2012" s="20" t="s">
        <v>3160</v>
      </c>
      <c r="G2012" s="82" t="s">
        <v>7251</v>
      </c>
      <c r="H2012" s="85" t="s">
        <v>7268</v>
      </c>
      <c r="I2012" s="21" t="s">
        <v>7417</v>
      </c>
      <c r="J2012" s="21" t="s">
        <v>8273</v>
      </c>
      <c r="K2012" s="19"/>
      <c r="L2012" s="22">
        <v>44015</v>
      </c>
      <c r="M2012" s="98">
        <v>1010.9486999996</v>
      </c>
      <c r="N2012" s="94">
        <v>1010.9486999996</v>
      </c>
      <c r="O2012" s="94">
        <v>1128.5072000008099</v>
      </c>
      <c r="P2012" s="62">
        <f t="shared" si="31"/>
        <v>0.89582831194951562</v>
      </c>
      <c r="Q2012" s="22">
        <v>43748</v>
      </c>
      <c r="R2012" s="99">
        <v>1701239.051</v>
      </c>
      <c r="S2012" s="99">
        <v>13776394.0451406</v>
      </c>
      <c r="T2012" s="19"/>
      <c r="U2012" s="23">
        <v>3.5405028756940699E-4</v>
      </c>
      <c r="V2012" s="63">
        <v>-0.52261625805840595</v>
      </c>
      <c r="W2012" s="23">
        <v>6.79576813490712E-3</v>
      </c>
      <c r="X2012" s="63">
        <v>-8.9231931511749298</v>
      </c>
      <c r="Y2012" s="23">
        <v>-7.4874202587161598E-2</v>
      </c>
      <c r="Z2012" s="63">
        <v>5.7131831218648603</v>
      </c>
      <c r="AA2012" s="23">
        <v>-8.0921387154376107E-2</v>
      </c>
      <c r="AB2012" s="63">
        <v>8.8144769942155108</v>
      </c>
      <c r="AC2012" s="23">
        <v>-2.1846346614438499E-2</v>
      </c>
      <c r="AD2012" s="63">
        <v>17.882662586081999</v>
      </c>
      <c r="AE2012" s="23"/>
      <c r="AF2012" s="64"/>
      <c r="AG2012" s="23">
        <v>2.68631763901794E-4</v>
      </c>
      <c r="AH2012" s="63">
        <v>-6.0679626243654603</v>
      </c>
      <c r="AI2012" s="23">
        <v>-7.2212936744108405E-2</v>
      </c>
      <c r="AJ2012" s="63">
        <v>2.8648192977925602</v>
      </c>
      <c r="AK2012" s="23">
        <v>1.09486999990622E-2</v>
      </c>
      <c r="AL2012" s="23">
        <v>4.2502395554038204E-3</v>
      </c>
      <c r="AM2012" s="63">
        <v>27.116345728252799</v>
      </c>
      <c r="AN2012" s="19"/>
      <c r="AO2012" s="26">
        <v>1.44312757856824E-2</v>
      </c>
      <c r="AP2012" s="26">
        <v>-2.4552255843445898E-2</v>
      </c>
      <c r="AQ2012" s="26">
        <v>5.1605619722977301E-2</v>
      </c>
      <c r="AR2012" s="26">
        <v>-9.4988690822938204E-2</v>
      </c>
      <c r="AS2012" s="24">
        <v>7</v>
      </c>
      <c r="AT2012" s="24">
        <v>5</v>
      </c>
      <c r="AU2012" s="24">
        <v>7</v>
      </c>
      <c r="AV2012" s="25">
        <v>5</v>
      </c>
      <c r="AW2012" s="19"/>
      <c r="AX2012" s="29">
        <v>6.3397312535598799E-2</v>
      </c>
      <c r="AY2012" s="30">
        <v>-1.6611669814119501</v>
      </c>
      <c r="AZ2012" s="30">
        <v>0.12775186462431501</v>
      </c>
      <c r="BA2012" s="30">
        <v>-2.0214461250543501</v>
      </c>
      <c r="BB2012" s="62">
        <v>6.5230044058716902E-3</v>
      </c>
      <c r="BC2012" s="108">
        <v>-14.1222404253203</v>
      </c>
      <c r="BD2012" s="22">
        <v>43748</v>
      </c>
      <c r="BE2012" s="22">
        <v>43921</v>
      </c>
      <c r="BF2012" s="24"/>
      <c r="BG2012" s="22"/>
      <c r="BH2012" s="37"/>
    </row>
    <row r="2013" spans="1:60" x14ac:dyDescent="0.25">
      <c r="A2013" s="19"/>
      <c r="B2013" s="17" t="s">
        <v>2027</v>
      </c>
      <c r="C2013" s="17" t="s">
        <v>6293</v>
      </c>
      <c r="D2013" s="17" t="s">
        <v>3355</v>
      </c>
      <c r="E2013" s="20" t="s">
        <v>7312</v>
      </c>
      <c r="F2013" s="20" t="s">
        <v>3160</v>
      </c>
      <c r="G2013" s="82" t="s">
        <v>7251</v>
      </c>
      <c r="H2013" s="85" t="s">
        <v>7268</v>
      </c>
      <c r="I2013" s="21" t="s">
        <v>7417</v>
      </c>
      <c r="J2013" s="21" t="s">
        <v>8274</v>
      </c>
      <c r="K2013" s="19"/>
      <c r="L2013" s="22">
        <v>44015</v>
      </c>
      <c r="M2013" s="98">
        <v>973.10859999991999</v>
      </c>
      <c r="N2013" s="94">
        <v>973.10859999991999</v>
      </c>
      <c r="O2013" s="94">
        <v>1084.6658999994399</v>
      </c>
      <c r="P2013" s="62">
        <f t="shared" si="31"/>
        <v>0.89715054193224153</v>
      </c>
      <c r="Q2013" s="22">
        <v>43748</v>
      </c>
      <c r="R2013" s="99">
        <v>318476.212</v>
      </c>
      <c r="S2013" s="99">
        <v>1186763.7347714801</v>
      </c>
      <c r="T2013" s="19"/>
      <c r="U2013" s="23">
        <v>3.5949298398918499E-4</v>
      </c>
      <c r="V2013" s="63">
        <v>-0.52207198841642799</v>
      </c>
      <c r="W2013" s="23">
        <v>6.9624770876544097E-3</v>
      </c>
      <c r="X2013" s="63">
        <v>-8.9065222559001995</v>
      </c>
      <c r="Y2013" s="23">
        <v>-7.3944378723390394E-2</v>
      </c>
      <c r="Z2013" s="63">
        <v>5.8061655082419703</v>
      </c>
      <c r="AA2013" s="23">
        <v>-7.9060329959247597E-2</v>
      </c>
      <c r="AB2013" s="63">
        <v>9.0005827137356391</v>
      </c>
      <c r="AC2013" s="23"/>
      <c r="AD2013" s="63"/>
      <c r="AE2013" s="23"/>
      <c r="AF2013" s="64"/>
      <c r="AG2013" s="23">
        <v>2.8514710538729598E-4</v>
      </c>
      <c r="AH2013" s="63">
        <v>-6.0663110902169102</v>
      </c>
      <c r="AI2013" s="23">
        <v>-7.1265144060817007E-2</v>
      </c>
      <c r="AJ2013" s="63">
        <v>2.9595985661217101</v>
      </c>
      <c r="AK2013" s="23">
        <v>-2.6891399999840401E-2</v>
      </c>
      <c r="AL2013" s="23">
        <v>-1.63384761854104E-2</v>
      </c>
      <c r="AM2013" s="63">
        <v>15.1747907334502</v>
      </c>
      <c r="AN2013" s="19"/>
      <c r="AO2013" s="26">
        <v>1.4436969564485499E-2</v>
      </c>
      <c r="AP2013" s="26">
        <v>-2.4546919991735201E-2</v>
      </c>
      <c r="AQ2013" s="26">
        <v>5.1779654128040399E-2</v>
      </c>
      <c r="AR2013" s="26">
        <v>-9.4833760087640301E-2</v>
      </c>
      <c r="AS2013" s="24">
        <v>7</v>
      </c>
      <c r="AT2013" s="24">
        <v>5</v>
      </c>
      <c r="AU2013" s="24">
        <v>7</v>
      </c>
      <c r="AV2013" s="25">
        <v>5</v>
      </c>
      <c r="AW2013" s="19"/>
      <c r="AX2013" s="29">
        <v>6.3396593606885293E-2</v>
      </c>
      <c r="AY2013" s="30">
        <v>-1.6343823745319199</v>
      </c>
      <c r="AZ2013" s="30">
        <v>0.13372556791978199</v>
      </c>
      <c r="BA2013" s="30">
        <v>-1.9905462307269799</v>
      </c>
      <c r="BB2013" s="62">
        <v>6.5229720702700399E-3</v>
      </c>
      <c r="BC2013" s="108">
        <v>-14.040092898620101</v>
      </c>
      <c r="BD2013" s="22">
        <v>43748</v>
      </c>
      <c r="BE2013" s="22">
        <v>43921</v>
      </c>
      <c r="BF2013" s="24"/>
      <c r="BG2013" s="22"/>
      <c r="BH2013" s="37"/>
    </row>
    <row r="2014" spans="1:60" x14ac:dyDescent="0.25">
      <c r="A2014" s="19"/>
      <c r="B2014" s="17" t="s">
        <v>2028</v>
      </c>
      <c r="C2014" s="17" t="s">
        <v>6294</v>
      </c>
      <c r="D2014" s="17" t="s">
        <v>3355</v>
      </c>
      <c r="E2014" s="20" t="s">
        <v>7322</v>
      </c>
      <c r="F2014" s="20" t="s">
        <v>3160</v>
      </c>
      <c r="G2014" s="82" t="s">
        <v>7251</v>
      </c>
      <c r="H2014" s="85" t="s">
        <v>7268</v>
      </c>
      <c r="I2014" s="21" t="s">
        <v>7417</v>
      </c>
      <c r="J2014" s="21" t="s">
        <v>8275</v>
      </c>
      <c r="K2014" s="19"/>
      <c r="L2014" s="22">
        <v>44015</v>
      </c>
      <c r="M2014" s="98">
        <v>916.51630000025</v>
      </c>
      <c r="N2014" s="94">
        <v>916.51630000025</v>
      </c>
      <c r="O2014" s="94">
        <v>1044.0883000008801</v>
      </c>
      <c r="P2014" s="62">
        <f t="shared" si="31"/>
        <v>0.87781493193581184</v>
      </c>
      <c r="Q2014" s="22">
        <v>43748</v>
      </c>
      <c r="R2014" s="99">
        <v>0</v>
      </c>
      <c r="S2014" s="99">
        <v>2661727.0385390599</v>
      </c>
      <c r="T2014" s="19"/>
      <c r="U2014" s="23">
        <v>0</v>
      </c>
      <c r="V2014" s="63">
        <v>-0.55802128681534702</v>
      </c>
      <c r="W2014" s="23">
        <v>0</v>
      </c>
      <c r="X2014" s="63">
        <v>-9.6027699646656401</v>
      </c>
      <c r="Y2014" s="23">
        <v>-9.5484004167665296E-2</v>
      </c>
      <c r="Z2014" s="63">
        <v>3.6522029638144899</v>
      </c>
      <c r="AA2014" s="23">
        <v>-0.119975668935658</v>
      </c>
      <c r="AB2014" s="63">
        <v>4.90904881608731</v>
      </c>
      <c r="AC2014" s="23">
        <v>-9.7551962457218894E-2</v>
      </c>
      <c r="AD2014" s="63">
        <v>10.3121010018076</v>
      </c>
      <c r="AE2014" s="23"/>
      <c r="AF2014" s="64"/>
      <c r="AG2014" s="23">
        <v>0</v>
      </c>
      <c r="AH2014" s="63">
        <v>-6.0948258007556397</v>
      </c>
      <c r="AI2014" s="23">
        <v>-9.2811323254864006E-2</v>
      </c>
      <c r="AJ2014" s="63">
        <v>0.80498064671701297</v>
      </c>
      <c r="AK2014" s="23">
        <v>-8.3483699999342201E-2</v>
      </c>
      <c r="AL2014" s="23">
        <v>-3.7677800103665497E-2</v>
      </c>
      <c r="AM2014" s="63">
        <v>17.504357524827402</v>
      </c>
      <c r="AN2014" s="19"/>
      <c r="AO2014" s="26">
        <v>9.82496108190389E-3</v>
      </c>
      <c r="AP2014" s="26">
        <v>-2.4542685882806801E-2</v>
      </c>
      <c r="AQ2014" s="26">
        <v>9.7507710943318705E-3</v>
      </c>
      <c r="AR2014" s="26">
        <v>-7.8267431045824204E-2</v>
      </c>
      <c r="AS2014" s="24">
        <v>2</v>
      </c>
      <c r="AT2014" s="24">
        <v>4</v>
      </c>
      <c r="AU2014" s="24">
        <v>7</v>
      </c>
      <c r="AV2014" s="25">
        <v>5</v>
      </c>
      <c r="AW2014" s="19"/>
      <c r="AX2014" s="29">
        <v>4.7352457991364602E-2</v>
      </c>
      <c r="AY2014" s="30">
        <v>-3.0477413691296502</v>
      </c>
      <c r="AZ2014" s="30">
        <v>-4.3451982119862001E-3</v>
      </c>
      <c r="BA2014" s="30">
        <v>-3.2675398049796098</v>
      </c>
      <c r="BB2014" s="62">
        <v>4.8567995544590301E-3</v>
      </c>
      <c r="BC2014" s="108">
        <v>-12.2185068064136</v>
      </c>
      <c r="BD2014" s="22">
        <v>43748</v>
      </c>
      <c r="BE2014" s="22">
        <v>43914</v>
      </c>
      <c r="BF2014" s="24"/>
      <c r="BG2014" s="22"/>
      <c r="BH2014" s="37"/>
    </row>
    <row r="2015" spans="1:60" x14ac:dyDescent="0.25">
      <c r="A2015" s="19"/>
      <c r="B2015" s="17" t="s">
        <v>2029</v>
      </c>
      <c r="C2015" s="17" t="s">
        <v>6295</v>
      </c>
      <c r="D2015" s="17" t="s">
        <v>3356</v>
      </c>
      <c r="E2015" s="20" t="s">
        <v>7289</v>
      </c>
      <c r="F2015" s="20" t="s">
        <v>3160</v>
      </c>
      <c r="G2015" s="82" t="s">
        <v>7251</v>
      </c>
      <c r="H2015" s="85" t="s">
        <v>7264</v>
      </c>
      <c r="I2015" s="21" t="s">
        <v>7417</v>
      </c>
      <c r="J2015" s="21" t="s">
        <v>8276</v>
      </c>
      <c r="K2015" s="19"/>
      <c r="L2015" s="22">
        <v>44015</v>
      </c>
      <c r="M2015" s="98">
        <v>1134.8471000008301</v>
      </c>
      <c r="N2015" s="94">
        <v>1134.8471000008301</v>
      </c>
      <c r="O2015" s="94">
        <v>1234.40069999918</v>
      </c>
      <c r="P2015" s="62">
        <f t="shared" si="31"/>
        <v>0.91935066141941102</v>
      </c>
      <c r="Q2015" s="22">
        <v>43881</v>
      </c>
      <c r="R2015" s="99">
        <v>6209831.5860000001</v>
      </c>
      <c r="S2015" s="99">
        <v>7810417.4174531298</v>
      </c>
      <c r="T2015" s="19"/>
      <c r="U2015" s="23">
        <v>-6.60533505651983E-4</v>
      </c>
      <c r="V2015" s="63">
        <v>-0.62407463738054503</v>
      </c>
      <c r="W2015" s="23">
        <v>7.3611621315649203E-2</v>
      </c>
      <c r="X2015" s="63">
        <v>-2.2416078331007201</v>
      </c>
      <c r="Y2015" s="23">
        <v>-4.7261843605156201E-2</v>
      </c>
      <c r="Z2015" s="63">
        <v>8.4744190200726699</v>
      </c>
      <c r="AA2015" s="23">
        <v>4.1394636398763403E-2</v>
      </c>
      <c r="AB2015" s="63">
        <v>21.046079349529499</v>
      </c>
      <c r="AC2015" s="23">
        <v>8.9930518373876098E-2</v>
      </c>
      <c r="AD2015" s="63">
        <v>29.060349084931701</v>
      </c>
      <c r="AE2015" s="23"/>
      <c r="AF2015" s="64"/>
      <c r="AG2015" s="23">
        <v>2.9605906238430201E-3</v>
      </c>
      <c r="AH2015" s="63">
        <v>-5.7987667383713397</v>
      </c>
      <c r="AI2015" s="23">
        <v>-3.2026002858401598E-2</v>
      </c>
      <c r="AJ2015" s="63">
        <v>6.8835126863632503</v>
      </c>
      <c r="AK2015" s="23">
        <v>0.13484710000018801</v>
      </c>
      <c r="AL2015" s="23">
        <v>4.2045253627293298E-2</v>
      </c>
      <c r="AM2015" s="63">
        <v>30.253684098919599</v>
      </c>
      <c r="AN2015" s="19"/>
      <c r="AO2015" s="26">
        <v>2.7160037045177901E-2</v>
      </c>
      <c r="AP2015" s="26">
        <v>-4.3872648700926199E-2</v>
      </c>
      <c r="AQ2015" s="26">
        <v>6.4681684185416102E-2</v>
      </c>
      <c r="AR2015" s="26">
        <v>-9.0708473045233398E-2</v>
      </c>
      <c r="AS2015" s="24">
        <v>7</v>
      </c>
      <c r="AT2015" s="24">
        <v>5</v>
      </c>
      <c r="AU2015" s="24">
        <v>7</v>
      </c>
      <c r="AV2015" s="25">
        <v>5</v>
      </c>
      <c r="AW2015" s="19"/>
      <c r="AX2015" s="29">
        <v>0.160755508850561</v>
      </c>
      <c r="AY2015" s="30">
        <v>0.16841669443419999</v>
      </c>
      <c r="AZ2015" s="30">
        <v>0.65758123281466396</v>
      </c>
      <c r="BA2015" s="30">
        <v>0.22966550520891399</v>
      </c>
      <c r="BB2015" s="62">
        <v>1.65390155023852E-2</v>
      </c>
      <c r="BC2015" s="108">
        <v>-21.892647986911498</v>
      </c>
      <c r="BD2015" s="22">
        <v>43881</v>
      </c>
      <c r="BE2015" s="22">
        <v>43910</v>
      </c>
      <c r="BF2015" s="24"/>
      <c r="BG2015" s="22"/>
      <c r="BH2015" s="37"/>
    </row>
    <row r="2016" spans="1:60" x14ac:dyDescent="0.25">
      <c r="A2016" s="19"/>
      <c r="B2016" s="17" t="s">
        <v>2030</v>
      </c>
      <c r="C2016" s="17" t="s">
        <v>6296</v>
      </c>
      <c r="D2016" s="17" t="s">
        <v>3356</v>
      </c>
      <c r="E2016" s="20" t="s">
        <v>7335</v>
      </c>
      <c r="F2016" s="20" t="s">
        <v>3160</v>
      </c>
      <c r="G2016" s="82" t="s">
        <v>7251</v>
      </c>
      <c r="H2016" s="85" t="s">
        <v>7264</v>
      </c>
      <c r="I2016" s="21" t="s">
        <v>7417</v>
      </c>
      <c r="J2016" s="21" t="s">
        <v>8277</v>
      </c>
      <c r="K2016" s="19"/>
      <c r="L2016" s="22">
        <v>44015</v>
      </c>
      <c r="M2016" s="98">
        <v>1182.67970000021</v>
      </c>
      <c r="N2016" s="94">
        <v>1182.67970000021</v>
      </c>
      <c r="O2016" s="94">
        <v>1278.1379000004399</v>
      </c>
      <c r="P2016" s="62">
        <f t="shared" si="31"/>
        <v>0.92531463154312454</v>
      </c>
      <c r="Q2016" s="22">
        <v>43881</v>
      </c>
      <c r="R2016" s="99">
        <v>115620.193</v>
      </c>
      <c r="S2016" s="99">
        <v>148331.893541992</v>
      </c>
      <c r="T2016" s="19"/>
      <c r="U2016" s="23">
        <v>-6.1213240769575404E-4</v>
      </c>
      <c r="V2016" s="63">
        <v>-0.61923452758492203</v>
      </c>
      <c r="W2016" s="23">
        <v>7.5173235682086698E-2</v>
      </c>
      <c r="X2016" s="63">
        <v>-2.0854463964569701</v>
      </c>
      <c r="Y2016" s="23">
        <v>-3.8862104373947701E-2</v>
      </c>
      <c r="Z2016" s="63">
        <v>9.3143929431826091</v>
      </c>
      <c r="AA2016" s="23">
        <v>5.9951802599243799E-2</v>
      </c>
      <c r="AB2016" s="63">
        <v>22.901795969577499</v>
      </c>
      <c r="AC2016" s="23">
        <v>0.12907872010328</v>
      </c>
      <c r="AD2016" s="63">
        <v>32.9751692578429</v>
      </c>
      <c r="AE2016" s="23"/>
      <c r="AF2016" s="64"/>
      <c r="AG2016" s="23">
        <v>3.1063157421158398E-3</v>
      </c>
      <c r="AH2016" s="63">
        <v>-5.7841942265440602</v>
      </c>
      <c r="AI2016" s="23">
        <v>-2.33507974890017E-2</v>
      </c>
      <c r="AJ2016" s="63">
        <v>7.7510332233068802</v>
      </c>
      <c r="AK2016" s="23">
        <v>0.18267969999957101</v>
      </c>
      <c r="AL2016" s="23">
        <v>5.8233940904756303E-2</v>
      </c>
      <c r="AM2016" s="63">
        <v>36.352391543041399</v>
      </c>
      <c r="AN2016" s="19"/>
      <c r="AO2016" s="26">
        <v>2.7209903255425199E-2</v>
      </c>
      <c r="AP2016" s="26">
        <v>-4.3734548406064298E-2</v>
      </c>
      <c r="AQ2016" s="26">
        <v>6.6225208391188103E-2</v>
      </c>
      <c r="AR2016" s="26">
        <v>-8.9350042587320794E-2</v>
      </c>
      <c r="AS2016" s="24">
        <v>7</v>
      </c>
      <c r="AT2016" s="24">
        <v>5</v>
      </c>
      <c r="AU2016" s="24">
        <v>7</v>
      </c>
      <c r="AV2016" s="25">
        <v>5</v>
      </c>
      <c r="AW2016" s="19"/>
      <c r="AX2016" s="29">
        <v>0.16073337184498099</v>
      </c>
      <c r="AY2016" s="30">
        <v>0.27566584112901199</v>
      </c>
      <c r="AZ2016" s="30">
        <v>0.72505594473568602</v>
      </c>
      <c r="BA2016" s="30">
        <v>0.37749422012166201</v>
      </c>
      <c r="BB2016" s="62">
        <v>1.65381040550346E-2</v>
      </c>
      <c r="BC2016" s="108">
        <v>-21.783486742729998</v>
      </c>
      <c r="BD2016" s="22">
        <v>43881</v>
      </c>
      <c r="BE2016" s="22">
        <v>43910</v>
      </c>
      <c r="BF2016" s="24"/>
      <c r="BG2016" s="22"/>
      <c r="BH2016" s="37"/>
    </row>
    <row r="2017" spans="1:60" x14ac:dyDescent="0.25">
      <c r="A2017" s="19"/>
      <c r="B2017" s="17" t="s">
        <v>2031</v>
      </c>
      <c r="C2017" s="17" t="s">
        <v>6297</v>
      </c>
      <c r="D2017" s="17" t="s">
        <v>3356</v>
      </c>
      <c r="E2017" s="20" t="s">
        <v>7336</v>
      </c>
      <c r="F2017" s="20" t="s">
        <v>3160</v>
      </c>
      <c r="G2017" s="82" t="s">
        <v>7251</v>
      </c>
      <c r="H2017" s="85" t="s">
        <v>7264</v>
      </c>
      <c r="I2017" s="21" t="s">
        <v>7417</v>
      </c>
      <c r="J2017" s="21" t="s">
        <v>8278</v>
      </c>
      <c r="K2017" s="19"/>
      <c r="L2017" s="22">
        <v>44015</v>
      </c>
      <c r="M2017" s="98">
        <v>1234.6911999992999</v>
      </c>
      <c r="N2017" s="94">
        <v>1234.6911999992999</v>
      </c>
      <c r="O2017" s="94">
        <v>1329.24389999919</v>
      </c>
      <c r="P2017" s="62">
        <f t="shared" si="31"/>
        <v>0.92886730569164333</v>
      </c>
      <c r="Q2017" s="22">
        <v>43881</v>
      </c>
      <c r="R2017" s="99">
        <v>201388.11799999999</v>
      </c>
      <c r="S2017" s="99">
        <v>270117.21874804702</v>
      </c>
      <c r="T2017" s="19"/>
      <c r="U2017" s="23">
        <v>-5.8369177713757403E-4</v>
      </c>
      <c r="V2017" s="63">
        <v>-0.61639046452910395</v>
      </c>
      <c r="W2017" s="23">
        <v>7.6089771991974003E-2</v>
      </c>
      <c r="X2017" s="63">
        <v>-1.9937927654682399</v>
      </c>
      <c r="Y2017" s="23">
        <v>-3.3841985597973703E-2</v>
      </c>
      <c r="Z2017" s="63">
        <v>9.8164048207836494</v>
      </c>
      <c r="AA2017" s="23">
        <v>7.1143912988191005E-2</v>
      </c>
      <c r="AB2017" s="63">
        <v>24.0210070084722</v>
      </c>
      <c r="AC2017" s="23">
        <v>0.153047482230322</v>
      </c>
      <c r="AD2017" s="63">
        <v>35.372045470576303</v>
      </c>
      <c r="AE2017" s="23"/>
      <c r="AF2017" s="64"/>
      <c r="AG2017" s="23">
        <v>3.1918416771077301E-3</v>
      </c>
      <c r="AH2017" s="63">
        <v>-5.7756416330448701</v>
      </c>
      <c r="AI2017" s="23">
        <v>-1.8165225832490299E-2</v>
      </c>
      <c r="AJ2017" s="63">
        <v>8.2695903889543807</v>
      </c>
      <c r="AK2017" s="23">
        <v>0.227950000089477</v>
      </c>
      <c r="AL2017" s="23">
        <v>7.1729166245859205E-2</v>
      </c>
      <c r="AM2017" s="63">
        <v>40.879421552002903</v>
      </c>
      <c r="AN2017" s="19"/>
      <c r="AO2017" s="26">
        <v>2.7239039147389101E-2</v>
      </c>
      <c r="AP2017" s="26">
        <v>-4.3652164853483597E-2</v>
      </c>
      <c r="AQ2017" s="26">
        <v>6.7145919947506599E-2</v>
      </c>
      <c r="AR2017" s="26">
        <v>-8.8539484736393198E-2</v>
      </c>
      <c r="AS2017" s="24">
        <v>7</v>
      </c>
      <c r="AT2017" s="24">
        <v>5</v>
      </c>
      <c r="AU2017" s="24">
        <v>7</v>
      </c>
      <c r="AV2017" s="25">
        <v>5</v>
      </c>
      <c r="AW2017" s="19"/>
      <c r="AX2017" s="29">
        <v>0.16072126520623001</v>
      </c>
      <c r="AY2017" s="30">
        <v>0.340337099116368</v>
      </c>
      <c r="AZ2017" s="30">
        <v>0.76572237043910696</v>
      </c>
      <c r="BA2017" s="30">
        <v>0.46721741618148399</v>
      </c>
      <c r="BB2017" s="62">
        <v>1.65376722274596E-2</v>
      </c>
      <c r="BC2017" s="108">
        <v>-21.7183768907562</v>
      </c>
      <c r="BD2017" s="22">
        <v>43881</v>
      </c>
      <c r="BE2017" s="22">
        <v>43910</v>
      </c>
      <c r="BF2017" s="24"/>
      <c r="BG2017" s="22"/>
      <c r="BH2017" s="37"/>
    </row>
    <row r="2018" spans="1:60" x14ac:dyDescent="0.25">
      <c r="A2018" s="19"/>
      <c r="B2018" s="17" t="s">
        <v>2032</v>
      </c>
      <c r="C2018" s="17" t="s">
        <v>6298</v>
      </c>
      <c r="D2018" s="17" t="s">
        <v>3356</v>
      </c>
      <c r="E2018" s="20" t="s">
        <v>7290</v>
      </c>
      <c r="F2018" s="20" t="s">
        <v>3160</v>
      </c>
      <c r="G2018" s="82" t="s">
        <v>7251</v>
      </c>
      <c r="H2018" s="85" t="s">
        <v>7264</v>
      </c>
      <c r="I2018" s="21" t="s">
        <v>7417</v>
      </c>
      <c r="J2018" s="21" t="s">
        <v>8279</v>
      </c>
      <c r="K2018" s="19"/>
      <c r="L2018" s="22">
        <v>44015</v>
      </c>
      <c r="M2018" s="98">
        <v>1158.3323999997201</v>
      </c>
      <c r="N2018" s="94">
        <v>1158.3323999997201</v>
      </c>
      <c r="O2018" s="94">
        <v>1256.75520000048</v>
      </c>
      <c r="P2018" s="62">
        <f t="shared" si="31"/>
        <v>0.92168498686082834</v>
      </c>
      <c r="Q2018" s="22">
        <v>43881</v>
      </c>
      <c r="R2018" s="99">
        <v>11183629.116</v>
      </c>
      <c r="S2018" s="99">
        <v>14121563.973328101</v>
      </c>
      <c r="T2018" s="19"/>
      <c r="U2018" s="23">
        <v>-6.4163172646658495E-4</v>
      </c>
      <c r="V2018" s="63">
        <v>-0.62218445946200496</v>
      </c>
      <c r="W2018" s="23">
        <v>7.4221301760189803E-2</v>
      </c>
      <c r="X2018" s="63">
        <v>-2.1806397886466602</v>
      </c>
      <c r="Y2018" s="23">
        <v>-4.3974695874567302E-2</v>
      </c>
      <c r="Z2018" s="63">
        <v>8.8031337931315594</v>
      </c>
      <c r="AA2018" s="23">
        <v>4.8642696152455797E-2</v>
      </c>
      <c r="AB2018" s="63">
        <v>21.770885324891399</v>
      </c>
      <c r="AC2018" s="23">
        <v>0.105144766288577</v>
      </c>
      <c r="AD2018" s="63">
        <v>30.581773876387199</v>
      </c>
      <c r="AE2018" s="23"/>
      <c r="AF2018" s="64"/>
      <c r="AG2018" s="23">
        <v>3.0174541625456199E-3</v>
      </c>
      <c r="AH2018" s="63">
        <v>-5.7930803845010796</v>
      </c>
      <c r="AI2018" s="23">
        <v>-2.8631059690269502E-2</v>
      </c>
      <c r="AJ2018" s="63">
        <v>7.2230070031800997</v>
      </c>
      <c r="AK2018" s="23">
        <v>0.158332400000363</v>
      </c>
      <c r="AL2018" s="23">
        <v>4.90179116932268E-2</v>
      </c>
      <c r="AM2018" s="63">
        <v>32.602214098966201</v>
      </c>
      <c r="AN2018" s="19"/>
      <c r="AO2018" s="26">
        <v>2.71795424887387E-2</v>
      </c>
      <c r="AP2018" s="26">
        <v>-4.3818413830231301E-2</v>
      </c>
      <c r="AQ2018" s="26">
        <v>6.5287959070701604E-2</v>
      </c>
      <c r="AR2018" s="26">
        <v>-9.0174847927264601E-2</v>
      </c>
      <c r="AS2018" s="24">
        <v>7</v>
      </c>
      <c r="AT2018" s="24">
        <v>5</v>
      </c>
      <c r="AU2018" s="24">
        <v>7</v>
      </c>
      <c r="AV2018" s="25">
        <v>5</v>
      </c>
      <c r="AW2018" s="19"/>
      <c r="AX2018" s="29">
        <v>0.16074647827364999</v>
      </c>
      <c r="AY2018" s="30">
        <v>0.21031343847175801</v>
      </c>
      <c r="AZ2018" s="30">
        <v>0.68394375878051505</v>
      </c>
      <c r="BA2018" s="30">
        <v>0.28727029671335902</v>
      </c>
      <c r="BB2018" s="62">
        <v>1.6538622960269998E-2</v>
      </c>
      <c r="BC2018" s="108">
        <v>-21.849768355837998</v>
      </c>
      <c r="BD2018" s="22">
        <v>43881</v>
      </c>
      <c r="BE2018" s="22">
        <v>43910</v>
      </c>
      <c r="BF2018" s="24"/>
      <c r="BG2018" s="22"/>
      <c r="BH2018" s="37"/>
    </row>
    <row r="2019" spans="1:60" x14ac:dyDescent="0.25">
      <c r="A2019" s="19"/>
      <c r="B2019" s="17" t="s">
        <v>2033</v>
      </c>
      <c r="C2019" s="17" t="s">
        <v>6299</v>
      </c>
      <c r="D2019" s="17" t="s">
        <v>3356</v>
      </c>
      <c r="E2019" s="20" t="s">
        <v>7315</v>
      </c>
      <c r="F2019" s="20" t="s">
        <v>3160</v>
      </c>
      <c r="G2019" s="82" t="s">
        <v>7251</v>
      </c>
      <c r="H2019" s="85" t="s">
        <v>7264</v>
      </c>
      <c r="I2019" s="21" t="s">
        <v>7417</v>
      </c>
      <c r="J2019" s="21" t="s">
        <v>8280</v>
      </c>
      <c r="K2019" s="19"/>
      <c r="L2019" s="22">
        <v>44015</v>
      </c>
      <c r="M2019" s="98">
        <v>1200.3504000008099</v>
      </c>
      <c r="N2019" s="94">
        <v>1200.3504000008099</v>
      </c>
      <c r="O2019" s="94">
        <v>1296.63360000029</v>
      </c>
      <c r="P2019" s="62">
        <f t="shared" si="31"/>
        <v>0.92574371048270032</v>
      </c>
      <c r="Q2019" s="22">
        <v>43881</v>
      </c>
      <c r="R2019" s="99">
        <v>20651189.074999999</v>
      </c>
      <c r="S2019" s="99">
        <v>23435832.375624999</v>
      </c>
      <c r="T2019" s="19"/>
      <c r="U2019" s="23">
        <v>-6.0886782284796904E-4</v>
      </c>
      <c r="V2019" s="63">
        <v>-0.61890806910014395</v>
      </c>
      <c r="W2019" s="23">
        <v>7.5278615180650404E-2</v>
      </c>
      <c r="X2019" s="63">
        <v>-2.0749084466005998</v>
      </c>
      <c r="Y2019" s="23">
        <v>-3.8252206747529299E-2</v>
      </c>
      <c r="Z2019" s="63">
        <v>9.3753827058244497</v>
      </c>
      <c r="AA2019" s="23">
        <v>6.1320774737396298E-2</v>
      </c>
      <c r="AB2019" s="63">
        <v>23.038693183392802</v>
      </c>
      <c r="AC2019" s="23">
        <v>0.13201015456259499</v>
      </c>
      <c r="AD2019" s="63">
        <v>33.268312703818097</v>
      </c>
      <c r="AE2019" s="23"/>
      <c r="AF2019" s="64"/>
      <c r="AG2019" s="23">
        <v>3.11619004060049E-3</v>
      </c>
      <c r="AH2019" s="63">
        <v>-5.7832067966955902</v>
      </c>
      <c r="AI2019" s="23">
        <v>-2.2720648411450401E-2</v>
      </c>
      <c r="AJ2019" s="63">
        <v>7.8140481310620098</v>
      </c>
      <c r="AK2019" s="23">
        <v>0.200350400000461</v>
      </c>
      <c r="AL2019" s="23">
        <v>6.1258600520886802E-2</v>
      </c>
      <c r="AM2019" s="63">
        <v>36.804014098946901</v>
      </c>
      <c r="AN2019" s="19"/>
      <c r="AO2019" s="26">
        <v>2.7213180957915001E-2</v>
      </c>
      <c r="AP2019" s="26">
        <v>-4.3724365496018401E-2</v>
      </c>
      <c r="AQ2019" s="26">
        <v>6.6339267106741304E-2</v>
      </c>
      <c r="AR2019" s="26">
        <v>-8.9249531709356206E-2</v>
      </c>
      <c r="AS2019" s="24">
        <v>7</v>
      </c>
      <c r="AT2019" s="24">
        <v>5</v>
      </c>
      <c r="AU2019" s="24">
        <v>7</v>
      </c>
      <c r="AV2019" s="25">
        <v>5</v>
      </c>
      <c r="AW2019" s="19"/>
      <c r="AX2019" s="29">
        <v>0.16073176220146701</v>
      </c>
      <c r="AY2019" s="30">
        <v>0.28358420190761502</v>
      </c>
      <c r="AZ2019" s="30">
        <v>0.73003417231666401</v>
      </c>
      <c r="BA2019" s="30">
        <v>0.38845663018992099</v>
      </c>
      <c r="BB2019" s="62">
        <v>1.6538038840717501E-2</v>
      </c>
      <c r="BC2019" s="108">
        <v>-21.775419054407401</v>
      </c>
      <c r="BD2019" s="22">
        <v>43881</v>
      </c>
      <c r="BE2019" s="22">
        <v>43910</v>
      </c>
      <c r="BF2019" s="24"/>
      <c r="BG2019" s="22"/>
      <c r="BH2019" s="37"/>
    </row>
    <row r="2020" spans="1:60" x14ac:dyDescent="0.25">
      <c r="A2020" s="19"/>
      <c r="B2020" s="17" t="s">
        <v>2034</v>
      </c>
      <c r="C2020" s="17" t="s">
        <v>6300</v>
      </c>
      <c r="D2020" s="17" t="s">
        <v>3356</v>
      </c>
      <c r="E2020" s="20" t="s">
        <v>7291</v>
      </c>
      <c r="F2020" s="20" t="s">
        <v>3160</v>
      </c>
      <c r="G2020" s="82" t="s">
        <v>7251</v>
      </c>
      <c r="H2020" s="85" t="s">
        <v>7264</v>
      </c>
      <c r="I2020" s="21" t="s">
        <v>7417</v>
      </c>
      <c r="J2020" s="21" t="s">
        <v>8281</v>
      </c>
      <c r="K2020" s="19"/>
      <c r="L2020" s="22">
        <v>44015</v>
      </c>
      <c r="M2020" s="98">
        <v>1229.8731999993299</v>
      </c>
      <c r="N2020" s="94">
        <v>1229.8731999993299</v>
      </c>
      <c r="O2020" s="94">
        <v>1324.5417999997701</v>
      </c>
      <c r="P2020" s="62">
        <f t="shared" si="31"/>
        <v>0.9285272839253117</v>
      </c>
      <c r="Q2020" s="22">
        <v>43881</v>
      </c>
      <c r="R2020" s="99">
        <v>45116202.722999997</v>
      </c>
      <c r="S2020" s="99">
        <v>52439183.246312499</v>
      </c>
      <c r="T2020" s="19"/>
      <c r="U2020" s="23">
        <v>-5.8646431989473101E-4</v>
      </c>
      <c r="V2020" s="63">
        <v>-0.61666771880481996</v>
      </c>
      <c r="W2020" s="23">
        <v>7.6001631141480203E-2</v>
      </c>
      <c r="X2020" s="63">
        <v>-2.00260685051762</v>
      </c>
      <c r="Y2020" s="23">
        <v>-3.4322386000894801E-2</v>
      </c>
      <c r="Z2020" s="63">
        <v>9.7683647804951796</v>
      </c>
      <c r="AA2020" s="23">
        <v>7.0071783116873093E-2</v>
      </c>
      <c r="AB2020" s="63">
        <v>23.913794021354999</v>
      </c>
      <c r="AC2020" s="23">
        <v>0.15074196825487901</v>
      </c>
      <c r="AD2020" s="63">
        <v>35.1414940730319</v>
      </c>
      <c r="AE2020" s="23"/>
      <c r="AF2020" s="64"/>
      <c r="AG2020" s="23">
        <v>3.18368286389159E-3</v>
      </c>
      <c r="AH2020" s="63">
        <v>-5.7764575143664798</v>
      </c>
      <c r="AI2020" s="23">
        <v>-1.8661399128177401E-2</v>
      </c>
      <c r="AJ2020" s="63">
        <v>8.2199730593856692</v>
      </c>
      <c r="AK2020" s="23">
        <v>0.229873199999856</v>
      </c>
      <c r="AL2020" s="23">
        <v>6.9687335964772501E-2</v>
      </c>
      <c r="AM2020" s="63">
        <v>39.756294098915497</v>
      </c>
      <c r="AN2020" s="19"/>
      <c r="AO2020" s="26">
        <v>2.72361796160112E-2</v>
      </c>
      <c r="AP2020" s="26">
        <v>-4.3660137246697601E-2</v>
      </c>
      <c r="AQ2020" s="26">
        <v>6.7058308615742093E-2</v>
      </c>
      <c r="AR2020" s="26">
        <v>-8.8616729135537795E-2</v>
      </c>
      <c r="AS2020" s="24">
        <v>7</v>
      </c>
      <c r="AT2020" s="24">
        <v>5</v>
      </c>
      <c r="AU2020" s="24">
        <v>7</v>
      </c>
      <c r="AV2020" s="25">
        <v>5</v>
      </c>
      <c r="AW2020" s="19"/>
      <c r="AX2020" s="29">
        <v>0.160722381157102</v>
      </c>
      <c r="AY2020" s="30">
        <v>0.334143694517479</v>
      </c>
      <c r="AZ2020" s="30">
        <v>0.76182843701008096</v>
      </c>
      <c r="BA2020" s="30">
        <v>0.45860590281154101</v>
      </c>
      <c r="BB2020" s="62">
        <v>1.65377091706796E-2</v>
      </c>
      <c r="BC2020" s="108">
        <v>-21.7245767555141</v>
      </c>
      <c r="BD2020" s="22">
        <v>43881</v>
      </c>
      <c r="BE2020" s="22">
        <v>43910</v>
      </c>
      <c r="BF2020" s="24"/>
      <c r="BG2020" s="22"/>
      <c r="BH2020" s="37"/>
    </row>
    <row r="2021" spans="1:60" x14ac:dyDescent="0.25">
      <c r="A2021" s="19"/>
      <c r="B2021" s="17" t="s">
        <v>2035</v>
      </c>
      <c r="C2021" s="17" t="s">
        <v>6301</v>
      </c>
      <c r="D2021" s="17" t="s">
        <v>3356</v>
      </c>
      <c r="E2021" s="20" t="s">
        <v>7292</v>
      </c>
      <c r="F2021" s="20" t="s">
        <v>3160</v>
      </c>
      <c r="G2021" s="82" t="s">
        <v>7251</v>
      </c>
      <c r="H2021" s="85" t="s">
        <v>7264</v>
      </c>
      <c r="I2021" s="21" t="s">
        <v>7417</v>
      </c>
      <c r="J2021" s="21" t="s">
        <v>8282</v>
      </c>
      <c r="K2021" s="19"/>
      <c r="L2021" s="22">
        <v>44015</v>
      </c>
      <c r="M2021" s="98">
        <v>1190.21150000021</v>
      </c>
      <c r="N2021" s="94">
        <v>1190.21150000021</v>
      </c>
      <c r="O2021" s="94">
        <v>1287.0289999991701</v>
      </c>
      <c r="P2021" s="62">
        <f t="shared" si="31"/>
        <v>0.92477442233312335</v>
      </c>
      <c r="Q2021" s="22">
        <v>43881</v>
      </c>
      <c r="R2021" s="99">
        <v>11347165.736</v>
      </c>
      <c r="S2021" s="99">
        <v>14066324.946781199</v>
      </c>
      <c r="T2021" s="19"/>
      <c r="U2021" s="23">
        <v>-6.1665269640798204E-4</v>
      </c>
      <c r="V2021" s="63">
        <v>-0.61968655645614501</v>
      </c>
      <c r="W2021" s="23">
        <v>7.5026398950285497E-2</v>
      </c>
      <c r="X2021" s="63">
        <v>-2.1001300696370899</v>
      </c>
      <c r="Y2021" s="23">
        <v>-3.9619624621081997E-2</v>
      </c>
      <c r="Z2021" s="63">
        <v>9.2386409184691693</v>
      </c>
      <c r="AA2021" s="23">
        <v>5.82843919328297E-2</v>
      </c>
      <c r="AB2021" s="63">
        <v>22.735054902936099</v>
      </c>
      <c r="AC2021" s="23">
        <v>0.12554649047524399</v>
      </c>
      <c r="AD2021" s="63">
        <v>32.621946295082999</v>
      </c>
      <c r="AE2021" s="23"/>
      <c r="AF2021" s="64"/>
      <c r="AG2021" s="23">
        <v>3.09268471755786E-3</v>
      </c>
      <c r="AH2021" s="63">
        <v>-5.7855573289998601</v>
      </c>
      <c r="AI2021" s="23">
        <v>-2.4133001957125099E-2</v>
      </c>
      <c r="AJ2021" s="63">
        <v>7.6728127764945402</v>
      </c>
      <c r="AK2021" s="23">
        <v>0.190211499999277</v>
      </c>
      <c r="AL2021" s="23">
        <v>5.8331722104412599E-2</v>
      </c>
      <c r="AM2021" s="63">
        <v>35.7901240988285</v>
      </c>
      <c r="AN2021" s="19"/>
      <c r="AO2021" s="26">
        <v>2.7205216778384101E-2</v>
      </c>
      <c r="AP2021" s="26">
        <v>-4.3746800100052503E-2</v>
      </c>
      <c r="AQ2021" s="26">
        <v>6.6088571084037498E-2</v>
      </c>
      <c r="AR2021" s="26">
        <v>-8.9470242673996794E-2</v>
      </c>
      <c r="AS2021" s="24">
        <v>7</v>
      </c>
      <c r="AT2021" s="24">
        <v>5</v>
      </c>
      <c r="AU2021" s="24">
        <v>7</v>
      </c>
      <c r="AV2021" s="25">
        <v>5</v>
      </c>
      <c r="AW2021" s="19"/>
      <c r="AX2021" s="29">
        <v>0.160735221211216</v>
      </c>
      <c r="AY2021" s="30">
        <v>0.26603713546955998</v>
      </c>
      <c r="AZ2021" s="30">
        <v>0.718998082744292</v>
      </c>
      <c r="BA2021" s="30">
        <v>0.36417285219567902</v>
      </c>
      <c r="BB2021" s="62">
        <v>1.6538172765158399E-2</v>
      </c>
      <c r="BC2021" s="108">
        <v>-21.793153067963399</v>
      </c>
      <c r="BD2021" s="22">
        <v>43881</v>
      </c>
      <c r="BE2021" s="22">
        <v>43910</v>
      </c>
      <c r="BF2021" s="24"/>
      <c r="BG2021" s="22"/>
      <c r="BH2021" s="37"/>
    </row>
    <row r="2022" spans="1:60" x14ac:dyDescent="0.25">
      <c r="A2022" s="19"/>
      <c r="B2022" s="17" t="s">
        <v>2036</v>
      </c>
      <c r="C2022" s="17" t="s">
        <v>6302</v>
      </c>
      <c r="D2022" s="17" t="s">
        <v>3356</v>
      </c>
      <c r="E2022" s="20" t="s">
        <v>7293</v>
      </c>
      <c r="F2022" s="20" t="s">
        <v>3160</v>
      </c>
      <c r="G2022" s="82" t="s">
        <v>7251</v>
      </c>
      <c r="H2022" s="85" t="s">
        <v>7264</v>
      </c>
      <c r="I2022" s="21" t="s">
        <v>7417</v>
      </c>
      <c r="J2022" s="21" t="s">
        <v>8283</v>
      </c>
      <c r="K2022" s="19"/>
      <c r="L2022" s="22">
        <v>44015</v>
      </c>
      <c r="M2022" s="98">
        <v>1201.51830000058</v>
      </c>
      <c r="N2022" s="94">
        <v>1201.51830000058</v>
      </c>
      <c r="O2022" s="94">
        <v>1297.75060000084</v>
      </c>
      <c r="P2022" s="62">
        <f t="shared" si="31"/>
        <v>0.92584684607335355</v>
      </c>
      <c r="Q2022" s="22">
        <v>43881</v>
      </c>
      <c r="R2022" s="99">
        <v>38982742.656999998</v>
      </c>
      <c r="S2022" s="99">
        <v>48197697.029250003</v>
      </c>
      <c r="T2022" s="19"/>
      <c r="U2022" s="23">
        <v>-6.0802696953032897E-4</v>
      </c>
      <c r="V2022" s="63">
        <v>-0.61882398376837999</v>
      </c>
      <c r="W2022" s="23">
        <v>7.5305403563106693E-2</v>
      </c>
      <c r="X2022" s="63">
        <v>-2.0722296083549701</v>
      </c>
      <c r="Y2022" s="23">
        <v>-3.8106648051325499E-2</v>
      </c>
      <c r="Z2022" s="63">
        <v>9.3899385754484701</v>
      </c>
      <c r="AA2022" s="23">
        <v>6.1644324614462703E-2</v>
      </c>
      <c r="AB2022" s="63">
        <v>23.071048171113901</v>
      </c>
      <c r="AC2022" s="23">
        <v>0.13269998001487701</v>
      </c>
      <c r="AD2022" s="63">
        <v>33.337295249046299</v>
      </c>
      <c r="AE2022" s="23"/>
      <c r="AF2022" s="64"/>
      <c r="AG2022" s="23">
        <v>3.11867894561146E-3</v>
      </c>
      <c r="AH2022" s="63">
        <v>-5.7829579061944996</v>
      </c>
      <c r="AI2022" s="23">
        <v>-2.2570349457964801E-2</v>
      </c>
      <c r="AJ2022" s="63">
        <v>7.82907802640693</v>
      </c>
      <c r="AK2022" s="23">
        <v>0.201518300000462</v>
      </c>
      <c r="AL2022" s="23">
        <v>6.1594675349624602E-2</v>
      </c>
      <c r="AM2022" s="63">
        <v>36.920804098947002</v>
      </c>
      <c r="AN2022" s="19"/>
      <c r="AO2022" s="26">
        <v>2.72140445504192E-2</v>
      </c>
      <c r="AP2022" s="26">
        <v>-4.3721962213603499E-2</v>
      </c>
      <c r="AQ2022" s="26">
        <v>6.6366009927150998E-2</v>
      </c>
      <c r="AR2022" s="26">
        <v>-8.9226040762732703E-2</v>
      </c>
      <c r="AS2022" s="24">
        <v>7</v>
      </c>
      <c r="AT2022" s="24">
        <v>5</v>
      </c>
      <c r="AU2022" s="24">
        <v>7</v>
      </c>
      <c r="AV2022" s="25">
        <v>5</v>
      </c>
      <c r="AW2022" s="19"/>
      <c r="AX2022" s="29">
        <v>0.16073140279040701</v>
      </c>
      <c r="AY2022" s="30">
        <v>0.28545135696322199</v>
      </c>
      <c r="AZ2022" s="30">
        <v>0.73120868735713895</v>
      </c>
      <c r="BA2022" s="30">
        <v>0.39104243619612999</v>
      </c>
      <c r="BB2022" s="62">
        <v>1.6538025317386199E-2</v>
      </c>
      <c r="BC2022" s="108">
        <v>-21.773528750461999</v>
      </c>
      <c r="BD2022" s="22">
        <v>43881</v>
      </c>
      <c r="BE2022" s="22">
        <v>43910</v>
      </c>
      <c r="BF2022" s="24"/>
      <c r="BG2022" s="22"/>
      <c r="BH2022" s="37"/>
    </row>
    <row r="2023" spans="1:60" x14ac:dyDescent="0.25">
      <c r="A2023" s="19"/>
      <c r="B2023" s="17" t="s">
        <v>2037</v>
      </c>
      <c r="C2023" s="17" t="s">
        <v>6303</v>
      </c>
      <c r="D2023" s="17" t="s">
        <v>3356</v>
      </c>
      <c r="E2023" s="20" t="s">
        <v>7337</v>
      </c>
      <c r="F2023" s="20" t="s">
        <v>3160</v>
      </c>
      <c r="G2023" s="82" t="s">
        <v>7251</v>
      </c>
      <c r="H2023" s="85" t="s">
        <v>7264</v>
      </c>
      <c r="I2023" s="21" t="s">
        <v>7417</v>
      </c>
      <c r="J2023" s="21" t="s">
        <v>8284</v>
      </c>
      <c r="K2023" s="19"/>
      <c r="L2023" s="22">
        <v>44015</v>
      </c>
      <c r="M2023" s="98">
        <v>1219.6752000004101</v>
      </c>
      <c r="N2023" s="94">
        <v>1219.6752000004101</v>
      </c>
      <c r="O2023" s="94">
        <v>1312.64540000074</v>
      </c>
      <c r="P2023" s="62">
        <f t="shared" si="31"/>
        <v>0.92917340814185045</v>
      </c>
      <c r="Q2023" s="22">
        <v>43881</v>
      </c>
      <c r="R2023" s="99">
        <v>10051063.105</v>
      </c>
      <c r="S2023" s="99">
        <v>12629693.9337656</v>
      </c>
      <c r="T2023" s="19"/>
      <c r="U2023" s="23">
        <v>-5.8129215994995299E-4</v>
      </c>
      <c r="V2023" s="63">
        <v>-0.616150502810342</v>
      </c>
      <c r="W2023" s="23">
        <v>7.6169123545696493E-2</v>
      </c>
      <c r="X2023" s="63">
        <v>-1.9858576100959899</v>
      </c>
      <c r="Y2023" s="23">
        <v>-3.3409508267141098E-2</v>
      </c>
      <c r="Z2023" s="63">
        <v>9.8596525538741808</v>
      </c>
      <c r="AA2023" s="23">
        <v>7.2109605109290001E-2</v>
      </c>
      <c r="AB2023" s="63">
        <v>24.1175762205967</v>
      </c>
      <c r="AC2023" s="23">
        <v>0.155126281348203</v>
      </c>
      <c r="AD2023" s="63">
        <v>35.579925382335198</v>
      </c>
      <c r="AE2023" s="23"/>
      <c r="AF2023" s="64"/>
      <c r="AG2023" s="23">
        <v>3.1992482890927901E-3</v>
      </c>
      <c r="AH2023" s="63">
        <v>-5.7749009718463604</v>
      </c>
      <c r="AI2023" s="23">
        <v>-1.7718473694003499E-2</v>
      </c>
      <c r="AJ2023" s="63">
        <v>8.3142656028066995</v>
      </c>
      <c r="AK2023" s="23">
        <v>0.219675200000056</v>
      </c>
      <c r="AL2023" s="23">
        <v>6.7786241676003597E-2</v>
      </c>
      <c r="AM2023" s="63">
        <v>39.236464165558601</v>
      </c>
      <c r="AN2023" s="19"/>
      <c r="AO2023" s="26">
        <v>2.7241487145147399E-2</v>
      </c>
      <c r="AP2023" s="26">
        <v>-4.3645194212367601E-2</v>
      </c>
      <c r="AQ2023" s="26">
        <v>6.7224890663055703E-2</v>
      </c>
      <c r="AR2023" s="26">
        <v>-8.8470036916114603E-2</v>
      </c>
      <c r="AS2023" s="24">
        <v>7</v>
      </c>
      <c r="AT2023" s="24">
        <v>5</v>
      </c>
      <c r="AU2023" s="24">
        <v>7</v>
      </c>
      <c r="AV2023" s="25">
        <v>5</v>
      </c>
      <c r="AW2023" s="19"/>
      <c r="AX2023" s="29">
        <v>0.16072022929118199</v>
      </c>
      <c r="AY2023" s="30">
        <v>0.34591646464377801</v>
      </c>
      <c r="AZ2023" s="30">
        <v>0.76923004341642798</v>
      </c>
      <c r="BA2023" s="30">
        <v>0.47497839191782998</v>
      </c>
      <c r="BB2023" s="62">
        <v>1.6537635396271101E-2</v>
      </c>
      <c r="BC2023" s="108">
        <v>-21.712787017750099</v>
      </c>
      <c r="BD2023" s="22">
        <v>43881</v>
      </c>
      <c r="BE2023" s="22">
        <v>43910</v>
      </c>
      <c r="BF2023" s="24"/>
      <c r="BG2023" s="22"/>
      <c r="BH2023" s="37"/>
    </row>
    <row r="2024" spans="1:60" x14ac:dyDescent="0.25">
      <c r="A2024" s="19"/>
      <c r="B2024" s="17" t="s">
        <v>2038</v>
      </c>
      <c r="C2024" s="17" t="s">
        <v>6304</v>
      </c>
      <c r="D2024" s="17" t="s">
        <v>3356</v>
      </c>
      <c r="E2024" s="20" t="s">
        <v>7294</v>
      </c>
      <c r="F2024" s="20" t="s">
        <v>3160</v>
      </c>
      <c r="G2024" s="82" t="s">
        <v>7251</v>
      </c>
      <c r="H2024" s="85" t="s">
        <v>7264</v>
      </c>
      <c r="I2024" s="21" t="s">
        <v>7417</v>
      </c>
      <c r="J2024" s="21" t="s">
        <v>8285</v>
      </c>
      <c r="K2024" s="19"/>
      <c r="L2024" s="22">
        <v>44015</v>
      </c>
      <c r="M2024" s="98">
        <v>1246.20260000043</v>
      </c>
      <c r="N2024" s="94">
        <v>1246.20260000043</v>
      </c>
      <c r="O2024" s="94">
        <v>1339.6715999990699</v>
      </c>
      <c r="P2024" s="62">
        <f t="shared" si="31"/>
        <v>0.93022991604904903</v>
      </c>
      <c r="Q2024" s="22">
        <v>43881</v>
      </c>
      <c r="R2024" s="99">
        <v>451357.85399999999</v>
      </c>
      <c r="S2024" s="99">
        <v>832865.06507226604</v>
      </c>
      <c r="T2024" s="19"/>
      <c r="U2024" s="23">
        <v>-5.7285292950837196E-4</v>
      </c>
      <c r="V2024" s="63">
        <v>-0.61530657976618397</v>
      </c>
      <c r="W2024" s="23">
        <v>7.64429224291234E-2</v>
      </c>
      <c r="X2024" s="63">
        <v>-1.9584777217533</v>
      </c>
      <c r="Y2024" s="23">
        <v>-3.1916471236399999E-2</v>
      </c>
      <c r="Z2024" s="63">
        <v>10.0089562569483</v>
      </c>
      <c r="AA2024" s="23">
        <v>7.5447182985954001E-2</v>
      </c>
      <c r="AB2024" s="63">
        <v>24.451334008248502</v>
      </c>
      <c r="AC2024" s="23">
        <v>0.162324607055925</v>
      </c>
      <c r="AD2024" s="63">
        <v>36.299757953151101</v>
      </c>
      <c r="AE2024" s="23"/>
      <c r="AF2024" s="64"/>
      <c r="AG2024" s="23">
        <v>3.22477082590922E-3</v>
      </c>
      <c r="AH2024" s="63">
        <v>-5.7723487181647197</v>
      </c>
      <c r="AI2024" s="23">
        <v>-1.6176139944945999E-2</v>
      </c>
      <c r="AJ2024" s="63">
        <v>8.4684989777160808</v>
      </c>
      <c r="AK2024" s="23">
        <v>0.24620260000112501</v>
      </c>
      <c r="AL2024" s="23">
        <v>7.4290875405495199E-2</v>
      </c>
      <c r="AM2024" s="63">
        <v>41.389234099013301</v>
      </c>
      <c r="AN2024" s="19"/>
      <c r="AO2024" s="26">
        <v>2.7250235118117399E-2</v>
      </c>
      <c r="AP2024" s="26">
        <v>-4.3620842897362302E-2</v>
      </c>
      <c r="AQ2024" s="26">
        <v>6.7497258934963597E-2</v>
      </c>
      <c r="AR2024" s="26">
        <v>-8.8230412966367994E-2</v>
      </c>
      <c r="AS2024" s="24">
        <v>7</v>
      </c>
      <c r="AT2024" s="24">
        <v>5</v>
      </c>
      <c r="AU2024" s="24">
        <v>7</v>
      </c>
      <c r="AV2024" s="25">
        <v>5</v>
      </c>
      <c r="AW2024" s="19"/>
      <c r="AX2024" s="29">
        <v>0.16071684844151601</v>
      </c>
      <c r="AY2024" s="30">
        <v>0.36519601717918698</v>
      </c>
      <c r="AZ2024" s="30">
        <v>0.781350938885225</v>
      </c>
      <c r="BA2024" s="30">
        <v>0.50182139600565301</v>
      </c>
      <c r="BB2024" s="62">
        <v>1.6537528313547201E-2</v>
      </c>
      <c r="BC2024" s="108">
        <v>-21.693532952369399</v>
      </c>
      <c r="BD2024" s="22">
        <v>43881</v>
      </c>
      <c r="BE2024" s="22">
        <v>43910</v>
      </c>
      <c r="BF2024" s="24"/>
      <c r="BG2024" s="22"/>
      <c r="BH2024" s="37"/>
    </row>
    <row r="2025" spans="1:60" x14ac:dyDescent="0.25">
      <c r="A2025" s="19"/>
      <c r="B2025" s="17" t="s">
        <v>2039</v>
      </c>
      <c r="C2025" s="17" t="s">
        <v>6305</v>
      </c>
      <c r="D2025" s="17" t="s">
        <v>3356</v>
      </c>
      <c r="E2025" s="20" t="s">
        <v>7312</v>
      </c>
      <c r="F2025" s="20" t="s">
        <v>3160</v>
      </c>
      <c r="G2025" s="82" t="s">
        <v>7251</v>
      </c>
      <c r="H2025" s="85" t="s">
        <v>7264</v>
      </c>
      <c r="I2025" s="21" t="s">
        <v>7417</v>
      </c>
      <c r="J2025" s="21" t="s">
        <v>8286</v>
      </c>
      <c r="K2025" s="19"/>
      <c r="L2025" s="22">
        <v>44015</v>
      </c>
      <c r="M2025" s="98">
        <v>1135.1164999995401</v>
      </c>
      <c r="N2025" s="94">
        <v>1135.1164999995401</v>
      </c>
      <c r="O2025" s="94">
        <v>1141.33000000007</v>
      </c>
      <c r="P2025" s="62">
        <f t="shared" si="31"/>
        <v>0.99455591283806655</v>
      </c>
      <c r="Q2025" s="22">
        <v>44005</v>
      </c>
      <c r="R2025" s="99">
        <v>393.32400000000001</v>
      </c>
      <c r="S2025" s="99">
        <v>30.7502824427485</v>
      </c>
      <c r="T2025" s="19"/>
      <c r="U2025" s="23">
        <v>-5.6666896489332398E-4</v>
      </c>
      <c r="V2025" s="63">
        <v>-0.614688183304679</v>
      </c>
      <c r="W2025" s="23">
        <v>7.2078093675372698E-2</v>
      </c>
      <c r="X2025" s="63">
        <v>-2.3949605971283701</v>
      </c>
      <c r="Y2025" s="23">
        <v>7.2078093675372698E-2</v>
      </c>
      <c r="Z2025" s="63">
        <v>20.4084127481328</v>
      </c>
      <c r="AA2025" s="23">
        <v>7.2078093675372698E-2</v>
      </c>
      <c r="AB2025" s="63">
        <v>24.114425077190401</v>
      </c>
      <c r="AC2025" s="23">
        <v>9.26361188631563E-2</v>
      </c>
      <c r="AD2025" s="63">
        <v>29.330909133859699</v>
      </c>
      <c r="AE2025" s="23"/>
      <c r="AF2025" s="64"/>
      <c r="AG2025" s="23">
        <v>3.2393793699157002E-3</v>
      </c>
      <c r="AH2025" s="63">
        <v>-5.7708878637640701</v>
      </c>
      <c r="AI2025" s="23">
        <v>7.2078093675372698E-2</v>
      </c>
      <c r="AJ2025" s="63">
        <v>17.2939223397407</v>
      </c>
      <c r="AK2025" s="23">
        <v>0.13511649999971301</v>
      </c>
      <c r="AL2025" s="23">
        <v>4.4720845404299298E-2</v>
      </c>
      <c r="AM2025" s="63">
        <v>32.763316015771103</v>
      </c>
      <c r="AN2025" s="19"/>
      <c r="AO2025" s="26">
        <v>2.7254797070781898E-2</v>
      </c>
      <c r="AP2025" s="26">
        <v>-8.5669923519162694E-3</v>
      </c>
      <c r="AQ2025" s="26">
        <v>6.8616439626566703E-2</v>
      </c>
      <c r="AR2025" s="26">
        <v>0</v>
      </c>
      <c r="AS2025" s="24">
        <v>2</v>
      </c>
      <c r="AT2025" s="24">
        <v>0</v>
      </c>
      <c r="AU2025" s="24">
        <v>7</v>
      </c>
      <c r="AV2025" s="25">
        <v>5</v>
      </c>
      <c r="AW2025" s="19"/>
      <c r="AX2025" s="29">
        <v>4.0830826620876899E-2</v>
      </c>
      <c r="AY2025" s="30">
        <v>1.00217372338375</v>
      </c>
      <c r="AZ2025" s="30">
        <v>0.64114484168385399</v>
      </c>
      <c r="BA2025" s="30">
        <v>2.9146358549478499</v>
      </c>
      <c r="BB2025" s="62">
        <v>4.2527363265844496E-3</v>
      </c>
      <c r="BC2025" s="108">
        <v>-1.6423208012020001</v>
      </c>
      <c r="BD2025" s="22">
        <v>44005</v>
      </c>
      <c r="BE2025" s="22">
        <v>44011</v>
      </c>
      <c r="BF2025" s="24"/>
      <c r="BG2025" s="22"/>
      <c r="BH2025" s="37"/>
    </row>
    <row r="2026" spans="1:60" x14ac:dyDescent="0.25">
      <c r="A2026" s="19"/>
      <c r="B2026" s="17" t="s">
        <v>2040</v>
      </c>
      <c r="C2026" s="17" t="s">
        <v>6306</v>
      </c>
      <c r="D2026" s="17" t="s">
        <v>3356</v>
      </c>
      <c r="E2026" s="20" t="s">
        <v>7322</v>
      </c>
      <c r="F2026" s="20" t="s">
        <v>3160</v>
      </c>
      <c r="G2026" s="82" t="s">
        <v>7251</v>
      </c>
      <c r="H2026" s="85" t="s">
        <v>7264</v>
      </c>
      <c r="I2026" s="21" t="s">
        <v>7417</v>
      </c>
      <c r="J2026" s="21" t="s">
        <v>8287</v>
      </c>
      <c r="K2026" s="19"/>
      <c r="L2026" s="22">
        <v>44015</v>
      </c>
      <c r="M2026" s="98">
        <v>1259.51999999955</v>
      </c>
      <c r="N2026" s="94">
        <v>1259.51999999955</v>
      </c>
      <c r="O2026" s="94">
        <v>1352.2400000002201</v>
      </c>
      <c r="P2026" s="62">
        <f t="shared" si="31"/>
        <v>0.93143229012552875</v>
      </c>
      <c r="Q2026" s="22">
        <v>43881</v>
      </c>
      <c r="R2026" s="99">
        <v>125.952</v>
      </c>
      <c r="S2026" s="99">
        <v>121.59164503812799</v>
      </c>
      <c r="T2026" s="19"/>
      <c r="U2026" s="23">
        <v>-5.6338922331633501E-4</v>
      </c>
      <c r="V2026" s="63">
        <v>-0.61436020914697997</v>
      </c>
      <c r="W2026" s="23">
        <v>7.6798125999630401E-2</v>
      </c>
      <c r="X2026" s="63">
        <v>-1.9229573647025999</v>
      </c>
      <c r="Y2026" s="23">
        <v>-3.07731375678486E-2</v>
      </c>
      <c r="Z2026" s="63">
        <v>10.1232896237925</v>
      </c>
      <c r="AA2026" s="23">
        <v>7.8623973417052198E-2</v>
      </c>
      <c r="AB2026" s="63">
        <v>24.769013051351099</v>
      </c>
      <c r="AC2026" s="23">
        <v>0.16960106975602701</v>
      </c>
      <c r="AD2026" s="63">
        <v>37.027404223161298</v>
      </c>
      <c r="AE2026" s="23"/>
      <c r="AF2026" s="64"/>
      <c r="AG2026" s="23">
        <v>3.2658393211022498E-3</v>
      </c>
      <c r="AH2026" s="63">
        <v>-5.7682418686454202</v>
      </c>
      <c r="AI2026" s="23">
        <v>-1.5007312057605301E-2</v>
      </c>
      <c r="AJ2026" s="63">
        <v>8.5853817664465204</v>
      </c>
      <c r="AK2026" s="23">
        <v>0.25951999999961101</v>
      </c>
      <c r="AL2026" s="23">
        <v>7.8015253233388607E-2</v>
      </c>
      <c r="AM2026" s="63">
        <v>42.720974098890999</v>
      </c>
      <c r="AN2026" s="19"/>
      <c r="AO2026" s="26">
        <v>2.7259129790763802E-2</v>
      </c>
      <c r="AP2026" s="26">
        <v>-4.35962359097175E-2</v>
      </c>
      <c r="AQ2026" s="26">
        <v>6.7797998328387593E-2</v>
      </c>
      <c r="AR2026" s="26">
        <v>-8.7995173939852997E-2</v>
      </c>
      <c r="AS2026" s="24">
        <v>7</v>
      </c>
      <c r="AT2026" s="24">
        <v>5</v>
      </c>
      <c r="AU2026" s="24">
        <v>7</v>
      </c>
      <c r="AV2026" s="25">
        <v>5</v>
      </c>
      <c r="AW2026" s="19"/>
      <c r="AX2026" s="29">
        <v>0.160719744163798</v>
      </c>
      <c r="AY2026" s="30">
        <v>0.38339845832206298</v>
      </c>
      <c r="AZ2026" s="30">
        <v>0.79274170475764505</v>
      </c>
      <c r="BA2026" s="30">
        <v>0.52719885819442402</v>
      </c>
      <c r="BB2026" s="62">
        <v>1.65380501168511E-2</v>
      </c>
      <c r="BC2026" s="108">
        <v>-21.676625451189501</v>
      </c>
      <c r="BD2026" s="22">
        <v>43881</v>
      </c>
      <c r="BE2026" s="22">
        <v>43910</v>
      </c>
      <c r="BF2026" s="24"/>
      <c r="BG2026" s="22"/>
      <c r="BH2026" s="37"/>
    </row>
    <row r="2027" spans="1:60" x14ac:dyDescent="0.25">
      <c r="A2027" s="19"/>
      <c r="B2027" s="17" t="s">
        <v>2041</v>
      </c>
      <c r="C2027" s="17" t="s">
        <v>6307</v>
      </c>
      <c r="D2027" s="17" t="s">
        <v>3357</v>
      </c>
      <c r="E2027" s="20" t="s">
        <v>7289</v>
      </c>
      <c r="F2027" s="20" t="s">
        <v>3160</v>
      </c>
      <c r="G2027" s="82" t="s">
        <v>7251</v>
      </c>
      <c r="H2027" s="85" t="s">
        <v>7263</v>
      </c>
      <c r="I2027" s="21" t="s">
        <v>7417</v>
      </c>
      <c r="J2027" s="21" t="s">
        <v>8288</v>
      </c>
      <c r="K2027" s="19"/>
      <c r="L2027" s="22">
        <v>44015</v>
      </c>
      <c r="M2027" s="98">
        <v>1072.59090000018</v>
      </c>
      <c r="N2027" s="94">
        <v>1072.59090000018</v>
      </c>
      <c r="O2027" s="94">
        <v>1139.5724999997799</v>
      </c>
      <c r="P2027" s="62">
        <f t="shared" si="31"/>
        <v>0.94122216883997045</v>
      </c>
      <c r="Q2027" s="22">
        <v>43880</v>
      </c>
      <c r="R2027" s="99">
        <v>6167899.9639999997</v>
      </c>
      <c r="S2027" s="99">
        <v>5087701.3282031203</v>
      </c>
      <c r="T2027" s="19"/>
      <c r="U2027" s="23">
        <v>-4.0725874805502799E-4</v>
      </c>
      <c r="V2027" s="63">
        <v>-0.59874716162084995</v>
      </c>
      <c r="W2027" s="23">
        <v>3.3603280884562998E-2</v>
      </c>
      <c r="X2027" s="63">
        <v>-6.2424418762093401</v>
      </c>
      <c r="Y2027" s="23">
        <v>-3.90945624612868E-2</v>
      </c>
      <c r="Z2027" s="63">
        <v>9.2911471344559704</v>
      </c>
      <c r="AA2027" s="23">
        <v>1.7330523303826301E-2</v>
      </c>
      <c r="AB2027" s="63">
        <v>18.639668040035801</v>
      </c>
      <c r="AC2027" s="23">
        <v>7.8839647119821193E-2</v>
      </c>
      <c r="AD2027" s="63">
        <v>27.951261959504301</v>
      </c>
      <c r="AE2027" s="23"/>
      <c r="AF2027" s="64"/>
      <c r="AG2027" s="23">
        <v>-1.34846102446318E-3</v>
      </c>
      <c r="AH2027" s="63">
        <v>-6.2296719032019601</v>
      </c>
      <c r="AI2027" s="23">
        <v>-3.0293767608782201E-2</v>
      </c>
      <c r="AJ2027" s="63">
        <v>7.0567362113288299</v>
      </c>
      <c r="AK2027" s="23">
        <v>7.2590899999340805E-2</v>
      </c>
      <c r="AL2027" s="23">
        <v>2.3078079027982298E-2</v>
      </c>
      <c r="AM2027" s="63">
        <v>24.028064098849399</v>
      </c>
      <c r="AN2027" s="19"/>
      <c r="AO2027" s="26">
        <v>1.47755017915188E-2</v>
      </c>
      <c r="AP2027" s="26">
        <v>-2.22698200650484E-2</v>
      </c>
      <c r="AQ2027" s="26">
        <v>3.15515351921931E-2</v>
      </c>
      <c r="AR2027" s="26">
        <v>-6.4104209952347405E-2</v>
      </c>
      <c r="AS2027" s="24">
        <v>6</v>
      </c>
      <c r="AT2027" s="24">
        <v>6</v>
      </c>
      <c r="AU2027" s="24">
        <v>7</v>
      </c>
      <c r="AV2027" s="25">
        <v>5</v>
      </c>
      <c r="AW2027" s="19"/>
      <c r="AX2027" s="29">
        <v>8.4187988183984999E-2</v>
      </c>
      <c r="AY2027" s="30">
        <v>-6.0927100978574303E-2</v>
      </c>
      <c r="AZ2027" s="30">
        <v>0.50557096042939498</v>
      </c>
      <c r="BA2027" s="30">
        <v>-8.2474296896521096E-2</v>
      </c>
      <c r="BB2027" s="62">
        <v>8.6803557467465004E-3</v>
      </c>
      <c r="BC2027" s="108">
        <v>-13.485197299814899</v>
      </c>
      <c r="BD2027" s="22">
        <v>43880</v>
      </c>
      <c r="BE2027" s="22">
        <v>43910</v>
      </c>
      <c r="BF2027" s="24"/>
      <c r="BG2027" s="22"/>
      <c r="BH2027" s="37"/>
    </row>
    <row r="2028" spans="1:60" x14ac:dyDescent="0.25">
      <c r="A2028" s="19"/>
      <c r="B2028" s="17" t="s">
        <v>2042</v>
      </c>
      <c r="C2028" s="17" t="s">
        <v>6308</v>
      </c>
      <c r="D2028" s="17" t="s">
        <v>3357</v>
      </c>
      <c r="E2028" s="20" t="s">
        <v>7290</v>
      </c>
      <c r="F2028" s="20" t="s">
        <v>3160</v>
      </c>
      <c r="G2028" s="82" t="s">
        <v>7251</v>
      </c>
      <c r="H2028" s="85" t="s">
        <v>7263</v>
      </c>
      <c r="I2028" s="21" t="s">
        <v>7417</v>
      </c>
      <c r="J2028" s="21" t="s">
        <v>8289</v>
      </c>
      <c r="K2028" s="19"/>
      <c r="L2028" s="22">
        <v>44015</v>
      </c>
      <c r="M2028" s="98">
        <v>1085.99870000035</v>
      </c>
      <c r="N2028" s="94">
        <v>1085.99870000035</v>
      </c>
      <c r="O2028" s="94">
        <v>1152.1164999995401</v>
      </c>
      <c r="P2028" s="62">
        <f t="shared" si="31"/>
        <v>0.94261187996247209</v>
      </c>
      <c r="Q2028" s="22">
        <v>43880</v>
      </c>
      <c r="R2028" s="99">
        <v>6521892.0460000001</v>
      </c>
      <c r="S2028" s="99">
        <v>6033070.06546875</v>
      </c>
      <c r="T2028" s="19"/>
      <c r="U2028" s="23">
        <v>-3.9625223507755398E-4</v>
      </c>
      <c r="V2028" s="63">
        <v>-0.59764651032310201</v>
      </c>
      <c r="W2028" s="23">
        <v>3.3942290527193102E-2</v>
      </c>
      <c r="X2028" s="63">
        <v>-6.2085409119463302</v>
      </c>
      <c r="Y2028" s="23">
        <v>-3.7181335231252902E-2</v>
      </c>
      <c r="Z2028" s="63">
        <v>9.4824698574520898</v>
      </c>
      <c r="AA2028" s="23">
        <v>2.1437420000438599E-2</v>
      </c>
      <c r="AB2028" s="63">
        <v>19.050357709697</v>
      </c>
      <c r="AC2028" s="23">
        <v>8.7858502896851903E-2</v>
      </c>
      <c r="AD2028" s="63">
        <v>28.853147537214699</v>
      </c>
      <c r="AE2028" s="23"/>
      <c r="AF2028" s="64"/>
      <c r="AG2028" s="23">
        <v>-1.31567162043211E-3</v>
      </c>
      <c r="AH2028" s="63">
        <v>-6.2263929628024899</v>
      </c>
      <c r="AI2028" s="23">
        <v>-2.83311594521365E-2</v>
      </c>
      <c r="AJ2028" s="63">
        <v>7.2529970269897603</v>
      </c>
      <c r="AK2028" s="23">
        <v>8.5998700000345707E-2</v>
      </c>
      <c r="AL2028" s="23">
        <v>2.7224467297855898E-2</v>
      </c>
      <c r="AM2028" s="63">
        <v>25.368844098935401</v>
      </c>
      <c r="AN2028" s="19"/>
      <c r="AO2028" s="26">
        <v>1.47866069528391E-2</v>
      </c>
      <c r="AP2028" s="26">
        <v>-2.2259183625465102E-2</v>
      </c>
      <c r="AQ2028" s="26">
        <v>3.18898827626981E-2</v>
      </c>
      <c r="AR2028" s="26">
        <v>-6.3787132179641007E-2</v>
      </c>
      <c r="AS2028" s="24">
        <v>6</v>
      </c>
      <c r="AT2028" s="24">
        <v>6</v>
      </c>
      <c r="AU2028" s="24">
        <v>7</v>
      </c>
      <c r="AV2028" s="25">
        <v>5</v>
      </c>
      <c r="AW2028" s="19"/>
      <c r="AX2028" s="29">
        <v>8.4186675438395503E-2</v>
      </c>
      <c r="AY2028" s="30">
        <v>-1.61104793984919E-2</v>
      </c>
      <c r="AZ2028" s="30">
        <v>0.51981057417560805</v>
      </c>
      <c r="BA2028" s="30">
        <v>-2.1846792540174E-2</v>
      </c>
      <c r="BB2028" s="62">
        <v>8.6803677340594708E-3</v>
      </c>
      <c r="BC2028" s="108">
        <v>-13.456833575430201</v>
      </c>
      <c r="BD2028" s="22">
        <v>43880</v>
      </c>
      <c r="BE2028" s="22">
        <v>43910</v>
      </c>
      <c r="BF2028" s="24"/>
      <c r="BG2028" s="22"/>
      <c r="BH2028" s="37"/>
    </row>
    <row r="2029" spans="1:60" x14ac:dyDescent="0.25">
      <c r="A2029" s="19"/>
      <c r="B2029" s="17" t="s">
        <v>2043</v>
      </c>
      <c r="C2029" s="17" t="s">
        <v>6309</v>
      </c>
      <c r="D2029" s="17" t="s">
        <v>3357</v>
      </c>
      <c r="E2029" s="20" t="s">
        <v>7315</v>
      </c>
      <c r="F2029" s="20" t="s">
        <v>3160</v>
      </c>
      <c r="G2029" s="82" t="s">
        <v>7251</v>
      </c>
      <c r="H2029" s="85" t="s">
        <v>7263</v>
      </c>
      <c r="I2029" s="21" t="s">
        <v>7417</v>
      </c>
      <c r="J2029" s="21" t="s">
        <v>8290</v>
      </c>
      <c r="K2029" s="19"/>
      <c r="L2029" s="22">
        <v>44015</v>
      </c>
      <c r="M2029" s="98">
        <v>1104.3427000008501</v>
      </c>
      <c r="N2029" s="94">
        <v>1104.3427000008501</v>
      </c>
      <c r="O2029" s="94">
        <v>1168.3408000003501</v>
      </c>
      <c r="P2029" s="62">
        <f t="shared" si="31"/>
        <v>0.94522308901693675</v>
      </c>
      <c r="Q2029" s="22">
        <v>43880</v>
      </c>
      <c r="R2029" s="99">
        <v>12476505.697000001</v>
      </c>
      <c r="S2029" s="99">
        <v>9344395.8570312504</v>
      </c>
      <c r="T2029" s="19"/>
      <c r="U2029" s="23">
        <v>-3.7582894765364499E-4</v>
      </c>
      <c r="V2029" s="63">
        <v>-0.59560418158071105</v>
      </c>
      <c r="W2029" s="23">
        <v>3.45780016177741E-2</v>
      </c>
      <c r="X2029" s="63">
        <v>-6.1449698028882302</v>
      </c>
      <c r="Y2029" s="23">
        <v>-3.3583829313101901E-2</v>
      </c>
      <c r="Z2029" s="63">
        <v>9.8422204492671899</v>
      </c>
      <c r="AA2029" s="23">
        <v>2.89170123833173E-2</v>
      </c>
      <c r="AB2029" s="63">
        <v>19.7983169479994</v>
      </c>
      <c r="AC2029" s="23">
        <v>0.10110094869742201</v>
      </c>
      <c r="AD2029" s="63">
        <v>30.177392117271701</v>
      </c>
      <c r="AE2029" s="23"/>
      <c r="AF2029" s="64"/>
      <c r="AG2029" s="23">
        <v>-1.25428495175584E-3</v>
      </c>
      <c r="AH2029" s="63">
        <v>-6.2202542959348603</v>
      </c>
      <c r="AI2029" s="23">
        <v>-2.4640670867484001E-2</v>
      </c>
      <c r="AJ2029" s="63">
        <v>7.6220458854586504</v>
      </c>
      <c r="AK2029" s="23">
        <v>0.104342700000416</v>
      </c>
      <c r="AL2029" s="23">
        <v>3.2841825050127199E-2</v>
      </c>
      <c r="AM2029" s="63">
        <v>27.203244098956901</v>
      </c>
      <c r="AN2029" s="19"/>
      <c r="AO2029" s="26">
        <v>1.4807387913606401E-2</v>
      </c>
      <c r="AP2029" s="26">
        <v>-2.22390156604888E-2</v>
      </c>
      <c r="AQ2029" s="26">
        <v>3.2524430102057501E-2</v>
      </c>
      <c r="AR2029" s="26">
        <v>-6.3192250639112907E-2</v>
      </c>
      <c r="AS2029" s="24">
        <v>6</v>
      </c>
      <c r="AT2029" s="24">
        <v>6</v>
      </c>
      <c r="AU2029" s="24">
        <v>7</v>
      </c>
      <c r="AV2029" s="25">
        <v>5</v>
      </c>
      <c r="AW2029" s="19"/>
      <c r="AX2029" s="29">
        <v>8.4183465517999101E-2</v>
      </c>
      <c r="AY2029" s="30">
        <v>6.5425381330101104E-2</v>
      </c>
      <c r="AZ2029" s="30">
        <v>0.54572402356370697</v>
      </c>
      <c r="BA2029" s="30">
        <v>8.9012770403655794E-2</v>
      </c>
      <c r="BB2029" s="62">
        <v>8.6803157469057604E-3</v>
      </c>
      <c r="BC2029" s="108">
        <v>-13.403614767259601</v>
      </c>
      <c r="BD2029" s="22">
        <v>43880</v>
      </c>
      <c r="BE2029" s="22">
        <v>43910</v>
      </c>
      <c r="BF2029" s="24"/>
      <c r="BG2029" s="22"/>
      <c r="BH2029" s="37"/>
    </row>
    <row r="2030" spans="1:60" x14ac:dyDescent="0.25">
      <c r="A2030" s="19"/>
      <c r="B2030" s="17" t="s">
        <v>2044</v>
      </c>
      <c r="C2030" s="17" t="s">
        <v>6310</v>
      </c>
      <c r="D2030" s="17" t="s">
        <v>3357</v>
      </c>
      <c r="E2030" s="20" t="s">
        <v>7291</v>
      </c>
      <c r="F2030" s="20" t="s">
        <v>3160</v>
      </c>
      <c r="G2030" s="82" t="s">
        <v>7251</v>
      </c>
      <c r="H2030" s="85" t="s">
        <v>7263</v>
      </c>
      <c r="I2030" s="21" t="s">
        <v>7417</v>
      </c>
      <c r="J2030" s="21" t="s">
        <v>8291</v>
      </c>
      <c r="K2030" s="19"/>
      <c r="L2030" s="22">
        <v>44015</v>
      </c>
      <c r="M2030" s="98">
        <v>1122.2595000006299</v>
      </c>
      <c r="N2030" s="94">
        <v>1122.2595000006299</v>
      </c>
      <c r="O2030" s="94">
        <v>1184.88949999958</v>
      </c>
      <c r="P2030" s="62">
        <f t="shared" si="31"/>
        <v>0.94714275044299723</v>
      </c>
      <c r="Q2030" s="22">
        <v>43880</v>
      </c>
      <c r="R2030" s="99">
        <v>14069811.518999999</v>
      </c>
      <c r="S2030" s="99">
        <v>11928454.747062501</v>
      </c>
      <c r="T2030" s="19"/>
      <c r="U2030" s="23">
        <v>-3.6074891431780998E-4</v>
      </c>
      <c r="V2030" s="63">
        <v>-0.59409617824712802</v>
      </c>
      <c r="W2030" s="23">
        <v>3.5044574098719701E-2</v>
      </c>
      <c r="X2030" s="63">
        <v>-6.0983125547936696</v>
      </c>
      <c r="Y2030" s="23">
        <v>-3.0936962260056999E-2</v>
      </c>
      <c r="Z2030" s="63">
        <v>10.1069071545789</v>
      </c>
      <c r="AA2030" s="23">
        <v>3.45913341207051E-2</v>
      </c>
      <c r="AB2030" s="63">
        <v>20.3657491217309</v>
      </c>
      <c r="AC2030" s="23">
        <v>0.113168475692946</v>
      </c>
      <c r="AD2030" s="63">
        <v>31.384144816838699</v>
      </c>
      <c r="AE2030" s="23"/>
      <c r="AF2030" s="64"/>
      <c r="AG2030" s="23">
        <v>-1.20930746652448E-3</v>
      </c>
      <c r="AH2030" s="63">
        <v>-6.21575654741173</v>
      </c>
      <c r="AI2030" s="23">
        <v>-2.1925247919170901E-2</v>
      </c>
      <c r="AJ2030" s="63">
        <v>7.8935881802899504</v>
      </c>
      <c r="AK2030" s="23">
        <v>0.122259499999927</v>
      </c>
      <c r="AL2030" s="23">
        <v>3.8267938729404698E-2</v>
      </c>
      <c r="AM2030" s="63">
        <v>28.994924098893499</v>
      </c>
      <c r="AN2030" s="19"/>
      <c r="AO2030" s="26">
        <v>1.48226495566632E-2</v>
      </c>
      <c r="AP2030" s="26">
        <v>-2.2224434815143499E-2</v>
      </c>
      <c r="AQ2030" s="26">
        <v>3.2989954044751399E-2</v>
      </c>
      <c r="AR2030" s="26">
        <v>-6.2755669527177801E-2</v>
      </c>
      <c r="AS2030" s="24">
        <v>6</v>
      </c>
      <c r="AT2030" s="24">
        <v>6</v>
      </c>
      <c r="AU2030" s="24">
        <v>7</v>
      </c>
      <c r="AV2030" s="25">
        <v>5</v>
      </c>
      <c r="AW2030" s="19"/>
      <c r="AX2030" s="29">
        <v>8.4182348311151206E-2</v>
      </c>
      <c r="AY2030" s="30">
        <v>0.12730837450476401</v>
      </c>
      <c r="AZ2030" s="30">
        <v>0.56538121852554502</v>
      </c>
      <c r="BA2030" s="30">
        <v>0.173629076810357</v>
      </c>
      <c r="BB2030" s="62">
        <v>8.6804039114031194E-3</v>
      </c>
      <c r="BC2030" s="108">
        <v>-13.3645542474842</v>
      </c>
      <c r="BD2030" s="22">
        <v>43880</v>
      </c>
      <c r="BE2030" s="22">
        <v>43910</v>
      </c>
      <c r="BF2030" s="24"/>
      <c r="BG2030" s="22"/>
      <c r="BH2030" s="37"/>
    </row>
    <row r="2031" spans="1:60" x14ac:dyDescent="0.25">
      <c r="A2031" s="19"/>
      <c r="B2031" s="17" t="s">
        <v>2045</v>
      </c>
      <c r="C2031" s="17" t="s">
        <v>6311</v>
      </c>
      <c r="D2031" s="17" t="s">
        <v>3357</v>
      </c>
      <c r="E2031" s="20" t="s">
        <v>7292</v>
      </c>
      <c r="F2031" s="20" t="s">
        <v>3160</v>
      </c>
      <c r="G2031" s="82" t="s">
        <v>7251</v>
      </c>
      <c r="H2031" s="85" t="s">
        <v>7263</v>
      </c>
      <c r="I2031" s="21" t="s">
        <v>7417</v>
      </c>
      <c r="J2031" s="21" t="s">
        <v>8292</v>
      </c>
      <c r="K2031" s="19"/>
      <c r="L2031" s="22">
        <v>44015</v>
      </c>
      <c r="M2031" s="98">
        <v>1099.9605999998701</v>
      </c>
      <c r="N2031" s="94">
        <v>1099.9605999998701</v>
      </c>
      <c r="O2031" s="94">
        <v>1164.34850000031</v>
      </c>
      <c r="P2031" s="62">
        <f t="shared" si="31"/>
        <v>0.94470049130443101</v>
      </c>
      <c r="Q2031" s="22">
        <v>43880</v>
      </c>
      <c r="R2031" s="99">
        <v>8654319.5240000002</v>
      </c>
      <c r="S2031" s="99">
        <v>6542354.0630312497</v>
      </c>
      <c r="T2031" s="19"/>
      <c r="U2031" s="23">
        <v>-3.7986925599398102E-4</v>
      </c>
      <c r="V2031" s="63">
        <v>-0.596008212414745</v>
      </c>
      <c r="W2031" s="23">
        <v>3.4450893797838902E-2</v>
      </c>
      <c r="X2031" s="63">
        <v>-6.1576805848817502</v>
      </c>
      <c r="Y2031" s="23">
        <v>-3.4304234735827797E-2</v>
      </c>
      <c r="Z2031" s="63">
        <v>9.7701799070055095</v>
      </c>
      <c r="AA2031" s="23">
        <v>2.7391903058742201E-2</v>
      </c>
      <c r="AB2031" s="63">
        <v>19.645806015527299</v>
      </c>
      <c r="AC2031" s="23">
        <v>9.8074437539326001E-2</v>
      </c>
      <c r="AD2031" s="63">
        <v>29.874741001462102</v>
      </c>
      <c r="AE2031" s="23"/>
      <c r="AF2031" s="64"/>
      <c r="AG2031" s="23">
        <v>-1.26653019833611E-3</v>
      </c>
      <c r="AH2031" s="63">
        <v>-6.2214788205892502</v>
      </c>
      <c r="AI2031" s="23">
        <v>-2.5379668089044599E-2</v>
      </c>
      <c r="AJ2031" s="63">
        <v>7.5481461633025901</v>
      </c>
      <c r="AK2031" s="23">
        <v>9.9960600000485997E-2</v>
      </c>
      <c r="AL2031" s="23">
        <v>3.15056793097028E-2</v>
      </c>
      <c r="AM2031" s="63">
        <v>26.765034098964001</v>
      </c>
      <c r="AN2031" s="19"/>
      <c r="AO2031" s="26">
        <v>1.4803154568653601E-2</v>
      </c>
      <c r="AP2031" s="26">
        <v>-2.2243097794671499E-2</v>
      </c>
      <c r="AQ2031" s="26">
        <v>3.2397531862443402E-2</v>
      </c>
      <c r="AR2031" s="26">
        <v>-6.3311191968750805E-2</v>
      </c>
      <c r="AS2031" s="24">
        <v>6</v>
      </c>
      <c r="AT2031" s="24">
        <v>6</v>
      </c>
      <c r="AU2031" s="24">
        <v>7</v>
      </c>
      <c r="AV2031" s="25">
        <v>5</v>
      </c>
      <c r="AW2031" s="19"/>
      <c r="AX2031" s="29">
        <v>8.4184018046653403E-2</v>
      </c>
      <c r="AY2031" s="30">
        <v>4.87942741646634E-2</v>
      </c>
      <c r="AZ2031" s="30">
        <v>0.54044009231711199</v>
      </c>
      <c r="BA2031" s="30">
        <v>6.6341831266868198E-2</v>
      </c>
      <c r="BB2031" s="62">
        <v>8.6803171015890305E-3</v>
      </c>
      <c r="BC2031" s="108">
        <v>-13.414248397282799</v>
      </c>
      <c r="BD2031" s="22">
        <v>43880</v>
      </c>
      <c r="BE2031" s="22">
        <v>43910</v>
      </c>
      <c r="BF2031" s="24"/>
      <c r="BG2031" s="22"/>
      <c r="BH2031" s="37"/>
    </row>
    <row r="2032" spans="1:60" x14ac:dyDescent="0.25">
      <c r="A2032" s="19"/>
      <c r="B2032" s="17" t="s">
        <v>2046</v>
      </c>
      <c r="C2032" s="17" t="s">
        <v>6312</v>
      </c>
      <c r="D2032" s="17" t="s">
        <v>3357</v>
      </c>
      <c r="E2032" s="20" t="s">
        <v>7293</v>
      </c>
      <c r="F2032" s="20" t="s">
        <v>3160</v>
      </c>
      <c r="G2032" s="82" t="s">
        <v>7251</v>
      </c>
      <c r="H2032" s="85" t="s">
        <v>7263</v>
      </c>
      <c r="I2032" s="21" t="s">
        <v>7417</v>
      </c>
      <c r="J2032" s="21" t="s">
        <v>8293</v>
      </c>
      <c r="K2032" s="19"/>
      <c r="L2032" s="22">
        <v>44015</v>
      </c>
      <c r="M2032" s="98">
        <v>1105.44840000011</v>
      </c>
      <c r="N2032" s="94">
        <v>1105.44840000011</v>
      </c>
      <c r="O2032" s="94">
        <v>1169.51009999961</v>
      </c>
      <c r="P2032" s="62">
        <f t="shared" si="31"/>
        <v>0.94522347434235809</v>
      </c>
      <c r="Q2032" s="22">
        <v>43880</v>
      </c>
      <c r="R2032" s="99">
        <v>16657826.037</v>
      </c>
      <c r="S2032" s="99">
        <v>13568248.9542969</v>
      </c>
      <c r="T2032" s="19"/>
      <c r="U2032" s="23">
        <v>-3.7581474771286599E-4</v>
      </c>
      <c r="V2032" s="63">
        <v>-0.59560276158663294</v>
      </c>
      <c r="W2032" s="23">
        <v>3.4578141952806597E-2</v>
      </c>
      <c r="X2032" s="63">
        <v>-6.1449557693849801</v>
      </c>
      <c r="Y2032" s="23">
        <v>-3.3583302057195397E-2</v>
      </c>
      <c r="Z2032" s="63">
        <v>9.8422731748578407</v>
      </c>
      <c r="AA2032" s="23">
        <v>2.8960133962755201E-2</v>
      </c>
      <c r="AB2032" s="63">
        <v>19.802629105921401</v>
      </c>
      <c r="AC2032" s="23">
        <v>0.10171545751654799</v>
      </c>
      <c r="AD2032" s="63">
        <v>30.2388429991843</v>
      </c>
      <c r="AE2032" s="23"/>
      <c r="AF2032" s="64"/>
      <c r="AG2032" s="23">
        <v>-1.25429523632192E-3</v>
      </c>
      <c r="AH2032" s="63">
        <v>-6.22025532439147</v>
      </c>
      <c r="AI2032" s="23">
        <v>-2.4640125699079401E-2</v>
      </c>
      <c r="AJ2032" s="63">
        <v>7.6221004022954704</v>
      </c>
      <c r="AK2032" s="23">
        <v>0.105448399999732</v>
      </c>
      <c r="AL2032" s="23">
        <v>3.3178398822201402E-2</v>
      </c>
      <c r="AM2032" s="63">
        <v>27.3138140988885</v>
      </c>
      <c r="AN2032" s="19"/>
      <c r="AO2032" s="26">
        <v>1.4807419540375099E-2</v>
      </c>
      <c r="AP2032" s="26">
        <v>-2.2239067838199799E-2</v>
      </c>
      <c r="AQ2032" s="26">
        <v>3.2524416668820798E-2</v>
      </c>
      <c r="AR2032" s="26">
        <v>-6.3192129539893394E-2</v>
      </c>
      <c r="AS2032" s="24">
        <v>6</v>
      </c>
      <c r="AT2032" s="24">
        <v>6</v>
      </c>
      <c r="AU2032" s="24">
        <v>7</v>
      </c>
      <c r="AV2032" s="25">
        <v>5</v>
      </c>
      <c r="AW2032" s="19"/>
      <c r="AX2032" s="29">
        <v>8.4183684525923994E-2</v>
      </c>
      <c r="AY2032" s="30">
        <v>6.5903653134114407E-2</v>
      </c>
      <c r="AZ2032" s="30">
        <v>0.54587443421314696</v>
      </c>
      <c r="BA2032" s="30">
        <v>8.9664220867007302E-2</v>
      </c>
      <c r="BB2032" s="62">
        <v>8.6803380779201696E-3</v>
      </c>
      <c r="BC2032" s="108">
        <v>-13.4036037824117</v>
      </c>
      <c r="BD2032" s="22">
        <v>43880</v>
      </c>
      <c r="BE2032" s="22">
        <v>43910</v>
      </c>
      <c r="BF2032" s="24"/>
      <c r="BG2032" s="22"/>
      <c r="BH2032" s="37"/>
    </row>
    <row r="2033" spans="1:60" x14ac:dyDescent="0.25">
      <c r="A2033" s="19"/>
      <c r="B2033" s="17" t="s">
        <v>2047</v>
      </c>
      <c r="C2033" s="17" t="s">
        <v>6313</v>
      </c>
      <c r="D2033" s="17" t="s">
        <v>3357</v>
      </c>
      <c r="E2033" s="20" t="s">
        <v>7337</v>
      </c>
      <c r="F2033" s="20" t="s">
        <v>3160</v>
      </c>
      <c r="G2033" s="82" t="s">
        <v>7251</v>
      </c>
      <c r="H2033" s="85" t="s">
        <v>7263</v>
      </c>
      <c r="I2033" s="21" t="s">
        <v>7417</v>
      </c>
      <c r="J2033" s="21" t="s">
        <v>8294</v>
      </c>
      <c r="K2033" s="19"/>
      <c r="L2033" s="22">
        <v>44015</v>
      </c>
      <c r="M2033" s="98">
        <v>1122.52889999934</v>
      </c>
      <c r="N2033" s="94">
        <v>1122.52889999934</v>
      </c>
      <c r="O2033" s="94">
        <v>1184.3000000007501</v>
      </c>
      <c r="P2033" s="62">
        <f t="shared" si="31"/>
        <v>0.94784167862756818</v>
      </c>
      <c r="Q2033" s="22">
        <v>43880</v>
      </c>
      <c r="R2033" s="99">
        <v>1631728.2150000001</v>
      </c>
      <c r="S2033" s="99">
        <v>1538991.4300605501</v>
      </c>
      <c r="T2033" s="19"/>
      <c r="U2033" s="23">
        <v>-3.5532112087821599E-4</v>
      </c>
      <c r="V2033" s="63">
        <v>-0.59355339890316805</v>
      </c>
      <c r="W2033" s="23">
        <v>3.5214270003052703E-2</v>
      </c>
      <c r="X2033" s="63">
        <v>-6.0813429643603696</v>
      </c>
      <c r="Y2033" s="23">
        <v>-2.9972767349136099E-2</v>
      </c>
      <c r="Z2033" s="63">
        <v>10.203326645671</v>
      </c>
      <c r="AA2033" s="23">
        <v>3.6632494844525403E-2</v>
      </c>
      <c r="AB2033" s="63">
        <v>20.569865194120201</v>
      </c>
      <c r="AC2033" s="23">
        <v>0.117150824216951</v>
      </c>
      <c r="AD2033" s="63">
        <v>31.7823796692246</v>
      </c>
      <c r="AE2033" s="23"/>
      <c r="AF2033" s="64"/>
      <c r="AG2033" s="23">
        <v>-1.19293199168169E-3</v>
      </c>
      <c r="AH2033" s="63">
        <v>-6.2141189999238096</v>
      </c>
      <c r="AI2033" s="23">
        <v>-2.09359924938326E-2</v>
      </c>
      <c r="AJ2033" s="63">
        <v>7.9925137228201502</v>
      </c>
      <c r="AK2033" s="23">
        <v>0.122528899999452</v>
      </c>
      <c r="AL2033" s="23">
        <v>4.0090728627546902E-2</v>
      </c>
      <c r="AM2033" s="63">
        <v>30.738337794173301</v>
      </c>
      <c r="AN2033" s="19"/>
      <c r="AO2033" s="26">
        <v>1.48281927376956E-2</v>
      </c>
      <c r="AP2033" s="26">
        <v>-2.2219037282411602E-2</v>
      </c>
      <c r="AQ2033" s="26">
        <v>3.3159373251692201E-2</v>
      </c>
      <c r="AR2033" s="26">
        <v>-6.2596870686320499E-2</v>
      </c>
      <c r="AS2033" s="24">
        <v>6</v>
      </c>
      <c r="AT2033" s="24">
        <v>6</v>
      </c>
      <c r="AU2033" s="24">
        <v>7</v>
      </c>
      <c r="AV2033" s="25">
        <v>5</v>
      </c>
      <c r="AW2033" s="19"/>
      <c r="AX2033" s="29">
        <v>8.4181899874383806E-2</v>
      </c>
      <c r="AY2033" s="30">
        <v>0.149562678623852</v>
      </c>
      <c r="AZ2033" s="30">
        <v>0.57245109260747995</v>
      </c>
      <c r="BA2033" s="30">
        <v>0.20416056171029601</v>
      </c>
      <c r="BB2033" s="62">
        <v>8.6804319918792304E-3</v>
      </c>
      <c r="BC2033" s="108">
        <v>-13.3503588618041</v>
      </c>
      <c r="BD2033" s="22">
        <v>43880</v>
      </c>
      <c r="BE2033" s="22">
        <v>43910</v>
      </c>
      <c r="BF2033" s="24"/>
      <c r="BG2033" s="22"/>
      <c r="BH2033" s="37"/>
    </row>
    <row r="2034" spans="1:60" x14ac:dyDescent="0.25">
      <c r="A2034" s="19"/>
      <c r="B2034" s="17" t="s">
        <v>2048</v>
      </c>
      <c r="C2034" s="17" t="s">
        <v>6314</v>
      </c>
      <c r="D2034" s="17" t="s">
        <v>3357</v>
      </c>
      <c r="E2034" s="20" t="s">
        <v>7294</v>
      </c>
      <c r="F2034" s="20" t="s">
        <v>3160</v>
      </c>
      <c r="G2034" s="82" t="s">
        <v>7251</v>
      </c>
      <c r="H2034" s="85" t="s">
        <v>7263</v>
      </c>
      <c r="I2034" s="21" t="s">
        <v>7417</v>
      </c>
      <c r="J2034" s="21" t="s">
        <v>8295</v>
      </c>
      <c r="K2034" s="19"/>
      <c r="L2034" s="22">
        <v>44015</v>
      </c>
      <c r="M2034" s="98">
        <v>1109.4976000003501</v>
      </c>
      <c r="N2034" s="94">
        <v>1109.4976000003501</v>
      </c>
      <c r="O2034" s="94">
        <v>1172.4956999998501</v>
      </c>
      <c r="P2034" s="62">
        <f t="shared" si="31"/>
        <v>0.94627008013802683</v>
      </c>
      <c r="Q2034" s="22">
        <v>43880</v>
      </c>
      <c r="R2034" s="99">
        <v>598132.10400000005</v>
      </c>
      <c r="S2034" s="99">
        <v>322289.888381836</v>
      </c>
      <c r="T2034" s="19"/>
      <c r="U2034" s="23">
        <v>-3.6759883005288402E-4</v>
      </c>
      <c r="V2034" s="63">
        <v>-0.594781169820635</v>
      </c>
      <c r="W2034" s="23">
        <v>3.4832567553166903E-2</v>
      </c>
      <c r="X2034" s="63">
        <v>-6.1195132093489502</v>
      </c>
      <c r="Y2034" s="23">
        <v>-3.2140506808900703E-2</v>
      </c>
      <c r="Z2034" s="63">
        <v>9.9865526996873104</v>
      </c>
      <c r="AA2034" s="23">
        <v>3.1246607428329298E-2</v>
      </c>
      <c r="AB2034" s="63">
        <v>20.031276452500599</v>
      </c>
      <c r="AC2034" s="23">
        <v>0.103886874185264</v>
      </c>
      <c r="AD2034" s="63">
        <v>30.4559846660704</v>
      </c>
      <c r="AE2034" s="23"/>
      <c r="AF2034" s="64"/>
      <c r="AG2034" s="23">
        <v>-1.2297638313612E-3</v>
      </c>
      <c r="AH2034" s="63">
        <v>-6.2178021838917603</v>
      </c>
      <c r="AI2034" s="23">
        <v>-2.3159920292528099E-2</v>
      </c>
      <c r="AJ2034" s="63">
        <v>7.7701209429505997</v>
      </c>
      <c r="AK2034" s="23">
        <v>0.109497600000468</v>
      </c>
      <c r="AL2034" s="23">
        <v>3.4409035863063799E-2</v>
      </c>
      <c r="AM2034" s="63">
        <v>27.7187340989476</v>
      </c>
      <c r="AN2034" s="19"/>
      <c r="AO2034" s="26">
        <v>1.48157063522376E-2</v>
      </c>
      <c r="AP2034" s="26">
        <v>-2.2231084426493901E-2</v>
      </c>
      <c r="AQ2034" s="26">
        <v>3.2778416745713898E-2</v>
      </c>
      <c r="AR2034" s="26">
        <v>-6.2953954920885694E-2</v>
      </c>
      <c r="AS2034" s="24">
        <v>6</v>
      </c>
      <c r="AT2034" s="24">
        <v>6</v>
      </c>
      <c r="AU2034" s="24">
        <v>7</v>
      </c>
      <c r="AV2034" s="25">
        <v>5</v>
      </c>
      <c r="AW2034" s="19"/>
      <c r="AX2034" s="29">
        <v>8.4180061369988804E-2</v>
      </c>
      <c r="AY2034" s="30">
        <v>9.0693585329859203E-2</v>
      </c>
      <c r="AZ2034" s="30">
        <v>0.55378487189227599</v>
      </c>
      <c r="BA2034" s="30">
        <v>0.12352778402032499</v>
      </c>
      <c r="BB2034" s="62">
        <v>8.6800731951461804E-3</v>
      </c>
      <c r="BC2034" s="108">
        <v>-13.382300677083499</v>
      </c>
      <c r="BD2034" s="22">
        <v>43880</v>
      </c>
      <c r="BE2034" s="22">
        <v>43910</v>
      </c>
      <c r="BF2034" s="24"/>
      <c r="BG2034" s="22"/>
      <c r="BH2034" s="37"/>
    </row>
    <row r="2035" spans="1:60" x14ac:dyDescent="0.25">
      <c r="A2035" s="19"/>
      <c r="B2035" s="17" t="s">
        <v>2049</v>
      </c>
      <c r="C2035" s="17" t="s">
        <v>6315</v>
      </c>
      <c r="D2035" s="17" t="s">
        <v>3357</v>
      </c>
      <c r="E2035" s="20" t="s">
        <v>7312</v>
      </c>
      <c r="F2035" s="20" t="s">
        <v>3160</v>
      </c>
      <c r="G2035" s="82" t="s">
        <v>7251</v>
      </c>
      <c r="H2035" s="85" t="s">
        <v>7263</v>
      </c>
      <c r="I2035" s="21" t="s">
        <v>7417</v>
      </c>
      <c r="J2035" s="21" t="s">
        <v>8296</v>
      </c>
      <c r="K2035" s="19"/>
      <c r="L2035" s="22">
        <v>44015</v>
      </c>
      <c r="M2035" s="98">
        <v>1132.35940000042</v>
      </c>
      <c r="N2035" s="94">
        <v>1132.35940000042</v>
      </c>
      <c r="O2035" s="94">
        <v>1194.0106000006199</v>
      </c>
      <c r="P2035" s="62">
        <f t="shared" si="31"/>
        <v>0.94836628753533014</v>
      </c>
      <c r="Q2035" s="22">
        <v>43880</v>
      </c>
      <c r="R2035" s="99">
        <v>87874.53</v>
      </c>
      <c r="S2035" s="99">
        <v>71281.663007690397</v>
      </c>
      <c r="T2035" s="19"/>
      <c r="U2035" s="23">
        <v>-3.5117852257826598E-4</v>
      </c>
      <c r="V2035" s="63">
        <v>-0.59313913907317295</v>
      </c>
      <c r="W2035" s="23">
        <v>3.5341673174116302E-2</v>
      </c>
      <c r="X2035" s="63">
        <v>-6.0686026472540098</v>
      </c>
      <c r="Y2035" s="23">
        <v>-2.9248911423565001E-2</v>
      </c>
      <c r="Z2035" s="63">
        <v>10.275712238231799</v>
      </c>
      <c r="AA2035" s="23">
        <v>3.8313053075398798E-2</v>
      </c>
      <c r="AB2035" s="63">
        <v>20.737921017192999</v>
      </c>
      <c r="AC2035" s="23">
        <v>0.122301112965943</v>
      </c>
      <c r="AD2035" s="63">
        <v>32.297408544109203</v>
      </c>
      <c r="AE2035" s="23"/>
      <c r="AF2035" s="64"/>
      <c r="AG2035" s="23">
        <v>-1.1805615204139E-3</v>
      </c>
      <c r="AH2035" s="63">
        <v>-6.2128819528006698</v>
      </c>
      <c r="AI2035" s="23">
        <v>-2.0193273891891302E-2</v>
      </c>
      <c r="AJ2035" s="63">
        <v>8.0667855830106401</v>
      </c>
      <c r="AK2035" s="23">
        <v>0.13235940000056901</v>
      </c>
      <c r="AL2035" s="23">
        <v>4.3060768381110399E-2</v>
      </c>
      <c r="AM2035" s="63">
        <v>31.8750736244838</v>
      </c>
      <c r="AN2035" s="19"/>
      <c r="AO2035" s="26">
        <v>1.4832304628725999E-2</v>
      </c>
      <c r="AP2035" s="26">
        <v>-2.2215043572941798E-2</v>
      </c>
      <c r="AQ2035" s="26">
        <v>3.32864016618259E-2</v>
      </c>
      <c r="AR2035" s="26">
        <v>-6.2477862103187398E-2</v>
      </c>
      <c r="AS2035" s="24">
        <v>6</v>
      </c>
      <c r="AT2035" s="24">
        <v>6</v>
      </c>
      <c r="AU2035" s="24">
        <v>7</v>
      </c>
      <c r="AV2035" s="25">
        <v>5</v>
      </c>
      <c r="AW2035" s="19"/>
      <c r="AX2035" s="29">
        <v>8.4182208373240405E-2</v>
      </c>
      <c r="AY2035" s="30">
        <v>0.16792330444286599</v>
      </c>
      <c r="AZ2035" s="30">
        <v>0.57827731888755796</v>
      </c>
      <c r="BA2035" s="30">
        <v>0.22938152352344299</v>
      </c>
      <c r="BB2035" s="62">
        <v>8.6805183224714696E-3</v>
      </c>
      <c r="BC2035" s="108">
        <v>-13.3396973192721</v>
      </c>
      <c r="BD2035" s="22">
        <v>43880</v>
      </c>
      <c r="BE2035" s="22">
        <v>43910</v>
      </c>
      <c r="BF2035" s="24"/>
      <c r="BG2035" s="22"/>
      <c r="BH2035" s="37"/>
    </row>
    <row r="2036" spans="1:60" x14ac:dyDescent="0.25">
      <c r="A2036" s="19"/>
      <c r="B2036" s="17" t="s">
        <v>2050</v>
      </c>
      <c r="C2036" s="17" t="s">
        <v>6316</v>
      </c>
      <c r="D2036" s="17" t="s">
        <v>3357</v>
      </c>
      <c r="E2036" s="20" t="s">
        <v>7322</v>
      </c>
      <c r="F2036" s="20" t="s">
        <v>3160</v>
      </c>
      <c r="G2036" s="82" t="s">
        <v>7251</v>
      </c>
      <c r="H2036" s="85" t="s">
        <v>7263</v>
      </c>
      <c r="I2036" s="21" t="s">
        <v>7417</v>
      </c>
      <c r="J2036" s="21" t="s">
        <v>8297</v>
      </c>
      <c r="K2036" s="19"/>
      <c r="L2036" s="22">
        <v>44015</v>
      </c>
      <c r="M2036" s="98">
        <v>1146.0700000003001</v>
      </c>
      <c r="N2036" s="94">
        <v>1146.0700000003001</v>
      </c>
      <c r="O2036" s="94">
        <v>1207.5299999993299</v>
      </c>
      <c r="P2036" s="62">
        <f t="shared" si="31"/>
        <v>0.94910271380498712</v>
      </c>
      <c r="Q2036" s="22">
        <v>43880</v>
      </c>
      <c r="R2036" s="99">
        <v>114.607</v>
      </c>
      <c r="S2036" s="99">
        <v>113.380229007602</v>
      </c>
      <c r="T2036" s="19"/>
      <c r="U2036" s="23">
        <v>-3.488970496619E-4</v>
      </c>
      <c r="V2036" s="63">
        <v>-0.59291099178153694</v>
      </c>
      <c r="W2036" s="23">
        <v>3.5508732618836802E-2</v>
      </c>
      <c r="X2036" s="63">
        <v>-6.0518967027819599</v>
      </c>
      <c r="Y2036" s="23">
        <v>-2.8169491812150199E-2</v>
      </c>
      <c r="Z2036" s="63">
        <v>10.383654199365999</v>
      </c>
      <c r="AA2036" s="23">
        <v>4.0680305466594298E-2</v>
      </c>
      <c r="AB2036" s="63">
        <v>20.974646256305299</v>
      </c>
      <c r="AC2036" s="23">
        <v>0.12851037851040001</v>
      </c>
      <c r="AD2036" s="63">
        <v>32.918335098598597</v>
      </c>
      <c r="AE2036" s="23"/>
      <c r="AF2036" s="64"/>
      <c r="AG2036" s="23">
        <v>-1.18525748803222E-3</v>
      </c>
      <c r="AH2036" s="63">
        <v>-6.2133515495588698</v>
      </c>
      <c r="AI2036" s="23">
        <v>-1.9086419541054101E-2</v>
      </c>
      <c r="AJ2036" s="63">
        <v>8.1774710181052797</v>
      </c>
      <c r="AK2036" s="23">
        <v>0.14607000000076401</v>
      </c>
      <c r="AL2036" s="23">
        <v>4.5389291379251503E-2</v>
      </c>
      <c r="AM2036" s="63">
        <v>31.375974098977199</v>
      </c>
      <c r="AN2036" s="19"/>
      <c r="AO2036" s="26">
        <v>1.48359666345641E-2</v>
      </c>
      <c r="AP2036" s="26">
        <v>-2.22064471490739E-2</v>
      </c>
      <c r="AQ2036" s="26">
        <v>3.3453879521403003E-2</v>
      </c>
      <c r="AR2036" s="26">
        <v>-6.2281006071352799E-2</v>
      </c>
      <c r="AS2036" s="24">
        <v>7</v>
      </c>
      <c r="AT2036" s="24">
        <v>5</v>
      </c>
      <c r="AU2036" s="24">
        <v>7</v>
      </c>
      <c r="AV2036" s="25">
        <v>5</v>
      </c>
      <c r="AW2036" s="19"/>
      <c r="AX2036" s="29">
        <v>8.4172257870086503E-2</v>
      </c>
      <c r="AY2036" s="30">
        <v>0.19378221789088501</v>
      </c>
      <c r="AZ2036" s="30">
        <v>0.58644225939860894</v>
      </c>
      <c r="BA2036" s="30">
        <v>0.26498015303195599</v>
      </c>
      <c r="BB2036" s="62">
        <v>8.6795815856294204E-3</v>
      </c>
      <c r="BC2036" s="108">
        <v>-13.3197518902161</v>
      </c>
      <c r="BD2036" s="22">
        <v>43880</v>
      </c>
      <c r="BE2036" s="22">
        <v>43910</v>
      </c>
      <c r="BF2036" s="24"/>
      <c r="BG2036" s="22"/>
      <c r="BH2036" s="37"/>
    </row>
    <row r="2037" spans="1:60" x14ac:dyDescent="0.25">
      <c r="A2037" s="19"/>
      <c r="B2037" s="17" t="s">
        <v>2051</v>
      </c>
      <c r="C2037" s="17" t="s">
        <v>6317</v>
      </c>
      <c r="D2037" s="17" t="s">
        <v>3358</v>
      </c>
      <c r="E2037" s="20" t="s">
        <v>7298</v>
      </c>
      <c r="F2037" s="20" t="s">
        <v>3163</v>
      </c>
      <c r="G2037" s="82" t="s">
        <v>7251</v>
      </c>
      <c r="H2037" s="85" t="s">
        <v>7284</v>
      </c>
      <c r="I2037" s="21" t="s">
        <v>7417</v>
      </c>
      <c r="J2037" s="21" t="s">
        <v>8298</v>
      </c>
      <c r="K2037" s="19"/>
      <c r="L2037" s="22">
        <v>44015</v>
      </c>
      <c r="M2037" s="98">
        <v>2379.4398000016799</v>
      </c>
      <c r="N2037" s="94">
        <v>2379.4398000016799</v>
      </c>
      <c r="O2037" s="94">
        <v>2588.39490000159</v>
      </c>
      <c r="P2037" s="62">
        <f t="shared" si="31"/>
        <v>0.91927232587277086</v>
      </c>
      <c r="Q2037" s="22">
        <v>43881</v>
      </c>
      <c r="R2037" s="99">
        <v>4689494.0149999997</v>
      </c>
      <c r="S2037" s="99">
        <v>3949318.4783007801</v>
      </c>
      <c r="T2037" s="19"/>
      <c r="U2037" s="23">
        <v>-9.29564193029364E-4</v>
      </c>
      <c r="V2037" s="63">
        <v>-0.65097770611828298</v>
      </c>
      <c r="W2037" s="23">
        <v>4.6727226321308997E-2</v>
      </c>
      <c r="X2037" s="63">
        <v>-4.9300473325347403</v>
      </c>
      <c r="Y2037" s="23">
        <v>-1.35760573866719E-2</v>
      </c>
      <c r="Z2037" s="63">
        <v>11.842997641913801</v>
      </c>
      <c r="AA2037" s="23">
        <v>0.17520749765390101</v>
      </c>
      <c r="AB2037" s="63">
        <v>34.427365475043203</v>
      </c>
      <c r="AC2037" s="23">
        <v>0.27617686247685902</v>
      </c>
      <c r="AD2037" s="63">
        <v>47.684983495215398</v>
      </c>
      <c r="AE2037" s="23">
        <v>0.370454161397065</v>
      </c>
      <c r="AF2037" s="64">
        <v>49.238757723651403</v>
      </c>
      <c r="AG2037" s="23">
        <v>-5.7113186212518503E-3</v>
      </c>
      <c r="AH2037" s="63">
        <v>-6.6659576628808299</v>
      </c>
      <c r="AI2037" s="23">
        <v>3.3758050976757702E-3</v>
      </c>
      <c r="AJ2037" s="63">
        <v>10.423693481978299</v>
      </c>
      <c r="AK2037" s="23">
        <v>1.3794398000021499</v>
      </c>
      <c r="AL2037" s="23">
        <v>0.106789049526997</v>
      </c>
      <c r="AM2037" s="63">
        <v>147.70971077936699</v>
      </c>
      <c r="AN2037" s="19"/>
      <c r="AO2037" s="26">
        <v>5.0889882797491702E-2</v>
      </c>
      <c r="AP2037" s="26">
        <v>-8.14871681404475E-2</v>
      </c>
      <c r="AQ2037" s="26">
        <v>0.12843429064203499</v>
      </c>
      <c r="AR2037" s="26">
        <v>-0.103071855529415</v>
      </c>
      <c r="AS2037" s="24">
        <v>8</v>
      </c>
      <c r="AT2037" s="24">
        <v>4</v>
      </c>
      <c r="AU2037" s="24">
        <v>7</v>
      </c>
      <c r="AV2037" s="25">
        <v>5</v>
      </c>
      <c r="AW2037" s="19"/>
      <c r="AX2037" s="29">
        <v>0.23404509252606701</v>
      </c>
      <c r="AY2037" s="30">
        <v>0.81430619189541198</v>
      </c>
      <c r="AZ2037" s="30">
        <v>1.10904490484245</v>
      </c>
      <c r="BA2037" s="30">
        <v>1.14134878965342</v>
      </c>
      <c r="BB2037" s="62">
        <v>2.4009628166350001E-2</v>
      </c>
      <c r="BC2037" s="108">
        <v>-27.479242058499899</v>
      </c>
      <c r="BD2037" s="22">
        <v>43881</v>
      </c>
      <c r="BE2037" s="22">
        <v>43913</v>
      </c>
      <c r="BF2037" s="24"/>
      <c r="BG2037" s="22"/>
      <c r="BH2037" s="37"/>
    </row>
    <row r="2038" spans="1:60" x14ac:dyDescent="0.25">
      <c r="A2038" s="19"/>
      <c r="B2038" s="17" t="s">
        <v>2052</v>
      </c>
      <c r="C2038" s="17" t="s">
        <v>6318</v>
      </c>
      <c r="D2038" s="17" t="s">
        <v>3358</v>
      </c>
      <c r="E2038" s="20" t="s">
        <v>7346</v>
      </c>
      <c r="F2038" s="20" t="s">
        <v>3163</v>
      </c>
      <c r="G2038" s="82" t="s">
        <v>7251</v>
      </c>
      <c r="H2038" s="85" t="s">
        <v>7284</v>
      </c>
      <c r="I2038" s="21" t="s">
        <v>7417</v>
      </c>
      <c r="J2038" s="21" t="s">
        <v>8299</v>
      </c>
      <c r="K2038" s="19"/>
      <c r="L2038" s="22">
        <v>44015</v>
      </c>
      <c r="M2038" s="98">
        <v>1926.4561999999</v>
      </c>
      <c r="N2038" s="94">
        <v>1926.4561999999</v>
      </c>
      <c r="O2038" s="94">
        <v>2115.3673000000399</v>
      </c>
      <c r="P2038" s="62">
        <f t="shared" si="31"/>
        <v>0.91069583991388336</v>
      </c>
      <c r="Q2038" s="22">
        <v>43881</v>
      </c>
      <c r="R2038" s="99">
        <v>5968816.4409999996</v>
      </c>
      <c r="S2038" s="99">
        <v>5454519.3155312501</v>
      </c>
      <c r="T2038" s="19"/>
      <c r="U2038" s="23">
        <v>-9.9943813074787591E-4</v>
      </c>
      <c r="V2038" s="63">
        <v>-0.65796509989013396</v>
      </c>
      <c r="W2038" s="23">
        <v>4.45328671248717E-2</v>
      </c>
      <c r="X2038" s="63">
        <v>-5.1494832521784701</v>
      </c>
      <c r="Y2038" s="23">
        <v>-2.6054801828649901E-2</v>
      </c>
      <c r="Z2038" s="63">
        <v>10.5951231977233</v>
      </c>
      <c r="AA2038" s="23">
        <v>0.14546131626964801</v>
      </c>
      <c r="AB2038" s="63">
        <v>31.4527473366179</v>
      </c>
      <c r="AC2038" s="23">
        <v>0.21243304246861999</v>
      </c>
      <c r="AD2038" s="63">
        <v>41.310601494391399</v>
      </c>
      <c r="AE2038" s="23">
        <v>0.26908986104914201</v>
      </c>
      <c r="AF2038" s="64">
        <v>39.102327688888202</v>
      </c>
      <c r="AG2038" s="23">
        <v>-5.9199291454206096E-3</v>
      </c>
      <c r="AH2038" s="63">
        <v>-6.6868187153013396</v>
      </c>
      <c r="AI2038" s="23">
        <v>-9.5252775254266505E-3</v>
      </c>
      <c r="AJ2038" s="63">
        <v>9.1335852196643792</v>
      </c>
      <c r="AK2038" s="23">
        <v>0.92645620000082995</v>
      </c>
      <c r="AL2038" s="23">
        <v>7.97666589587607E-2</v>
      </c>
      <c r="AM2038" s="63">
        <v>102.41135077935201</v>
      </c>
      <c r="AN2038" s="19"/>
      <c r="AO2038" s="26">
        <v>5.0816381875847597E-2</v>
      </c>
      <c r="AP2038" s="26">
        <v>-8.16799377325515E-2</v>
      </c>
      <c r="AQ2038" s="26">
        <v>0.126062304874795</v>
      </c>
      <c r="AR2038" s="26">
        <v>-0.105014883753902</v>
      </c>
      <c r="AS2038" s="24">
        <v>7</v>
      </c>
      <c r="AT2038" s="24">
        <v>5</v>
      </c>
      <c r="AU2038" s="24">
        <v>7</v>
      </c>
      <c r="AV2038" s="25">
        <v>5</v>
      </c>
      <c r="AW2038" s="19"/>
      <c r="AX2038" s="29">
        <v>0.234048415793804</v>
      </c>
      <c r="AY2038" s="30">
        <v>0.69191185254930998</v>
      </c>
      <c r="AZ2038" s="30">
        <v>1.0026040519806001</v>
      </c>
      <c r="BA2038" s="30">
        <v>0.96608800497597302</v>
      </c>
      <c r="BB2038" s="62">
        <v>2.40070194577129E-2</v>
      </c>
      <c r="BC2038" s="108">
        <v>-27.641402984707401</v>
      </c>
      <c r="BD2038" s="22">
        <v>43881</v>
      </c>
      <c r="BE2038" s="22">
        <v>43913</v>
      </c>
      <c r="BF2038" s="24"/>
      <c r="BG2038" s="22"/>
      <c r="BH2038" s="37"/>
    </row>
    <row r="2039" spans="1:60" x14ac:dyDescent="0.25">
      <c r="A2039" s="19"/>
      <c r="B2039" s="17" t="s">
        <v>2053</v>
      </c>
      <c r="C2039" s="17" t="s">
        <v>6319</v>
      </c>
      <c r="D2039" s="17" t="s">
        <v>3358</v>
      </c>
      <c r="E2039" s="20" t="s">
        <v>7291</v>
      </c>
      <c r="F2039" s="20" t="s">
        <v>3163</v>
      </c>
      <c r="G2039" s="82" t="s">
        <v>7251</v>
      </c>
      <c r="H2039" s="85" t="s">
        <v>7284</v>
      </c>
      <c r="I2039" s="21" t="s">
        <v>7417</v>
      </c>
      <c r="J2039" s="21" t="s">
        <v>8300</v>
      </c>
      <c r="K2039" s="19"/>
      <c r="L2039" s="22">
        <v>44015</v>
      </c>
      <c r="M2039" s="98">
        <v>1431.7052999995601</v>
      </c>
      <c r="N2039" s="94">
        <v>1431.7052999995601</v>
      </c>
      <c r="O2039" s="94">
        <v>1568.3049999996999</v>
      </c>
      <c r="P2039" s="62">
        <f t="shared" si="31"/>
        <v>0.91289978671230021</v>
      </c>
      <c r="Q2039" s="22">
        <v>43881</v>
      </c>
      <c r="R2039" s="99">
        <v>1875958.8089999999</v>
      </c>
      <c r="S2039" s="99">
        <v>1481599.6338164101</v>
      </c>
      <c r="T2039" s="19"/>
      <c r="U2039" s="23">
        <v>-9.8143075865664308E-4</v>
      </c>
      <c r="V2039" s="63">
        <v>-0.65616436268101097</v>
      </c>
      <c r="W2039" s="23">
        <v>4.5098341221091701E-2</v>
      </c>
      <c r="X2039" s="63">
        <v>-5.0929358425564697</v>
      </c>
      <c r="Y2039" s="23">
        <v>-2.2852286144370699E-2</v>
      </c>
      <c r="Z2039" s="63">
        <v>10.9153747661476</v>
      </c>
      <c r="AA2039" s="23">
        <v>0.153058367875929</v>
      </c>
      <c r="AB2039" s="63">
        <v>32.212452497275102</v>
      </c>
      <c r="AC2039" s="23">
        <v>0.228557326183363</v>
      </c>
      <c r="AD2039" s="63">
        <v>42.923029865894897</v>
      </c>
      <c r="AE2039" s="23">
        <v>0.29448333515931202</v>
      </c>
      <c r="AF2039" s="64">
        <v>41.6416750999051</v>
      </c>
      <c r="AG2039" s="23">
        <v>-5.8661802377173401E-3</v>
      </c>
      <c r="AH2039" s="63">
        <v>-6.6814438245273804</v>
      </c>
      <c r="AI2039" s="23">
        <v>-6.2147270709829198E-3</v>
      </c>
      <c r="AJ2039" s="63">
        <v>9.46464026511239</v>
      </c>
      <c r="AK2039" s="23">
        <v>0.43170529999944801</v>
      </c>
      <c r="AL2039" s="23">
        <v>4.2898496938505601E-2</v>
      </c>
      <c r="AM2039" s="63">
        <v>52.936260779213598</v>
      </c>
      <c r="AN2039" s="19"/>
      <c r="AO2039" s="26">
        <v>5.0835318874305799E-2</v>
      </c>
      <c r="AP2039" s="26">
        <v>-8.1630266544380006E-2</v>
      </c>
      <c r="AQ2039" s="26">
        <v>0.12667351889293099</v>
      </c>
      <c r="AR2039" s="26">
        <v>-0.10451433265378</v>
      </c>
      <c r="AS2039" s="24">
        <v>8</v>
      </c>
      <c r="AT2039" s="24">
        <v>4</v>
      </c>
      <c r="AU2039" s="24">
        <v>7</v>
      </c>
      <c r="AV2039" s="25">
        <v>5</v>
      </c>
      <c r="AW2039" s="19"/>
      <c r="AX2039" s="29">
        <v>0.23404723800777</v>
      </c>
      <c r="AY2039" s="30">
        <v>0.72318232380530401</v>
      </c>
      <c r="AZ2039" s="30">
        <v>1.02980400163506</v>
      </c>
      <c r="BA2039" s="30">
        <v>1.0107486607448699</v>
      </c>
      <c r="BB2039" s="62">
        <v>2.40076584659982E-2</v>
      </c>
      <c r="BC2039" s="108">
        <v>-27.5996314492659</v>
      </c>
      <c r="BD2039" s="22">
        <v>43881</v>
      </c>
      <c r="BE2039" s="22">
        <v>43913</v>
      </c>
      <c r="BF2039" s="24"/>
      <c r="BG2039" s="22"/>
      <c r="BH2039" s="37"/>
    </row>
    <row r="2040" spans="1:60" x14ac:dyDescent="0.25">
      <c r="A2040" s="19"/>
      <c r="B2040" s="17" t="s">
        <v>2054</v>
      </c>
      <c r="C2040" s="17" t="s">
        <v>6320</v>
      </c>
      <c r="D2040" s="17" t="s">
        <v>3358</v>
      </c>
      <c r="E2040" s="20" t="s">
        <v>7292</v>
      </c>
      <c r="F2040" s="20" t="s">
        <v>3163</v>
      </c>
      <c r="G2040" s="82" t="s">
        <v>7251</v>
      </c>
      <c r="H2040" s="85" t="s">
        <v>7284</v>
      </c>
      <c r="I2040" s="21" t="s">
        <v>7417</v>
      </c>
      <c r="J2040" s="21" t="s">
        <v>8301</v>
      </c>
      <c r="K2040" s="19"/>
      <c r="L2040" s="22">
        <v>44015</v>
      </c>
      <c r="M2040" s="98">
        <v>1000</v>
      </c>
      <c r="N2040" s="94">
        <v>1000</v>
      </c>
      <c r="O2040" s="94">
        <v>1000</v>
      </c>
      <c r="P2040" s="62">
        <f t="shared" si="31"/>
        <v>1</v>
      </c>
      <c r="Q2040" s="22">
        <v>44015</v>
      </c>
      <c r="R2040" s="99">
        <v>0</v>
      </c>
      <c r="S2040" s="99">
        <v>0</v>
      </c>
      <c r="T2040" s="19"/>
      <c r="U2040" s="23">
        <v>0</v>
      </c>
      <c r="V2040" s="63">
        <v>-0.55802128681534702</v>
      </c>
      <c r="W2040" s="23">
        <v>0</v>
      </c>
      <c r="X2040" s="63">
        <v>-9.6027699646656401</v>
      </c>
      <c r="Y2040" s="23">
        <v>0</v>
      </c>
      <c r="Z2040" s="63">
        <v>13.200603380581001</v>
      </c>
      <c r="AA2040" s="23">
        <v>0</v>
      </c>
      <c r="AB2040" s="63">
        <v>16.906615709653099</v>
      </c>
      <c r="AC2040" s="23">
        <v>0</v>
      </c>
      <c r="AD2040" s="63">
        <v>20.067297247529499</v>
      </c>
      <c r="AE2040" s="23">
        <v>0</v>
      </c>
      <c r="AF2040" s="64">
        <v>12.1933415839594</v>
      </c>
      <c r="AG2040" s="23">
        <v>0</v>
      </c>
      <c r="AH2040" s="63">
        <v>-6.0948258007556397</v>
      </c>
      <c r="AI2040" s="23">
        <v>0</v>
      </c>
      <c r="AJ2040" s="63">
        <v>10.0861129722034</v>
      </c>
      <c r="AK2040" s="23">
        <v>0</v>
      </c>
      <c r="AL2040" s="23">
        <v>0</v>
      </c>
      <c r="AM2040" s="63">
        <v>9.7657307792396804</v>
      </c>
      <c r="AN2040" s="19"/>
      <c r="AO2040" s="26">
        <v>0</v>
      </c>
      <c r="AP2040" s="26">
        <v>0</v>
      </c>
      <c r="AQ2040" s="26">
        <v>0</v>
      </c>
      <c r="AR2040" s="26">
        <v>0</v>
      </c>
      <c r="AS2040" s="24">
        <v>0</v>
      </c>
      <c r="AT2040" s="24">
        <v>0</v>
      </c>
      <c r="AU2040" s="24">
        <v>7</v>
      </c>
      <c r="AV2040" s="25">
        <v>5</v>
      </c>
      <c r="AW2040" s="19"/>
      <c r="AX2040" s="29">
        <v>0</v>
      </c>
      <c r="AY2040" s="30">
        <v>-117.15773072850401</v>
      </c>
      <c r="AZ2040" s="30">
        <v>0.29634204711419398</v>
      </c>
      <c r="BA2040" s="30">
        <v>-15.9700429780205</v>
      </c>
      <c r="BB2040" s="62">
        <v>0</v>
      </c>
      <c r="BC2040" s="108">
        <v>0</v>
      </c>
      <c r="BD2040" s="22">
        <v>43650</v>
      </c>
      <c r="BE2040" s="22"/>
      <c r="BF2040" s="24"/>
      <c r="BG2040" s="22"/>
      <c r="BH2040" s="37"/>
    </row>
    <row r="2041" spans="1:60" x14ac:dyDescent="0.25">
      <c r="A2041" s="19"/>
      <c r="B2041" s="17" t="s">
        <v>2055</v>
      </c>
      <c r="C2041" s="17" t="s">
        <v>6321</v>
      </c>
      <c r="D2041" s="17" t="s">
        <v>3358</v>
      </c>
      <c r="E2041" s="20" t="s">
        <v>7300</v>
      </c>
      <c r="F2041" s="20" t="s">
        <v>3163</v>
      </c>
      <c r="G2041" s="82" t="s">
        <v>7251</v>
      </c>
      <c r="H2041" s="85" t="s">
        <v>7284</v>
      </c>
      <c r="I2041" s="21" t="s">
        <v>7417</v>
      </c>
      <c r="J2041" s="21" t="s">
        <v>2982</v>
      </c>
      <c r="K2041" s="19"/>
      <c r="L2041" s="22">
        <v>44015</v>
      </c>
      <c r="M2041" s="98">
        <v>1496.99599999934</v>
      </c>
      <c r="N2041" s="94">
        <v>1496.99599999934</v>
      </c>
      <c r="O2041" s="94">
        <v>1628.4570000004001</v>
      </c>
      <c r="P2041" s="62">
        <f t="shared" si="31"/>
        <v>0.91927266117494799</v>
      </c>
      <c r="Q2041" s="22">
        <v>43881</v>
      </c>
      <c r="R2041" s="99">
        <v>507976.27799999999</v>
      </c>
      <c r="S2041" s="99">
        <v>484710.32090039097</v>
      </c>
      <c r="T2041" s="19"/>
      <c r="U2041" s="23">
        <v>-9.2959845187578995E-4</v>
      </c>
      <c r="V2041" s="63">
        <v>-0.65098113200292596</v>
      </c>
      <c r="W2041" s="23">
        <v>4.6727231105251101E-2</v>
      </c>
      <c r="X2041" s="63">
        <v>-4.9300468541405298</v>
      </c>
      <c r="Y2041" s="23">
        <v>-1.35757250691313E-2</v>
      </c>
      <c r="Z2041" s="63">
        <v>11.8430308736715</v>
      </c>
      <c r="AA2041" s="23">
        <v>0.17520823693484999</v>
      </c>
      <c r="AB2041" s="63">
        <v>34.427439403138102</v>
      </c>
      <c r="AC2041" s="23">
        <v>0.27617911123525102</v>
      </c>
      <c r="AD2041" s="63">
        <v>47.685208371083696</v>
      </c>
      <c r="AE2041" s="23">
        <v>0.37045515986042998</v>
      </c>
      <c r="AF2041" s="64">
        <v>49.2388575699879</v>
      </c>
      <c r="AG2041" s="23">
        <v>-5.7112972426693904E-3</v>
      </c>
      <c r="AH2041" s="63">
        <v>-6.6659555250225804</v>
      </c>
      <c r="AI2041" s="23">
        <v>3.3760981350496899E-3</v>
      </c>
      <c r="AJ2041" s="63">
        <v>10.423722785708399</v>
      </c>
      <c r="AK2041" s="23">
        <v>0.49842954754771202</v>
      </c>
      <c r="AL2041" s="23">
        <v>0.12132301390927799</v>
      </c>
      <c r="AM2041" s="63">
        <v>51.283873658860102</v>
      </c>
      <c r="AN2041" s="19"/>
      <c r="AO2041" s="26">
        <v>5.0889900505353601E-2</v>
      </c>
      <c r="AP2041" s="26">
        <v>-8.1487264826137107E-2</v>
      </c>
      <c r="AQ2041" s="26">
        <v>0.12843439120668301</v>
      </c>
      <c r="AR2041" s="26">
        <v>-0.10307201637711801</v>
      </c>
      <c r="AS2041" s="24">
        <v>8</v>
      </c>
      <c r="AT2041" s="24">
        <v>4</v>
      </c>
      <c r="AU2041" s="24">
        <v>7</v>
      </c>
      <c r="AV2041" s="25">
        <v>5</v>
      </c>
      <c r="AW2041" s="19"/>
      <c r="AX2041" s="29">
        <v>0.23404511394095601</v>
      </c>
      <c r="AY2041" s="30">
        <v>0.81430983615791797</v>
      </c>
      <c r="AZ2041" s="30">
        <v>1.1090479511403799</v>
      </c>
      <c r="BA2041" s="30">
        <v>1.14135391266063</v>
      </c>
      <c r="BB2041" s="62">
        <v>2.4009630185319101E-2</v>
      </c>
      <c r="BC2041" s="108">
        <v>-27.4792579724162</v>
      </c>
      <c r="BD2041" s="22">
        <v>43881</v>
      </c>
      <c r="BE2041" s="22">
        <v>43913</v>
      </c>
      <c r="BF2041" s="24"/>
      <c r="BG2041" s="22"/>
      <c r="BH2041" s="37"/>
    </row>
    <row r="2042" spans="1:60" x14ac:dyDescent="0.25">
      <c r="A2042" s="19"/>
      <c r="B2042" s="17" t="s">
        <v>2056</v>
      </c>
      <c r="C2042" s="17" t="s">
        <v>6322</v>
      </c>
      <c r="D2042" s="17" t="s">
        <v>3358</v>
      </c>
      <c r="E2042" s="20" t="s">
        <v>7359</v>
      </c>
      <c r="F2042" s="20" t="s">
        <v>3163</v>
      </c>
      <c r="G2042" s="82" t="s">
        <v>7251</v>
      </c>
      <c r="H2042" s="85" t="s">
        <v>7284</v>
      </c>
      <c r="I2042" s="21" t="s">
        <v>7417</v>
      </c>
      <c r="J2042" s="21" t="s">
        <v>8302</v>
      </c>
      <c r="K2042" s="19"/>
      <c r="L2042" s="22">
        <v>44015</v>
      </c>
      <c r="M2042" s="98">
        <v>1970.9344999995101</v>
      </c>
      <c r="N2042" s="94">
        <v>1970.9344999995101</v>
      </c>
      <c r="O2042" s="94">
        <v>2152.5108999982499</v>
      </c>
      <c r="P2042" s="62">
        <f t="shared" si="31"/>
        <v>0.91564437606383897</v>
      </c>
      <c r="Q2042" s="22">
        <v>43881</v>
      </c>
      <c r="R2042" s="99">
        <v>2618473.9649999999</v>
      </c>
      <c r="S2042" s="99">
        <v>2506157.1861562501</v>
      </c>
      <c r="T2042" s="19"/>
      <c r="U2042" s="23">
        <v>-9.5908074308681502E-4</v>
      </c>
      <c r="V2042" s="63">
        <v>-0.653929361124028</v>
      </c>
      <c r="W2042" s="23">
        <v>4.58009167159616E-2</v>
      </c>
      <c r="X2042" s="63">
        <v>-5.0226782930694798</v>
      </c>
      <c r="Y2042" s="23">
        <v>-1.8859921146940899E-2</v>
      </c>
      <c r="Z2042" s="63">
        <v>11.314611265886899</v>
      </c>
      <c r="AA2042" s="23">
        <v>0.16256577769323499</v>
      </c>
      <c r="AB2042" s="63">
        <v>33.163193479005699</v>
      </c>
      <c r="AC2042" s="23">
        <v>0.24888825608097301</v>
      </c>
      <c r="AD2042" s="63">
        <v>44.956122855655799</v>
      </c>
      <c r="AE2042" s="23">
        <v>0.32674196878739198</v>
      </c>
      <c r="AF2042" s="64">
        <v>44.867538462684003</v>
      </c>
      <c r="AG2042" s="23">
        <v>-5.7993434629679498E-3</v>
      </c>
      <c r="AH2042" s="63">
        <v>-6.6747601470560802</v>
      </c>
      <c r="AI2042" s="23">
        <v>-2.08723100604402E-3</v>
      </c>
      <c r="AJ2042" s="63">
        <v>9.8773898716026505</v>
      </c>
      <c r="AK2042" s="23">
        <v>0.97093449999927595</v>
      </c>
      <c r="AL2042" s="23">
        <v>8.2655274751305102E-2</v>
      </c>
      <c r="AM2042" s="63">
        <v>106.859180779196</v>
      </c>
      <c r="AN2042" s="19"/>
      <c r="AO2042" s="26">
        <v>5.0858853834142799E-2</v>
      </c>
      <c r="AP2042" s="26">
        <v>-8.1568506440817104E-2</v>
      </c>
      <c r="AQ2042" s="26">
        <v>0.127433141258807</v>
      </c>
      <c r="AR2042" s="26">
        <v>-0.103892019098566</v>
      </c>
      <c r="AS2042" s="24">
        <v>8</v>
      </c>
      <c r="AT2042" s="24">
        <v>4</v>
      </c>
      <c r="AU2042" s="24">
        <v>7</v>
      </c>
      <c r="AV2042" s="25">
        <v>5</v>
      </c>
      <c r="AW2042" s="19"/>
      <c r="AX2042" s="29">
        <v>0.23404606520693</v>
      </c>
      <c r="AY2042" s="30">
        <v>0.76230534991918797</v>
      </c>
      <c r="AZ2042" s="30">
        <v>1.0638287917754501</v>
      </c>
      <c r="BA2042" s="30">
        <v>1.0667377059362499</v>
      </c>
      <c r="BB2042" s="62">
        <v>2.4008482889985298E-2</v>
      </c>
      <c r="BC2042" s="108">
        <v>-27.547702545823999</v>
      </c>
      <c r="BD2042" s="22">
        <v>43881</v>
      </c>
      <c r="BE2042" s="22">
        <v>43913</v>
      </c>
      <c r="BF2042" s="24"/>
      <c r="BG2042" s="22"/>
      <c r="BH2042" s="37"/>
    </row>
    <row r="2043" spans="1:60" x14ac:dyDescent="0.25">
      <c r="A2043" s="19"/>
      <c r="B2043" s="17" t="s">
        <v>2057</v>
      </c>
      <c r="C2043" s="17" t="s">
        <v>6323</v>
      </c>
      <c r="D2043" s="17" t="s">
        <v>3358</v>
      </c>
      <c r="E2043" s="20" t="s">
        <v>7360</v>
      </c>
      <c r="F2043" s="20" t="s">
        <v>3163</v>
      </c>
      <c r="G2043" s="82" t="s">
        <v>7251</v>
      </c>
      <c r="H2043" s="85" t="s">
        <v>7284</v>
      </c>
      <c r="I2043" s="21" t="s">
        <v>7417</v>
      </c>
      <c r="J2043" s="21" t="s">
        <v>2982</v>
      </c>
      <c r="K2043" s="19"/>
      <c r="L2043" s="22">
        <v>43817</v>
      </c>
      <c r="M2043" s="98"/>
      <c r="N2043" s="94"/>
      <c r="O2043" s="94"/>
      <c r="P2043" s="62" t="str">
        <f t="shared" si="31"/>
        <v/>
      </c>
      <c r="Q2043" s="22"/>
      <c r="R2043" s="99"/>
      <c r="S2043" s="99"/>
      <c r="T2043" s="19"/>
      <c r="U2043" s="23"/>
      <c r="V2043" s="63"/>
      <c r="W2043" s="23"/>
      <c r="X2043" s="63"/>
      <c r="Y2043" s="23"/>
      <c r="Z2043" s="63"/>
      <c r="AA2043" s="23"/>
      <c r="AB2043" s="63"/>
      <c r="AC2043" s="23"/>
      <c r="AD2043" s="63"/>
      <c r="AE2043" s="23"/>
      <c r="AF2043" s="64"/>
      <c r="AG2043" s="23"/>
      <c r="AH2043" s="63"/>
      <c r="AI2043" s="23"/>
      <c r="AJ2043" s="63"/>
      <c r="AK2043" s="23"/>
      <c r="AL2043" s="23"/>
      <c r="AM2043" s="63"/>
      <c r="AN2043" s="19"/>
      <c r="AO2043" s="26">
        <v>0</v>
      </c>
      <c r="AP2043" s="26">
        <v>0</v>
      </c>
      <c r="AQ2043" s="26"/>
      <c r="AR2043" s="26"/>
      <c r="AS2043" s="24"/>
      <c r="AT2043" s="24"/>
      <c r="AU2043" s="24"/>
      <c r="AV2043" s="25"/>
      <c r="AW2043" s="19"/>
      <c r="AX2043" s="29"/>
      <c r="AY2043" s="30"/>
      <c r="AZ2043" s="30"/>
      <c r="BA2043" s="30"/>
      <c r="BB2043" s="62"/>
      <c r="BC2043" s="108">
        <v>0</v>
      </c>
      <c r="BD2043" s="22">
        <v>43811</v>
      </c>
      <c r="BE2043" s="22"/>
      <c r="BF2043" s="24"/>
      <c r="BG2043" s="22"/>
      <c r="BH2043" s="37"/>
    </row>
    <row r="2044" spans="1:60" x14ac:dyDescent="0.25">
      <c r="A2044" s="19"/>
      <c r="B2044" s="17" t="s">
        <v>2058</v>
      </c>
      <c r="C2044" s="17" t="s">
        <v>6324</v>
      </c>
      <c r="D2044" s="17" t="s">
        <v>3358</v>
      </c>
      <c r="E2044" s="20" t="s">
        <v>7361</v>
      </c>
      <c r="F2044" s="20" t="s">
        <v>3163</v>
      </c>
      <c r="G2044" s="82" t="s">
        <v>7251</v>
      </c>
      <c r="H2044" s="85" t="s">
        <v>7284</v>
      </c>
      <c r="I2044" s="21" t="s">
        <v>7417</v>
      </c>
      <c r="J2044" s="21" t="s">
        <v>8303</v>
      </c>
      <c r="K2044" s="19"/>
      <c r="L2044" s="22">
        <v>44015</v>
      </c>
      <c r="M2044" s="98">
        <v>2099.4739000015002</v>
      </c>
      <c r="N2044" s="94">
        <v>2099.4739000015002</v>
      </c>
      <c r="O2044" s="94">
        <v>2297.8504000008102</v>
      </c>
      <c r="P2044" s="62">
        <f t="shared" si="31"/>
        <v>0.91366866180703499</v>
      </c>
      <c r="Q2044" s="22">
        <v>43881</v>
      </c>
      <c r="R2044" s="99">
        <v>912743.02399999998</v>
      </c>
      <c r="S2044" s="99">
        <v>833408.29965136701</v>
      </c>
      <c r="T2044" s="19"/>
      <c r="U2044" s="23">
        <v>-9.7514983463042903E-4</v>
      </c>
      <c r="V2044" s="63">
        <v>-0.65553627027839001</v>
      </c>
      <c r="W2044" s="23">
        <v>4.5295281290236702E-2</v>
      </c>
      <c r="X2044" s="63">
        <v>-5.0732418356419702</v>
      </c>
      <c r="Y2044" s="23">
        <v>-2.17342186324458E-2</v>
      </c>
      <c r="Z2044" s="63">
        <v>11.027181517332799</v>
      </c>
      <c r="AA2044" s="23">
        <v>0.155717263180122</v>
      </c>
      <c r="AB2044" s="63">
        <v>32.478342027694502</v>
      </c>
      <c r="AC2044" s="23">
        <v>0.23422661411488699</v>
      </c>
      <c r="AD2044" s="63">
        <v>43.489958659047304</v>
      </c>
      <c r="AE2044" s="23">
        <v>0.30345215166016698</v>
      </c>
      <c r="AF2044" s="64">
        <v>42.538556749990697</v>
      </c>
      <c r="AG2044" s="23">
        <v>-5.8474135084907201E-3</v>
      </c>
      <c r="AH2044" s="63">
        <v>-6.6795671516083504</v>
      </c>
      <c r="AI2044" s="23">
        <v>-5.0587904052008499E-3</v>
      </c>
      <c r="AJ2044" s="63">
        <v>9.5802339316869602</v>
      </c>
      <c r="AK2044" s="23">
        <v>1.09947390000219</v>
      </c>
      <c r="AL2044" s="23">
        <v>9.0691020221129306E-2</v>
      </c>
      <c r="AM2044" s="63">
        <v>119.71312077948799</v>
      </c>
      <c r="AN2044" s="19"/>
      <c r="AO2044" s="26">
        <v>5.0841929754824398E-2</v>
      </c>
      <c r="AP2044" s="26">
        <v>-8.1612917372694896E-2</v>
      </c>
      <c r="AQ2044" s="26">
        <v>0.12688642195469599</v>
      </c>
      <c r="AR2044" s="26">
        <v>-0.104339828284574</v>
      </c>
      <c r="AS2044" s="24">
        <v>8</v>
      </c>
      <c r="AT2044" s="24">
        <v>4</v>
      </c>
      <c r="AU2044" s="24">
        <v>7</v>
      </c>
      <c r="AV2044" s="25">
        <v>5</v>
      </c>
      <c r="AW2044" s="19"/>
      <c r="AX2044" s="29">
        <v>0.234046848249855</v>
      </c>
      <c r="AY2044" s="30">
        <v>0.73412521557565902</v>
      </c>
      <c r="AZ2044" s="30">
        <v>1.0393213047718699</v>
      </c>
      <c r="BA2044" s="30">
        <v>1.02639642851136</v>
      </c>
      <c r="BB2044" s="62">
        <v>2.4007883445629E-2</v>
      </c>
      <c r="BC2044" s="108">
        <v>-27.585068201151401</v>
      </c>
      <c r="BD2044" s="22">
        <v>43881</v>
      </c>
      <c r="BE2044" s="22">
        <v>43913</v>
      </c>
      <c r="BF2044" s="24"/>
      <c r="BG2044" s="22"/>
      <c r="BH2044" s="37"/>
    </row>
    <row r="2045" spans="1:60" x14ac:dyDescent="0.25">
      <c r="A2045" s="19"/>
      <c r="B2045" s="17" t="s">
        <v>2059</v>
      </c>
      <c r="C2045" s="17" t="s">
        <v>6325</v>
      </c>
      <c r="D2045" s="17" t="s">
        <v>3358</v>
      </c>
      <c r="E2045" s="20" t="s">
        <v>7348</v>
      </c>
      <c r="F2045" s="20" t="s">
        <v>3163</v>
      </c>
      <c r="G2045" s="82" t="s">
        <v>7251</v>
      </c>
      <c r="H2045" s="85" t="s">
        <v>7284</v>
      </c>
      <c r="I2045" s="21" t="s">
        <v>7417</v>
      </c>
      <c r="J2045" s="21" t="s">
        <v>8304</v>
      </c>
      <c r="K2045" s="19"/>
      <c r="L2045" s="22">
        <v>44015</v>
      </c>
      <c r="M2045" s="98">
        <v>1751.74389999919</v>
      </c>
      <c r="N2045" s="94">
        <v>1751.74389999919</v>
      </c>
      <c r="O2045" s="94">
        <v>1930.1548999995</v>
      </c>
      <c r="P2045" s="62">
        <f t="shared" si="31"/>
        <v>0.90756648598495582</v>
      </c>
      <c r="Q2045" s="22">
        <v>43881</v>
      </c>
      <c r="R2045" s="99">
        <v>13716876.934</v>
      </c>
      <c r="S2045" s="99">
        <v>12422679.255906301</v>
      </c>
      <c r="T2045" s="19"/>
      <c r="U2045" s="23">
        <v>-1.02512543980993E-3</v>
      </c>
      <c r="V2045" s="63">
        <v>-0.66053383079633898</v>
      </c>
      <c r="W2045" s="23">
        <v>4.3728177261073101E-2</v>
      </c>
      <c r="X2045" s="63">
        <v>-5.2299522385583304</v>
      </c>
      <c r="Y2045" s="23">
        <v>-3.0597584507631798E-2</v>
      </c>
      <c r="Z2045" s="63">
        <v>10.140844929817799</v>
      </c>
      <c r="AA2045" s="23">
        <v>0.13472840690155899</v>
      </c>
      <c r="AB2045" s="63">
        <v>30.3794563998235</v>
      </c>
      <c r="AC2045" s="23">
        <v>0.18757129350531601</v>
      </c>
      <c r="AD2045" s="63">
        <v>38.824426598090199</v>
      </c>
      <c r="AE2045" s="23">
        <v>0.228360066457826</v>
      </c>
      <c r="AF2045" s="64">
        <v>35.0293482297566</v>
      </c>
      <c r="AG2045" s="23">
        <v>-5.9965555474264E-3</v>
      </c>
      <c r="AH2045" s="63">
        <v>-6.69448135550192</v>
      </c>
      <c r="AI2045" s="23">
        <v>-1.42211509637491E-2</v>
      </c>
      <c r="AJ2045" s="63">
        <v>8.6639978758321394</v>
      </c>
      <c r="AK2045" s="23">
        <v>0.75174389999825497</v>
      </c>
      <c r="AL2045" s="23">
        <v>6.7818048610206502E-2</v>
      </c>
      <c r="AM2045" s="63">
        <v>84.9401207790943</v>
      </c>
      <c r="AN2045" s="19"/>
      <c r="AO2045" s="26">
        <v>5.0789352579158703E-2</v>
      </c>
      <c r="AP2045" s="26">
        <v>-8.1750703981087997E-2</v>
      </c>
      <c r="AQ2045" s="26">
        <v>0.125192680630862</v>
      </c>
      <c r="AR2045" s="26">
        <v>-0.105727253554505</v>
      </c>
      <c r="AS2045" s="24">
        <v>7</v>
      </c>
      <c r="AT2045" s="24">
        <v>5</v>
      </c>
      <c r="AU2045" s="24">
        <v>7</v>
      </c>
      <c r="AV2045" s="25">
        <v>5</v>
      </c>
      <c r="AW2045" s="19"/>
      <c r="AX2045" s="29">
        <v>0.23405044518003701</v>
      </c>
      <c r="AY2045" s="30">
        <v>0.64772091435861501</v>
      </c>
      <c r="AZ2045" s="30">
        <v>0.96415856069143002</v>
      </c>
      <c r="BA2045" s="30">
        <v>0.90311245716111399</v>
      </c>
      <c r="BB2045" s="62">
        <v>2.4006145840649001E-2</v>
      </c>
      <c r="BC2045" s="108">
        <v>-27.7008596563537</v>
      </c>
      <c r="BD2045" s="22">
        <v>43881</v>
      </c>
      <c r="BE2045" s="22">
        <v>43913</v>
      </c>
      <c r="BF2045" s="24"/>
      <c r="BG2045" s="22"/>
      <c r="BH2045" s="37"/>
    </row>
    <row r="2046" spans="1:60" x14ac:dyDescent="0.25">
      <c r="A2046" s="19"/>
      <c r="B2046" s="17" t="s">
        <v>2060</v>
      </c>
      <c r="C2046" s="17" t="s">
        <v>6326</v>
      </c>
      <c r="D2046" s="17" t="s">
        <v>3358</v>
      </c>
      <c r="E2046" s="20" t="s">
        <v>7362</v>
      </c>
      <c r="F2046" s="20" t="s">
        <v>3163</v>
      </c>
      <c r="G2046" s="82" t="s">
        <v>7251</v>
      </c>
      <c r="H2046" s="85" t="s">
        <v>7284</v>
      </c>
      <c r="I2046" s="21" t="s">
        <v>7417</v>
      </c>
      <c r="J2046" s="21" t="s">
        <v>8305</v>
      </c>
      <c r="K2046" s="19"/>
      <c r="L2046" s="22">
        <v>44015</v>
      </c>
      <c r="M2046" s="98">
        <v>1318.0984000004801</v>
      </c>
      <c r="N2046" s="94">
        <v>1318.0984000004801</v>
      </c>
      <c r="O2046" s="94">
        <v>1429.1326999999601</v>
      </c>
      <c r="P2046" s="62">
        <f t="shared" si="31"/>
        <v>0.92230651499368599</v>
      </c>
      <c r="Q2046" s="22">
        <v>43881</v>
      </c>
      <c r="R2046" s="99">
        <v>1504342.2520000001</v>
      </c>
      <c r="S2046" s="99">
        <v>383485.22633740201</v>
      </c>
      <c r="T2046" s="19"/>
      <c r="U2046" s="23">
        <v>-9.0503060619084896E-4</v>
      </c>
      <c r="V2046" s="63">
        <v>-0.64852434743443199</v>
      </c>
      <c r="W2046" s="23">
        <v>4.7499856953436399E-2</v>
      </c>
      <c r="X2046" s="63">
        <v>-4.852784269322</v>
      </c>
      <c r="Y2046" s="23">
        <v>-9.1516580887400795E-3</v>
      </c>
      <c r="Z2046" s="63">
        <v>12.285437571714301</v>
      </c>
      <c r="AA2046" s="23">
        <v>0.18584683205524899</v>
      </c>
      <c r="AB2046" s="63">
        <v>35.491298915178</v>
      </c>
      <c r="AC2046" s="23">
        <v>0.19761182410904399</v>
      </c>
      <c r="AD2046" s="63">
        <v>39.828479658463003</v>
      </c>
      <c r="AE2046" s="23">
        <v>0.19761182410904399</v>
      </c>
      <c r="AF2046" s="64">
        <v>31.9545239948784</v>
      </c>
      <c r="AG2046" s="23">
        <v>-5.6379438947260496E-3</v>
      </c>
      <c r="AH2046" s="63">
        <v>-6.6586201902318898</v>
      </c>
      <c r="AI2046" s="23">
        <v>7.9505147004965693E-3</v>
      </c>
      <c r="AJ2046" s="63">
        <v>10.8811644422531</v>
      </c>
      <c r="AK2046" s="23">
        <v>0.31809840000089001</v>
      </c>
      <c r="AL2046" s="23">
        <v>7.6430733051893199E-2</v>
      </c>
      <c r="AM2046" s="63">
        <v>31.456584749306799</v>
      </c>
      <c r="AN2046" s="19"/>
      <c r="AO2046" s="26">
        <v>5.0915734105728902E-2</v>
      </c>
      <c r="AP2046" s="26">
        <v>-8.1419476709997995E-2</v>
      </c>
      <c r="AQ2046" s="26">
        <v>0.12926954050824899</v>
      </c>
      <c r="AR2046" s="26">
        <v>-0.102388023945387</v>
      </c>
      <c r="AS2046" s="24">
        <v>8</v>
      </c>
      <c r="AT2046" s="24">
        <v>4</v>
      </c>
      <c r="AU2046" s="24">
        <v>7</v>
      </c>
      <c r="AV2046" s="25">
        <v>5</v>
      </c>
      <c r="AW2046" s="19"/>
      <c r="AX2046" s="29">
        <v>0.23404474894545299</v>
      </c>
      <c r="AY2046" s="30">
        <v>0.85805566731596605</v>
      </c>
      <c r="AZ2046" s="30">
        <v>1.14707788296073</v>
      </c>
      <c r="BA2046" s="30">
        <v>1.20428898027785</v>
      </c>
      <c r="BB2046" s="62">
        <v>2.4010631107303199E-2</v>
      </c>
      <c r="BC2046" s="108">
        <v>-27.422177100816</v>
      </c>
      <c r="BD2046" s="22">
        <v>43881</v>
      </c>
      <c r="BE2046" s="22">
        <v>43913</v>
      </c>
      <c r="BF2046" s="24"/>
      <c r="BG2046" s="22"/>
      <c r="BH2046" s="37"/>
    </row>
    <row r="2047" spans="1:60" x14ac:dyDescent="0.25">
      <c r="A2047" s="19"/>
      <c r="B2047" s="17" t="s">
        <v>2061</v>
      </c>
      <c r="C2047" s="17" t="s">
        <v>6327</v>
      </c>
      <c r="D2047" s="17" t="s">
        <v>3359</v>
      </c>
      <c r="E2047" s="20" t="s">
        <v>7289</v>
      </c>
      <c r="F2047" s="20" t="s">
        <v>3166</v>
      </c>
      <c r="G2047" s="82" t="s">
        <v>7251</v>
      </c>
      <c r="H2047" s="85" t="s">
        <v>2982</v>
      </c>
      <c r="I2047" s="21" t="s">
        <v>7417</v>
      </c>
      <c r="J2047" s="21" t="s">
        <v>8306</v>
      </c>
      <c r="K2047" s="19"/>
      <c r="L2047" s="22">
        <v>44015</v>
      </c>
      <c r="M2047" s="98">
        <v>1556.9883999992201</v>
      </c>
      <c r="N2047" s="94">
        <v>1556.9883999992201</v>
      </c>
      <c r="O2047" s="94">
        <v>1618.2025000005999</v>
      </c>
      <c r="P2047" s="62">
        <f t="shared" si="31"/>
        <v>0.96217154527856852</v>
      </c>
      <c r="Q2047" s="22">
        <v>43881</v>
      </c>
      <c r="R2047" s="99">
        <v>25212417.636</v>
      </c>
      <c r="S2047" s="99">
        <v>12052783.292843699</v>
      </c>
      <c r="T2047" s="19"/>
      <c r="U2047" s="23">
        <v>-3.0266722133092099E-3</v>
      </c>
      <c r="V2047" s="63">
        <v>-0.86068850814626796</v>
      </c>
      <c r="W2047" s="23">
        <v>6.4578481898934101E-2</v>
      </c>
      <c r="X2047" s="63">
        <v>-3.14492177477223</v>
      </c>
      <c r="Y2047" s="23">
        <v>6.4740390835140701E-2</v>
      </c>
      <c r="Z2047" s="63">
        <v>19.6746424640878</v>
      </c>
      <c r="AA2047" s="23">
        <v>0.26993486335588401</v>
      </c>
      <c r="AB2047" s="63">
        <v>43.9001020452706</v>
      </c>
      <c r="AC2047" s="23">
        <v>0.41629261678492202</v>
      </c>
      <c r="AD2047" s="63">
        <v>61.696558926021702</v>
      </c>
      <c r="AE2047" s="23"/>
      <c r="AF2047" s="64"/>
      <c r="AG2047" s="23">
        <v>-1.2080875203537299E-2</v>
      </c>
      <c r="AH2047" s="63">
        <v>-7.3029133211093704</v>
      </c>
      <c r="AI2047" s="23">
        <v>8.2896369453082999E-2</v>
      </c>
      <c r="AJ2047" s="63">
        <v>18.375749917526299</v>
      </c>
      <c r="AK2047" s="23">
        <v>0.53221192036115095</v>
      </c>
      <c r="AL2047" s="23">
        <v>0.18905473532882799</v>
      </c>
      <c r="AM2047" s="63">
        <v>78.611564575927304</v>
      </c>
      <c r="AN2047" s="19"/>
      <c r="AO2047" s="26">
        <v>7.2507784059780506E-2</v>
      </c>
      <c r="AP2047" s="26">
        <v>-0.100313126334222</v>
      </c>
      <c r="AQ2047" s="26">
        <v>0.12778229213654399</v>
      </c>
      <c r="AR2047" s="26">
        <v>-8.2536143491743097E-2</v>
      </c>
      <c r="AS2047" s="24">
        <v>8</v>
      </c>
      <c r="AT2047" s="24">
        <v>4</v>
      </c>
      <c r="AU2047" s="24">
        <v>7</v>
      </c>
      <c r="AV2047" s="25">
        <v>5</v>
      </c>
      <c r="AW2047" s="19"/>
      <c r="AX2047" s="29">
        <v>0.29308568187989298</v>
      </c>
      <c r="AY2047" s="30">
        <v>1.0543911832191999</v>
      </c>
      <c r="AZ2047" s="30">
        <v>1.5074101934842501</v>
      </c>
      <c r="BA2047" s="30">
        <v>1.5295182625777699</v>
      </c>
      <c r="BB2047" s="62">
        <v>3.0120527448198101E-2</v>
      </c>
      <c r="BC2047" s="108">
        <v>-27.400625076319599</v>
      </c>
      <c r="BD2047" s="22">
        <v>43881</v>
      </c>
      <c r="BE2047" s="22">
        <v>43913</v>
      </c>
      <c r="BF2047" s="24"/>
      <c r="BG2047" s="22"/>
      <c r="BH2047" s="37"/>
    </row>
    <row r="2048" spans="1:60" x14ac:dyDescent="0.25">
      <c r="A2048" s="19"/>
      <c r="B2048" s="17" t="s">
        <v>2062</v>
      </c>
      <c r="C2048" s="17" t="s">
        <v>6328</v>
      </c>
      <c r="D2048" s="17" t="s">
        <v>3359</v>
      </c>
      <c r="E2048" s="20" t="s">
        <v>7298</v>
      </c>
      <c r="F2048" s="20" t="s">
        <v>3166</v>
      </c>
      <c r="G2048" s="82" t="s">
        <v>7251</v>
      </c>
      <c r="H2048" s="85" t="s">
        <v>2982</v>
      </c>
      <c r="I2048" s="21" t="s">
        <v>7417</v>
      </c>
      <c r="J2048" s="21" t="s">
        <v>2982</v>
      </c>
      <c r="K2048" s="19"/>
      <c r="L2048" s="22">
        <v>44015</v>
      </c>
      <c r="M2048" s="98">
        <v>1547.1372999995899</v>
      </c>
      <c r="N2048" s="94">
        <v>1547.1372999995899</v>
      </c>
      <c r="O2048" s="94">
        <v>1614.1942999996199</v>
      </c>
      <c r="P2048" s="62">
        <f t="shared" si="31"/>
        <v>0.95845791302816163</v>
      </c>
      <c r="Q2048" s="22">
        <v>43881</v>
      </c>
      <c r="R2048" s="99">
        <v>3486583.1209999998</v>
      </c>
      <c r="S2048" s="99">
        <v>1980657.6748476599</v>
      </c>
      <c r="T2048" s="19"/>
      <c r="U2048" s="23">
        <v>-3.0075953518462501E-3</v>
      </c>
      <c r="V2048" s="63">
        <v>-0.85878082199997197</v>
      </c>
      <c r="W2048" s="23">
        <v>6.5189528388145804E-2</v>
      </c>
      <c r="X2048" s="63">
        <v>-3.08381712585106</v>
      </c>
      <c r="Y2048" s="23">
        <v>6.1193101828393999E-2</v>
      </c>
      <c r="Z2048" s="63">
        <v>19.319913563435001</v>
      </c>
      <c r="AA2048" s="23">
        <v>0.26975208464515199</v>
      </c>
      <c r="AB2048" s="63">
        <v>43.881824174197398</v>
      </c>
      <c r="AC2048" s="23"/>
      <c r="AD2048" s="63"/>
      <c r="AE2048" s="23"/>
      <c r="AF2048" s="64"/>
      <c r="AG2048" s="23">
        <v>-1.20242012799281E-2</v>
      </c>
      <c r="AH2048" s="63">
        <v>-7.2972459287484499</v>
      </c>
      <c r="AI2048" s="23">
        <v>7.9249280273870695E-2</v>
      </c>
      <c r="AJ2048" s="63">
        <v>18.011040999583201</v>
      </c>
      <c r="AK2048" s="23">
        <v>0.54713730000017702</v>
      </c>
      <c r="AL2048" s="23">
        <v>0.31644639544189002</v>
      </c>
      <c r="AM2048" s="63">
        <v>71.753109222743703</v>
      </c>
      <c r="AN2048" s="19"/>
      <c r="AO2048" s="26">
        <v>7.2528308379332898E-2</v>
      </c>
      <c r="AP2048" s="26">
        <v>-0.100261506601819</v>
      </c>
      <c r="AQ2048" s="26">
        <v>0.12795445798838001</v>
      </c>
      <c r="AR2048" s="26">
        <v>-8.2239770596934297E-2</v>
      </c>
      <c r="AS2048" s="24">
        <v>8</v>
      </c>
      <c r="AT2048" s="24">
        <v>4</v>
      </c>
      <c r="AU2048" s="24">
        <v>7</v>
      </c>
      <c r="AV2048" s="25">
        <v>5</v>
      </c>
      <c r="AW2048" s="19"/>
      <c r="AX2048" s="29">
        <v>0.29340519980789398</v>
      </c>
      <c r="AY2048" s="30">
        <v>1.05134205812465</v>
      </c>
      <c r="AZ2048" s="30">
        <v>1.50435089605344</v>
      </c>
      <c r="BA2048" s="30">
        <v>1.52159115200448</v>
      </c>
      <c r="BB2048" s="62">
        <v>3.0148946648696402E-2</v>
      </c>
      <c r="BC2048" s="108">
        <v>-27.821774615382299</v>
      </c>
      <c r="BD2048" s="22">
        <v>43881</v>
      </c>
      <c r="BE2048" s="22">
        <v>43913</v>
      </c>
      <c r="BF2048" s="24"/>
      <c r="BG2048" s="22"/>
      <c r="BH2048" s="37"/>
    </row>
    <row r="2049" spans="1:60" x14ac:dyDescent="0.25">
      <c r="A2049" s="19"/>
      <c r="B2049" s="17" t="s">
        <v>2063</v>
      </c>
      <c r="C2049" s="17" t="s">
        <v>6329</v>
      </c>
      <c r="D2049" s="17" t="s">
        <v>3360</v>
      </c>
      <c r="E2049" s="20" t="s">
        <v>7298</v>
      </c>
      <c r="F2049" s="20" t="s">
        <v>3154</v>
      </c>
      <c r="G2049" s="82" t="s">
        <v>7256</v>
      </c>
      <c r="H2049" s="85" t="s">
        <v>7267</v>
      </c>
      <c r="I2049" s="21" t="s">
        <v>7417</v>
      </c>
      <c r="J2049" s="21" t="s">
        <v>2982</v>
      </c>
      <c r="K2049" s="19"/>
      <c r="L2049" s="22">
        <v>44015</v>
      </c>
      <c r="M2049" s="98">
        <v>1124.7937000002701</v>
      </c>
      <c r="N2049" s="94">
        <v>1124.7937000002701</v>
      </c>
      <c r="O2049" s="94">
        <v>1129.2354000005901</v>
      </c>
      <c r="P2049" s="62">
        <f t="shared" si="31"/>
        <v>0.99606663057116551</v>
      </c>
      <c r="Q2049" s="22">
        <v>43984</v>
      </c>
      <c r="R2049" s="99">
        <v>69412.881999999998</v>
      </c>
      <c r="S2049" s="99">
        <v>89058.002892334</v>
      </c>
      <c r="T2049" s="19"/>
      <c r="U2049" s="23">
        <v>-2.09505636121321E-4</v>
      </c>
      <c r="V2049" s="63">
        <v>-0.57897185042747901</v>
      </c>
      <c r="W2049" s="23">
        <v>-3.3921891654244999E-3</v>
      </c>
      <c r="X2049" s="63">
        <v>-9.9419888812117296</v>
      </c>
      <c r="Y2049" s="23">
        <v>1.27068045221677E-2</v>
      </c>
      <c r="Z2049" s="63">
        <v>14.4712838327978</v>
      </c>
      <c r="AA2049" s="23">
        <v>2.67379654742399E-2</v>
      </c>
      <c r="AB2049" s="63">
        <v>19.580412257084401</v>
      </c>
      <c r="AC2049" s="23">
        <v>5.6356681658144198E-2</v>
      </c>
      <c r="AD2049" s="63">
        <v>25.702965413336599</v>
      </c>
      <c r="AE2049" s="23">
        <v>8.0872551940119594E-2</v>
      </c>
      <c r="AF2049" s="64">
        <v>20.2805967779714</v>
      </c>
      <c r="AG2049" s="23">
        <v>-1.9128737494611401E-4</v>
      </c>
      <c r="AH2049" s="63">
        <v>-6.11395453825389</v>
      </c>
      <c r="AI2049" s="23">
        <v>1.3282927149703E-2</v>
      </c>
      <c r="AJ2049" s="63">
        <v>11.4144056871737</v>
      </c>
      <c r="AK2049" s="23">
        <v>0.124793700000737</v>
      </c>
      <c r="AL2049" s="23">
        <v>2.83250363045227E-2</v>
      </c>
      <c r="AM2049" s="63">
        <v>6.82875199127011</v>
      </c>
      <c r="AN2049" s="19"/>
      <c r="AO2049" s="26">
        <v>9.4149454635044094E-3</v>
      </c>
      <c r="AP2049" s="26">
        <v>-9.9501287540988397E-3</v>
      </c>
      <c r="AQ2049" s="26">
        <v>6.9687863015133198E-3</v>
      </c>
      <c r="AR2049" s="26">
        <v>-6.6387954202582504E-3</v>
      </c>
      <c r="AS2049" s="24">
        <v>9</v>
      </c>
      <c r="AT2049" s="24">
        <v>3</v>
      </c>
      <c r="AU2049" s="24">
        <v>7</v>
      </c>
      <c r="AV2049" s="25">
        <v>5</v>
      </c>
      <c r="AW2049" s="19"/>
      <c r="AX2049" s="29">
        <v>1.68094402512543E-2</v>
      </c>
      <c r="AY2049" s="30">
        <v>-0.16999946721239201</v>
      </c>
      <c r="AZ2049" s="30">
        <v>0.48545537538848299</v>
      </c>
      <c r="BA2049" s="30">
        <v>-0.236004922208394</v>
      </c>
      <c r="BB2049" s="62">
        <v>1.73603618311972E-3</v>
      </c>
      <c r="BC2049" s="108">
        <v>-2.149518577462</v>
      </c>
      <c r="BD2049" s="22">
        <v>43745</v>
      </c>
      <c r="BE2049" s="22">
        <v>43783</v>
      </c>
      <c r="BF2049" s="24">
        <v>66</v>
      </c>
      <c r="BG2049" s="22">
        <v>43837</v>
      </c>
      <c r="BH2049" s="37"/>
    </row>
    <row r="2050" spans="1:60" x14ac:dyDescent="0.25">
      <c r="A2050" s="19"/>
      <c r="B2050" s="17" t="s">
        <v>2064</v>
      </c>
      <c r="C2050" s="17" t="s">
        <v>6330</v>
      </c>
      <c r="D2050" s="17" t="s">
        <v>3360</v>
      </c>
      <c r="E2050" s="20" t="s">
        <v>7309</v>
      </c>
      <c r="F2050" s="20" t="s">
        <v>3154</v>
      </c>
      <c r="G2050" s="82" t="s">
        <v>7256</v>
      </c>
      <c r="H2050" s="85" t="s">
        <v>7267</v>
      </c>
      <c r="I2050" s="21" t="s">
        <v>7417</v>
      </c>
      <c r="J2050" s="21" t="s">
        <v>2982</v>
      </c>
      <c r="K2050" s="19"/>
      <c r="L2050" s="22">
        <v>44015</v>
      </c>
      <c r="M2050" s="98">
        <v>1032.84170000069</v>
      </c>
      <c r="N2050" s="94">
        <v>1032.84170000069</v>
      </c>
      <c r="O2050" s="94">
        <v>1040.3784999996401</v>
      </c>
      <c r="P2050" s="62">
        <f t="shared" si="31"/>
        <v>0.99275571342645708</v>
      </c>
      <c r="Q2050" s="22">
        <v>43745</v>
      </c>
      <c r="R2050" s="99">
        <v>28113.54</v>
      </c>
      <c r="S2050" s="99">
        <v>7970.1952279281604</v>
      </c>
      <c r="T2050" s="19"/>
      <c r="U2050" s="23">
        <v>-2.0860413042100799E-4</v>
      </c>
      <c r="V2050" s="63">
        <v>-0.57888169985744797</v>
      </c>
      <c r="W2050" s="23">
        <v>-3.3654357375780802E-3</v>
      </c>
      <c r="X2050" s="63">
        <v>-9.9393135384307207</v>
      </c>
      <c r="Y2050" s="23">
        <v>2.6907880055659899E-3</v>
      </c>
      <c r="Z2050" s="63">
        <v>13.4696821811376</v>
      </c>
      <c r="AA2050" s="23">
        <v>-6.3591218322471797E-3</v>
      </c>
      <c r="AB2050" s="63">
        <v>16.270703526417499</v>
      </c>
      <c r="AC2050" s="23">
        <v>-4.92689668044477E-3</v>
      </c>
      <c r="AD2050" s="63">
        <v>19.574607579474101</v>
      </c>
      <c r="AE2050" s="23">
        <v>1.84374302061769E-2</v>
      </c>
      <c r="AF2050" s="64">
        <v>14.0370846045844</v>
      </c>
      <c r="AG2050" s="23">
        <v>-1.88570295904356E-4</v>
      </c>
      <c r="AH2050" s="63">
        <v>-6.1136828303497204</v>
      </c>
      <c r="AI2050" s="23">
        <v>2.6907880055659899E-3</v>
      </c>
      <c r="AJ2050" s="63">
        <v>10.35519177276</v>
      </c>
      <c r="AK2050" s="23">
        <v>3.1160084134171501E-2</v>
      </c>
      <c r="AL2050" s="23">
        <v>8.7556789767404605E-3</v>
      </c>
      <c r="AM2050" s="63">
        <v>4.6804665315939902</v>
      </c>
      <c r="AN2050" s="19"/>
      <c r="AO2050" s="26">
        <v>9.4158486390369892E-3</v>
      </c>
      <c r="AP2050" s="26">
        <v>-9.9493309326135204E-3</v>
      </c>
      <c r="AQ2050" s="26">
        <v>6.9961892950232097E-3</v>
      </c>
      <c r="AR2050" s="26">
        <v>-8.1924922524194699E-3</v>
      </c>
      <c r="AS2050" s="24">
        <v>1</v>
      </c>
      <c r="AT2050" s="24">
        <v>5</v>
      </c>
      <c r="AU2050" s="24">
        <v>7</v>
      </c>
      <c r="AV2050" s="25">
        <v>5</v>
      </c>
      <c r="AW2050" s="19"/>
      <c r="AX2050" s="29">
        <v>1.50183934394954E-2</v>
      </c>
      <c r="AY2050" s="30">
        <v>-2.2733141665703398</v>
      </c>
      <c r="AZ2050" s="30">
        <v>0.37522148159450802</v>
      </c>
      <c r="BA2050" s="30">
        <v>-3.0561495983856699</v>
      </c>
      <c r="BB2050" s="62">
        <v>1.55099656831908E-3</v>
      </c>
      <c r="BC2050" s="108">
        <v>-2.1462381239071</v>
      </c>
      <c r="BD2050" s="22">
        <v>43745</v>
      </c>
      <c r="BE2050" s="22">
        <v>43783</v>
      </c>
      <c r="BF2050" s="24"/>
      <c r="BG2050" s="22"/>
      <c r="BH2050" s="37"/>
    </row>
    <row r="2051" spans="1:60" x14ac:dyDescent="0.25">
      <c r="A2051" s="19"/>
      <c r="B2051" s="17" t="s">
        <v>2065</v>
      </c>
      <c r="C2051" s="17" t="s">
        <v>6331</v>
      </c>
      <c r="D2051" s="17" t="s">
        <v>3360</v>
      </c>
      <c r="E2051" s="20" t="s">
        <v>7302</v>
      </c>
      <c r="F2051" s="20" t="s">
        <v>3154</v>
      </c>
      <c r="G2051" s="82" t="s">
        <v>7256</v>
      </c>
      <c r="H2051" s="85" t="s">
        <v>7267</v>
      </c>
      <c r="I2051" s="21" t="s">
        <v>7417</v>
      </c>
      <c r="J2051" s="21" t="s">
        <v>2982</v>
      </c>
      <c r="K2051" s="19"/>
      <c r="L2051" s="22">
        <v>44015</v>
      </c>
      <c r="M2051" s="98">
        <v>1112.6842000000199</v>
      </c>
      <c r="N2051" s="94">
        <v>1112.6842000000199</v>
      </c>
      <c r="O2051" s="94">
        <v>1117.1385999992499</v>
      </c>
      <c r="P2051" s="62">
        <f t="shared" si="31"/>
        <v>0.99601267022799767</v>
      </c>
      <c r="Q2051" s="22">
        <v>43984</v>
      </c>
      <c r="R2051" s="99">
        <v>332128.076</v>
      </c>
      <c r="S2051" s="99">
        <v>271909.62032080098</v>
      </c>
      <c r="T2051" s="19"/>
      <c r="U2051" s="23">
        <v>-2.1124622344359501E-4</v>
      </c>
      <c r="V2051" s="63">
        <v>-0.57914590915970598</v>
      </c>
      <c r="W2051" s="23">
        <v>-3.44451081036823E-3</v>
      </c>
      <c r="X2051" s="63">
        <v>-9.9472210457024595</v>
      </c>
      <c r="Y2051" s="23">
        <v>1.2385452197122501E-2</v>
      </c>
      <c r="Z2051" s="63">
        <v>14.4391486003005</v>
      </c>
      <c r="AA2051" s="23">
        <v>2.6081959171278899E-2</v>
      </c>
      <c r="AB2051" s="63">
        <v>19.514811626781</v>
      </c>
      <c r="AC2051" s="23">
        <v>5.5007269100315198E-2</v>
      </c>
      <c r="AD2051" s="63">
        <v>25.5680241575756</v>
      </c>
      <c r="AE2051" s="23">
        <v>7.8802257499774001E-2</v>
      </c>
      <c r="AF2051" s="64">
        <v>20.073567333951399</v>
      </c>
      <c r="AG2051" s="23">
        <v>-1.96602939467994E-4</v>
      </c>
      <c r="AH2051" s="63">
        <v>-6.11448609470244</v>
      </c>
      <c r="AI2051" s="23">
        <v>1.29560438017506E-2</v>
      </c>
      <c r="AJ2051" s="63">
        <v>11.381717352385699</v>
      </c>
      <c r="AK2051" s="23">
        <v>0.112684199999494</v>
      </c>
      <c r="AL2051" s="23">
        <v>2.60830443967279E-2</v>
      </c>
      <c r="AM2051" s="63">
        <v>7.0231275811311198</v>
      </c>
      <c r="AN2051" s="19"/>
      <c r="AO2051" s="26">
        <v>9.4132292251742893E-3</v>
      </c>
      <c r="AP2051" s="26">
        <v>-9.9518718016042805E-3</v>
      </c>
      <c r="AQ2051" s="26">
        <v>6.9141524090809998E-3</v>
      </c>
      <c r="AR2051" s="26">
        <v>-6.6926777999469804E-3</v>
      </c>
      <c r="AS2051" s="24">
        <v>9</v>
      </c>
      <c r="AT2051" s="24">
        <v>3</v>
      </c>
      <c r="AU2051" s="24">
        <v>7</v>
      </c>
      <c r="AV2051" s="25">
        <v>5</v>
      </c>
      <c r="AW2051" s="19"/>
      <c r="AX2051" s="29">
        <v>1.6806664750001799E-2</v>
      </c>
      <c r="AY2051" s="30">
        <v>-0.205543176385618</v>
      </c>
      <c r="AZ2051" s="30">
        <v>0.48334949224727097</v>
      </c>
      <c r="BA2051" s="30">
        <v>-0.28508441575149801</v>
      </c>
      <c r="BB2051" s="62">
        <v>1.7357462988979899E-3</v>
      </c>
      <c r="BC2051" s="108">
        <v>-2.15601844885532</v>
      </c>
      <c r="BD2051" s="22">
        <v>43745</v>
      </c>
      <c r="BE2051" s="22">
        <v>43783</v>
      </c>
      <c r="BF2051" s="24">
        <v>70</v>
      </c>
      <c r="BG2051" s="22">
        <v>43843</v>
      </c>
      <c r="BH2051" s="37"/>
    </row>
    <row r="2052" spans="1:60" x14ac:dyDescent="0.25">
      <c r="A2052" s="19"/>
      <c r="B2052" s="17" t="s">
        <v>2066</v>
      </c>
      <c r="C2052" s="17" t="s">
        <v>6332</v>
      </c>
      <c r="D2052" s="17" t="s">
        <v>3360</v>
      </c>
      <c r="E2052" s="20" t="s">
        <v>7310</v>
      </c>
      <c r="F2052" s="20" t="s">
        <v>3154</v>
      </c>
      <c r="G2052" s="82" t="s">
        <v>7256</v>
      </c>
      <c r="H2052" s="85" t="s">
        <v>7267</v>
      </c>
      <c r="I2052" s="21" t="s">
        <v>7417</v>
      </c>
      <c r="J2052" s="21" t="s">
        <v>2982</v>
      </c>
      <c r="K2052" s="19"/>
      <c r="L2052" s="22">
        <v>44015</v>
      </c>
      <c r="M2052" s="98">
        <v>1099.5971000008301</v>
      </c>
      <c r="N2052" s="94">
        <v>1099.5971000008301</v>
      </c>
      <c r="O2052" s="94">
        <v>1103.8639000002299</v>
      </c>
      <c r="P2052" s="62">
        <f t="shared" si="31"/>
        <v>0.99613466841392406</v>
      </c>
      <c r="Q2052" s="22">
        <v>43984</v>
      </c>
      <c r="R2052" s="99">
        <v>254966.85699999999</v>
      </c>
      <c r="S2052" s="99">
        <v>153413.83388525399</v>
      </c>
      <c r="T2052" s="19"/>
      <c r="U2052" s="23">
        <v>-2.0730568758153801E-4</v>
      </c>
      <c r="V2052" s="63">
        <v>-0.57875185557350095</v>
      </c>
      <c r="W2052" s="23">
        <v>-3.3263933391935998E-3</v>
      </c>
      <c r="X2052" s="63">
        <v>-9.93540929858864</v>
      </c>
      <c r="Y2052" s="23">
        <v>1.31131050347904E-2</v>
      </c>
      <c r="Z2052" s="63">
        <v>14.511913884067299</v>
      </c>
      <c r="AA2052" s="23">
        <v>3.6419261916307698E-2</v>
      </c>
      <c r="AB2052" s="63">
        <v>20.548541901283901</v>
      </c>
      <c r="AC2052" s="23">
        <v>6.7174523772337097E-2</v>
      </c>
      <c r="AD2052" s="63">
        <v>26.7847496247559</v>
      </c>
      <c r="AE2052" s="23">
        <v>9.5204781226202601E-2</v>
      </c>
      <c r="AF2052" s="64">
        <v>21.713819706579699</v>
      </c>
      <c r="AG2052" s="23">
        <v>-1.8466990604793E-4</v>
      </c>
      <c r="AH2052" s="63">
        <v>-6.1132927913640698</v>
      </c>
      <c r="AI2052" s="23">
        <v>1.3696088024516899E-2</v>
      </c>
      <c r="AJ2052" s="63">
        <v>11.4557217746624</v>
      </c>
      <c r="AK2052" s="23">
        <v>9.9597100001119501E-2</v>
      </c>
      <c r="AL2052" s="23">
        <v>2.7340986933268099E-2</v>
      </c>
      <c r="AM2052" s="63">
        <v>11.5241681182815</v>
      </c>
      <c r="AN2052" s="19"/>
      <c r="AO2052" s="26">
        <v>2.77945318157435E-3</v>
      </c>
      <c r="AP2052" s="26">
        <v>-2.63180986530642E-3</v>
      </c>
      <c r="AQ2052" s="26">
        <v>7.0373705239035198E-3</v>
      </c>
      <c r="AR2052" s="26">
        <v>-3.0851960445943401E-3</v>
      </c>
      <c r="AS2052" s="24">
        <v>10</v>
      </c>
      <c r="AT2052" s="24">
        <v>2</v>
      </c>
      <c r="AU2052" s="24">
        <v>7</v>
      </c>
      <c r="AV2052" s="25">
        <v>5</v>
      </c>
      <c r="AW2052" s="19"/>
      <c r="AX2052" s="29">
        <v>8.2839872426848198E-3</v>
      </c>
      <c r="AY2052" s="30">
        <v>0.76106070798050496</v>
      </c>
      <c r="AZ2052" s="30">
        <v>0.51480750249265805</v>
      </c>
      <c r="BA2052" s="30">
        <v>1.0915911916999901</v>
      </c>
      <c r="BB2052" s="62">
        <v>8.5582938631546303E-4</v>
      </c>
      <c r="BC2052" s="108">
        <v>-0.59961627911161497</v>
      </c>
      <c r="BD2052" s="22">
        <v>43907</v>
      </c>
      <c r="BE2052" s="22">
        <v>43914</v>
      </c>
      <c r="BF2052" s="24">
        <v>20</v>
      </c>
      <c r="BG2052" s="22">
        <v>43935</v>
      </c>
      <c r="BH2052" s="37"/>
    </row>
    <row r="2053" spans="1:60" x14ac:dyDescent="0.25">
      <c r="A2053" s="19"/>
      <c r="B2053" s="17" t="s">
        <v>2067</v>
      </c>
      <c r="C2053" s="17" t="s">
        <v>6333</v>
      </c>
      <c r="D2053" s="17" t="s">
        <v>3360</v>
      </c>
      <c r="E2053" s="20" t="s">
        <v>7311</v>
      </c>
      <c r="F2053" s="20" t="s">
        <v>3154</v>
      </c>
      <c r="G2053" s="82" t="s">
        <v>7256</v>
      </c>
      <c r="H2053" s="85" t="s">
        <v>7267</v>
      </c>
      <c r="I2053" s="21" t="s">
        <v>7417</v>
      </c>
      <c r="J2053" s="21" t="s">
        <v>2982</v>
      </c>
      <c r="K2053" s="19"/>
      <c r="L2053" s="22">
        <v>44015</v>
      </c>
      <c r="M2053" s="98">
        <v>1181.86700000055</v>
      </c>
      <c r="N2053" s="94">
        <v>1181.86700000055</v>
      </c>
      <c r="O2053" s="94">
        <v>1186.7957000005999</v>
      </c>
      <c r="P2053" s="62">
        <f t="shared" ref="P2053:P2116" si="32">IFERROR(N2053/O2053,"")</f>
        <v>0.99584705269824669</v>
      </c>
      <c r="Q2053" s="22">
        <v>43984</v>
      </c>
      <c r="R2053" s="99">
        <v>7168074.3300000001</v>
      </c>
      <c r="S2053" s="99">
        <v>9388092.2128749993</v>
      </c>
      <c r="T2053" s="19"/>
      <c r="U2053" s="23">
        <v>-2.1664410360244801E-4</v>
      </c>
      <c r="V2053" s="63">
        <v>-0.57968569717559104</v>
      </c>
      <c r="W2053" s="23">
        <v>-3.60487762372941E-3</v>
      </c>
      <c r="X2053" s="63">
        <v>-9.9632577270385791</v>
      </c>
      <c r="Y2053" s="23">
        <v>1.1397646123441499E-2</v>
      </c>
      <c r="Z2053" s="63">
        <v>14.3403679929324</v>
      </c>
      <c r="AA2053" s="23">
        <v>2.40675149598246E-2</v>
      </c>
      <c r="AB2053" s="63">
        <v>19.313367205642901</v>
      </c>
      <c r="AC2053" s="23">
        <v>5.0873047453933402E-2</v>
      </c>
      <c r="AD2053" s="63">
        <v>25.1546019929228</v>
      </c>
      <c r="AE2053" s="23">
        <v>7.2469433676815201E-2</v>
      </c>
      <c r="AF2053" s="64">
        <v>19.440284951648199</v>
      </c>
      <c r="AG2053" s="23">
        <v>-2.12669052416459E-4</v>
      </c>
      <c r="AH2053" s="63">
        <v>-6.11609270599729</v>
      </c>
      <c r="AI2053" s="23">
        <v>1.1951446893362999E-2</v>
      </c>
      <c r="AJ2053" s="63">
        <v>11.2812576615397</v>
      </c>
      <c r="AK2053" s="23">
        <v>0.108065515230992</v>
      </c>
      <c r="AL2053" s="23">
        <v>2.4187288549001099E-2</v>
      </c>
      <c r="AM2053" s="63">
        <v>5.7983132446752297</v>
      </c>
      <c r="AN2053" s="19"/>
      <c r="AO2053" s="26">
        <v>9.4077847552398505E-3</v>
      </c>
      <c r="AP2053" s="26">
        <v>-9.95718968897563E-3</v>
      </c>
      <c r="AQ2053" s="26">
        <v>6.7467961871443497E-3</v>
      </c>
      <c r="AR2053" s="26">
        <v>-6.8580939141611504E-3</v>
      </c>
      <c r="AS2053" s="24">
        <v>9</v>
      </c>
      <c r="AT2053" s="24">
        <v>3</v>
      </c>
      <c r="AU2053" s="24">
        <v>7</v>
      </c>
      <c r="AV2053" s="25">
        <v>5</v>
      </c>
      <c r="AW2053" s="19"/>
      <c r="AX2053" s="29">
        <v>1.67982487348672E-2</v>
      </c>
      <c r="AY2053" s="30">
        <v>-0.31474171712488902</v>
      </c>
      <c r="AZ2053" s="30">
        <v>0.47688516800144498</v>
      </c>
      <c r="BA2053" s="30">
        <v>-0.43528734073834102</v>
      </c>
      <c r="BB2053" s="62">
        <v>1.7348670532146601E-3</v>
      </c>
      <c r="BC2053" s="108">
        <v>-2.1759841157145301</v>
      </c>
      <c r="BD2053" s="22">
        <v>43745</v>
      </c>
      <c r="BE2053" s="22">
        <v>43783</v>
      </c>
      <c r="BF2053" s="24">
        <v>73</v>
      </c>
      <c r="BG2053" s="22">
        <v>43846</v>
      </c>
      <c r="BH2053" s="37"/>
    </row>
    <row r="2054" spans="1:60" x14ac:dyDescent="0.25">
      <c r="A2054" s="19"/>
      <c r="B2054" s="17" t="s">
        <v>2068</v>
      </c>
      <c r="C2054" s="17" t="s">
        <v>6334</v>
      </c>
      <c r="D2054" s="17" t="s">
        <v>3361</v>
      </c>
      <c r="E2054" s="20" t="s">
        <v>7288</v>
      </c>
      <c r="F2054" s="20" t="s">
        <v>3154</v>
      </c>
      <c r="G2054" s="82" t="s">
        <v>7256</v>
      </c>
      <c r="H2054" s="85" t="s">
        <v>7274</v>
      </c>
      <c r="I2054" s="21" t="s">
        <v>7417</v>
      </c>
      <c r="J2054" s="21" t="s">
        <v>8307</v>
      </c>
      <c r="K2054" s="19"/>
      <c r="L2054" s="22">
        <v>44015</v>
      </c>
      <c r="M2054" s="98">
        <v>1047.1899999994801</v>
      </c>
      <c r="N2054" s="94">
        <v>1047.1899999994801</v>
      </c>
      <c r="O2054" s="94">
        <v>1047.1899999994801</v>
      </c>
      <c r="P2054" s="62">
        <f t="shared" si="32"/>
        <v>1</v>
      </c>
      <c r="Q2054" s="22">
        <v>44015</v>
      </c>
      <c r="R2054" s="99">
        <v>326898.451</v>
      </c>
      <c r="S2054" s="99">
        <v>332891.39437792997</v>
      </c>
      <c r="T2054" s="19"/>
      <c r="U2054" s="23">
        <v>3.34228934661951E-6</v>
      </c>
      <c r="V2054" s="63">
        <v>-0.55768705788068496</v>
      </c>
      <c r="W2054" s="23">
        <v>9.8272626928519498E-5</v>
      </c>
      <c r="X2054" s="63">
        <v>-9.59294270197279</v>
      </c>
      <c r="Y2054" s="23">
        <v>2.8916730643686601E-3</v>
      </c>
      <c r="Z2054" s="63">
        <v>13.489770687025199</v>
      </c>
      <c r="AA2054" s="23">
        <v>9.1078830664628203E-3</v>
      </c>
      <c r="AB2054" s="63">
        <v>17.817404016299399</v>
      </c>
      <c r="AC2054" s="23">
        <v>2.2449682779551901E-2</v>
      </c>
      <c r="AD2054" s="63">
        <v>22.312265525484701</v>
      </c>
      <c r="AE2054" s="23">
        <v>3.5926372551330098E-2</v>
      </c>
      <c r="AF2054" s="64">
        <v>15.785978839092399</v>
      </c>
      <c r="AG2054" s="23">
        <v>1.0026933523477099E-5</v>
      </c>
      <c r="AH2054" s="63">
        <v>-6.0938231074033</v>
      </c>
      <c r="AI2054" s="23">
        <v>2.9844627879356302E-3</v>
      </c>
      <c r="AJ2054" s="63">
        <v>10.3845592510042</v>
      </c>
      <c r="AK2054" s="23">
        <v>4.7189999999318402E-2</v>
      </c>
      <c r="AL2054" s="23">
        <v>7.1410022737836698E-3</v>
      </c>
      <c r="AM2054" s="63">
        <v>-5.9789067179735902</v>
      </c>
      <c r="AN2054" s="19"/>
      <c r="AO2054" s="26">
        <v>1.10050923467497E-4</v>
      </c>
      <c r="AP2054" s="26">
        <v>3.0566534405806999E-6</v>
      </c>
      <c r="AQ2054" s="26">
        <v>1.0555227472650601E-3</v>
      </c>
      <c r="AR2054" s="26">
        <v>1.0026933523477099E-5</v>
      </c>
      <c r="AS2054" s="24">
        <v>12</v>
      </c>
      <c r="AT2054" s="24">
        <v>0</v>
      </c>
      <c r="AU2054" s="24">
        <v>7</v>
      </c>
      <c r="AV2054" s="25">
        <v>5</v>
      </c>
      <c r="AW2054" s="19"/>
      <c r="AX2054" s="29">
        <v>4.47649677637401E-4</v>
      </c>
      <c r="AY2054" s="30">
        <v>-45.906084719754297</v>
      </c>
      <c r="AZ2054" s="30">
        <v>0.42394638750283797</v>
      </c>
      <c r="BA2054" s="30">
        <v>-15.3111236372206</v>
      </c>
      <c r="BB2054" s="62">
        <v>4.6249252958432403E-5</v>
      </c>
      <c r="BC2054" s="108">
        <v>0</v>
      </c>
      <c r="BD2054" s="22">
        <v>44015</v>
      </c>
      <c r="BE2054" s="22"/>
      <c r="BF2054" s="24"/>
      <c r="BG2054" s="22"/>
      <c r="BH2054" s="37"/>
    </row>
    <row r="2055" spans="1:60" x14ac:dyDescent="0.25">
      <c r="A2055" s="19"/>
      <c r="B2055" s="17" t="s">
        <v>2069</v>
      </c>
      <c r="C2055" s="17" t="s">
        <v>6335</v>
      </c>
      <c r="D2055" s="17" t="s">
        <v>3362</v>
      </c>
      <c r="E2055" s="20" t="s">
        <v>7289</v>
      </c>
      <c r="F2055" s="20" t="s">
        <v>3150</v>
      </c>
      <c r="G2055" s="82" t="s">
        <v>7251</v>
      </c>
      <c r="H2055" s="85" t="s">
        <v>7264</v>
      </c>
      <c r="I2055" s="21" t="s">
        <v>7417</v>
      </c>
      <c r="J2055" s="21" t="s">
        <v>8308</v>
      </c>
      <c r="K2055" s="19"/>
      <c r="L2055" s="22">
        <v>43874</v>
      </c>
      <c r="M2055" s="98"/>
      <c r="N2055" s="94"/>
      <c r="O2055" s="94">
        <v>633.83550000004504</v>
      </c>
      <c r="P2055" s="62">
        <f t="shared" si="32"/>
        <v>0</v>
      </c>
      <c r="Q2055" s="22">
        <v>43874</v>
      </c>
      <c r="R2055" s="99"/>
      <c r="S2055" s="99">
        <v>24556795.882406201</v>
      </c>
      <c r="T2055" s="19"/>
      <c r="U2055" s="23"/>
      <c r="V2055" s="63"/>
      <c r="W2055" s="23"/>
      <c r="X2055" s="63"/>
      <c r="Y2055" s="23"/>
      <c r="Z2055" s="63"/>
      <c r="AA2055" s="23"/>
      <c r="AB2055" s="63"/>
      <c r="AC2055" s="23"/>
      <c r="AD2055" s="63"/>
      <c r="AE2055" s="23"/>
      <c r="AF2055" s="64"/>
      <c r="AG2055" s="23"/>
      <c r="AH2055" s="63"/>
      <c r="AI2055" s="23"/>
      <c r="AJ2055" s="63"/>
      <c r="AK2055" s="23"/>
      <c r="AL2055" s="23"/>
      <c r="AM2055" s="63"/>
      <c r="AN2055" s="19"/>
      <c r="AO2055" s="26">
        <v>2.19181942084106E-2</v>
      </c>
      <c r="AP2055" s="26">
        <v>-1.80616635279875E-2</v>
      </c>
      <c r="AQ2055" s="26">
        <v>7.4214062356986701E-2</v>
      </c>
      <c r="AR2055" s="26">
        <v>-2.3175650993834999E-2</v>
      </c>
      <c r="AS2055" s="24"/>
      <c r="AT2055" s="24"/>
      <c r="AU2055" s="24"/>
      <c r="AV2055" s="25"/>
      <c r="AW2055" s="19"/>
      <c r="AX2055" s="29"/>
      <c r="AY2055" s="30"/>
      <c r="AZ2055" s="30"/>
      <c r="BA2055" s="30"/>
      <c r="BB2055" s="62"/>
      <c r="BC2055" s="108">
        <v>-4.79301557371946</v>
      </c>
      <c r="BD2055" s="22">
        <v>43797</v>
      </c>
      <c r="BE2055" s="22">
        <v>43808</v>
      </c>
      <c r="BF2055" s="24">
        <v>32</v>
      </c>
      <c r="BG2055" s="22">
        <v>43843</v>
      </c>
      <c r="BH2055" s="37"/>
    </row>
    <row r="2056" spans="1:60" x14ac:dyDescent="0.25">
      <c r="A2056" s="19"/>
      <c r="B2056" s="17" t="s">
        <v>2070</v>
      </c>
      <c r="C2056" s="17" t="s">
        <v>6336</v>
      </c>
      <c r="D2056" s="17" t="s">
        <v>3362</v>
      </c>
      <c r="E2056" s="20" t="s">
        <v>7290</v>
      </c>
      <c r="F2056" s="20" t="s">
        <v>3150</v>
      </c>
      <c r="G2056" s="82" t="s">
        <v>7251</v>
      </c>
      <c r="H2056" s="85" t="s">
        <v>7264</v>
      </c>
      <c r="I2056" s="21" t="s">
        <v>7417</v>
      </c>
      <c r="J2056" s="21" t="s">
        <v>8309</v>
      </c>
      <c r="K2056" s="19"/>
      <c r="L2056" s="22">
        <v>44015</v>
      </c>
      <c r="M2056" s="98">
        <v>910.50810000020999</v>
      </c>
      <c r="N2056" s="94">
        <v>910.50810000020999</v>
      </c>
      <c r="O2056" s="94">
        <v>976.05179999954998</v>
      </c>
      <c r="P2056" s="62">
        <f t="shared" si="32"/>
        <v>0.93284813367551778</v>
      </c>
      <c r="Q2056" s="22">
        <v>43881</v>
      </c>
      <c r="R2056" s="99">
        <v>8137793.4519999996</v>
      </c>
      <c r="S2056" s="99">
        <v>7214706.9629921904</v>
      </c>
      <c r="T2056" s="19"/>
      <c r="U2056" s="23">
        <v>2.0462251213757602E-3</v>
      </c>
      <c r="V2056" s="63">
        <v>-0.35339877467777098</v>
      </c>
      <c r="W2056" s="23">
        <v>6.2922465604060604E-2</v>
      </c>
      <c r="X2056" s="63">
        <v>-3.3105234042595799</v>
      </c>
      <c r="Y2056" s="23">
        <v>-2.0811838166082501E-2</v>
      </c>
      <c r="Z2056" s="63">
        <v>11.1194195639691</v>
      </c>
      <c r="AA2056" s="23">
        <v>0.104798654209008</v>
      </c>
      <c r="AB2056" s="63">
        <v>27.3864811305539</v>
      </c>
      <c r="AC2056" s="23">
        <v>0.14269978211814299</v>
      </c>
      <c r="AD2056" s="63">
        <v>34.337275459372897</v>
      </c>
      <c r="AE2056" s="23">
        <v>0.14563098855986001</v>
      </c>
      <c r="AF2056" s="64">
        <v>26.756440439959999</v>
      </c>
      <c r="AG2056" s="23">
        <v>2.6187883468082899E-3</v>
      </c>
      <c r="AH2056" s="63">
        <v>-5.8329469660748101</v>
      </c>
      <c r="AI2056" s="23">
        <v>-3.8575151465920499E-3</v>
      </c>
      <c r="AJ2056" s="63">
        <v>9.7003614575514803</v>
      </c>
      <c r="AK2056" s="23">
        <v>0.72873625851934798</v>
      </c>
      <c r="AL2056" s="23">
        <v>4.2965866543454502E-2</v>
      </c>
      <c r="AM2056" s="63">
        <v>43.709124062675997</v>
      </c>
      <c r="AN2056" s="19"/>
      <c r="AO2056" s="26">
        <v>3.61311745000421E-2</v>
      </c>
      <c r="AP2056" s="26">
        <v>-4.87422399910429E-2</v>
      </c>
      <c r="AQ2056" s="26">
        <v>7.9520113324179006E-2</v>
      </c>
      <c r="AR2056" s="26">
        <v>-0.11622669381904401</v>
      </c>
      <c r="AS2056" s="24">
        <v>7</v>
      </c>
      <c r="AT2056" s="24">
        <v>5</v>
      </c>
      <c r="AU2056" s="24">
        <v>7</v>
      </c>
      <c r="AV2056" s="25">
        <v>5</v>
      </c>
      <c r="AW2056" s="19"/>
      <c r="AX2056" s="29">
        <v>0.148054736246122</v>
      </c>
      <c r="AY2056" s="30">
        <v>0.599686519063653</v>
      </c>
      <c r="AZ2056" s="30">
        <v>0.98999248643849602</v>
      </c>
      <c r="BA2056" s="30">
        <v>0.829128352849693</v>
      </c>
      <c r="BB2056" s="62">
        <v>1.52310821761603E-2</v>
      </c>
      <c r="BC2056" s="108">
        <v>-25.2906454350159</v>
      </c>
      <c r="BD2056" s="22">
        <v>43881</v>
      </c>
      <c r="BE2056" s="22">
        <v>43913</v>
      </c>
      <c r="BF2056" s="24"/>
      <c r="BG2056" s="22"/>
      <c r="BH2056" s="37"/>
    </row>
    <row r="2057" spans="1:60" x14ac:dyDescent="0.25">
      <c r="A2057" s="19"/>
      <c r="B2057" s="17" t="s">
        <v>2071</v>
      </c>
      <c r="C2057" s="17" t="s">
        <v>6337</v>
      </c>
      <c r="D2057" s="17" t="s">
        <v>3362</v>
      </c>
      <c r="E2057" s="20" t="s">
        <v>7339</v>
      </c>
      <c r="F2057" s="20" t="s">
        <v>3150</v>
      </c>
      <c r="G2057" s="82" t="s">
        <v>7251</v>
      </c>
      <c r="H2057" s="85" t="s">
        <v>7264</v>
      </c>
      <c r="I2057" s="21" t="s">
        <v>7417</v>
      </c>
      <c r="J2057" s="21" t="s">
        <v>8310</v>
      </c>
      <c r="K2057" s="19"/>
      <c r="L2057" s="22">
        <v>44015</v>
      </c>
      <c r="M2057" s="98">
        <v>2323.0745999999299</v>
      </c>
      <c r="N2057" s="94">
        <v>2323.0745999999299</v>
      </c>
      <c r="O2057" s="94">
        <v>2482.0872999988501</v>
      </c>
      <c r="P2057" s="62">
        <f t="shared" si="32"/>
        <v>0.93593589556701173</v>
      </c>
      <c r="Q2057" s="22">
        <v>43881</v>
      </c>
      <c r="R2057" s="99">
        <v>3739683.8870000001</v>
      </c>
      <c r="S2057" s="99">
        <v>3721950.3563671899</v>
      </c>
      <c r="T2057" s="19"/>
      <c r="U2057" s="23">
        <v>2.0708943902718602E-3</v>
      </c>
      <c r="V2057" s="63">
        <v>-0.350931847788161</v>
      </c>
      <c r="W2057" s="23">
        <v>6.3708848198075402E-2</v>
      </c>
      <c r="X2057" s="63">
        <v>-3.2318851448580999</v>
      </c>
      <c r="Y2057" s="23">
        <v>-1.64069734209988E-2</v>
      </c>
      <c r="Z2057" s="63">
        <v>11.559906038484799</v>
      </c>
      <c r="AA2057" s="23">
        <v>0.11481517313048201</v>
      </c>
      <c r="AB2057" s="63">
        <v>28.3881330227014</v>
      </c>
      <c r="AC2057" s="23">
        <v>0.16348497384577099</v>
      </c>
      <c r="AD2057" s="63">
        <v>36.415794632106604</v>
      </c>
      <c r="AE2057" s="23"/>
      <c r="AF2057" s="64"/>
      <c r="AG2057" s="23">
        <v>2.69294043573609E-3</v>
      </c>
      <c r="AH2057" s="63">
        <v>-5.8255317571820298</v>
      </c>
      <c r="AI2057" s="23">
        <v>6.9757968958583704E-4</v>
      </c>
      <c r="AJ2057" s="63">
        <v>10.155870941162</v>
      </c>
      <c r="AK2057" s="23">
        <v>0.16153730000049099</v>
      </c>
      <c r="AL2057" s="23">
        <v>5.5714506523145198E-2</v>
      </c>
      <c r="AM2057" s="63">
        <v>39.946929106838098</v>
      </c>
      <c r="AN2057" s="19"/>
      <c r="AO2057" s="26">
        <v>3.6156679316263797E-2</v>
      </c>
      <c r="AP2057" s="26">
        <v>-4.8718804758245797E-2</v>
      </c>
      <c r="AQ2057" s="26">
        <v>8.0319243245030494E-2</v>
      </c>
      <c r="AR2057" s="26">
        <v>-0.115550916356442</v>
      </c>
      <c r="AS2057" s="24">
        <v>7</v>
      </c>
      <c r="AT2057" s="24">
        <v>5</v>
      </c>
      <c r="AU2057" s="24">
        <v>7</v>
      </c>
      <c r="AV2057" s="25">
        <v>5</v>
      </c>
      <c r="AW2057" s="19"/>
      <c r="AX2057" s="29">
        <v>0.148050969498872</v>
      </c>
      <c r="AY2057" s="30">
        <v>0.66259603062462702</v>
      </c>
      <c r="AZ2057" s="30">
        <v>1.0287831049809</v>
      </c>
      <c r="BA2057" s="30">
        <v>0.91809749405547303</v>
      </c>
      <c r="BB2057" s="62">
        <v>1.5231333888514199E-2</v>
      </c>
      <c r="BC2057" s="108">
        <v>-25.231666911888201</v>
      </c>
      <c r="BD2057" s="22">
        <v>43881</v>
      </c>
      <c r="BE2057" s="22">
        <v>43913</v>
      </c>
      <c r="BF2057" s="24"/>
      <c r="BG2057" s="22"/>
      <c r="BH2057" s="37"/>
    </row>
    <row r="2058" spans="1:60" x14ac:dyDescent="0.25">
      <c r="A2058" s="19"/>
      <c r="B2058" s="17" t="s">
        <v>2072</v>
      </c>
      <c r="C2058" s="17" t="s">
        <v>6338</v>
      </c>
      <c r="D2058" s="17" t="s">
        <v>3362</v>
      </c>
      <c r="E2058" s="20" t="s">
        <v>7321</v>
      </c>
      <c r="F2058" s="20" t="s">
        <v>3150</v>
      </c>
      <c r="G2058" s="82" t="s">
        <v>7251</v>
      </c>
      <c r="H2058" s="85" t="s">
        <v>7264</v>
      </c>
      <c r="I2058" s="21" t="s">
        <v>7417</v>
      </c>
      <c r="J2058" s="21" t="s">
        <v>2982</v>
      </c>
      <c r="K2058" s="19"/>
      <c r="L2058" s="22">
        <v>44015</v>
      </c>
      <c r="M2058" s="98">
        <v>587.86390000022902</v>
      </c>
      <c r="N2058" s="94">
        <v>587.86390000022902</v>
      </c>
      <c r="O2058" s="94"/>
      <c r="P2058" s="62" t="str">
        <f t="shared" si="32"/>
        <v/>
      </c>
      <c r="Q2058" s="22"/>
      <c r="R2058" s="99">
        <v>32743774.460000001</v>
      </c>
      <c r="S2058" s="99"/>
      <c r="T2058" s="19"/>
      <c r="U2058" s="23">
        <v>1.9872234097420001E-3</v>
      </c>
      <c r="V2058" s="63">
        <v>-0.35929894584114702</v>
      </c>
      <c r="W2058" s="23">
        <v>6.10451584652765E-2</v>
      </c>
      <c r="X2058" s="63">
        <v>-3.4982541181379898</v>
      </c>
      <c r="Y2058" s="23"/>
      <c r="Z2058" s="63"/>
      <c r="AA2058" s="23"/>
      <c r="AB2058" s="63"/>
      <c r="AC2058" s="23"/>
      <c r="AD2058" s="63"/>
      <c r="AE2058" s="23"/>
      <c r="AF2058" s="64"/>
      <c r="AG2058" s="23">
        <v>2.4417153235845E-3</v>
      </c>
      <c r="AH2058" s="63">
        <v>-5.8506542683971903</v>
      </c>
      <c r="AI2058" s="23"/>
      <c r="AJ2058" s="63"/>
      <c r="AK2058" s="23">
        <v>-7.0285012544481995E-2</v>
      </c>
      <c r="AL2058" s="23">
        <v>-0.16777343070134501</v>
      </c>
      <c r="AM2058" s="63">
        <v>2.7460947194340402</v>
      </c>
      <c r="AN2058" s="19"/>
      <c r="AO2058" s="26">
        <v>3.6069985193535103E-2</v>
      </c>
      <c r="AP2058" s="26">
        <v>-4.8798318445769803E-2</v>
      </c>
      <c r="AQ2058" s="26">
        <v>7.7613796020159498E-2</v>
      </c>
      <c r="AR2058" s="26">
        <v>-0.117839193927503</v>
      </c>
      <c r="AS2058" s="24"/>
      <c r="AT2058" s="24"/>
      <c r="AU2058" s="24"/>
      <c r="AV2058" s="25"/>
      <c r="AW2058" s="19"/>
      <c r="AX2058" s="29"/>
      <c r="AY2058" s="30"/>
      <c r="AZ2058" s="30"/>
      <c r="BA2058" s="30"/>
      <c r="BB2058" s="62"/>
      <c r="BC2058" s="108">
        <v>-25.4313135257398</v>
      </c>
      <c r="BD2058" s="22">
        <v>43881</v>
      </c>
      <c r="BE2058" s="22">
        <v>43913</v>
      </c>
      <c r="BF2058" s="24"/>
      <c r="BG2058" s="22"/>
      <c r="BH2058" s="37"/>
    </row>
    <row r="2059" spans="1:60" x14ac:dyDescent="0.25">
      <c r="A2059" s="19"/>
      <c r="B2059" s="17" t="s">
        <v>2073</v>
      </c>
      <c r="C2059" s="17" t="s">
        <v>6339</v>
      </c>
      <c r="D2059" s="17" t="s">
        <v>3363</v>
      </c>
      <c r="E2059" s="20" t="s">
        <v>7289</v>
      </c>
      <c r="F2059" s="20" t="s">
        <v>3161</v>
      </c>
      <c r="G2059" s="82" t="s">
        <v>7253</v>
      </c>
      <c r="H2059" s="85" t="s">
        <v>7265</v>
      </c>
      <c r="I2059" s="21" t="s">
        <v>7417</v>
      </c>
      <c r="J2059" s="21" t="s">
        <v>8311</v>
      </c>
      <c r="K2059" s="19"/>
      <c r="L2059" s="22">
        <v>44015</v>
      </c>
      <c r="M2059" s="98">
        <v>3603.70729999989</v>
      </c>
      <c r="N2059" s="94">
        <v>3603.70729999989</v>
      </c>
      <c r="O2059" s="94">
        <v>3627.9792000018101</v>
      </c>
      <c r="P2059" s="62">
        <f t="shared" si="32"/>
        <v>0.99330980177562533</v>
      </c>
      <c r="Q2059" s="22">
        <v>43976</v>
      </c>
      <c r="R2059" s="99">
        <v>115053415.646</v>
      </c>
      <c r="S2059" s="99">
        <v>126472965.597625</v>
      </c>
      <c r="T2059" s="19"/>
      <c r="U2059" s="23">
        <v>-4.1373584099346799E-4</v>
      </c>
      <c r="V2059" s="63">
        <v>-0.59939487091469301</v>
      </c>
      <c r="W2059" s="23">
        <v>-4.7132753143159798E-3</v>
      </c>
      <c r="X2059" s="63">
        <v>-10.0740974960936</v>
      </c>
      <c r="Y2059" s="23">
        <v>2.0450480529689199E-2</v>
      </c>
      <c r="Z2059" s="63">
        <v>15.2456514335499</v>
      </c>
      <c r="AA2059" s="23">
        <v>3.1481518108194002E-2</v>
      </c>
      <c r="AB2059" s="63">
        <v>20.054767520487101</v>
      </c>
      <c r="AC2059" s="23">
        <v>6.4486161603781497E-2</v>
      </c>
      <c r="AD2059" s="63">
        <v>26.515913407900399</v>
      </c>
      <c r="AE2059" s="23">
        <v>8.1551494586165105E-2</v>
      </c>
      <c r="AF2059" s="64">
        <v>20.348491042590499</v>
      </c>
      <c r="AG2059" s="23">
        <v>2.2699361579725498E-5</v>
      </c>
      <c r="AH2059" s="63">
        <v>-6.0925558645976698</v>
      </c>
      <c r="AI2059" s="23">
        <v>2.2630923776887399E-2</v>
      </c>
      <c r="AJ2059" s="63">
        <v>12.349205349892101</v>
      </c>
      <c r="AK2059" s="23">
        <v>0.35108962005877398</v>
      </c>
      <c r="AL2059" s="23">
        <v>3.4526104336691801E-2</v>
      </c>
      <c r="AM2059" s="63">
        <v>34.132359893410502</v>
      </c>
      <c r="AN2059" s="19"/>
      <c r="AO2059" s="26">
        <v>1.98679056502442E-2</v>
      </c>
      <c r="AP2059" s="26">
        <v>-2.01796789733635E-2</v>
      </c>
      <c r="AQ2059" s="26">
        <v>2.3510988043199201E-2</v>
      </c>
      <c r="AR2059" s="26">
        <v>-1.53506014012237E-2</v>
      </c>
      <c r="AS2059" s="24">
        <v>7</v>
      </c>
      <c r="AT2059" s="24">
        <v>5</v>
      </c>
      <c r="AU2059" s="24">
        <v>7</v>
      </c>
      <c r="AV2059" s="25">
        <v>5</v>
      </c>
      <c r="AW2059" s="19"/>
      <c r="AX2059" s="29">
        <v>4.0000107696541803E-2</v>
      </c>
      <c r="AY2059" s="30">
        <v>9.4253891782614105E-2</v>
      </c>
      <c r="AZ2059" s="30">
        <v>0.51229460273407301</v>
      </c>
      <c r="BA2059" s="30">
        <v>0.13182414989069</v>
      </c>
      <c r="BB2059" s="62">
        <v>4.1306613304232104E-3</v>
      </c>
      <c r="BC2059" s="108">
        <v>-5.0236406337062398</v>
      </c>
      <c r="BD2059" s="22">
        <v>43747</v>
      </c>
      <c r="BE2059" s="22">
        <v>43783</v>
      </c>
      <c r="BF2059" s="24">
        <v>134</v>
      </c>
      <c r="BG2059" s="22">
        <v>43935</v>
      </c>
      <c r="BH2059" s="37"/>
    </row>
    <row r="2060" spans="1:60" x14ac:dyDescent="0.25">
      <c r="A2060" s="19"/>
      <c r="B2060" s="17" t="s">
        <v>2074</v>
      </c>
      <c r="C2060" s="17" t="s">
        <v>6340</v>
      </c>
      <c r="D2060" s="17" t="s">
        <v>3363</v>
      </c>
      <c r="E2060" s="20" t="s">
        <v>7298</v>
      </c>
      <c r="F2060" s="20" t="s">
        <v>3161</v>
      </c>
      <c r="G2060" s="82" t="s">
        <v>7253</v>
      </c>
      <c r="H2060" s="85" t="s">
        <v>7265</v>
      </c>
      <c r="I2060" s="21" t="s">
        <v>7417</v>
      </c>
      <c r="J2060" s="21" t="s">
        <v>2982</v>
      </c>
      <c r="K2060" s="19"/>
      <c r="L2060" s="22">
        <v>44015</v>
      </c>
      <c r="M2060" s="98">
        <v>3808.1385000012801</v>
      </c>
      <c r="N2060" s="94">
        <v>3808.1385000012801</v>
      </c>
      <c r="O2060" s="94">
        <v>3831.6512999981601</v>
      </c>
      <c r="P2060" s="62">
        <f t="shared" si="32"/>
        <v>0.9938635334596102</v>
      </c>
      <c r="Q2060" s="22">
        <v>43976</v>
      </c>
      <c r="R2060" s="99">
        <v>1908631.52</v>
      </c>
      <c r="S2060" s="99">
        <v>1856663.740125</v>
      </c>
      <c r="T2060" s="19"/>
      <c r="U2060" s="23">
        <v>-3.9945818753039897E-4</v>
      </c>
      <c r="V2060" s="63">
        <v>-0.59796710556838695</v>
      </c>
      <c r="W2060" s="23">
        <v>-4.2864849119723701E-3</v>
      </c>
      <c r="X2060" s="63">
        <v>-10.0314184558665</v>
      </c>
      <c r="Y2060" s="23">
        <v>2.31082407808572E-2</v>
      </c>
      <c r="Z2060" s="63">
        <v>15.5114274586667</v>
      </c>
      <c r="AA2060" s="23">
        <v>3.6898380520142403E-2</v>
      </c>
      <c r="AB2060" s="63">
        <v>20.5964537616819</v>
      </c>
      <c r="AC2060" s="23">
        <v>7.5688242424803306E-2</v>
      </c>
      <c r="AD2060" s="63">
        <v>27.636121490009799</v>
      </c>
      <c r="AE2060" s="23">
        <v>9.8664758306840697E-2</v>
      </c>
      <c r="AF2060" s="64">
        <v>22.059817414643501</v>
      </c>
      <c r="AG2060" s="23">
        <v>6.5574395193834803E-5</v>
      </c>
      <c r="AH2060" s="63">
        <v>-6.0882683612362598</v>
      </c>
      <c r="AI2060" s="23">
        <v>2.5338289422506901E-2</v>
      </c>
      <c r="AJ2060" s="63">
        <v>12.619941914454101</v>
      </c>
      <c r="AK2060" s="23">
        <v>0.40973246412991998</v>
      </c>
      <c r="AL2060" s="23">
        <v>3.9496281997344299E-2</v>
      </c>
      <c r="AM2060" s="63">
        <v>39.996644300525098</v>
      </c>
      <c r="AN2060" s="19"/>
      <c r="AO2060" s="26">
        <v>1.9882529684764401E-2</v>
      </c>
      <c r="AP2060" s="26">
        <v>-2.0165641810308398E-2</v>
      </c>
      <c r="AQ2060" s="26">
        <v>2.3949859791173402E-2</v>
      </c>
      <c r="AR2060" s="26">
        <v>-1.49130447834978E-2</v>
      </c>
      <c r="AS2060" s="24">
        <v>7</v>
      </c>
      <c r="AT2060" s="24">
        <v>5</v>
      </c>
      <c r="AU2060" s="24">
        <v>7</v>
      </c>
      <c r="AV2060" s="25">
        <v>5</v>
      </c>
      <c r="AW2060" s="19"/>
      <c r="AX2060" s="29">
        <v>4.0005893114503102E-2</v>
      </c>
      <c r="AY2060" s="30">
        <v>0.21776635415289999</v>
      </c>
      <c r="AZ2060" s="30">
        <v>0.52992021379850496</v>
      </c>
      <c r="BA2060" s="30">
        <v>0.30555995899567301</v>
      </c>
      <c r="BB2060" s="62">
        <v>4.1313193421638099E-3</v>
      </c>
      <c r="BC2060" s="108">
        <v>-4.97463014836831</v>
      </c>
      <c r="BD2060" s="22">
        <v>43747</v>
      </c>
      <c r="BE2060" s="22">
        <v>43783</v>
      </c>
      <c r="BF2060" s="24">
        <v>131</v>
      </c>
      <c r="BG2060" s="22">
        <v>43930</v>
      </c>
      <c r="BH2060" s="37"/>
    </row>
    <row r="2061" spans="1:60" x14ac:dyDescent="0.25">
      <c r="A2061" s="19"/>
      <c r="B2061" s="17" t="s">
        <v>2075</v>
      </c>
      <c r="C2061" s="17" t="s">
        <v>6341</v>
      </c>
      <c r="D2061" s="17" t="s">
        <v>3363</v>
      </c>
      <c r="E2061" s="20" t="s">
        <v>7293</v>
      </c>
      <c r="F2061" s="20" t="s">
        <v>3161</v>
      </c>
      <c r="G2061" s="82" t="s">
        <v>7253</v>
      </c>
      <c r="H2061" s="85" t="s">
        <v>7265</v>
      </c>
      <c r="I2061" s="21" t="s">
        <v>7417</v>
      </c>
      <c r="J2061" s="21" t="s">
        <v>2982</v>
      </c>
      <c r="K2061" s="19"/>
      <c r="L2061" s="22">
        <v>44015</v>
      </c>
      <c r="M2061" s="98">
        <v>1178.41980000027</v>
      </c>
      <c r="N2061" s="94">
        <v>1178.41980000027</v>
      </c>
      <c r="O2061" s="94">
        <v>1185.8219000008</v>
      </c>
      <c r="P2061" s="62">
        <f t="shared" si="32"/>
        <v>0.99375783159298625</v>
      </c>
      <c r="Q2061" s="22">
        <v>43976</v>
      </c>
      <c r="R2061" s="99">
        <v>23624699.278999999</v>
      </c>
      <c r="S2061" s="99">
        <v>29611425.483125001</v>
      </c>
      <c r="T2061" s="19"/>
      <c r="U2061" s="23">
        <v>-4.0215663102571901E-4</v>
      </c>
      <c r="V2061" s="63">
        <v>-0.59823694991791898</v>
      </c>
      <c r="W2061" s="23">
        <v>-4.3678991432898303E-3</v>
      </c>
      <c r="X2061" s="63">
        <v>-10.039559878991</v>
      </c>
      <c r="Y2061" s="23">
        <v>2.2599733907554799E-2</v>
      </c>
      <c r="Z2061" s="63">
        <v>15.4605767713365</v>
      </c>
      <c r="AA2061" s="23">
        <v>3.58599840401439E-2</v>
      </c>
      <c r="AB2061" s="63">
        <v>20.4926141136675</v>
      </c>
      <c r="AC2061" s="23">
        <v>7.3537348158424706E-2</v>
      </c>
      <c r="AD2061" s="63">
        <v>27.421032063371999</v>
      </c>
      <c r="AE2061" s="23">
        <v>9.5371676958166104E-2</v>
      </c>
      <c r="AF2061" s="64">
        <v>21.730509279790599</v>
      </c>
      <c r="AG2061" s="23">
        <v>5.7368248235434301E-5</v>
      </c>
      <c r="AH2061" s="63">
        <v>-6.0890889759320999</v>
      </c>
      <c r="AI2061" s="23">
        <v>2.48202529055561E-2</v>
      </c>
      <c r="AJ2061" s="63">
        <v>12.568138262766301</v>
      </c>
      <c r="AK2061" s="23">
        <v>0.17841980000055599</v>
      </c>
      <c r="AL2061" s="23">
        <v>3.02555491562089E-2</v>
      </c>
      <c r="AM2061" s="63">
        <v>9.3326975544187007</v>
      </c>
      <c r="AN2061" s="19"/>
      <c r="AO2061" s="26">
        <v>1.9879746168953698E-2</v>
      </c>
      <c r="AP2061" s="26">
        <v>-2.0168368780105101E-2</v>
      </c>
      <c r="AQ2061" s="26">
        <v>2.3865809416747701E-2</v>
      </c>
      <c r="AR2061" s="26">
        <v>-1.4996765939940799E-2</v>
      </c>
      <c r="AS2061" s="24">
        <v>7</v>
      </c>
      <c r="AT2061" s="24">
        <v>5</v>
      </c>
      <c r="AU2061" s="24">
        <v>7</v>
      </c>
      <c r="AV2061" s="25">
        <v>5</v>
      </c>
      <c r="AW2061" s="19"/>
      <c r="AX2061" s="29">
        <v>4.0004730128348501E-2</v>
      </c>
      <c r="AY2061" s="30">
        <v>0.194094333116936</v>
      </c>
      <c r="AZ2061" s="30">
        <v>0.52654189627810399</v>
      </c>
      <c r="BA2061" s="30">
        <v>0.27217577667488502</v>
      </c>
      <c r="BB2061" s="62">
        <v>4.13118761276564E-3</v>
      </c>
      <c r="BC2061" s="108">
        <v>-4.9840315523906602</v>
      </c>
      <c r="BD2061" s="22">
        <v>43747</v>
      </c>
      <c r="BE2061" s="22">
        <v>43783</v>
      </c>
      <c r="BF2061" s="24">
        <v>131</v>
      </c>
      <c r="BG2061" s="22">
        <v>43930</v>
      </c>
      <c r="BH2061" s="37"/>
    </row>
    <row r="2062" spans="1:60" x14ac:dyDescent="0.25">
      <c r="A2062" s="19"/>
      <c r="B2062" s="17" t="s">
        <v>2076</v>
      </c>
      <c r="C2062" s="17" t="s">
        <v>6342</v>
      </c>
      <c r="D2062" s="17" t="s">
        <v>3364</v>
      </c>
      <c r="E2062" s="20" t="s">
        <v>7289</v>
      </c>
      <c r="F2062" s="20" t="s">
        <v>3159</v>
      </c>
      <c r="G2062" s="82" t="s">
        <v>7253</v>
      </c>
      <c r="H2062" s="85" t="s">
        <v>7277</v>
      </c>
      <c r="I2062" s="21" t="s">
        <v>7417</v>
      </c>
      <c r="J2062" s="21" t="s">
        <v>8312</v>
      </c>
      <c r="K2062" s="19"/>
      <c r="L2062" s="22">
        <v>44015</v>
      </c>
      <c r="M2062" s="98">
        <v>1244.5465999990699</v>
      </c>
      <c r="N2062" s="94">
        <v>1244.5465999990699</v>
      </c>
      <c r="O2062" s="94">
        <v>1458.37629999965</v>
      </c>
      <c r="P2062" s="62">
        <f t="shared" si="32"/>
        <v>0.85337823989553907</v>
      </c>
      <c r="Q2062" s="22">
        <v>43747</v>
      </c>
      <c r="R2062" s="99">
        <v>200335.81700000001</v>
      </c>
      <c r="S2062" s="99">
        <v>530804.666664063</v>
      </c>
      <c r="T2062" s="19"/>
      <c r="U2062" s="23">
        <v>-2.1457026105053999E-4</v>
      </c>
      <c r="V2062" s="63">
        <v>-0.57947831292040097</v>
      </c>
      <c r="W2062" s="23">
        <v>7.0936551492195602E-3</v>
      </c>
      <c r="X2062" s="63">
        <v>-8.8934044497436808</v>
      </c>
      <c r="Y2062" s="23">
        <v>-5.4176087503947201E-2</v>
      </c>
      <c r="Z2062" s="63">
        <v>7.7829946301862902</v>
      </c>
      <c r="AA2062" s="23">
        <v>-0.101526452648686</v>
      </c>
      <c r="AB2062" s="63">
        <v>6.7539704447844997</v>
      </c>
      <c r="AC2062" s="23">
        <v>-1.50002445589053E-2</v>
      </c>
      <c r="AD2062" s="63">
        <v>18.567272791638999</v>
      </c>
      <c r="AE2062" s="23">
        <v>8.0462486766918993E-3</v>
      </c>
      <c r="AF2062" s="64">
        <v>12.997966451628599</v>
      </c>
      <c r="AG2062" s="23">
        <v>-3.9074658689059998E-3</v>
      </c>
      <c r="AH2062" s="63">
        <v>-6.4855723876462399</v>
      </c>
      <c r="AI2062" s="23">
        <v>-5.1152442568345599E-2</v>
      </c>
      <c r="AJ2062" s="63">
        <v>4.9708687153688498</v>
      </c>
      <c r="AK2062" s="23">
        <v>0.24454659999901199</v>
      </c>
      <c r="AL2062" s="23">
        <v>3.2304571597705903E-2</v>
      </c>
      <c r="AM2062" s="63">
        <v>13.252499031470499</v>
      </c>
      <c r="AN2062" s="19"/>
      <c r="AO2062" s="26">
        <v>2.44641125609633E-2</v>
      </c>
      <c r="AP2062" s="26">
        <v>-6.8067865223420093E-2</v>
      </c>
      <c r="AQ2062" s="26">
        <v>3.49481762514188E-2</v>
      </c>
      <c r="AR2062" s="26">
        <v>-7.6500695462527801E-2</v>
      </c>
      <c r="AS2062" s="24">
        <v>6</v>
      </c>
      <c r="AT2062" s="24">
        <v>6</v>
      </c>
      <c r="AU2062" s="24">
        <v>6</v>
      </c>
      <c r="AV2062" s="25">
        <v>6</v>
      </c>
      <c r="AW2062" s="19"/>
      <c r="AX2062" s="29">
        <v>0.101821795214782</v>
      </c>
      <c r="AY2062" s="30">
        <v>-1.1839588176826501</v>
      </c>
      <c r="AZ2062" s="30">
        <v>6.7321150567295304E-2</v>
      </c>
      <c r="BA2062" s="30">
        <v>-1.3818368472620901</v>
      </c>
      <c r="BB2062" s="62">
        <v>1.0350490024047801E-2</v>
      </c>
      <c r="BC2062" s="108">
        <v>-20.749548658990498</v>
      </c>
      <c r="BD2062" s="22">
        <v>43747</v>
      </c>
      <c r="BE2062" s="22">
        <v>43928</v>
      </c>
      <c r="BF2062" s="24"/>
      <c r="BG2062" s="22"/>
      <c r="BH2062" s="37"/>
    </row>
    <row r="2063" spans="1:60" x14ac:dyDescent="0.25">
      <c r="A2063" s="19"/>
      <c r="B2063" s="17" t="s">
        <v>2077</v>
      </c>
      <c r="C2063" s="17" t="s">
        <v>6343</v>
      </c>
      <c r="D2063" s="17" t="s">
        <v>3364</v>
      </c>
      <c r="E2063" s="20" t="s">
        <v>7290</v>
      </c>
      <c r="F2063" s="20" t="s">
        <v>3159</v>
      </c>
      <c r="G2063" s="82" t="s">
        <v>7253</v>
      </c>
      <c r="H2063" s="85" t="s">
        <v>7277</v>
      </c>
      <c r="I2063" s="21" t="s">
        <v>7417</v>
      </c>
      <c r="J2063" s="21" t="s">
        <v>8313</v>
      </c>
      <c r="K2063" s="19"/>
      <c r="L2063" s="22">
        <v>44015</v>
      </c>
      <c r="M2063" s="98">
        <v>1313.43979999982</v>
      </c>
      <c r="N2063" s="94">
        <v>1313.43979999982</v>
      </c>
      <c r="O2063" s="94">
        <v>1530.0472999997401</v>
      </c>
      <c r="P2063" s="62">
        <f t="shared" si="32"/>
        <v>0.85843084720324869</v>
      </c>
      <c r="Q2063" s="22">
        <v>43747</v>
      </c>
      <c r="R2063" s="99">
        <v>2405211.318</v>
      </c>
      <c r="S2063" s="99">
        <v>3770475.10717578</v>
      </c>
      <c r="T2063" s="19"/>
      <c r="U2063" s="23">
        <v>-1.92510775377741E-4</v>
      </c>
      <c r="V2063" s="63">
        <v>-0.57727236435312101</v>
      </c>
      <c r="W2063" s="23">
        <v>7.75929661176633E-3</v>
      </c>
      <c r="X2063" s="63">
        <v>-8.8268403034890106</v>
      </c>
      <c r="Y2063" s="23">
        <v>-5.0376869808169397E-2</v>
      </c>
      <c r="Z2063" s="63">
        <v>8.1629163997713494</v>
      </c>
      <c r="AA2063" s="23">
        <v>-9.4253719470580102E-2</v>
      </c>
      <c r="AB2063" s="63">
        <v>7.4812437625951098</v>
      </c>
      <c r="AC2063" s="23">
        <v>9.8731519028660798E-4</v>
      </c>
      <c r="AD2063" s="63">
        <v>20.166028766572701</v>
      </c>
      <c r="AE2063" s="23">
        <v>3.2677099266948097E-2</v>
      </c>
      <c r="AF2063" s="64">
        <v>15.4610515106615</v>
      </c>
      <c r="AG2063" s="23">
        <v>-3.8416992101701899E-3</v>
      </c>
      <c r="AH2063" s="63">
        <v>-6.4789957217726597</v>
      </c>
      <c r="AI2063" s="23">
        <v>-4.7278064369529603E-2</v>
      </c>
      <c r="AJ2063" s="63">
        <v>5.35830653525045</v>
      </c>
      <c r="AK2063" s="23">
        <v>0.31343980000034199</v>
      </c>
      <c r="AL2063" s="23">
        <v>4.0419297300104497E-2</v>
      </c>
      <c r="AM2063" s="63">
        <v>20.141819031618098</v>
      </c>
      <c r="AN2063" s="19"/>
      <c r="AO2063" s="26">
        <v>2.4486670976330099E-2</v>
      </c>
      <c r="AP2063" s="26">
        <v>-6.8047345638697201E-2</v>
      </c>
      <c r="AQ2063" s="26">
        <v>3.5655220699482001E-2</v>
      </c>
      <c r="AR2063" s="26">
        <v>-7.5869951636414107E-2</v>
      </c>
      <c r="AS2063" s="24">
        <v>6</v>
      </c>
      <c r="AT2063" s="24">
        <v>6</v>
      </c>
      <c r="AU2063" s="24">
        <v>6</v>
      </c>
      <c r="AV2063" s="25">
        <v>6</v>
      </c>
      <c r="AW2063" s="19"/>
      <c r="AX2063" s="29">
        <v>0.101839926899411</v>
      </c>
      <c r="AY2063" s="30">
        <v>-1.1172858801110099</v>
      </c>
      <c r="AZ2063" s="30">
        <v>8.9775042150222403E-2</v>
      </c>
      <c r="BA2063" s="30">
        <v>-1.3063606300674999</v>
      </c>
      <c r="BB2063" s="62">
        <v>1.03526176535161E-2</v>
      </c>
      <c r="BC2063" s="108">
        <v>-20.432950014015699</v>
      </c>
      <c r="BD2063" s="22">
        <v>43747</v>
      </c>
      <c r="BE2063" s="22">
        <v>43928</v>
      </c>
      <c r="BF2063" s="24"/>
      <c r="BG2063" s="22"/>
      <c r="BH2063" s="37"/>
    </row>
    <row r="2064" spans="1:60" x14ac:dyDescent="0.25">
      <c r="A2064" s="19"/>
      <c r="B2064" s="17" t="s">
        <v>2078</v>
      </c>
      <c r="C2064" s="17" t="s">
        <v>6344</v>
      </c>
      <c r="D2064" s="17" t="s">
        <v>3364</v>
      </c>
      <c r="E2064" s="20" t="s">
        <v>7315</v>
      </c>
      <c r="F2064" s="20" t="s">
        <v>3159</v>
      </c>
      <c r="G2064" s="82" t="s">
        <v>7253</v>
      </c>
      <c r="H2064" s="85" t="s">
        <v>7277</v>
      </c>
      <c r="I2064" s="21" t="s">
        <v>7417</v>
      </c>
      <c r="J2064" s="21" t="s">
        <v>8314</v>
      </c>
      <c r="K2064" s="19"/>
      <c r="L2064" s="22">
        <v>44015</v>
      </c>
      <c r="M2064" s="98">
        <v>1335.90179999918</v>
      </c>
      <c r="N2064" s="94">
        <v>1335.90179999918</v>
      </c>
      <c r="O2064" s="94">
        <v>1553.3590999990699</v>
      </c>
      <c r="P2064" s="62">
        <f t="shared" si="32"/>
        <v>0.86000835222195549</v>
      </c>
      <c r="Q2064" s="22">
        <v>43747</v>
      </c>
      <c r="R2064" s="99">
        <v>5460902.7000000002</v>
      </c>
      <c r="S2064" s="99">
        <v>14358777.019375</v>
      </c>
      <c r="T2064" s="19"/>
      <c r="U2064" s="23">
        <v>-1.85682760275085E-4</v>
      </c>
      <c r="V2064" s="63">
        <v>-0.57658956284285501</v>
      </c>
      <c r="W2064" s="23">
        <v>7.9662348725832999E-3</v>
      </c>
      <c r="X2064" s="63">
        <v>-8.8061464774073102</v>
      </c>
      <c r="Y2064" s="23">
        <v>-4.9191853310767301E-2</v>
      </c>
      <c r="Z2064" s="63">
        <v>8.2814180495042802</v>
      </c>
      <c r="AA2064" s="23">
        <v>-9.1979948682856097E-2</v>
      </c>
      <c r="AB2064" s="63">
        <v>7.7086208413675203</v>
      </c>
      <c r="AC2064" s="23">
        <v>6.0127991400804603E-3</v>
      </c>
      <c r="AD2064" s="63">
        <v>20.668577161530301</v>
      </c>
      <c r="AE2064" s="23">
        <v>4.0460696278387297E-2</v>
      </c>
      <c r="AF2064" s="64">
        <v>16.2394112118054</v>
      </c>
      <c r="AG2064" s="23">
        <v>-3.8211784258237501E-3</v>
      </c>
      <c r="AH2064" s="63">
        <v>-6.4769436433416603</v>
      </c>
      <c r="AI2064" s="23">
        <v>-4.6069585628210903E-2</v>
      </c>
      <c r="AJ2064" s="63">
        <v>5.4791544093823203</v>
      </c>
      <c r="AK2064" s="23">
        <v>0.33590179999941</v>
      </c>
      <c r="AL2064" s="23">
        <v>4.29864159923454E-2</v>
      </c>
      <c r="AM2064" s="63">
        <v>22.388019031524902</v>
      </c>
      <c r="AN2064" s="19"/>
      <c r="AO2064" s="26">
        <v>2.4493722963597999E-2</v>
      </c>
      <c r="AP2064" s="26">
        <v>-6.8041001442907104E-2</v>
      </c>
      <c r="AQ2064" s="26">
        <v>3.5875197776476901E-2</v>
      </c>
      <c r="AR2064" s="26">
        <v>-7.5673550400097198E-2</v>
      </c>
      <c r="AS2064" s="24">
        <v>6</v>
      </c>
      <c r="AT2064" s="24">
        <v>6</v>
      </c>
      <c r="AU2064" s="24">
        <v>6</v>
      </c>
      <c r="AV2064" s="25">
        <v>6</v>
      </c>
      <c r="AW2064" s="19"/>
      <c r="AX2064" s="29">
        <v>0.10184573048813</v>
      </c>
      <c r="AY2064" s="30">
        <v>-1.0964474440479499</v>
      </c>
      <c r="AZ2064" s="30">
        <v>9.6793717283730998E-2</v>
      </c>
      <c r="BA2064" s="30">
        <v>-1.28270985292147</v>
      </c>
      <c r="BB2064" s="62">
        <v>1.03532964504302E-2</v>
      </c>
      <c r="BC2064" s="108">
        <v>-20.334242095006601</v>
      </c>
      <c r="BD2064" s="22">
        <v>43747</v>
      </c>
      <c r="BE2064" s="22">
        <v>43928</v>
      </c>
      <c r="BF2064" s="24"/>
      <c r="BG2064" s="22"/>
      <c r="BH2064" s="37"/>
    </row>
    <row r="2065" spans="1:60" x14ac:dyDescent="0.25">
      <c r="A2065" s="19"/>
      <c r="B2065" s="17" t="s">
        <v>2079</v>
      </c>
      <c r="C2065" s="17" t="s">
        <v>6345</v>
      </c>
      <c r="D2065" s="17" t="s">
        <v>3364</v>
      </c>
      <c r="E2065" s="20" t="s">
        <v>7300</v>
      </c>
      <c r="F2065" s="20" t="s">
        <v>3159</v>
      </c>
      <c r="G2065" s="82" t="s">
        <v>7253</v>
      </c>
      <c r="H2065" s="85" t="s">
        <v>7277</v>
      </c>
      <c r="I2065" s="21" t="s">
        <v>7417</v>
      </c>
      <c r="J2065" s="21" t="s">
        <v>8315</v>
      </c>
      <c r="K2065" s="19"/>
      <c r="L2065" s="22">
        <v>44015</v>
      </c>
      <c r="M2065" s="98">
        <v>1170.8567999992499</v>
      </c>
      <c r="N2065" s="94">
        <v>1170.8567999992499</v>
      </c>
      <c r="O2065" s="94">
        <v>1368.84090000018</v>
      </c>
      <c r="P2065" s="62">
        <f t="shared" si="32"/>
        <v>0.8553636876273174</v>
      </c>
      <c r="Q2065" s="22">
        <v>43747</v>
      </c>
      <c r="R2065" s="99">
        <v>128117.06</v>
      </c>
      <c r="S2065" s="99">
        <v>186380.034713623</v>
      </c>
      <c r="T2065" s="19"/>
      <c r="U2065" s="23">
        <v>-2.0587518793036E-4</v>
      </c>
      <c r="V2065" s="63">
        <v>-0.57860880560838301</v>
      </c>
      <c r="W2065" s="23">
        <v>7.3555412272980902E-3</v>
      </c>
      <c r="X2065" s="63">
        <v>-8.8672158419358293</v>
      </c>
      <c r="Y2065" s="23">
        <v>-5.2681937856541503E-2</v>
      </c>
      <c r="Z2065" s="63">
        <v>7.9324095949268703</v>
      </c>
      <c r="AA2065" s="23">
        <v>-9.8670541960018496E-2</v>
      </c>
      <c r="AB2065" s="63">
        <v>7.0395615136512797</v>
      </c>
      <c r="AC2065" s="23">
        <v>-8.7376368082914303E-3</v>
      </c>
      <c r="AD2065" s="63">
        <v>19.193533566693102</v>
      </c>
      <c r="AE2065" s="23">
        <v>1.7669901038971099E-2</v>
      </c>
      <c r="AF2065" s="64">
        <v>13.9603316878638</v>
      </c>
      <c r="AG2065" s="23">
        <v>-3.88159357225959E-3</v>
      </c>
      <c r="AH2065" s="63">
        <v>-6.4829851579852402</v>
      </c>
      <c r="AI2065" s="23">
        <v>-4.9628757936297903E-2</v>
      </c>
      <c r="AJ2065" s="63">
        <v>5.1232371785736204</v>
      </c>
      <c r="AK2065" s="23">
        <v>0.17085679999960099</v>
      </c>
      <c r="AL2065" s="23">
        <v>2.3188303779534201E-2</v>
      </c>
      <c r="AM2065" s="63">
        <v>5.8835190315294303</v>
      </c>
      <c r="AN2065" s="19"/>
      <c r="AO2065" s="26">
        <v>2.44729804544477E-2</v>
      </c>
      <c r="AP2065" s="26">
        <v>-6.8059837988621405E-2</v>
      </c>
      <c r="AQ2065" s="26">
        <v>3.5226710571805597E-2</v>
      </c>
      <c r="AR2065" s="26">
        <v>-7.62523420780781E-2</v>
      </c>
      <c r="AS2065" s="24">
        <v>6</v>
      </c>
      <c r="AT2065" s="24">
        <v>6</v>
      </c>
      <c r="AU2065" s="24">
        <v>6</v>
      </c>
      <c r="AV2065" s="25">
        <v>6</v>
      </c>
      <c r="AW2065" s="19"/>
      <c r="AX2065" s="29">
        <v>0.10182886419817801</v>
      </c>
      <c r="AY2065" s="30">
        <v>-1.1577719845663501</v>
      </c>
      <c r="AZ2065" s="30">
        <v>7.61399536934277E-2</v>
      </c>
      <c r="BA2065" s="30">
        <v>-1.3522278272266699</v>
      </c>
      <c r="BB2065" s="62">
        <v>1.03513199681765E-2</v>
      </c>
      <c r="BC2065" s="108">
        <v>-20.6250704519625</v>
      </c>
      <c r="BD2065" s="22">
        <v>43747</v>
      </c>
      <c r="BE2065" s="22">
        <v>43928</v>
      </c>
      <c r="BF2065" s="24"/>
      <c r="BG2065" s="22"/>
      <c r="BH2065" s="37"/>
    </row>
    <row r="2066" spans="1:60" x14ac:dyDescent="0.25">
      <c r="A2066" s="19"/>
      <c r="B2066" s="17" t="s">
        <v>2080</v>
      </c>
      <c r="C2066" s="17" t="s">
        <v>6346</v>
      </c>
      <c r="D2066" s="17" t="s">
        <v>3364</v>
      </c>
      <c r="E2066" s="20" t="s">
        <v>7294</v>
      </c>
      <c r="F2066" s="20" t="s">
        <v>3159</v>
      </c>
      <c r="G2066" s="82" t="s">
        <v>7253</v>
      </c>
      <c r="H2066" s="85" t="s">
        <v>7277</v>
      </c>
      <c r="I2066" s="21" t="s">
        <v>7417</v>
      </c>
      <c r="J2066" s="21" t="s">
        <v>8316</v>
      </c>
      <c r="K2066" s="19"/>
      <c r="L2066" s="22">
        <v>44015</v>
      </c>
      <c r="M2066" s="98">
        <v>1004.9347000001</v>
      </c>
      <c r="N2066" s="94">
        <v>1004.9347000001</v>
      </c>
      <c r="O2066" s="94"/>
      <c r="P2066" s="62" t="str">
        <f t="shared" si="32"/>
        <v/>
      </c>
      <c r="Q2066" s="22"/>
      <c r="R2066" s="99">
        <v>0</v>
      </c>
      <c r="S2066" s="99"/>
      <c r="T2066" s="19"/>
      <c r="U2066" s="23">
        <v>0</v>
      </c>
      <c r="V2066" s="63">
        <v>-0.55802128681534702</v>
      </c>
      <c r="W2066" s="23">
        <v>0</v>
      </c>
      <c r="X2066" s="63">
        <v>-9.6027699646656401</v>
      </c>
      <c r="Y2066" s="23">
        <v>0</v>
      </c>
      <c r="Z2066" s="63">
        <v>13.200603380581001</v>
      </c>
      <c r="AA2066" s="23"/>
      <c r="AB2066" s="63"/>
      <c r="AC2066" s="23"/>
      <c r="AD2066" s="63"/>
      <c r="AE2066" s="23"/>
      <c r="AF2066" s="64"/>
      <c r="AG2066" s="23">
        <v>0</v>
      </c>
      <c r="AH2066" s="63">
        <v>-6.0948258007556397</v>
      </c>
      <c r="AI2066" s="23">
        <v>0</v>
      </c>
      <c r="AJ2066" s="63">
        <v>10.0861129722034</v>
      </c>
      <c r="AK2066" s="23">
        <v>4.9347000003763198E-3</v>
      </c>
      <c r="AL2066" s="23">
        <v>4.8574083539278902E-3</v>
      </c>
      <c r="AM2066" s="63">
        <v>17.729488725774001</v>
      </c>
      <c r="AN2066" s="19"/>
      <c r="AO2066" s="26">
        <v>2.5603363556001599E-3</v>
      </c>
      <c r="AP2066" s="26">
        <v>0</v>
      </c>
      <c r="AQ2066" s="26">
        <v>0</v>
      </c>
      <c r="AR2066" s="26">
        <v>0</v>
      </c>
      <c r="AS2066" s="24">
        <v>0</v>
      </c>
      <c r="AT2066" s="24">
        <v>0</v>
      </c>
      <c r="AU2066" s="24">
        <v>7</v>
      </c>
      <c r="AV2066" s="25">
        <v>5</v>
      </c>
      <c r="AW2066" s="19"/>
      <c r="AX2066" s="29">
        <v>2.99719333590019E-3</v>
      </c>
      <c r="AY2066" s="30">
        <v>-7.7970500391020297</v>
      </c>
      <c r="AZ2066" s="30">
        <v>0.43071948677834399</v>
      </c>
      <c r="BA2066" s="30">
        <v>-13.337747460420401</v>
      </c>
      <c r="BB2066" s="62">
        <v>3.0998045152387001E-4</v>
      </c>
      <c r="BC2066" s="108">
        <v>0</v>
      </c>
      <c r="BD2066" s="22">
        <v>43664</v>
      </c>
      <c r="BE2066" s="22"/>
      <c r="BF2066" s="24"/>
      <c r="BG2066" s="22"/>
      <c r="BH2066" s="37"/>
    </row>
    <row r="2067" spans="1:60" x14ac:dyDescent="0.25">
      <c r="A2067" s="19"/>
      <c r="B2067" s="17" t="s">
        <v>2081</v>
      </c>
      <c r="C2067" s="17" t="s">
        <v>6347</v>
      </c>
      <c r="D2067" s="17" t="s">
        <v>3364</v>
      </c>
      <c r="E2067" s="20" t="s">
        <v>7328</v>
      </c>
      <c r="F2067" s="20" t="s">
        <v>3159</v>
      </c>
      <c r="G2067" s="82" t="s">
        <v>7253</v>
      </c>
      <c r="H2067" s="85" t="s">
        <v>7277</v>
      </c>
      <c r="I2067" s="21" t="s">
        <v>7417</v>
      </c>
      <c r="J2067" s="21" t="s">
        <v>8317</v>
      </c>
      <c r="K2067" s="19"/>
      <c r="L2067" s="22">
        <v>44015</v>
      </c>
      <c r="M2067" s="98">
        <v>1279.7412999998801</v>
      </c>
      <c r="N2067" s="94">
        <v>1279.7412999998801</v>
      </c>
      <c r="O2067" s="94">
        <v>1495.0390000007999</v>
      </c>
      <c r="P2067" s="62">
        <f t="shared" si="32"/>
        <v>0.85599191726717183</v>
      </c>
      <c r="Q2067" s="22">
        <v>43747</v>
      </c>
      <c r="R2067" s="99">
        <v>7458395.7989999996</v>
      </c>
      <c r="S2067" s="99">
        <v>21071057.182406299</v>
      </c>
      <c r="T2067" s="19"/>
      <c r="U2067" s="23">
        <v>-2.0312479318818099E-4</v>
      </c>
      <c r="V2067" s="63">
        <v>-0.57833376613416498</v>
      </c>
      <c r="W2067" s="23">
        <v>7.4383661576575798E-3</v>
      </c>
      <c r="X2067" s="63">
        <v>-8.8589333489071596</v>
      </c>
      <c r="Y2067" s="23">
        <v>-5.2209450138470899E-2</v>
      </c>
      <c r="Z2067" s="63">
        <v>7.97965836673393</v>
      </c>
      <c r="AA2067" s="23">
        <v>-9.7766344040865094E-2</v>
      </c>
      <c r="AB2067" s="63">
        <v>7.1299813055666199</v>
      </c>
      <c r="AC2067" s="23">
        <v>-6.7498780117603002E-3</v>
      </c>
      <c r="AD2067" s="63">
        <v>19.392309446353501</v>
      </c>
      <c r="AE2067" s="23">
        <v>2.0731335944219598E-2</v>
      </c>
      <c r="AF2067" s="64">
        <v>14.2664751783886</v>
      </c>
      <c r="AG2067" s="23">
        <v>-3.8733031869924201E-3</v>
      </c>
      <c r="AH2067" s="63">
        <v>-6.4821561194548796</v>
      </c>
      <c r="AI2067" s="23">
        <v>-4.9146901207714103E-2</v>
      </c>
      <c r="AJ2067" s="63">
        <v>5.1714228514320002</v>
      </c>
      <c r="AK2067" s="23">
        <v>0.27974130000075098</v>
      </c>
      <c r="AL2067" s="23">
        <v>3.6496715250905302E-2</v>
      </c>
      <c r="AM2067" s="63">
        <v>16.771969031659001</v>
      </c>
      <c r="AN2067" s="19"/>
      <c r="AO2067" s="26">
        <v>2.4475792302837401E-2</v>
      </c>
      <c r="AP2067" s="26">
        <v>-6.8057269480996205E-2</v>
      </c>
      <c r="AQ2067" s="26">
        <v>3.5314625813043697E-2</v>
      </c>
      <c r="AR2067" s="26">
        <v>-7.6173869725607801E-2</v>
      </c>
      <c r="AS2067" s="24">
        <v>6</v>
      </c>
      <c r="AT2067" s="24">
        <v>6</v>
      </c>
      <c r="AU2067" s="24">
        <v>6</v>
      </c>
      <c r="AV2067" s="25">
        <v>6</v>
      </c>
      <c r="AW2067" s="19"/>
      <c r="AX2067" s="29">
        <v>0.101831143318414</v>
      </c>
      <c r="AY2067" s="30">
        <v>-1.1494844936605699</v>
      </c>
      <c r="AZ2067" s="30">
        <v>7.8931043201691906E-2</v>
      </c>
      <c r="BA2067" s="30">
        <v>-1.3428478630012299</v>
      </c>
      <c r="BB2067" s="62">
        <v>1.0351587225413799E-2</v>
      </c>
      <c r="BC2067" s="108">
        <v>-20.5857171619718</v>
      </c>
      <c r="BD2067" s="22">
        <v>43747</v>
      </c>
      <c r="BE2067" s="22">
        <v>43928</v>
      </c>
      <c r="BF2067" s="24"/>
      <c r="BG2067" s="22"/>
      <c r="BH2067" s="37"/>
    </row>
    <row r="2068" spans="1:60" x14ac:dyDescent="0.25">
      <c r="A2068" s="19"/>
      <c r="B2068" s="17" t="s">
        <v>2082</v>
      </c>
      <c r="C2068" s="17" t="s">
        <v>6348</v>
      </c>
      <c r="D2068" s="17" t="s">
        <v>3364</v>
      </c>
      <c r="E2068" s="20" t="s">
        <v>7329</v>
      </c>
      <c r="F2068" s="20" t="s">
        <v>3159</v>
      </c>
      <c r="G2068" s="82" t="s">
        <v>7253</v>
      </c>
      <c r="H2068" s="85" t="s">
        <v>7277</v>
      </c>
      <c r="I2068" s="21" t="s">
        <v>7417</v>
      </c>
      <c r="J2068" s="21" t="s">
        <v>8318</v>
      </c>
      <c r="K2068" s="19"/>
      <c r="L2068" s="22">
        <v>44015</v>
      </c>
      <c r="M2068" s="98">
        <v>1337.56399999931</v>
      </c>
      <c r="N2068" s="94">
        <v>1337.56399999931</v>
      </c>
      <c r="O2068" s="94">
        <v>1555.09789999947</v>
      </c>
      <c r="P2068" s="62">
        <f t="shared" si="32"/>
        <v>0.86011562358856375</v>
      </c>
      <c r="Q2068" s="22">
        <v>43747</v>
      </c>
      <c r="R2068" s="99">
        <v>2015466.3</v>
      </c>
      <c r="S2068" s="99">
        <v>3136020.7401171899</v>
      </c>
      <c r="T2068" s="19"/>
      <c r="U2068" s="23">
        <v>-1.85227847396163E-4</v>
      </c>
      <c r="V2068" s="63">
        <v>-0.57654407155496301</v>
      </c>
      <c r="W2068" s="23">
        <v>7.9803354128671292E-3</v>
      </c>
      <c r="X2068" s="63">
        <v>-8.8047364233789303</v>
      </c>
      <c r="Y2068" s="23">
        <v>-4.9111553677939797E-2</v>
      </c>
      <c r="Z2068" s="63">
        <v>8.2894480127870303</v>
      </c>
      <c r="AA2068" s="23">
        <v>-9.1825400635571E-2</v>
      </c>
      <c r="AB2068" s="63">
        <v>7.72407564609603</v>
      </c>
      <c r="AC2068" s="23">
        <v>6.3552714800607603E-3</v>
      </c>
      <c r="AD2068" s="63">
        <v>20.7028243955283</v>
      </c>
      <c r="AE2068" s="23">
        <v>4.1681869301101002E-2</v>
      </c>
      <c r="AF2068" s="64">
        <v>16.361528514069501</v>
      </c>
      <c r="AG2068" s="23">
        <v>-3.81978662699112E-3</v>
      </c>
      <c r="AH2068" s="63">
        <v>-6.4768044634547604</v>
      </c>
      <c r="AI2068" s="23">
        <v>-4.5987683952262201E-2</v>
      </c>
      <c r="AJ2068" s="63">
        <v>5.4873445769771898</v>
      </c>
      <c r="AK2068" s="23">
        <v>0.337563999999547</v>
      </c>
      <c r="AL2068" s="23">
        <v>4.3174914553674199E-2</v>
      </c>
      <c r="AM2068" s="63">
        <v>22.5542390315386</v>
      </c>
      <c r="AN2068" s="19"/>
      <c r="AO2068" s="26">
        <v>2.4494187489835902E-2</v>
      </c>
      <c r="AP2068" s="26">
        <v>-6.8040540502843194E-2</v>
      </c>
      <c r="AQ2068" s="26">
        <v>3.58901812487602E-2</v>
      </c>
      <c r="AR2068" s="26">
        <v>-7.5660233049347894E-2</v>
      </c>
      <c r="AS2068" s="24">
        <v>6</v>
      </c>
      <c r="AT2068" s="24">
        <v>6</v>
      </c>
      <c r="AU2068" s="24">
        <v>6</v>
      </c>
      <c r="AV2068" s="25">
        <v>6</v>
      </c>
      <c r="AW2068" s="19"/>
      <c r="AX2068" s="29">
        <v>0.101846090601903</v>
      </c>
      <c r="AY2068" s="30">
        <v>-1.09503031076929</v>
      </c>
      <c r="AZ2068" s="30">
        <v>9.7270809195038097E-2</v>
      </c>
      <c r="BA2068" s="30">
        <v>-1.2811004601735501</v>
      </c>
      <c r="BB2068" s="62">
        <v>1.03533392107056E-2</v>
      </c>
      <c r="BC2068" s="108">
        <v>-20.327517643774598</v>
      </c>
      <c r="BD2068" s="22">
        <v>43747</v>
      </c>
      <c r="BE2068" s="22">
        <v>43928</v>
      </c>
      <c r="BF2068" s="24"/>
      <c r="BG2068" s="22"/>
      <c r="BH2068" s="37"/>
    </row>
    <row r="2069" spans="1:60" x14ac:dyDescent="0.25">
      <c r="A2069" s="19"/>
      <c r="B2069" s="17" t="s">
        <v>2083</v>
      </c>
      <c r="C2069" s="17" t="s">
        <v>6349</v>
      </c>
      <c r="D2069" s="17" t="s">
        <v>3364</v>
      </c>
      <c r="E2069" s="20" t="s">
        <v>7330</v>
      </c>
      <c r="F2069" s="20" t="s">
        <v>3159</v>
      </c>
      <c r="G2069" s="82" t="s">
        <v>7253</v>
      </c>
      <c r="H2069" s="85" t="s">
        <v>7277</v>
      </c>
      <c r="I2069" s="21" t="s">
        <v>7417</v>
      </c>
      <c r="J2069" s="21" t="s">
        <v>8319</v>
      </c>
      <c r="K2069" s="19"/>
      <c r="L2069" s="22">
        <v>44015</v>
      </c>
      <c r="M2069" s="98">
        <v>1110.85249999911</v>
      </c>
      <c r="N2069" s="94">
        <v>1110.85249999911</v>
      </c>
      <c r="O2069" s="94">
        <v>1290.2544999998099</v>
      </c>
      <c r="P2069" s="62">
        <f t="shared" si="32"/>
        <v>0.86095611369638603</v>
      </c>
      <c r="Q2069" s="22">
        <v>43747</v>
      </c>
      <c r="R2069" s="99">
        <v>355114.69199999998</v>
      </c>
      <c r="S2069" s="99">
        <v>2013762.22817969</v>
      </c>
      <c r="T2069" s="19"/>
      <c r="U2069" s="23">
        <v>-1.8153929886466401E-4</v>
      </c>
      <c r="V2069" s="63">
        <v>-0.57617521670181304</v>
      </c>
      <c r="W2069" s="23">
        <v>8.0906614348350593E-3</v>
      </c>
      <c r="X2069" s="63">
        <v>-8.7937038211821292</v>
      </c>
      <c r="Y2069" s="23">
        <v>-4.8480488819259301E-2</v>
      </c>
      <c r="Z2069" s="63">
        <v>8.3525544986623608</v>
      </c>
      <c r="AA2069" s="23">
        <v>-9.0612929681810797E-2</v>
      </c>
      <c r="AB2069" s="63">
        <v>7.8453227414720503</v>
      </c>
      <c r="AC2069" s="23">
        <v>9.0400556709937501E-3</v>
      </c>
      <c r="AD2069" s="63">
        <v>20.9713028146361</v>
      </c>
      <c r="AE2069" s="23">
        <v>4.51574558592256E-2</v>
      </c>
      <c r="AF2069" s="64">
        <v>16.709087169874699</v>
      </c>
      <c r="AG2069" s="23">
        <v>-3.8088074106781299E-3</v>
      </c>
      <c r="AH2069" s="63">
        <v>-6.4757065418234596</v>
      </c>
      <c r="AI2069" s="23">
        <v>-4.5344098170971799E-2</v>
      </c>
      <c r="AJ2069" s="63">
        <v>5.5517031551062201</v>
      </c>
      <c r="AK2069" s="23">
        <v>0.110852500000037</v>
      </c>
      <c r="AL2069" s="23">
        <v>1.5395386157251801E-2</v>
      </c>
      <c r="AM2069" s="63">
        <v>-0.116910968426964</v>
      </c>
      <c r="AN2069" s="19"/>
      <c r="AO2069" s="26">
        <v>2.4497958838764999E-2</v>
      </c>
      <c r="AP2069" s="26">
        <v>-6.8037167075090096E-2</v>
      </c>
      <c r="AQ2069" s="26">
        <v>3.6007414204504998E-2</v>
      </c>
      <c r="AR2069" s="26">
        <v>-7.5555845425697002E-2</v>
      </c>
      <c r="AS2069" s="24">
        <v>6</v>
      </c>
      <c r="AT2069" s="24">
        <v>6</v>
      </c>
      <c r="AU2069" s="24">
        <v>6</v>
      </c>
      <c r="AV2069" s="25">
        <v>6</v>
      </c>
      <c r="AW2069" s="19"/>
      <c r="AX2069" s="29">
        <v>0.101849251193344</v>
      </c>
      <c r="AY2069" s="30">
        <v>-1.083921737114</v>
      </c>
      <c r="AZ2069" s="30">
        <v>0.10101225794369401</v>
      </c>
      <c r="BA2069" s="30">
        <v>-1.26847988999725</v>
      </c>
      <c r="BB2069" s="62">
        <v>1.0353707951526301E-2</v>
      </c>
      <c r="BC2069" s="108">
        <v>-20.274961257644499</v>
      </c>
      <c r="BD2069" s="22">
        <v>43747</v>
      </c>
      <c r="BE2069" s="22">
        <v>43928</v>
      </c>
      <c r="BF2069" s="24"/>
      <c r="BG2069" s="22"/>
      <c r="BH2069" s="37"/>
    </row>
    <row r="2070" spans="1:60" x14ac:dyDescent="0.25">
      <c r="A2070" s="19"/>
      <c r="B2070" s="17" t="s">
        <v>2084</v>
      </c>
      <c r="C2070" s="17" t="s">
        <v>6350</v>
      </c>
      <c r="D2070" s="17" t="s">
        <v>3364</v>
      </c>
      <c r="E2070" s="20" t="s">
        <v>7306</v>
      </c>
      <c r="F2070" s="20" t="s">
        <v>3159</v>
      </c>
      <c r="G2070" s="82" t="s">
        <v>7253</v>
      </c>
      <c r="H2070" s="85" t="s">
        <v>7277</v>
      </c>
      <c r="I2070" s="21" t="s">
        <v>7417</v>
      </c>
      <c r="J2070" s="21" t="s">
        <v>8320</v>
      </c>
      <c r="K2070" s="19"/>
      <c r="L2070" s="22">
        <v>44015</v>
      </c>
      <c r="M2070" s="98">
        <v>1037.9068999998301</v>
      </c>
      <c r="N2070" s="94">
        <v>1037.9068999998301</v>
      </c>
      <c r="O2070" s="94">
        <v>1198.46800000034</v>
      </c>
      <c r="P2070" s="62">
        <f t="shared" si="32"/>
        <v>0.86602804580475712</v>
      </c>
      <c r="Q2070" s="22">
        <v>43747</v>
      </c>
      <c r="R2070" s="99">
        <v>5180348.625</v>
      </c>
      <c r="S2070" s="99">
        <v>7215811.7568671899</v>
      </c>
      <c r="T2070" s="19"/>
      <c r="U2070" s="23">
        <v>-1.5962274665071201E-4</v>
      </c>
      <c r="V2070" s="63">
        <v>-0.57398356148041796</v>
      </c>
      <c r="W2070" s="23">
        <v>8.7535197762917995E-3</v>
      </c>
      <c r="X2070" s="63">
        <v>-8.7274179870437401</v>
      </c>
      <c r="Y2070" s="23">
        <v>-4.4677659319859203E-2</v>
      </c>
      <c r="Z2070" s="63">
        <v>8.7328374485950899</v>
      </c>
      <c r="AA2070" s="23">
        <v>-8.3289230702648598E-2</v>
      </c>
      <c r="AB2070" s="63">
        <v>8.5776926393882604</v>
      </c>
      <c r="AC2070" s="23">
        <v>2.5337897912322702E-2</v>
      </c>
      <c r="AD2070" s="63">
        <v>22.6010870387545</v>
      </c>
      <c r="AE2070" s="23"/>
      <c r="AF2070" s="64"/>
      <c r="AG2070" s="23">
        <v>-3.7433047809827301E-3</v>
      </c>
      <c r="AH2070" s="63">
        <v>-6.4691562788575503</v>
      </c>
      <c r="AI2070" s="23">
        <v>-4.14656842558907E-2</v>
      </c>
      <c r="AJ2070" s="63">
        <v>5.9395445466143402</v>
      </c>
      <c r="AK2070" s="23">
        <v>3.7966479276292403E-2</v>
      </c>
      <c r="AL2070" s="23">
        <v>1.6265574571662E-2</v>
      </c>
      <c r="AM2070" s="63">
        <v>28.971002758859001</v>
      </c>
      <c r="AN2070" s="19"/>
      <c r="AO2070" s="26">
        <v>2.4520384986317399E-2</v>
      </c>
      <c r="AP2070" s="26">
        <v>-6.8016708153663799E-2</v>
      </c>
      <c r="AQ2070" s="26">
        <v>3.6711605407617802E-2</v>
      </c>
      <c r="AR2070" s="26">
        <v>-7.4927805761981298E-2</v>
      </c>
      <c r="AS2070" s="24">
        <v>7</v>
      </c>
      <c r="AT2070" s="24">
        <v>5</v>
      </c>
      <c r="AU2070" s="24">
        <v>6</v>
      </c>
      <c r="AV2070" s="25">
        <v>6</v>
      </c>
      <c r="AW2070" s="19"/>
      <c r="AX2070" s="29">
        <v>0.10186834910215101</v>
      </c>
      <c r="AY2070" s="30">
        <v>-1.0168384497646901</v>
      </c>
      <c r="AZ2070" s="30">
        <v>0.123608676130061</v>
      </c>
      <c r="BA2070" s="30">
        <v>-1.19209380252505</v>
      </c>
      <c r="BB2070" s="62">
        <v>1.03559366117406E-2</v>
      </c>
      <c r="BC2070" s="108">
        <v>-19.958063127298399</v>
      </c>
      <c r="BD2070" s="22">
        <v>43747</v>
      </c>
      <c r="BE2070" s="22">
        <v>43928</v>
      </c>
      <c r="BF2070" s="24"/>
      <c r="BG2070" s="22"/>
      <c r="BH2070" s="37"/>
    </row>
    <row r="2071" spans="1:60" x14ac:dyDescent="0.25">
      <c r="A2071" s="19"/>
      <c r="B2071" s="17" t="s">
        <v>2085</v>
      </c>
      <c r="C2071" s="17" t="s">
        <v>6351</v>
      </c>
      <c r="D2071" s="17" t="s">
        <v>3364</v>
      </c>
      <c r="E2071" s="20" t="s">
        <v>7331</v>
      </c>
      <c r="F2071" s="20" t="s">
        <v>3159</v>
      </c>
      <c r="G2071" s="82" t="s">
        <v>7253</v>
      </c>
      <c r="H2071" s="85" t="s">
        <v>7277</v>
      </c>
      <c r="I2071" s="21" t="s">
        <v>7417</v>
      </c>
      <c r="J2071" s="21" t="s">
        <v>8321</v>
      </c>
      <c r="K2071" s="19"/>
      <c r="L2071" s="22">
        <v>44015</v>
      </c>
      <c r="M2071" s="98">
        <v>1315.45079999976</v>
      </c>
      <c r="N2071" s="94">
        <v>1315.45079999976</v>
      </c>
      <c r="O2071" s="94">
        <v>1529.57870000042</v>
      </c>
      <c r="P2071" s="62">
        <f t="shared" si="32"/>
        <v>0.86000857621735893</v>
      </c>
      <c r="Q2071" s="22">
        <v>43747</v>
      </c>
      <c r="R2071" s="99">
        <v>26763.739000000001</v>
      </c>
      <c r="S2071" s="99">
        <v>35463.568038147001</v>
      </c>
      <c r="T2071" s="19"/>
      <c r="U2071" s="23">
        <v>-1.8568131781648801E-4</v>
      </c>
      <c r="V2071" s="63">
        <v>-0.57658941859699597</v>
      </c>
      <c r="W2071" s="23">
        <v>7.9664124295959499E-3</v>
      </c>
      <c r="X2071" s="63">
        <v>-8.8061287217133195</v>
      </c>
      <c r="Y2071" s="23">
        <v>-4.9191902150632801E-2</v>
      </c>
      <c r="Z2071" s="63">
        <v>8.2814131655177299</v>
      </c>
      <c r="AA2071" s="23">
        <v>-9.1979654337628794E-2</v>
      </c>
      <c r="AB2071" s="63">
        <v>7.7086502758902498</v>
      </c>
      <c r="AC2071" s="23">
        <v>6.0143631035316503E-3</v>
      </c>
      <c r="AD2071" s="63">
        <v>20.668733557889901</v>
      </c>
      <c r="AE2071" s="23">
        <v>4.04610122586746E-2</v>
      </c>
      <c r="AF2071" s="64">
        <v>16.239442809834099</v>
      </c>
      <c r="AG2071" s="23">
        <v>-3.82121363873011E-3</v>
      </c>
      <c r="AH2071" s="63">
        <v>-6.4769471646286503</v>
      </c>
      <c r="AI2071" s="23">
        <v>-4.6069634518062202E-2</v>
      </c>
      <c r="AJ2071" s="63">
        <v>5.4791495203971898</v>
      </c>
      <c r="AK2071" s="23">
        <v>0.31545079999894399</v>
      </c>
      <c r="AL2071" s="23">
        <v>4.0650651701071197E-2</v>
      </c>
      <c r="AM2071" s="63">
        <v>20.3429190314782</v>
      </c>
      <c r="AN2071" s="19"/>
      <c r="AO2071" s="26">
        <v>2.4493743483617401E-2</v>
      </c>
      <c r="AP2071" s="26">
        <v>-6.8040994283364895E-2</v>
      </c>
      <c r="AQ2071" s="26">
        <v>3.5875225838026402E-2</v>
      </c>
      <c r="AR2071" s="26">
        <v>-7.5673600869777105E-2</v>
      </c>
      <c r="AS2071" s="24">
        <v>6</v>
      </c>
      <c r="AT2071" s="24">
        <v>6</v>
      </c>
      <c r="AU2071" s="24">
        <v>6</v>
      </c>
      <c r="AV2071" s="25">
        <v>6</v>
      </c>
      <c r="AW2071" s="19"/>
      <c r="AX2071" s="29">
        <v>0.101845706470776</v>
      </c>
      <c r="AY2071" s="30">
        <v>-1.0964459652295799</v>
      </c>
      <c r="AZ2071" s="30">
        <v>9.6794223366259799E-2</v>
      </c>
      <c r="BA2071" s="30">
        <v>-1.2827081306622901</v>
      </c>
      <c r="BB2071" s="62">
        <v>1.03532940102195E-2</v>
      </c>
      <c r="BC2071" s="108">
        <v>-20.334213597583599</v>
      </c>
      <c r="BD2071" s="22">
        <v>43747</v>
      </c>
      <c r="BE2071" s="22">
        <v>43928</v>
      </c>
      <c r="BF2071" s="24"/>
      <c r="BG2071" s="22"/>
      <c r="BH2071" s="37"/>
    </row>
    <row r="2072" spans="1:60" x14ac:dyDescent="0.25">
      <c r="A2072" s="19"/>
      <c r="B2072" s="17" t="s">
        <v>2086</v>
      </c>
      <c r="C2072" s="17" t="s">
        <v>6352</v>
      </c>
      <c r="D2072" s="17" t="s">
        <v>3364</v>
      </c>
      <c r="E2072" s="20" t="s">
        <v>7332</v>
      </c>
      <c r="F2072" s="20" t="s">
        <v>3159</v>
      </c>
      <c r="G2072" s="82" t="s">
        <v>7253</v>
      </c>
      <c r="H2072" s="85" t="s">
        <v>7277</v>
      </c>
      <c r="I2072" s="21" t="s">
        <v>7417</v>
      </c>
      <c r="J2072" s="21" t="s">
        <v>8322</v>
      </c>
      <c r="K2072" s="19"/>
      <c r="L2072" s="22">
        <v>44015</v>
      </c>
      <c r="M2072" s="98">
        <v>1344.03680000082</v>
      </c>
      <c r="N2072" s="94">
        <v>1344.03680000082</v>
      </c>
      <c r="O2072" s="94">
        <v>1561.6708000004301</v>
      </c>
      <c r="P2072" s="62">
        <f t="shared" si="32"/>
        <v>0.8606402834710426</v>
      </c>
      <c r="Q2072" s="22">
        <v>43747</v>
      </c>
      <c r="R2072" s="99">
        <v>41371.567000000003</v>
      </c>
      <c r="S2072" s="99">
        <v>26111.131881683301</v>
      </c>
      <c r="T2072" s="19"/>
      <c r="U2072" s="23">
        <v>-1.8292283311893701E-4</v>
      </c>
      <c r="V2072" s="63">
        <v>-0.57631357012724005</v>
      </c>
      <c r="W2072" s="23">
        <v>8.0492478573432908E-3</v>
      </c>
      <c r="X2072" s="63">
        <v>-8.7978451789385907</v>
      </c>
      <c r="Y2072" s="23">
        <v>-4.8717495375094601E-2</v>
      </c>
      <c r="Z2072" s="63">
        <v>8.3288538430788304</v>
      </c>
      <c r="AA2072" s="23">
        <v>-9.1068702841730603E-2</v>
      </c>
      <c r="AB2072" s="63">
        <v>7.7997454254800704</v>
      </c>
      <c r="AC2072" s="23">
        <v>8.0303468821512104E-3</v>
      </c>
      <c r="AD2072" s="63">
        <v>20.8703319357592</v>
      </c>
      <c r="AE2072" s="23">
        <v>4.3588990623902597E-2</v>
      </c>
      <c r="AF2072" s="64">
        <v>16.5522406463569</v>
      </c>
      <c r="AG2072" s="23">
        <v>-3.8129793083499001E-3</v>
      </c>
      <c r="AH2072" s="63">
        <v>-6.4761237315906302</v>
      </c>
      <c r="AI2072" s="23">
        <v>-4.5585806090457502E-2</v>
      </c>
      <c r="AJ2072" s="63">
        <v>5.5275323631576603</v>
      </c>
      <c r="AK2072" s="23">
        <v>0.34403680000104903</v>
      </c>
      <c r="AL2072" s="23">
        <v>4.39070473112224E-2</v>
      </c>
      <c r="AM2072" s="63">
        <v>23.2015190316888</v>
      </c>
      <c r="AN2072" s="19"/>
      <c r="AO2072" s="26">
        <v>2.44965228903311E-2</v>
      </c>
      <c r="AP2072" s="26">
        <v>-6.8038399135766703E-2</v>
      </c>
      <c r="AQ2072" s="26">
        <v>3.5963080921646899E-2</v>
      </c>
      <c r="AR2072" s="26">
        <v>-7.5594918464994401E-2</v>
      </c>
      <c r="AS2072" s="24">
        <v>6</v>
      </c>
      <c r="AT2072" s="24">
        <v>6</v>
      </c>
      <c r="AU2072" s="24">
        <v>6</v>
      </c>
      <c r="AV2072" s="25">
        <v>6</v>
      </c>
      <c r="AW2072" s="19"/>
      <c r="AX2072" s="29">
        <v>0.10184803711745199</v>
      </c>
      <c r="AY2072" s="30">
        <v>-1.0880973425701099</v>
      </c>
      <c r="AZ2072" s="30">
        <v>9.9606104941244694E-2</v>
      </c>
      <c r="BA2072" s="30">
        <v>-1.27322502586685</v>
      </c>
      <c r="BB2072" s="62">
        <v>1.03535669036864E-2</v>
      </c>
      <c r="BC2072" s="108">
        <v>-20.294693350239001</v>
      </c>
      <c r="BD2072" s="22">
        <v>43747</v>
      </c>
      <c r="BE2072" s="22">
        <v>43928</v>
      </c>
      <c r="BF2072" s="24"/>
      <c r="BG2072" s="22"/>
      <c r="BH2072" s="37"/>
    </row>
    <row r="2073" spans="1:60" x14ac:dyDescent="0.25">
      <c r="A2073" s="19"/>
      <c r="B2073" s="17" t="s">
        <v>2087</v>
      </c>
      <c r="C2073" s="17" t="s">
        <v>6353</v>
      </c>
      <c r="D2073" s="17" t="s">
        <v>3364</v>
      </c>
      <c r="E2073" s="20" t="s">
        <v>7333</v>
      </c>
      <c r="F2073" s="20" t="s">
        <v>3159</v>
      </c>
      <c r="G2073" s="82" t="s">
        <v>7253</v>
      </c>
      <c r="H2073" s="85" t="s">
        <v>7277</v>
      </c>
      <c r="I2073" s="21" t="s">
        <v>7417</v>
      </c>
      <c r="J2073" s="21" t="s">
        <v>8323</v>
      </c>
      <c r="K2073" s="19"/>
      <c r="L2073" s="22">
        <v>44015</v>
      </c>
      <c r="M2073" s="98">
        <v>1323.8610999994</v>
      </c>
      <c r="N2073" s="94">
        <v>1323.8610999994</v>
      </c>
      <c r="O2073" s="94">
        <v>1537.6644999999601</v>
      </c>
      <c r="P2073" s="62">
        <f t="shared" si="32"/>
        <v>0.86095575465222385</v>
      </c>
      <c r="Q2073" s="22">
        <v>43747</v>
      </c>
      <c r="R2073" s="99">
        <v>44780.184000000001</v>
      </c>
      <c r="S2073" s="99">
        <v>139489.36979394499</v>
      </c>
      <c r="T2073" s="19"/>
      <c r="U2073" s="23">
        <v>-1.81557079486083E-4</v>
      </c>
      <c r="V2073" s="63">
        <v>-0.57617699476395501</v>
      </c>
      <c r="W2073" s="23">
        <v>8.0907005212793592E-3</v>
      </c>
      <c r="X2073" s="63">
        <v>-8.7936999125377007</v>
      </c>
      <c r="Y2073" s="23">
        <v>-4.8480820026306902E-2</v>
      </c>
      <c r="Z2073" s="63">
        <v>8.3525213779503193</v>
      </c>
      <c r="AA2073" s="23">
        <v>-9.06135842515505E-2</v>
      </c>
      <c r="AB2073" s="63">
        <v>7.8452572844980804</v>
      </c>
      <c r="AC2073" s="23">
        <v>9.0390113000467006E-3</v>
      </c>
      <c r="AD2073" s="63">
        <v>20.971198377548699</v>
      </c>
      <c r="AE2073" s="23">
        <v>4.5156360427427003E-2</v>
      </c>
      <c r="AF2073" s="64">
        <v>16.7089776266948</v>
      </c>
      <c r="AG2073" s="23">
        <v>-3.8088743767730202E-3</v>
      </c>
      <c r="AH2073" s="63">
        <v>-6.4757132384329497</v>
      </c>
      <c r="AI2073" s="23">
        <v>-4.5344477150138097E-2</v>
      </c>
      <c r="AJ2073" s="63">
        <v>5.5516652571896001</v>
      </c>
      <c r="AK2073" s="23">
        <v>0.32386109999963097</v>
      </c>
      <c r="AL2073" s="23">
        <v>4.1614946407207802E-2</v>
      </c>
      <c r="AM2073" s="63">
        <v>21.183949031546899</v>
      </c>
      <c r="AN2073" s="19"/>
      <c r="AO2073" s="26">
        <v>2.44978899536363E-2</v>
      </c>
      <c r="AP2073" s="26">
        <v>-6.8037122016030502E-2</v>
      </c>
      <c r="AQ2073" s="26">
        <v>3.6007082775540801E-2</v>
      </c>
      <c r="AR2073" s="26">
        <v>-7.5555870362222805E-2</v>
      </c>
      <c r="AS2073" s="24">
        <v>6</v>
      </c>
      <c r="AT2073" s="24">
        <v>6</v>
      </c>
      <c r="AU2073" s="24">
        <v>6</v>
      </c>
      <c r="AV2073" s="25">
        <v>6</v>
      </c>
      <c r="AW2073" s="19"/>
      <c r="AX2073" s="29">
        <v>0.101849175385723</v>
      </c>
      <c r="AY2073" s="30">
        <v>-1.08392833122343</v>
      </c>
      <c r="AZ2073" s="30">
        <v>0.101010551771992</v>
      </c>
      <c r="BA2073" s="30">
        <v>-1.2684871971996501</v>
      </c>
      <c r="BB2073" s="62">
        <v>1.03537002857047E-2</v>
      </c>
      <c r="BC2073" s="108">
        <v>-20.2749624511926</v>
      </c>
      <c r="BD2073" s="22">
        <v>43747</v>
      </c>
      <c r="BE2073" s="22">
        <v>43928</v>
      </c>
      <c r="BF2073" s="24"/>
      <c r="BG2073" s="22"/>
      <c r="BH2073" s="37"/>
    </row>
    <row r="2074" spans="1:60" x14ac:dyDescent="0.25">
      <c r="A2074" s="19"/>
      <c r="B2074" s="17" t="s">
        <v>2088</v>
      </c>
      <c r="C2074" s="17" t="s">
        <v>6354</v>
      </c>
      <c r="D2074" s="17" t="s">
        <v>3364</v>
      </c>
      <c r="E2074" s="20" t="s">
        <v>7334</v>
      </c>
      <c r="F2074" s="20" t="s">
        <v>3159</v>
      </c>
      <c r="G2074" s="82" t="s">
        <v>7253</v>
      </c>
      <c r="H2074" s="85" t="s">
        <v>7277</v>
      </c>
      <c r="I2074" s="21" t="s">
        <v>7417</v>
      </c>
      <c r="J2074" s="21" t="s">
        <v>8324</v>
      </c>
      <c r="K2074" s="19"/>
      <c r="L2074" s="22">
        <v>44015</v>
      </c>
      <c r="M2074" s="98">
        <v>1349.00779999979</v>
      </c>
      <c r="N2074" s="94">
        <v>1349.00779999979</v>
      </c>
      <c r="O2074" s="94">
        <v>1566.2961999997499</v>
      </c>
      <c r="P2074" s="62">
        <f t="shared" si="32"/>
        <v>0.86127247196284162</v>
      </c>
      <c r="Q2074" s="22">
        <v>43747</v>
      </c>
      <c r="R2074" s="99">
        <v>296095.50099999999</v>
      </c>
      <c r="S2074" s="99">
        <v>642906.92325976596</v>
      </c>
      <c r="T2074" s="19"/>
      <c r="U2074" s="23">
        <v>-1.80174050910864E-4</v>
      </c>
      <c r="V2074" s="63">
        <v>-0.57603869190643298</v>
      </c>
      <c r="W2074" s="23">
        <v>8.1320437584508892E-3</v>
      </c>
      <c r="X2074" s="63">
        <v>-8.7895655888278306</v>
      </c>
      <c r="Y2074" s="23">
        <v>-4.8242871776019498E-2</v>
      </c>
      <c r="Z2074" s="63">
        <v>8.3763162029790692</v>
      </c>
      <c r="AA2074" s="23">
        <v>-9.0156964889465604E-2</v>
      </c>
      <c r="AB2074" s="63">
        <v>7.8909192207065599</v>
      </c>
      <c r="AC2074" s="23">
        <v>1.0051489116449401E-2</v>
      </c>
      <c r="AD2074" s="63">
        <v>21.072446159174401</v>
      </c>
      <c r="AE2074" s="23">
        <v>4.6728596327739097E-2</v>
      </c>
      <c r="AF2074" s="64">
        <v>16.866201216733302</v>
      </c>
      <c r="AG2074" s="23">
        <v>-3.8047938351155599E-3</v>
      </c>
      <c r="AH2074" s="63">
        <v>-6.47530518427084</v>
      </c>
      <c r="AI2074" s="23">
        <v>-4.5101796938979498E-2</v>
      </c>
      <c r="AJ2074" s="63">
        <v>5.5759332783054596</v>
      </c>
      <c r="AK2074" s="23">
        <v>0.34900779999967202</v>
      </c>
      <c r="AL2074" s="23">
        <v>4.4467269739470801E-2</v>
      </c>
      <c r="AM2074" s="63">
        <v>23.6986190315511</v>
      </c>
      <c r="AN2074" s="19"/>
      <c r="AO2074" s="26">
        <v>2.44993433680065E-2</v>
      </c>
      <c r="AP2074" s="26">
        <v>-6.8035845139092999E-2</v>
      </c>
      <c r="AQ2074" s="26">
        <v>3.6051227769348798E-2</v>
      </c>
      <c r="AR2074" s="26">
        <v>-7.55165395839867E-2</v>
      </c>
      <c r="AS2074" s="24">
        <v>7</v>
      </c>
      <c r="AT2074" s="24">
        <v>5</v>
      </c>
      <c r="AU2074" s="24">
        <v>6</v>
      </c>
      <c r="AV2074" s="25">
        <v>6</v>
      </c>
      <c r="AW2074" s="19"/>
      <c r="AX2074" s="29">
        <v>0.101850363952253</v>
      </c>
      <c r="AY2074" s="30">
        <v>-1.0797431055107201</v>
      </c>
      <c r="AZ2074" s="30">
        <v>0.102419896931451</v>
      </c>
      <c r="BA2074" s="30">
        <v>-1.2637303909777999</v>
      </c>
      <c r="BB2074" s="62">
        <v>1.0353839078870801E-2</v>
      </c>
      <c r="BC2074" s="108">
        <v>-20.255166296090501</v>
      </c>
      <c r="BD2074" s="22">
        <v>43747</v>
      </c>
      <c r="BE2074" s="22">
        <v>43928</v>
      </c>
      <c r="BF2074" s="24"/>
      <c r="BG2074" s="22"/>
      <c r="BH2074" s="37"/>
    </row>
    <row r="2075" spans="1:60" x14ac:dyDescent="0.25">
      <c r="A2075" s="19"/>
      <c r="B2075" s="17" t="s">
        <v>2089</v>
      </c>
      <c r="C2075" s="17" t="s">
        <v>6355</v>
      </c>
      <c r="D2075" s="17" t="s">
        <v>3365</v>
      </c>
      <c r="E2075" s="20" t="s">
        <v>7289</v>
      </c>
      <c r="F2075" s="20" t="s">
        <v>3166</v>
      </c>
      <c r="G2075" s="82" t="s">
        <v>7251</v>
      </c>
      <c r="H2075" s="85" t="s">
        <v>2982</v>
      </c>
      <c r="I2075" s="21" t="s">
        <v>7417</v>
      </c>
      <c r="J2075" s="21" t="s">
        <v>8325</v>
      </c>
      <c r="K2075" s="19"/>
      <c r="L2075" s="22">
        <v>44015</v>
      </c>
      <c r="M2075" s="98">
        <v>1337.24740000069</v>
      </c>
      <c r="N2075" s="94">
        <v>1337.24740000069</v>
      </c>
      <c r="O2075" s="94">
        <v>1343.90130000003</v>
      </c>
      <c r="P2075" s="62">
        <f t="shared" si="32"/>
        <v>0.99504881794567812</v>
      </c>
      <c r="Q2075" s="22">
        <v>44013</v>
      </c>
      <c r="R2075" s="99">
        <v>29357503.131999999</v>
      </c>
      <c r="S2075" s="99">
        <v>14473542.3997656</v>
      </c>
      <c r="T2075" s="19"/>
      <c r="U2075" s="23">
        <v>-6.6077207884518397E-4</v>
      </c>
      <c r="V2075" s="63">
        <v>-0.624098494699865</v>
      </c>
      <c r="W2075" s="23">
        <v>3.08641599385737E-2</v>
      </c>
      <c r="X2075" s="63">
        <v>-6.5163539708082698</v>
      </c>
      <c r="Y2075" s="23">
        <v>6.7901753647674895E-2</v>
      </c>
      <c r="Z2075" s="63">
        <v>19.990778745355801</v>
      </c>
      <c r="AA2075" s="23">
        <v>0.16560048916464401</v>
      </c>
      <c r="AB2075" s="63">
        <v>33.466664626146702</v>
      </c>
      <c r="AC2075" s="23">
        <v>0.26196047840669101</v>
      </c>
      <c r="AD2075" s="63">
        <v>46.263345088227702</v>
      </c>
      <c r="AE2075" s="23"/>
      <c r="AF2075" s="64"/>
      <c r="AG2075" s="23">
        <v>-4.7147103787210697E-3</v>
      </c>
      <c r="AH2075" s="63">
        <v>-6.5662968386313896</v>
      </c>
      <c r="AI2075" s="23">
        <v>7.7678856154307099E-2</v>
      </c>
      <c r="AJ2075" s="63">
        <v>17.853998587641399</v>
      </c>
      <c r="AK2075" s="23">
        <v>0.32798655297490797</v>
      </c>
      <c r="AL2075" s="23">
        <v>0.121996848916751</v>
      </c>
      <c r="AM2075" s="63">
        <v>58.189027837303001</v>
      </c>
      <c r="AN2075" s="19"/>
      <c r="AO2075" s="26">
        <v>2.6640728299753402E-2</v>
      </c>
      <c r="AP2075" s="26">
        <v>-4.3505557740936597E-2</v>
      </c>
      <c r="AQ2075" s="26">
        <v>6.3607237867472605E-2</v>
      </c>
      <c r="AR2075" s="26">
        <v>-3.3928087210370002E-2</v>
      </c>
      <c r="AS2075" s="24">
        <v>8</v>
      </c>
      <c r="AT2075" s="24">
        <v>4</v>
      </c>
      <c r="AU2075" s="24">
        <v>7</v>
      </c>
      <c r="AV2075" s="25">
        <v>5</v>
      </c>
      <c r="AW2075" s="19"/>
      <c r="AX2075" s="29">
        <v>0.12981610595787099</v>
      </c>
      <c r="AY2075" s="30">
        <v>1.1492378076618499</v>
      </c>
      <c r="AZ2075" s="30">
        <v>1.0643727089627599</v>
      </c>
      <c r="BA2075" s="30">
        <v>1.6629743234843799</v>
      </c>
      <c r="BB2075" s="62">
        <v>1.33827434471641E-2</v>
      </c>
      <c r="BC2075" s="108">
        <v>-13.260438663070101</v>
      </c>
      <c r="BD2075" s="22">
        <v>43881</v>
      </c>
      <c r="BE2075" s="22">
        <v>43913</v>
      </c>
      <c r="BF2075" s="24">
        <v>85</v>
      </c>
      <c r="BG2075" s="22">
        <v>44000</v>
      </c>
      <c r="BH2075" s="37"/>
    </row>
    <row r="2076" spans="1:60" x14ac:dyDescent="0.25">
      <c r="A2076" s="19"/>
      <c r="B2076" s="17" t="s">
        <v>2090</v>
      </c>
      <c r="C2076" s="17" t="s">
        <v>6356</v>
      </c>
      <c r="D2076" s="17" t="s">
        <v>3365</v>
      </c>
      <c r="E2076" s="20" t="s">
        <v>7298</v>
      </c>
      <c r="F2076" s="20" t="s">
        <v>3166</v>
      </c>
      <c r="G2076" s="82" t="s">
        <v>7251</v>
      </c>
      <c r="H2076" s="85" t="s">
        <v>2982</v>
      </c>
      <c r="I2076" s="21" t="s">
        <v>7417</v>
      </c>
      <c r="J2076" s="21" t="s">
        <v>2982</v>
      </c>
      <c r="K2076" s="19"/>
      <c r="L2076" s="22">
        <v>44015</v>
      </c>
      <c r="M2076" s="98">
        <v>1292.36009999923</v>
      </c>
      <c r="N2076" s="94">
        <v>1292.36009999923</v>
      </c>
      <c r="O2076" s="94">
        <v>1298.7410000003899</v>
      </c>
      <c r="P2076" s="62">
        <f t="shared" si="32"/>
        <v>0.9950868571938839</v>
      </c>
      <c r="Q2076" s="22">
        <v>44013</v>
      </c>
      <c r="R2076" s="99">
        <v>1781451.459</v>
      </c>
      <c r="S2076" s="99">
        <v>881520.67279785196</v>
      </c>
      <c r="T2076" s="19"/>
      <c r="U2076" s="23">
        <v>-6.4166910124186004E-4</v>
      </c>
      <c r="V2076" s="63">
        <v>-0.62218819693953298</v>
      </c>
      <c r="W2076" s="23">
        <v>3.1455824648219298E-2</v>
      </c>
      <c r="X2076" s="63">
        <v>-6.4571874998437098</v>
      </c>
      <c r="Y2076" s="23">
        <v>7.1643272736764602E-2</v>
      </c>
      <c r="Z2076" s="63">
        <v>20.3649306542648</v>
      </c>
      <c r="AA2076" s="23">
        <v>0.17339327593246701</v>
      </c>
      <c r="AB2076" s="63">
        <v>34.2459433029289</v>
      </c>
      <c r="AC2076" s="23"/>
      <c r="AD2076" s="63"/>
      <c r="AE2076" s="23"/>
      <c r="AF2076" s="64"/>
      <c r="AG2076" s="23">
        <v>-4.6576283139074803E-3</v>
      </c>
      <c r="AH2076" s="63">
        <v>-6.5605886321500302</v>
      </c>
      <c r="AI2076" s="23">
        <v>8.1485285645612707E-2</v>
      </c>
      <c r="AJ2076" s="63">
        <v>18.234641536779201</v>
      </c>
      <c r="AK2076" s="23">
        <v>0.29236009999847701</v>
      </c>
      <c r="AL2076" s="23">
        <v>0.17488846351450801</v>
      </c>
      <c r="AM2076" s="63">
        <v>46.111876995477402</v>
      </c>
      <c r="AN2076" s="19"/>
      <c r="AO2076" s="26">
        <v>2.66996402096993E-2</v>
      </c>
      <c r="AP2076" s="26">
        <v>-4.3450643745964003E-2</v>
      </c>
      <c r="AQ2076" s="26">
        <v>6.4217702920359401E-2</v>
      </c>
      <c r="AR2076" s="26">
        <v>-3.3532998362716199E-2</v>
      </c>
      <c r="AS2076" s="24">
        <v>8</v>
      </c>
      <c r="AT2076" s="24">
        <v>4</v>
      </c>
      <c r="AU2076" s="24">
        <v>7</v>
      </c>
      <c r="AV2076" s="25">
        <v>5</v>
      </c>
      <c r="AW2076" s="19"/>
      <c r="AX2076" s="29">
        <v>0.12937343493904299</v>
      </c>
      <c r="AY2076" s="30">
        <v>1.2084889415964399</v>
      </c>
      <c r="AZ2076" s="30">
        <v>1.09167791956497</v>
      </c>
      <c r="BA2076" s="30">
        <v>1.7523976958127601</v>
      </c>
      <c r="BB2076" s="62">
        <v>1.33375523795803E-2</v>
      </c>
      <c r="BC2076" s="108">
        <v>-13.182178399336401</v>
      </c>
      <c r="BD2076" s="22">
        <v>43881</v>
      </c>
      <c r="BE2076" s="22">
        <v>43913</v>
      </c>
      <c r="BF2076" s="24">
        <v>85</v>
      </c>
      <c r="BG2076" s="22">
        <v>44000</v>
      </c>
      <c r="BH2076" s="37"/>
    </row>
    <row r="2077" spans="1:60" x14ac:dyDescent="0.25">
      <c r="A2077" s="19"/>
      <c r="B2077" s="17" t="s">
        <v>2091</v>
      </c>
      <c r="C2077" s="17" t="s">
        <v>6357</v>
      </c>
      <c r="D2077" s="17" t="s">
        <v>3366</v>
      </c>
      <c r="E2077" s="20" t="s">
        <v>7288</v>
      </c>
      <c r="F2077" s="20" t="s">
        <v>3150</v>
      </c>
      <c r="G2077" s="82" t="s">
        <v>2982</v>
      </c>
      <c r="H2077" s="85" t="s">
        <v>7286</v>
      </c>
      <c r="I2077" s="21" t="s">
        <v>7417</v>
      </c>
      <c r="J2077" s="21" t="s">
        <v>2982</v>
      </c>
      <c r="K2077" s="19"/>
      <c r="L2077" s="22">
        <v>43847</v>
      </c>
      <c r="M2077" s="98"/>
      <c r="N2077" s="94"/>
      <c r="O2077" s="94">
        <v>1047.3414999991701</v>
      </c>
      <c r="P2077" s="62">
        <f t="shared" si="32"/>
        <v>0</v>
      </c>
      <c r="Q2077" s="22">
        <v>43847</v>
      </c>
      <c r="R2077" s="99"/>
      <c r="S2077" s="99">
        <v>7514385.0962031297</v>
      </c>
      <c r="T2077" s="19"/>
      <c r="U2077" s="23"/>
      <c r="V2077" s="63"/>
      <c r="W2077" s="23"/>
      <c r="X2077" s="63"/>
      <c r="Y2077" s="23"/>
      <c r="Z2077" s="63"/>
      <c r="AA2077" s="23"/>
      <c r="AB2077" s="63"/>
      <c r="AC2077" s="23"/>
      <c r="AD2077" s="63"/>
      <c r="AE2077" s="23"/>
      <c r="AF2077" s="64"/>
      <c r="AG2077" s="23"/>
      <c r="AH2077" s="63"/>
      <c r="AI2077" s="23"/>
      <c r="AJ2077" s="63"/>
      <c r="AK2077" s="23"/>
      <c r="AL2077" s="23"/>
      <c r="AM2077" s="63"/>
      <c r="AN2077" s="19"/>
      <c r="AO2077" s="26">
        <v>6.5514005837030698E-4</v>
      </c>
      <c r="AP2077" s="26">
        <v>-5.2998089267930503E-4</v>
      </c>
      <c r="AQ2077" s="26">
        <v>1.8458631220710201E-3</v>
      </c>
      <c r="AR2077" s="26">
        <v>9.19215903195436E-4</v>
      </c>
      <c r="AS2077" s="24"/>
      <c r="AT2077" s="24"/>
      <c r="AU2077" s="24"/>
      <c r="AV2077" s="25"/>
      <c r="AW2077" s="19"/>
      <c r="AX2077" s="29"/>
      <c r="AY2077" s="30"/>
      <c r="AZ2077" s="30"/>
      <c r="BA2077" s="30"/>
      <c r="BB2077" s="62"/>
      <c r="BC2077" s="108">
        <v>-0.117563267951596</v>
      </c>
      <c r="BD2077" s="22">
        <v>43754</v>
      </c>
      <c r="BE2077" s="22">
        <v>43760</v>
      </c>
      <c r="BF2077" s="24">
        <v>13</v>
      </c>
      <c r="BG2077" s="22">
        <v>43773</v>
      </c>
      <c r="BH2077" s="37"/>
    </row>
    <row r="2078" spans="1:60" x14ac:dyDescent="0.25">
      <c r="A2078" s="19"/>
      <c r="B2078" s="17" t="s">
        <v>2092</v>
      </c>
      <c r="C2078" s="17" t="s">
        <v>6358</v>
      </c>
      <c r="D2078" s="17" t="s">
        <v>3367</v>
      </c>
      <c r="E2078" s="20" t="s">
        <v>7289</v>
      </c>
      <c r="F2078" s="20" t="s">
        <v>3153</v>
      </c>
      <c r="G2078" s="82" t="s">
        <v>7251</v>
      </c>
      <c r="H2078" s="85" t="s">
        <v>7263</v>
      </c>
      <c r="I2078" s="21" t="s">
        <v>7417</v>
      </c>
      <c r="J2078" s="21" t="s">
        <v>8326</v>
      </c>
      <c r="K2078" s="19"/>
      <c r="L2078" s="22">
        <v>44015</v>
      </c>
      <c r="M2078" s="98">
        <v>2400.8654000014099</v>
      </c>
      <c r="N2078" s="94">
        <v>2400.8654000014099</v>
      </c>
      <c r="O2078" s="94">
        <v>2591.23550000042</v>
      </c>
      <c r="P2078" s="62">
        <f t="shared" si="32"/>
        <v>0.92653307659648099</v>
      </c>
      <c r="Q2078" s="22">
        <v>43881</v>
      </c>
      <c r="R2078" s="99">
        <v>26389935.863000002</v>
      </c>
      <c r="S2078" s="99">
        <v>30529261.3327187</v>
      </c>
      <c r="T2078" s="19"/>
      <c r="U2078" s="23">
        <v>2.8035381037625502E-3</v>
      </c>
      <c r="V2078" s="63">
        <v>-0.27766747643909201</v>
      </c>
      <c r="W2078" s="23">
        <v>3.7152577067899997E-2</v>
      </c>
      <c r="X2078" s="63">
        <v>-5.88751225787564</v>
      </c>
      <c r="Y2078" s="23">
        <v>-5.5406077174702702E-2</v>
      </c>
      <c r="Z2078" s="63">
        <v>7.6599956631107498</v>
      </c>
      <c r="AA2078" s="23">
        <v>-3.18542252834959E-2</v>
      </c>
      <c r="AB2078" s="63">
        <v>13.7211931813072</v>
      </c>
      <c r="AC2078" s="23">
        <v>1.1624900143942799E-2</v>
      </c>
      <c r="AD2078" s="63">
        <v>21.2297872619238</v>
      </c>
      <c r="AE2078" s="23">
        <v>4.1991441043137498E-2</v>
      </c>
      <c r="AF2078" s="64">
        <v>16.3924856882659</v>
      </c>
      <c r="AG2078" s="23">
        <v>3.81101640050474E-3</v>
      </c>
      <c r="AH2078" s="63">
        <v>-5.7137241607051701</v>
      </c>
      <c r="AI2078" s="23">
        <v>-4.5384814985518503E-2</v>
      </c>
      <c r="AJ2078" s="63">
        <v>5.5476314736515597</v>
      </c>
      <c r="AK2078" s="23">
        <v>0.97901793663040704</v>
      </c>
      <c r="AL2078" s="23">
        <v>4.3453568416225601E-2</v>
      </c>
      <c r="AM2078" s="63">
        <v>-35.997796845273101</v>
      </c>
      <c r="AN2078" s="19"/>
      <c r="AO2078" s="26">
        <v>1.4405413696295E-2</v>
      </c>
      <c r="AP2078" s="26">
        <v>-3.01827031544235E-2</v>
      </c>
      <c r="AQ2078" s="26">
        <v>5.1378903963268399E-2</v>
      </c>
      <c r="AR2078" s="26">
        <v>-9.5888552049436804E-2</v>
      </c>
      <c r="AS2078" s="24">
        <v>6</v>
      </c>
      <c r="AT2078" s="24">
        <v>6</v>
      </c>
      <c r="AU2078" s="24">
        <v>7</v>
      </c>
      <c r="AV2078" s="25">
        <v>5</v>
      </c>
      <c r="AW2078" s="19"/>
      <c r="AX2078" s="29">
        <v>8.1353933627105995E-2</v>
      </c>
      <c r="AY2078" s="30">
        <v>-0.71331286972508701</v>
      </c>
      <c r="AZ2078" s="30">
        <v>0.30678357329588801</v>
      </c>
      <c r="BA2078" s="30">
        <v>-0.92204583936108997</v>
      </c>
      <c r="BB2078" s="62">
        <v>8.3764271202198901E-3</v>
      </c>
      <c r="BC2078" s="108">
        <v>-16.1697614903096</v>
      </c>
      <c r="BD2078" s="22">
        <v>43881</v>
      </c>
      <c r="BE2078" s="22">
        <v>43914</v>
      </c>
      <c r="BF2078" s="24"/>
      <c r="BG2078" s="22"/>
      <c r="BH2078" s="37"/>
    </row>
    <row r="2079" spans="1:60" x14ac:dyDescent="0.25">
      <c r="A2079" s="19"/>
      <c r="B2079" s="17" t="s">
        <v>2093</v>
      </c>
      <c r="C2079" s="17" t="s">
        <v>6359</v>
      </c>
      <c r="D2079" s="17" t="s">
        <v>3367</v>
      </c>
      <c r="E2079" s="20" t="s">
        <v>7298</v>
      </c>
      <c r="F2079" s="20" t="s">
        <v>3153</v>
      </c>
      <c r="G2079" s="82" t="s">
        <v>7251</v>
      </c>
      <c r="H2079" s="85" t="s">
        <v>7263</v>
      </c>
      <c r="I2079" s="21" t="s">
        <v>7417</v>
      </c>
      <c r="J2079" s="21" t="s">
        <v>8327</v>
      </c>
      <c r="K2079" s="19"/>
      <c r="L2079" s="22">
        <v>44015</v>
      </c>
      <c r="M2079" s="98">
        <v>2890.7595000006299</v>
      </c>
      <c r="N2079" s="94">
        <v>2890.7595000006299</v>
      </c>
      <c r="O2079" s="94">
        <v>3105.72899999842</v>
      </c>
      <c r="P2079" s="62">
        <f t="shared" si="32"/>
        <v>0.93078291763450727</v>
      </c>
      <c r="Q2079" s="22">
        <v>43881</v>
      </c>
      <c r="R2079" s="99">
        <v>3284031.469</v>
      </c>
      <c r="S2079" s="99">
        <v>3809261.7515898398</v>
      </c>
      <c r="T2079" s="19"/>
      <c r="U2079" s="23">
        <v>2.8377709222695601E-3</v>
      </c>
      <c r="V2079" s="63">
        <v>-0.274244194588391</v>
      </c>
      <c r="W2079" s="23">
        <v>3.82158426673413E-2</v>
      </c>
      <c r="X2079" s="63">
        <v>-5.7811856979315097</v>
      </c>
      <c r="Y2079" s="23">
        <v>-4.9516423033346697E-2</v>
      </c>
      <c r="Z2079" s="63">
        <v>8.2489610772463493</v>
      </c>
      <c r="AA2079" s="23">
        <v>-1.9659613506519201E-2</v>
      </c>
      <c r="AB2079" s="63">
        <v>14.940654359001201</v>
      </c>
      <c r="AC2079" s="23">
        <v>3.72524452632206E-2</v>
      </c>
      <c r="AD2079" s="63">
        <v>23.792541773844299</v>
      </c>
      <c r="AE2079" s="23">
        <v>8.1578979270561805E-2</v>
      </c>
      <c r="AF2079" s="64">
        <v>20.351239511015599</v>
      </c>
      <c r="AG2079" s="23">
        <v>3.9138882075349102E-3</v>
      </c>
      <c r="AH2079" s="63">
        <v>-5.7034369800021496</v>
      </c>
      <c r="AI2079" s="23">
        <v>-3.9334244119345399E-2</v>
      </c>
      <c r="AJ2079" s="63">
        <v>6.1526885602725097</v>
      </c>
      <c r="AK2079" s="23">
        <v>0.522173397925217</v>
      </c>
      <c r="AL2079" s="23">
        <v>4.5314437125853098E-2</v>
      </c>
      <c r="AM2079" s="63">
        <v>65.098667659214698</v>
      </c>
      <c r="AN2079" s="19"/>
      <c r="AO2079" s="26">
        <v>1.44400771150686E-2</v>
      </c>
      <c r="AP2079" s="26">
        <v>-3.01495812946087E-2</v>
      </c>
      <c r="AQ2079" s="26">
        <v>5.2456786401307902E-2</v>
      </c>
      <c r="AR2079" s="26">
        <v>-9.4931203086162E-2</v>
      </c>
      <c r="AS2079" s="24">
        <v>6</v>
      </c>
      <c r="AT2079" s="24">
        <v>6</v>
      </c>
      <c r="AU2079" s="24">
        <v>7</v>
      </c>
      <c r="AV2079" s="25">
        <v>5</v>
      </c>
      <c r="AW2079" s="19"/>
      <c r="AX2079" s="29">
        <v>8.1369058942800596E-2</v>
      </c>
      <c r="AY2079" s="30">
        <v>-0.576160664788404</v>
      </c>
      <c r="AZ2079" s="30">
        <v>0.346637792517413</v>
      </c>
      <c r="BA2079" s="30">
        <v>-0.74839561296812496</v>
      </c>
      <c r="BB2079" s="62">
        <v>8.3783085580671508E-3</v>
      </c>
      <c r="BC2079" s="108">
        <v>-16.0752596249513</v>
      </c>
      <c r="BD2079" s="22">
        <v>43881</v>
      </c>
      <c r="BE2079" s="22">
        <v>43914</v>
      </c>
      <c r="BF2079" s="24"/>
      <c r="BG2079" s="22"/>
      <c r="BH2079" s="37"/>
    </row>
    <row r="2080" spans="1:60" x14ac:dyDescent="0.25">
      <c r="A2080" s="19"/>
      <c r="B2080" s="17" t="s">
        <v>2094</v>
      </c>
      <c r="C2080" s="17" t="s">
        <v>6360</v>
      </c>
      <c r="D2080" s="17" t="s">
        <v>3367</v>
      </c>
      <c r="E2080" s="20" t="s">
        <v>7403</v>
      </c>
      <c r="F2080" s="20" t="s">
        <v>3153</v>
      </c>
      <c r="G2080" s="82" t="s">
        <v>7251</v>
      </c>
      <c r="H2080" s="85" t="s">
        <v>7263</v>
      </c>
      <c r="I2080" s="21" t="s">
        <v>7417</v>
      </c>
      <c r="J2080" s="21" t="s">
        <v>2982</v>
      </c>
      <c r="K2080" s="19"/>
      <c r="L2080" s="22">
        <v>44015</v>
      </c>
      <c r="M2080" s="98">
        <v>1068.37209999934</v>
      </c>
      <c r="N2080" s="94">
        <v>1068.37209999934</v>
      </c>
      <c r="O2080" s="94">
        <v>1145.3013000004</v>
      </c>
      <c r="P2080" s="62">
        <f t="shared" si="32"/>
        <v>0.9328306009946612</v>
      </c>
      <c r="Q2080" s="22">
        <v>43881</v>
      </c>
      <c r="R2080" s="99">
        <v>5086842.9970000004</v>
      </c>
      <c r="S2080" s="99">
        <v>4838998.93260937</v>
      </c>
      <c r="T2080" s="19"/>
      <c r="U2080" s="23">
        <v>2.8542292093334302E-3</v>
      </c>
      <c r="V2080" s="63">
        <v>-0.27259836588200398</v>
      </c>
      <c r="W2080" s="23">
        <v>3.8726634114937E-2</v>
      </c>
      <c r="X2080" s="63">
        <v>-5.7301065531719404</v>
      </c>
      <c r="Y2080" s="23">
        <v>-4.6675483930812299E-2</v>
      </c>
      <c r="Z2080" s="63">
        <v>8.5330549875070592</v>
      </c>
      <c r="AA2080" s="23">
        <v>-1.37507997787907E-2</v>
      </c>
      <c r="AB2080" s="63">
        <v>15.531535731774101</v>
      </c>
      <c r="AC2080" s="23">
        <v>4.9785129391238997E-2</v>
      </c>
      <c r="AD2080" s="63">
        <v>25.045810186653402</v>
      </c>
      <c r="AE2080" s="23"/>
      <c r="AF2080" s="64"/>
      <c r="AG2080" s="23">
        <v>3.9632399275433298E-3</v>
      </c>
      <c r="AH2080" s="63">
        <v>-5.6985018080013097</v>
      </c>
      <c r="AI2080" s="23">
        <v>-3.6415498314454502E-2</v>
      </c>
      <c r="AJ2080" s="63">
        <v>6.4445631407579604</v>
      </c>
      <c r="AK2080" s="23">
        <v>6.0076156018112697E-2</v>
      </c>
      <c r="AL2080" s="23">
        <v>2.3956973418535199E-2</v>
      </c>
      <c r="AM2080" s="63">
        <v>31.397988141630801</v>
      </c>
      <c r="AN2080" s="19"/>
      <c r="AO2080" s="26">
        <v>1.4456718850851801E-2</v>
      </c>
      <c r="AP2080" s="26">
        <v>-3.0133667581139899E-2</v>
      </c>
      <c r="AQ2080" s="26">
        <v>5.2974570764490601E-2</v>
      </c>
      <c r="AR2080" s="26">
        <v>-9.4470480479649302E-2</v>
      </c>
      <c r="AS2080" s="24">
        <v>6</v>
      </c>
      <c r="AT2080" s="24">
        <v>6</v>
      </c>
      <c r="AU2080" s="24">
        <v>7</v>
      </c>
      <c r="AV2080" s="25">
        <v>5</v>
      </c>
      <c r="AW2080" s="19"/>
      <c r="AX2080" s="29">
        <v>8.1376972599100594E-2</v>
      </c>
      <c r="AY2080" s="30">
        <v>-0.50973923436868096</v>
      </c>
      <c r="AZ2080" s="30">
        <v>0.365939750437974</v>
      </c>
      <c r="BA2080" s="30">
        <v>-0.66366667539387003</v>
      </c>
      <c r="BB2080" s="62">
        <v>8.3792797941714507E-3</v>
      </c>
      <c r="BC2080" s="108">
        <v>-16.029781857418101</v>
      </c>
      <c r="BD2080" s="22">
        <v>43881</v>
      </c>
      <c r="BE2080" s="22">
        <v>43914</v>
      </c>
      <c r="BF2080" s="24"/>
      <c r="BG2080" s="22"/>
      <c r="BH2080" s="37"/>
    </row>
    <row r="2081" spans="1:60" x14ac:dyDescent="0.25">
      <c r="A2081" s="19"/>
      <c r="B2081" s="17" t="s">
        <v>2095</v>
      </c>
      <c r="C2081" s="17" t="s">
        <v>6361</v>
      </c>
      <c r="D2081" s="17" t="s">
        <v>3367</v>
      </c>
      <c r="E2081" s="20" t="s">
        <v>7293</v>
      </c>
      <c r="F2081" s="20" t="s">
        <v>3153</v>
      </c>
      <c r="G2081" s="82" t="s">
        <v>7251</v>
      </c>
      <c r="H2081" s="85" t="s">
        <v>7263</v>
      </c>
      <c r="I2081" s="21" t="s">
        <v>7417</v>
      </c>
      <c r="J2081" s="21" t="s">
        <v>8328</v>
      </c>
      <c r="K2081" s="19"/>
      <c r="L2081" s="22">
        <v>44015</v>
      </c>
      <c r="M2081" s="98">
        <v>1897.7375000007501</v>
      </c>
      <c r="N2081" s="94">
        <v>1897.7375000007501</v>
      </c>
      <c r="O2081" s="94">
        <v>2038.33819999918</v>
      </c>
      <c r="P2081" s="62">
        <f t="shared" si="32"/>
        <v>0.93102189813325065</v>
      </c>
      <c r="Q2081" s="22">
        <v>43881</v>
      </c>
      <c r="R2081" s="99">
        <v>18516203.857000001</v>
      </c>
      <c r="S2081" s="99">
        <v>21845895.433937501</v>
      </c>
      <c r="T2081" s="19"/>
      <c r="U2081" s="23">
        <v>2.8397289588610901E-3</v>
      </c>
      <c r="V2081" s="63">
        <v>-0.27404839092923799</v>
      </c>
      <c r="W2081" s="23">
        <v>3.8275425606116201E-2</v>
      </c>
      <c r="X2081" s="63">
        <v>-5.7752274040540197</v>
      </c>
      <c r="Y2081" s="23">
        <v>-4.9185074469278299E-2</v>
      </c>
      <c r="Z2081" s="63">
        <v>8.2820959336531796</v>
      </c>
      <c r="AA2081" s="23">
        <v>-1.89716697932454E-2</v>
      </c>
      <c r="AB2081" s="63">
        <v>15.0094487303286</v>
      </c>
      <c r="AC2081" s="23">
        <v>3.8707609886842E-2</v>
      </c>
      <c r="AD2081" s="63">
        <v>23.938058236206398</v>
      </c>
      <c r="AE2081" s="23">
        <v>8.41044983644679E-2</v>
      </c>
      <c r="AF2081" s="64">
        <v>20.6037914204062</v>
      </c>
      <c r="AG2081" s="23">
        <v>3.91963701986242E-3</v>
      </c>
      <c r="AH2081" s="63">
        <v>-5.7028620987694003</v>
      </c>
      <c r="AI2081" s="23">
        <v>-3.8993789612504798E-2</v>
      </c>
      <c r="AJ2081" s="63">
        <v>6.1867340109529296</v>
      </c>
      <c r="AK2081" s="23">
        <v>0.58184337751299597</v>
      </c>
      <c r="AL2081" s="23">
        <v>4.9562859823708998E-2</v>
      </c>
      <c r="AM2081" s="63">
        <v>71.0656656179344</v>
      </c>
      <c r="AN2081" s="19"/>
      <c r="AO2081" s="26">
        <v>1.4442019883063E-2</v>
      </c>
      <c r="AP2081" s="26">
        <v>-3.0147745838803499E-2</v>
      </c>
      <c r="AQ2081" s="26">
        <v>5.2517179014103001E-2</v>
      </c>
      <c r="AR2081" s="26">
        <v>-9.4877134910348104E-2</v>
      </c>
      <c r="AS2081" s="24">
        <v>6</v>
      </c>
      <c r="AT2081" s="24">
        <v>6</v>
      </c>
      <c r="AU2081" s="24">
        <v>7</v>
      </c>
      <c r="AV2081" s="25">
        <v>5</v>
      </c>
      <c r="AW2081" s="19"/>
      <c r="AX2081" s="29">
        <v>8.1369918268028404E-2</v>
      </c>
      <c r="AY2081" s="30">
        <v>-0.56842634413351301</v>
      </c>
      <c r="AZ2081" s="30">
        <v>0.348885623795468</v>
      </c>
      <c r="BA2081" s="30">
        <v>-0.73855081566398395</v>
      </c>
      <c r="BB2081" s="62">
        <v>8.3784153545366294E-3</v>
      </c>
      <c r="BC2081" s="108">
        <v>-16.069928925426201</v>
      </c>
      <c r="BD2081" s="22">
        <v>43881</v>
      </c>
      <c r="BE2081" s="22">
        <v>43914</v>
      </c>
      <c r="BF2081" s="24"/>
      <c r="BG2081" s="22"/>
      <c r="BH2081" s="37"/>
    </row>
    <row r="2082" spans="1:60" x14ac:dyDescent="0.25">
      <c r="A2082" s="19"/>
      <c r="B2082" s="17" t="s">
        <v>2096</v>
      </c>
      <c r="C2082" s="17" t="s">
        <v>6362</v>
      </c>
      <c r="D2082" s="17" t="s">
        <v>3367</v>
      </c>
      <c r="E2082" s="20" t="s">
        <v>7294</v>
      </c>
      <c r="F2082" s="20" t="s">
        <v>3153</v>
      </c>
      <c r="G2082" s="82" t="s">
        <v>7251</v>
      </c>
      <c r="H2082" s="85" t="s">
        <v>7263</v>
      </c>
      <c r="I2082" s="21" t="s">
        <v>7417</v>
      </c>
      <c r="J2082" s="21" t="s">
        <v>8329</v>
      </c>
      <c r="K2082" s="19"/>
      <c r="L2082" s="22">
        <v>44015</v>
      </c>
      <c r="M2082" s="98">
        <v>1414.67449999973</v>
      </c>
      <c r="N2082" s="94">
        <v>1414.67449999973</v>
      </c>
      <c r="O2082" s="94">
        <v>1517.0953999999899</v>
      </c>
      <c r="P2082" s="62">
        <f t="shared" si="32"/>
        <v>0.93248882041283587</v>
      </c>
      <c r="Q2082" s="22">
        <v>43881</v>
      </c>
      <c r="R2082" s="99">
        <v>1695166.7320000001</v>
      </c>
      <c r="S2082" s="99">
        <v>1752422.3482168</v>
      </c>
      <c r="T2082" s="19"/>
      <c r="U2082" s="23">
        <v>2.8514472123788398E-3</v>
      </c>
      <c r="V2082" s="63">
        <v>-0.27287656557746198</v>
      </c>
      <c r="W2082" s="23">
        <v>3.8641432225631399E-2</v>
      </c>
      <c r="X2082" s="63">
        <v>-5.7386267421025003</v>
      </c>
      <c r="Y2082" s="23">
        <v>-4.7149793621429098E-2</v>
      </c>
      <c r="Z2082" s="63">
        <v>8.4856240184453799</v>
      </c>
      <c r="AA2082" s="23">
        <v>-1.4738309653694199E-2</v>
      </c>
      <c r="AB2082" s="63">
        <v>15.432784744291</v>
      </c>
      <c r="AC2082" s="23">
        <v>4.7685393372375998E-2</v>
      </c>
      <c r="AD2082" s="63">
        <v>24.835836584767101</v>
      </c>
      <c r="AE2082" s="23">
        <v>9.8187511579453698E-2</v>
      </c>
      <c r="AF2082" s="64">
        <v>22.012092741904802</v>
      </c>
      <c r="AG2082" s="23">
        <v>3.9550025303469703E-3</v>
      </c>
      <c r="AH2082" s="63">
        <v>-5.6993255477209503</v>
      </c>
      <c r="AI2082" s="23">
        <v>-3.6902737201671698E-2</v>
      </c>
      <c r="AJ2082" s="63">
        <v>6.3958392520362404</v>
      </c>
      <c r="AK2082" s="23">
        <v>0.41467449999996497</v>
      </c>
      <c r="AL2082" s="23">
        <v>3.7269892680342302E-2</v>
      </c>
      <c r="AM2082" s="63">
        <v>54.348777866689503</v>
      </c>
      <c r="AN2082" s="19"/>
      <c r="AO2082" s="26">
        <v>1.44539172015357E-2</v>
      </c>
      <c r="AP2082" s="26">
        <v>-3.0136311633214102E-2</v>
      </c>
      <c r="AQ2082" s="26">
        <v>5.2888232601617298E-2</v>
      </c>
      <c r="AR2082" s="26">
        <v>-9.4547447929508102E-2</v>
      </c>
      <c r="AS2082" s="24">
        <v>6</v>
      </c>
      <c r="AT2082" s="24">
        <v>6</v>
      </c>
      <c r="AU2082" s="24">
        <v>7</v>
      </c>
      <c r="AV2082" s="25">
        <v>5</v>
      </c>
      <c r="AW2082" s="19"/>
      <c r="AX2082" s="29">
        <v>8.1375654036673906E-2</v>
      </c>
      <c r="AY2082" s="30">
        <v>-0.52084011496117499</v>
      </c>
      <c r="AZ2082" s="30">
        <v>0.36271366389610199</v>
      </c>
      <c r="BA2082" s="30">
        <v>-0.67785599253693396</v>
      </c>
      <c r="BB2082" s="62">
        <v>8.3791179912168397E-3</v>
      </c>
      <c r="BC2082" s="108">
        <v>-16.0373764234246</v>
      </c>
      <c r="BD2082" s="22">
        <v>43881</v>
      </c>
      <c r="BE2082" s="22">
        <v>43914</v>
      </c>
      <c r="BF2082" s="24"/>
      <c r="BG2082" s="22"/>
      <c r="BH2082" s="37"/>
    </row>
    <row r="2083" spans="1:60" x14ac:dyDescent="0.25">
      <c r="A2083" s="19"/>
      <c r="B2083" s="17" t="s">
        <v>2097</v>
      </c>
      <c r="C2083" s="17" t="s">
        <v>6363</v>
      </c>
      <c r="D2083" s="17" t="s">
        <v>3367</v>
      </c>
      <c r="E2083" s="20" t="s">
        <v>7305</v>
      </c>
      <c r="F2083" s="20" t="s">
        <v>3153</v>
      </c>
      <c r="G2083" s="82" t="s">
        <v>7251</v>
      </c>
      <c r="H2083" s="85" t="s">
        <v>7263</v>
      </c>
      <c r="I2083" s="21" t="s">
        <v>7417</v>
      </c>
      <c r="J2083" s="21" t="s">
        <v>8330</v>
      </c>
      <c r="K2083" s="19"/>
      <c r="L2083" s="22">
        <v>44015</v>
      </c>
      <c r="M2083" s="98">
        <v>1235.81039999984</v>
      </c>
      <c r="N2083" s="94">
        <v>1235.81039999984</v>
      </c>
      <c r="O2083" s="94">
        <v>1235.81039999984</v>
      </c>
      <c r="P2083" s="62">
        <f t="shared" si="32"/>
        <v>1</v>
      </c>
      <c r="Q2083" s="22">
        <v>44015</v>
      </c>
      <c r="R2083" s="99">
        <v>0</v>
      </c>
      <c r="S2083" s="99">
        <v>0</v>
      </c>
      <c r="T2083" s="19"/>
      <c r="U2083" s="23">
        <v>0</v>
      </c>
      <c r="V2083" s="63">
        <v>-0.55802128681534702</v>
      </c>
      <c r="W2083" s="23">
        <v>0</v>
      </c>
      <c r="X2083" s="63">
        <v>-9.6027699646656401</v>
      </c>
      <c r="Y2083" s="23">
        <v>0</v>
      </c>
      <c r="Z2083" s="63">
        <v>13.200603380581001</v>
      </c>
      <c r="AA2083" s="23">
        <v>0</v>
      </c>
      <c r="AB2083" s="63">
        <v>16.906615709653099</v>
      </c>
      <c r="AC2083" s="23">
        <v>1.15574251685757E-2</v>
      </c>
      <c r="AD2083" s="63">
        <v>21.223039764387099</v>
      </c>
      <c r="AE2083" s="23">
        <v>7.0973820553263095E-2</v>
      </c>
      <c r="AF2083" s="64">
        <v>19.290723639278401</v>
      </c>
      <c r="AG2083" s="23">
        <v>0</v>
      </c>
      <c r="AH2083" s="63">
        <v>-6.0948258007556397</v>
      </c>
      <c r="AI2083" s="23">
        <v>0</v>
      </c>
      <c r="AJ2083" s="63">
        <v>10.0861129722034</v>
      </c>
      <c r="AK2083" s="23">
        <v>0.23581039999960901</v>
      </c>
      <c r="AL2083" s="23">
        <v>4.1121484655377599E-2</v>
      </c>
      <c r="AM2083" s="63">
        <v>17.1561574485386</v>
      </c>
      <c r="AN2083" s="19"/>
      <c r="AO2083" s="26">
        <v>0</v>
      </c>
      <c r="AP2083" s="26">
        <v>0</v>
      </c>
      <c r="AQ2083" s="26">
        <v>0</v>
      </c>
      <c r="AR2083" s="26">
        <v>0</v>
      </c>
      <c r="AS2083" s="24">
        <v>0</v>
      </c>
      <c r="AT2083" s="24">
        <v>0</v>
      </c>
      <c r="AU2083" s="24">
        <v>7</v>
      </c>
      <c r="AV2083" s="25">
        <v>5</v>
      </c>
      <c r="AW2083" s="19"/>
      <c r="AX2083" s="29">
        <v>0</v>
      </c>
      <c r="AY2083" s="30">
        <v>-117.545979959425</v>
      </c>
      <c r="AZ2083" s="30">
        <v>0.39470262811346402</v>
      </c>
      <c r="BA2083" s="30">
        <v>-15.971119820984301</v>
      </c>
      <c r="BB2083" s="62">
        <v>0</v>
      </c>
      <c r="BC2083" s="108">
        <v>0</v>
      </c>
      <c r="BD2083" s="22">
        <v>43650</v>
      </c>
      <c r="BE2083" s="22"/>
      <c r="BF2083" s="24"/>
      <c r="BG2083" s="22"/>
      <c r="BH2083" s="37"/>
    </row>
    <row r="2084" spans="1:60" x14ac:dyDescent="0.25">
      <c r="A2084" s="19"/>
      <c r="B2084" s="17" t="s">
        <v>2098</v>
      </c>
      <c r="C2084" s="17" t="s">
        <v>6364</v>
      </c>
      <c r="D2084" s="17" t="s">
        <v>3367</v>
      </c>
      <c r="E2084" s="20" t="s">
        <v>7307</v>
      </c>
      <c r="F2084" s="20" t="s">
        <v>3153</v>
      </c>
      <c r="G2084" s="82" t="s">
        <v>7251</v>
      </c>
      <c r="H2084" s="85" t="s">
        <v>7263</v>
      </c>
      <c r="I2084" s="21" t="s">
        <v>7417</v>
      </c>
      <c r="J2084" s="21" t="s">
        <v>8331</v>
      </c>
      <c r="K2084" s="19"/>
      <c r="L2084" s="22">
        <v>44015</v>
      </c>
      <c r="M2084" s="98">
        <v>1510.1939000002999</v>
      </c>
      <c r="N2084" s="94">
        <v>1510.1939000002999</v>
      </c>
      <c r="O2084" s="94">
        <v>1626.3166000004901</v>
      </c>
      <c r="P2084" s="62">
        <f t="shared" si="32"/>
        <v>0.92859772814213715</v>
      </c>
      <c r="Q2084" s="22">
        <v>43881</v>
      </c>
      <c r="R2084" s="99">
        <v>30004.494999999999</v>
      </c>
      <c r="S2084" s="99">
        <v>27706.7072328186</v>
      </c>
      <c r="T2084" s="19"/>
      <c r="U2084" s="23">
        <v>2.8202191479067599E-3</v>
      </c>
      <c r="V2084" s="63">
        <v>-0.27599937202467101</v>
      </c>
      <c r="W2084" s="23">
        <v>3.7669506629754303E-2</v>
      </c>
      <c r="X2084" s="63">
        <v>-5.8358193016902096</v>
      </c>
      <c r="Y2084" s="23">
        <v>-5.2545955815730801E-2</v>
      </c>
      <c r="Z2084" s="63">
        <v>7.9460077990079299</v>
      </c>
      <c r="AA2084" s="23">
        <v>-2.5940831633306499E-2</v>
      </c>
      <c r="AB2084" s="63">
        <v>14.312532546318799</v>
      </c>
      <c r="AC2084" s="23">
        <v>2.4010783416088099E-2</v>
      </c>
      <c r="AD2084" s="63">
        <v>22.468375589145602</v>
      </c>
      <c r="AE2084" s="23">
        <v>6.1181186141766403E-2</v>
      </c>
      <c r="AF2084" s="64">
        <v>18.311460198136</v>
      </c>
      <c r="AG2084" s="23">
        <v>3.8610451829299598E-3</v>
      </c>
      <c r="AH2084" s="63">
        <v>-5.7087212824626503</v>
      </c>
      <c r="AI2084" s="23">
        <v>-4.2446570940228398E-2</v>
      </c>
      <c r="AJ2084" s="63">
        <v>5.8414558781805699</v>
      </c>
      <c r="AK2084" s="23">
        <v>0.51019389999972198</v>
      </c>
      <c r="AL2084" s="23">
        <v>4.4443594975746202E-2</v>
      </c>
      <c r="AM2084" s="63">
        <v>63.900717866665197</v>
      </c>
      <c r="AN2084" s="19"/>
      <c r="AO2084" s="26">
        <v>1.44222613635066E-2</v>
      </c>
      <c r="AP2084" s="26">
        <v>-3.01665577671884E-2</v>
      </c>
      <c r="AQ2084" s="26">
        <v>5.1903335863244103E-2</v>
      </c>
      <c r="AR2084" s="26">
        <v>-9.5422862825216698E-2</v>
      </c>
      <c r="AS2084" s="24">
        <v>6</v>
      </c>
      <c r="AT2084" s="24">
        <v>6</v>
      </c>
      <c r="AU2084" s="24">
        <v>7</v>
      </c>
      <c r="AV2084" s="25">
        <v>5</v>
      </c>
      <c r="AW2084" s="19"/>
      <c r="AX2084" s="29">
        <v>8.1361004267819198E-2</v>
      </c>
      <c r="AY2084" s="30">
        <v>-0.64679352365419596</v>
      </c>
      <c r="AZ2084" s="30">
        <v>0.32611291338389498</v>
      </c>
      <c r="BA2084" s="30">
        <v>-0.83804590438558102</v>
      </c>
      <c r="BB2084" s="62">
        <v>8.3773126549840492E-3</v>
      </c>
      <c r="BC2084" s="108">
        <v>-16.123797789507101</v>
      </c>
      <c r="BD2084" s="22">
        <v>43881</v>
      </c>
      <c r="BE2084" s="22">
        <v>43914</v>
      </c>
      <c r="BF2084" s="24"/>
      <c r="BG2084" s="22"/>
      <c r="BH2084" s="37"/>
    </row>
    <row r="2085" spans="1:60" x14ac:dyDescent="0.25">
      <c r="A2085" s="19"/>
      <c r="B2085" s="17" t="s">
        <v>2099</v>
      </c>
      <c r="C2085" s="17" t="s">
        <v>6365</v>
      </c>
      <c r="D2085" s="17" t="s">
        <v>3368</v>
      </c>
      <c r="E2085" s="20" t="s">
        <v>7289</v>
      </c>
      <c r="F2085" s="20" t="s">
        <v>3159</v>
      </c>
      <c r="G2085" s="82" t="s">
        <v>7250</v>
      </c>
      <c r="H2085" s="85" t="s">
        <v>7270</v>
      </c>
      <c r="I2085" s="21" t="s">
        <v>7417</v>
      </c>
      <c r="J2085" s="21" t="s">
        <v>8332</v>
      </c>
      <c r="K2085" s="19"/>
      <c r="L2085" s="22">
        <v>44015</v>
      </c>
      <c r="M2085" s="98">
        <v>1522.37140000053</v>
      </c>
      <c r="N2085" s="94">
        <v>1522.37140000053</v>
      </c>
      <c r="O2085" s="94">
        <v>1570.9812000002701</v>
      </c>
      <c r="P2085" s="62">
        <f t="shared" si="32"/>
        <v>0.969057681912596</v>
      </c>
      <c r="Q2085" s="22">
        <v>43843</v>
      </c>
      <c r="R2085" s="99">
        <v>552073.30099999998</v>
      </c>
      <c r="S2085" s="99">
        <v>487939.74124414101</v>
      </c>
      <c r="T2085" s="19"/>
      <c r="U2085" s="23">
        <v>4.2070760864589803E-3</v>
      </c>
      <c r="V2085" s="63">
        <v>-0.13731367816944801</v>
      </c>
      <c r="W2085" s="23">
        <v>9.9713782987237196E-2</v>
      </c>
      <c r="X2085" s="63">
        <v>0.36860833405808102</v>
      </c>
      <c r="Y2085" s="23">
        <v>1.5883487239989301E-2</v>
      </c>
      <c r="Z2085" s="63">
        <v>14.788952104587199</v>
      </c>
      <c r="AA2085" s="23">
        <v>0.17325857342977499</v>
      </c>
      <c r="AB2085" s="63">
        <v>34.232473052630702</v>
      </c>
      <c r="AC2085" s="23">
        <v>0.17325197277212301</v>
      </c>
      <c r="AD2085" s="63">
        <v>37.392494524770903</v>
      </c>
      <c r="AE2085" s="23">
        <v>0.19328527704055901</v>
      </c>
      <c r="AF2085" s="64">
        <v>31.521869288029801</v>
      </c>
      <c r="AG2085" s="23">
        <v>8.9593214870546892E-3</v>
      </c>
      <c r="AH2085" s="63">
        <v>-5.1988936520501703</v>
      </c>
      <c r="AI2085" s="23">
        <v>3.46172415174806E-2</v>
      </c>
      <c r="AJ2085" s="63">
        <v>13.547837123958701</v>
      </c>
      <c r="AK2085" s="23">
        <v>0.79283910780446598</v>
      </c>
      <c r="AL2085" s="23">
        <v>5.0244398360518999E-2</v>
      </c>
      <c r="AM2085" s="63">
        <v>2.5232739377533999</v>
      </c>
      <c r="AN2085" s="19"/>
      <c r="AO2085" s="26">
        <v>3.5251201257779002E-2</v>
      </c>
      <c r="AP2085" s="26">
        <v>-4.6045429192454301E-2</v>
      </c>
      <c r="AQ2085" s="26">
        <v>0.10510480811542899</v>
      </c>
      <c r="AR2085" s="26">
        <v>-9.5933162828296198E-2</v>
      </c>
      <c r="AS2085" s="24">
        <v>7</v>
      </c>
      <c r="AT2085" s="24">
        <v>5</v>
      </c>
      <c r="AU2085" s="24">
        <v>8</v>
      </c>
      <c r="AV2085" s="25">
        <v>4</v>
      </c>
      <c r="AW2085" s="19"/>
      <c r="AX2085" s="29">
        <v>0.169026179967041</v>
      </c>
      <c r="AY2085" s="30">
        <v>0.87005435417904697</v>
      </c>
      <c r="AZ2085" s="30">
        <v>0.96668955945005997</v>
      </c>
      <c r="BA2085" s="30">
        <v>1.24852495892083</v>
      </c>
      <c r="BB2085" s="62">
        <v>1.74215145451126E-2</v>
      </c>
      <c r="BC2085" s="108">
        <v>-21.272049595485399</v>
      </c>
      <c r="BD2085" s="22">
        <v>43843</v>
      </c>
      <c r="BE2085" s="22">
        <v>43910</v>
      </c>
      <c r="BF2085" s="24"/>
      <c r="BG2085" s="22"/>
      <c r="BH2085" s="37"/>
    </row>
    <row r="2086" spans="1:60" x14ac:dyDescent="0.25">
      <c r="A2086" s="19"/>
      <c r="B2086" s="17" t="s">
        <v>2100</v>
      </c>
      <c r="C2086" s="17" t="s">
        <v>6366</v>
      </c>
      <c r="D2086" s="17" t="s">
        <v>3368</v>
      </c>
      <c r="E2086" s="20" t="s">
        <v>7290</v>
      </c>
      <c r="F2086" s="20" t="s">
        <v>3159</v>
      </c>
      <c r="G2086" s="82" t="s">
        <v>7250</v>
      </c>
      <c r="H2086" s="85" t="s">
        <v>7270</v>
      </c>
      <c r="I2086" s="21" t="s">
        <v>7417</v>
      </c>
      <c r="J2086" s="21" t="s">
        <v>8333</v>
      </c>
      <c r="K2086" s="19"/>
      <c r="L2086" s="22">
        <v>44015</v>
      </c>
      <c r="M2086" s="98">
        <v>2470.5905000008602</v>
      </c>
      <c r="N2086" s="94">
        <v>2470.5905000008602</v>
      </c>
      <c r="O2086" s="94">
        <v>2516.1995999999299</v>
      </c>
      <c r="P2086" s="62">
        <f t="shared" si="32"/>
        <v>0.98187381478040492</v>
      </c>
      <c r="Q2086" s="22">
        <v>43843</v>
      </c>
      <c r="R2086" s="99">
        <v>4169308.0890000002</v>
      </c>
      <c r="S2086" s="99">
        <v>3864660.6878242199</v>
      </c>
      <c r="T2086" s="19"/>
      <c r="U2086" s="23">
        <v>4.2838117133214802E-3</v>
      </c>
      <c r="V2086" s="63">
        <v>-0.12964011548319801</v>
      </c>
      <c r="W2086" s="23">
        <v>0.102236903503654</v>
      </c>
      <c r="X2086" s="63">
        <v>0.62092038569971897</v>
      </c>
      <c r="Y2086" s="23">
        <v>3.0105540152362699E-2</v>
      </c>
      <c r="Z2086" s="63">
        <v>16.2111573958246</v>
      </c>
      <c r="AA2086" s="23">
        <v>0.206523819415597</v>
      </c>
      <c r="AB2086" s="63">
        <v>37.558997651212799</v>
      </c>
      <c r="AC2086" s="23">
        <v>0.240629958823847</v>
      </c>
      <c r="AD2086" s="63">
        <v>44.130293129943297</v>
      </c>
      <c r="AE2086" s="23">
        <v>0.29749127264949499</v>
      </c>
      <c r="AF2086" s="64">
        <v>41.9424688488944</v>
      </c>
      <c r="AG2086" s="23">
        <v>9.1905481294816092E-3</v>
      </c>
      <c r="AH2086" s="63">
        <v>-5.1757709878074802</v>
      </c>
      <c r="AI2086" s="23">
        <v>4.9341986226863803E-2</v>
      </c>
      <c r="AJ2086" s="63">
        <v>15.0203115948971</v>
      </c>
      <c r="AK2086" s="23">
        <v>1.6135517825069801</v>
      </c>
      <c r="AL2086" s="23">
        <v>8.4016105311166003E-2</v>
      </c>
      <c r="AM2086" s="63">
        <v>84.594541408005199</v>
      </c>
      <c r="AN2086" s="19"/>
      <c r="AO2086" s="26">
        <v>3.5330297161635799E-2</v>
      </c>
      <c r="AP2086" s="26">
        <v>-4.5972559802103199E-2</v>
      </c>
      <c r="AQ2086" s="26">
        <v>0.107640456266381</v>
      </c>
      <c r="AR2086" s="26">
        <v>-9.3789782824460405E-2</v>
      </c>
      <c r="AS2086" s="24">
        <v>7</v>
      </c>
      <c r="AT2086" s="24">
        <v>5</v>
      </c>
      <c r="AU2086" s="24">
        <v>8</v>
      </c>
      <c r="AV2086" s="25">
        <v>4</v>
      </c>
      <c r="AW2086" s="19"/>
      <c r="AX2086" s="29">
        <v>0.16906565773853799</v>
      </c>
      <c r="AY2086" s="30">
        <v>1.0513904033614401</v>
      </c>
      <c r="AZ2086" s="30">
        <v>1.0669880549303301</v>
      </c>
      <c r="BA2086" s="30">
        <v>1.5180237494751101</v>
      </c>
      <c r="BB2086" s="62">
        <v>1.7427373212594799E-2</v>
      </c>
      <c r="BC2086" s="108">
        <v>-20.868082166416599</v>
      </c>
      <c r="BD2086" s="22">
        <v>43843</v>
      </c>
      <c r="BE2086" s="22">
        <v>43910</v>
      </c>
      <c r="BF2086" s="24"/>
      <c r="BG2086" s="22"/>
      <c r="BH2086" s="37"/>
    </row>
    <row r="2087" spans="1:60" x14ac:dyDescent="0.25">
      <c r="A2087" s="19"/>
      <c r="B2087" s="17" t="s">
        <v>2101</v>
      </c>
      <c r="C2087" s="17" t="s">
        <v>6367</v>
      </c>
      <c r="D2087" s="17" t="s">
        <v>3368</v>
      </c>
      <c r="E2087" s="20" t="s">
        <v>7315</v>
      </c>
      <c r="F2087" s="20" t="s">
        <v>3159</v>
      </c>
      <c r="G2087" s="82" t="s">
        <v>7250</v>
      </c>
      <c r="H2087" s="85" t="s">
        <v>7270</v>
      </c>
      <c r="I2087" s="21" t="s">
        <v>7417</v>
      </c>
      <c r="J2087" s="21" t="s">
        <v>8334</v>
      </c>
      <c r="K2087" s="19"/>
      <c r="L2087" s="22">
        <v>44015</v>
      </c>
      <c r="M2087" s="98">
        <v>2595.9585999995502</v>
      </c>
      <c r="N2087" s="94">
        <v>2595.9585999995502</v>
      </c>
      <c r="O2087" s="94">
        <v>2639.52400000021</v>
      </c>
      <c r="P2087" s="62">
        <f t="shared" si="32"/>
        <v>0.98349497863983948</v>
      </c>
      <c r="Q2087" s="22">
        <v>43843</v>
      </c>
      <c r="R2087" s="99">
        <v>28016372.260000002</v>
      </c>
      <c r="S2087" s="99">
        <v>25995288.6784687</v>
      </c>
      <c r="T2087" s="19"/>
      <c r="U2087" s="23">
        <v>4.2934617067658101E-3</v>
      </c>
      <c r="V2087" s="63">
        <v>-0.128675116138766</v>
      </c>
      <c r="W2087" s="23">
        <v>0.102554071563645</v>
      </c>
      <c r="X2087" s="63">
        <v>0.65263719169888601</v>
      </c>
      <c r="Y2087" s="23">
        <v>3.1905262590953498E-2</v>
      </c>
      <c r="Z2087" s="63">
        <v>16.391129639669099</v>
      </c>
      <c r="AA2087" s="23">
        <v>0.210766968277458</v>
      </c>
      <c r="AB2087" s="63">
        <v>37.983312537427999</v>
      </c>
      <c r="AC2087" s="23">
        <v>0.249358514436753</v>
      </c>
      <c r="AD2087" s="63">
        <v>45.0031486912048</v>
      </c>
      <c r="AE2087" s="23">
        <v>0.31120152170478799</v>
      </c>
      <c r="AF2087" s="64">
        <v>43.313493754423703</v>
      </c>
      <c r="AG2087" s="23">
        <v>9.2196170371607895E-3</v>
      </c>
      <c r="AH2087" s="63">
        <v>-5.1728640970395601</v>
      </c>
      <c r="AI2087" s="23">
        <v>5.1205583173214102E-2</v>
      </c>
      <c r="AJ2087" s="63">
        <v>15.2066712895321</v>
      </c>
      <c r="AK2087" s="23">
        <v>1.72101651922334</v>
      </c>
      <c r="AL2087" s="23">
        <v>8.7690287593432004E-2</v>
      </c>
      <c r="AM2087" s="63">
        <v>95.341015079640798</v>
      </c>
      <c r="AN2087" s="19"/>
      <c r="AO2087" s="26">
        <v>3.5340195938260897E-2</v>
      </c>
      <c r="AP2087" s="26">
        <v>-4.5963420591797297E-2</v>
      </c>
      <c r="AQ2087" s="26">
        <v>0.107959047973127</v>
      </c>
      <c r="AR2087" s="26">
        <v>-9.3520369096077097E-2</v>
      </c>
      <c r="AS2087" s="24">
        <v>7</v>
      </c>
      <c r="AT2087" s="24">
        <v>5</v>
      </c>
      <c r="AU2087" s="24">
        <v>8</v>
      </c>
      <c r="AV2087" s="25">
        <v>4</v>
      </c>
      <c r="AW2087" s="19"/>
      <c r="AX2087" s="29">
        <v>0.16907098928059</v>
      </c>
      <c r="AY2087" s="30">
        <v>1.0744994383730999</v>
      </c>
      <c r="AZ2087" s="30">
        <v>1.0797704196920701</v>
      </c>
      <c r="BA2087" s="30">
        <v>1.5525842342012801</v>
      </c>
      <c r="BB2087" s="62">
        <v>1.7428147682439901E-2</v>
      </c>
      <c r="BC2087" s="108">
        <v>-20.817223105404999</v>
      </c>
      <c r="BD2087" s="22">
        <v>43843</v>
      </c>
      <c r="BE2087" s="22">
        <v>43910</v>
      </c>
      <c r="BF2087" s="24"/>
      <c r="BG2087" s="22"/>
      <c r="BH2087" s="37"/>
    </row>
    <row r="2088" spans="1:60" x14ac:dyDescent="0.25">
      <c r="A2088" s="19"/>
      <c r="B2088" s="17" t="s">
        <v>2102</v>
      </c>
      <c r="C2088" s="17" t="s">
        <v>6368</v>
      </c>
      <c r="D2088" s="17" t="s">
        <v>3368</v>
      </c>
      <c r="E2088" s="20" t="s">
        <v>7300</v>
      </c>
      <c r="F2088" s="20" t="s">
        <v>3159</v>
      </c>
      <c r="G2088" s="82" t="s">
        <v>7250</v>
      </c>
      <c r="H2088" s="85" t="s">
        <v>7270</v>
      </c>
      <c r="I2088" s="21" t="s">
        <v>7417</v>
      </c>
      <c r="J2088" s="21" t="s">
        <v>8335</v>
      </c>
      <c r="K2088" s="19"/>
      <c r="L2088" s="22">
        <v>44015</v>
      </c>
      <c r="M2088" s="98">
        <v>1508.9260000009101</v>
      </c>
      <c r="N2088" s="94">
        <v>1508.9260000009101</v>
      </c>
      <c r="O2088" s="94">
        <v>1552.8030999992</v>
      </c>
      <c r="P2088" s="62">
        <f t="shared" si="32"/>
        <v>0.97174329443423157</v>
      </c>
      <c r="Q2088" s="22">
        <v>43843</v>
      </c>
      <c r="R2088" s="99">
        <v>590327.65</v>
      </c>
      <c r="S2088" s="99">
        <v>263517.083874023</v>
      </c>
      <c r="T2088" s="19"/>
      <c r="U2088" s="23">
        <v>4.2232687483192404E-3</v>
      </c>
      <c r="V2088" s="63">
        <v>-0.135694411983422</v>
      </c>
      <c r="W2088" s="23">
        <v>0.100244880293758</v>
      </c>
      <c r="X2088" s="63">
        <v>0.421718064710149</v>
      </c>
      <c r="Y2088" s="23">
        <v>1.8862782635551401E-2</v>
      </c>
      <c r="Z2088" s="63">
        <v>15.0868816441362</v>
      </c>
      <c r="AA2088" s="23">
        <v>0.18018905850854899</v>
      </c>
      <c r="AB2088" s="63">
        <v>34.925521560537199</v>
      </c>
      <c r="AC2088" s="23">
        <v>0.18713491745817001</v>
      </c>
      <c r="AD2088" s="63">
        <v>38.780788993346498</v>
      </c>
      <c r="AE2088" s="23">
        <v>0.21452521044208001</v>
      </c>
      <c r="AF2088" s="64">
        <v>33.645862628181902</v>
      </c>
      <c r="AG2088" s="23">
        <v>9.0080957306781801E-3</v>
      </c>
      <c r="AH2088" s="63">
        <v>-5.1940162276878299</v>
      </c>
      <c r="AI2088" s="23">
        <v>3.7701567425756401E-2</v>
      </c>
      <c r="AJ2088" s="63">
        <v>13.856269714786301</v>
      </c>
      <c r="AK2088" s="23">
        <v>1.1111241692921601</v>
      </c>
      <c r="AL2088" s="23">
        <v>6.4755945904835202E-2</v>
      </c>
      <c r="AM2088" s="63">
        <v>34.351780086522901</v>
      </c>
      <c r="AN2088" s="19"/>
      <c r="AO2088" s="26">
        <v>3.52678682811529E-2</v>
      </c>
      <c r="AP2088" s="26">
        <v>-4.6030095824826298E-2</v>
      </c>
      <c r="AQ2088" s="26">
        <v>0.105638515931787</v>
      </c>
      <c r="AR2088" s="26">
        <v>-9.5482060099166099E-2</v>
      </c>
      <c r="AS2088" s="24">
        <v>7</v>
      </c>
      <c r="AT2088" s="24">
        <v>5</v>
      </c>
      <c r="AU2088" s="24">
        <v>8</v>
      </c>
      <c r="AV2088" s="25">
        <v>4</v>
      </c>
      <c r="AW2088" s="19"/>
      <c r="AX2088" s="29">
        <v>0.16903408928570601</v>
      </c>
      <c r="AY2088" s="30">
        <v>0.90785758082620305</v>
      </c>
      <c r="AZ2088" s="30">
        <v>0.98759845680524405</v>
      </c>
      <c r="BA2088" s="30">
        <v>1.3044564682750199</v>
      </c>
      <c r="BB2088" s="62">
        <v>1.7422706201032302E-2</v>
      </c>
      <c r="BC2088" s="108">
        <v>-21.187122823146598</v>
      </c>
      <c r="BD2088" s="22">
        <v>43843</v>
      </c>
      <c r="BE2088" s="22">
        <v>43910</v>
      </c>
      <c r="BF2088" s="24"/>
      <c r="BG2088" s="22"/>
      <c r="BH2088" s="37"/>
    </row>
    <row r="2089" spans="1:60" x14ac:dyDescent="0.25">
      <c r="A2089" s="19"/>
      <c r="B2089" s="17" t="s">
        <v>2103</v>
      </c>
      <c r="C2089" s="17" t="s">
        <v>6369</v>
      </c>
      <c r="D2089" s="17" t="s">
        <v>3368</v>
      </c>
      <c r="E2089" s="20" t="s">
        <v>7328</v>
      </c>
      <c r="F2089" s="20" t="s">
        <v>3159</v>
      </c>
      <c r="G2089" s="82" t="s">
        <v>7250</v>
      </c>
      <c r="H2089" s="85" t="s">
        <v>7270</v>
      </c>
      <c r="I2089" s="21" t="s">
        <v>7417</v>
      </c>
      <c r="J2089" s="21" t="s">
        <v>8336</v>
      </c>
      <c r="K2089" s="19"/>
      <c r="L2089" s="22">
        <v>44015</v>
      </c>
      <c r="M2089" s="98">
        <v>1975.3599999994001</v>
      </c>
      <c r="N2089" s="94">
        <v>1975.3599999994001</v>
      </c>
      <c r="O2089" s="94">
        <v>2026.76700000092</v>
      </c>
      <c r="P2089" s="62">
        <f t="shared" si="32"/>
        <v>0.97463595963349681</v>
      </c>
      <c r="Q2089" s="22">
        <v>43843</v>
      </c>
      <c r="R2089" s="99">
        <v>18568091.822000001</v>
      </c>
      <c r="S2089" s="99">
        <v>15888797.2259531</v>
      </c>
      <c r="T2089" s="19"/>
      <c r="U2089" s="23">
        <v>4.2406309730722604E-3</v>
      </c>
      <c r="V2089" s="63">
        <v>-0.133958189508121</v>
      </c>
      <c r="W2089" s="23">
        <v>0.100815363266593</v>
      </c>
      <c r="X2089" s="63">
        <v>0.47876636199362099</v>
      </c>
      <c r="Y2089" s="23">
        <v>2.2072430669140899E-2</v>
      </c>
      <c r="Z2089" s="63">
        <v>15.407846447502401</v>
      </c>
      <c r="AA2089" s="23">
        <v>0.18767767576355299</v>
      </c>
      <c r="AB2089" s="63">
        <v>35.674383286037497</v>
      </c>
      <c r="AC2089" s="23">
        <v>0.20222600724082401</v>
      </c>
      <c r="AD2089" s="63">
        <v>40.2898979716119</v>
      </c>
      <c r="AE2089" s="23">
        <v>0.237740146751166</v>
      </c>
      <c r="AF2089" s="64">
        <v>35.967356259061503</v>
      </c>
      <c r="AG2089" s="23">
        <v>9.0603233020374301E-3</v>
      </c>
      <c r="AH2089" s="63">
        <v>-5.1887934705519001</v>
      </c>
      <c r="AI2089" s="23">
        <v>4.1024489180927E-2</v>
      </c>
      <c r="AJ2089" s="63">
        <v>14.188561890303401</v>
      </c>
      <c r="AK2089" s="23">
        <v>1.18148888471886</v>
      </c>
      <c r="AL2089" s="23">
        <v>6.7691463560549905E-2</v>
      </c>
      <c r="AM2089" s="63">
        <v>41.388251629192403</v>
      </c>
      <c r="AN2089" s="19"/>
      <c r="AO2089" s="26">
        <v>3.5285718984596301E-2</v>
      </c>
      <c r="AP2089" s="26">
        <v>-4.6013590248549001E-2</v>
      </c>
      <c r="AQ2089" s="26">
        <v>0.106212005821435</v>
      </c>
      <c r="AR2089" s="26">
        <v>-9.4997358104592394E-2</v>
      </c>
      <c r="AS2089" s="24">
        <v>7</v>
      </c>
      <c r="AT2089" s="24">
        <v>5</v>
      </c>
      <c r="AU2089" s="24">
        <v>8</v>
      </c>
      <c r="AV2089" s="25">
        <v>4</v>
      </c>
      <c r="AW2089" s="19"/>
      <c r="AX2089" s="29">
        <v>0.16904275668231999</v>
      </c>
      <c r="AY2089" s="30">
        <v>0.94869199451568398</v>
      </c>
      <c r="AZ2089" s="30">
        <v>1.0101837456040801</v>
      </c>
      <c r="BA2089" s="30">
        <v>1.36502241198286</v>
      </c>
      <c r="BB2089" s="62">
        <v>1.7424004319491398E-2</v>
      </c>
      <c r="BC2089" s="108">
        <v>-21.095824038988201</v>
      </c>
      <c r="BD2089" s="22">
        <v>43843</v>
      </c>
      <c r="BE2089" s="22">
        <v>43910</v>
      </c>
      <c r="BF2089" s="24"/>
      <c r="BG2089" s="22"/>
      <c r="BH2089" s="37"/>
    </row>
    <row r="2090" spans="1:60" x14ac:dyDescent="0.25">
      <c r="A2090" s="19"/>
      <c r="B2090" s="17" t="s">
        <v>2104</v>
      </c>
      <c r="C2090" s="17" t="s">
        <v>6370</v>
      </c>
      <c r="D2090" s="17" t="s">
        <v>3368</v>
      </c>
      <c r="E2090" s="20" t="s">
        <v>7329</v>
      </c>
      <c r="F2090" s="20" t="s">
        <v>3159</v>
      </c>
      <c r="G2090" s="82" t="s">
        <v>7250</v>
      </c>
      <c r="H2090" s="85" t="s">
        <v>7270</v>
      </c>
      <c r="I2090" s="21" t="s">
        <v>7417</v>
      </c>
      <c r="J2090" s="21" t="s">
        <v>8337</v>
      </c>
      <c r="K2090" s="19"/>
      <c r="L2090" s="22">
        <v>44015</v>
      </c>
      <c r="M2090" s="98">
        <v>2332.5084999986002</v>
      </c>
      <c r="N2090" s="94">
        <v>2332.5084999986002</v>
      </c>
      <c r="O2090" s="94">
        <v>2379.8262999989101</v>
      </c>
      <c r="P2090" s="62">
        <f t="shared" si="32"/>
        <v>0.98011712031238096</v>
      </c>
      <c r="Q2090" s="22">
        <v>43843</v>
      </c>
      <c r="R2090" s="99">
        <v>2367959.2990000001</v>
      </c>
      <c r="S2090" s="99">
        <v>1957140.3787285199</v>
      </c>
      <c r="T2090" s="19"/>
      <c r="U2090" s="23">
        <v>4.27334511550725E-3</v>
      </c>
      <c r="V2090" s="63">
        <v>-0.130686775264621</v>
      </c>
      <c r="W2090" s="23">
        <v>0.101892749591643</v>
      </c>
      <c r="X2090" s="63">
        <v>0.58650499449868199</v>
      </c>
      <c r="Y2090" s="23">
        <v>2.8155489162600099E-2</v>
      </c>
      <c r="Z2090" s="63">
        <v>16.016152296855601</v>
      </c>
      <c r="AA2090" s="23">
        <v>0.20193538460094701</v>
      </c>
      <c r="AB2090" s="63">
        <v>37.1001541697769</v>
      </c>
      <c r="AC2090" s="23">
        <v>0.23122390388743999</v>
      </c>
      <c r="AD2090" s="63">
        <v>43.189687636273398</v>
      </c>
      <c r="AE2090" s="23">
        <v>0.28277040220215</v>
      </c>
      <c r="AF2090" s="64">
        <v>40.4703818041598</v>
      </c>
      <c r="AG2090" s="23">
        <v>9.1590203410305496E-3</v>
      </c>
      <c r="AH2090" s="63">
        <v>-5.1789237666525896</v>
      </c>
      <c r="AI2090" s="23">
        <v>4.7322834818260197E-2</v>
      </c>
      <c r="AJ2090" s="63">
        <v>14.8183964540367</v>
      </c>
      <c r="AK2090" s="23">
        <v>1.50172519198619</v>
      </c>
      <c r="AL2090" s="23">
        <v>8.0042833542393096E-2</v>
      </c>
      <c r="AM2090" s="63">
        <v>73.411882355925599</v>
      </c>
      <c r="AN2090" s="19"/>
      <c r="AO2090" s="26">
        <v>3.5319495706062298E-2</v>
      </c>
      <c r="AP2090" s="26">
        <v>-4.5982495049465798E-2</v>
      </c>
      <c r="AQ2090" s="26">
        <v>0.107294545290642</v>
      </c>
      <c r="AR2090" s="26">
        <v>-9.4082209769112496E-2</v>
      </c>
      <c r="AS2090" s="24">
        <v>7</v>
      </c>
      <c r="AT2090" s="24">
        <v>5</v>
      </c>
      <c r="AU2090" s="24">
        <v>8</v>
      </c>
      <c r="AV2090" s="25">
        <v>4</v>
      </c>
      <c r="AW2090" s="19"/>
      <c r="AX2090" s="29">
        <v>0.16905994976317701</v>
      </c>
      <c r="AY2090" s="30">
        <v>1.02639465903849</v>
      </c>
      <c r="AZ2090" s="30">
        <v>1.0531621183144999</v>
      </c>
      <c r="BA2090" s="30">
        <v>1.48069572802524</v>
      </c>
      <c r="BB2090" s="62">
        <v>1.7426540490796501E-2</v>
      </c>
      <c r="BC2090" s="108">
        <v>-20.9232623405696</v>
      </c>
      <c r="BD2090" s="22">
        <v>43843</v>
      </c>
      <c r="BE2090" s="22">
        <v>43910</v>
      </c>
      <c r="BF2090" s="24"/>
      <c r="BG2090" s="22"/>
      <c r="BH2090" s="37"/>
    </row>
    <row r="2091" spans="1:60" x14ac:dyDescent="0.25">
      <c r="A2091" s="19"/>
      <c r="B2091" s="17" t="s">
        <v>2105</v>
      </c>
      <c r="C2091" s="17" t="s">
        <v>6371</v>
      </c>
      <c r="D2091" s="17" t="s">
        <v>3368</v>
      </c>
      <c r="E2091" s="20" t="s">
        <v>7330</v>
      </c>
      <c r="F2091" s="20" t="s">
        <v>3159</v>
      </c>
      <c r="G2091" s="82" t="s">
        <v>7250</v>
      </c>
      <c r="H2091" s="85" t="s">
        <v>7270</v>
      </c>
      <c r="I2091" s="21" t="s">
        <v>7417</v>
      </c>
      <c r="J2091" s="21" t="s">
        <v>8338</v>
      </c>
      <c r="K2091" s="19"/>
      <c r="L2091" s="22">
        <v>44015</v>
      </c>
      <c r="M2091" s="98">
        <v>1437.3340000007299</v>
      </c>
      <c r="N2091" s="94">
        <v>1437.3340000007299</v>
      </c>
      <c r="O2091" s="94">
        <v>1459.04670000076</v>
      </c>
      <c r="P2091" s="62">
        <f t="shared" si="32"/>
        <v>0.98511857091344734</v>
      </c>
      <c r="Q2091" s="22">
        <v>43843</v>
      </c>
      <c r="R2091" s="99">
        <v>573123.92799999996</v>
      </c>
      <c r="S2091" s="99">
        <v>707460.44250390597</v>
      </c>
      <c r="T2091" s="19"/>
      <c r="U2091" s="23">
        <v>4.3031060831708601E-3</v>
      </c>
      <c r="V2091" s="63">
        <v>-0.12771067849826101</v>
      </c>
      <c r="W2091" s="23">
        <v>0.102871210816375</v>
      </c>
      <c r="X2091" s="63">
        <v>0.68435111697181095</v>
      </c>
      <c r="Y2091" s="23">
        <v>3.3707949209201601E-2</v>
      </c>
      <c r="Z2091" s="63">
        <v>16.5713983015157</v>
      </c>
      <c r="AA2091" s="23">
        <v>0.21502428680833</v>
      </c>
      <c r="AB2091" s="63">
        <v>38.409044390486102</v>
      </c>
      <c r="AC2091" s="23">
        <v>0.25814794114936401</v>
      </c>
      <c r="AD2091" s="63">
        <v>45.882091362494997</v>
      </c>
      <c r="AE2091" s="23">
        <v>0.32505530613183498</v>
      </c>
      <c r="AF2091" s="64">
        <v>44.698872197128402</v>
      </c>
      <c r="AG2091" s="23">
        <v>9.2486643388838292E-3</v>
      </c>
      <c r="AH2091" s="63">
        <v>-5.1699593668672597</v>
      </c>
      <c r="AI2091" s="23">
        <v>5.30722526164027E-2</v>
      </c>
      <c r="AJ2091" s="63">
        <v>15.3933382338437</v>
      </c>
      <c r="AK2091" s="23">
        <v>0.43733400000026501</v>
      </c>
      <c r="AL2091" s="23">
        <v>3.91603795687843E-2</v>
      </c>
      <c r="AM2091" s="63">
        <v>56.5657590939663</v>
      </c>
      <c r="AN2091" s="19"/>
      <c r="AO2091" s="26">
        <v>3.53501155223057E-2</v>
      </c>
      <c r="AP2091" s="26">
        <v>-4.5954224170636701E-2</v>
      </c>
      <c r="AQ2091" s="26">
        <v>0.108277988698392</v>
      </c>
      <c r="AR2091" s="26">
        <v>-9.32506817208196E-2</v>
      </c>
      <c r="AS2091" s="24">
        <v>7</v>
      </c>
      <c r="AT2091" s="24">
        <v>5</v>
      </c>
      <c r="AU2091" s="24">
        <v>8</v>
      </c>
      <c r="AV2091" s="25">
        <v>4</v>
      </c>
      <c r="AW2091" s="19"/>
      <c r="AX2091" s="29">
        <v>0.16907642420235799</v>
      </c>
      <c r="AY2091" s="30">
        <v>1.09768078105117</v>
      </c>
      <c r="AZ2091" s="30">
        <v>1.09259352887238</v>
      </c>
      <c r="BA2091" s="30">
        <v>1.58730206821201</v>
      </c>
      <c r="BB2091" s="62">
        <v>1.7428933292412699E-2</v>
      </c>
      <c r="BC2091" s="108">
        <v>-20.766312688938299</v>
      </c>
      <c r="BD2091" s="22">
        <v>43843</v>
      </c>
      <c r="BE2091" s="22">
        <v>43910</v>
      </c>
      <c r="BF2091" s="24"/>
      <c r="BG2091" s="22"/>
      <c r="BH2091" s="37"/>
    </row>
    <row r="2092" spans="1:60" x14ac:dyDescent="0.25">
      <c r="A2092" s="19"/>
      <c r="B2092" s="17" t="s">
        <v>2106</v>
      </c>
      <c r="C2092" s="17" t="s">
        <v>6372</v>
      </c>
      <c r="D2092" s="17" t="s">
        <v>3368</v>
      </c>
      <c r="E2092" s="20" t="s">
        <v>7306</v>
      </c>
      <c r="F2092" s="20" t="s">
        <v>3159</v>
      </c>
      <c r="G2092" s="82" t="s">
        <v>7250</v>
      </c>
      <c r="H2092" s="85" t="s">
        <v>7270</v>
      </c>
      <c r="I2092" s="21" t="s">
        <v>7417</v>
      </c>
      <c r="J2092" s="21" t="s">
        <v>8339</v>
      </c>
      <c r="K2092" s="19"/>
      <c r="L2092" s="22">
        <v>44015</v>
      </c>
      <c r="M2092" s="98">
        <v>1305.97450000048</v>
      </c>
      <c r="N2092" s="94">
        <v>1305.97450000048</v>
      </c>
      <c r="O2092" s="94">
        <v>1317.60600000061</v>
      </c>
      <c r="P2092" s="62">
        <f t="shared" si="32"/>
        <v>0.9911722472422525</v>
      </c>
      <c r="Q2092" s="22">
        <v>43843</v>
      </c>
      <c r="R2092" s="99">
        <v>17300197.046999998</v>
      </c>
      <c r="S2092" s="99">
        <v>14838775.174812499</v>
      </c>
      <c r="T2092" s="19"/>
      <c r="U2092" s="23">
        <v>4.3388130088715098E-3</v>
      </c>
      <c r="V2092" s="63">
        <v>-0.124139985928196</v>
      </c>
      <c r="W2092" s="23">
        <v>0.10405032065507799</v>
      </c>
      <c r="X2092" s="63">
        <v>0.80226210084219896</v>
      </c>
      <c r="Y2092" s="23">
        <v>4.0430682980513701E-2</v>
      </c>
      <c r="Z2092" s="63">
        <v>17.243671678646901</v>
      </c>
      <c r="AA2092" s="23">
        <v>0.23096677078865499</v>
      </c>
      <c r="AB2092" s="63">
        <v>40.0032927885186</v>
      </c>
      <c r="AC2092" s="23">
        <v>0.29133604374161198</v>
      </c>
      <c r="AD2092" s="63">
        <v>49.200901621719801</v>
      </c>
      <c r="AE2092" s="23"/>
      <c r="AF2092" s="64"/>
      <c r="AG2092" s="23">
        <v>9.3565157021657797E-3</v>
      </c>
      <c r="AH2092" s="63">
        <v>-5.1591742305390698</v>
      </c>
      <c r="AI2092" s="23">
        <v>6.0034256170183702E-2</v>
      </c>
      <c r="AJ2092" s="63">
        <v>16.089538589236302</v>
      </c>
      <c r="AK2092" s="23">
        <v>0.30457573389867298</v>
      </c>
      <c r="AL2092" s="23">
        <v>0.12201074189942999</v>
      </c>
      <c r="AM2092" s="63">
        <v>55.631928221089801</v>
      </c>
      <c r="AN2092" s="19"/>
      <c r="AO2092" s="26">
        <v>3.5387038482440403E-2</v>
      </c>
      <c r="AP2092" s="26">
        <v>-4.59202905376878E-2</v>
      </c>
      <c r="AQ2092" s="26">
        <v>0.109462632905052</v>
      </c>
      <c r="AR2092" s="26">
        <v>-9.2248911054484795E-2</v>
      </c>
      <c r="AS2092" s="24">
        <v>7</v>
      </c>
      <c r="AT2092" s="24">
        <v>5</v>
      </c>
      <c r="AU2092" s="24">
        <v>8</v>
      </c>
      <c r="AV2092" s="25">
        <v>4</v>
      </c>
      <c r="AW2092" s="19"/>
      <c r="AX2092" s="29">
        <v>0.16909732548520001</v>
      </c>
      <c r="AY2092" s="30">
        <v>1.18444716884551</v>
      </c>
      <c r="AZ2092" s="30">
        <v>1.1405901398720699</v>
      </c>
      <c r="BA2092" s="30">
        <v>1.71767613405609</v>
      </c>
      <c r="BB2092" s="62">
        <v>1.7431924697866599E-2</v>
      </c>
      <c r="BC2092" s="108">
        <v>-20.5770086050034</v>
      </c>
      <c r="BD2092" s="22">
        <v>43843</v>
      </c>
      <c r="BE2092" s="22">
        <v>43910</v>
      </c>
      <c r="BF2092" s="24"/>
      <c r="BG2092" s="22"/>
      <c r="BH2092" s="37"/>
    </row>
    <row r="2093" spans="1:60" x14ac:dyDescent="0.25">
      <c r="A2093" s="19"/>
      <c r="B2093" s="17" t="s">
        <v>2107</v>
      </c>
      <c r="C2093" s="17" t="s">
        <v>6373</v>
      </c>
      <c r="D2093" s="17" t="s">
        <v>3368</v>
      </c>
      <c r="E2093" s="20" t="s">
        <v>7331</v>
      </c>
      <c r="F2093" s="20" t="s">
        <v>3159</v>
      </c>
      <c r="G2093" s="82" t="s">
        <v>7250</v>
      </c>
      <c r="H2093" s="85" t="s">
        <v>7270</v>
      </c>
      <c r="I2093" s="21" t="s">
        <v>7417</v>
      </c>
      <c r="J2093" s="21" t="s">
        <v>8340</v>
      </c>
      <c r="K2093" s="19"/>
      <c r="L2093" s="22">
        <v>44015</v>
      </c>
      <c r="M2093" s="98">
        <v>2091.2932999990899</v>
      </c>
      <c r="N2093" s="94">
        <v>2091.2932999990899</v>
      </c>
      <c r="O2093" s="94">
        <v>2126.3896999992398</v>
      </c>
      <c r="P2093" s="62">
        <f t="shared" si="32"/>
        <v>0.98349484104434737</v>
      </c>
      <c r="Q2093" s="22">
        <v>43843</v>
      </c>
      <c r="R2093" s="99">
        <v>132416.32000000001</v>
      </c>
      <c r="S2093" s="99">
        <v>131503.07471374501</v>
      </c>
      <c r="T2093" s="19"/>
      <c r="U2093" s="23">
        <v>4.2934607427014297E-3</v>
      </c>
      <c r="V2093" s="63">
        <v>-0.128675212545204</v>
      </c>
      <c r="W2093" s="23">
        <v>0.10255409770979899</v>
      </c>
      <c r="X2093" s="63">
        <v>0.652639806314255</v>
      </c>
      <c r="Y2093" s="23">
        <v>3.1905079626085402E-2</v>
      </c>
      <c r="Z2093" s="63">
        <v>16.391111343196801</v>
      </c>
      <c r="AA2093" s="23">
        <v>0.21076650629052901</v>
      </c>
      <c r="AB2093" s="63">
        <v>37.983266338706002</v>
      </c>
      <c r="AC2093" s="23">
        <v>0.249358785293298</v>
      </c>
      <c r="AD2093" s="63">
        <v>45.003175776859301</v>
      </c>
      <c r="AE2093" s="23">
        <v>0.31120179211226101</v>
      </c>
      <c r="AF2093" s="64">
        <v>43.313520795199999</v>
      </c>
      <c r="AG2093" s="23">
        <v>9.2195758625166508E-3</v>
      </c>
      <c r="AH2093" s="63">
        <v>-5.1728682145039802</v>
      </c>
      <c r="AI2093" s="23">
        <v>5.1205371442847501E-2</v>
      </c>
      <c r="AJ2093" s="63">
        <v>15.2066501164954</v>
      </c>
      <c r="AK2093" s="23">
        <v>1.1405692030536001</v>
      </c>
      <c r="AL2093" s="23">
        <v>9.0318474629457302E-2</v>
      </c>
      <c r="AM2093" s="63">
        <v>113.158224678831</v>
      </c>
      <c r="AN2093" s="19"/>
      <c r="AO2093" s="26">
        <v>3.5340210093636401E-2</v>
      </c>
      <c r="AP2093" s="26">
        <v>-4.5963385557115502E-2</v>
      </c>
      <c r="AQ2093" s="26">
        <v>0.107958999564289</v>
      </c>
      <c r="AR2093" s="26">
        <v>-9.3520348199526801E-2</v>
      </c>
      <c r="AS2093" s="24">
        <v>7</v>
      </c>
      <c r="AT2093" s="24">
        <v>5</v>
      </c>
      <c r="AU2093" s="24">
        <v>8</v>
      </c>
      <c r="AV2093" s="25">
        <v>4</v>
      </c>
      <c r="AW2093" s="19"/>
      <c r="AX2093" s="29">
        <v>0.169070939846861</v>
      </c>
      <c r="AY2093" s="30">
        <v>1.0744978919756201</v>
      </c>
      <c r="AZ2093" s="30">
        <v>1.0797698800397499</v>
      </c>
      <c r="BA2093" s="30">
        <v>1.5525819869853901</v>
      </c>
      <c r="BB2093" s="62">
        <v>1.7428142655880899E-2</v>
      </c>
      <c r="BC2093" s="108">
        <v>-20.817204861348699</v>
      </c>
      <c r="BD2093" s="22">
        <v>43843</v>
      </c>
      <c r="BE2093" s="22">
        <v>43910</v>
      </c>
      <c r="BF2093" s="24"/>
      <c r="BG2093" s="22"/>
      <c r="BH2093" s="37"/>
    </row>
    <row r="2094" spans="1:60" x14ac:dyDescent="0.25">
      <c r="A2094" s="19"/>
      <c r="B2094" s="17" t="s">
        <v>2108</v>
      </c>
      <c r="C2094" s="17" t="s">
        <v>6374</v>
      </c>
      <c r="D2094" s="17" t="s">
        <v>3368</v>
      </c>
      <c r="E2094" s="20" t="s">
        <v>7332</v>
      </c>
      <c r="F2094" s="20" t="s">
        <v>3159</v>
      </c>
      <c r="G2094" s="82" t="s">
        <v>7250</v>
      </c>
      <c r="H2094" s="85" t="s">
        <v>7270</v>
      </c>
      <c r="I2094" s="21" t="s">
        <v>7417</v>
      </c>
      <c r="J2094" s="21" t="s">
        <v>8341</v>
      </c>
      <c r="K2094" s="19"/>
      <c r="L2094" s="22">
        <v>44015</v>
      </c>
      <c r="M2094" s="98">
        <v>2656.5540000013998</v>
      </c>
      <c r="N2094" s="94">
        <v>2656.5540000013998</v>
      </c>
      <c r="O2094" s="94">
        <v>2698.5916999988299</v>
      </c>
      <c r="P2094" s="62">
        <f t="shared" si="32"/>
        <v>0.98442235629886199</v>
      </c>
      <c r="Q2094" s="22">
        <v>43843</v>
      </c>
      <c r="R2094" s="99">
        <v>234438.92499999999</v>
      </c>
      <c r="S2094" s="99">
        <v>242740.72688549801</v>
      </c>
      <c r="T2094" s="19"/>
      <c r="U2094" s="23">
        <v>4.2989472367480604E-3</v>
      </c>
      <c r="V2094" s="63">
        <v>-0.12812656314054</v>
      </c>
      <c r="W2094" s="23">
        <v>0.102735500537237</v>
      </c>
      <c r="X2094" s="63">
        <v>0.67078008905809805</v>
      </c>
      <c r="Y2094" s="23">
        <v>3.2934886103248601E-2</v>
      </c>
      <c r="Z2094" s="63">
        <v>16.4940919908986</v>
      </c>
      <c r="AA2094" s="23">
        <v>0.21319723514548999</v>
      </c>
      <c r="AB2094" s="63">
        <v>38.2263392242021</v>
      </c>
      <c r="AC2094" s="23">
        <v>0.25437304083432499</v>
      </c>
      <c r="AD2094" s="63">
        <v>45.504601330961997</v>
      </c>
      <c r="AE2094" s="23">
        <v>0.31910008665377998</v>
      </c>
      <c r="AF2094" s="64">
        <v>44.103350249351898</v>
      </c>
      <c r="AG2094" s="23">
        <v>9.2361944971344201E-3</v>
      </c>
      <c r="AH2094" s="63">
        <v>-5.1712063510422004</v>
      </c>
      <c r="AI2094" s="23">
        <v>5.2271708025728003E-2</v>
      </c>
      <c r="AJ2094" s="63">
        <v>15.3132837747835</v>
      </c>
      <c r="AK2094" s="23">
        <v>1.1772891191067201</v>
      </c>
      <c r="AL2094" s="23">
        <v>9.2427519528428106E-2</v>
      </c>
      <c r="AM2094" s="63">
        <v>116.83021628414301</v>
      </c>
      <c r="AN2094" s="19"/>
      <c r="AO2094" s="26">
        <v>3.5345892940313199E-2</v>
      </c>
      <c r="AP2094" s="26">
        <v>-4.5958191072713803E-2</v>
      </c>
      <c r="AQ2094" s="26">
        <v>0.10814130803555599</v>
      </c>
      <c r="AR2094" s="26">
        <v>-9.3366362098167899E-2</v>
      </c>
      <c r="AS2094" s="24">
        <v>7</v>
      </c>
      <c r="AT2094" s="24">
        <v>5</v>
      </c>
      <c r="AU2094" s="24">
        <v>8</v>
      </c>
      <c r="AV2094" s="25">
        <v>4</v>
      </c>
      <c r="AW2094" s="19"/>
      <c r="AX2094" s="29">
        <v>0.16907410214858801</v>
      </c>
      <c r="AY2094" s="30">
        <v>1.08773320756518</v>
      </c>
      <c r="AZ2094" s="30">
        <v>1.08709096797611</v>
      </c>
      <c r="BA2094" s="30">
        <v>1.5723979889789901</v>
      </c>
      <c r="BB2094" s="62">
        <v>1.7428597246416801E-2</v>
      </c>
      <c r="BC2094" s="108">
        <v>-20.788139235723101</v>
      </c>
      <c r="BD2094" s="22">
        <v>43843</v>
      </c>
      <c r="BE2094" s="22">
        <v>43910</v>
      </c>
      <c r="BF2094" s="24"/>
      <c r="BG2094" s="22"/>
      <c r="BH2094" s="37"/>
    </row>
    <row r="2095" spans="1:60" x14ac:dyDescent="0.25">
      <c r="A2095" s="19"/>
      <c r="B2095" s="17" t="s">
        <v>2109</v>
      </c>
      <c r="C2095" s="17" t="s">
        <v>6375</v>
      </c>
      <c r="D2095" s="17" t="s">
        <v>3368</v>
      </c>
      <c r="E2095" s="20" t="s">
        <v>7333</v>
      </c>
      <c r="F2095" s="20" t="s">
        <v>3159</v>
      </c>
      <c r="G2095" s="82" t="s">
        <v>7250</v>
      </c>
      <c r="H2095" s="85" t="s">
        <v>7270</v>
      </c>
      <c r="I2095" s="21" t="s">
        <v>7417</v>
      </c>
      <c r="J2095" s="21" t="s">
        <v>8342</v>
      </c>
      <c r="K2095" s="19"/>
      <c r="L2095" s="22">
        <v>44015</v>
      </c>
      <c r="M2095" s="98">
        <v>2335.1110000014301</v>
      </c>
      <c r="N2095" s="94">
        <v>2335.1110000014301</v>
      </c>
      <c r="O2095" s="94">
        <v>2369.8277999982201</v>
      </c>
      <c r="P2095" s="62">
        <f t="shared" si="32"/>
        <v>0.98535049677583486</v>
      </c>
      <c r="Q2095" s="22">
        <v>43843</v>
      </c>
      <c r="R2095" s="99">
        <v>672096.23699999996</v>
      </c>
      <c r="S2095" s="99">
        <v>618050.43741992197</v>
      </c>
      <c r="T2095" s="19"/>
      <c r="U2095" s="23">
        <v>4.3044550257036497E-3</v>
      </c>
      <c r="V2095" s="63">
        <v>-0.127575784244982</v>
      </c>
      <c r="W2095" s="23">
        <v>0.102916695774184</v>
      </c>
      <c r="X2095" s="63">
        <v>0.68889961275272105</v>
      </c>
      <c r="Y2095" s="23">
        <v>3.3965411139433903E-2</v>
      </c>
      <c r="Z2095" s="63">
        <v>16.597144494531701</v>
      </c>
      <c r="AA2095" s="23">
        <v>0.21563274164509499</v>
      </c>
      <c r="AB2095" s="63">
        <v>38.469889874162597</v>
      </c>
      <c r="AC2095" s="23">
        <v>0.25940748854016399</v>
      </c>
      <c r="AD2095" s="63">
        <v>46.008046101545901</v>
      </c>
      <c r="AE2095" s="23">
        <v>0.32704629335785301</v>
      </c>
      <c r="AF2095" s="64">
        <v>44.897970919730099</v>
      </c>
      <c r="AG2095" s="23">
        <v>9.2527873512153695E-3</v>
      </c>
      <c r="AH2095" s="63">
        <v>-5.1695470656341103</v>
      </c>
      <c r="AI2095" s="23">
        <v>5.3338860056101098E-2</v>
      </c>
      <c r="AJ2095" s="63">
        <v>15.419998977813499</v>
      </c>
      <c r="AK2095" s="23">
        <v>1.2146558673737999</v>
      </c>
      <c r="AL2095" s="23">
        <v>9.4541594609909199E-2</v>
      </c>
      <c r="AM2095" s="63">
        <v>120.566891110851</v>
      </c>
      <c r="AN2095" s="19"/>
      <c r="AO2095" s="26">
        <v>3.5351569325939601E-2</v>
      </c>
      <c r="AP2095" s="26">
        <v>-4.5952935168315903E-2</v>
      </c>
      <c r="AQ2095" s="26">
        <v>0.10832355113787299</v>
      </c>
      <c r="AR2095" s="26">
        <v>-9.3212315869168394E-2</v>
      </c>
      <c r="AS2095" s="24">
        <v>7</v>
      </c>
      <c r="AT2095" s="24">
        <v>5</v>
      </c>
      <c r="AU2095" s="24">
        <v>8</v>
      </c>
      <c r="AV2095" s="25">
        <v>4</v>
      </c>
      <c r="AW2095" s="19"/>
      <c r="AX2095" s="29">
        <v>0.16907718291448001</v>
      </c>
      <c r="AY2095" s="30">
        <v>1.1009946482499799</v>
      </c>
      <c r="AZ2095" s="30">
        <v>1.09442640621273</v>
      </c>
      <c r="BA2095" s="30">
        <v>1.59226874111118</v>
      </c>
      <c r="BB2095" s="62">
        <v>1.7429043476640801E-2</v>
      </c>
      <c r="BC2095" s="108">
        <v>-20.759044180303999</v>
      </c>
      <c r="BD2095" s="22">
        <v>43843</v>
      </c>
      <c r="BE2095" s="22">
        <v>43910</v>
      </c>
      <c r="BF2095" s="24"/>
      <c r="BG2095" s="22"/>
      <c r="BH2095" s="37"/>
    </row>
    <row r="2096" spans="1:60" x14ac:dyDescent="0.25">
      <c r="B2096" s="17" t="s">
        <v>2110</v>
      </c>
      <c r="C2096" s="17" t="s">
        <v>6376</v>
      </c>
      <c r="D2096" s="17" t="s">
        <v>3368</v>
      </c>
      <c r="E2096" s="20" t="s">
        <v>7334</v>
      </c>
      <c r="F2096" s="20" t="s">
        <v>3159</v>
      </c>
      <c r="G2096" s="82" t="s">
        <v>7250</v>
      </c>
      <c r="H2096" s="85" t="s">
        <v>7270</v>
      </c>
      <c r="I2096" s="21" t="s">
        <v>7417</v>
      </c>
      <c r="J2096" s="21" t="s">
        <v>8343</v>
      </c>
      <c r="L2096" s="22">
        <v>44015</v>
      </c>
      <c r="M2096" s="98">
        <v>2225.0401000008001</v>
      </c>
      <c r="N2096" s="94">
        <v>2225.0401000008001</v>
      </c>
      <c r="O2096" s="94">
        <v>2255.99280000106</v>
      </c>
      <c r="P2096" s="62">
        <f t="shared" si="32"/>
        <v>0.98627978777226355</v>
      </c>
      <c r="Q2096" s="22">
        <v>43843</v>
      </c>
      <c r="R2096" s="99">
        <v>1612237.2919999999</v>
      </c>
      <c r="S2096" s="99">
        <v>1494149.5664082</v>
      </c>
      <c r="T2096" s="19"/>
      <c r="U2096" s="23">
        <v>4.3099693375552297E-3</v>
      </c>
      <c r="V2096" s="63">
        <v>-0.12702435305982401</v>
      </c>
      <c r="W2096" s="23">
        <v>0.103098048330139</v>
      </c>
      <c r="X2096" s="63">
        <v>0.707034868348273</v>
      </c>
      <c r="Y2096" s="23">
        <v>3.4997206721527598E-2</v>
      </c>
      <c r="Z2096" s="63">
        <v>16.700324052741099</v>
      </c>
      <c r="AA2096" s="23">
        <v>0.21807335362798799</v>
      </c>
      <c r="AB2096" s="63">
        <v>38.713951072481002</v>
      </c>
      <c r="AC2096" s="23">
        <v>0.26533572049986098</v>
      </c>
      <c r="AD2096" s="63">
        <v>46.600869297515601</v>
      </c>
      <c r="AE2096" s="23">
        <v>0.33596131702128301</v>
      </c>
      <c r="AF2096" s="64">
        <v>45.789473286073203</v>
      </c>
      <c r="AG2096" s="23">
        <v>9.2694168724847294E-3</v>
      </c>
      <c r="AH2096" s="63">
        <v>-5.1678841135071698</v>
      </c>
      <c r="AI2096" s="23">
        <v>5.4407338506280198E-2</v>
      </c>
      <c r="AJ2096" s="63">
        <v>15.5268468228314</v>
      </c>
      <c r="AK2096" s="23">
        <v>1.25418673447683</v>
      </c>
      <c r="AL2096" s="23">
        <v>9.6743965408677496E-2</v>
      </c>
      <c r="AM2096" s="63">
        <v>124.519977821154</v>
      </c>
      <c r="AN2096" s="19"/>
      <c r="AO2096" s="26">
        <v>3.5357224534891402E-2</v>
      </c>
      <c r="AP2096" s="26">
        <v>-4.5947696550720098E-2</v>
      </c>
      <c r="AQ2096" s="26">
        <v>0.10850566664521499</v>
      </c>
      <c r="AR2096" s="26">
        <v>-9.3058323724107994E-2</v>
      </c>
      <c r="AS2096" s="24">
        <v>7</v>
      </c>
      <c r="AT2096" s="24">
        <v>5</v>
      </c>
      <c r="AU2096" s="24">
        <v>8</v>
      </c>
      <c r="AV2096" s="25">
        <v>4</v>
      </c>
      <c r="AW2096" s="19"/>
      <c r="AX2096" s="29">
        <v>0.16908035769709401</v>
      </c>
      <c r="AY2096" s="30">
        <v>1.1142802950380399</v>
      </c>
      <c r="AZ2096" s="30">
        <v>1.10177599986309</v>
      </c>
      <c r="BA2096" s="30">
        <v>1.6121919017477899</v>
      </c>
      <c r="BB2096" s="62">
        <v>1.7429499455647601E-2</v>
      </c>
      <c r="BC2096" s="108">
        <v>-20.7299686418264</v>
      </c>
      <c r="BD2096" s="22">
        <v>43843</v>
      </c>
      <c r="BE2096" s="22">
        <v>43910</v>
      </c>
      <c r="BF2096" s="24"/>
      <c r="BG2096" s="22"/>
    </row>
    <row r="2097" spans="2:59" x14ac:dyDescent="0.25">
      <c r="B2097" s="17" t="s">
        <v>2111</v>
      </c>
      <c r="C2097" s="17" t="s">
        <v>6377</v>
      </c>
      <c r="D2097" s="17" t="s">
        <v>3369</v>
      </c>
      <c r="E2097" s="20" t="s">
        <v>7289</v>
      </c>
      <c r="F2097" s="20" t="s">
        <v>3159</v>
      </c>
      <c r="G2097" s="82" t="s">
        <v>7253</v>
      </c>
      <c r="H2097" s="85" t="s">
        <v>7279</v>
      </c>
      <c r="I2097" s="21" t="s">
        <v>7417</v>
      </c>
      <c r="J2097" s="21" t="s">
        <v>8344</v>
      </c>
      <c r="L2097" s="22">
        <v>44015</v>
      </c>
      <c r="M2097" s="98">
        <v>82413.398800015406</v>
      </c>
      <c r="N2097" s="94">
        <v>82413.398800015406</v>
      </c>
      <c r="O2097" s="94">
        <v>86280.942700028405</v>
      </c>
      <c r="P2097" s="62">
        <f t="shared" si="32"/>
        <v>0.9551749925419889</v>
      </c>
      <c r="Q2097" s="22">
        <v>43747</v>
      </c>
      <c r="R2097" s="99">
        <v>45122843.917999998</v>
      </c>
      <c r="S2097" s="99">
        <v>62253693.315187499</v>
      </c>
      <c r="T2097" s="19"/>
      <c r="U2097" s="23">
        <v>-7.5744081186712706E-5</v>
      </c>
      <c r="V2097" s="63">
        <v>-0.56559569493401796</v>
      </c>
      <c r="W2097" s="23">
        <v>6.1042605120746902E-3</v>
      </c>
      <c r="X2097" s="63">
        <v>-8.9923439134581695</v>
      </c>
      <c r="Y2097" s="23">
        <v>-2.03515643624996E-3</v>
      </c>
      <c r="Z2097" s="63">
        <v>12.9970877369633</v>
      </c>
      <c r="AA2097" s="23">
        <v>-7.4409281105545198E-3</v>
      </c>
      <c r="AB2097" s="63">
        <v>16.1625228986086</v>
      </c>
      <c r="AC2097" s="23">
        <v>6.2523329892428606E-2</v>
      </c>
      <c r="AD2097" s="63">
        <v>26.319630236772401</v>
      </c>
      <c r="AE2097" s="23">
        <v>8.5158298190508505E-2</v>
      </c>
      <c r="AF2097" s="64">
        <v>20.709171403024801</v>
      </c>
      <c r="AG2097" s="23">
        <v>-1.8826645373337699E-4</v>
      </c>
      <c r="AH2097" s="63">
        <v>-6.1136524461326198</v>
      </c>
      <c r="AI2097" s="23">
        <v>5.4748122784076302E-4</v>
      </c>
      <c r="AJ2097" s="63">
        <v>10.1408610949875</v>
      </c>
      <c r="AK2097" s="23">
        <v>0.89454608400934399</v>
      </c>
      <c r="AL2097" s="23">
        <v>4.0621051382913699E-2</v>
      </c>
      <c r="AM2097" s="63">
        <v>-44.444982107379502</v>
      </c>
      <c r="AN2097" s="19"/>
      <c r="AO2097" s="26">
        <v>2.34439546056819E-2</v>
      </c>
      <c r="AP2097" s="26">
        <v>-3.8950663255491201E-2</v>
      </c>
      <c r="AQ2097" s="26">
        <v>2.4424388106126599E-2</v>
      </c>
      <c r="AR2097" s="26">
        <v>-3.3944790662644699E-2</v>
      </c>
      <c r="AS2097" s="24">
        <v>7</v>
      </c>
      <c r="AT2097" s="24">
        <v>5</v>
      </c>
      <c r="AU2097" s="24">
        <v>7</v>
      </c>
      <c r="AV2097" s="25">
        <v>5</v>
      </c>
      <c r="AW2097" s="19"/>
      <c r="AX2097" s="29">
        <v>6.1094646883066199E-2</v>
      </c>
      <c r="AY2097" s="30">
        <v>-0.55003404170747705</v>
      </c>
      <c r="AZ2097" s="30">
        <v>0.37594289307799</v>
      </c>
      <c r="BA2097" s="30">
        <v>-0.68238078980448302</v>
      </c>
      <c r="BB2097" s="62">
        <v>6.26802182094252E-3</v>
      </c>
      <c r="BC2097" s="108">
        <v>-9.2204168742755392</v>
      </c>
      <c r="BD2097" s="22">
        <v>43747</v>
      </c>
      <c r="BE2097" s="22">
        <v>43783</v>
      </c>
      <c r="BF2097" s="24"/>
      <c r="BG2097" s="22"/>
    </row>
    <row r="2098" spans="2:59" x14ac:dyDescent="0.25">
      <c r="B2098" s="17" t="s">
        <v>2112</v>
      </c>
      <c r="C2098" s="17" t="s">
        <v>6378</v>
      </c>
      <c r="D2098" s="17" t="s">
        <v>3369</v>
      </c>
      <c r="E2098" s="20" t="s">
        <v>7290</v>
      </c>
      <c r="F2098" s="20" t="s">
        <v>3159</v>
      </c>
      <c r="G2098" s="82" t="s">
        <v>7253</v>
      </c>
      <c r="H2098" s="85" t="s">
        <v>7279</v>
      </c>
      <c r="I2098" s="21" t="s">
        <v>7417</v>
      </c>
      <c r="J2098" s="21" t="s">
        <v>8345</v>
      </c>
      <c r="L2098" s="22">
        <v>44015</v>
      </c>
      <c r="M2098" s="98">
        <v>93993.751899957701</v>
      </c>
      <c r="N2098" s="94">
        <v>93993.751899957701</v>
      </c>
      <c r="O2098" s="94">
        <v>97825.516999959902</v>
      </c>
      <c r="P2098" s="62">
        <f t="shared" si="32"/>
        <v>0.96083061743487874</v>
      </c>
      <c r="Q2098" s="22">
        <v>43747</v>
      </c>
      <c r="R2098" s="99">
        <v>15628115.232999999</v>
      </c>
      <c r="S2098" s="99">
        <v>18121483.406437501</v>
      </c>
      <c r="T2098" s="19"/>
      <c r="U2098" s="23">
        <v>-5.3716643378720598E-5</v>
      </c>
      <c r="V2098" s="63">
        <v>-0.56339295115321897</v>
      </c>
      <c r="W2098" s="23">
        <v>6.76936524541816E-3</v>
      </c>
      <c r="X2098" s="63">
        <v>-8.9258334401238208</v>
      </c>
      <c r="Y2098" s="23">
        <v>1.9738630198844502E-3</v>
      </c>
      <c r="Z2098" s="63">
        <v>13.3979896825767</v>
      </c>
      <c r="AA2098" s="23">
        <v>5.9377797697379698E-4</v>
      </c>
      <c r="AB2098" s="63">
        <v>16.965993507357801</v>
      </c>
      <c r="AC2098" s="23">
        <v>7.9771294245801996E-2</v>
      </c>
      <c r="AD2098" s="63">
        <v>28.0444266721024</v>
      </c>
      <c r="AE2098" s="23">
        <v>0.11167610627308</v>
      </c>
      <c r="AF2098" s="64">
        <v>23.360952211282001</v>
      </c>
      <c r="AG2098" s="23">
        <v>-1.22189999274269E-4</v>
      </c>
      <c r="AH2098" s="63">
        <v>-6.10704480068671</v>
      </c>
      <c r="AI2098" s="23">
        <v>4.6332629681273803E-3</v>
      </c>
      <c r="AJ2098" s="63">
        <v>10.5494392690161</v>
      </c>
      <c r="AK2098" s="23">
        <v>1.1349862534075501</v>
      </c>
      <c r="AL2098" s="23">
        <v>4.8397805225249599E-2</v>
      </c>
      <c r="AM2098" s="63">
        <v>-20.400965167558802</v>
      </c>
      <c r="AN2098" s="19"/>
      <c r="AO2098" s="26">
        <v>2.3466500062568198E-2</v>
      </c>
      <c r="AP2098" s="26">
        <v>-3.8929492613533498E-2</v>
      </c>
      <c r="AQ2098" s="26">
        <v>2.5101602794166001E-2</v>
      </c>
      <c r="AR2098" s="26">
        <v>-3.3284870884926897E-2</v>
      </c>
      <c r="AS2098" s="24">
        <v>7</v>
      </c>
      <c r="AT2098" s="24">
        <v>5</v>
      </c>
      <c r="AU2098" s="24">
        <v>7</v>
      </c>
      <c r="AV2098" s="25">
        <v>5</v>
      </c>
      <c r="AW2098" s="19"/>
      <c r="AX2098" s="29">
        <v>6.1111270584369798E-2</v>
      </c>
      <c r="AY2098" s="30">
        <v>-0.42924937675570601</v>
      </c>
      <c r="AZ2098" s="30">
        <v>0.40170274271395101</v>
      </c>
      <c r="BA2098" s="30">
        <v>-0.53410956680272603</v>
      </c>
      <c r="BB2098" s="62">
        <v>6.2698909260961999E-3</v>
      </c>
      <c r="BC2098" s="108">
        <v>-9.1483987761603203</v>
      </c>
      <c r="BD2098" s="22">
        <v>43747</v>
      </c>
      <c r="BE2098" s="22">
        <v>43783</v>
      </c>
      <c r="BF2098" s="24"/>
      <c r="BG2098" s="22"/>
    </row>
    <row r="2099" spans="2:59" x14ac:dyDescent="0.25">
      <c r="B2099" s="17" t="s">
        <v>2113</v>
      </c>
      <c r="C2099" s="17" t="s">
        <v>6379</v>
      </c>
      <c r="D2099" s="17" t="s">
        <v>3369</v>
      </c>
      <c r="E2099" s="20" t="s">
        <v>7315</v>
      </c>
      <c r="F2099" s="20" t="s">
        <v>3159</v>
      </c>
      <c r="G2099" s="82" t="s">
        <v>7253</v>
      </c>
      <c r="H2099" s="85" t="s">
        <v>7279</v>
      </c>
      <c r="I2099" s="21" t="s">
        <v>7417</v>
      </c>
      <c r="J2099" s="21" t="s">
        <v>8346</v>
      </c>
      <c r="L2099" s="22">
        <v>44015</v>
      </c>
      <c r="M2099" s="98">
        <v>98576.681399941401</v>
      </c>
      <c r="N2099" s="94">
        <v>98576.681399941401</v>
      </c>
      <c r="O2099" s="94">
        <v>102407.116299987</v>
      </c>
      <c r="P2099" s="62">
        <f t="shared" si="32"/>
        <v>0.96259600857400485</v>
      </c>
      <c r="Q2099" s="22">
        <v>43747</v>
      </c>
      <c r="R2099" s="99">
        <v>50765218.571000002</v>
      </c>
      <c r="S2099" s="99">
        <v>68215911.828875005</v>
      </c>
      <c r="T2099" s="19"/>
      <c r="U2099" s="23">
        <v>-4.68679145342321E-5</v>
      </c>
      <c r="V2099" s="63">
        <v>-0.56270807826877001</v>
      </c>
      <c r="W2099" s="23">
        <v>6.9762626062583903E-3</v>
      </c>
      <c r="X2099" s="63">
        <v>-8.9051437040470809</v>
      </c>
      <c r="Y2099" s="23">
        <v>3.22371115908027E-3</v>
      </c>
      <c r="Z2099" s="63">
        <v>13.522974496489001</v>
      </c>
      <c r="AA2099" s="23">
        <v>3.1053321781655502E-3</v>
      </c>
      <c r="AB2099" s="63">
        <v>17.217148927477002</v>
      </c>
      <c r="AC2099" s="23">
        <v>8.5191249516355996E-2</v>
      </c>
      <c r="AD2099" s="63">
        <v>28.586422199179701</v>
      </c>
      <c r="AE2099" s="23">
        <v>0.120052917452995</v>
      </c>
      <c r="AF2099" s="64">
        <v>24.198633329273399</v>
      </c>
      <c r="AG2099" s="23">
        <v>-1.01643527159467E-4</v>
      </c>
      <c r="AH2099" s="63">
        <v>-6.10499015347159</v>
      </c>
      <c r="AI2099" s="23">
        <v>5.9070990137115604E-3</v>
      </c>
      <c r="AJ2099" s="63">
        <v>10.676822873574601</v>
      </c>
      <c r="AK2099" s="23">
        <v>1.2220051600597801</v>
      </c>
      <c r="AL2099" s="23">
        <v>5.1010994435273502E-2</v>
      </c>
      <c r="AM2099" s="63">
        <v>-11.6990745023359</v>
      </c>
      <c r="AN2099" s="19"/>
      <c r="AO2099" s="26">
        <v>2.3473510320400199E-2</v>
      </c>
      <c r="AP2099" s="26">
        <v>-3.8922910441215201E-2</v>
      </c>
      <c r="AQ2099" s="26">
        <v>2.5312266237961002E-2</v>
      </c>
      <c r="AR2099" s="26">
        <v>-3.3079580557569002E-2</v>
      </c>
      <c r="AS2099" s="24">
        <v>7</v>
      </c>
      <c r="AT2099" s="24">
        <v>5</v>
      </c>
      <c r="AU2099" s="24">
        <v>7</v>
      </c>
      <c r="AV2099" s="25">
        <v>5</v>
      </c>
      <c r="AW2099" s="19"/>
      <c r="AX2099" s="29">
        <v>6.1116697897668902E-2</v>
      </c>
      <c r="AY2099" s="30">
        <v>-0.39151257551065999</v>
      </c>
      <c r="AZ2099" s="30">
        <v>0.40975256160845702</v>
      </c>
      <c r="BA2099" s="30">
        <v>-0.48760080150941598</v>
      </c>
      <c r="BB2099" s="62">
        <v>6.2704990340989803E-3</v>
      </c>
      <c r="BC2099" s="108">
        <v>-9.1259933270775893</v>
      </c>
      <c r="BD2099" s="22">
        <v>43747</v>
      </c>
      <c r="BE2099" s="22">
        <v>43783</v>
      </c>
      <c r="BF2099" s="24"/>
      <c r="BG2099" s="22"/>
    </row>
    <row r="2100" spans="2:59" x14ac:dyDescent="0.25">
      <c r="B2100" s="17" t="s">
        <v>2114</v>
      </c>
      <c r="C2100" s="17" t="s">
        <v>6380</v>
      </c>
      <c r="D2100" s="17" t="s">
        <v>3369</v>
      </c>
      <c r="E2100" s="20" t="s">
        <v>7300</v>
      </c>
      <c r="F2100" s="20" t="s">
        <v>3159</v>
      </c>
      <c r="G2100" s="82" t="s">
        <v>7253</v>
      </c>
      <c r="H2100" s="85" t="s">
        <v>7279</v>
      </c>
      <c r="I2100" s="21" t="s">
        <v>7417</v>
      </c>
      <c r="J2100" s="21" t="s">
        <v>8347</v>
      </c>
      <c r="L2100" s="22">
        <v>44015</v>
      </c>
      <c r="M2100" s="98">
        <v>1431.7532999999801</v>
      </c>
      <c r="N2100" s="94">
        <v>1431.7532999999801</v>
      </c>
      <c r="O2100" s="94">
        <v>1495.4637000002001</v>
      </c>
      <c r="P2100" s="62">
        <f t="shared" si="32"/>
        <v>0.95739756170597023</v>
      </c>
      <c r="Q2100" s="22">
        <v>43747</v>
      </c>
      <c r="R2100" s="99">
        <v>7916948.6720000003</v>
      </c>
      <c r="S2100" s="99">
        <v>10676200.706531299</v>
      </c>
      <c r="T2100" s="19"/>
      <c r="U2100" s="23">
        <v>-6.7046162257611299E-5</v>
      </c>
      <c r="V2100" s="63">
        <v>-0.56472590304110803</v>
      </c>
      <c r="W2100" s="23">
        <v>6.36608108106884E-3</v>
      </c>
      <c r="X2100" s="63">
        <v>-8.9661618565587595</v>
      </c>
      <c r="Y2100" s="23">
        <v>-4.5852790299250002E-4</v>
      </c>
      <c r="Z2100" s="63">
        <v>13.154750590285399</v>
      </c>
      <c r="AA2100" s="23">
        <v>-4.2854398807321602E-3</v>
      </c>
      <c r="AB2100" s="63">
        <v>16.478071721590801</v>
      </c>
      <c r="AC2100" s="23">
        <v>6.9282314001611695E-2</v>
      </c>
      <c r="AD2100" s="63">
        <v>26.9955286477052</v>
      </c>
      <c r="AE2100" s="23">
        <v>9.5523121701262398E-2</v>
      </c>
      <c r="AF2100" s="64">
        <v>21.7456537541002</v>
      </c>
      <c r="AG2100" s="23">
        <v>-1.6222230169660201E-4</v>
      </c>
      <c r="AH2100" s="63">
        <v>-6.1110480309289397</v>
      </c>
      <c r="AI2100" s="23">
        <v>2.1542329141084299E-3</v>
      </c>
      <c r="AJ2100" s="63">
        <v>10.3015362636215</v>
      </c>
      <c r="AK2100" s="23">
        <v>0.43175329999939999</v>
      </c>
      <c r="AL2100" s="23">
        <v>3.7449547500727903E-2</v>
      </c>
      <c r="AM2100" s="63">
        <v>53.272290754306603</v>
      </c>
      <c r="AN2100" s="19"/>
      <c r="AO2100" s="26">
        <v>2.3452810322851299E-2</v>
      </c>
      <c r="AP2100" s="26">
        <v>-3.8942317968576397E-2</v>
      </c>
      <c r="AQ2100" s="26">
        <v>2.4691007893125099E-2</v>
      </c>
      <c r="AR2100" s="26">
        <v>-3.3685040384625602E-2</v>
      </c>
      <c r="AS2100" s="24">
        <v>7</v>
      </c>
      <c r="AT2100" s="24">
        <v>5</v>
      </c>
      <c r="AU2100" s="24">
        <v>7</v>
      </c>
      <c r="AV2100" s="25">
        <v>5</v>
      </c>
      <c r="AW2100" s="19"/>
      <c r="AX2100" s="29">
        <v>6.1101036617838E-2</v>
      </c>
      <c r="AY2100" s="30">
        <v>-0.50258805586327104</v>
      </c>
      <c r="AZ2100" s="30">
        <v>0.38606110551973</v>
      </c>
      <c r="BA2100" s="30">
        <v>-0.62424525063124703</v>
      </c>
      <c r="BB2100" s="62">
        <v>6.2687415331765797E-3</v>
      </c>
      <c r="BC2100" s="108">
        <v>-9.1920920581906103</v>
      </c>
      <c r="BD2100" s="22">
        <v>43747</v>
      </c>
      <c r="BE2100" s="22">
        <v>43783</v>
      </c>
      <c r="BF2100" s="24"/>
      <c r="BG2100" s="22"/>
    </row>
    <row r="2101" spans="2:59" x14ac:dyDescent="0.25">
      <c r="B2101" s="17" t="s">
        <v>2115</v>
      </c>
      <c r="C2101" s="17" t="s">
        <v>6381</v>
      </c>
      <c r="D2101" s="17" t="s">
        <v>3369</v>
      </c>
      <c r="E2101" s="20" t="s">
        <v>7294</v>
      </c>
      <c r="F2101" s="20" t="s">
        <v>3159</v>
      </c>
      <c r="G2101" s="82" t="s">
        <v>7253</v>
      </c>
      <c r="H2101" s="85" t="s">
        <v>7279</v>
      </c>
      <c r="I2101" s="21" t="s">
        <v>7417</v>
      </c>
      <c r="J2101" s="21" t="s">
        <v>2982</v>
      </c>
      <c r="L2101" s="22">
        <v>43705</v>
      </c>
      <c r="M2101" s="98"/>
      <c r="N2101" s="94"/>
      <c r="O2101" s="94"/>
      <c r="P2101" s="62" t="str">
        <f t="shared" si="32"/>
        <v/>
      </c>
      <c r="Q2101" s="22"/>
      <c r="R2101" s="99"/>
      <c r="S2101" s="99"/>
      <c r="T2101" s="19"/>
      <c r="U2101" s="23"/>
      <c r="V2101" s="63"/>
      <c r="W2101" s="23"/>
      <c r="X2101" s="63"/>
      <c r="Y2101" s="23"/>
      <c r="Z2101" s="63"/>
      <c r="AA2101" s="23"/>
      <c r="AB2101" s="63"/>
      <c r="AC2101" s="23"/>
      <c r="AD2101" s="63"/>
      <c r="AE2101" s="23"/>
      <c r="AF2101" s="64"/>
      <c r="AG2101" s="23"/>
      <c r="AH2101" s="63"/>
      <c r="AI2101" s="23"/>
      <c r="AJ2101" s="63"/>
      <c r="AK2101" s="23"/>
      <c r="AL2101" s="23"/>
      <c r="AM2101" s="63"/>
      <c r="AN2101" s="19"/>
      <c r="AO2101" s="26"/>
      <c r="AP2101" s="26"/>
      <c r="AQ2101" s="26"/>
      <c r="AR2101" s="26"/>
      <c r="AS2101" s="24"/>
      <c r="AT2101" s="24"/>
      <c r="AU2101" s="24"/>
      <c r="AV2101" s="25"/>
      <c r="AW2101" s="19"/>
      <c r="AX2101" s="29"/>
      <c r="AY2101" s="30"/>
      <c r="AZ2101" s="30"/>
      <c r="BA2101" s="30"/>
      <c r="BB2101" s="62"/>
      <c r="BC2101" s="108">
        <v>0</v>
      </c>
      <c r="BD2101" s="22">
        <v>43705</v>
      </c>
      <c r="BE2101" s="22"/>
      <c r="BF2101" s="24"/>
      <c r="BG2101" s="22"/>
    </row>
    <row r="2102" spans="2:59" x14ac:dyDescent="0.25">
      <c r="B2102" s="17" t="s">
        <v>2116</v>
      </c>
      <c r="C2102" s="17" t="s">
        <v>6382</v>
      </c>
      <c r="D2102" s="17" t="s">
        <v>3369</v>
      </c>
      <c r="E2102" s="20" t="s">
        <v>7328</v>
      </c>
      <c r="F2102" s="20" t="s">
        <v>3159</v>
      </c>
      <c r="G2102" s="82" t="s">
        <v>7253</v>
      </c>
      <c r="H2102" s="85" t="s">
        <v>7279</v>
      </c>
      <c r="I2102" s="21" t="s">
        <v>7417</v>
      </c>
      <c r="J2102" s="21" t="s">
        <v>8348</v>
      </c>
      <c r="L2102" s="22">
        <v>44015</v>
      </c>
      <c r="M2102" s="98">
        <v>2117.8878000006098</v>
      </c>
      <c r="N2102" s="94">
        <v>2117.8878000006098</v>
      </c>
      <c r="O2102" s="94">
        <v>2210.5062999986098</v>
      </c>
      <c r="P2102" s="62">
        <f t="shared" si="32"/>
        <v>0.95810077537528016</v>
      </c>
      <c r="Q2102" s="22">
        <v>43747</v>
      </c>
      <c r="R2102" s="99">
        <v>73799026.450000003</v>
      </c>
      <c r="S2102" s="99">
        <v>108174862.294</v>
      </c>
      <c r="T2102" s="19"/>
      <c r="U2102" s="23">
        <v>-6.4352429944847204E-5</v>
      </c>
      <c r="V2102" s="63">
        <v>-0.56445652980983096</v>
      </c>
      <c r="W2102" s="23">
        <v>6.4488848711334902E-3</v>
      </c>
      <c r="X2102" s="63">
        <v>-8.9578814775595692</v>
      </c>
      <c r="Y2102" s="23">
        <v>3.97109524783446E-5</v>
      </c>
      <c r="Z2102" s="63">
        <v>13.2045744758361</v>
      </c>
      <c r="AA2102" s="23">
        <v>-3.2865519906408701E-3</v>
      </c>
      <c r="AB2102" s="63">
        <v>16.5779605105927</v>
      </c>
      <c r="AC2102" s="23">
        <v>7.1423736540964497E-2</v>
      </c>
      <c r="AD2102" s="63">
        <v>27.209670901618701</v>
      </c>
      <c r="AE2102" s="23">
        <v>9.8816090052423505E-2</v>
      </c>
      <c r="AF2102" s="64">
        <v>22.0749505892163</v>
      </c>
      <c r="AG2102" s="23">
        <v>-1.54044862028968E-4</v>
      </c>
      <c r="AH2102" s="63">
        <v>-6.1102302869621798</v>
      </c>
      <c r="AI2102" s="23">
        <v>2.6620715361787002E-3</v>
      </c>
      <c r="AJ2102" s="63">
        <v>10.352320125821301</v>
      </c>
      <c r="AK2102" s="23">
        <v>1.0209431567671701</v>
      </c>
      <c r="AL2102" s="23">
        <v>4.4817560046794797E-2</v>
      </c>
      <c r="AM2102" s="63">
        <v>-31.805274831596801</v>
      </c>
      <c r="AN2102" s="19"/>
      <c r="AO2102" s="26">
        <v>2.34556388913916E-2</v>
      </c>
      <c r="AP2102" s="26">
        <v>-3.89397086619283E-2</v>
      </c>
      <c r="AQ2102" s="26">
        <v>2.47752705963649E-2</v>
      </c>
      <c r="AR2102" s="26">
        <v>-3.3603042204958897E-2</v>
      </c>
      <c r="AS2102" s="24">
        <v>7</v>
      </c>
      <c r="AT2102" s="24">
        <v>5</v>
      </c>
      <c r="AU2102" s="24">
        <v>7</v>
      </c>
      <c r="AV2102" s="25">
        <v>5</v>
      </c>
      <c r="AW2102" s="19"/>
      <c r="AX2102" s="29">
        <v>6.1103112650889697E-2</v>
      </c>
      <c r="AY2102" s="30">
        <v>-0.48756927428485097</v>
      </c>
      <c r="AZ2102" s="30">
        <v>0.38926372936884901</v>
      </c>
      <c r="BA2102" s="30">
        <v>-0.60581373328204802</v>
      </c>
      <c r="BB2102" s="62">
        <v>6.2689748330922203E-3</v>
      </c>
      <c r="BC2102" s="108">
        <v>-9.1831133889354497</v>
      </c>
      <c r="BD2102" s="22">
        <v>43747</v>
      </c>
      <c r="BE2102" s="22">
        <v>43783</v>
      </c>
      <c r="BF2102" s="24"/>
      <c r="BG2102" s="22"/>
    </row>
    <row r="2103" spans="2:59" x14ac:dyDescent="0.25">
      <c r="B2103" s="17" t="s">
        <v>2117</v>
      </c>
      <c r="C2103" s="17" t="s">
        <v>6383</v>
      </c>
      <c r="D2103" s="17" t="s">
        <v>3369</v>
      </c>
      <c r="E2103" s="20" t="s">
        <v>7329</v>
      </c>
      <c r="F2103" s="20" t="s">
        <v>3159</v>
      </c>
      <c r="G2103" s="82" t="s">
        <v>7253</v>
      </c>
      <c r="H2103" s="85" t="s">
        <v>7279</v>
      </c>
      <c r="I2103" s="21" t="s">
        <v>7417</v>
      </c>
      <c r="J2103" s="21" t="s">
        <v>8349</v>
      </c>
      <c r="L2103" s="22">
        <v>44015</v>
      </c>
      <c r="M2103" s="98">
        <v>2350.3839999996098</v>
      </c>
      <c r="N2103" s="94">
        <v>2350.3839999996098</v>
      </c>
      <c r="O2103" s="94">
        <v>2441.4094000011701</v>
      </c>
      <c r="P2103" s="62">
        <f t="shared" si="32"/>
        <v>0.96271604426462987</v>
      </c>
      <c r="Q2103" s="22">
        <v>43747</v>
      </c>
      <c r="R2103" s="99">
        <v>12342813.191</v>
      </c>
      <c r="S2103" s="99">
        <v>14594700.436718799</v>
      </c>
      <c r="T2103" s="19"/>
      <c r="U2103" s="23">
        <v>-4.6415791985055E-5</v>
      </c>
      <c r="V2103" s="63">
        <v>-0.56266286601385196</v>
      </c>
      <c r="W2103" s="23">
        <v>6.9903273160889503E-3</v>
      </c>
      <c r="X2103" s="63">
        <v>-8.9037372330640192</v>
      </c>
      <c r="Y2103" s="23">
        <v>3.3087558567785899E-3</v>
      </c>
      <c r="Z2103" s="63">
        <v>13.5314789662661</v>
      </c>
      <c r="AA2103" s="23">
        <v>3.2759504883870202E-3</v>
      </c>
      <c r="AB2103" s="63">
        <v>17.234210758499099</v>
      </c>
      <c r="AC2103" s="23">
        <v>8.5560273506416706E-2</v>
      </c>
      <c r="AD2103" s="63">
        <v>28.6233245981857</v>
      </c>
      <c r="AE2103" s="23">
        <v>0.12062442625028801</v>
      </c>
      <c r="AF2103" s="64">
        <v>24.255784209002702</v>
      </c>
      <c r="AG2103" s="23">
        <v>-1.00271430710563E-4</v>
      </c>
      <c r="AH2103" s="63">
        <v>-6.1048529438266996</v>
      </c>
      <c r="AI2103" s="23">
        <v>5.9938018657703703E-3</v>
      </c>
      <c r="AJ2103" s="63">
        <v>10.6854931587877</v>
      </c>
      <c r="AK2103" s="23">
        <v>1.23684190490516</v>
      </c>
      <c r="AL2103" s="23">
        <v>5.1446942103211803E-2</v>
      </c>
      <c r="AM2103" s="63">
        <v>-10.215400017797901</v>
      </c>
      <c r="AN2103" s="19"/>
      <c r="AO2103" s="26">
        <v>2.3473983090298099E-2</v>
      </c>
      <c r="AP2103" s="26">
        <v>-3.89224446498702E-2</v>
      </c>
      <c r="AQ2103" s="26">
        <v>2.53264655257226E-2</v>
      </c>
      <c r="AR2103" s="26">
        <v>-3.3065674148929199E-2</v>
      </c>
      <c r="AS2103" s="24">
        <v>7</v>
      </c>
      <c r="AT2103" s="24">
        <v>5</v>
      </c>
      <c r="AU2103" s="24">
        <v>7</v>
      </c>
      <c r="AV2103" s="25">
        <v>5</v>
      </c>
      <c r="AW2103" s="19"/>
      <c r="AX2103" s="29">
        <v>6.1117051941473599E-2</v>
      </c>
      <c r="AY2103" s="30">
        <v>-0.388950070790543</v>
      </c>
      <c r="AZ2103" s="30">
        <v>0.41029934482366998</v>
      </c>
      <c r="BA2103" s="30">
        <v>-0.48443949148031601</v>
      </c>
      <c r="BB2103" s="62">
        <v>6.27053888773844E-3</v>
      </c>
      <c r="BC2103" s="108">
        <v>-9.1244794912636298</v>
      </c>
      <c r="BD2103" s="22">
        <v>43747</v>
      </c>
      <c r="BE2103" s="22">
        <v>43783</v>
      </c>
      <c r="BF2103" s="24"/>
      <c r="BG2103" s="22"/>
    </row>
    <row r="2104" spans="2:59" x14ac:dyDescent="0.25">
      <c r="B2104" s="17" t="s">
        <v>2118</v>
      </c>
      <c r="C2104" s="17" t="s">
        <v>6384</v>
      </c>
      <c r="D2104" s="17" t="s">
        <v>3369</v>
      </c>
      <c r="E2104" s="20" t="s">
        <v>7330</v>
      </c>
      <c r="F2104" s="20" t="s">
        <v>3159</v>
      </c>
      <c r="G2104" s="82" t="s">
        <v>7253</v>
      </c>
      <c r="H2104" s="85" t="s">
        <v>7279</v>
      </c>
      <c r="I2104" s="21" t="s">
        <v>7417</v>
      </c>
      <c r="J2104" s="21" t="s">
        <v>8350</v>
      </c>
      <c r="L2104" s="22">
        <v>44015</v>
      </c>
      <c r="M2104" s="98">
        <v>1447.8736000005199</v>
      </c>
      <c r="N2104" s="94">
        <v>1447.8736000005199</v>
      </c>
      <c r="O2104" s="94">
        <v>1503.5817000009099</v>
      </c>
      <c r="P2104" s="62">
        <f t="shared" si="32"/>
        <v>0.96294973528850725</v>
      </c>
      <c r="Q2104" s="22">
        <v>43747</v>
      </c>
      <c r="R2104" s="99">
        <v>6503737.2110000001</v>
      </c>
      <c r="S2104" s="99">
        <v>9542502.0443281308</v>
      </c>
      <c r="T2104" s="19"/>
      <c r="U2104" s="23">
        <v>-4.5512951146520202E-5</v>
      </c>
      <c r="V2104" s="63">
        <v>-0.56257258192999904</v>
      </c>
      <c r="W2104" s="23">
        <v>7.0176758854358897E-3</v>
      </c>
      <c r="X2104" s="63">
        <v>-8.9010023761220491</v>
      </c>
      <c r="Y2104" s="23">
        <v>3.4741394683806002E-3</v>
      </c>
      <c r="Z2104" s="63">
        <v>13.5480173274264</v>
      </c>
      <c r="AA2104" s="23">
        <v>3.6088711258344102E-3</v>
      </c>
      <c r="AB2104" s="63">
        <v>17.267502822243799</v>
      </c>
      <c r="AC2104" s="23">
        <v>8.6278934266447296E-2</v>
      </c>
      <c r="AD2104" s="63">
        <v>28.695190674188801</v>
      </c>
      <c r="AE2104" s="23">
        <v>0.121736115657841</v>
      </c>
      <c r="AF2104" s="64">
        <v>24.366953149758</v>
      </c>
      <c r="AG2104" s="23">
        <v>-9.7581869340501699E-5</v>
      </c>
      <c r="AH2104" s="63">
        <v>-6.1045839876896899</v>
      </c>
      <c r="AI2104" s="23">
        <v>6.1623791825695697E-3</v>
      </c>
      <c r="AJ2104" s="63">
        <v>10.702350890467599</v>
      </c>
      <c r="AK2104" s="23">
        <v>0.15248546671136901</v>
      </c>
      <c r="AL2104" s="23">
        <v>3.7597783586534199E-2</v>
      </c>
      <c r="AM2104" s="63">
        <v>14.073602512144101</v>
      </c>
      <c r="AN2104" s="19"/>
      <c r="AO2104" s="26">
        <v>2.3474926385461E-2</v>
      </c>
      <c r="AP2104" s="26">
        <v>-3.8921625860894003E-2</v>
      </c>
      <c r="AQ2104" s="26">
        <v>2.5354380431963398E-2</v>
      </c>
      <c r="AR2104" s="26">
        <v>-3.3038539047993302E-2</v>
      </c>
      <c r="AS2104" s="24">
        <v>7</v>
      </c>
      <c r="AT2104" s="24">
        <v>5</v>
      </c>
      <c r="AU2104" s="24">
        <v>7</v>
      </c>
      <c r="AV2104" s="25">
        <v>5</v>
      </c>
      <c r="AW2104" s="19"/>
      <c r="AX2104" s="29">
        <v>6.1117835736222301E-2</v>
      </c>
      <c r="AY2104" s="30">
        <v>-0.38394434162546498</v>
      </c>
      <c r="AZ2104" s="30">
        <v>0.41136672590937501</v>
      </c>
      <c r="BA2104" s="30">
        <v>-0.478262778036878</v>
      </c>
      <c r="BB2104" s="62">
        <v>6.2706260048253203E-3</v>
      </c>
      <c r="BC2104" s="108">
        <v>-9.1215063339477602</v>
      </c>
      <c r="BD2104" s="22">
        <v>43747</v>
      </c>
      <c r="BE2104" s="22">
        <v>43783</v>
      </c>
      <c r="BF2104" s="24"/>
      <c r="BG2104" s="22"/>
    </row>
    <row r="2105" spans="2:59" x14ac:dyDescent="0.25">
      <c r="B2105" s="17" t="s">
        <v>2119</v>
      </c>
      <c r="C2105" s="17" t="s">
        <v>6385</v>
      </c>
      <c r="D2105" s="17" t="s">
        <v>3369</v>
      </c>
      <c r="E2105" s="20" t="s">
        <v>7306</v>
      </c>
      <c r="F2105" s="20" t="s">
        <v>3159</v>
      </c>
      <c r="G2105" s="82" t="s">
        <v>7253</v>
      </c>
      <c r="H2105" s="85" t="s">
        <v>7279</v>
      </c>
      <c r="I2105" s="21" t="s">
        <v>7417</v>
      </c>
      <c r="J2105" s="21" t="s">
        <v>8351</v>
      </c>
      <c r="L2105" s="22">
        <v>44015</v>
      </c>
      <c r="M2105" s="98">
        <v>1150.69400000013</v>
      </c>
      <c r="N2105" s="94">
        <v>1150.69400000013</v>
      </c>
      <c r="O2105" s="94">
        <v>1187.9695999994899</v>
      </c>
      <c r="P2105" s="62">
        <f t="shared" si="32"/>
        <v>0.96862242939602505</v>
      </c>
      <c r="Q2105" s="22">
        <v>43747</v>
      </c>
      <c r="R2105" s="99">
        <v>66362769.258000001</v>
      </c>
      <c r="S2105" s="99">
        <v>62954487.1761875</v>
      </c>
      <c r="T2105" s="19"/>
      <c r="U2105" s="23">
        <v>-2.355045035074E-5</v>
      </c>
      <c r="V2105" s="63">
        <v>-0.56037633185042102</v>
      </c>
      <c r="W2105" s="23">
        <v>7.6800207370979496E-3</v>
      </c>
      <c r="X2105" s="63">
        <v>-8.8347678909631195</v>
      </c>
      <c r="Y2105" s="23">
        <v>7.4848626954917598E-3</v>
      </c>
      <c r="Z2105" s="63">
        <v>13.9490896501375</v>
      </c>
      <c r="AA2105" s="23">
        <v>1.1691707346471999E-2</v>
      </c>
      <c r="AB2105" s="63">
        <v>18.075786444300299</v>
      </c>
      <c r="AC2105" s="23">
        <v>0.103823448720505</v>
      </c>
      <c r="AD2105" s="63">
        <v>30.449642119579899</v>
      </c>
      <c r="AE2105" s="23">
        <v>0.149009322531201</v>
      </c>
      <c r="AF2105" s="64">
        <v>27.094273837079498</v>
      </c>
      <c r="AG2105" s="23">
        <v>-3.1718981517769903E-5</v>
      </c>
      <c r="AH2105" s="63">
        <v>-6.09799769891106</v>
      </c>
      <c r="AI2105" s="23">
        <v>1.02502258960158E-2</v>
      </c>
      <c r="AJ2105" s="63">
        <v>11.111135561805</v>
      </c>
      <c r="AK2105" s="23">
        <v>0.14936694093019501</v>
      </c>
      <c r="AL2105" s="23">
        <v>4.3874326172954198E-2</v>
      </c>
      <c r="AM2105" s="63">
        <v>28.389324615302002</v>
      </c>
      <c r="AN2105" s="19"/>
      <c r="AO2105" s="26">
        <v>2.3497381858760501E-2</v>
      </c>
      <c r="AP2105" s="26">
        <v>-3.8900544169337102E-2</v>
      </c>
      <c r="AQ2105" s="26">
        <v>2.60287911423802E-2</v>
      </c>
      <c r="AR2105" s="26">
        <v>-3.2381196851019901E-2</v>
      </c>
      <c r="AS2105" s="24">
        <v>7</v>
      </c>
      <c r="AT2105" s="24">
        <v>5</v>
      </c>
      <c r="AU2105" s="24">
        <v>7</v>
      </c>
      <c r="AV2105" s="25">
        <v>5</v>
      </c>
      <c r="AW2105" s="19"/>
      <c r="AX2105" s="29">
        <v>6.1136076357433899E-2</v>
      </c>
      <c r="AY2105" s="30">
        <v>-0.26257078488288199</v>
      </c>
      <c r="AZ2105" s="30">
        <v>0.43726473283731998</v>
      </c>
      <c r="BA2105" s="30">
        <v>-0.32803122235691301</v>
      </c>
      <c r="BB2105" s="62">
        <v>6.2726630742327002E-3</v>
      </c>
      <c r="BC2105" s="108">
        <v>-9.0497938667831495</v>
      </c>
      <c r="BD2105" s="22">
        <v>43747</v>
      </c>
      <c r="BE2105" s="22">
        <v>43783</v>
      </c>
      <c r="BF2105" s="24"/>
      <c r="BG2105" s="22"/>
    </row>
    <row r="2106" spans="2:59" x14ac:dyDescent="0.25">
      <c r="B2106" s="17" t="s">
        <v>2120</v>
      </c>
      <c r="C2106" s="17" t="s">
        <v>6386</v>
      </c>
      <c r="D2106" s="17" t="s">
        <v>3369</v>
      </c>
      <c r="E2106" s="20" t="s">
        <v>7331</v>
      </c>
      <c r="F2106" s="20" t="s">
        <v>3159</v>
      </c>
      <c r="G2106" s="82" t="s">
        <v>7253</v>
      </c>
      <c r="H2106" s="85" t="s">
        <v>7279</v>
      </c>
      <c r="I2106" s="21" t="s">
        <v>7417</v>
      </c>
      <c r="J2106" s="21" t="s">
        <v>8352</v>
      </c>
      <c r="L2106" s="22">
        <v>44015</v>
      </c>
      <c r="M2106" s="98">
        <v>1699.9502000007799</v>
      </c>
      <c r="N2106" s="94">
        <v>1699.9502000007799</v>
      </c>
      <c r="O2106" s="94">
        <v>1766.0055999998001</v>
      </c>
      <c r="P2106" s="62">
        <f t="shared" si="32"/>
        <v>0.96259615484853067</v>
      </c>
      <c r="Q2106" s="22">
        <v>43747</v>
      </c>
      <c r="R2106" s="99">
        <v>1365790.3489999999</v>
      </c>
      <c r="S2106" s="99">
        <v>1447262.47535937</v>
      </c>
      <c r="T2106" s="19"/>
      <c r="U2106" s="23">
        <v>-4.6881527850928298E-5</v>
      </c>
      <c r="V2106" s="63">
        <v>-0.56270943960043995</v>
      </c>
      <c r="W2106" s="23">
        <v>6.9763588780915597E-3</v>
      </c>
      <c r="X2106" s="63">
        <v>-8.9051340768637601</v>
      </c>
      <c r="Y2106" s="23">
        <v>3.22398422395054E-3</v>
      </c>
      <c r="Z2106" s="63">
        <v>13.5230018029833</v>
      </c>
      <c r="AA2106" s="23">
        <v>3.1055286726768801E-3</v>
      </c>
      <c r="AB2106" s="63">
        <v>17.217168576928099</v>
      </c>
      <c r="AC2106" s="23">
        <v>8.51914962677984E-2</v>
      </c>
      <c r="AD2106" s="63">
        <v>28.586446874309299</v>
      </c>
      <c r="AE2106" s="23">
        <v>0.120054001363314</v>
      </c>
      <c r="AF2106" s="64">
        <v>24.198741720290901</v>
      </c>
      <c r="AG2106" s="23">
        <v>-1.01639704553236E-4</v>
      </c>
      <c r="AH2106" s="63">
        <v>-6.1049897712146004</v>
      </c>
      <c r="AI2106" s="23">
        <v>5.9073342854389903E-3</v>
      </c>
      <c r="AJ2106" s="63">
        <v>10.6768464007473</v>
      </c>
      <c r="AK2106" s="23">
        <v>0.56011692042171501</v>
      </c>
      <c r="AL2106" s="23">
        <v>5.18303968601685E-2</v>
      </c>
      <c r="AM2106" s="63">
        <v>55.112996415642598</v>
      </c>
      <c r="AN2106" s="19"/>
      <c r="AO2106" s="26">
        <v>2.34734912210115E-2</v>
      </c>
      <c r="AP2106" s="26">
        <v>-3.8922889921195698E-2</v>
      </c>
      <c r="AQ2106" s="26">
        <v>2.53123229340417E-2</v>
      </c>
      <c r="AR2106" s="26">
        <v>-3.3079571872804102E-2</v>
      </c>
      <c r="AS2106" s="24">
        <v>7</v>
      </c>
      <c r="AT2106" s="24">
        <v>5</v>
      </c>
      <c r="AU2106" s="24">
        <v>7</v>
      </c>
      <c r="AV2106" s="25">
        <v>5</v>
      </c>
      <c r="AW2106" s="19"/>
      <c r="AX2106" s="29">
        <v>6.1116671941272203E-2</v>
      </c>
      <c r="AY2106" s="30">
        <v>-0.39150790830081</v>
      </c>
      <c r="AZ2106" s="30">
        <v>0.40975352094074002</v>
      </c>
      <c r="BA2106" s="30">
        <v>-0.48759491116425102</v>
      </c>
      <c r="BB2106" s="62">
        <v>6.2704963781288802E-3</v>
      </c>
      <c r="BC2106" s="108">
        <v>-9.1259903139725793</v>
      </c>
      <c r="BD2106" s="22">
        <v>43747</v>
      </c>
      <c r="BE2106" s="22">
        <v>43783</v>
      </c>
      <c r="BF2106" s="24"/>
      <c r="BG2106" s="22"/>
    </row>
    <row r="2107" spans="2:59" x14ac:dyDescent="0.25">
      <c r="B2107" s="17" t="s">
        <v>2121</v>
      </c>
      <c r="C2107" s="17" t="s">
        <v>6387</v>
      </c>
      <c r="D2107" s="17" t="s">
        <v>3369</v>
      </c>
      <c r="E2107" s="20" t="s">
        <v>7332</v>
      </c>
      <c r="F2107" s="20" t="s">
        <v>3159</v>
      </c>
      <c r="G2107" s="82" t="s">
        <v>7253</v>
      </c>
      <c r="H2107" s="85" t="s">
        <v>7279</v>
      </c>
      <c r="I2107" s="21" t="s">
        <v>7417</v>
      </c>
      <c r="J2107" s="21" t="s">
        <v>8353</v>
      </c>
      <c r="L2107" s="22">
        <v>44015</v>
      </c>
      <c r="M2107" s="98">
        <v>1807.40259999968</v>
      </c>
      <c r="N2107" s="94">
        <v>1807.40259999968</v>
      </c>
      <c r="O2107" s="94">
        <v>1876.25569999963</v>
      </c>
      <c r="P2107" s="62">
        <f t="shared" si="32"/>
        <v>0.96330292294383779</v>
      </c>
      <c r="Q2107" s="22">
        <v>43747</v>
      </c>
      <c r="R2107" s="99">
        <v>612060.15399999998</v>
      </c>
      <c r="S2107" s="99">
        <v>801913.45179394505</v>
      </c>
      <c r="T2107" s="19"/>
      <c r="U2107" s="23">
        <v>-4.4149807763460599E-5</v>
      </c>
      <c r="V2107" s="63">
        <v>-0.56243626759169296</v>
      </c>
      <c r="W2107" s="23">
        <v>7.0590985815215399E-3</v>
      </c>
      <c r="X2107" s="63">
        <v>-8.8968601065134898</v>
      </c>
      <c r="Y2107" s="23">
        <v>3.7240585825202301E-3</v>
      </c>
      <c r="Z2107" s="63">
        <v>13.573009238840299</v>
      </c>
      <c r="AA2107" s="23">
        <v>4.1117187956842801E-3</v>
      </c>
      <c r="AB2107" s="63">
        <v>17.317787589214301</v>
      </c>
      <c r="AC2107" s="23">
        <v>8.7367644584446694E-2</v>
      </c>
      <c r="AD2107" s="63">
        <v>28.804061705974199</v>
      </c>
      <c r="AE2107" s="23">
        <v>0.123422314625786</v>
      </c>
      <c r="AF2107" s="64">
        <v>24.535573046538001</v>
      </c>
      <c r="AG2107" s="23">
        <v>-9.3440286946133697E-5</v>
      </c>
      <c r="AH2107" s="63">
        <v>-6.1041698294502602</v>
      </c>
      <c r="AI2107" s="23">
        <v>6.4170829391514399E-3</v>
      </c>
      <c r="AJ2107" s="63">
        <v>10.7278212661186</v>
      </c>
      <c r="AK2107" s="23">
        <v>0.57344679591536996</v>
      </c>
      <c r="AL2107" s="23">
        <v>5.28476166764449E-2</v>
      </c>
      <c r="AM2107" s="63">
        <v>56.445983965008097</v>
      </c>
      <c r="AN2107" s="19"/>
      <c r="AO2107" s="26">
        <v>2.34762931759178E-2</v>
      </c>
      <c r="AP2107" s="26">
        <v>-3.8920252043681103E-2</v>
      </c>
      <c r="AQ2107" s="26">
        <v>2.5396635783181399E-2</v>
      </c>
      <c r="AR2107" s="26">
        <v>-3.2997611191603902E-2</v>
      </c>
      <c r="AS2107" s="24">
        <v>7</v>
      </c>
      <c r="AT2107" s="24">
        <v>5</v>
      </c>
      <c r="AU2107" s="24">
        <v>7</v>
      </c>
      <c r="AV2107" s="25">
        <v>5</v>
      </c>
      <c r="AW2107" s="19"/>
      <c r="AX2107" s="29">
        <v>6.1118889316567199E-2</v>
      </c>
      <c r="AY2107" s="30">
        <v>-0.37639374294667499</v>
      </c>
      <c r="AZ2107" s="30">
        <v>0.41297783107347602</v>
      </c>
      <c r="BA2107" s="30">
        <v>-0.46894308114451599</v>
      </c>
      <c r="BB2107" s="62">
        <v>6.2707444823172399E-3</v>
      </c>
      <c r="BC2107" s="108">
        <v>-9.1170355938520498</v>
      </c>
      <c r="BD2107" s="22">
        <v>43747</v>
      </c>
      <c r="BE2107" s="22">
        <v>43783</v>
      </c>
      <c r="BF2107" s="24"/>
      <c r="BG2107" s="22"/>
    </row>
    <row r="2108" spans="2:59" x14ac:dyDescent="0.25">
      <c r="B2108" s="17" t="s">
        <v>2122</v>
      </c>
      <c r="C2108" s="17" t="s">
        <v>6388</v>
      </c>
      <c r="D2108" s="17" t="s">
        <v>3369</v>
      </c>
      <c r="E2108" s="20" t="s">
        <v>7333</v>
      </c>
      <c r="F2108" s="20" t="s">
        <v>3159</v>
      </c>
      <c r="G2108" s="82" t="s">
        <v>7253</v>
      </c>
      <c r="H2108" s="85" t="s">
        <v>7279</v>
      </c>
      <c r="I2108" s="21" t="s">
        <v>7417</v>
      </c>
      <c r="J2108" s="21" t="s">
        <v>8354</v>
      </c>
      <c r="L2108" s="22">
        <v>44015</v>
      </c>
      <c r="M2108" s="98">
        <v>1729.64540000074</v>
      </c>
      <c r="N2108" s="94">
        <v>1729.64540000074</v>
      </c>
      <c r="O2108" s="94">
        <v>1794.8767000008399</v>
      </c>
      <c r="P2108" s="62">
        <f t="shared" si="32"/>
        <v>0.96365694646319189</v>
      </c>
      <c r="Q2108" s="22">
        <v>43747</v>
      </c>
      <c r="R2108" s="99">
        <v>1902460.6340000001</v>
      </c>
      <c r="S2108" s="99">
        <v>2445383.4426562502</v>
      </c>
      <c r="T2108" s="19"/>
      <c r="U2108" s="23">
        <v>-4.2781504816957702E-5</v>
      </c>
      <c r="V2108" s="63">
        <v>-0.56229943729704202</v>
      </c>
      <c r="W2108" s="23">
        <v>7.1003485463734303E-3</v>
      </c>
      <c r="X2108" s="63">
        <v>-8.8927351100282994</v>
      </c>
      <c r="Y2108" s="23">
        <v>3.9746391612425196E-3</v>
      </c>
      <c r="Z2108" s="63">
        <v>13.5980672967125</v>
      </c>
      <c r="AA2108" s="23">
        <v>4.6157326614775203E-3</v>
      </c>
      <c r="AB2108" s="63">
        <v>17.3681889758154</v>
      </c>
      <c r="AC2108" s="23">
        <v>8.8457026175165099E-2</v>
      </c>
      <c r="AD2108" s="63">
        <v>28.912999865046</v>
      </c>
      <c r="AE2108" s="23">
        <v>0.12510997277611799</v>
      </c>
      <c r="AF2108" s="64">
        <v>24.704338861571198</v>
      </c>
      <c r="AG2108" s="23">
        <v>-8.9374494564253796E-5</v>
      </c>
      <c r="AH2108" s="63">
        <v>-6.1037632502120696</v>
      </c>
      <c r="AI2108" s="23">
        <v>6.6724638836603801E-3</v>
      </c>
      <c r="AJ2108" s="63">
        <v>10.753359360576701</v>
      </c>
      <c r="AK2108" s="23">
        <v>0.58014763249259005</v>
      </c>
      <c r="AL2108" s="23">
        <v>5.3356084179540603E-2</v>
      </c>
      <c r="AM2108" s="63">
        <v>57.11606762273</v>
      </c>
      <c r="AN2108" s="19"/>
      <c r="AO2108" s="26">
        <v>2.3477709060898602E-2</v>
      </c>
      <c r="AP2108" s="26">
        <v>-3.8918972547435302E-2</v>
      </c>
      <c r="AQ2108" s="26">
        <v>2.5438851662329402E-2</v>
      </c>
      <c r="AR2108" s="26">
        <v>-3.2956212183307798E-2</v>
      </c>
      <c r="AS2108" s="24">
        <v>7</v>
      </c>
      <c r="AT2108" s="24">
        <v>5</v>
      </c>
      <c r="AU2108" s="24">
        <v>7</v>
      </c>
      <c r="AV2108" s="25">
        <v>5</v>
      </c>
      <c r="AW2108" s="19"/>
      <c r="AX2108" s="29">
        <v>6.1120005120683302E-2</v>
      </c>
      <c r="AY2108" s="30">
        <v>-0.368820064049942</v>
      </c>
      <c r="AZ2108" s="30">
        <v>0.41459351048934001</v>
      </c>
      <c r="BA2108" s="30">
        <v>-0.45959138435364399</v>
      </c>
      <c r="BB2108" s="62">
        <v>6.2708691616262498E-3</v>
      </c>
      <c r="BC2108" s="108">
        <v>-9.1125535252649605</v>
      </c>
      <c r="BD2108" s="22">
        <v>43747</v>
      </c>
      <c r="BE2108" s="22">
        <v>43783</v>
      </c>
      <c r="BF2108" s="24"/>
      <c r="BG2108" s="22"/>
    </row>
    <row r="2109" spans="2:59" x14ac:dyDescent="0.25">
      <c r="B2109" s="17" t="s">
        <v>2123</v>
      </c>
      <c r="C2109" s="17" t="s">
        <v>6389</v>
      </c>
      <c r="D2109" s="17" t="s">
        <v>3369</v>
      </c>
      <c r="E2109" s="20" t="s">
        <v>7334</v>
      </c>
      <c r="F2109" s="20" t="s">
        <v>3159</v>
      </c>
      <c r="G2109" s="82" t="s">
        <v>7253</v>
      </c>
      <c r="H2109" s="85" t="s">
        <v>7279</v>
      </c>
      <c r="I2109" s="21" t="s">
        <v>7417</v>
      </c>
      <c r="J2109" s="21" t="s">
        <v>8355</v>
      </c>
      <c r="L2109" s="22">
        <v>44015</v>
      </c>
      <c r="M2109" s="98">
        <v>1771.71490000002</v>
      </c>
      <c r="N2109" s="94">
        <v>1771.71490000002</v>
      </c>
      <c r="O2109" s="94">
        <v>1837.85879999958</v>
      </c>
      <c r="P2109" s="62">
        <f t="shared" si="32"/>
        <v>0.96401034725868218</v>
      </c>
      <c r="Q2109" s="22">
        <v>43747</v>
      </c>
      <c r="R2109" s="99">
        <v>4990908.932</v>
      </c>
      <c r="S2109" s="99">
        <v>5949762.2356562503</v>
      </c>
      <c r="T2109" s="19"/>
      <c r="U2109" s="23">
        <v>-4.1370633880433201E-5</v>
      </c>
      <c r="V2109" s="63">
        <v>-0.56215835020339</v>
      </c>
      <c r="W2109" s="23">
        <v>7.1416812515963102E-3</v>
      </c>
      <c r="X2109" s="63">
        <v>-8.8886018395132904</v>
      </c>
      <c r="Y2109" s="23">
        <v>4.2242587296641397E-3</v>
      </c>
      <c r="Z2109" s="63">
        <v>13.623029253547401</v>
      </c>
      <c r="AA2109" s="23">
        <v>5.1188182624173403E-3</v>
      </c>
      <c r="AB2109" s="63">
        <v>17.4184975358949</v>
      </c>
      <c r="AC2109" s="23">
        <v>8.9546474635426407E-2</v>
      </c>
      <c r="AD2109" s="63">
        <v>29.021944711072098</v>
      </c>
      <c r="AE2109" s="23">
        <v>0.12679916997702101</v>
      </c>
      <c r="AF2109" s="64">
        <v>24.873258581676101</v>
      </c>
      <c r="AG2109" s="23">
        <v>-8.5220896835380699E-5</v>
      </c>
      <c r="AH2109" s="63">
        <v>-6.1033478904428202</v>
      </c>
      <c r="AI2109" s="23">
        <v>6.9268619863578403E-3</v>
      </c>
      <c r="AJ2109" s="63">
        <v>10.778799170846501</v>
      </c>
      <c r="AK2109" s="23">
        <v>0.58687562697043205</v>
      </c>
      <c r="AL2109" s="23">
        <v>5.3864693198193002E-2</v>
      </c>
      <c r="AM2109" s="63">
        <v>57.7888670705142</v>
      </c>
      <c r="AN2109" s="19"/>
      <c r="AO2109" s="26">
        <v>2.3479145393139299E-2</v>
      </c>
      <c r="AP2109" s="26">
        <v>-3.8917650998882898E-2</v>
      </c>
      <c r="AQ2109" s="26">
        <v>2.5480855045316299E-2</v>
      </c>
      <c r="AR2109" s="26">
        <v>-3.2915399565354199E-2</v>
      </c>
      <c r="AS2109" s="24">
        <v>7</v>
      </c>
      <c r="AT2109" s="24">
        <v>5</v>
      </c>
      <c r="AU2109" s="24">
        <v>7</v>
      </c>
      <c r="AV2109" s="25">
        <v>5</v>
      </c>
      <c r="AW2109" s="19"/>
      <c r="AX2109" s="29">
        <v>6.1121158338501097E-2</v>
      </c>
      <c r="AY2109" s="30">
        <v>-0.36126341592353101</v>
      </c>
      <c r="AZ2109" s="30">
        <v>0.41620567430891198</v>
      </c>
      <c r="BA2109" s="30">
        <v>-0.45025728853215702</v>
      </c>
      <c r="BB2109" s="62">
        <v>6.2709978643942996E-3</v>
      </c>
      <c r="BC2109" s="108">
        <v>-9.1080664086039196</v>
      </c>
      <c r="BD2109" s="22">
        <v>43747</v>
      </c>
      <c r="BE2109" s="22">
        <v>43783</v>
      </c>
      <c r="BF2109" s="24"/>
      <c r="BG2109" s="22"/>
    </row>
    <row r="2110" spans="2:59" x14ac:dyDescent="0.25">
      <c r="B2110" s="17" t="s">
        <v>2124</v>
      </c>
      <c r="C2110" s="17" t="s">
        <v>6390</v>
      </c>
      <c r="D2110" s="17" t="s">
        <v>3370</v>
      </c>
      <c r="E2110" s="20" t="s">
        <v>7289</v>
      </c>
      <c r="F2110" s="20" t="s">
        <v>3153</v>
      </c>
      <c r="G2110" s="82" t="s">
        <v>7251</v>
      </c>
      <c r="H2110" s="85" t="s">
        <v>7262</v>
      </c>
      <c r="I2110" s="21" t="s">
        <v>7417</v>
      </c>
      <c r="J2110" s="21" t="s">
        <v>8356</v>
      </c>
      <c r="L2110" s="22">
        <v>44015</v>
      </c>
      <c r="M2110" s="98">
        <v>1653.0350000001499</v>
      </c>
      <c r="N2110" s="94">
        <v>1653.0350000001499</v>
      </c>
      <c r="O2110" s="94">
        <v>1858.70830000006</v>
      </c>
      <c r="P2110" s="62">
        <f t="shared" si="32"/>
        <v>0.88934611202849667</v>
      </c>
      <c r="Q2110" s="22">
        <v>43753</v>
      </c>
      <c r="R2110" s="99">
        <v>8261885.3030000003</v>
      </c>
      <c r="S2110" s="99">
        <v>11710894.972999999</v>
      </c>
      <c r="T2110" s="19"/>
      <c r="U2110" s="23">
        <v>2.7129088084620898E-3</v>
      </c>
      <c r="V2110" s="63">
        <v>-0.28673040596913801</v>
      </c>
      <c r="W2110" s="23">
        <v>1.62150804098928E-2</v>
      </c>
      <c r="X2110" s="63">
        <v>-7.9812619236763602</v>
      </c>
      <c r="Y2110" s="23">
        <v>-4.44169639049505E-2</v>
      </c>
      <c r="Z2110" s="63">
        <v>8.7589069900859595</v>
      </c>
      <c r="AA2110" s="23">
        <v>-9.0134247766400194E-2</v>
      </c>
      <c r="AB2110" s="63">
        <v>7.8931909330131003</v>
      </c>
      <c r="AC2110" s="23">
        <v>-4.1855813539805199E-2</v>
      </c>
      <c r="AD2110" s="63">
        <v>15.8817158935562</v>
      </c>
      <c r="AE2110" s="23">
        <v>-2.3903927253741099E-2</v>
      </c>
      <c r="AF2110" s="64">
        <v>9.8029488585889304</v>
      </c>
      <c r="AG2110" s="23">
        <v>9.14684027156909E-3</v>
      </c>
      <c r="AH2110" s="63">
        <v>-5.1801417735987298</v>
      </c>
      <c r="AI2110" s="23">
        <v>-3.8492970561492298E-2</v>
      </c>
      <c r="AJ2110" s="63">
        <v>6.2368159160541801</v>
      </c>
      <c r="AK2110" s="23">
        <v>0.23903592603339299</v>
      </c>
      <c r="AL2110" s="23">
        <v>2.20269329311122E-2</v>
      </c>
      <c r="AM2110" s="63">
        <v>39.342697302345201</v>
      </c>
      <c r="AN2110" s="19"/>
      <c r="AO2110" s="26">
        <v>2.6369657753093599E-2</v>
      </c>
      <c r="AP2110" s="26">
        <v>-2.2728034570718599E-2</v>
      </c>
      <c r="AQ2110" s="26">
        <v>3.5504746241713299E-2</v>
      </c>
      <c r="AR2110" s="26">
        <v>-5.0962356136587901E-2</v>
      </c>
      <c r="AS2110" s="24">
        <v>7</v>
      </c>
      <c r="AT2110" s="24">
        <v>5</v>
      </c>
      <c r="AU2110" s="24">
        <v>6</v>
      </c>
      <c r="AV2110" s="25">
        <v>6</v>
      </c>
      <c r="AW2110" s="19"/>
      <c r="AX2110" s="29">
        <v>6.0918532709256401E-2</v>
      </c>
      <c r="AY2110" s="30">
        <v>-1.9546352275119701</v>
      </c>
      <c r="AZ2110" s="30">
        <v>0.110811866165363</v>
      </c>
      <c r="BA2110" s="30">
        <v>-2.4497253458939698</v>
      </c>
      <c r="BB2110" s="62">
        <v>6.2846526304110696E-3</v>
      </c>
      <c r="BC2110" s="108">
        <v>-15.856404149089901</v>
      </c>
      <c r="BD2110" s="22">
        <v>43753</v>
      </c>
      <c r="BE2110" s="22">
        <v>43914</v>
      </c>
      <c r="BF2110" s="24"/>
      <c r="BG2110" s="22"/>
    </row>
    <row r="2111" spans="2:59" x14ac:dyDescent="0.25">
      <c r="B2111" s="17" t="s">
        <v>2125</v>
      </c>
      <c r="C2111" s="17" t="s">
        <v>6391</v>
      </c>
      <c r="D2111" s="17" t="s">
        <v>3370</v>
      </c>
      <c r="E2111" s="20" t="s">
        <v>7298</v>
      </c>
      <c r="F2111" s="20" t="s">
        <v>3153</v>
      </c>
      <c r="G2111" s="82" t="s">
        <v>7251</v>
      </c>
      <c r="H2111" s="85" t="s">
        <v>7262</v>
      </c>
      <c r="I2111" s="21" t="s">
        <v>7417</v>
      </c>
      <c r="J2111" s="21" t="s">
        <v>8357</v>
      </c>
      <c r="L2111" s="22">
        <v>44015</v>
      </c>
      <c r="M2111" s="98">
        <v>1843.19739999995</v>
      </c>
      <c r="N2111" s="94">
        <v>1843.19739999995</v>
      </c>
      <c r="O2111" s="94">
        <v>2054.7888000011399</v>
      </c>
      <c r="P2111" s="62">
        <f t="shared" si="32"/>
        <v>0.89702523198439055</v>
      </c>
      <c r="Q2111" s="22">
        <v>43753</v>
      </c>
      <c r="R2111" s="99">
        <v>1494744.2109999999</v>
      </c>
      <c r="S2111" s="99">
        <v>1771701.9540449199</v>
      </c>
      <c r="T2111" s="19"/>
      <c r="U2111" s="23">
        <v>2.74574935428973E-3</v>
      </c>
      <c r="V2111" s="63">
        <v>-0.28344635138637397</v>
      </c>
      <c r="W2111" s="23">
        <v>1.72151994865999E-2</v>
      </c>
      <c r="X2111" s="63">
        <v>-7.8812500160056498</v>
      </c>
      <c r="Y2111" s="23">
        <v>-3.86974874982116E-2</v>
      </c>
      <c r="Z2111" s="63">
        <v>9.3308546307671296</v>
      </c>
      <c r="AA2111" s="23">
        <v>-7.9134585129431806E-2</v>
      </c>
      <c r="AB2111" s="63">
        <v>8.9931571967172204</v>
      </c>
      <c r="AC2111" s="23">
        <v>-1.8565600079455201E-2</v>
      </c>
      <c r="AD2111" s="63">
        <v>18.210737239598501</v>
      </c>
      <c r="AE2111" s="23">
        <v>1.15436989744921E-2</v>
      </c>
      <c r="AF2111" s="64">
        <v>13.347711481415899</v>
      </c>
      <c r="AG2111" s="23">
        <v>9.2461246058519499E-3</v>
      </c>
      <c r="AH2111" s="63">
        <v>-5.1702133401704504</v>
      </c>
      <c r="AI2111" s="23">
        <v>-3.2642839550135201E-2</v>
      </c>
      <c r="AJ2111" s="63">
        <v>6.8218290171935196</v>
      </c>
      <c r="AK2111" s="23">
        <v>0.32037035179731899</v>
      </c>
      <c r="AL2111" s="23">
        <v>2.9749067849479598E-2</v>
      </c>
      <c r="AM2111" s="63">
        <v>44.918363046424901</v>
      </c>
      <c r="AN2111" s="19"/>
      <c r="AO2111" s="26">
        <v>2.64034329793503E-2</v>
      </c>
      <c r="AP2111" s="26">
        <v>-2.2696011041261999E-2</v>
      </c>
      <c r="AQ2111" s="26">
        <v>3.6523824606774703E-2</v>
      </c>
      <c r="AR2111" s="26">
        <v>-4.99971977724636E-2</v>
      </c>
      <c r="AS2111" s="24">
        <v>7</v>
      </c>
      <c r="AT2111" s="24">
        <v>5</v>
      </c>
      <c r="AU2111" s="24">
        <v>6</v>
      </c>
      <c r="AV2111" s="25">
        <v>6</v>
      </c>
      <c r="AW2111" s="19"/>
      <c r="AX2111" s="29">
        <v>6.0892704451180203E-2</v>
      </c>
      <c r="AY2111" s="30">
        <v>-1.7911874793753699</v>
      </c>
      <c r="AZ2111" s="30">
        <v>0.14995458015573601</v>
      </c>
      <c r="BA2111" s="30">
        <v>-2.2583868143919998</v>
      </c>
      <c r="BB2111" s="62">
        <v>6.2822238648732303E-3</v>
      </c>
      <c r="BC2111" s="108">
        <v>-15.4104548361356</v>
      </c>
      <c r="BD2111" s="22">
        <v>43753</v>
      </c>
      <c r="BE2111" s="22">
        <v>43914</v>
      </c>
      <c r="BF2111" s="24"/>
      <c r="BG2111" s="22"/>
    </row>
    <row r="2112" spans="2:59" x14ac:dyDescent="0.25">
      <c r="B2112" s="17" t="s">
        <v>2126</v>
      </c>
      <c r="C2112" s="17" t="s">
        <v>6392</v>
      </c>
      <c r="D2112" s="17" t="s">
        <v>3370</v>
      </c>
      <c r="E2112" s="20" t="s">
        <v>7403</v>
      </c>
      <c r="F2112" s="20" t="s">
        <v>3153</v>
      </c>
      <c r="G2112" s="82" t="s">
        <v>7251</v>
      </c>
      <c r="H2112" s="85" t="s">
        <v>7262</v>
      </c>
      <c r="I2112" s="21" t="s">
        <v>7417</v>
      </c>
      <c r="J2112" s="21" t="s">
        <v>2982</v>
      </c>
      <c r="L2112" s="22">
        <v>44015</v>
      </c>
      <c r="M2112" s="98">
        <v>990.06259999983001</v>
      </c>
      <c r="N2112" s="94">
        <v>990.06259999983001</v>
      </c>
      <c r="O2112" s="94">
        <v>1100.5592000000199</v>
      </c>
      <c r="P2112" s="62">
        <f t="shared" si="32"/>
        <v>0.89959958537424622</v>
      </c>
      <c r="Q2112" s="22">
        <v>43753</v>
      </c>
      <c r="R2112" s="99">
        <v>1024808.301</v>
      </c>
      <c r="S2112" s="99">
        <v>1736307.3203164099</v>
      </c>
      <c r="T2112" s="19"/>
      <c r="U2112" s="23">
        <v>2.75669758593722E-3</v>
      </c>
      <c r="V2112" s="63">
        <v>-0.28235152822162501</v>
      </c>
      <c r="W2112" s="23">
        <v>1.7548727995745101E-2</v>
      </c>
      <c r="X2112" s="63">
        <v>-7.8478971650911298</v>
      </c>
      <c r="Y2112" s="23">
        <v>-3.6783402435503397E-2</v>
      </c>
      <c r="Z2112" s="63">
        <v>9.5222631370270392</v>
      </c>
      <c r="AA2112" s="23">
        <v>-7.5438513264089097E-2</v>
      </c>
      <c r="AB2112" s="63">
        <v>9.36276438324421</v>
      </c>
      <c r="AC2112" s="23">
        <v>-1.0675831558728499E-2</v>
      </c>
      <c r="AD2112" s="63">
        <v>18.999714091653001</v>
      </c>
      <c r="AE2112" s="23"/>
      <c r="AF2112" s="64"/>
      <c r="AG2112" s="23">
        <v>9.2791745555587096E-3</v>
      </c>
      <c r="AH2112" s="63">
        <v>-5.1669083451997704</v>
      </c>
      <c r="AI2112" s="23">
        <v>-3.06850058614145E-2</v>
      </c>
      <c r="AJ2112" s="63">
        <v>7.0176123860655899</v>
      </c>
      <c r="AK2112" s="23">
        <v>-9.8034264037778502E-3</v>
      </c>
      <c r="AL2112" s="23">
        <v>-4.1499124299662097E-3</v>
      </c>
      <c r="AM2112" s="63">
        <v>23.1353320125199</v>
      </c>
      <c r="AN2112" s="19"/>
      <c r="AO2112" s="26">
        <v>2.6414681191454299E-2</v>
      </c>
      <c r="AP2112" s="26">
        <v>-2.2685233546326299E-2</v>
      </c>
      <c r="AQ2112" s="26">
        <v>3.6863744708170998E-2</v>
      </c>
      <c r="AR2112" s="26">
        <v>-4.9675224149759702E-2</v>
      </c>
      <c r="AS2112" s="24">
        <v>7</v>
      </c>
      <c r="AT2112" s="24">
        <v>5</v>
      </c>
      <c r="AU2112" s="24">
        <v>6</v>
      </c>
      <c r="AV2112" s="25">
        <v>6</v>
      </c>
      <c r="AW2112" s="19"/>
      <c r="AX2112" s="29">
        <v>6.0884643999961602E-2</v>
      </c>
      <c r="AY2112" s="30">
        <v>-1.7362371774779599</v>
      </c>
      <c r="AZ2112" s="30">
        <v>0.16310102580973801</v>
      </c>
      <c r="BA2112" s="30">
        <v>-2.1934711262583702</v>
      </c>
      <c r="BB2112" s="62">
        <v>6.2814710267048201E-3</v>
      </c>
      <c r="BC2112" s="108">
        <v>-15.261287171088</v>
      </c>
      <c r="BD2112" s="22">
        <v>43753</v>
      </c>
      <c r="BE2112" s="22">
        <v>43914</v>
      </c>
      <c r="BF2112" s="24"/>
      <c r="BG2112" s="22"/>
    </row>
    <row r="2113" spans="2:59" x14ac:dyDescent="0.25">
      <c r="B2113" s="17" t="s">
        <v>2127</v>
      </c>
      <c r="C2113" s="17" t="s">
        <v>6393</v>
      </c>
      <c r="D2113" s="17" t="s">
        <v>3370</v>
      </c>
      <c r="E2113" s="20" t="s">
        <v>7293</v>
      </c>
      <c r="F2113" s="20" t="s">
        <v>3153</v>
      </c>
      <c r="G2113" s="82" t="s">
        <v>7251</v>
      </c>
      <c r="H2113" s="85" t="s">
        <v>7262</v>
      </c>
      <c r="I2113" s="21" t="s">
        <v>7417</v>
      </c>
      <c r="J2113" s="21" t="s">
        <v>8358</v>
      </c>
      <c r="L2113" s="22">
        <v>44015</v>
      </c>
      <c r="M2113" s="98">
        <v>1712.4726999998099</v>
      </c>
      <c r="N2113" s="94">
        <v>1712.4726999998099</v>
      </c>
      <c r="O2113" s="94">
        <v>1910.83630000055</v>
      </c>
      <c r="P2113" s="62">
        <f t="shared" si="32"/>
        <v>0.89619016553082909</v>
      </c>
      <c r="Q2113" s="22">
        <v>43753</v>
      </c>
      <c r="R2113" s="99">
        <v>5335441.1399999997</v>
      </c>
      <c r="S2113" s="99">
        <v>8583040.25710156</v>
      </c>
      <c r="T2113" s="19"/>
      <c r="U2113" s="23">
        <v>2.74219962375355E-3</v>
      </c>
      <c r="V2113" s="63">
        <v>-0.28380132443999201</v>
      </c>
      <c r="W2113" s="23">
        <v>1.7106791383412201E-2</v>
      </c>
      <c r="X2113" s="63">
        <v>-7.89209082632442</v>
      </c>
      <c r="Y2113" s="23">
        <v>-3.93187171684986E-2</v>
      </c>
      <c r="Z2113" s="63">
        <v>9.2687316637311596</v>
      </c>
      <c r="AA2113" s="23">
        <v>-8.0332529132720099E-2</v>
      </c>
      <c r="AB2113" s="63">
        <v>8.8733627963811195</v>
      </c>
      <c r="AC2113" s="23">
        <v>-2.1115210203788599E-2</v>
      </c>
      <c r="AD2113" s="63">
        <v>17.955776227143399</v>
      </c>
      <c r="AE2113" s="23">
        <v>7.9531567716912797E-3</v>
      </c>
      <c r="AF2113" s="64">
        <v>12.9886572611285</v>
      </c>
      <c r="AG2113" s="23">
        <v>9.2353728214220592E-3</v>
      </c>
      <c r="AH2113" s="63">
        <v>-5.1712885186134399</v>
      </c>
      <c r="AI2113" s="23">
        <v>-3.32782815348764E-2</v>
      </c>
      <c r="AJ2113" s="63">
        <v>6.7582848187157696</v>
      </c>
      <c r="AK2113" s="23">
        <v>0.35416155306098501</v>
      </c>
      <c r="AL2113" s="23">
        <v>3.24976182582759E-2</v>
      </c>
      <c r="AM2113" s="63">
        <v>48.297483172791502</v>
      </c>
      <c r="AN2113" s="19"/>
      <c r="AO2113" s="26">
        <v>2.63997261808981E-2</v>
      </c>
      <c r="AP2113" s="26">
        <v>-2.2699457220369399E-2</v>
      </c>
      <c r="AQ2113" s="26">
        <v>3.6413331126823302E-2</v>
      </c>
      <c r="AR2113" s="26">
        <v>-5.0101771355912199E-2</v>
      </c>
      <c r="AS2113" s="24">
        <v>7</v>
      </c>
      <c r="AT2113" s="24">
        <v>5</v>
      </c>
      <c r="AU2113" s="24">
        <v>6</v>
      </c>
      <c r="AV2113" s="25">
        <v>6</v>
      </c>
      <c r="AW2113" s="19"/>
      <c r="AX2113" s="29">
        <v>6.0895294654474103E-2</v>
      </c>
      <c r="AY2113" s="30">
        <v>-1.8089979975466099</v>
      </c>
      <c r="AZ2113" s="30">
        <v>0.14569269372896099</v>
      </c>
      <c r="BA2113" s="30">
        <v>-2.2793639317569601</v>
      </c>
      <c r="BB2113" s="62">
        <v>6.2824655127496996E-3</v>
      </c>
      <c r="BC2113" s="108">
        <v>-15.458880491292801</v>
      </c>
      <c r="BD2113" s="22">
        <v>43753</v>
      </c>
      <c r="BE2113" s="22">
        <v>43914</v>
      </c>
      <c r="BF2113" s="24"/>
      <c r="BG2113" s="22"/>
    </row>
    <row r="2114" spans="2:59" x14ac:dyDescent="0.25">
      <c r="B2114" s="17" t="s">
        <v>2128</v>
      </c>
      <c r="C2114" s="17" t="s">
        <v>6394</v>
      </c>
      <c r="D2114" s="17" t="s">
        <v>3370</v>
      </c>
      <c r="E2114" s="20" t="s">
        <v>7294</v>
      </c>
      <c r="F2114" s="20" t="s">
        <v>3153</v>
      </c>
      <c r="G2114" s="82" t="s">
        <v>7251</v>
      </c>
      <c r="H2114" s="85" t="s">
        <v>7262</v>
      </c>
      <c r="I2114" s="21" t="s">
        <v>7417</v>
      </c>
      <c r="J2114" s="21" t="s">
        <v>8359</v>
      </c>
      <c r="L2114" s="22">
        <v>44015</v>
      </c>
      <c r="M2114" s="98">
        <v>1002.47250000015</v>
      </c>
      <c r="N2114" s="94">
        <v>1002.47250000015</v>
      </c>
      <c r="O2114" s="94">
        <v>1002.47250000015</v>
      </c>
      <c r="P2114" s="62">
        <f t="shared" si="32"/>
        <v>1</v>
      </c>
      <c r="Q2114" s="22">
        <v>44015</v>
      </c>
      <c r="R2114" s="99">
        <v>0</v>
      </c>
      <c r="S2114" s="99">
        <v>2368.8259580154399</v>
      </c>
      <c r="T2114" s="19"/>
      <c r="U2114" s="23">
        <v>0</v>
      </c>
      <c r="V2114" s="63">
        <v>-0.55802128681534702</v>
      </c>
      <c r="W2114" s="23">
        <v>0</v>
      </c>
      <c r="X2114" s="63">
        <v>-9.6027699646656401</v>
      </c>
      <c r="Y2114" s="23">
        <v>0</v>
      </c>
      <c r="Z2114" s="63">
        <v>13.200603380581001</v>
      </c>
      <c r="AA2114" s="23">
        <v>2.0950108100805699E-3</v>
      </c>
      <c r="AB2114" s="63">
        <v>17.116116790653901</v>
      </c>
      <c r="AC2114" s="23">
        <v>5.0410834974172801E-3</v>
      </c>
      <c r="AD2114" s="63">
        <v>20.571405597263901</v>
      </c>
      <c r="AE2114" s="23">
        <v>1.7828581592766599E-2</v>
      </c>
      <c r="AF2114" s="64">
        <v>13.9761997432361</v>
      </c>
      <c r="AG2114" s="23">
        <v>0</v>
      </c>
      <c r="AH2114" s="63">
        <v>-6.0948258007556397</v>
      </c>
      <c r="AI2114" s="23">
        <v>0</v>
      </c>
      <c r="AJ2114" s="63">
        <v>10.0861129722034</v>
      </c>
      <c r="AK2114" s="23">
        <v>2.4725000002945299E-3</v>
      </c>
      <c r="AL2114" s="23">
        <v>2.6051990607811598E-4</v>
      </c>
      <c r="AM2114" s="63">
        <v>13.1285778667079</v>
      </c>
      <c r="AN2114" s="19"/>
      <c r="AO2114" s="26">
        <v>2.0399315581016699E-3</v>
      </c>
      <c r="AP2114" s="26">
        <v>0</v>
      </c>
      <c r="AQ2114" s="26">
        <v>2.0399315581016699E-3</v>
      </c>
      <c r="AR2114" s="26">
        <v>0</v>
      </c>
      <c r="AS2114" s="24">
        <v>2</v>
      </c>
      <c r="AT2114" s="24">
        <v>0</v>
      </c>
      <c r="AU2114" s="24">
        <v>7</v>
      </c>
      <c r="AV2114" s="25">
        <v>5</v>
      </c>
      <c r="AW2114" s="19"/>
      <c r="AX2114" s="29">
        <v>1.9952866884545999E-3</v>
      </c>
      <c r="AY2114" s="30">
        <v>-13.005870297114599</v>
      </c>
      <c r="AZ2114" s="30">
        <v>0.401893314101471</v>
      </c>
      <c r="BA2114" s="30">
        <v>-14.8726897195011</v>
      </c>
      <c r="BB2114" s="62">
        <v>2.0634369534406E-4</v>
      </c>
      <c r="BC2114" s="108">
        <v>0</v>
      </c>
      <c r="BD2114" s="22">
        <v>43710</v>
      </c>
      <c r="BE2114" s="22"/>
      <c r="BF2114" s="24"/>
      <c r="BG2114" s="22"/>
    </row>
    <row r="2115" spans="2:59" x14ac:dyDescent="0.25">
      <c r="B2115" s="17" t="s">
        <v>2129</v>
      </c>
      <c r="C2115" s="17" t="s">
        <v>6395</v>
      </c>
      <c r="D2115" s="17" t="s">
        <v>3370</v>
      </c>
      <c r="E2115" s="20" t="s">
        <v>7307</v>
      </c>
      <c r="F2115" s="20" t="s">
        <v>3153</v>
      </c>
      <c r="G2115" s="82" t="s">
        <v>7251</v>
      </c>
      <c r="H2115" s="85" t="s">
        <v>7262</v>
      </c>
      <c r="I2115" s="21" t="s">
        <v>7417</v>
      </c>
      <c r="J2115" s="21" t="s">
        <v>8360</v>
      </c>
      <c r="L2115" s="22">
        <v>44015</v>
      </c>
      <c r="M2115" s="98">
        <v>1277.2807</v>
      </c>
      <c r="N2115" s="94">
        <v>1277.2807</v>
      </c>
      <c r="O2115" s="94">
        <v>1432.5230000000399</v>
      </c>
      <c r="P2115" s="62">
        <f t="shared" si="32"/>
        <v>0.8916301518369788</v>
      </c>
      <c r="Q2115" s="22">
        <v>43753</v>
      </c>
      <c r="R2115" s="99">
        <v>268209.96399999998</v>
      </c>
      <c r="S2115" s="99">
        <v>288295.94659179699</v>
      </c>
      <c r="T2115" s="19"/>
      <c r="U2115" s="23">
        <v>2.7226927031733798E-3</v>
      </c>
      <c r="V2115" s="63">
        <v>-0.28575201649800902</v>
      </c>
      <c r="W2115" s="23">
        <v>1.65133185710147E-2</v>
      </c>
      <c r="X2115" s="63">
        <v>-7.9514381075641696</v>
      </c>
      <c r="Y2115" s="23">
        <v>-4.2714193968131399E-2</v>
      </c>
      <c r="Z2115" s="63">
        <v>8.9291839837678708</v>
      </c>
      <c r="AA2115" s="23">
        <v>-8.6866456222196603E-2</v>
      </c>
      <c r="AB2115" s="63">
        <v>8.2199700874334702</v>
      </c>
      <c r="AC2115" s="23">
        <v>-3.4965774124429999E-2</v>
      </c>
      <c r="AD2115" s="63">
        <v>16.5707198350865</v>
      </c>
      <c r="AE2115" s="23">
        <v>-1.33590560599259E-2</v>
      </c>
      <c r="AF2115" s="64">
        <v>10.857435977974101</v>
      </c>
      <c r="AG2115" s="23">
        <v>9.1765104280057096E-3</v>
      </c>
      <c r="AH2115" s="63">
        <v>-5.1771747579550702</v>
      </c>
      <c r="AI2115" s="23">
        <v>-3.6751360374182702E-2</v>
      </c>
      <c r="AJ2115" s="63">
        <v>6.4109769347851397</v>
      </c>
      <c r="AK2115" s="23">
        <v>0.27728070000011901</v>
      </c>
      <c r="AL2115" s="23">
        <v>2.6151424974159499E-2</v>
      </c>
      <c r="AM2115" s="63">
        <v>40.609397866705002</v>
      </c>
      <c r="AN2115" s="19"/>
      <c r="AO2115" s="26">
        <v>2.6379734981674102E-2</v>
      </c>
      <c r="AP2115" s="26">
        <v>-2.2718539161360199E-2</v>
      </c>
      <c r="AQ2115" s="26">
        <v>3.58086659252876E-2</v>
      </c>
      <c r="AR2115" s="26">
        <v>-5.0674489046286901E-2</v>
      </c>
      <c r="AS2115" s="24">
        <v>7</v>
      </c>
      <c r="AT2115" s="24">
        <v>5</v>
      </c>
      <c r="AU2115" s="24">
        <v>6</v>
      </c>
      <c r="AV2115" s="25">
        <v>6</v>
      </c>
      <c r="AW2115" s="19"/>
      <c r="AX2115" s="29">
        <v>6.0910529212633298E-2</v>
      </c>
      <c r="AY2115" s="30">
        <v>-1.9060934359677</v>
      </c>
      <c r="AZ2115" s="30">
        <v>0.122443441450514</v>
      </c>
      <c r="BA2115" s="30">
        <v>-2.3931755611629302</v>
      </c>
      <c r="BB2115" s="62">
        <v>6.2838972483132199E-3</v>
      </c>
      <c r="BC2115" s="108">
        <v>-15.723607928128301</v>
      </c>
      <c r="BD2115" s="22">
        <v>43753</v>
      </c>
      <c r="BE2115" s="22">
        <v>43914</v>
      </c>
      <c r="BF2115" s="24"/>
      <c r="BG2115" s="22"/>
    </row>
    <row r="2116" spans="2:59" x14ac:dyDescent="0.25">
      <c r="B2116" s="17" t="s">
        <v>2130</v>
      </c>
      <c r="C2116" s="17" t="s">
        <v>6396</v>
      </c>
      <c r="D2116" s="17" t="s">
        <v>3370</v>
      </c>
      <c r="E2116" s="20" t="s">
        <v>7308</v>
      </c>
      <c r="F2116" s="20" t="s">
        <v>3153</v>
      </c>
      <c r="G2116" s="82" t="s">
        <v>7251</v>
      </c>
      <c r="H2116" s="85" t="s">
        <v>7262</v>
      </c>
      <c r="I2116" s="21" t="s">
        <v>7417</v>
      </c>
      <c r="J2116" s="21" t="s">
        <v>8361</v>
      </c>
      <c r="L2116" s="22">
        <v>44015</v>
      </c>
      <c r="M2116" s="98">
        <v>1037.13089999929</v>
      </c>
      <c r="N2116" s="94">
        <v>1037.13089999929</v>
      </c>
      <c r="O2116" s="94">
        <v>1149.41669999994</v>
      </c>
      <c r="P2116" s="62">
        <f t="shared" si="32"/>
        <v>0.90231062416210261</v>
      </c>
      <c r="Q2116" s="22">
        <v>43753</v>
      </c>
      <c r="R2116" s="99">
        <v>8840934.5869999994</v>
      </c>
      <c r="S2116" s="99">
        <v>9524030.4709687494</v>
      </c>
      <c r="T2116" s="19"/>
      <c r="U2116" s="23">
        <v>2.7682385552907402E-3</v>
      </c>
      <c r="V2116" s="63">
        <v>-0.281197431286273</v>
      </c>
      <c r="W2116" s="23">
        <v>1.7899121163282E-2</v>
      </c>
      <c r="X2116" s="63">
        <v>-7.8128578483374396</v>
      </c>
      <c r="Y2116" s="23">
        <v>-3.4769595450597997E-2</v>
      </c>
      <c r="Z2116" s="63">
        <v>9.7236438355175796</v>
      </c>
      <c r="AA2116" s="23">
        <v>-7.1541874040121897E-2</v>
      </c>
      <c r="AB2116" s="63">
        <v>9.7524283056409296</v>
      </c>
      <c r="AC2116" s="23">
        <v>-2.3252411319845102E-3</v>
      </c>
      <c r="AD2116" s="63">
        <v>19.8347731343238</v>
      </c>
      <c r="AE2116" s="23">
        <v>3.71068391214067E-2</v>
      </c>
      <c r="AF2116" s="64">
        <v>15.9040254961001</v>
      </c>
      <c r="AG2116" s="23">
        <v>9.3140041808510397E-3</v>
      </c>
      <c r="AH2116" s="63">
        <v>-5.1634253826705399</v>
      </c>
      <c r="AI2116" s="23">
        <v>-2.8624881578252801E-2</v>
      </c>
      <c r="AJ2116" s="63">
        <v>7.2236248143817603</v>
      </c>
      <c r="AK2116" s="23">
        <v>3.7912551943009E-2</v>
      </c>
      <c r="AL2116" s="23">
        <v>1.1629752769294999E-2</v>
      </c>
      <c r="AM2116" s="63">
        <v>17.5790135719581</v>
      </c>
      <c r="AN2116" s="19"/>
      <c r="AO2116" s="26">
        <v>2.6426456623085001E-2</v>
      </c>
      <c r="AP2116" s="26">
        <v>-2.2674136342175199E-2</v>
      </c>
      <c r="AQ2116" s="26">
        <v>3.7220731652269003E-2</v>
      </c>
      <c r="AR2116" s="26">
        <v>-4.93370825397869E-2</v>
      </c>
      <c r="AS2116" s="24">
        <v>7</v>
      </c>
      <c r="AT2116" s="24">
        <v>5</v>
      </c>
      <c r="AU2116" s="24">
        <v>6</v>
      </c>
      <c r="AV2116" s="25">
        <v>6</v>
      </c>
      <c r="AW2116" s="19"/>
      <c r="AX2116" s="29">
        <v>6.0876687366253499E-2</v>
      </c>
      <c r="AY2116" s="30">
        <v>-1.6782880416885699</v>
      </c>
      <c r="AZ2116" s="30">
        <v>0.17695761707614099</v>
      </c>
      <c r="BA2116" s="30">
        <v>-2.1246944614467802</v>
      </c>
      <c r="BB2116" s="62">
        <v>6.2807325899939303E-3</v>
      </c>
      <c r="BC2116" s="108">
        <v>-15.1043742448092</v>
      </c>
      <c r="BD2116" s="22">
        <v>43753</v>
      </c>
      <c r="BE2116" s="22">
        <v>43914</v>
      </c>
      <c r="BF2116" s="24"/>
      <c r="BG2116" s="22"/>
    </row>
    <row r="2117" spans="2:59" x14ac:dyDescent="0.25">
      <c r="B2117" s="17" t="s">
        <v>2131</v>
      </c>
      <c r="C2117" s="17" t="s">
        <v>6397</v>
      </c>
      <c r="D2117" s="17" t="s">
        <v>3371</v>
      </c>
      <c r="E2117" s="20" t="s">
        <v>7289</v>
      </c>
      <c r="F2117" s="20" t="s">
        <v>3156</v>
      </c>
      <c r="G2117" s="82" t="s">
        <v>7254</v>
      </c>
      <c r="H2117" s="85" t="s">
        <v>7266</v>
      </c>
      <c r="I2117" s="21" t="s">
        <v>7417</v>
      </c>
      <c r="J2117" s="21" t="s">
        <v>8362</v>
      </c>
      <c r="L2117" s="22">
        <v>44015</v>
      </c>
      <c r="M2117" s="98">
        <v>1815.0649999994801</v>
      </c>
      <c r="N2117" s="94">
        <v>1815.0649999994801</v>
      </c>
      <c r="O2117" s="94">
        <v>1817.5955999996499</v>
      </c>
      <c r="P2117" s="62">
        <f t="shared" ref="P2117:P2180" si="33">IFERROR(N2117/O2117,"")</f>
        <v>0.99860772110134377</v>
      </c>
      <c r="Q2117" s="22">
        <v>43984</v>
      </c>
      <c r="R2117" s="99">
        <v>302444392</v>
      </c>
      <c r="S2117" s="99">
        <v>327048720.68300003</v>
      </c>
      <c r="T2117" s="19"/>
      <c r="U2117" s="23">
        <v>2.4903309167711999E-5</v>
      </c>
      <c r="V2117" s="63">
        <v>-0.55553095589857504</v>
      </c>
      <c r="W2117" s="23">
        <v>-1.17966637481004E-3</v>
      </c>
      <c r="X2117" s="63">
        <v>-9.7207366021466406</v>
      </c>
      <c r="Y2117" s="23">
        <v>1.47092349998275E-2</v>
      </c>
      <c r="Z2117" s="63">
        <v>14.671526880570999</v>
      </c>
      <c r="AA2117" s="23">
        <v>2.7214958339754999E-2</v>
      </c>
      <c r="AB2117" s="63">
        <v>19.628111543628599</v>
      </c>
      <c r="AC2117" s="23">
        <v>6.0780176756452399E-2</v>
      </c>
      <c r="AD2117" s="63">
        <v>26.145314923167501</v>
      </c>
      <c r="AE2117" s="23">
        <v>8.7451255918567797E-2</v>
      </c>
      <c r="AF2117" s="64">
        <v>20.9384671758162</v>
      </c>
      <c r="AG2117" s="23">
        <v>2.47600633883849E-4</v>
      </c>
      <c r="AH2117" s="63">
        <v>-6.0700657373672602</v>
      </c>
      <c r="AI2117" s="23">
        <v>1.59343171326327E-2</v>
      </c>
      <c r="AJ2117" s="63">
        <v>11.6795446854667</v>
      </c>
      <c r="AK2117" s="23">
        <v>0.81506499999901305</v>
      </c>
      <c r="AL2117" s="23">
        <v>4.1712264848683803E-2</v>
      </c>
      <c r="AM2117" s="63">
        <v>-12.6928767694626</v>
      </c>
      <c r="AN2117" s="19"/>
      <c r="AO2117" s="26">
        <v>3.2396974747825901E-3</v>
      </c>
      <c r="AP2117" s="26">
        <v>-4.0745028791206997E-3</v>
      </c>
      <c r="AQ2117" s="26">
        <v>6.6459752997616297E-3</v>
      </c>
      <c r="AR2117" s="26">
        <v>-3.0760453610127999E-3</v>
      </c>
      <c r="AS2117" s="24">
        <v>8</v>
      </c>
      <c r="AT2117" s="24">
        <v>4</v>
      </c>
      <c r="AU2117" s="24">
        <v>7</v>
      </c>
      <c r="AV2117" s="25">
        <v>5</v>
      </c>
      <c r="AW2117" s="19"/>
      <c r="AX2117" s="29">
        <v>8.2158762420022E-3</v>
      </c>
      <c r="AY2117" s="30">
        <v>-0.30510425910642902</v>
      </c>
      <c r="AZ2117" s="30">
        <v>0.48643329392734802</v>
      </c>
      <c r="BA2117" s="30">
        <v>-0.40264460094749699</v>
      </c>
      <c r="BB2117" s="62">
        <v>8.4856720434913803E-4</v>
      </c>
      <c r="BC2117" s="108">
        <v>-1.0876811867565299</v>
      </c>
      <c r="BD2117" s="22">
        <v>43753</v>
      </c>
      <c r="BE2117" s="22">
        <v>43783</v>
      </c>
      <c r="BF2117" s="24">
        <v>58</v>
      </c>
      <c r="BG2117" s="22">
        <v>43833</v>
      </c>
    </row>
    <row r="2118" spans="2:59" x14ac:dyDescent="0.25">
      <c r="B2118" s="17" t="s">
        <v>2132</v>
      </c>
      <c r="C2118" s="17" t="s">
        <v>6398</v>
      </c>
      <c r="D2118" s="17" t="s">
        <v>3371</v>
      </c>
      <c r="E2118" s="20" t="s">
        <v>7298</v>
      </c>
      <c r="F2118" s="20" t="s">
        <v>3156</v>
      </c>
      <c r="G2118" s="82" t="s">
        <v>7254</v>
      </c>
      <c r="H2118" s="85" t="s">
        <v>7266</v>
      </c>
      <c r="I2118" s="21" t="s">
        <v>7417</v>
      </c>
      <c r="J2118" s="21" t="s">
        <v>8363</v>
      </c>
      <c r="L2118" s="22">
        <v>44015</v>
      </c>
      <c r="M2118" s="98">
        <v>1267.2429000008899</v>
      </c>
      <c r="N2118" s="94">
        <v>1267.2429000008899</v>
      </c>
      <c r="O2118" s="94">
        <v>1269.1896999999899</v>
      </c>
      <c r="P2118" s="62">
        <f t="shared" si="33"/>
        <v>0.99846610794343826</v>
      </c>
      <c r="Q2118" s="22">
        <v>43984</v>
      </c>
      <c r="R2118" s="99">
        <v>9176305.6319999993</v>
      </c>
      <c r="S2118" s="99">
        <v>8575421.58042969</v>
      </c>
      <c r="T2118" s="19"/>
      <c r="U2118" s="23">
        <v>2.0280660464777601E-5</v>
      </c>
      <c r="V2118" s="63">
        <v>-0.55599322076886903</v>
      </c>
      <c r="W2118" s="23">
        <v>-1.3167168099244E-3</v>
      </c>
      <c r="X2118" s="63">
        <v>-9.73444164566172</v>
      </c>
      <c r="Y2118" s="23">
        <v>1.38645605366037E-2</v>
      </c>
      <c r="Z2118" s="63">
        <v>14.5870594342414</v>
      </c>
      <c r="AA2118" s="23">
        <v>2.5496133317574301E-2</v>
      </c>
      <c r="AB2118" s="63">
        <v>19.456229041417799</v>
      </c>
      <c r="AC2118" s="23">
        <v>5.7238094022977699E-2</v>
      </c>
      <c r="AD2118" s="63">
        <v>25.791106649820001</v>
      </c>
      <c r="AE2118" s="23">
        <v>8.2011417771427703E-2</v>
      </c>
      <c r="AF2118" s="64">
        <v>20.3944833611022</v>
      </c>
      <c r="AG2118" s="23">
        <v>2.3386936845781701E-4</v>
      </c>
      <c r="AH2118" s="63">
        <v>-6.0714388639098598</v>
      </c>
      <c r="AI2118" s="23">
        <v>1.5074694618306199E-2</v>
      </c>
      <c r="AJ2118" s="63">
        <v>11.5935824340413</v>
      </c>
      <c r="AK2118" s="23">
        <v>0.26724290000129303</v>
      </c>
      <c r="AL2118" s="23">
        <v>3.3619017014643801E-2</v>
      </c>
      <c r="AM2118" s="63">
        <v>16.777261048817302</v>
      </c>
      <c r="AN2118" s="19"/>
      <c r="AO2118" s="26">
        <v>3.2350203982787198E-3</v>
      </c>
      <c r="AP2118" s="26">
        <v>-4.0789964104988004E-3</v>
      </c>
      <c r="AQ2118" s="26">
        <v>6.5077525177912304E-3</v>
      </c>
      <c r="AR2118" s="26">
        <v>-3.2174055468203698E-3</v>
      </c>
      <c r="AS2118" s="24">
        <v>8</v>
      </c>
      <c r="AT2118" s="24">
        <v>4</v>
      </c>
      <c r="AU2118" s="24">
        <v>7</v>
      </c>
      <c r="AV2118" s="25">
        <v>5</v>
      </c>
      <c r="AW2118" s="19"/>
      <c r="AX2118" s="29">
        <v>8.2105894593769296E-3</v>
      </c>
      <c r="AY2118" s="30">
        <v>-0.49518216740807502</v>
      </c>
      <c r="AZ2118" s="30">
        <v>0.48091653774417897</v>
      </c>
      <c r="BA2118" s="30">
        <v>-0.649889047523175</v>
      </c>
      <c r="BB2118" s="62">
        <v>8.4801667042938805E-4</v>
      </c>
      <c r="BC2118" s="108">
        <v>-1.1012458570694399</v>
      </c>
      <c r="BD2118" s="22">
        <v>43753</v>
      </c>
      <c r="BE2118" s="22">
        <v>43783</v>
      </c>
      <c r="BF2118" s="24">
        <v>59</v>
      </c>
      <c r="BG2118" s="22">
        <v>43836</v>
      </c>
    </row>
    <row r="2119" spans="2:59" x14ac:dyDescent="0.25">
      <c r="B2119" s="17" t="s">
        <v>2133</v>
      </c>
      <c r="C2119" s="17" t="s">
        <v>6399</v>
      </c>
      <c r="D2119" s="17" t="s">
        <v>3371</v>
      </c>
      <c r="E2119" s="20" t="s">
        <v>7290</v>
      </c>
      <c r="F2119" s="20" t="s">
        <v>3156</v>
      </c>
      <c r="G2119" s="82" t="s">
        <v>7254</v>
      </c>
      <c r="H2119" s="85" t="s">
        <v>7266</v>
      </c>
      <c r="I2119" s="21" t="s">
        <v>7417</v>
      </c>
      <c r="J2119" s="21" t="s">
        <v>8364</v>
      </c>
      <c r="L2119" s="22">
        <v>44015</v>
      </c>
      <c r="M2119" s="98">
        <v>1785.8753999993201</v>
      </c>
      <c r="N2119" s="94">
        <v>1785.8753999993201</v>
      </c>
      <c r="O2119" s="94">
        <v>1789.08840000071</v>
      </c>
      <c r="P2119" s="62">
        <f t="shared" si="33"/>
        <v>0.99820411333426085</v>
      </c>
      <c r="Q2119" s="22">
        <v>43984</v>
      </c>
      <c r="R2119" s="99">
        <v>70459266.163124993</v>
      </c>
      <c r="S2119" s="99">
        <v>74864497.131750003</v>
      </c>
      <c r="T2119" s="19"/>
      <c r="U2119" s="23">
        <v>1.1871068636537501E-5</v>
      </c>
      <c r="V2119" s="63">
        <v>-0.55683417995169304</v>
      </c>
      <c r="W2119" s="23">
        <v>-1.57037214466982E-3</v>
      </c>
      <c r="X2119" s="63">
        <v>-9.7598071791289804</v>
      </c>
      <c r="Y2119" s="23">
        <v>1.2303634961426699E-2</v>
      </c>
      <c r="Z2119" s="63">
        <v>14.4309668767237</v>
      </c>
      <c r="AA2119" s="23">
        <v>2.2323586501443098E-2</v>
      </c>
      <c r="AB2119" s="63">
        <v>19.138974359812</v>
      </c>
      <c r="AC2119" s="23">
        <v>5.07155042232625E-2</v>
      </c>
      <c r="AD2119" s="63">
        <v>25.138847669848499</v>
      </c>
      <c r="AE2119" s="23">
        <v>7.2018368447970701E-2</v>
      </c>
      <c r="AF2119" s="64">
        <v>19.395178428763799</v>
      </c>
      <c r="AG2119" s="23">
        <v>2.0845664039370601E-4</v>
      </c>
      <c r="AH2119" s="63">
        <v>-6.07398013671627</v>
      </c>
      <c r="AI2119" s="23">
        <v>1.34861515271041E-2</v>
      </c>
      <c r="AJ2119" s="63">
        <v>11.434728124921101</v>
      </c>
      <c r="AK2119" s="23">
        <v>0.70300707569578702</v>
      </c>
      <c r="AL2119" s="23">
        <v>3.7171392326854402E-2</v>
      </c>
      <c r="AM2119" s="63">
        <v>-23.8986691997852</v>
      </c>
      <c r="AN2119" s="19"/>
      <c r="AO2119" s="26">
        <v>3.2265658956021101E-3</v>
      </c>
      <c r="AP2119" s="26">
        <v>-4.0874608230296898E-3</v>
      </c>
      <c r="AQ2119" s="26">
        <v>6.25218247841985E-3</v>
      </c>
      <c r="AR2119" s="26">
        <v>-3.4790358658938199E-3</v>
      </c>
      <c r="AS2119" s="24">
        <v>8</v>
      </c>
      <c r="AT2119" s="24">
        <v>4</v>
      </c>
      <c r="AU2119" s="24">
        <v>7</v>
      </c>
      <c r="AV2119" s="25">
        <v>5</v>
      </c>
      <c r="AW2119" s="19"/>
      <c r="AX2119" s="29">
        <v>8.2021057673955493E-3</v>
      </c>
      <c r="AY2119" s="30">
        <v>-0.84655815752921604</v>
      </c>
      <c r="AZ2119" s="30">
        <v>0.47073236730648199</v>
      </c>
      <c r="BA2119" s="30">
        <v>-1.09965922546326</v>
      </c>
      <c r="BB2119" s="62">
        <v>8.4713225640939502E-4</v>
      </c>
      <c r="BC2119" s="108">
        <v>-1.12636484154064</v>
      </c>
      <c r="BD2119" s="22">
        <v>43753</v>
      </c>
      <c r="BE2119" s="22">
        <v>43783</v>
      </c>
      <c r="BF2119" s="24">
        <v>62</v>
      </c>
      <c r="BG2119" s="22">
        <v>43839</v>
      </c>
    </row>
    <row r="2120" spans="2:59" x14ac:dyDescent="0.25">
      <c r="B2120" s="17" t="s">
        <v>2134</v>
      </c>
      <c r="C2120" s="17" t="s">
        <v>6400</v>
      </c>
      <c r="D2120" s="17" t="s">
        <v>3371</v>
      </c>
      <c r="E2120" s="20" t="s">
        <v>7314</v>
      </c>
      <c r="F2120" s="20" t="s">
        <v>3156</v>
      </c>
      <c r="G2120" s="82" t="s">
        <v>7254</v>
      </c>
      <c r="H2120" s="85" t="s">
        <v>7266</v>
      </c>
      <c r="I2120" s="21" t="s">
        <v>7417</v>
      </c>
      <c r="J2120" s="21" t="s">
        <v>2982</v>
      </c>
      <c r="L2120" s="22">
        <v>44015</v>
      </c>
      <c r="M2120" s="98">
        <v>1036.0908000003501</v>
      </c>
      <c r="N2120" s="94">
        <v>1036.0908000003501</v>
      </c>
      <c r="O2120" s="94">
        <v>1036.8015000000601</v>
      </c>
      <c r="P2120" s="62">
        <f t="shared" si="33"/>
        <v>0.999314526454958</v>
      </c>
      <c r="Q2120" s="22">
        <v>43984</v>
      </c>
      <c r="R2120" s="99">
        <v>1537348.6969999999</v>
      </c>
      <c r="S2120" s="99">
        <v>1431925.2245410201</v>
      </c>
      <c r="T2120" s="19"/>
      <c r="U2120" s="23">
        <v>4.7681493015261401E-5</v>
      </c>
      <c r="V2120" s="63">
        <v>-0.55325313751382099</v>
      </c>
      <c r="W2120" s="23">
        <v>-4.9556026351638095E-4</v>
      </c>
      <c r="X2120" s="63">
        <v>-9.6523259910172801</v>
      </c>
      <c r="Y2120" s="23">
        <v>1.8932787013909502E-2</v>
      </c>
      <c r="Z2120" s="63">
        <v>15.093882081972</v>
      </c>
      <c r="AA2120" s="23">
        <v>3.5831117140332901E-2</v>
      </c>
      <c r="AB2120" s="63">
        <v>20.489727423701002</v>
      </c>
      <c r="AC2120" s="23"/>
      <c r="AD2120" s="63"/>
      <c r="AE2120" s="23"/>
      <c r="AF2120" s="64"/>
      <c r="AG2120" s="23">
        <v>3.1609535653842602E-4</v>
      </c>
      <c r="AH2120" s="63">
        <v>-6.0632162651017998</v>
      </c>
      <c r="AI2120" s="23">
        <v>2.02328112991381E-2</v>
      </c>
      <c r="AJ2120" s="63">
        <v>12.109394102124501</v>
      </c>
      <c r="AK2120" s="23">
        <v>3.6090800000238198E-2</v>
      </c>
      <c r="AL2120" s="23">
        <v>3.4555519832792897E-2</v>
      </c>
      <c r="AM2120" s="63">
        <v>19.760681287065399</v>
      </c>
      <c r="AN2120" s="19"/>
      <c r="AO2120" s="26">
        <v>3.2625673811708098E-3</v>
      </c>
      <c r="AP2120" s="26">
        <v>-4.0517202651244597E-3</v>
      </c>
      <c r="AQ2120" s="26">
        <v>7.3353603838768296E-3</v>
      </c>
      <c r="AR2120" s="26">
        <v>-2.3705798039372898E-3</v>
      </c>
      <c r="AS2120" s="24">
        <v>9</v>
      </c>
      <c r="AT2120" s="24">
        <v>3</v>
      </c>
      <c r="AU2120" s="24">
        <v>7</v>
      </c>
      <c r="AV2120" s="25">
        <v>5</v>
      </c>
      <c r="AW2120" s="19"/>
      <c r="AX2120" s="29">
        <v>8.2477615294374099E-3</v>
      </c>
      <c r="AY2120" s="30">
        <v>0.64365227441248896</v>
      </c>
      <c r="AZ2120" s="30">
        <v>0.514080238100178</v>
      </c>
      <c r="BA2120" s="30">
        <v>0.87286497088462101</v>
      </c>
      <c r="BB2120" s="62">
        <v>8.5188359038852496E-4</v>
      </c>
      <c r="BC2120" s="108">
        <v>-1.0199318330414799</v>
      </c>
      <c r="BD2120" s="22">
        <v>43753</v>
      </c>
      <c r="BE2120" s="22">
        <v>43783</v>
      </c>
      <c r="BF2120" s="24">
        <v>52</v>
      </c>
      <c r="BG2120" s="22">
        <v>43825</v>
      </c>
    </row>
    <row r="2121" spans="2:59" x14ac:dyDescent="0.25">
      <c r="B2121" s="17" t="s">
        <v>2135</v>
      </c>
      <c r="C2121" s="17" t="s">
        <v>6401</v>
      </c>
      <c r="D2121" s="17" t="s">
        <v>3371</v>
      </c>
      <c r="E2121" s="20" t="s">
        <v>7315</v>
      </c>
      <c r="F2121" s="20" t="s">
        <v>3156</v>
      </c>
      <c r="G2121" s="82" t="s">
        <v>7254</v>
      </c>
      <c r="H2121" s="85" t="s">
        <v>7266</v>
      </c>
      <c r="I2121" s="21" t="s">
        <v>7417</v>
      </c>
      <c r="J2121" s="21" t="s">
        <v>8365</v>
      </c>
      <c r="L2121" s="22">
        <v>44015</v>
      </c>
      <c r="M2121" s="98">
        <v>1592.4662999995101</v>
      </c>
      <c r="N2121" s="94">
        <v>1592.4662999995101</v>
      </c>
      <c r="O2121" s="94">
        <v>1595.9765000007999</v>
      </c>
      <c r="P2121" s="62">
        <f t="shared" si="33"/>
        <v>0.99780059418087419</v>
      </c>
      <c r="Q2121" s="22">
        <v>43984</v>
      </c>
      <c r="R2121" s="99">
        <v>11710399.563999999</v>
      </c>
      <c r="S2121" s="99">
        <v>11968228.138656201</v>
      </c>
      <c r="T2121" s="19"/>
      <c r="U2121" s="23">
        <v>-1.1931169865420101E-6</v>
      </c>
      <c r="V2121" s="63">
        <v>-0.558140598514001</v>
      </c>
      <c r="W2121" s="23">
        <v>-1.9609610262705198E-3</v>
      </c>
      <c r="X2121" s="63">
        <v>-9.7988660672999703</v>
      </c>
      <c r="Y2121" s="23">
        <v>9.9036705905746203E-3</v>
      </c>
      <c r="Z2121" s="63">
        <v>14.1909704396385</v>
      </c>
      <c r="AA2121" s="23">
        <v>1.74553672659385E-2</v>
      </c>
      <c r="AB2121" s="63">
        <v>18.652152436261499</v>
      </c>
      <c r="AC2121" s="23">
        <v>4.0746155955275802E-2</v>
      </c>
      <c r="AD2121" s="63">
        <v>24.141912843071601</v>
      </c>
      <c r="AE2121" s="23">
        <v>5.68043180373934E-2</v>
      </c>
      <c r="AF2121" s="64">
        <v>17.8737733876915</v>
      </c>
      <c r="AG2121" s="23">
        <v>1.6932581274886599E-4</v>
      </c>
      <c r="AH2121" s="63">
        <v>-6.0778932194807602</v>
      </c>
      <c r="AI2121" s="23">
        <v>1.1043880296711E-2</v>
      </c>
      <c r="AJ2121" s="63">
        <v>11.190501001881801</v>
      </c>
      <c r="AK2121" s="23">
        <v>0.59246629999892297</v>
      </c>
      <c r="AL2121" s="23">
        <v>3.2410651039754199E-2</v>
      </c>
      <c r="AM2121" s="63">
        <v>-34.952746769471602</v>
      </c>
      <c r="AN2121" s="19"/>
      <c r="AO2121" s="26">
        <v>3.2134419034264301E-3</v>
      </c>
      <c r="AP2121" s="26">
        <v>-4.1004218101079503E-3</v>
      </c>
      <c r="AQ2121" s="26">
        <v>5.8585539427440398E-3</v>
      </c>
      <c r="AR2121" s="26">
        <v>-3.8818624680061501E-3</v>
      </c>
      <c r="AS2121" s="24">
        <v>8</v>
      </c>
      <c r="AT2121" s="24">
        <v>4</v>
      </c>
      <c r="AU2121" s="24">
        <v>7</v>
      </c>
      <c r="AV2121" s="25">
        <v>5</v>
      </c>
      <c r="AW2121" s="19"/>
      <c r="AX2121" s="29">
        <v>8.1916366176483305E-3</v>
      </c>
      <c r="AY2121" s="30">
        <v>-1.3867773924394</v>
      </c>
      <c r="AZ2121" s="30">
        <v>0.45510123480517001</v>
      </c>
      <c r="BA2121" s="30">
        <v>-1.772604237618</v>
      </c>
      <c r="BB2121" s="62">
        <v>8.4603863581264702E-4</v>
      </c>
      <c r="BC2121" s="108">
        <v>-1.1650411814152899</v>
      </c>
      <c r="BD2121" s="22">
        <v>43753</v>
      </c>
      <c r="BE2121" s="22">
        <v>43783</v>
      </c>
      <c r="BF2121" s="24">
        <v>74</v>
      </c>
      <c r="BG2121" s="22">
        <v>43857</v>
      </c>
    </row>
    <row r="2122" spans="2:59" x14ac:dyDescent="0.25">
      <c r="B2122" s="17" t="s">
        <v>2136</v>
      </c>
      <c r="C2122" s="17" t="s">
        <v>6402</v>
      </c>
      <c r="D2122" s="17" t="s">
        <v>3371</v>
      </c>
      <c r="E2122" s="20" t="s">
        <v>7293</v>
      </c>
      <c r="F2122" s="20" t="s">
        <v>3156</v>
      </c>
      <c r="G2122" s="82" t="s">
        <v>7254</v>
      </c>
      <c r="H2122" s="85" t="s">
        <v>7266</v>
      </c>
      <c r="I2122" s="21" t="s">
        <v>7417</v>
      </c>
      <c r="J2122" s="21" t="s">
        <v>8366</v>
      </c>
      <c r="L2122" s="22">
        <v>44015</v>
      </c>
      <c r="M2122" s="98">
        <v>1087.6541000008599</v>
      </c>
      <c r="N2122" s="94">
        <v>1087.6541000008599</v>
      </c>
      <c r="O2122" s="94">
        <v>1088.5111999996</v>
      </c>
      <c r="P2122" s="62">
        <f t="shared" si="33"/>
        <v>0.99921259423078024</v>
      </c>
      <c r="Q2122" s="22">
        <v>43984</v>
      </c>
      <c r="R2122" s="99">
        <v>11212.606</v>
      </c>
      <c r="S2122" s="99">
        <v>11027.090015274</v>
      </c>
      <c r="T2122" s="19"/>
      <c r="U2122" s="23">
        <v>4.4409474867279601E-5</v>
      </c>
      <c r="V2122" s="63">
        <v>-0.55358033932861905</v>
      </c>
      <c r="W2122" s="23">
        <v>-5.9422909453132899E-4</v>
      </c>
      <c r="X2122" s="63">
        <v>-9.6621928741224092</v>
      </c>
      <c r="Y2122" s="23">
        <v>1.8318618258490502E-2</v>
      </c>
      <c r="Z2122" s="63">
        <v>15.0324652064301</v>
      </c>
      <c r="AA2122" s="23">
        <v>3.4579745237351703E-2</v>
      </c>
      <c r="AB2122" s="63">
        <v>20.364590233395599</v>
      </c>
      <c r="AC2122" s="23">
        <v>7.5835721845578505E-2</v>
      </c>
      <c r="AD2122" s="63">
        <v>27.6508694320801</v>
      </c>
      <c r="AE2122" s="23"/>
      <c r="AF2122" s="64"/>
      <c r="AG2122" s="23">
        <v>3.0625727777078298E-4</v>
      </c>
      <c r="AH2122" s="63">
        <v>-6.0642000729785703</v>
      </c>
      <c r="AI2122" s="23">
        <v>1.9607723659646598E-2</v>
      </c>
      <c r="AJ2122" s="63">
        <v>12.046885338175301</v>
      </c>
      <c r="AK2122" s="23">
        <v>8.7654100001673202E-2</v>
      </c>
      <c r="AL2122" s="23">
        <v>3.5320678798598203E-2</v>
      </c>
      <c r="AM2122" s="63">
        <v>33.017712620610801</v>
      </c>
      <c r="AN2122" s="19"/>
      <c r="AO2122" s="26">
        <v>3.25931878796837E-3</v>
      </c>
      <c r="AP2122" s="26">
        <v>-4.0550556577727496E-3</v>
      </c>
      <c r="AQ2122" s="26">
        <v>7.2350575774180496E-3</v>
      </c>
      <c r="AR2122" s="26">
        <v>-2.4718458371353301E-3</v>
      </c>
      <c r="AS2122" s="24">
        <v>9</v>
      </c>
      <c r="AT2122" s="24">
        <v>3</v>
      </c>
      <c r="AU2122" s="24">
        <v>7</v>
      </c>
      <c r="AV2122" s="25">
        <v>5</v>
      </c>
      <c r="AW2122" s="19"/>
      <c r="AX2122" s="29">
        <v>8.2425185863485208E-3</v>
      </c>
      <c r="AY2122" s="30">
        <v>0.50638988830633003</v>
      </c>
      <c r="AZ2122" s="30">
        <v>0.51006625509398895</v>
      </c>
      <c r="BA2122" s="30">
        <v>0.68403703023250295</v>
      </c>
      <c r="BB2122" s="62">
        <v>8.51338642039536E-4</v>
      </c>
      <c r="BC2122" s="108">
        <v>-1.0296951105046901</v>
      </c>
      <c r="BD2122" s="22">
        <v>43753</v>
      </c>
      <c r="BE2122" s="22">
        <v>43783</v>
      </c>
      <c r="BF2122" s="24">
        <v>53</v>
      </c>
      <c r="BG2122" s="22">
        <v>43826</v>
      </c>
    </row>
    <row r="2123" spans="2:59" x14ac:dyDescent="0.25">
      <c r="B2123" s="17" t="s">
        <v>2137</v>
      </c>
      <c r="C2123" s="17" t="s">
        <v>6403</v>
      </c>
      <c r="D2123" s="17" t="s">
        <v>3371</v>
      </c>
      <c r="E2123" s="20" t="s">
        <v>7294</v>
      </c>
      <c r="F2123" s="20" t="s">
        <v>3156</v>
      </c>
      <c r="G2123" s="82" t="s">
        <v>7254</v>
      </c>
      <c r="H2123" s="85" t="s">
        <v>7266</v>
      </c>
      <c r="I2123" s="21" t="s">
        <v>7417</v>
      </c>
      <c r="J2123" s="21" t="s">
        <v>8367</v>
      </c>
      <c r="L2123" s="22">
        <v>44015</v>
      </c>
      <c r="M2123" s="98">
        <v>1325.31350000016</v>
      </c>
      <c r="N2123" s="94">
        <v>1325.31350000016</v>
      </c>
      <c r="O2123" s="94">
        <v>1326.6249000001701</v>
      </c>
      <c r="P2123" s="62">
        <f t="shared" si="33"/>
        <v>0.99901147641657417</v>
      </c>
      <c r="Q2123" s="22">
        <v>43984</v>
      </c>
      <c r="R2123" s="99">
        <v>30851027.546999998</v>
      </c>
      <c r="S2123" s="99">
        <v>33013249.388781201</v>
      </c>
      <c r="T2123" s="19"/>
      <c r="U2123" s="23">
        <v>3.7879264709772501E-5</v>
      </c>
      <c r="V2123" s="63">
        <v>-0.55423336034436899</v>
      </c>
      <c r="W2123" s="23">
        <v>-7.8885080802137996E-4</v>
      </c>
      <c r="X2123" s="63">
        <v>-9.6816550454677799</v>
      </c>
      <c r="Y2123" s="23">
        <v>1.71205750266381E-2</v>
      </c>
      <c r="Z2123" s="63">
        <v>14.912660883244801</v>
      </c>
      <c r="AA2123" s="23">
        <v>3.2129723826074E-2</v>
      </c>
      <c r="AB2123" s="63">
        <v>20.1195880922605</v>
      </c>
      <c r="AC2123" s="23">
        <v>7.0941192005193401E-2</v>
      </c>
      <c r="AD2123" s="63">
        <v>27.161416448041599</v>
      </c>
      <c r="AE2123" s="23">
        <v>0.103106119759177</v>
      </c>
      <c r="AF2123" s="64">
        <v>22.5039535598771</v>
      </c>
      <c r="AG2123" s="23">
        <v>2.8665585341514099E-4</v>
      </c>
      <c r="AH2123" s="63">
        <v>-6.0661602154141301</v>
      </c>
      <c r="AI2123" s="23">
        <v>1.8388357864751001E-2</v>
      </c>
      <c r="AJ2123" s="63">
        <v>11.9249487586785</v>
      </c>
      <c r="AK2123" s="23">
        <v>0.32531349999946502</v>
      </c>
      <c r="AL2123" s="23">
        <v>4.0104967301886098E-2</v>
      </c>
      <c r="AM2123" s="63">
        <v>22.5843210486346</v>
      </c>
      <c r="AN2123" s="19"/>
      <c r="AO2123" s="26">
        <v>3.25271210749634E-3</v>
      </c>
      <c r="AP2123" s="26">
        <v>-4.0614804529468503E-3</v>
      </c>
      <c r="AQ2123" s="26">
        <v>7.0398588050011304E-3</v>
      </c>
      <c r="AR2123" s="26">
        <v>-2.6729835544756502E-3</v>
      </c>
      <c r="AS2123" s="24">
        <v>9</v>
      </c>
      <c r="AT2123" s="24">
        <v>3</v>
      </c>
      <c r="AU2123" s="24">
        <v>7</v>
      </c>
      <c r="AV2123" s="25">
        <v>5</v>
      </c>
      <c r="AW2123" s="19"/>
      <c r="AX2123" s="29">
        <v>8.2328336789123605E-3</v>
      </c>
      <c r="AY2123" s="30">
        <v>0.23703088223055599</v>
      </c>
      <c r="AZ2123" s="30">
        <v>0.50220542140686997</v>
      </c>
      <c r="BA2123" s="30">
        <v>0.31772884440624699</v>
      </c>
      <c r="BB2123" s="62">
        <v>8.5033170152883E-4</v>
      </c>
      <c r="BC2123" s="108">
        <v>-1.04896630972326</v>
      </c>
      <c r="BD2123" s="22">
        <v>43753</v>
      </c>
      <c r="BE2123" s="22">
        <v>43783</v>
      </c>
      <c r="BF2123" s="24">
        <v>55</v>
      </c>
      <c r="BG2123" s="22">
        <v>43830</v>
      </c>
    </row>
    <row r="2124" spans="2:59" x14ac:dyDescent="0.25">
      <c r="B2124" s="17" t="s">
        <v>2138</v>
      </c>
      <c r="C2124" s="17" t="s">
        <v>6404</v>
      </c>
      <c r="D2124" s="17" t="s">
        <v>3371</v>
      </c>
      <c r="E2124" s="20" t="s">
        <v>7344</v>
      </c>
      <c r="F2124" s="20" t="s">
        <v>3156</v>
      </c>
      <c r="G2124" s="82" t="s">
        <v>7254</v>
      </c>
      <c r="H2124" s="85" t="s">
        <v>7266</v>
      </c>
      <c r="I2124" s="21" t="s">
        <v>7417</v>
      </c>
      <c r="J2124" s="21" t="s">
        <v>2982</v>
      </c>
      <c r="L2124" s="22">
        <v>44015</v>
      </c>
      <c r="M2124" s="98">
        <v>1056.6688000001</v>
      </c>
      <c r="N2124" s="94">
        <v>1056.6688000001</v>
      </c>
      <c r="O2124" s="94">
        <v>1058.29209999926</v>
      </c>
      <c r="P2124" s="62">
        <f t="shared" si="33"/>
        <v>0.99846611346795355</v>
      </c>
      <c r="Q2124" s="22">
        <v>43984</v>
      </c>
      <c r="R2124" s="99">
        <v>993338.255</v>
      </c>
      <c r="S2124" s="99">
        <v>867717.70672558597</v>
      </c>
      <c r="T2124" s="19"/>
      <c r="U2124" s="23">
        <v>2.0252735339454399E-5</v>
      </c>
      <c r="V2124" s="63">
        <v>-0.55599601328140102</v>
      </c>
      <c r="W2124" s="23">
        <v>-1.31674703425233E-3</v>
      </c>
      <c r="X2124" s="63">
        <v>-9.7344446680945094</v>
      </c>
      <c r="Y2124" s="23">
        <v>1.3864845628631901E-2</v>
      </c>
      <c r="Z2124" s="63">
        <v>14.5870879434515</v>
      </c>
      <c r="AA2124" s="23">
        <v>2.54966750198946E-2</v>
      </c>
      <c r="AB2124" s="63">
        <v>19.4562832116499</v>
      </c>
      <c r="AC2124" s="23"/>
      <c r="AD2124" s="63"/>
      <c r="AE2124" s="23"/>
      <c r="AF2124" s="64"/>
      <c r="AG2124" s="23">
        <v>2.33808124903589E-4</v>
      </c>
      <c r="AH2124" s="63">
        <v>-6.0714449882652799</v>
      </c>
      <c r="AI2124" s="23">
        <v>1.5074985871251599E-2</v>
      </c>
      <c r="AJ2124" s="63">
        <v>11.5936115593358</v>
      </c>
      <c r="AK2124" s="23">
        <v>5.6668799999897601E-2</v>
      </c>
      <c r="AL2124" s="23">
        <v>2.7178554795682399E-2</v>
      </c>
      <c r="AM2124" s="63">
        <v>26.7575282677426</v>
      </c>
      <c r="AN2124" s="19"/>
      <c r="AO2124" s="26">
        <v>3.2351205391023502E-3</v>
      </c>
      <c r="AP2124" s="26">
        <v>-4.0790175735310203E-3</v>
      </c>
      <c r="AQ2124" s="26">
        <v>6.50782284174056E-3</v>
      </c>
      <c r="AR2124" s="26">
        <v>-3.2174492271224201E-3</v>
      </c>
      <c r="AS2124" s="24">
        <v>8</v>
      </c>
      <c r="AT2124" s="24">
        <v>4</v>
      </c>
      <c r="AU2124" s="24">
        <v>7</v>
      </c>
      <c r="AV2124" s="25">
        <v>5</v>
      </c>
      <c r="AW2124" s="19"/>
      <c r="AX2124" s="29">
        <v>8.2106924283016306E-3</v>
      </c>
      <c r="AY2124" s="30">
        <v>-0.495082748378536</v>
      </c>
      <c r="AZ2124" s="30">
        <v>0.480918895969353</v>
      </c>
      <c r="BA2124" s="30">
        <v>-0.64976378907158505</v>
      </c>
      <c r="BB2124" s="62">
        <v>8.4802732908542601E-4</v>
      </c>
      <c r="BC2124" s="108">
        <v>-1.10125474906999</v>
      </c>
      <c r="BD2124" s="22">
        <v>43753</v>
      </c>
      <c r="BE2124" s="22">
        <v>43783</v>
      </c>
      <c r="BF2124" s="24">
        <v>59</v>
      </c>
      <c r="BG2124" s="22">
        <v>43836</v>
      </c>
    </row>
    <row r="2125" spans="2:59" x14ac:dyDescent="0.25">
      <c r="B2125" s="17" t="s">
        <v>2139</v>
      </c>
      <c r="C2125" s="17" t="s">
        <v>6405</v>
      </c>
      <c r="D2125" s="17" t="s">
        <v>3371</v>
      </c>
      <c r="E2125" s="20" t="s">
        <v>7316</v>
      </c>
      <c r="F2125" s="20" t="s">
        <v>3156</v>
      </c>
      <c r="G2125" s="82" t="s">
        <v>7254</v>
      </c>
      <c r="H2125" s="85" t="s">
        <v>7266</v>
      </c>
      <c r="I2125" s="21" t="s">
        <v>7417</v>
      </c>
      <c r="J2125" s="21" t="s">
        <v>2982</v>
      </c>
      <c r="L2125" s="22">
        <v>44015</v>
      </c>
      <c r="M2125" s="98">
        <v>1181.9165000002799</v>
      </c>
      <c r="N2125" s="94">
        <v>1181.9165000002799</v>
      </c>
      <c r="O2125" s="94">
        <v>1182.8780000004899</v>
      </c>
      <c r="P2125" s="62">
        <f t="shared" si="33"/>
        <v>0.99918715201380903</v>
      </c>
      <c r="Q2125" s="22">
        <v>43984</v>
      </c>
      <c r="R2125" s="99">
        <v>70572707.009000003</v>
      </c>
      <c r="S2125" s="99">
        <v>71172188.229499996</v>
      </c>
      <c r="T2125" s="19"/>
      <c r="U2125" s="23">
        <v>4.3575197196332697E-5</v>
      </c>
      <c r="V2125" s="63">
        <v>-0.55366376709571297</v>
      </c>
      <c r="W2125" s="23">
        <v>-6.1878074757260005E-4</v>
      </c>
      <c r="X2125" s="63">
        <v>-9.6646480394265399</v>
      </c>
      <c r="Y2125" s="23">
        <v>1.81708964664722E-2</v>
      </c>
      <c r="Z2125" s="63">
        <v>15.0176930272282</v>
      </c>
      <c r="AA2125" s="23">
        <v>3.4274262707185699E-2</v>
      </c>
      <c r="AB2125" s="63">
        <v>20.3340419803862</v>
      </c>
      <c r="AC2125" s="23">
        <v>7.5390177209556E-2</v>
      </c>
      <c r="AD2125" s="63">
        <v>27.606314968492399</v>
      </c>
      <c r="AE2125" s="23">
        <v>0.109984091921506</v>
      </c>
      <c r="AF2125" s="64">
        <v>23.191750776109998</v>
      </c>
      <c r="AG2125" s="23">
        <v>3.0375158894457898E-4</v>
      </c>
      <c r="AH2125" s="63">
        <v>-6.0644506418611899</v>
      </c>
      <c r="AI2125" s="23">
        <v>1.94573998851411E-2</v>
      </c>
      <c r="AJ2125" s="63">
        <v>12.031852960717501</v>
      </c>
      <c r="AK2125" s="23">
        <v>0.18191649999964299</v>
      </c>
      <c r="AL2125" s="23">
        <v>3.7139366580959197E-2</v>
      </c>
      <c r="AM2125" s="63">
        <v>4.84406577178743</v>
      </c>
      <c r="AN2125" s="19"/>
      <c r="AO2125" s="26">
        <v>3.2583900720055698E-3</v>
      </c>
      <c r="AP2125" s="26">
        <v>-4.0558170048825603E-3</v>
      </c>
      <c r="AQ2125" s="26">
        <v>7.2111588979169002E-3</v>
      </c>
      <c r="AR2125" s="26">
        <v>-2.49757148139906E-3</v>
      </c>
      <c r="AS2125" s="24">
        <v>9</v>
      </c>
      <c r="AT2125" s="24">
        <v>3</v>
      </c>
      <c r="AU2125" s="24">
        <v>7</v>
      </c>
      <c r="AV2125" s="25">
        <v>5</v>
      </c>
      <c r="AW2125" s="19"/>
      <c r="AX2125" s="29">
        <v>8.2412699491669593E-3</v>
      </c>
      <c r="AY2125" s="30">
        <v>0.47281444231612102</v>
      </c>
      <c r="AZ2125" s="30">
        <v>0.50908560951120296</v>
      </c>
      <c r="BA2125" s="30">
        <v>0.638073224493382</v>
      </c>
      <c r="BB2125" s="62">
        <v>8.5120884078264695E-4</v>
      </c>
      <c r="BC2125" s="108">
        <v>-1.0321300618998099</v>
      </c>
      <c r="BD2125" s="22">
        <v>43753</v>
      </c>
      <c r="BE2125" s="22">
        <v>43783</v>
      </c>
      <c r="BF2125" s="24">
        <v>53</v>
      </c>
      <c r="BG2125" s="22">
        <v>43826</v>
      </c>
    </row>
    <row r="2126" spans="2:59" x14ac:dyDescent="0.25">
      <c r="B2126" s="17" t="s">
        <v>2140</v>
      </c>
      <c r="C2126" s="17" t="s">
        <v>6406</v>
      </c>
      <c r="D2126" s="17" t="s">
        <v>3372</v>
      </c>
      <c r="E2126" s="20" t="s">
        <v>7289</v>
      </c>
      <c r="F2126" s="20" t="s">
        <v>3150</v>
      </c>
      <c r="G2126" s="82" t="s">
        <v>7251</v>
      </c>
      <c r="H2126" s="85" t="s">
        <v>7264</v>
      </c>
      <c r="I2126" s="21" t="s">
        <v>7417</v>
      </c>
      <c r="J2126" s="21" t="s">
        <v>8368</v>
      </c>
      <c r="L2126" s="22">
        <v>43881</v>
      </c>
      <c r="M2126" s="98"/>
      <c r="N2126" s="94"/>
      <c r="O2126" s="94">
        <v>1237.7732999995401</v>
      </c>
      <c r="P2126" s="62">
        <f t="shared" si="33"/>
        <v>0</v>
      </c>
      <c r="Q2126" s="22">
        <v>43712</v>
      </c>
      <c r="R2126" s="99"/>
      <c r="S2126" s="99">
        <v>958481.45172168</v>
      </c>
      <c r="T2126" s="19"/>
      <c r="U2126" s="23"/>
      <c r="V2126" s="63"/>
      <c r="W2126" s="23"/>
      <c r="X2126" s="63"/>
      <c r="Y2126" s="23"/>
      <c r="Z2126" s="63"/>
      <c r="AA2126" s="23"/>
      <c r="AB2126" s="63"/>
      <c r="AC2126" s="23"/>
      <c r="AD2126" s="63"/>
      <c r="AE2126" s="23"/>
      <c r="AF2126" s="64"/>
      <c r="AG2126" s="23"/>
      <c r="AH2126" s="63"/>
      <c r="AI2126" s="23"/>
      <c r="AJ2126" s="63"/>
      <c r="AK2126" s="23"/>
      <c r="AL2126" s="23"/>
      <c r="AM2126" s="63"/>
      <c r="AN2126" s="19"/>
      <c r="AO2126" s="26">
        <v>1.6410874122811898E-2</v>
      </c>
      <c r="AP2126" s="26">
        <v>-2.0563409895658E-2</v>
      </c>
      <c r="AQ2126" s="26">
        <v>3.7086252472363399E-2</v>
      </c>
      <c r="AR2126" s="26">
        <v>-3.6449398880904503E-2</v>
      </c>
      <c r="AS2126" s="24"/>
      <c r="AT2126" s="24"/>
      <c r="AU2126" s="24"/>
      <c r="AV2126" s="25"/>
      <c r="AW2126" s="19"/>
      <c r="AX2126" s="29"/>
      <c r="AY2126" s="30"/>
      <c r="AZ2126" s="30"/>
      <c r="BA2126" s="30"/>
      <c r="BB2126" s="62"/>
      <c r="BC2126" s="108">
        <v>-5.5876467847410796</v>
      </c>
      <c r="BD2126" s="22">
        <v>43712</v>
      </c>
      <c r="BE2126" s="22">
        <v>43753</v>
      </c>
      <c r="BF2126" s="24"/>
      <c r="BG2126" s="22"/>
    </row>
    <row r="2127" spans="2:59" x14ac:dyDescent="0.25">
      <c r="B2127" s="17" t="s">
        <v>2141</v>
      </c>
      <c r="C2127" s="17" t="s">
        <v>6407</v>
      </c>
      <c r="D2127" s="17" t="s">
        <v>3372</v>
      </c>
      <c r="E2127" s="20" t="s">
        <v>7290</v>
      </c>
      <c r="F2127" s="20" t="s">
        <v>3150</v>
      </c>
      <c r="G2127" s="82" t="s">
        <v>7251</v>
      </c>
      <c r="H2127" s="85" t="s">
        <v>7264</v>
      </c>
      <c r="I2127" s="21" t="s">
        <v>7417</v>
      </c>
      <c r="J2127" s="21" t="s">
        <v>8369</v>
      </c>
      <c r="L2127" s="22">
        <v>43936</v>
      </c>
      <c r="M2127" s="98"/>
      <c r="N2127" s="94"/>
      <c r="O2127" s="94">
        <v>2570.6149000003902</v>
      </c>
      <c r="P2127" s="62">
        <f t="shared" si="33"/>
        <v>0</v>
      </c>
      <c r="Q2127" s="22">
        <v>43712</v>
      </c>
      <c r="R2127" s="99"/>
      <c r="S2127" s="99">
        <v>71193.013612793002</v>
      </c>
      <c r="T2127" s="19"/>
      <c r="U2127" s="23"/>
      <c r="V2127" s="63"/>
      <c r="W2127" s="23"/>
      <c r="X2127" s="63"/>
      <c r="Y2127" s="23"/>
      <c r="Z2127" s="63"/>
      <c r="AA2127" s="23"/>
      <c r="AB2127" s="63"/>
      <c r="AC2127" s="23"/>
      <c r="AD2127" s="63"/>
      <c r="AE2127" s="23"/>
      <c r="AF2127" s="64"/>
      <c r="AG2127" s="23"/>
      <c r="AH2127" s="63"/>
      <c r="AI2127" s="23"/>
      <c r="AJ2127" s="63"/>
      <c r="AK2127" s="23"/>
      <c r="AL2127" s="23"/>
      <c r="AM2127" s="63"/>
      <c r="AN2127" s="19"/>
      <c r="AO2127" s="26">
        <v>1.6424756875494499E-2</v>
      </c>
      <c r="AP2127" s="26">
        <v>-3.5158657908141301E-2</v>
      </c>
      <c r="AQ2127" s="26">
        <v>3.7512403492655701E-2</v>
      </c>
      <c r="AR2127" s="26">
        <v>-7.5050815697104603E-2</v>
      </c>
      <c r="AS2127" s="24"/>
      <c r="AT2127" s="24"/>
      <c r="AU2127" s="24"/>
      <c r="AV2127" s="25"/>
      <c r="AW2127" s="19"/>
      <c r="AX2127" s="29"/>
      <c r="AY2127" s="30"/>
      <c r="AZ2127" s="30"/>
      <c r="BA2127" s="30"/>
      <c r="BB2127" s="62"/>
      <c r="BC2127" s="108">
        <v>-16.515433719760001</v>
      </c>
      <c r="BD2127" s="22">
        <v>43712</v>
      </c>
      <c r="BE2127" s="22">
        <v>43909</v>
      </c>
      <c r="BF2127" s="24"/>
      <c r="BG2127" s="22"/>
    </row>
    <row r="2128" spans="2:59" x14ac:dyDescent="0.25">
      <c r="B2128" s="17" t="s">
        <v>2142</v>
      </c>
      <c r="C2128" s="17" t="s">
        <v>6408</v>
      </c>
      <c r="D2128" s="17" t="s">
        <v>3372</v>
      </c>
      <c r="E2128" s="20" t="s">
        <v>7321</v>
      </c>
      <c r="F2128" s="20" t="s">
        <v>3150</v>
      </c>
      <c r="G2128" s="82" t="s">
        <v>7251</v>
      </c>
      <c r="H2128" s="85" t="s">
        <v>7264</v>
      </c>
      <c r="I2128" s="21" t="s">
        <v>7417</v>
      </c>
      <c r="J2128" s="21" t="s">
        <v>2982</v>
      </c>
      <c r="L2128" s="22">
        <v>43936</v>
      </c>
      <c r="M2128" s="98"/>
      <c r="N2128" s="94"/>
      <c r="O2128" s="94"/>
      <c r="P2128" s="62" t="str">
        <f t="shared" si="33"/>
        <v/>
      </c>
      <c r="Q2128" s="22"/>
      <c r="R2128" s="99"/>
      <c r="S2128" s="99"/>
      <c r="T2128" s="19"/>
      <c r="U2128" s="23"/>
      <c r="V2128" s="63"/>
      <c r="W2128" s="23"/>
      <c r="X2128" s="63"/>
      <c r="Y2128" s="23"/>
      <c r="Z2128" s="63"/>
      <c r="AA2128" s="23"/>
      <c r="AB2128" s="63"/>
      <c r="AC2128" s="23"/>
      <c r="AD2128" s="63"/>
      <c r="AE2128" s="23"/>
      <c r="AF2128" s="64"/>
      <c r="AG2128" s="23"/>
      <c r="AH2128" s="63"/>
      <c r="AI2128" s="23"/>
      <c r="AJ2128" s="63"/>
      <c r="AK2128" s="23"/>
      <c r="AL2128" s="23"/>
      <c r="AM2128" s="63"/>
      <c r="AN2128" s="19"/>
      <c r="AO2128" s="26">
        <v>1.4428084115934299E-2</v>
      </c>
      <c r="AP2128" s="26">
        <v>-3.5171845363038301E-2</v>
      </c>
      <c r="AQ2128" s="26">
        <v>5.4390991299442196E-3</v>
      </c>
      <c r="AR2128" s="26">
        <v>-1.5270124757989801E-2</v>
      </c>
      <c r="AS2128" s="24"/>
      <c r="AT2128" s="24"/>
      <c r="AU2128" s="24"/>
      <c r="AV2128" s="25"/>
      <c r="AW2128" s="19"/>
      <c r="AX2128" s="29"/>
      <c r="AY2128" s="30"/>
      <c r="AZ2128" s="30"/>
      <c r="BA2128" s="30"/>
      <c r="BB2128" s="62"/>
      <c r="BC2128" s="108">
        <v>-12.801462237199299</v>
      </c>
      <c r="BD2128" s="22">
        <v>43882</v>
      </c>
      <c r="BE2128" s="22">
        <v>43909</v>
      </c>
      <c r="BF2128" s="24"/>
      <c r="BG2128" s="22"/>
    </row>
    <row r="2129" spans="2:59" x14ac:dyDescent="0.25">
      <c r="B2129" s="17" t="s">
        <v>2143</v>
      </c>
      <c r="C2129" s="17" t="s">
        <v>6409</v>
      </c>
      <c r="D2129" s="17" t="s">
        <v>3373</v>
      </c>
      <c r="E2129" s="20" t="s">
        <v>7289</v>
      </c>
      <c r="F2129" s="20" t="s">
        <v>7449</v>
      </c>
      <c r="G2129" s="82" t="s">
        <v>7254</v>
      </c>
      <c r="H2129" s="85" t="s">
        <v>7266</v>
      </c>
      <c r="I2129" s="21" t="s">
        <v>7417</v>
      </c>
      <c r="J2129" s="21" t="s">
        <v>8370</v>
      </c>
      <c r="L2129" s="22">
        <v>44015</v>
      </c>
      <c r="M2129" s="98">
        <v>1148.7349999994001</v>
      </c>
      <c r="N2129" s="94">
        <v>1148.7349999994001</v>
      </c>
      <c r="O2129" s="94">
        <v>1149.9116999991199</v>
      </c>
      <c r="P2129" s="62">
        <f t="shared" si="33"/>
        <v>0.99897670403760497</v>
      </c>
      <c r="Q2129" s="22">
        <v>43984</v>
      </c>
      <c r="R2129" s="99">
        <v>1623873.6839999999</v>
      </c>
      <c r="S2129" s="99">
        <v>1097208.0966543001</v>
      </c>
      <c r="T2129" s="19"/>
      <c r="U2129" s="23">
        <v>-2.0892111024295401E-5</v>
      </c>
      <c r="V2129" s="63">
        <v>-0.56011049791777601</v>
      </c>
      <c r="W2129" s="23">
        <v>-8.8471237631892997E-4</v>
      </c>
      <c r="X2129" s="63">
        <v>-9.6912412022939005</v>
      </c>
      <c r="Y2129" s="23">
        <v>1.3425113720586501E-2</v>
      </c>
      <c r="Z2129" s="63">
        <v>14.543114752639701</v>
      </c>
      <c r="AA2129" s="23">
        <v>2.37510675433441E-2</v>
      </c>
      <c r="AB2129" s="63">
        <v>19.281722463987499</v>
      </c>
      <c r="AC2129" s="23">
        <v>5.4944233472269802E-2</v>
      </c>
      <c r="AD2129" s="63">
        <v>25.561720594763798</v>
      </c>
      <c r="AE2129" s="23">
        <v>7.94540217048052E-2</v>
      </c>
      <c r="AF2129" s="64">
        <v>20.138743754447201</v>
      </c>
      <c r="AG2129" s="23">
        <v>1.4015611668583001E-5</v>
      </c>
      <c r="AH2129" s="63">
        <v>-6.0934242395887797</v>
      </c>
      <c r="AI2129" s="23">
        <v>1.4795491853874399E-2</v>
      </c>
      <c r="AJ2129" s="63">
        <v>11.5656621575909</v>
      </c>
      <c r="AK2129" s="23">
        <v>0.148550083435111</v>
      </c>
      <c r="AL2129" s="23">
        <v>2.9814678326147301E-2</v>
      </c>
      <c r="AM2129" s="63">
        <v>-2.8004862557427299</v>
      </c>
      <c r="AN2129" s="19"/>
      <c r="AO2129" s="26">
        <v>2.9347250783757798E-3</v>
      </c>
      <c r="AP2129" s="26">
        <v>-1.9452461365290199E-3</v>
      </c>
      <c r="AQ2129" s="26">
        <v>7.1568033108633201E-3</v>
      </c>
      <c r="AR2129" s="26">
        <v>-1.5255327825798299E-3</v>
      </c>
      <c r="AS2129" s="24">
        <v>8</v>
      </c>
      <c r="AT2129" s="24">
        <v>4</v>
      </c>
      <c r="AU2129" s="24">
        <v>7</v>
      </c>
      <c r="AV2129" s="25">
        <v>5</v>
      </c>
      <c r="AW2129" s="19"/>
      <c r="AX2129" s="29">
        <v>6.8926355142139104E-3</v>
      </c>
      <c r="AY2129" s="30">
        <v>-0.908009332969414</v>
      </c>
      <c r="AZ2129" s="30">
        <v>0.57470014248610801</v>
      </c>
      <c r="BA2129" s="30">
        <v>-1.2949935149827101</v>
      </c>
      <c r="BB2129" s="62">
        <v>7.12220315355125E-4</v>
      </c>
      <c r="BC2129" s="108">
        <v>-0.45042117139019</v>
      </c>
      <c r="BD2129" s="22">
        <v>43907</v>
      </c>
      <c r="BE2129" s="22">
        <v>43913</v>
      </c>
      <c r="BF2129" s="24">
        <v>11</v>
      </c>
      <c r="BG2129" s="22">
        <v>43922</v>
      </c>
    </row>
    <row r="2130" spans="2:59" x14ac:dyDescent="0.25">
      <c r="B2130" s="17" t="s">
        <v>2144</v>
      </c>
      <c r="C2130" s="17" t="s">
        <v>6410</v>
      </c>
      <c r="D2130" s="17" t="s">
        <v>3373</v>
      </c>
      <c r="E2130" s="20" t="s">
        <v>7290</v>
      </c>
      <c r="F2130" s="20" t="s">
        <v>7449</v>
      </c>
      <c r="G2130" s="82" t="s">
        <v>7254</v>
      </c>
      <c r="H2130" s="85" t="s">
        <v>7266</v>
      </c>
      <c r="I2130" s="21" t="s">
        <v>7417</v>
      </c>
      <c r="J2130" s="21" t="s">
        <v>8371</v>
      </c>
      <c r="L2130" s="22">
        <v>44015</v>
      </c>
      <c r="M2130" s="98">
        <v>1146.49499999918</v>
      </c>
      <c r="N2130" s="94">
        <v>1146.49499999918</v>
      </c>
      <c r="O2130" s="94">
        <v>1147.7183999996601</v>
      </c>
      <c r="P2130" s="62">
        <f t="shared" si="33"/>
        <v>0.99893405908585209</v>
      </c>
      <c r="Q2130" s="22">
        <v>43984</v>
      </c>
      <c r="R2130" s="99">
        <v>9726.018</v>
      </c>
      <c r="S2130" s="99">
        <v>20118.792754791299</v>
      </c>
      <c r="T2130" s="19"/>
      <c r="U2130" s="23">
        <v>-2.2153990357765E-5</v>
      </c>
      <c r="V2130" s="63">
        <v>-0.56023668585112296</v>
      </c>
      <c r="W2130" s="23">
        <v>-9.26053654438874E-4</v>
      </c>
      <c r="X2130" s="63">
        <v>-9.6953753301058896</v>
      </c>
      <c r="Y2130" s="23">
        <v>1.3173612054743E-2</v>
      </c>
      <c r="Z2130" s="63">
        <v>14.5179645860626</v>
      </c>
      <c r="AA2130" s="23">
        <v>2.3238001465870201E-2</v>
      </c>
      <c r="AB2130" s="63">
        <v>19.230415856232899</v>
      </c>
      <c r="AC2130" s="23">
        <v>5.3889420456471299E-2</v>
      </c>
      <c r="AD2130" s="63">
        <v>25.456239293183899</v>
      </c>
      <c r="AE2130" s="23">
        <v>7.7835478812630796E-2</v>
      </c>
      <c r="AF2130" s="64">
        <v>19.976889465237001</v>
      </c>
      <c r="AG2130" s="23">
        <v>1.00306715467013E-5</v>
      </c>
      <c r="AH2130" s="63">
        <v>-6.0938227336009696</v>
      </c>
      <c r="AI2130" s="23">
        <v>1.4539435580445599E-2</v>
      </c>
      <c r="AJ2130" s="63">
        <v>11.5400565302552</v>
      </c>
      <c r="AK2130" s="23">
        <v>0.14594586274150101</v>
      </c>
      <c r="AL2130" s="23">
        <v>2.9318932236492401E-2</v>
      </c>
      <c r="AM2130" s="63">
        <v>-3.0609083251038101</v>
      </c>
      <c r="AN2130" s="19"/>
      <c r="AO2130" s="26">
        <v>2.9333791189856098E-3</v>
      </c>
      <c r="AP2130" s="26">
        <v>-1.9465631830826199E-3</v>
      </c>
      <c r="AQ2130" s="26">
        <v>7.1151904212456403E-3</v>
      </c>
      <c r="AR2130" s="26">
        <v>-1.56464726751437E-3</v>
      </c>
      <c r="AS2130" s="24">
        <v>8</v>
      </c>
      <c r="AT2130" s="24">
        <v>4</v>
      </c>
      <c r="AU2130" s="24">
        <v>7</v>
      </c>
      <c r="AV2130" s="25">
        <v>5</v>
      </c>
      <c r="AW2130" s="19"/>
      <c r="AX2130" s="29">
        <v>6.8908651972105902E-3</v>
      </c>
      <c r="AY2130" s="30">
        <v>-0.97591765504512296</v>
      </c>
      <c r="AZ2130" s="30">
        <v>0.57300419291823301</v>
      </c>
      <c r="BA2130" s="30">
        <v>-1.3882898970114199</v>
      </c>
      <c r="BB2130" s="62">
        <v>7.1203636720724702E-4</v>
      </c>
      <c r="BC2130" s="108">
        <v>-0.45248236555562499</v>
      </c>
      <c r="BD2130" s="22">
        <v>43753</v>
      </c>
      <c r="BE2130" s="22">
        <v>43783</v>
      </c>
      <c r="BF2130" s="24">
        <v>57</v>
      </c>
      <c r="BG2130" s="22">
        <v>43832</v>
      </c>
    </row>
    <row r="2131" spans="2:59" x14ac:dyDescent="0.25">
      <c r="B2131" s="17" t="s">
        <v>2145</v>
      </c>
      <c r="C2131" s="17" t="s">
        <v>6411</v>
      </c>
      <c r="D2131" s="17" t="s">
        <v>3373</v>
      </c>
      <c r="E2131" s="20" t="s">
        <v>7315</v>
      </c>
      <c r="F2131" s="20" t="s">
        <v>7449</v>
      </c>
      <c r="G2131" s="82" t="s">
        <v>7254</v>
      </c>
      <c r="H2131" s="85" t="s">
        <v>7266</v>
      </c>
      <c r="I2131" s="21" t="s">
        <v>7417</v>
      </c>
      <c r="J2131" s="21" t="s">
        <v>8372</v>
      </c>
      <c r="L2131" s="22">
        <v>44015</v>
      </c>
      <c r="M2131" s="98">
        <v>1164.82579999976</v>
      </c>
      <c r="N2131" s="94">
        <v>1164.82579999976</v>
      </c>
      <c r="O2131" s="94">
        <v>1165.7227999996401</v>
      </c>
      <c r="P2131" s="62">
        <f t="shared" si="33"/>
        <v>0.99923052032620419</v>
      </c>
      <c r="Q2131" s="22">
        <v>43984</v>
      </c>
      <c r="R2131" s="99">
        <v>523281.25599999999</v>
      </c>
      <c r="S2131" s="99">
        <v>423213.65940624999</v>
      </c>
      <c r="T2131" s="19"/>
      <c r="U2131" s="23">
        <v>-1.2705601875495601E-5</v>
      </c>
      <c r="V2131" s="63">
        <v>-0.55929184700289603</v>
      </c>
      <c r="W2131" s="23">
        <v>-6.3900033092067999E-4</v>
      </c>
      <c r="X2131" s="63">
        <v>-9.6666699977649806</v>
      </c>
      <c r="Y2131" s="23">
        <v>1.49382036725001E-2</v>
      </c>
      <c r="Z2131" s="63">
        <v>14.694423747830999</v>
      </c>
      <c r="AA2131" s="23">
        <v>2.68313697797566E-2</v>
      </c>
      <c r="AB2131" s="63">
        <v>19.5897526876361</v>
      </c>
      <c r="AC2131" s="23">
        <v>6.1298082398934597E-2</v>
      </c>
      <c r="AD2131" s="63">
        <v>26.1971054874302</v>
      </c>
      <c r="AE2131" s="23">
        <v>8.92185647044971E-2</v>
      </c>
      <c r="AF2131" s="64">
        <v>21.115198054409099</v>
      </c>
      <c r="AG2131" s="23">
        <v>3.85480216209544E-5</v>
      </c>
      <c r="AH2131" s="63">
        <v>-6.0909709985935496</v>
      </c>
      <c r="AI2131" s="23">
        <v>1.63356988559826E-2</v>
      </c>
      <c r="AJ2131" s="63">
        <v>11.7196828578017</v>
      </c>
      <c r="AK2131" s="23">
        <v>0.16434387806832099</v>
      </c>
      <c r="AL2131" s="23">
        <v>3.2802398503918098E-2</v>
      </c>
      <c r="AM2131" s="63">
        <v>-1.22110679242178</v>
      </c>
      <c r="AN2131" s="19"/>
      <c r="AO2131" s="26">
        <v>2.9429809164866999E-3</v>
      </c>
      <c r="AP2131" s="26">
        <v>-1.9370003901713099E-3</v>
      </c>
      <c r="AQ2131" s="26">
        <v>7.4044517241418396E-3</v>
      </c>
      <c r="AR2131" s="26">
        <v>-1.2881449247288399E-3</v>
      </c>
      <c r="AS2131" s="24">
        <v>8</v>
      </c>
      <c r="AT2131" s="24">
        <v>4</v>
      </c>
      <c r="AU2131" s="24">
        <v>7</v>
      </c>
      <c r="AV2131" s="25">
        <v>5</v>
      </c>
      <c r="AW2131" s="19"/>
      <c r="AX2131" s="29">
        <v>6.9043239441270998E-3</v>
      </c>
      <c r="AY2131" s="30">
        <v>-0.5012561200665</v>
      </c>
      <c r="AZ2131" s="30">
        <v>0.58487936985784506</v>
      </c>
      <c r="BA2131" s="30">
        <v>-0.72590432638935498</v>
      </c>
      <c r="BB2131" s="62">
        <v>7.1343429837497695E-4</v>
      </c>
      <c r="BC2131" s="108">
        <v>-0.44552022684956699</v>
      </c>
      <c r="BD2131" s="22">
        <v>43907</v>
      </c>
      <c r="BE2131" s="22">
        <v>43913</v>
      </c>
      <c r="BF2131" s="24">
        <v>11</v>
      </c>
      <c r="BG2131" s="22">
        <v>43922</v>
      </c>
    </row>
    <row r="2132" spans="2:59" x14ac:dyDescent="0.25">
      <c r="B2132" s="17" t="s">
        <v>2146</v>
      </c>
      <c r="C2132" s="17" t="s">
        <v>6412</v>
      </c>
      <c r="D2132" s="17" t="s">
        <v>3373</v>
      </c>
      <c r="E2132" s="20" t="s">
        <v>7291</v>
      </c>
      <c r="F2132" s="20" t="s">
        <v>7449</v>
      </c>
      <c r="G2132" s="82" t="s">
        <v>7254</v>
      </c>
      <c r="H2132" s="85" t="s">
        <v>7266</v>
      </c>
      <c r="I2132" s="21" t="s">
        <v>7417</v>
      </c>
      <c r="J2132" s="21" t="s">
        <v>8373</v>
      </c>
      <c r="L2132" s="22">
        <v>44015</v>
      </c>
      <c r="M2132" s="98">
        <v>1141.9091999996499</v>
      </c>
      <c r="N2132" s="94">
        <v>1141.9091999996499</v>
      </c>
      <c r="O2132" s="94">
        <v>1143.22409999929</v>
      </c>
      <c r="P2132" s="62">
        <f t="shared" si="33"/>
        <v>0.99884983180494447</v>
      </c>
      <c r="Q2132" s="22">
        <v>43984</v>
      </c>
      <c r="R2132" s="99">
        <v>14522304.286</v>
      </c>
      <c r="S2132" s="99">
        <v>9916806.8444218691</v>
      </c>
      <c r="T2132" s="19"/>
      <c r="U2132" s="23">
        <v>-2.49575787165668E-5</v>
      </c>
      <c r="V2132" s="63">
        <v>-0.56051704468700303</v>
      </c>
      <c r="W2132" s="23">
        <v>-1.0075578657051699E-3</v>
      </c>
      <c r="X2132" s="63">
        <v>-9.7035257512325206</v>
      </c>
      <c r="Y2132" s="23">
        <v>1.26696644783806E-2</v>
      </c>
      <c r="Z2132" s="63">
        <v>14.467569828426299</v>
      </c>
      <c r="AA2132" s="23">
        <v>2.2214981205252102E-2</v>
      </c>
      <c r="AB2132" s="63">
        <v>19.128113830171099</v>
      </c>
      <c r="AC2132" s="23">
        <v>5.1783259787043803E-2</v>
      </c>
      <c r="AD2132" s="63">
        <v>25.245623226248401</v>
      </c>
      <c r="AE2132" s="23">
        <v>7.4606892692827401E-2</v>
      </c>
      <c r="AF2132" s="64">
        <v>19.654030853242102</v>
      </c>
      <c r="AG2132" s="23">
        <v>1.6638841771055E-6</v>
      </c>
      <c r="AH2132" s="63">
        <v>-6.0946594123379301</v>
      </c>
      <c r="AI2132" s="23">
        <v>1.40265587742761E-2</v>
      </c>
      <c r="AJ2132" s="63">
        <v>11.4887688496383</v>
      </c>
      <c r="AK2132" s="23">
        <v>0.14190919999964499</v>
      </c>
      <c r="AL2132" s="23">
        <v>2.8331081213764299E-2</v>
      </c>
      <c r="AM2132" s="63">
        <v>-2.32637465925654</v>
      </c>
      <c r="AN2132" s="19"/>
      <c r="AO2132" s="26">
        <v>2.9305948773981098E-3</v>
      </c>
      <c r="AP2132" s="26">
        <v>-1.9493121890263899E-3</v>
      </c>
      <c r="AQ2132" s="26">
        <v>7.03296742176462E-3</v>
      </c>
      <c r="AR2132" s="26">
        <v>-1.6441501084045701E-3</v>
      </c>
      <c r="AS2132" s="24">
        <v>8</v>
      </c>
      <c r="AT2132" s="24">
        <v>4</v>
      </c>
      <c r="AU2132" s="24">
        <v>7</v>
      </c>
      <c r="AV2132" s="25">
        <v>5</v>
      </c>
      <c r="AW2132" s="19"/>
      <c r="AX2132" s="29">
        <v>6.8873480290858402E-3</v>
      </c>
      <c r="AY2132" s="30">
        <v>-1.11130893255176</v>
      </c>
      <c r="AZ2132" s="30">
        <v>0.56962233552621899</v>
      </c>
      <c r="BA2132" s="30">
        <v>-1.5728037564294901</v>
      </c>
      <c r="BB2132" s="62">
        <v>7.1167086717423397E-4</v>
      </c>
      <c r="BC2132" s="108">
        <v>-0.46071729999084698</v>
      </c>
      <c r="BD2132" s="22">
        <v>43753</v>
      </c>
      <c r="BE2132" s="22">
        <v>43783</v>
      </c>
      <c r="BF2132" s="24">
        <v>58</v>
      </c>
      <c r="BG2132" s="22">
        <v>43833</v>
      </c>
    </row>
    <row r="2133" spans="2:59" x14ac:dyDescent="0.25">
      <c r="B2133" s="17" t="s">
        <v>2147</v>
      </c>
      <c r="C2133" s="17" t="s">
        <v>6413</v>
      </c>
      <c r="D2133" s="17" t="s">
        <v>3373</v>
      </c>
      <c r="E2133" s="20" t="s">
        <v>7370</v>
      </c>
      <c r="F2133" s="20" t="s">
        <v>7449</v>
      </c>
      <c r="G2133" s="82" t="s">
        <v>7254</v>
      </c>
      <c r="H2133" s="85" t="s">
        <v>7266</v>
      </c>
      <c r="I2133" s="21" t="s">
        <v>7417</v>
      </c>
      <c r="J2133" s="21" t="s">
        <v>8374</v>
      </c>
      <c r="L2133" s="22">
        <v>44015</v>
      </c>
      <c r="M2133" s="98">
        <v>1037.3247999995899</v>
      </c>
      <c r="N2133" s="94">
        <v>1037.3247999995899</v>
      </c>
      <c r="O2133" s="94">
        <v>1038.0533000007299</v>
      </c>
      <c r="P2133" s="62">
        <f t="shared" si="33"/>
        <v>0.99929820559200622</v>
      </c>
      <c r="Q2133" s="22">
        <v>43984</v>
      </c>
      <c r="R2133" s="99">
        <v>67962.974000000002</v>
      </c>
      <c r="S2133" s="99">
        <v>82065.7161571045</v>
      </c>
      <c r="T2133" s="19"/>
      <c r="U2133" s="23">
        <v>-1.0507687875360699E-5</v>
      </c>
      <c r="V2133" s="63">
        <v>-0.55907205560288298</v>
      </c>
      <c r="W2133" s="23">
        <v>-5.7355089302291195E-4</v>
      </c>
      <c r="X2133" s="63">
        <v>-9.6601250539679295</v>
      </c>
      <c r="Y2133" s="23">
        <v>1.6435425704912601E-2</v>
      </c>
      <c r="Z2133" s="63">
        <v>14.8441459510796</v>
      </c>
      <c r="AA2133" s="23">
        <v>2.4626602515127199E-2</v>
      </c>
      <c r="AB2133" s="63">
        <v>19.3692759611586</v>
      </c>
      <c r="AC2133" s="23"/>
      <c r="AD2133" s="63"/>
      <c r="AE2133" s="23"/>
      <c r="AF2133" s="64"/>
      <c r="AG2133" s="23">
        <v>4.5118085836293203E-5</v>
      </c>
      <c r="AH2133" s="63">
        <v>-6.0903139921720104</v>
      </c>
      <c r="AI2133" s="23">
        <v>1.7841681665231601E-2</v>
      </c>
      <c r="AJ2133" s="63">
        <v>11.8702811387338</v>
      </c>
      <c r="AK2133" s="23">
        <v>3.7324799999623799E-2</v>
      </c>
      <c r="AL2133" s="23">
        <v>2.3354961349468802E-2</v>
      </c>
      <c r="AM2133" s="63">
        <v>20.771859222732001</v>
      </c>
      <c r="AN2133" s="19"/>
      <c r="AO2133" s="26">
        <v>2.9217860792414298E-3</v>
      </c>
      <c r="AP2133" s="26">
        <v>-1.9462963427940799E-3</v>
      </c>
      <c r="AQ2133" s="26">
        <v>7.7243798386916803E-3</v>
      </c>
      <c r="AR2133" s="26">
        <v>-1.2085337039025E-3</v>
      </c>
      <c r="AS2133" s="24">
        <v>7</v>
      </c>
      <c r="AT2133" s="24">
        <v>3</v>
      </c>
      <c r="AU2133" s="24">
        <v>7</v>
      </c>
      <c r="AV2133" s="25">
        <v>5</v>
      </c>
      <c r="AW2133" s="19"/>
      <c r="AX2133" s="29">
        <v>6.42835704384197E-3</v>
      </c>
      <c r="AY2133" s="30">
        <v>-0.85867115977907804</v>
      </c>
      <c r="AZ2133" s="30">
        <v>0.57736628653856303</v>
      </c>
      <c r="BA2133" s="30">
        <v>-1.2694818124055001</v>
      </c>
      <c r="BB2133" s="62">
        <v>6.6428016026634398E-4</v>
      </c>
      <c r="BC2133" s="108">
        <v>-0.44035035133356398</v>
      </c>
      <c r="BD2133" s="22">
        <v>43907</v>
      </c>
      <c r="BE2133" s="22">
        <v>43914</v>
      </c>
      <c r="BF2133" s="24">
        <v>11</v>
      </c>
      <c r="BG2133" s="22">
        <v>43922</v>
      </c>
    </row>
    <row r="2134" spans="2:59" x14ac:dyDescent="0.25">
      <c r="B2134" s="17" t="s">
        <v>2148</v>
      </c>
      <c r="C2134" s="17" t="s">
        <v>6414</v>
      </c>
      <c r="D2134" s="17" t="s">
        <v>3373</v>
      </c>
      <c r="E2134" s="20" t="s">
        <v>7404</v>
      </c>
      <c r="F2134" s="20" t="s">
        <v>7449</v>
      </c>
      <c r="G2134" s="82" t="s">
        <v>7254</v>
      </c>
      <c r="H2134" s="85" t="s">
        <v>7266</v>
      </c>
      <c r="I2134" s="21" t="s">
        <v>7417</v>
      </c>
      <c r="J2134" s="21" t="s">
        <v>8375</v>
      </c>
      <c r="L2134" s="22">
        <v>44015</v>
      </c>
      <c r="M2134" s="98">
        <v>1117.7572000008099</v>
      </c>
      <c r="N2134" s="94">
        <v>1117.7572000008099</v>
      </c>
      <c r="O2134" s="94">
        <v>1118.57049999945</v>
      </c>
      <c r="P2134" s="62">
        <f t="shared" si="33"/>
        <v>0.99927291127502427</v>
      </c>
      <c r="Q2134" s="22">
        <v>43984</v>
      </c>
      <c r="R2134" s="99">
        <v>266446.58899999998</v>
      </c>
      <c r="S2134" s="99">
        <v>133086.22022607399</v>
      </c>
      <c r="T2134" s="19"/>
      <c r="U2134" s="23">
        <v>-1.13619080366334E-5</v>
      </c>
      <c r="V2134" s="63">
        <v>-0.55915747761901002</v>
      </c>
      <c r="W2134" s="23">
        <v>-5.98072594584664E-4</v>
      </c>
      <c r="X2134" s="63">
        <v>-9.6625772241241101</v>
      </c>
      <c r="Y2134" s="23">
        <v>1.5190660253210799E-2</v>
      </c>
      <c r="Z2134" s="63">
        <v>14.7196694059094</v>
      </c>
      <c r="AA2134" s="23">
        <v>2.7345457539922801E-2</v>
      </c>
      <c r="AB2134" s="63">
        <v>19.641161463660001</v>
      </c>
      <c r="AC2134" s="23">
        <v>6.2360214162254103E-2</v>
      </c>
      <c r="AD2134" s="63">
        <v>26.303318663762202</v>
      </c>
      <c r="AE2134" s="23">
        <v>9.0854119367577396E-2</v>
      </c>
      <c r="AF2134" s="64">
        <v>21.2787535207171</v>
      </c>
      <c r="AG2134" s="23">
        <v>4.2676563680288402E-5</v>
      </c>
      <c r="AH2134" s="63">
        <v>-6.09055814438761</v>
      </c>
      <c r="AI2134" s="23">
        <v>1.6592705154835099E-2</v>
      </c>
      <c r="AJ2134" s="63">
        <v>11.7453834876942</v>
      </c>
      <c r="AK2134" s="23">
        <v>0.117757200001506</v>
      </c>
      <c r="AL2134" s="23">
        <v>3.05248820077395E-2</v>
      </c>
      <c r="AM2134" s="63">
        <v>12.103346092772</v>
      </c>
      <c r="AN2134" s="19"/>
      <c r="AO2134" s="26">
        <v>2.94425260290154E-3</v>
      </c>
      <c r="AP2134" s="26">
        <v>-1.9356046304892501E-3</v>
      </c>
      <c r="AQ2134" s="26">
        <v>7.4456985621509401E-3</v>
      </c>
      <c r="AR2134" s="26">
        <v>-1.2486251325754E-3</v>
      </c>
      <c r="AS2134" s="24">
        <v>8</v>
      </c>
      <c r="AT2134" s="24">
        <v>4</v>
      </c>
      <c r="AU2134" s="24">
        <v>7</v>
      </c>
      <c r="AV2134" s="25">
        <v>5</v>
      </c>
      <c r="AW2134" s="19"/>
      <c r="AX2134" s="29">
        <v>6.9064334198265E-3</v>
      </c>
      <c r="AY2134" s="30">
        <v>-0.43350083812811102</v>
      </c>
      <c r="AZ2134" s="30">
        <v>0.58657821208726102</v>
      </c>
      <c r="BA2134" s="30">
        <v>-0.62937452224377899</v>
      </c>
      <c r="BB2134" s="62">
        <v>7.1365329390005205E-4</v>
      </c>
      <c r="BC2134" s="108">
        <v>-0.44469517717698198</v>
      </c>
      <c r="BD2134" s="22">
        <v>43907</v>
      </c>
      <c r="BE2134" s="22">
        <v>43913</v>
      </c>
      <c r="BF2134" s="24">
        <v>11</v>
      </c>
      <c r="BG2134" s="22">
        <v>43922</v>
      </c>
    </row>
    <row r="2135" spans="2:59" x14ac:dyDescent="0.25">
      <c r="B2135" s="17" t="s">
        <v>2149</v>
      </c>
      <c r="C2135" s="17" t="s">
        <v>6415</v>
      </c>
      <c r="D2135" s="17" t="s">
        <v>3373</v>
      </c>
      <c r="E2135" s="20" t="s">
        <v>7294</v>
      </c>
      <c r="F2135" s="20" t="s">
        <v>7449</v>
      </c>
      <c r="G2135" s="82" t="s">
        <v>7254</v>
      </c>
      <c r="H2135" s="85" t="s">
        <v>7266</v>
      </c>
      <c r="I2135" s="21" t="s">
        <v>7417</v>
      </c>
      <c r="J2135" s="21" t="s">
        <v>8376</v>
      </c>
      <c r="L2135" s="22">
        <v>44015</v>
      </c>
      <c r="M2135" s="98">
        <v>1024.3991000000401</v>
      </c>
      <c r="N2135" s="94">
        <v>1024.3991000000401</v>
      </c>
      <c r="O2135" s="94">
        <v>1025.1878999993201</v>
      </c>
      <c r="P2135" s="62">
        <f t="shared" si="33"/>
        <v>0.99923058007290133</v>
      </c>
      <c r="Q2135" s="22">
        <v>43984</v>
      </c>
      <c r="R2135" s="99">
        <v>3748865.5529999998</v>
      </c>
      <c r="S2135" s="99">
        <v>1526009.35111523</v>
      </c>
      <c r="T2135" s="19"/>
      <c r="U2135" s="23">
        <v>-1.2690205949184E-5</v>
      </c>
      <c r="V2135" s="63">
        <v>-0.55929030741026498</v>
      </c>
      <c r="W2135" s="23">
        <v>-6.3899066299200101E-4</v>
      </c>
      <c r="X2135" s="63">
        <v>-9.6666690309648402</v>
      </c>
      <c r="Y2135" s="23">
        <v>1.49381510364037E-2</v>
      </c>
      <c r="Z2135" s="63">
        <v>14.6944184842287</v>
      </c>
      <c r="AA2135" s="23">
        <v>1.68877568958123E-2</v>
      </c>
      <c r="AB2135" s="63">
        <v>18.5953913992271</v>
      </c>
      <c r="AC2135" s="23">
        <v>1.68877568958123E-2</v>
      </c>
      <c r="AD2135" s="63">
        <v>21.7560729371035</v>
      </c>
      <c r="AE2135" s="23"/>
      <c r="AF2135" s="64"/>
      <c r="AG2135" s="23">
        <v>3.85606781492243E-5</v>
      </c>
      <c r="AH2135" s="63">
        <v>-6.09096973294072</v>
      </c>
      <c r="AI2135" s="23">
        <v>1.6335695856469101E-2</v>
      </c>
      <c r="AJ2135" s="63">
        <v>11.719682557857601</v>
      </c>
      <c r="AK2135" s="23">
        <v>2.43991000006645E-2</v>
      </c>
      <c r="AL2135" s="23">
        <v>7.8999030229169893E-3</v>
      </c>
      <c r="AM2135" s="63">
        <v>19.0509618005308</v>
      </c>
      <c r="AN2135" s="19"/>
      <c r="AO2135" s="26">
        <v>2.9429763744701601E-3</v>
      </c>
      <c r="AP2135" s="26">
        <v>-1.9369955816728201E-3</v>
      </c>
      <c r="AQ2135" s="26">
        <v>7.4044621778739401E-3</v>
      </c>
      <c r="AR2135" s="26">
        <v>-1.7071896727429701E-3</v>
      </c>
      <c r="AS2135" s="24">
        <v>6</v>
      </c>
      <c r="AT2135" s="24">
        <v>3</v>
      </c>
      <c r="AU2135" s="24">
        <v>7</v>
      </c>
      <c r="AV2135" s="25">
        <v>5</v>
      </c>
      <c r="AW2135" s="19"/>
      <c r="AX2135" s="29">
        <v>6.3285212404389302E-3</v>
      </c>
      <c r="AY2135" s="30">
        <v>-2.0288213014791801</v>
      </c>
      <c r="AZ2135" s="30">
        <v>0.551014376238527</v>
      </c>
      <c r="BA2135" s="30">
        <v>-2.8962126174665199</v>
      </c>
      <c r="BB2135" s="62">
        <v>6.5396677575790796E-4</v>
      </c>
      <c r="BC2135" s="108">
        <v>-0.44551911738017203</v>
      </c>
      <c r="BD2135" s="22">
        <v>43907</v>
      </c>
      <c r="BE2135" s="22">
        <v>43913</v>
      </c>
      <c r="BF2135" s="24">
        <v>11</v>
      </c>
      <c r="BG2135" s="22">
        <v>43922</v>
      </c>
    </row>
    <row r="2136" spans="2:59" x14ac:dyDescent="0.25">
      <c r="B2136" s="17" t="s">
        <v>2150</v>
      </c>
      <c r="C2136" s="17" t="s">
        <v>6416</v>
      </c>
      <c r="D2136" s="17" t="s">
        <v>3373</v>
      </c>
      <c r="E2136" s="20" t="s">
        <v>7307</v>
      </c>
      <c r="F2136" s="20" t="s">
        <v>7449</v>
      </c>
      <c r="G2136" s="82" t="s">
        <v>7254</v>
      </c>
      <c r="H2136" s="85" t="s">
        <v>7266</v>
      </c>
      <c r="I2136" s="21" t="s">
        <v>7417</v>
      </c>
      <c r="J2136" s="21" t="s">
        <v>2982</v>
      </c>
      <c r="L2136" s="22">
        <v>44015</v>
      </c>
      <c r="M2136" s="98">
        <v>1050.24120000005</v>
      </c>
      <c r="N2136" s="94">
        <v>1050.24120000005</v>
      </c>
      <c r="O2136" s="94">
        <v>1051.2993999999001</v>
      </c>
      <c r="P2136" s="62">
        <f t="shared" si="33"/>
        <v>0.99899343612309666</v>
      </c>
      <c r="Q2136" s="22">
        <v>43984</v>
      </c>
      <c r="R2136" s="99">
        <v>61595.796000000002</v>
      </c>
      <c r="S2136" s="99">
        <v>60381.139475097698</v>
      </c>
      <c r="T2136" s="19"/>
      <c r="U2136" s="23">
        <v>-2.03758554562228E-5</v>
      </c>
      <c r="V2136" s="63">
        <v>-0.56005887236096896</v>
      </c>
      <c r="W2136" s="23">
        <v>-8.6856904636079002E-4</v>
      </c>
      <c r="X2136" s="63">
        <v>-9.6896268693090004</v>
      </c>
      <c r="Y2136" s="23">
        <v>1.352582169784E-2</v>
      </c>
      <c r="Z2136" s="63">
        <v>14.553185550365001</v>
      </c>
      <c r="AA2136" s="23">
        <v>2.39557440727367E-2</v>
      </c>
      <c r="AB2136" s="63">
        <v>19.302190116926798</v>
      </c>
      <c r="AC2136" s="23"/>
      <c r="AD2136" s="63"/>
      <c r="AE2136" s="23"/>
      <c r="AF2136" s="64"/>
      <c r="AG2136" s="23">
        <v>1.5615703887306201E-5</v>
      </c>
      <c r="AH2136" s="63">
        <v>-6.09326423036691</v>
      </c>
      <c r="AI2136" s="23">
        <v>1.48979865571164E-2</v>
      </c>
      <c r="AJ2136" s="63">
        <v>11.5759116279223</v>
      </c>
      <c r="AK2136" s="23">
        <v>5.0241200000527897E-2</v>
      </c>
      <c r="AL2136" s="23">
        <v>2.8277304374569202E-2</v>
      </c>
      <c r="AM2136" s="63">
        <v>22.888211338431599</v>
      </c>
      <c r="AN2136" s="19"/>
      <c r="AO2136" s="26">
        <v>2.93531927854929E-3</v>
      </c>
      <c r="AP2136" s="26">
        <v>-1.94464646938286E-3</v>
      </c>
      <c r="AQ2136" s="26">
        <v>7.1733634085831E-3</v>
      </c>
      <c r="AR2136" s="26">
        <v>-1.50970275262807E-3</v>
      </c>
      <c r="AS2136" s="24">
        <v>8</v>
      </c>
      <c r="AT2136" s="24">
        <v>4</v>
      </c>
      <c r="AU2136" s="24">
        <v>7</v>
      </c>
      <c r="AV2136" s="25">
        <v>5</v>
      </c>
      <c r="AW2136" s="19"/>
      <c r="AX2136" s="29">
        <v>6.8933682349233997E-3</v>
      </c>
      <c r="AY2136" s="30">
        <v>-0.88097570331956399</v>
      </c>
      <c r="AZ2136" s="30">
        <v>0.57537625720397001</v>
      </c>
      <c r="BA2136" s="30">
        <v>-1.2577250913709599</v>
      </c>
      <c r="BB2136" s="62">
        <v>7.1229645047651499E-4</v>
      </c>
      <c r="BC2136" s="108">
        <v>-0.45008949901739498</v>
      </c>
      <c r="BD2136" s="22">
        <v>43907</v>
      </c>
      <c r="BE2136" s="22">
        <v>43913</v>
      </c>
      <c r="BF2136" s="24">
        <v>11</v>
      </c>
      <c r="BG2136" s="22">
        <v>43922</v>
      </c>
    </row>
    <row r="2137" spans="2:59" x14ac:dyDescent="0.25">
      <c r="B2137" s="17" t="s">
        <v>2151</v>
      </c>
      <c r="C2137" s="17" t="s">
        <v>6417</v>
      </c>
      <c r="D2137" s="17" t="s">
        <v>3374</v>
      </c>
      <c r="E2137" s="20" t="s">
        <v>7289</v>
      </c>
      <c r="F2137" s="20" t="s">
        <v>7449</v>
      </c>
      <c r="G2137" s="82" t="s">
        <v>7254</v>
      </c>
      <c r="H2137" s="85" t="s">
        <v>7267</v>
      </c>
      <c r="I2137" s="21" t="s">
        <v>7417</v>
      </c>
      <c r="J2137" s="21" t="s">
        <v>8377</v>
      </c>
      <c r="L2137" s="22">
        <v>44015</v>
      </c>
      <c r="M2137" s="98">
        <v>1106.93879999965</v>
      </c>
      <c r="N2137" s="94">
        <v>1106.93879999965</v>
      </c>
      <c r="O2137" s="94">
        <v>1112.1044999994299</v>
      </c>
      <c r="P2137" s="62">
        <f t="shared" si="33"/>
        <v>0.99535502284202382</v>
      </c>
      <c r="Q2137" s="22">
        <v>43984</v>
      </c>
      <c r="R2137" s="99">
        <v>87992.47</v>
      </c>
      <c r="S2137" s="99">
        <v>32910.839513397201</v>
      </c>
      <c r="T2137" s="19"/>
      <c r="U2137" s="23">
        <v>-1.8931518116005499E-4</v>
      </c>
      <c r="V2137" s="63">
        <v>-0.57695280493135204</v>
      </c>
      <c r="W2137" s="23">
        <v>-4.1151123050440202E-3</v>
      </c>
      <c r="X2137" s="63">
        <v>-10.014281195166401</v>
      </c>
      <c r="Y2137" s="23">
        <v>1.1068108655308599E-2</v>
      </c>
      <c r="Z2137" s="63">
        <v>14.3074142461119</v>
      </c>
      <c r="AA2137" s="23">
        <v>1.0506562903174199E-2</v>
      </c>
      <c r="AB2137" s="63">
        <v>17.957271999970501</v>
      </c>
      <c r="AC2137" s="23">
        <v>3.6786021666557603E-2</v>
      </c>
      <c r="AD2137" s="63">
        <v>23.745899414178002</v>
      </c>
      <c r="AE2137" s="23">
        <v>5.4217388405959403E-2</v>
      </c>
      <c r="AF2137" s="64">
        <v>17.615080424555298</v>
      </c>
      <c r="AG2137" s="23">
        <v>-4.0518788591725801E-4</v>
      </c>
      <c r="AH2137" s="63">
        <v>-6.1353445893473699</v>
      </c>
      <c r="AI2137" s="23">
        <v>1.22176949826098E-2</v>
      </c>
      <c r="AJ2137" s="63">
        <v>11.3078824704717</v>
      </c>
      <c r="AK2137" s="23">
        <v>0.106856117847201</v>
      </c>
      <c r="AL2137" s="23">
        <v>2.1768882696051199E-2</v>
      </c>
      <c r="AM2137" s="63">
        <v>-6.9698828145337801</v>
      </c>
      <c r="AN2137" s="19"/>
      <c r="AO2137" s="26">
        <v>9.7472257439221704E-3</v>
      </c>
      <c r="AP2137" s="26">
        <v>-1.5249528248205E-2</v>
      </c>
      <c r="AQ2137" s="26">
        <v>7.1781816350267001E-3</v>
      </c>
      <c r="AR2137" s="26">
        <v>-1.11737440993238E-2</v>
      </c>
      <c r="AS2137" s="24">
        <v>8</v>
      </c>
      <c r="AT2137" s="24">
        <v>4</v>
      </c>
      <c r="AU2137" s="24">
        <v>7</v>
      </c>
      <c r="AV2137" s="25">
        <v>5</v>
      </c>
      <c r="AW2137" s="19"/>
      <c r="AX2137" s="29">
        <v>2.18730429077186E-2</v>
      </c>
      <c r="AY2137" s="30">
        <v>-0.85523895006190298</v>
      </c>
      <c r="AZ2137" s="30">
        <v>0.53016569283408899</v>
      </c>
      <c r="BA2137" s="30">
        <v>-1.05344619487914</v>
      </c>
      <c r="BB2137" s="62">
        <v>2.2532259076774599E-3</v>
      </c>
      <c r="BC2137" s="108">
        <v>-3.04885598628243</v>
      </c>
      <c r="BD2137" s="22">
        <v>43745</v>
      </c>
      <c r="BE2137" s="22">
        <v>43783</v>
      </c>
      <c r="BF2137" s="24">
        <v>162</v>
      </c>
      <c r="BG2137" s="22">
        <v>43971</v>
      </c>
    </row>
    <row r="2138" spans="2:59" x14ac:dyDescent="0.25">
      <c r="B2138" s="17" t="s">
        <v>2152</v>
      </c>
      <c r="C2138" s="17" t="s">
        <v>6418</v>
      </c>
      <c r="D2138" s="17" t="s">
        <v>3374</v>
      </c>
      <c r="E2138" s="20" t="s">
        <v>7290</v>
      </c>
      <c r="F2138" s="20" t="s">
        <v>7449</v>
      </c>
      <c r="G2138" s="82" t="s">
        <v>7254</v>
      </c>
      <c r="H2138" s="85" t="s">
        <v>7267</v>
      </c>
      <c r="I2138" s="21" t="s">
        <v>7417</v>
      </c>
      <c r="J2138" s="21" t="s">
        <v>8378</v>
      </c>
      <c r="L2138" s="22">
        <v>44015</v>
      </c>
      <c r="M2138" s="98">
        <v>1104.9188000001</v>
      </c>
      <c r="N2138" s="94">
        <v>1104.9188000001</v>
      </c>
      <c r="O2138" s="94">
        <v>1110.12160000019</v>
      </c>
      <c r="P2138" s="62">
        <f t="shared" si="33"/>
        <v>0.99531330621790515</v>
      </c>
      <c r="Q2138" s="22">
        <v>43984</v>
      </c>
      <c r="R2138" s="99">
        <v>10524.976000000001</v>
      </c>
      <c r="S2138" s="99">
        <v>13056.5501877441</v>
      </c>
      <c r="T2138" s="19"/>
      <c r="U2138" s="23">
        <v>-1.9065638844040201E-4</v>
      </c>
      <c r="V2138" s="63">
        <v>-0.57708692565938702</v>
      </c>
      <c r="W2138" s="23">
        <v>-4.1555452107786602E-3</v>
      </c>
      <c r="X2138" s="63">
        <v>-10.018324485747099</v>
      </c>
      <c r="Y2138" s="23">
        <v>1.08194908734731E-2</v>
      </c>
      <c r="Z2138" s="63">
        <v>14.2825524679356</v>
      </c>
      <c r="AA2138" s="23">
        <v>1.00064718299109E-2</v>
      </c>
      <c r="AB2138" s="63">
        <v>17.907262892636901</v>
      </c>
      <c r="AC2138" s="23">
        <v>3.5753171159740298E-2</v>
      </c>
      <c r="AD2138" s="63">
        <v>23.642614363518099</v>
      </c>
      <c r="AE2138" s="23">
        <v>5.2656108464361799E-2</v>
      </c>
      <c r="AF2138" s="64">
        <v>17.458952430402899</v>
      </c>
      <c r="AG2138" s="23">
        <v>-4.0918384729593499E-4</v>
      </c>
      <c r="AH2138" s="63">
        <v>-6.1357441854852404</v>
      </c>
      <c r="AI2138" s="23">
        <v>1.19647755418555E-2</v>
      </c>
      <c r="AJ2138" s="63">
        <v>11.282590526389001</v>
      </c>
      <c r="AK2138" s="23">
        <v>0.104364077924401</v>
      </c>
      <c r="AL2138" s="23">
        <v>2.1280470908095601E-2</v>
      </c>
      <c r="AM2138" s="63">
        <v>-7.2190868068137197</v>
      </c>
      <c r="AN2138" s="19"/>
      <c r="AO2138" s="26">
        <v>9.7458722884766792E-3</v>
      </c>
      <c r="AP2138" s="26">
        <v>-1.5250950084919199E-2</v>
      </c>
      <c r="AQ2138" s="26">
        <v>7.1358425902872096E-3</v>
      </c>
      <c r="AR2138" s="26">
        <v>-1.12152246410915E-2</v>
      </c>
      <c r="AS2138" s="24">
        <v>8</v>
      </c>
      <c r="AT2138" s="24">
        <v>4</v>
      </c>
      <c r="AU2138" s="24">
        <v>7</v>
      </c>
      <c r="AV2138" s="25">
        <v>5</v>
      </c>
      <c r="AW2138" s="19"/>
      <c r="AX2138" s="29">
        <v>2.1871913083086801E-2</v>
      </c>
      <c r="AY2138" s="30">
        <v>-0.87617539861730598</v>
      </c>
      <c r="AZ2138" s="30">
        <v>0.528512575820969</v>
      </c>
      <c r="BA2138" s="30">
        <v>-1.0787636808036001</v>
      </c>
      <c r="BB2138" s="62">
        <v>2.2531058631761899E-3</v>
      </c>
      <c r="BC2138" s="108">
        <v>-3.0539765228895699</v>
      </c>
      <c r="BD2138" s="22">
        <v>43745</v>
      </c>
      <c r="BE2138" s="22">
        <v>43783</v>
      </c>
      <c r="BF2138" s="24">
        <v>164</v>
      </c>
      <c r="BG2138" s="22">
        <v>43973</v>
      </c>
    </row>
    <row r="2139" spans="2:59" x14ac:dyDescent="0.25">
      <c r="B2139" s="17" t="s">
        <v>2153</v>
      </c>
      <c r="C2139" s="17" t="s">
        <v>6419</v>
      </c>
      <c r="D2139" s="17" t="s">
        <v>3374</v>
      </c>
      <c r="E2139" s="20" t="s">
        <v>7315</v>
      </c>
      <c r="F2139" s="20" t="s">
        <v>7449</v>
      </c>
      <c r="G2139" s="82" t="s">
        <v>7254</v>
      </c>
      <c r="H2139" s="85" t="s">
        <v>7267</v>
      </c>
      <c r="I2139" s="21" t="s">
        <v>7417</v>
      </c>
      <c r="J2139" s="21" t="s">
        <v>8379</v>
      </c>
      <c r="L2139" s="22">
        <v>44015</v>
      </c>
      <c r="M2139" s="98">
        <v>1122.6934999991199</v>
      </c>
      <c r="N2139" s="94">
        <v>1122.6934999991199</v>
      </c>
      <c r="O2139" s="94">
        <v>1127.6461999993801</v>
      </c>
      <c r="P2139" s="62">
        <f t="shared" si="33"/>
        <v>0.99560793092703825</v>
      </c>
      <c r="Q2139" s="22">
        <v>43984</v>
      </c>
      <c r="R2139" s="99">
        <v>511520.28399999999</v>
      </c>
      <c r="S2139" s="99">
        <v>436992.37956689502</v>
      </c>
      <c r="T2139" s="19"/>
      <c r="U2139" s="23">
        <v>-1.81138625521271E-4</v>
      </c>
      <c r="V2139" s="63">
        <v>-0.57613514936747401</v>
      </c>
      <c r="W2139" s="23">
        <v>-3.87026193584461E-3</v>
      </c>
      <c r="X2139" s="63">
        <v>-9.9897961582464596</v>
      </c>
      <c r="Y2139" s="23">
        <v>1.25783395360486E-2</v>
      </c>
      <c r="Z2139" s="63">
        <v>14.4584373341931</v>
      </c>
      <c r="AA2139" s="23">
        <v>1.35500701780984E-2</v>
      </c>
      <c r="AB2139" s="63">
        <v>18.261622727470201</v>
      </c>
      <c r="AC2139" s="23">
        <v>4.3032517309256897E-2</v>
      </c>
      <c r="AD2139" s="63">
        <v>24.3705489784479</v>
      </c>
      <c r="AE2139" s="23">
        <v>6.3756496796486303E-2</v>
      </c>
      <c r="AF2139" s="64">
        <v>18.5689912636008</v>
      </c>
      <c r="AG2139" s="23">
        <v>-3.8063574629632101E-4</v>
      </c>
      <c r="AH2139" s="63">
        <v>-6.1328893753889098</v>
      </c>
      <c r="AI2139" s="23">
        <v>1.3754709309068899E-2</v>
      </c>
      <c r="AJ2139" s="63">
        <v>11.461583903117599</v>
      </c>
      <c r="AK2139" s="23">
        <v>0.122078264486918</v>
      </c>
      <c r="AL2139" s="23">
        <v>2.4733587379159899E-2</v>
      </c>
      <c r="AM2139" s="63">
        <v>-5.4476681505620901</v>
      </c>
      <c r="AN2139" s="19"/>
      <c r="AO2139" s="26">
        <v>9.7554637886787497E-3</v>
      </c>
      <c r="AP2139" s="26">
        <v>-1.52414343801865E-2</v>
      </c>
      <c r="AQ2139" s="26">
        <v>7.4340727205708399E-3</v>
      </c>
      <c r="AR2139" s="26">
        <v>-1.0930861089946099E-2</v>
      </c>
      <c r="AS2139" s="24">
        <v>8</v>
      </c>
      <c r="AT2139" s="24">
        <v>4</v>
      </c>
      <c r="AU2139" s="24">
        <v>7</v>
      </c>
      <c r="AV2139" s="25">
        <v>5</v>
      </c>
      <c r="AW2139" s="19"/>
      <c r="AX2139" s="29">
        <v>2.18803246676544E-2</v>
      </c>
      <c r="AY2139" s="30">
        <v>-0.72779013021954597</v>
      </c>
      <c r="AZ2139" s="30">
        <v>0.54022684250230701</v>
      </c>
      <c r="BA2139" s="30">
        <v>-0.89880722158704895</v>
      </c>
      <c r="BB2139" s="62">
        <v>2.2539975428185199E-3</v>
      </c>
      <c r="BC2139" s="108">
        <v>-3.0186154676957799</v>
      </c>
      <c r="BD2139" s="22">
        <v>43745</v>
      </c>
      <c r="BE2139" s="22">
        <v>43783</v>
      </c>
      <c r="BF2139" s="24">
        <v>157</v>
      </c>
      <c r="BG2139" s="22">
        <v>43964</v>
      </c>
    </row>
    <row r="2140" spans="2:59" x14ac:dyDescent="0.25">
      <c r="B2140" s="17" t="s">
        <v>2154</v>
      </c>
      <c r="C2140" s="17" t="s">
        <v>6420</v>
      </c>
      <c r="D2140" s="17" t="s">
        <v>3374</v>
      </c>
      <c r="E2140" s="20" t="s">
        <v>7291</v>
      </c>
      <c r="F2140" s="20" t="s">
        <v>7449</v>
      </c>
      <c r="G2140" s="82" t="s">
        <v>7254</v>
      </c>
      <c r="H2140" s="85" t="s">
        <v>7267</v>
      </c>
      <c r="I2140" s="21" t="s">
        <v>7417</v>
      </c>
      <c r="J2140" s="21" t="s">
        <v>8380</v>
      </c>
      <c r="L2140" s="22">
        <v>44015</v>
      </c>
      <c r="M2140" s="98">
        <v>1100.5008000005</v>
      </c>
      <c r="N2140" s="94">
        <v>1100.5008000005</v>
      </c>
      <c r="O2140" s="94">
        <v>1105.7770000006999</v>
      </c>
      <c r="P2140" s="62">
        <f t="shared" si="33"/>
        <v>0.9952285135247011</v>
      </c>
      <c r="Q2140" s="22">
        <v>43984</v>
      </c>
      <c r="R2140" s="99">
        <v>3430106.682</v>
      </c>
      <c r="S2140" s="99">
        <v>3649372.53185547</v>
      </c>
      <c r="T2140" s="19"/>
      <c r="U2140" s="23">
        <v>-1.9341995994182101E-4</v>
      </c>
      <c r="V2140" s="63">
        <v>-0.57736328280952898</v>
      </c>
      <c r="W2140" s="23">
        <v>-4.2375745360914204E-3</v>
      </c>
      <c r="X2140" s="63">
        <v>-10.026527418274799</v>
      </c>
      <c r="Y2140" s="23">
        <v>1.03151216935657E-2</v>
      </c>
      <c r="Z2140" s="63">
        <v>14.2321155499376</v>
      </c>
      <c r="AA2140" s="23">
        <v>8.9932821538241097E-3</v>
      </c>
      <c r="AB2140" s="63">
        <v>17.805943925050101</v>
      </c>
      <c r="AC2140" s="23">
        <v>3.3681459712170202E-2</v>
      </c>
      <c r="AD2140" s="63">
        <v>23.435443218739199</v>
      </c>
      <c r="AE2140" s="23">
        <v>4.9486319496281801E-2</v>
      </c>
      <c r="AF2140" s="64">
        <v>17.141973533580298</v>
      </c>
      <c r="AG2140" s="23">
        <v>-4.1745370617718398E-4</v>
      </c>
      <c r="AH2140" s="63">
        <v>-6.1365711713733599</v>
      </c>
      <c r="AI2140" s="23">
        <v>1.1451497559391999E-2</v>
      </c>
      <c r="AJ2140" s="63">
        <v>11.2312627281499</v>
      </c>
      <c r="AK2140" s="23">
        <v>0.10050080000117299</v>
      </c>
      <c r="AL2140" s="23">
        <v>2.03657343226951E-2</v>
      </c>
      <c r="AM2140" s="63">
        <v>-6.46721465910377</v>
      </c>
      <c r="AN2140" s="19"/>
      <c r="AO2140" s="26">
        <v>9.74300058260269E-3</v>
      </c>
      <c r="AP2140" s="26">
        <v>-1.5253646287419501E-2</v>
      </c>
      <c r="AQ2140" s="26">
        <v>7.0502118760487099E-3</v>
      </c>
      <c r="AR2140" s="26">
        <v>-1.12965465787056E-2</v>
      </c>
      <c r="AS2140" s="24">
        <v>8</v>
      </c>
      <c r="AT2140" s="24">
        <v>4</v>
      </c>
      <c r="AU2140" s="24">
        <v>7</v>
      </c>
      <c r="AV2140" s="25">
        <v>5</v>
      </c>
      <c r="AW2140" s="19"/>
      <c r="AX2140" s="29">
        <v>2.1869671705535401E-2</v>
      </c>
      <c r="AY2140" s="30">
        <v>-0.91862550422138201</v>
      </c>
      <c r="AZ2140" s="30">
        <v>0.525162540353449</v>
      </c>
      <c r="BA2140" s="30">
        <v>-1.1300336292843001</v>
      </c>
      <c r="BB2140" s="62">
        <v>2.25286783728961E-3</v>
      </c>
      <c r="BC2140" s="108">
        <v>-3.0640409761290401</v>
      </c>
      <c r="BD2140" s="22">
        <v>43745</v>
      </c>
      <c r="BE2140" s="22">
        <v>43783</v>
      </c>
      <c r="BF2140" s="24">
        <v>165</v>
      </c>
      <c r="BG2140" s="22">
        <v>43976</v>
      </c>
    </row>
    <row r="2141" spans="2:59" x14ac:dyDescent="0.25">
      <c r="B2141" s="17" t="s">
        <v>2155</v>
      </c>
      <c r="C2141" s="17" t="s">
        <v>6421</v>
      </c>
      <c r="D2141" s="17" t="s">
        <v>3374</v>
      </c>
      <c r="E2141" s="20" t="s">
        <v>7370</v>
      </c>
      <c r="F2141" s="20" t="s">
        <v>7449</v>
      </c>
      <c r="G2141" s="82" t="s">
        <v>7254</v>
      </c>
      <c r="H2141" s="85" t="s">
        <v>7267</v>
      </c>
      <c r="I2141" s="21" t="s">
        <v>7417</v>
      </c>
      <c r="J2141" s="21" t="s">
        <v>8381</v>
      </c>
      <c r="L2141" s="22">
        <v>44015</v>
      </c>
      <c r="M2141" s="98">
        <v>1037.51640000008</v>
      </c>
      <c r="N2141" s="94">
        <v>1037.51640000008</v>
      </c>
      <c r="O2141" s="94">
        <v>1048.5124999992499</v>
      </c>
      <c r="P2141" s="62">
        <f t="shared" si="33"/>
        <v>0.98951266675487626</v>
      </c>
      <c r="Q2141" s="22">
        <v>43745</v>
      </c>
      <c r="R2141" s="99">
        <v>0</v>
      </c>
      <c r="S2141" s="99">
        <v>155.48692337155299</v>
      </c>
      <c r="T2141" s="19"/>
      <c r="U2141" s="23">
        <v>0</v>
      </c>
      <c r="V2141" s="63">
        <v>-0.55802128681534702</v>
      </c>
      <c r="W2141" s="23">
        <v>0</v>
      </c>
      <c r="X2141" s="63">
        <v>-9.6027699646656401</v>
      </c>
      <c r="Y2141" s="23">
        <v>2.0300082724133998E-3</v>
      </c>
      <c r="Z2141" s="63">
        <v>13.403604207822401</v>
      </c>
      <c r="AA2141" s="23">
        <v>3.4380387041892399E-3</v>
      </c>
      <c r="AB2141" s="63">
        <v>17.2504195800866</v>
      </c>
      <c r="AC2141" s="23">
        <v>3.3456466271673001E-2</v>
      </c>
      <c r="AD2141" s="63">
        <v>23.4129438746895</v>
      </c>
      <c r="AE2141" s="23"/>
      <c r="AF2141" s="64"/>
      <c r="AG2141" s="23">
        <v>0</v>
      </c>
      <c r="AH2141" s="63">
        <v>-6.0948258007556397</v>
      </c>
      <c r="AI2141" s="23">
        <v>3.2001336676330499E-3</v>
      </c>
      <c r="AJ2141" s="63">
        <v>10.406126338974</v>
      </c>
      <c r="AK2141" s="23">
        <v>3.7516399999731199E-2</v>
      </c>
      <c r="AL2141" s="23">
        <v>1.70805549059878E-2</v>
      </c>
      <c r="AM2141" s="63">
        <v>27.301387127779901</v>
      </c>
      <c r="AN2141" s="19"/>
      <c r="AO2141" s="26">
        <v>9.7562419414316502E-3</v>
      </c>
      <c r="AP2141" s="26">
        <v>-1.5235317848237199E-2</v>
      </c>
      <c r="AQ2141" s="26">
        <v>6.7524590922403097E-3</v>
      </c>
      <c r="AR2141" s="26">
        <v>-1.08621520903398E-2</v>
      </c>
      <c r="AS2141" s="24">
        <v>4</v>
      </c>
      <c r="AT2141" s="24">
        <v>2</v>
      </c>
      <c r="AU2141" s="24">
        <v>7</v>
      </c>
      <c r="AV2141" s="25">
        <v>5</v>
      </c>
      <c r="AW2141" s="19"/>
      <c r="AX2141" s="29">
        <v>2.0122407913477199E-2</v>
      </c>
      <c r="AY2141" s="30">
        <v>-1.2802342337163299</v>
      </c>
      <c r="AZ2141" s="30">
        <v>0.50612778178128803</v>
      </c>
      <c r="BA2141" s="30">
        <v>-1.56094162497538</v>
      </c>
      <c r="BB2141" s="62">
        <v>2.0720144603205899E-3</v>
      </c>
      <c r="BC2141" s="108">
        <v>-3.0093394212162798</v>
      </c>
      <c r="BD2141" s="22">
        <v>43745</v>
      </c>
      <c r="BE2141" s="22">
        <v>43783</v>
      </c>
      <c r="BF2141" s="24"/>
      <c r="BG2141" s="22"/>
    </row>
    <row r="2142" spans="2:59" x14ac:dyDescent="0.25">
      <c r="B2142" s="17" t="s">
        <v>2156</v>
      </c>
      <c r="C2142" s="17" t="s">
        <v>6422</v>
      </c>
      <c r="D2142" s="17" t="s">
        <v>3374</v>
      </c>
      <c r="E2142" s="20" t="s">
        <v>7404</v>
      </c>
      <c r="F2142" s="20" t="s">
        <v>7449</v>
      </c>
      <c r="G2142" s="82" t="s">
        <v>7254</v>
      </c>
      <c r="H2142" s="85" t="s">
        <v>7267</v>
      </c>
      <c r="I2142" s="21" t="s">
        <v>7417</v>
      </c>
      <c r="J2142" s="21" t="s">
        <v>8382</v>
      </c>
      <c r="L2142" s="22">
        <v>44015</v>
      </c>
      <c r="M2142" s="98">
        <v>1017.90830000024</v>
      </c>
      <c r="N2142" s="94">
        <v>1017.90830000024</v>
      </c>
      <c r="O2142" s="94">
        <v>1022.35539999977</v>
      </c>
      <c r="P2142" s="62">
        <f t="shared" si="33"/>
        <v>0.995650142798159</v>
      </c>
      <c r="Q2142" s="22">
        <v>43984</v>
      </c>
      <c r="R2142" s="99">
        <v>20089.332999999999</v>
      </c>
      <c r="S2142" s="99">
        <v>4111.9299195404101</v>
      </c>
      <c r="T2142" s="19"/>
      <c r="U2142" s="23">
        <v>-1.79846328137501E-4</v>
      </c>
      <c r="V2142" s="63">
        <v>-0.57600591962909697</v>
      </c>
      <c r="W2142" s="23">
        <v>-3.82933922264783E-3</v>
      </c>
      <c r="X2142" s="63">
        <v>-9.9857038869376993</v>
      </c>
      <c r="Y2142" s="23">
        <v>2.8614668372028999E-3</v>
      </c>
      <c r="Z2142" s="63">
        <v>13.486750064301299</v>
      </c>
      <c r="AA2142" s="23">
        <v>2.8614668372028999E-3</v>
      </c>
      <c r="AB2142" s="63">
        <v>17.192762393388001</v>
      </c>
      <c r="AC2142" s="23">
        <v>1.31604276048165E-2</v>
      </c>
      <c r="AD2142" s="63">
        <v>21.383340008003898</v>
      </c>
      <c r="AE2142" s="23"/>
      <c r="AF2142" s="64"/>
      <c r="AG2142" s="23">
        <v>-3.7661110491171701E-4</v>
      </c>
      <c r="AH2142" s="63">
        <v>-6.1324869112504503</v>
      </c>
      <c r="AI2142" s="23">
        <v>2.8614668372028999E-3</v>
      </c>
      <c r="AJ2142" s="63">
        <v>10.372259655923701</v>
      </c>
      <c r="AK2142" s="23">
        <v>1.7908300000272E-2</v>
      </c>
      <c r="AL2142" s="23">
        <v>8.1361054326407594E-3</v>
      </c>
      <c r="AM2142" s="63">
        <v>26.9488747605646</v>
      </c>
      <c r="AN2142" s="19"/>
      <c r="AO2142" s="26">
        <v>1.31351357777021E-3</v>
      </c>
      <c r="AP2142" s="26">
        <v>-1.8140102238248801E-3</v>
      </c>
      <c r="AQ2142" s="26">
        <v>7.4766522902791604E-3</v>
      </c>
      <c r="AR2142" s="26">
        <v>-3.1640959978176402E-3</v>
      </c>
      <c r="AS2142" s="24">
        <v>1</v>
      </c>
      <c r="AT2142" s="24">
        <v>3</v>
      </c>
      <c r="AU2142" s="24">
        <v>7</v>
      </c>
      <c r="AV2142" s="25">
        <v>5</v>
      </c>
      <c r="AW2142" s="19"/>
      <c r="AX2142" s="29">
        <v>4.2306408865533697E-3</v>
      </c>
      <c r="AY2142" s="30">
        <v>-5.9187356070906398</v>
      </c>
      <c r="AZ2142" s="30">
        <v>0.50389843210450602</v>
      </c>
      <c r="BA2142" s="30">
        <v>-6.8274585784311101</v>
      </c>
      <c r="BB2142" s="62">
        <v>4.37008904148684E-4</v>
      </c>
      <c r="BC2142" s="108">
        <v>-0.54824379071305895</v>
      </c>
      <c r="BD2142" s="22">
        <v>43984</v>
      </c>
      <c r="BE2142" s="22">
        <v>43998</v>
      </c>
      <c r="BF2142" s="24"/>
      <c r="BG2142" s="22"/>
    </row>
    <row r="2143" spans="2:59" x14ac:dyDescent="0.25">
      <c r="B2143" s="17" t="s">
        <v>2157</v>
      </c>
      <c r="C2143" s="17" t="s">
        <v>6423</v>
      </c>
      <c r="D2143" s="17" t="s">
        <v>3374</v>
      </c>
      <c r="E2143" s="20" t="s">
        <v>7294</v>
      </c>
      <c r="F2143" s="20" t="s">
        <v>7449</v>
      </c>
      <c r="G2143" s="82" t="s">
        <v>7254</v>
      </c>
      <c r="H2143" s="85" t="s">
        <v>7267</v>
      </c>
      <c r="I2143" s="21" t="s">
        <v>7417</v>
      </c>
      <c r="J2143" s="21" t="s">
        <v>8383</v>
      </c>
      <c r="L2143" s="22">
        <v>44015</v>
      </c>
      <c r="M2143" s="98">
        <v>1035.4525000005999</v>
      </c>
      <c r="N2143" s="94">
        <v>1035.4525000005999</v>
      </c>
      <c r="O2143" s="94">
        <v>1040.02040000074</v>
      </c>
      <c r="P2143" s="62">
        <f t="shared" si="33"/>
        <v>0.99560787461463562</v>
      </c>
      <c r="Q2143" s="22">
        <v>43984</v>
      </c>
      <c r="R2143" s="99">
        <v>1549865.2990000001</v>
      </c>
      <c r="S2143" s="99">
        <v>617004.94284277305</v>
      </c>
      <c r="T2143" s="19"/>
      <c r="U2143" s="23">
        <v>-1.8114400882041101E-4</v>
      </c>
      <c r="V2143" s="63">
        <v>-0.57613568769738799</v>
      </c>
      <c r="W2143" s="23">
        <v>-3.8703169175278202E-3</v>
      </c>
      <c r="X2143" s="63">
        <v>-9.9898016564256995</v>
      </c>
      <c r="Y2143" s="23">
        <v>1.25781569204264E-2</v>
      </c>
      <c r="Z2143" s="63">
        <v>14.4584190726309</v>
      </c>
      <c r="AA2143" s="23">
        <v>1.3549790386605301E-2</v>
      </c>
      <c r="AB2143" s="63">
        <v>18.2615947483282</v>
      </c>
      <c r="AC2143" s="23"/>
      <c r="AD2143" s="63"/>
      <c r="AE2143" s="23"/>
      <c r="AF2143" s="64"/>
      <c r="AG2143" s="23">
        <v>-3.8065474473114602E-4</v>
      </c>
      <c r="AH2143" s="63">
        <v>-6.1328912752287597</v>
      </c>
      <c r="AI2143" s="23">
        <v>1.37546033474791E-2</v>
      </c>
      <c r="AJ2143" s="63">
        <v>11.4615733069513</v>
      </c>
      <c r="AK2143" s="23">
        <v>3.54525000002468E-2</v>
      </c>
      <c r="AL2143" s="23">
        <v>1.9525869938661299E-2</v>
      </c>
      <c r="AM2143" s="63">
        <v>24.696843647950999</v>
      </c>
      <c r="AN2143" s="19"/>
      <c r="AO2143" s="26">
        <v>9.7554754647717293E-3</v>
      </c>
      <c r="AP2143" s="26">
        <v>-1.52414897611379E-2</v>
      </c>
      <c r="AQ2143" s="26">
        <v>7.4340587561891897E-3</v>
      </c>
      <c r="AR2143" s="26">
        <v>-1.09308208266157E-2</v>
      </c>
      <c r="AS2143" s="24">
        <v>8</v>
      </c>
      <c r="AT2143" s="24">
        <v>4</v>
      </c>
      <c r="AU2143" s="24">
        <v>7</v>
      </c>
      <c r="AV2143" s="25">
        <v>5</v>
      </c>
      <c r="AW2143" s="19"/>
      <c r="AX2143" s="29">
        <v>2.18803546550407E-2</v>
      </c>
      <c r="AY2143" s="30">
        <v>-0.72779350819746502</v>
      </c>
      <c r="AZ2143" s="30">
        <v>0.54022611473101301</v>
      </c>
      <c r="BA2143" s="30">
        <v>-0.89881164417965898</v>
      </c>
      <c r="BB2143" s="62">
        <v>2.25400058456898E-3</v>
      </c>
      <c r="BC2143" s="108">
        <v>-3.01862403650011</v>
      </c>
      <c r="BD2143" s="22">
        <v>43745</v>
      </c>
      <c r="BE2143" s="22">
        <v>43783</v>
      </c>
      <c r="BF2143" s="24">
        <v>157</v>
      </c>
      <c r="BG2143" s="22">
        <v>43964</v>
      </c>
    </row>
    <row r="2144" spans="2:59" x14ac:dyDescent="0.25">
      <c r="B2144" s="17" t="s">
        <v>2158</v>
      </c>
      <c r="C2144" s="17" t="s">
        <v>6424</v>
      </c>
      <c r="D2144" s="17" t="s">
        <v>3374</v>
      </c>
      <c r="E2144" s="20" t="s">
        <v>7307</v>
      </c>
      <c r="F2144" s="20" t="s">
        <v>7449</v>
      </c>
      <c r="G2144" s="82" t="s">
        <v>7254</v>
      </c>
      <c r="H2144" s="85" t="s">
        <v>7267</v>
      </c>
      <c r="I2144" s="21" t="s">
        <v>7417</v>
      </c>
      <c r="J2144" s="21" t="s">
        <v>2982</v>
      </c>
      <c r="L2144" s="22">
        <v>44015</v>
      </c>
      <c r="M2144" s="98">
        <v>1009.9338999996</v>
      </c>
      <c r="N2144" s="94">
        <v>1009.9338999996</v>
      </c>
      <c r="O2144" s="94">
        <v>1022.19319999963</v>
      </c>
      <c r="P2144" s="62">
        <f t="shared" si="33"/>
        <v>0.98800686602098864</v>
      </c>
      <c r="Q2144" s="22">
        <v>43745</v>
      </c>
      <c r="R2144" s="99">
        <v>0</v>
      </c>
      <c r="S2144" s="99">
        <v>7763.6219540252696</v>
      </c>
      <c r="T2144" s="19"/>
      <c r="U2144" s="23">
        <v>0</v>
      </c>
      <c r="V2144" s="63">
        <v>-0.55802128681534702</v>
      </c>
      <c r="W2144" s="23">
        <v>0</v>
      </c>
      <c r="X2144" s="63">
        <v>-9.6027699646656401</v>
      </c>
      <c r="Y2144" s="23">
        <v>3.5176091114408302E-3</v>
      </c>
      <c r="Z2144" s="63">
        <v>13.5523642917251</v>
      </c>
      <c r="AA2144" s="23">
        <v>-1.1095258225395799E-2</v>
      </c>
      <c r="AB2144" s="63">
        <v>15.797089887113501</v>
      </c>
      <c r="AC2144" s="23"/>
      <c r="AD2144" s="63"/>
      <c r="AE2144" s="23"/>
      <c r="AF2144" s="64"/>
      <c r="AG2144" s="23">
        <v>0</v>
      </c>
      <c r="AH2144" s="63">
        <v>-6.0948258007556397</v>
      </c>
      <c r="AI2144" s="23">
        <v>3.5176091114408302E-3</v>
      </c>
      <c r="AJ2144" s="63">
        <v>10.4378738833475</v>
      </c>
      <c r="AK2144" s="23">
        <v>9.9338999989413406E-3</v>
      </c>
      <c r="AL2144" s="23">
        <v>5.6388422744930696E-3</v>
      </c>
      <c r="AM2144" s="63">
        <v>18.857481338287499</v>
      </c>
      <c r="AN2144" s="19"/>
      <c r="AO2144" s="26">
        <v>2.3417850679834399E-3</v>
      </c>
      <c r="AP2144" s="26">
        <v>-2.4629362724226701E-3</v>
      </c>
      <c r="AQ2144" s="26">
        <v>2.2010171705915101E-3</v>
      </c>
      <c r="AR2144" s="26">
        <v>-9.4604113164678E-3</v>
      </c>
      <c r="AS2144" s="24">
        <v>2</v>
      </c>
      <c r="AT2144" s="24">
        <v>2</v>
      </c>
      <c r="AU2144" s="24">
        <v>7</v>
      </c>
      <c r="AV2144" s="25">
        <v>5</v>
      </c>
      <c r="AW2144" s="19"/>
      <c r="AX2144" s="29">
        <v>5.7528669357270702E-3</v>
      </c>
      <c r="AY2144" s="30">
        <v>-6.8688900411871101</v>
      </c>
      <c r="AZ2144" s="30">
        <v>0.45704456436851598</v>
      </c>
      <c r="BA2144" s="30">
        <v>-7.0186433800263304</v>
      </c>
      <c r="BB2144" s="62">
        <v>5.9403323698404599E-4</v>
      </c>
      <c r="BC2144" s="108">
        <v>-1.54563736091222</v>
      </c>
      <c r="BD2144" s="22">
        <v>43745</v>
      </c>
      <c r="BE2144" s="22">
        <v>43782</v>
      </c>
      <c r="BF2144" s="24"/>
      <c r="BG2144" s="22"/>
    </row>
    <row r="2145" spans="2:59" x14ac:dyDescent="0.25">
      <c r="B2145" s="17" t="s">
        <v>2159</v>
      </c>
      <c r="C2145" s="17" t="s">
        <v>6425</v>
      </c>
      <c r="D2145" s="17" t="s">
        <v>3375</v>
      </c>
      <c r="E2145" s="20" t="s">
        <v>7298</v>
      </c>
      <c r="F2145" s="20" t="s">
        <v>3158</v>
      </c>
      <c r="G2145" s="82" t="s">
        <v>7255</v>
      </c>
      <c r="H2145" s="85" t="s">
        <v>7274</v>
      </c>
      <c r="I2145" s="21" t="s">
        <v>7417</v>
      </c>
      <c r="J2145" s="21" t="s">
        <v>8384</v>
      </c>
      <c r="L2145" s="22">
        <v>44015</v>
      </c>
      <c r="M2145" s="98">
        <v>50977.461199998899</v>
      </c>
      <c r="N2145" s="94">
        <v>50977.461199998899</v>
      </c>
      <c r="O2145" s="94">
        <v>50977.461199998899</v>
      </c>
      <c r="P2145" s="62">
        <f t="shared" si="33"/>
        <v>1</v>
      </c>
      <c r="Q2145" s="22">
        <v>44015</v>
      </c>
      <c r="R2145" s="99">
        <v>12629.665999999999</v>
      </c>
      <c r="S2145" s="99">
        <v>14587.6426412201</v>
      </c>
      <c r="T2145" s="19"/>
      <c r="U2145" s="23">
        <v>3.3269716368522499E-6</v>
      </c>
      <c r="V2145" s="63">
        <v>-0.55768858965166102</v>
      </c>
      <c r="W2145" s="23">
        <v>1.5307734247471699E-4</v>
      </c>
      <c r="X2145" s="63">
        <v>-9.5874622304254409</v>
      </c>
      <c r="Y2145" s="23">
        <v>4.82094642757147E-3</v>
      </c>
      <c r="Z2145" s="63">
        <v>13.682698023345401</v>
      </c>
      <c r="AA2145" s="23">
        <v>1.39342507955007E-2</v>
      </c>
      <c r="AB2145" s="63">
        <v>18.300040789210499</v>
      </c>
      <c r="AC2145" s="23">
        <v>3.66630716926011E-2</v>
      </c>
      <c r="AD2145" s="63">
        <v>23.733604416804202</v>
      </c>
      <c r="AE2145" s="23">
        <v>5.8139677503277198E-2</v>
      </c>
      <c r="AF2145" s="64">
        <v>18.007309334294401</v>
      </c>
      <c r="AG2145" s="23">
        <v>1.00574870884884E-5</v>
      </c>
      <c r="AH2145" s="63">
        <v>-6.09382005204679</v>
      </c>
      <c r="AI2145" s="23">
        <v>4.9376912538718898E-3</v>
      </c>
      <c r="AJ2145" s="63">
        <v>10.5798820975906</v>
      </c>
      <c r="AK2145" s="23">
        <v>0.29766604996082602</v>
      </c>
      <c r="AL2145" s="23">
        <v>3.0019681453268301E-2</v>
      </c>
      <c r="AM2145" s="63">
        <v>29.2151118079491</v>
      </c>
      <c r="AN2145" s="19"/>
      <c r="AO2145" s="26">
        <v>5.1299141705385398E-4</v>
      </c>
      <c r="AP2145" s="26">
        <v>3.32502168021165E-6</v>
      </c>
      <c r="AQ2145" s="26">
        <v>1.84156047362194E-3</v>
      </c>
      <c r="AR2145" s="26">
        <v>1.00574870884884E-5</v>
      </c>
      <c r="AS2145" s="24">
        <v>12</v>
      </c>
      <c r="AT2145" s="24">
        <v>0</v>
      </c>
      <c r="AU2145" s="24">
        <v>7</v>
      </c>
      <c r="AV2145" s="25">
        <v>5</v>
      </c>
      <c r="AW2145" s="19"/>
      <c r="AX2145" s="29">
        <v>8.8320614125677796E-4</v>
      </c>
      <c r="AY2145" s="30">
        <v>-17.8668150752492</v>
      </c>
      <c r="AZ2145" s="30">
        <v>0.439755297081319</v>
      </c>
      <c r="BA2145" s="30">
        <v>-13.3487066670496</v>
      </c>
      <c r="BB2145" s="62">
        <v>9.1259348242260795E-5</v>
      </c>
      <c r="BC2145" s="108">
        <v>0</v>
      </c>
      <c r="BD2145" s="22">
        <v>44015</v>
      </c>
      <c r="BE2145" s="22"/>
      <c r="BF2145" s="24"/>
      <c r="BG2145" s="22"/>
    </row>
    <row r="2146" spans="2:59" x14ac:dyDescent="0.25">
      <c r="B2146" s="17" t="s">
        <v>2160</v>
      </c>
      <c r="C2146" s="17" t="s">
        <v>6426</v>
      </c>
      <c r="D2146" s="17" t="s">
        <v>3375</v>
      </c>
      <c r="E2146" s="20" t="s">
        <v>7324</v>
      </c>
      <c r="F2146" s="20" t="s">
        <v>3158</v>
      </c>
      <c r="G2146" s="82" t="s">
        <v>7255</v>
      </c>
      <c r="H2146" s="85" t="s">
        <v>7274</v>
      </c>
      <c r="I2146" s="21" t="s">
        <v>7417</v>
      </c>
      <c r="J2146" s="21" t="s">
        <v>2982</v>
      </c>
      <c r="L2146" s="22">
        <v>44015</v>
      </c>
      <c r="M2146" s="98">
        <v>10537.3155999929</v>
      </c>
      <c r="N2146" s="94">
        <v>10537.3155999929</v>
      </c>
      <c r="O2146" s="94">
        <v>10537.3155999929</v>
      </c>
      <c r="P2146" s="62">
        <f t="shared" si="33"/>
        <v>1</v>
      </c>
      <c r="Q2146" s="22">
        <v>44015</v>
      </c>
      <c r="R2146" s="99">
        <v>33736917.719999999</v>
      </c>
      <c r="S2146" s="99">
        <v>8570603.7432343792</v>
      </c>
      <c r="T2146" s="19"/>
      <c r="U2146" s="23">
        <v>1.58297079906333E-5</v>
      </c>
      <c r="V2146" s="63">
        <v>-0.55643831601628302</v>
      </c>
      <c r="W2146" s="23">
        <v>5.4130350326886401E-4</v>
      </c>
      <c r="X2146" s="63">
        <v>-9.5486396143387502</v>
      </c>
      <c r="Y2146" s="23">
        <v>8.0652466640458408E-3</v>
      </c>
      <c r="Z2146" s="63">
        <v>14.007128046985599</v>
      </c>
      <c r="AA2146" s="23">
        <v>2.0803402563615202E-2</v>
      </c>
      <c r="AB2146" s="63">
        <v>18.986955966014602</v>
      </c>
      <c r="AC2146" s="23">
        <v>5.0452635126930503E-2</v>
      </c>
      <c r="AD2146" s="63">
        <v>25.112560760229801</v>
      </c>
      <c r="AE2146" s="23"/>
      <c r="AF2146" s="64"/>
      <c r="AG2146" s="23">
        <v>5.2966959628974999E-5</v>
      </c>
      <c r="AH2146" s="63">
        <v>-6.0895291047927502</v>
      </c>
      <c r="AI2146" s="23">
        <v>8.2402537864254607E-3</v>
      </c>
      <c r="AJ2146" s="63">
        <v>10.910138350853201</v>
      </c>
      <c r="AK2146" s="23">
        <v>5.3653389453757E-2</v>
      </c>
      <c r="AL2146" s="23">
        <v>2.2651394965578199E-2</v>
      </c>
      <c r="AM2146" s="63">
        <v>29.466105212224601</v>
      </c>
      <c r="AN2146" s="19"/>
      <c r="AO2146" s="26">
        <v>5.3213952196529103E-4</v>
      </c>
      <c r="AP2146" s="26">
        <v>1.58297079906333E-5</v>
      </c>
      <c r="AQ2146" s="26">
        <v>2.4182319266401499E-3</v>
      </c>
      <c r="AR2146" s="26">
        <v>5.2966959628974999E-5</v>
      </c>
      <c r="AS2146" s="24">
        <v>12</v>
      </c>
      <c r="AT2146" s="24">
        <v>0</v>
      </c>
      <c r="AU2146" s="24">
        <v>7</v>
      </c>
      <c r="AV2146" s="25">
        <v>5</v>
      </c>
      <c r="AW2146" s="19"/>
      <c r="AX2146" s="29">
        <v>1.0241432675263699E-3</v>
      </c>
      <c r="AY2146" s="30">
        <v>-9.1826802375289809</v>
      </c>
      <c r="AZ2146" s="30">
        <v>0.46175164355327097</v>
      </c>
      <c r="BA2146" s="30">
        <v>-10.254820136586201</v>
      </c>
      <c r="BB2146" s="62">
        <v>1.0582289815801001E-4</v>
      </c>
      <c r="BC2146" s="108">
        <v>0</v>
      </c>
      <c r="BD2146" s="22">
        <v>44015</v>
      </c>
      <c r="BE2146" s="22"/>
      <c r="BF2146" s="24"/>
      <c r="BG2146" s="22"/>
    </row>
    <row r="2147" spans="2:59" x14ac:dyDescent="0.25">
      <c r="B2147" s="17" t="s">
        <v>2161</v>
      </c>
      <c r="C2147" s="17" t="s">
        <v>6427</v>
      </c>
      <c r="D2147" s="17" t="s">
        <v>3375</v>
      </c>
      <c r="E2147" s="20" t="s">
        <v>7326</v>
      </c>
      <c r="F2147" s="20" t="s">
        <v>3158</v>
      </c>
      <c r="G2147" s="82" t="s">
        <v>7255</v>
      </c>
      <c r="H2147" s="85" t="s">
        <v>7274</v>
      </c>
      <c r="I2147" s="21" t="s">
        <v>7417</v>
      </c>
      <c r="J2147" s="21" t="s">
        <v>8385</v>
      </c>
      <c r="L2147" s="22">
        <v>44015</v>
      </c>
      <c r="M2147" s="98">
        <v>40776.053799986803</v>
      </c>
      <c r="N2147" s="94">
        <v>40776.053799986803</v>
      </c>
      <c r="O2147" s="94">
        <v>40776.053799986803</v>
      </c>
      <c r="P2147" s="62">
        <f t="shared" si="33"/>
        <v>1</v>
      </c>
      <c r="Q2147" s="22">
        <v>44015</v>
      </c>
      <c r="R2147" s="99">
        <v>423519112.74000001</v>
      </c>
      <c r="S2147" s="99">
        <v>166925033.08575001</v>
      </c>
      <c r="T2147" s="19"/>
      <c r="U2147" s="23">
        <v>3.3353007893310898E-6</v>
      </c>
      <c r="V2147" s="63">
        <v>-0.55768775673641402</v>
      </c>
      <c r="W2147" s="23">
        <v>1.33314140839502E-4</v>
      </c>
      <c r="X2147" s="63">
        <v>-9.5894385505816899</v>
      </c>
      <c r="Y2147" s="23">
        <v>3.4432113188813699E-3</v>
      </c>
      <c r="Z2147" s="63">
        <v>13.544924512476401</v>
      </c>
      <c r="AA2147" s="23">
        <v>9.3457830571424001E-3</v>
      </c>
      <c r="AB2147" s="63">
        <v>17.841194015374601</v>
      </c>
      <c r="AC2147" s="23">
        <v>2.2827990089353999E-2</v>
      </c>
      <c r="AD2147" s="63">
        <v>22.350096256472199</v>
      </c>
      <c r="AE2147" s="23">
        <v>3.4767468585414497E-2</v>
      </c>
      <c r="AF2147" s="64">
        <v>15.670088442508099</v>
      </c>
      <c r="AG2147" s="23">
        <v>1.0001067494158599E-5</v>
      </c>
      <c r="AH2147" s="63">
        <v>-6.0938256940062301</v>
      </c>
      <c r="AI2147" s="23">
        <v>3.51669676820165E-3</v>
      </c>
      <c r="AJ2147" s="63">
        <v>10.4377826490236</v>
      </c>
      <c r="AK2147" s="23">
        <v>0.197453734401206</v>
      </c>
      <c r="AL2147" s="23">
        <v>2.06654756184435E-2</v>
      </c>
      <c r="AM2147" s="63">
        <v>19.1938802519871</v>
      </c>
      <c r="AN2147" s="19"/>
      <c r="AO2147" s="26">
        <v>4.8867253099160702E-4</v>
      </c>
      <c r="AP2147" s="26">
        <v>3.3328615245409301E-6</v>
      </c>
      <c r="AQ2147" s="26">
        <v>1.3440840666589799E-3</v>
      </c>
      <c r="AR2147" s="26">
        <v>1.0001067494158599E-5</v>
      </c>
      <c r="AS2147" s="24">
        <v>12</v>
      </c>
      <c r="AT2147" s="24">
        <v>0</v>
      </c>
      <c r="AU2147" s="24">
        <v>7</v>
      </c>
      <c r="AV2147" s="25">
        <v>5</v>
      </c>
      <c r="AW2147" s="19"/>
      <c r="AX2147" s="29">
        <v>7.1315618701987696E-4</v>
      </c>
      <c r="AY2147" s="30">
        <v>-27.524165363167398</v>
      </c>
      <c r="AZ2147" s="30">
        <v>0.424933772020267</v>
      </c>
      <c r="BA2147" s="30">
        <v>-14.819162976389601</v>
      </c>
      <c r="BB2147" s="62">
        <v>7.3689896818365195E-5</v>
      </c>
      <c r="BC2147" s="108">
        <v>0</v>
      </c>
      <c r="BD2147" s="22">
        <v>44015</v>
      </c>
      <c r="BE2147" s="22"/>
      <c r="BF2147" s="24"/>
      <c r="BG2147" s="22"/>
    </row>
    <row r="2148" spans="2:59" x14ac:dyDescent="0.25">
      <c r="B2148" s="17" t="s">
        <v>2162</v>
      </c>
      <c r="C2148" s="17" t="s">
        <v>6428</v>
      </c>
      <c r="D2148" s="17" t="s">
        <v>3375</v>
      </c>
      <c r="E2148" s="20" t="s">
        <v>7327</v>
      </c>
      <c r="F2148" s="20" t="s">
        <v>3158</v>
      </c>
      <c r="G2148" s="82" t="s">
        <v>7255</v>
      </c>
      <c r="H2148" s="85" t="s">
        <v>7274</v>
      </c>
      <c r="I2148" s="21" t="s">
        <v>7417</v>
      </c>
      <c r="J2148" s="21" t="s">
        <v>8386</v>
      </c>
      <c r="L2148" s="22">
        <v>44015</v>
      </c>
      <c r="M2148" s="98">
        <v>10841.799999997</v>
      </c>
      <c r="N2148" s="94">
        <v>10841.799999997</v>
      </c>
      <c r="O2148" s="94">
        <v>10841.799999997</v>
      </c>
      <c r="P2148" s="62">
        <f t="shared" si="33"/>
        <v>1</v>
      </c>
      <c r="Q2148" s="22">
        <v>44015</v>
      </c>
      <c r="R2148" s="99">
        <v>0</v>
      </c>
      <c r="S2148" s="99">
        <v>0</v>
      </c>
      <c r="T2148" s="19"/>
      <c r="U2148" s="23">
        <v>0</v>
      </c>
      <c r="V2148" s="63">
        <v>-0.55802128681534702</v>
      </c>
      <c r="W2148" s="23">
        <v>0</v>
      </c>
      <c r="X2148" s="63">
        <v>-9.6027699646656401</v>
      </c>
      <c r="Y2148" s="23">
        <v>0</v>
      </c>
      <c r="Z2148" s="63">
        <v>13.200603380581001</v>
      </c>
      <c r="AA2148" s="23">
        <v>0</v>
      </c>
      <c r="AB2148" s="63">
        <v>16.906615709653099</v>
      </c>
      <c r="AC2148" s="23">
        <v>0</v>
      </c>
      <c r="AD2148" s="63">
        <v>20.067297247529499</v>
      </c>
      <c r="AE2148" s="23">
        <v>0</v>
      </c>
      <c r="AF2148" s="64">
        <v>12.1933415839594</v>
      </c>
      <c r="AG2148" s="23">
        <v>0</v>
      </c>
      <c r="AH2148" s="63">
        <v>-6.0948258007556397</v>
      </c>
      <c r="AI2148" s="23">
        <v>0</v>
      </c>
      <c r="AJ2148" s="63">
        <v>10.0861129722034</v>
      </c>
      <c r="AK2148" s="23">
        <v>8.4179999999905705E-2</v>
      </c>
      <c r="AL2148" s="23">
        <v>9.2168252413102909E-3</v>
      </c>
      <c r="AM2148" s="63">
        <v>7.8665068118498302</v>
      </c>
      <c r="AN2148" s="19"/>
      <c r="AO2148" s="26">
        <v>0</v>
      </c>
      <c r="AP2148" s="26">
        <v>0</v>
      </c>
      <c r="AQ2148" s="26">
        <v>0</v>
      </c>
      <c r="AR2148" s="26">
        <v>0</v>
      </c>
      <c r="AS2148" s="24">
        <v>0</v>
      </c>
      <c r="AT2148" s="24">
        <v>0</v>
      </c>
      <c r="AU2148" s="24">
        <v>7</v>
      </c>
      <c r="AV2148" s="25">
        <v>5</v>
      </c>
      <c r="AW2148" s="19"/>
      <c r="AX2148" s="29">
        <v>0</v>
      </c>
      <c r="AY2148" s="30">
        <v>-117.545979959425</v>
      </c>
      <c r="AZ2148" s="30">
        <v>0.39470262811346402</v>
      </c>
      <c r="BA2148" s="30">
        <v>-15.971119820984301</v>
      </c>
      <c r="BB2148" s="62">
        <v>0</v>
      </c>
      <c r="BC2148" s="108">
        <v>0</v>
      </c>
      <c r="BD2148" s="22">
        <v>43650</v>
      </c>
      <c r="BE2148" s="22"/>
      <c r="BF2148" s="24"/>
      <c r="BG2148" s="22"/>
    </row>
    <row r="2149" spans="2:59" x14ac:dyDescent="0.25">
      <c r="B2149" s="17" t="s">
        <v>2163</v>
      </c>
      <c r="C2149" s="17" t="s">
        <v>6429</v>
      </c>
      <c r="D2149" s="17" t="s">
        <v>3376</v>
      </c>
      <c r="E2149" s="20" t="s">
        <v>7289</v>
      </c>
      <c r="F2149" s="20" t="s">
        <v>3164</v>
      </c>
      <c r="G2149" s="82" t="s">
        <v>7253</v>
      </c>
      <c r="H2149" s="85" t="s">
        <v>7268</v>
      </c>
      <c r="I2149" s="21" t="s">
        <v>7417</v>
      </c>
      <c r="J2149" s="21" t="s">
        <v>8387</v>
      </c>
      <c r="L2149" s="22">
        <v>44015</v>
      </c>
      <c r="M2149" s="98">
        <v>1234.7576999999601</v>
      </c>
      <c r="N2149" s="94">
        <v>1234.7576999999601</v>
      </c>
      <c r="O2149" s="94">
        <v>1441.91559999995</v>
      </c>
      <c r="P2149" s="62">
        <f t="shared" si="33"/>
        <v>0.8563314662799979</v>
      </c>
      <c r="Q2149" s="22">
        <v>43747</v>
      </c>
      <c r="R2149" s="99">
        <v>29026078.691</v>
      </c>
      <c r="S2149" s="99">
        <v>50046633.276124999</v>
      </c>
      <c r="T2149" s="19"/>
      <c r="U2149" s="23">
        <v>6.3218327341019198E-4</v>
      </c>
      <c r="V2149" s="63">
        <v>-0.49480295947432801</v>
      </c>
      <c r="W2149" s="23">
        <v>1.43905779041233E-2</v>
      </c>
      <c r="X2149" s="63">
        <v>-8.1637121742533107</v>
      </c>
      <c r="Y2149" s="23">
        <v>-8.2903451262682198E-2</v>
      </c>
      <c r="Z2149" s="63">
        <v>4.9102582543127902</v>
      </c>
      <c r="AA2149" s="23">
        <v>-0.11611160826214501</v>
      </c>
      <c r="AB2149" s="63">
        <v>5.2954548834386497</v>
      </c>
      <c r="AC2149" s="23">
        <v>-6.0149451099277898E-2</v>
      </c>
      <c r="AD2149" s="63">
        <v>14.0523521376017</v>
      </c>
      <c r="AE2149" s="23">
        <v>-3.2157640491277603E-2</v>
      </c>
      <c r="AF2149" s="64">
        <v>8.9775775348389306</v>
      </c>
      <c r="AG2149" s="23">
        <v>1.8865940401156E-3</v>
      </c>
      <c r="AH2149" s="63">
        <v>-5.9061663967440801</v>
      </c>
      <c r="AI2149" s="23">
        <v>-7.9964946864493E-2</v>
      </c>
      <c r="AJ2149" s="63">
        <v>2.0896182857541099</v>
      </c>
      <c r="AK2149" s="23">
        <v>0.23474535254732501</v>
      </c>
      <c r="AL2149" s="23">
        <v>2.7754749538871699E-2</v>
      </c>
      <c r="AM2149" s="63">
        <v>29.830330487137001</v>
      </c>
      <c r="AN2149" s="19"/>
      <c r="AO2149" s="26">
        <v>1.7129176463640799E-2</v>
      </c>
      <c r="AP2149" s="26">
        <v>-2.76328754043789E-2</v>
      </c>
      <c r="AQ2149" s="26">
        <v>1.0758834761873001E-2</v>
      </c>
      <c r="AR2149" s="26">
        <v>-6.5773922851803904E-2</v>
      </c>
      <c r="AS2149" s="24">
        <v>6</v>
      </c>
      <c r="AT2149" s="24">
        <v>6</v>
      </c>
      <c r="AU2149" s="24">
        <v>6</v>
      </c>
      <c r="AV2149" s="25">
        <v>6</v>
      </c>
      <c r="AW2149" s="19"/>
      <c r="AX2149" s="29">
        <v>5.8370501347599198E-2</v>
      </c>
      <c r="AY2149" s="30">
        <v>-2.3970958720274198</v>
      </c>
      <c r="AZ2149" s="30">
        <v>9.8723442303025894E-3</v>
      </c>
      <c r="BA2149" s="30">
        <v>-2.77676129817337</v>
      </c>
      <c r="BB2149" s="62">
        <v>6.0032175606465898E-3</v>
      </c>
      <c r="BC2149" s="108">
        <v>-16.693723266478599</v>
      </c>
      <c r="BD2149" s="22">
        <v>43747</v>
      </c>
      <c r="BE2149" s="22">
        <v>43990</v>
      </c>
      <c r="BF2149" s="24"/>
      <c r="BG2149" s="22"/>
    </row>
    <row r="2150" spans="2:59" x14ac:dyDescent="0.25">
      <c r="B2150" s="17" t="s">
        <v>2164</v>
      </c>
      <c r="C2150" s="17" t="s">
        <v>6430</v>
      </c>
      <c r="D2150" s="17" t="s">
        <v>3376</v>
      </c>
      <c r="E2150" s="20" t="s">
        <v>7290</v>
      </c>
      <c r="F2150" s="20" t="s">
        <v>3164</v>
      </c>
      <c r="G2150" s="82" t="s">
        <v>7253</v>
      </c>
      <c r="H2150" s="85" t="s">
        <v>7268</v>
      </c>
      <c r="I2150" s="21" t="s">
        <v>7417</v>
      </c>
      <c r="J2150" s="21" t="s">
        <v>8388</v>
      </c>
      <c r="L2150" s="22">
        <v>44015</v>
      </c>
      <c r="M2150" s="98">
        <v>1238.19989999942</v>
      </c>
      <c r="N2150" s="94">
        <v>1238.19989999942</v>
      </c>
      <c r="O2150" s="94">
        <v>1443.41579999961</v>
      </c>
      <c r="P2150" s="62">
        <f t="shared" si="33"/>
        <v>0.85782620641935237</v>
      </c>
      <c r="Q2150" s="22">
        <v>43747</v>
      </c>
      <c r="R2150" s="99">
        <v>1091528.2309999999</v>
      </c>
      <c r="S2150" s="99">
        <v>1597367.9697285199</v>
      </c>
      <c r="T2150" s="19"/>
      <c r="U2150" s="23">
        <v>6.3867291646602098E-4</v>
      </c>
      <c r="V2150" s="63">
        <v>-0.49415399516874497</v>
      </c>
      <c r="W2150" s="23">
        <v>1.45885421952698E-2</v>
      </c>
      <c r="X2150" s="63">
        <v>-8.1439157451386599</v>
      </c>
      <c r="Y2150" s="23">
        <v>-8.1817470609239495E-2</v>
      </c>
      <c r="Z2150" s="63">
        <v>5.0188563196570604</v>
      </c>
      <c r="AA2150" s="23">
        <v>-0.114002905430389</v>
      </c>
      <c r="AB2150" s="63">
        <v>5.5063251666142596</v>
      </c>
      <c r="AC2150" s="23">
        <v>-5.5662600469076999E-2</v>
      </c>
      <c r="AD2150" s="63">
        <v>14.5010372006218</v>
      </c>
      <c r="AE2150" s="23">
        <v>-2.5220128490218499E-2</v>
      </c>
      <c r="AF2150" s="64">
        <v>9.6713287349412003</v>
      </c>
      <c r="AG2150" s="23">
        <v>1.90614642087894E-3</v>
      </c>
      <c r="AH2150" s="63">
        <v>-5.9042111586677501</v>
      </c>
      <c r="AI2150" s="23">
        <v>-7.8857524348713903E-2</v>
      </c>
      <c r="AJ2150" s="63">
        <v>2.2003605373320201</v>
      </c>
      <c r="AK2150" s="23">
        <v>0.238199899999017</v>
      </c>
      <c r="AL2150" s="23">
        <v>2.81276133246138E-2</v>
      </c>
      <c r="AM2150" s="63">
        <v>30.1757852323062</v>
      </c>
      <c r="AN2150" s="19"/>
      <c r="AO2150" s="26">
        <v>1.7135809808678501E-2</v>
      </c>
      <c r="AP2150" s="26">
        <v>-2.7626539951597799E-2</v>
      </c>
      <c r="AQ2150" s="26">
        <v>1.0956104659271699E-2</v>
      </c>
      <c r="AR2150" s="26">
        <v>-6.5585695800109506E-2</v>
      </c>
      <c r="AS2150" s="24">
        <v>6</v>
      </c>
      <c r="AT2150" s="24">
        <v>6</v>
      </c>
      <c r="AU2150" s="24">
        <v>6</v>
      </c>
      <c r="AV2150" s="25">
        <v>6</v>
      </c>
      <c r="AW2150" s="19"/>
      <c r="AX2150" s="29">
        <v>5.8374653557766602E-2</v>
      </c>
      <c r="AY2150" s="30">
        <v>-2.3639672088102102</v>
      </c>
      <c r="AZ2150" s="30">
        <v>1.6611091585644999E-2</v>
      </c>
      <c r="BA2150" s="30">
        <v>-2.7412933360574199</v>
      </c>
      <c r="BB2150" s="62">
        <v>6.0036878262053504E-3</v>
      </c>
      <c r="BC2150" s="108">
        <v>-16.561880505992999</v>
      </c>
      <c r="BD2150" s="22">
        <v>43747</v>
      </c>
      <c r="BE2150" s="22">
        <v>43990</v>
      </c>
      <c r="BF2150" s="24"/>
      <c r="BG2150" s="22"/>
    </row>
    <row r="2151" spans="2:59" x14ac:dyDescent="0.25">
      <c r="B2151" s="17" t="s">
        <v>2165</v>
      </c>
      <c r="C2151" s="17" t="s">
        <v>6431</v>
      </c>
      <c r="D2151" s="17" t="s">
        <v>3376</v>
      </c>
      <c r="E2151" s="20" t="s">
        <v>7365</v>
      </c>
      <c r="F2151" s="20" t="s">
        <v>3164</v>
      </c>
      <c r="G2151" s="82" t="s">
        <v>7253</v>
      </c>
      <c r="H2151" s="85" t="s">
        <v>7268</v>
      </c>
      <c r="I2151" s="21" t="s">
        <v>7417</v>
      </c>
      <c r="J2151" s="21" t="s">
        <v>8389</v>
      </c>
      <c r="L2151" s="22">
        <v>44015</v>
      </c>
      <c r="M2151" s="98">
        <v>1291.0127000007799</v>
      </c>
      <c r="N2151" s="94">
        <v>1291.0127000007799</v>
      </c>
      <c r="O2151" s="94">
        <v>1500.74090000056</v>
      </c>
      <c r="P2151" s="62">
        <f t="shared" si="33"/>
        <v>0.860250227071374</v>
      </c>
      <c r="Q2151" s="22">
        <v>43747</v>
      </c>
      <c r="R2151" s="99">
        <v>2110504.3169999998</v>
      </c>
      <c r="S2151" s="99">
        <v>2627340.5674765599</v>
      </c>
      <c r="T2151" s="19"/>
      <c r="U2151" s="23">
        <v>6.4921420380414897E-4</v>
      </c>
      <c r="V2151" s="63">
        <v>-0.49309986643493198</v>
      </c>
      <c r="W2151" s="23">
        <v>1.4908872535670499E-2</v>
      </c>
      <c r="X2151" s="63">
        <v>-8.11188271110586</v>
      </c>
      <c r="Y2151" s="23">
        <v>-8.0057576000399394E-2</v>
      </c>
      <c r="Z2151" s="63">
        <v>5.1948457805410699</v>
      </c>
      <c r="AA2151" s="23">
        <v>-0.110580181922123</v>
      </c>
      <c r="AB2151" s="63">
        <v>5.8485975174407896</v>
      </c>
      <c r="AC2151" s="23">
        <v>-4.8356924413383198E-2</v>
      </c>
      <c r="AD2151" s="63">
        <v>15.2316048061912</v>
      </c>
      <c r="AE2151" s="23">
        <v>-1.3888981184209099E-2</v>
      </c>
      <c r="AF2151" s="64">
        <v>10.8044434655458</v>
      </c>
      <c r="AG2151" s="23">
        <v>1.9377331700525201E-3</v>
      </c>
      <c r="AH2151" s="63">
        <v>-5.9010524837503899</v>
      </c>
      <c r="AI2151" s="23">
        <v>-7.7062915665956105E-2</v>
      </c>
      <c r="AJ2151" s="63">
        <v>2.3798214056078</v>
      </c>
      <c r="AK2151" s="23">
        <v>0.29101270000130203</v>
      </c>
      <c r="AL2151" s="23">
        <v>3.3718067443260197E-2</v>
      </c>
      <c r="AM2151" s="63">
        <v>35.457065232563799</v>
      </c>
      <c r="AN2151" s="19"/>
      <c r="AO2151" s="26">
        <v>1.7146515909189499E-2</v>
      </c>
      <c r="AP2151" s="26">
        <v>-2.7616344418674998E-2</v>
      </c>
      <c r="AQ2151" s="26">
        <v>1.12752859859029E-2</v>
      </c>
      <c r="AR2151" s="26">
        <v>-6.5280692268061102E-2</v>
      </c>
      <c r="AS2151" s="24">
        <v>6</v>
      </c>
      <c r="AT2151" s="24">
        <v>6</v>
      </c>
      <c r="AU2151" s="24">
        <v>6</v>
      </c>
      <c r="AV2151" s="25">
        <v>6</v>
      </c>
      <c r="AW2151" s="19"/>
      <c r="AX2151" s="29">
        <v>5.8381424411782103E-2</v>
      </c>
      <c r="AY2151" s="30">
        <v>-2.3102034145958901</v>
      </c>
      <c r="AZ2151" s="30">
        <v>2.7548868097653698E-2</v>
      </c>
      <c r="BA2151" s="30">
        <v>-2.68354641000042</v>
      </c>
      <c r="BB2151" s="62">
        <v>6.0044541915522101E-3</v>
      </c>
      <c r="BC2151" s="108">
        <v>-16.3481117893534</v>
      </c>
      <c r="BD2151" s="22">
        <v>43747</v>
      </c>
      <c r="BE2151" s="22">
        <v>43990</v>
      </c>
      <c r="BF2151" s="24"/>
      <c r="BG2151" s="22"/>
    </row>
    <row r="2152" spans="2:59" x14ac:dyDescent="0.25">
      <c r="B2152" s="17" t="s">
        <v>2166</v>
      </c>
      <c r="C2152" s="17" t="s">
        <v>6432</v>
      </c>
      <c r="D2152" s="17" t="s">
        <v>3376</v>
      </c>
      <c r="E2152" s="20" t="s">
        <v>7315</v>
      </c>
      <c r="F2152" s="20" t="s">
        <v>3164</v>
      </c>
      <c r="G2152" s="82" t="s">
        <v>7253</v>
      </c>
      <c r="H2152" s="85" t="s">
        <v>7268</v>
      </c>
      <c r="I2152" s="21" t="s">
        <v>7417</v>
      </c>
      <c r="J2152" s="21" t="s">
        <v>8390</v>
      </c>
      <c r="L2152" s="22">
        <v>44015</v>
      </c>
      <c r="M2152" s="98">
        <v>1332.71040000021</v>
      </c>
      <c r="N2152" s="94">
        <v>1332.71040000021</v>
      </c>
      <c r="O2152" s="94">
        <v>1544.6776999998799</v>
      </c>
      <c r="P2152" s="62">
        <f t="shared" si="33"/>
        <v>0.86277571042833956</v>
      </c>
      <c r="Q2152" s="22">
        <v>43747</v>
      </c>
      <c r="R2152" s="99">
        <v>13826148.376</v>
      </c>
      <c r="S2152" s="99">
        <v>14209142.5315313</v>
      </c>
      <c r="T2152" s="19"/>
      <c r="U2152" s="23">
        <v>6.6014371805067596E-4</v>
      </c>
      <c r="V2152" s="63">
        <v>-0.49200691501027899</v>
      </c>
      <c r="W2152" s="23">
        <v>1.52417626995884E-2</v>
      </c>
      <c r="X2152" s="63">
        <v>-8.0785936947068002</v>
      </c>
      <c r="Y2152" s="23">
        <v>-7.8226152166316801E-2</v>
      </c>
      <c r="Z2152" s="63">
        <v>5.3779881639493397</v>
      </c>
      <c r="AA2152" s="23">
        <v>-0.107010013845866</v>
      </c>
      <c r="AB2152" s="63">
        <v>6.2056143250665601</v>
      </c>
      <c r="AC2152" s="23">
        <v>-4.0707735793184797E-2</v>
      </c>
      <c r="AD2152" s="63">
        <v>15.9965236682183</v>
      </c>
      <c r="AE2152" s="23">
        <v>-1.9786534285231002E-3</v>
      </c>
      <c r="AF2152" s="64">
        <v>11.995476241107101</v>
      </c>
      <c r="AG2152" s="23">
        <v>1.97061956714606E-3</v>
      </c>
      <c r="AH2152" s="63">
        <v>-5.89776384404104</v>
      </c>
      <c r="AI2152" s="23">
        <v>-7.5195196687709506E-2</v>
      </c>
      <c r="AJ2152" s="63">
        <v>2.5665933034324602</v>
      </c>
      <c r="AK2152" s="23">
        <v>0.33271040000021501</v>
      </c>
      <c r="AL2152" s="23">
        <v>3.7993049090800902E-2</v>
      </c>
      <c r="AM2152" s="63">
        <v>39.626835232425897</v>
      </c>
      <c r="AN2152" s="19"/>
      <c r="AO2152" s="26">
        <v>1.71576827215176E-2</v>
      </c>
      <c r="AP2152" s="26">
        <v>-2.7605688121184399E-2</v>
      </c>
      <c r="AQ2152" s="26">
        <v>1.16069156410958E-2</v>
      </c>
      <c r="AR2152" s="26">
        <v>-6.4964188733065406E-2</v>
      </c>
      <c r="AS2152" s="24">
        <v>6</v>
      </c>
      <c r="AT2152" s="24">
        <v>6</v>
      </c>
      <c r="AU2152" s="24">
        <v>6</v>
      </c>
      <c r="AV2152" s="25">
        <v>6</v>
      </c>
      <c r="AW2152" s="19"/>
      <c r="AX2152" s="29">
        <v>5.8388879846534097E-2</v>
      </c>
      <c r="AY2152" s="30">
        <v>-2.2541314119407598</v>
      </c>
      <c r="AZ2152" s="30">
        <v>3.8955047092940703E-2</v>
      </c>
      <c r="BA2152" s="30">
        <v>-2.6230802980280701</v>
      </c>
      <c r="BB2152" s="62">
        <v>6.0052941815047197E-3</v>
      </c>
      <c r="BC2152" s="108">
        <v>-16.125454520428299</v>
      </c>
      <c r="BD2152" s="22">
        <v>43747</v>
      </c>
      <c r="BE2152" s="22">
        <v>43990</v>
      </c>
      <c r="BF2152" s="24"/>
      <c r="BG2152" s="22"/>
    </row>
    <row r="2153" spans="2:59" x14ac:dyDescent="0.25">
      <c r="B2153" s="17" t="s">
        <v>2167</v>
      </c>
      <c r="C2153" s="17" t="s">
        <v>6433</v>
      </c>
      <c r="D2153" s="17" t="s">
        <v>3376</v>
      </c>
      <c r="E2153" s="20" t="s">
        <v>7405</v>
      </c>
      <c r="F2153" s="20" t="s">
        <v>3164</v>
      </c>
      <c r="G2153" s="82" t="s">
        <v>7253</v>
      </c>
      <c r="H2153" s="85" t="s">
        <v>7268</v>
      </c>
      <c r="I2153" s="21" t="s">
        <v>7417</v>
      </c>
      <c r="J2153" s="21" t="s">
        <v>8391</v>
      </c>
      <c r="L2153" s="22">
        <v>44015</v>
      </c>
      <c r="M2153" s="98">
        <v>1000</v>
      </c>
      <c r="N2153" s="94">
        <v>1000</v>
      </c>
      <c r="O2153" s="94">
        <v>1000</v>
      </c>
      <c r="P2153" s="62">
        <f t="shared" si="33"/>
        <v>1</v>
      </c>
      <c r="Q2153" s="22">
        <v>44015</v>
      </c>
      <c r="R2153" s="99">
        <v>0</v>
      </c>
      <c r="S2153" s="99">
        <v>0</v>
      </c>
      <c r="T2153" s="19"/>
      <c r="U2153" s="23">
        <v>0</v>
      </c>
      <c r="V2153" s="63">
        <v>-0.55802128681534702</v>
      </c>
      <c r="W2153" s="23">
        <v>0</v>
      </c>
      <c r="X2153" s="63">
        <v>-9.6027699646656401</v>
      </c>
      <c r="Y2153" s="23">
        <v>0</v>
      </c>
      <c r="Z2153" s="63">
        <v>13.200603380581001</v>
      </c>
      <c r="AA2153" s="23">
        <v>0</v>
      </c>
      <c r="AB2153" s="63">
        <v>16.906615709653099</v>
      </c>
      <c r="AC2153" s="23">
        <v>0</v>
      </c>
      <c r="AD2153" s="63">
        <v>20.067297247529499</v>
      </c>
      <c r="AE2153" s="23">
        <v>0</v>
      </c>
      <c r="AF2153" s="64">
        <v>12.1933415839594</v>
      </c>
      <c r="AG2153" s="23">
        <v>0</v>
      </c>
      <c r="AH2153" s="63">
        <v>-6.0948258007556397</v>
      </c>
      <c r="AI2153" s="23">
        <v>0</v>
      </c>
      <c r="AJ2153" s="63">
        <v>10.0861129722034</v>
      </c>
      <c r="AK2153" s="23">
        <v>0</v>
      </c>
      <c r="AL2153" s="23">
        <v>0</v>
      </c>
      <c r="AM2153" s="63">
        <v>6.3557952324117704</v>
      </c>
      <c r="AN2153" s="19"/>
      <c r="AO2153" s="26">
        <v>0</v>
      </c>
      <c r="AP2153" s="26">
        <v>0</v>
      </c>
      <c r="AQ2153" s="26">
        <v>0</v>
      </c>
      <c r="AR2153" s="26">
        <v>0</v>
      </c>
      <c r="AS2153" s="24">
        <v>0</v>
      </c>
      <c r="AT2153" s="24">
        <v>0</v>
      </c>
      <c r="AU2153" s="24">
        <v>7</v>
      </c>
      <c r="AV2153" s="25">
        <v>5</v>
      </c>
      <c r="AW2153" s="19"/>
      <c r="AX2153" s="29">
        <v>0</v>
      </c>
      <c r="AY2153" s="30">
        <v>-117.545979959425</v>
      </c>
      <c r="AZ2153" s="30">
        <v>0.39470262811346402</v>
      </c>
      <c r="BA2153" s="30">
        <v>-15.971119820984301</v>
      </c>
      <c r="BB2153" s="62">
        <v>0</v>
      </c>
      <c r="BC2153" s="108">
        <v>0</v>
      </c>
      <c r="BD2153" s="22">
        <v>43650</v>
      </c>
      <c r="BE2153" s="22"/>
      <c r="BF2153" s="24"/>
      <c r="BG2153" s="22"/>
    </row>
    <row r="2154" spans="2:59" x14ac:dyDescent="0.25">
      <c r="B2154" s="17" t="s">
        <v>2168</v>
      </c>
      <c r="C2154" s="17" t="s">
        <v>6434</v>
      </c>
      <c r="D2154" s="17" t="s">
        <v>3376</v>
      </c>
      <c r="E2154" s="20" t="s">
        <v>7293</v>
      </c>
      <c r="F2154" s="20" t="s">
        <v>3164</v>
      </c>
      <c r="G2154" s="82" t="s">
        <v>7253</v>
      </c>
      <c r="H2154" s="85" t="s">
        <v>7268</v>
      </c>
      <c r="I2154" s="21" t="s">
        <v>7417</v>
      </c>
      <c r="J2154" s="21" t="s">
        <v>2982</v>
      </c>
      <c r="L2154" s="22">
        <v>44015</v>
      </c>
      <c r="M2154" s="98">
        <v>1098.4804999995999</v>
      </c>
      <c r="N2154" s="94">
        <v>1098.4804999995999</v>
      </c>
      <c r="O2154" s="94">
        <v>1098.4804999995999</v>
      </c>
      <c r="P2154" s="62">
        <f t="shared" si="33"/>
        <v>1</v>
      </c>
      <c r="Q2154" s="22">
        <v>44015</v>
      </c>
      <c r="R2154" s="99">
        <v>0</v>
      </c>
      <c r="S2154" s="99">
        <v>0</v>
      </c>
      <c r="T2154" s="19"/>
      <c r="U2154" s="23">
        <v>0</v>
      </c>
      <c r="V2154" s="63">
        <v>-0.55802128681534702</v>
      </c>
      <c r="W2154" s="23">
        <v>0</v>
      </c>
      <c r="X2154" s="63">
        <v>-9.6027699646656401</v>
      </c>
      <c r="Y2154" s="23">
        <v>0</v>
      </c>
      <c r="Z2154" s="63">
        <v>13.200603380581001</v>
      </c>
      <c r="AA2154" s="23">
        <v>0</v>
      </c>
      <c r="AB2154" s="63">
        <v>16.906615709653099</v>
      </c>
      <c r="AC2154" s="23">
        <v>2.4238567439169901E-2</v>
      </c>
      <c r="AD2154" s="63">
        <v>22.491153991461001</v>
      </c>
      <c r="AE2154" s="23">
        <v>5.3448828282853397E-2</v>
      </c>
      <c r="AF2154" s="64">
        <v>17.538224412244698</v>
      </c>
      <c r="AG2154" s="23">
        <v>0</v>
      </c>
      <c r="AH2154" s="63">
        <v>-6.0948258007556397</v>
      </c>
      <c r="AI2154" s="23">
        <v>0</v>
      </c>
      <c r="AJ2154" s="63">
        <v>10.0861129722034</v>
      </c>
      <c r="AK2154" s="23">
        <v>9.8480499998986504E-2</v>
      </c>
      <c r="AL2154" s="23">
        <v>1.9209357809813799E-2</v>
      </c>
      <c r="AM2154" s="63">
        <v>-5.1470093056122996</v>
      </c>
      <c r="AN2154" s="19"/>
      <c r="AO2154" s="26">
        <v>0</v>
      </c>
      <c r="AP2154" s="26">
        <v>0</v>
      </c>
      <c r="AQ2154" s="26">
        <v>0</v>
      </c>
      <c r="AR2154" s="26">
        <v>0</v>
      </c>
      <c r="AS2154" s="24">
        <v>0</v>
      </c>
      <c r="AT2154" s="24">
        <v>0</v>
      </c>
      <c r="AU2154" s="24">
        <v>7</v>
      </c>
      <c r="AV2154" s="25">
        <v>5</v>
      </c>
      <c r="AW2154" s="19"/>
      <c r="AX2154" s="29">
        <v>0</v>
      </c>
      <c r="AY2154" s="30">
        <v>-117.545979959425</v>
      </c>
      <c r="AZ2154" s="30">
        <v>0.39470262811346402</v>
      </c>
      <c r="BA2154" s="30">
        <v>-15.971119820984301</v>
      </c>
      <c r="BB2154" s="62">
        <v>0</v>
      </c>
      <c r="BC2154" s="108">
        <v>0</v>
      </c>
      <c r="BD2154" s="22">
        <v>43650</v>
      </c>
      <c r="BE2154" s="22"/>
      <c r="BF2154" s="24"/>
      <c r="BG2154" s="22"/>
    </row>
    <row r="2155" spans="2:59" x14ac:dyDescent="0.25">
      <c r="B2155" s="17" t="s">
        <v>2169</v>
      </c>
      <c r="C2155" s="17" t="s">
        <v>6435</v>
      </c>
      <c r="D2155" s="17" t="s">
        <v>3376</v>
      </c>
      <c r="E2155" s="20" t="s">
        <v>7366</v>
      </c>
      <c r="F2155" s="20" t="s">
        <v>3164</v>
      </c>
      <c r="G2155" s="82" t="s">
        <v>7253</v>
      </c>
      <c r="H2155" s="85" t="s">
        <v>7268</v>
      </c>
      <c r="I2155" s="21" t="s">
        <v>7417</v>
      </c>
      <c r="J2155" s="21" t="s">
        <v>2982</v>
      </c>
      <c r="L2155" s="22">
        <v>44015</v>
      </c>
      <c r="M2155" s="98">
        <v>1000</v>
      </c>
      <c r="N2155" s="94">
        <v>1000</v>
      </c>
      <c r="O2155" s="94">
        <v>1000</v>
      </c>
      <c r="P2155" s="62">
        <f t="shared" si="33"/>
        <v>1</v>
      </c>
      <c r="Q2155" s="22">
        <v>44015</v>
      </c>
      <c r="R2155" s="99">
        <v>0</v>
      </c>
      <c r="S2155" s="99">
        <v>0</v>
      </c>
      <c r="T2155" s="19"/>
      <c r="U2155" s="23">
        <v>0</v>
      </c>
      <c r="V2155" s="63">
        <v>-0.55802128681534702</v>
      </c>
      <c r="W2155" s="23">
        <v>0</v>
      </c>
      <c r="X2155" s="63">
        <v>-9.6027699646656401</v>
      </c>
      <c r="Y2155" s="23">
        <v>0</v>
      </c>
      <c r="Z2155" s="63">
        <v>13.200603380581001</v>
      </c>
      <c r="AA2155" s="23">
        <v>0</v>
      </c>
      <c r="AB2155" s="63">
        <v>16.906615709653099</v>
      </c>
      <c r="AC2155" s="23">
        <v>0</v>
      </c>
      <c r="AD2155" s="63">
        <v>20.067297247529499</v>
      </c>
      <c r="AE2155" s="23">
        <v>0</v>
      </c>
      <c r="AF2155" s="64">
        <v>12.1933415839594</v>
      </c>
      <c r="AG2155" s="23">
        <v>0</v>
      </c>
      <c r="AH2155" s="63">
        <v>-6.0948258007556397</v>
      </c>
      <c r="AI2155" s="23">
        <v>0</v>
      </c>
      <c r="AJ2155" s="63">
        <v>10.0861129722034</v>
      </c>
      <c r="AK2155" s="23">
        <v>0</v>
      </c>
      <c r="AL2155" s="23">
        <v>0</v>
      </c>
      <c r="AM2155" s="63">
        <v>-14.9950593055109</v>
      </c>
      <c r="AN2155" s="19"/>
      <c r="AO2155" s="26">
        <v>0</v>
      </c>
      <c r="AP2155" s="26">
        <v>0</v>
      </c>
      <c r="AQ2155" s="26">
        <v>0</v>
      </c>
      <c r="AR2155" s="26">
        <v>0</v>
      </c>
      <c r="AS2155" s="24">
        <v>0</v>
      </c>
      <c r="AT2155" s="24">
        <v>0</v>
      </c>
      <c r="AU2155" s="24">
        <v>7</v>
      </c>
      <c r="AV2155" s="25">
        <v>5</v>
      </c>
      <c r="AW2155" s="19"/>
      <c r="AX2155" s="29">
        <v>0</v>
      </c>
      <c r="AY2155" s="30">
        <v>-117.545979959425</v>
      </c>
      <c r="AZ2155" s="30">
        <v>0.39470262811346402</v>
      </c>
      <c r="BA2155" s="30">
        <v>-15.971119820984301</v>
      </c>
      <c r="BB2155" s="62">
        <v>0</v>
      </c>
      <c r="BC2155" s="108">
        <v>0</v>
      </c>
      <c r="BD2155" s="22">
        <v>43650</v>
      </c>
      <c r="BE2155" s="22"/>
      <c r="BF2155" s="24"/>
      <c r="BG2155" s="22"/>
    </row>
    <row r="2156" spans="2:59" x14ac:dyDescent="0.25">
      <c r="B2156" s="17" t="s">
        <v>2170</v>
      </c>
      <c r="C2156" s="17" t="s">
        <v>6436</v>
      </c>
      <c r="D2156" s="17" t="s">
        <v>3376</v>
      </c>
      <c r="E2156" s="20" t="s">
        <v>7294</v>
      </c>
      <c r="F2156" s="20" t="s">
        <v>3164</v>
      </c>
      <c r="G2156" s="82" t="s">
        <v>7253</v>
      </c>
      <c r="H2156" s="85" t="s">
        <v>7268</v>
      </c>
      <c r="I2156" s="21" t="s">
        <v>7417</v>
      </c>
      <c r="J2156" s="21" t="s">
        <v>8392</v>
      </c>
      <c r="L2156" s="22">
        <v>44015</v>
      </c>
      <c r="M2156" s="98">
        <v>1373.0051000006499</v>
      </c>
      <c r="N2156" s="94">
        <v>1373.0051000006499</v>
      </c>
      <c r="O2156" s="94">
        <v>1586.6644000001299</v>
      </c>
      <c r="P2156" s="62">
        <f t="shared" si="33"/>
        <v>0.86534058494067012</v>
      </c>
      <c r="Q2156" s="22">
        <v>43747</v>
      </c>
      <c r="R2156" s="99">
        <v>27469662.438000001</v>
      </c>
      <c r="S2156" s="99">
        <v>56679713.061437503</v>
      </c>
      <c r="T2156" s="19"/>
      <c r="U2156" s="23">
        <v>6.71241654345067E-4</v>
      </c>
      <c r="V2156" s="63">
        <v>-0.49089712138084002</v>
      </c>
      <c r="W2156" s="23">
        <v>1.5578982904116899E-2</v>
      </c>
      <c r="X2156" s="63">
        <v>-8.0448716742539492</v>
      </c>
      <c r="Y2156" s="23">
        <v>-7.6367756029867506E-2</v>
      </c>
      <c r="Z2156" s="63">
        <v>5.5638277775942697</v>
      </c>
      <c r="AA2156" s="23">
        <v>-0.10338114172554901</v>
      </c>
      <c r="AB2156" s="63">
        <v>6.5685015370982001</v>
      </c>
      <c r="AC2156" s="23">
        <v>-3.2900626646551197E-2</v>
      </c>
      <c r="AD2156" s="63">
        <v>16.777234582870701</v>
      </c>
      <c r="AE2156" s="23">
        <v>1.02272436306521E-2</v>
      </c>
      <c r="AF2156" s="64">
        <v>13.2160659470246</v>
      </c>
      <c r="AG2156" s="23">
        <v>2.0038543079863298E-3</v>
      </c>
      <c r="AH2156" s="63">
        <v>-5.8944403699570103</v>
      </c>
      <c r="AI2156" s="23">
        <v>-7.3299884509688107E-2</v>
      </c>
      <c r="AJ2156" s="63">
        <v>2.7561245212346002</v>
      </c>
      <c r="AK2156" s="23">
        <v>0.37300510000030002</v>
      </c>
      <c r="AL2156" s="23">
        <v>4.2015005763460102E-2</v>
      </c>
      <c r="AM2156" s="63">
        <v>43.656305232434498</v>
      </c>
      <c r="AN2156" s="19"/>
      <c r="AO2156" s="26">
        <v>1.71689746712218E-2</v>
      </c>
      <c r="AP2156" s="26">
        <v>-2.7594834211413399E-2</v>
      </c>
      <c r="AQ2156" s="26">
        <v>1.1943025241635E-2</v>
      </c>
      <c r="AR2156" s="26">
        <v>-6.4643418621926699E-2</v>
      </c>
      <c r="AS2156" s="24">
        <v>6</v>
      </c>
      <c r="AT2156" s="24">
        <v>6</v>
      </c>
      <c r="AU2156" s="24">
        <v>6</v>
      </c>
      <c r="AV2156" s="25">
        <v>6</v>
      </c>
      <c r="AW2156" s="19"/>
      <c r="AX2156" s="29">
        <v>5.8396694907350999E-2</v>
      </c>
      <c r="AY2156" s="30">
        <v>-2.1971509068680501</v>
      </c>
      <c r="AZ2156" s="30">
        <v>5.0546248219575297E-2</v>
      </c>
      <c r="BA2156" s="30">
        <v>-2.5613829441499498</v>
      </c>
      <c r="BB2156" s="62">
        <v>6.00617247150694E-3</v>
      </c>
      <c r="BC2156" s="108">
        <v>-15.8993924612878</v>
      </c>
      <c r="BD2156" s="22">
        <v>43747</v>
      </c>
      <c r="BE2156" s="22">
        <v>43990</v>
      </c>
      <c r="BF2156" s="24"/>
      <c r="BG2156" s="22"/>
    </row>
    <row r="2157" spans="2:59" x14ac:dyDescent="0.25">
      <c r="B2157" s="17" t="s">
        <v>2171</v>
      </c>
      <c r="C2157" s="17" t="s">
        <v>6437</v>
      </c>
      <c r="D2157" s="17" t="s">
        <v>3376</v>
      </c>
      <c r="E2157" s="20" t="s">
        <v>7367</v>
      </c>
      <c r="F2157" s="20" t="s">
        <v>3164</v>
      </c>
      <c r="G2157" s="82" t="s">
        <v>7253</v>
      </c>
      <c r="H2157" s="85" t="s">
        <v>7268</v>
      </c>
      <c r="I2157" s="21" t="s">
        <v>7417</v>
      </c>
      <c r="J2157" s="21" t="s">
        <v>8393</v>
      </c>
      <c r="L2157" s="22">
        <v>44015</v>
      </c>
      <c r="M2157" s="98">
        <v>920.40270000044302</v>
      </c>
      <c r="N2157" s="94">
        <v>920.40270000044302</v>
      </c>
      <c r="O2157" s="94">
        <v>1000.61780000012</v>
      </c>
      <c r="P2157" s="62">
        <f t="shared" si="33"/>
        <v>0.91983442629176959</v>
      </c>
      <c r="Q2157" s="22">
        <v>43851</v>
      </c>
      <c r="R2157" s="99">
        <v>217418.62700000001</v>
      </c>
      <c r="S2157" s="99">
        <v>101818.426522949</v>
      </c>
      <c r="T2157" s="19"/>
      <c r="U2157" s="23">
        <v>6.7385466718406005E-4</v>
      </c>
      <c r="V2157" s="63">
        <v>-0.49063582009694101</v>
      </c>
      <c r="W2157" s="23">
        <v>1.5657903057217499E-2</v>
      </c>
      <c r="X2157" s="63">
        <v>-8.0369796589511697</v>
      </c>
      <c r="Y2157" s="23">
        <v>-7.9597299999513801E-2</v>
      </c>
      <c r="Z2157" s="63">
        <v>5.2408733806296404</v>
      </c>
      <c r="AA2157" s="23">
        <v>-7.9597299999513801E-2</v>
      </c>
      <c r="AB2157" s="63">
        <v>8.9468857097090204</v>
      </c>
      <c r="AC2157" s="23">
        <v>-7.9597299999513801E-2</v>
      </c>
      <c r="AD2157" s="63">
        <v>12.107567247585401</v>
      </c>
      <c r="AE2157" s="23">
        <v>-7.9597299999513801E-2</v>
      </c>
      <c r="AF2157" s="64">
        <v>4.2336115840080302</v>
      </c>
      <c r="AG2157" s="23">
        <v>2.0116380637773502E-3</v>
      </c>
      <c r="AH2157" s="63">
        <v>-5.8936619943779096</v>
      </c>
      <c r="AI2157" s="23">
        <v>-7.9597299999513801E-2</v>
      </c>
      <c r="AJ2157" s="63">
        <v>2.12638297225203</v>
      </c>
      <c r="AK2157" s="23">
        <v>-7.9597299999513801E-2</v>
      </c>
      <c r="AL2157" s="23">
        <v>-1.07108426072955E-2</v>
      </c>
      <c r="AM2157" s="63">
        <v>-1.6039347675396101</v>
      </c>
      <c r="AN2157" s="19"/>
      <c r="AO2157" s="26">
        <v>7.5947253571939698E-3</v>
      </c>
      <c r="AP2157" s="26">
        <v>-1.5678685255807099E-2</v>
      </c>
      <c r="AQ2157" s="26">
        <v>1.20215688184544E-2</v>
      </c>
      <c r="AR2157" s="26">
        <v>-6.45681300120486E-2</v>
      </c>
      <c r="AS2157" s="24">
        <v>3</v>
      </c>
      <c r="AT2157" s="24">
        <v>4</v>
      </c>
      <c r="AU2157" s="24">
        <v>7</v>
      </c>
      <c r="AV2157" s="25">
        <v>5</v>
      </c>
      <c r="AW2157" s="19"/>
      <c r="AX2157" s="29">
        <v>4.2043084368997397E-2</v>
      </c>
      <c r="AY2157" s="30">
        <v>-2.5106910457798199</v>
      </c>
      <c r="AZ2157" s="30">
        <v>0.12849736140287901</v>
      </c>
      <c r="BA2157" s="30">
        <v>-2.85861867176936</v>
      </c>
      <c r="BB2157" s="62">
        <v>4.3284376039628104E-3</v>
      </c>
      <c r="BC2157" s="108">
        <v>-10.6090257438773</v>
      </c>
      <c r="BD2157" s="22">
        <v>43851</v>
      </c>
      <c r="BE2157" s="22">
        <v>43990</v>
      </c>
      <c r="BF2157" s="24"/>
      <c r="BG2157" s="22"/>
    </row>
    <row r="2158" spans="2:59" x14ac:dyDescent="0.25">
      <c r="B2158" s="17" t="s">
        <v>2172</v>
      </c>
      <c r="C2158" s="17" t="s">
        <v>6438</v>
      </c>
      <c r="D2158" s="17" t="s">
        <v>3376</v>
      </c>
      <c r="E2158" s="20" t="s">
        <v>7289</v>
      </c>
      <c r="F2158" s="20" t="s">
        <v>3160</v>
      </c>
      <c r="G2158" s="82" t="s">
        <v>7253</v>
      </c>
      <c r="H2158" s="85" t="s">
        <v>7268</v>
      </c>
      <c r="I2158" s="21" t="s">
        <v>7417</v>
      </c>
      <c r="J2158" s="21" t="s">
        <v>8394</v>
      </c>
      <c r="L2158" s="22">
        <v>44015</v>
      </c>
      <c r="M2158" s="98">
        <v>1291.7200000006701</v>
      </c>
      <c r="N2158" s="94">
        <v>1291.7200000006701</v>
      </c>
      <c r="O2158" s="94">
        <v>1379.57389999926</v>
      </c>
      <c r="P2158" s="62">
        <f t="shared" si="33"/>
        <v>0.93631809068101601</v>
      </c>
      <c r="Q2158" s="22">
        <v>43748</v>
      </c>
      <c r="R2158" s="99">
        <v>1599116.44</v>
      </c>
      <c r="S2158" s="99">
        <v>3503613.8095820299</v>
      </c>
      <c r="T2158" s="19"/>
      <c r="U2158" s="23">
        <v>4.6417039084189999E-4</v>
      </c>
      <c r="V2158" s="63">
        <v>-0.51160424773115698</v>
      </c>
      <c r="W2158" s="23">
        <v>-3.8793664771219499E-4</v>
      </c>
      <c r="X2158" s="63">
        <v>-9.6415636294404994</v>
      </c>
      <c r="Y2158" s="23">
        <v>-2.6336889154663399E-2</v>
      </c>
      <c r="Z2158" s="63">
        <v>10.5669144651183</v>
      </c>
      <c r="AA2158" s="23">
        <v>-3.7802448413458499E-2</v>
      </c>
      <c r="AB2158" s="63">
        <v>13.1263708683109</v>
      </c>
      <c r="AC2158" s="23">
        <v>1.16017181226198E-2</v>
      </c>
      <c r="AD2158" s="63">
        <v>21.227469059784202</v>
      </c>
      <c r="AE2158" s="23">
        <v>3.1293529602407902E-2</v>
      </c>
      <c r="AF2158" s="64">
        <v>15.3226945442002</v>
      </c>
      <c r="AG2158" s="23">
        <v>5.2205730935384097E-4</v>
      </c>
      <c r="AH2158" s="63">
        <v>-6.0426200698202601</v>
      </c>
      <c r="AI2158" s="23">
        <v>-2.4302107707626398E-2</v>
      </c>
      <c r="AJ2158" s="63">
        <v>7.65590220144077</v>
      </c>
      <c r="AK2158" s="23">
        <v>0.29172000000107801</v>
      </c>
      <c r="AL2158" s="23">
        <v>3.5957568319645403E-2</v>
      </c>
      <c r="AM2158" s="63">
        <v>20.5241812411405</v>
      </c>
      <c r="AN2158" s="19"/>
      <c r="AO2158" s="26">
        <v>1.24401954999485E-2</v>
      </c>
      <c r="AP2158" s="26">
        <v>-2.2354047278895499E-2</v>
      </c>
      <c r="AQ2158" s="26">
        <v>3.03717596780189E-2</v>
      </c>
      <c r="AR2158" s="26">
        <v>-4.1652758571217398E-2</v>
      </c>
      <c r="AS2158" s="24">
        <v>7</v>
      </c>
      <c r="AT2158" s="24">
        <v>5</v>
      </c>
      <c r="AU2158" s="24">
        <v>7</v>
      </c>
      <c r="AV2158" s="25">
        <v>5</v>
      </c>
      <c r="AW2158" s="19"/>
      <c r="AX2158" s="29">
        <v>4.9915624993300302E-2</v>
      </c>
      <c r="AY2158" s="30">
        <v>-1.27637675028927</v>
      </c>
      <c r="AZ2158" s="30">
        <v>0.27358147328413901</v>
      </c>
      <c r="BA2158" s="30">
        <v>-1.5989787806265701</v>
      </c>
      <c r="BB2158" s="62">
        <v>5.14241014613617E-3</v>
      </c>
      <c r="BC2158" s="108">
        <v>-10.0226019062247</v>
      </c>
      <c r="BD2158" s="22">
        <v>43748</v>
      </c>
      <c r="BE2158" s="22">
        <v>43920</v>
      </c>
      <c r="BF2158" s="24"/>
      <c r="BG2158" s="22"/>
    </row>
    <row r="2159" spans="2:59" x14ac:dyDescent="0.25">
      <c r="B2159" s="17" t="s">
        <v>2173</v>
      </c>
      <c r="C2159" s="17" t="s">
        <v>6439</v>
      </c>
      <c r="D2159" s="17" t="s">
        <v>3376</v>
      </c>
      <c r="E2159" s="20" t="s">
        <v>7335</v>
      </c>
      <c r="F2159" s="20" t="s">
        <v>3160</v>
      </c>
      <c r="G2159" s="82" t="s">
        <v>7253</v>
      </c>
      <c r="H2159" s="85" t="s">
        <v>7268</v>
      </c>
      <c r="I2159" s="21" t="s">
        <v>7417</v>
      </c>
      <c r="J2159" s="21" t="s">
        <v>8395</v>
      </c>
      <c r="L2159" s="22">
        <v>44015</v>
      </c>
      <c r="M2159" s="98">
        <v>1155.8069000001999</v>
      </c>
      <c r="N2159" s="94">
        <v>1155.8069000001999</v>
      </c>
      <c r="O2159" s="94">
        <v>1230.6023999992799</v>
      </c>
      <c r="P2159" s="62">
        <f t="shared" si="33"/>
        <v>0.93922041757831465</v>
      </c>
      <c r="Q2159" s="22">
        <v>43748</v>
      </c>
      <c r="R2159" s="99">
        <v>113.316</v>
      </c>
      <c r="S2159" s="99">
        <v>115.59086259543901</v>
      </c>
      <c r="T2159" s="19"/>
      <c r="U2159" s="23">
        <v>4.7677739894424998E-4</v>
      </c>
      <c r="V2159" s="63">
        <v>-0.51034354692092199</v>
      </c>
      <c r="W2159" s="23">
        <v>-6.17712084931554E-5</v>
      </c>
      <c r="X2159" s="63">
        <v>-9.6089470855222299</v>
      </c>
      <c r="Y2159" s="23">
        <v>-2.4307085313012101E-2</v>
      </c>
      <c r="Z2159" s="63">
        <v>10.7698948492762</v>
      </c>
      <c r="AA2159" s="23">
        <v>-3.3502752259664703E-2</v>
      </c>
      <c r="AB2159" s="63">
        <v>13.5563404836867</v>
      </c>
      <c r="AC2159" s="23">
        <v>2.0267432408218201E-2</v>
      </c>
      <c r="AD2159" s="63">
        <v>22.094040488358601</v>
      </c>
      <c r="AE2159" s="23">
        <v>4.46855757418234E-2</v>
      </c>
      <c r="AF2159" s="64">
        <v>16.661899158149001</v>
      </c>
      <c r="AG2159" s="23">
        <v>5.6511940601922095E-4</v>
      </c>
      <c r="AH2159" s="63">
        <v>-6.0383138601537203</v>
      </c>
      <c r="AI2159" s="23">
        <v>-2.2236003816942702E-2</v>
      </c>
      <c r="AJ2159" s="63">
        <v>7.86251259050914</v>
      </c>
      <c r="AK2159" s="23">
        <v>0.155806900000316</v>
      </c>
      <c r="AL2159" s="23">
        <v>2.9962164488097201E-2</v>
      </c>
      <c r="AM2159" s="63">
        <v>5.1976315633510204</v>
      </c>
      <c r="AN2159" s="19"/>
      <c r="AO2159" s="26">
        <v>1.24436218029587E-2</v>
      </c>
      <c r="AP2159" s="26">
        <v>-2.2346442435264201E-2</v>
      </c>
      <c r="AQ2159" s="26">
        <v>3.0713948124685E-2</v>
      </c>
      <c r="AR2159" s="26">
        <v>-4.1343331655298202E-2</v>
      </c>
      <c r="AS2159" s="24">
        <v>7</v>
      </c>
      <c r="AT2159" s="24">
        <v>5</v>
      </c>
      <c r="AU2159" s="24">
        <v>7</v>
      </c>
      <c r="AV2159" s="25">
        <v>5</v>
      </c>
      <c r="AW2159" s="19"/>
      <c r="AX2159" s="29">
        <v>4.9918080064089702E-2</v>
      </c>
      <c r="AY2159" s="30">
        <v>-1.1975027978642201</v>
      </c>
      <c r="AZ2159" s="30">
        <v>0.28748247286512202</v>
      </c>
      <c r="BA2159" s="30">
        <v>-1.50378068123428</v>
      </c>
      <c r="BB2159" s="62">
        <v>5.14272850090492E-3</v>
      </c>
      <c r="BC2159" s="108">
        <v>-9.8392868403025204</v>
      </c>
      <c r="BD2159" s="22">
        <v>43748</v>
      </c>
      <c r="BE2159" s="22">
        <v>43920</v>
      </c>
      <c r="BF2159" s="24"/>
      <c r="BG2159" s="22"/>
    </row>
    <row r="2160" spans="2:59" x14ac:dyDescent="0.25">
      <c r="B2160" s="17" t="s">
        <v>2174</v>
      </c>
      <c r="C2160" s="17" t="s">
        <v>6440</v>
      </c>
      <c r="D2160" s="17" t="s">
        <v>3376</v>
      </c>
      <c r="E2160" s="20" t="s">
        <v>7336</v>
      </c>
      <c r="F2160" s="20" t="s">
        <v>3160</v>
      </c>
      <c r="G2160" s="82" t="s">
        <v>7253</v>
      </c>
      <c r="H2160" s="85" t="s">
        <v>7268</v>
      </c>
      <c r="I2160" s="21" t="s">
        <v>7417</v>
      </c>
      <c r="J2160" s="21" t="s">
        <v>8396</v>
      </c>
      <c r="L2160" s="22">
        <v>44015</v>
      </c>
      <c r="M2160" s="98">
        <v>1069.1139000002299</v>
      </c>
      <c r="N2160" s="94">
        <v>1069.1139000002299</v>
      </c>
      <c r="O2160" s="94">
        <v>1069.1139000002299</v>
      </c>
      <c r="P2160" s="62">
        <f t="shared" si="33"/>
        <v>1</v>
      </c>
      <c r="Q2160" s="22">
        <v>44015</v>
      </c>
      <c r="R2160" s="99">
        <v>0</v>
      </c>
      <c r="S2160" s="99">
        <v>0</v>
      </c>
      <c r="T2160" s="19"/>
      <c r="U2160" s="23">
        <v>0</v>
      </c>
      <c r="V2160" s="63">
        <v>-0.55802128681534702</v>
      </c>
      <c r="W2160" s="23">
        <v>0</v>
      </c>
      <c r="X2160" s="63">
        <v>-9.6027699646656401</v>
      </c>
      <c r="Y2160" s="23">
        <v>0</v>
      </c>
      <c r="Z2160" s="63">
        <v>13.200603380581001</v>
      </c>
      <c r="AA2160" s="23">
        <v>0</v>
      </c>
      <c r="AB2160" s="63">
        <v>16.906615709653099</v>
      </c>
      <c r="AC2160" s="23">
        <v>0</v>
      </c>
      <c r="AD2160" s="63">
        <v>20.067297247529499</v>
      </c>
      <c r="AE2160" s="23">
        <v>0</v>
      </c>
      <c r="AF2160" s="64">
        <v>12.1933415839594</v>
      </c>
      <c r="AG2160" s="23">
        <v>0</v>
      </c>
      <c r="AH2160" s="63">
        <v>-6.0948258007556397</v>
      </c>
      <c r="AI2160" s="23">
        <v>0</v>
      </c>
      <c r="AJ2160" s="63">
        <v>10.0861129722034</v>
      </c>
      <c r="AK2160" s="23">
        <v>6.9113900000957101E-2</v>
      </c>
      <c r="AL2160" s="23">
        <v>1.37188206917926E-2</v>
      </c>
      <c r="AM2160" s="63">
        <v>-3.47166843658488</v>
      </c>
      <c r="AN2160" s="19"/>
      <c r="AO2160" s="26">
        <v>0</v>
      </c>
      <c r="AP2160" s="26">
        <v>0</v>
      </c>
      <c r="AQ2160" s="26">
        <v>0</v>
      </c>
      <c r="AR2160" s="26">
        <v>0</v>
      </c>
      <c r="AS2160" s="24">
        <v>0</v>
      </c>
      <c r="AT2160" s="24">
        <v>0</v>
      </c>
      <c r="AU2160" s="24">
        <v>7</v>
      </c>
      <c r="AV2160" s="25">
        <v>5</v>
      </c>
      <c r="AW2160" s="19"/>
      <c r="AX2160" s="29">
        <v>0</v>
      </c>
      <c r="AY2160" s="30">
        <v>-117.545979959425</v>
      </c>
      <c r="AZ2160" s="30">
        <v>0.39470262811346402</v>
      </c>
      <c r="BA2160" s="30">
        <v>-15.971119820984301</v>
      </c>
      <c r="BB2160" s="62">
        <v>0</v>
      </c>
      <c r="BC2160" s="108">
        <v>0</v>
      </c>
      <c r="BD2160" s="22">
        <v>43650</v>
      </c>
      <c r="BE2160" s="22"/>
      <c r="BF2160" s="24"/>
      <c r="BG2160" s="22"/>
    </row>
    <row r="2161" spans="2:59" x14ac:dyDescent="0.25">
      <c r="B2161" s="17" t="s">
        <v>2175</v>
      </c>
      <c r="C2161" s="17" t="s">
        <v>6441</v>
      </c>
      <c r="D2161" s="17" t="s">
        <v>3376</v>
      </c>
      <c r="E2161" s="20" t="s">
        <v>7290</v>
      </c>
      <c r="F2161" s="20" t="s">
        <v>3160</v>
      </c>
      <c r="G2161" s="82" t="s">
        <v>7253</v>
      </c>
      <c r="H2161" s="85" t="s">
        <v>7268</v>
      </c>
      <c r="I2161" s="21" t="s">
        <v>7417</v>
      </c>
      <c r="J2161" s="21" t="s">
        <v>8397</v>
      </c>
      <c r="L2161" s="22">
        <v>44015</v>
      </c>
      <c r="M2161" s="98">
        <v>1324.06299999915</v>
      </c>
      <c r="N2161" s="94">
        <v>1324.06299999915</v>
      </c>
      <c r="O2161" s="94">
        <v>1410.43539999984</v>
      </c>
      <c r="P2161" s="62">
        <f t="shared" si="33"/>
        <v>0.93876188870422572</v>
      </c>
      <c r="Q2161" s="22">
        <v>43748</v>
      </c>
      <c r="R2161" s="99">
        <v>1414142.0190000001</v>
      </c>
      <c r="S2161" s="99">
        <v>2207595.8293984402</v>
      </c>
      <c r="T2161" s="19"/>
      <c r="U2161" s="23">
        <v>4.7391796397278102E-4</v>
      </c>
      <c r="V2161" s="63">
        <v>-0.51062949041806904</v>
      </c>
      <c r="W2161" s="23">
        <v>-9.5379113190574599E-5</v>
      </c>
      <c r="X2161" s="63">
        <v>-9.6123078759846994</v>
      </c>
      <c r="Y2161" s="23">
        <v>-2.4606805961411699E-2</v>
      </c>
      <c r="Z2161" s="63">
        <v>10.7399227844435</v>
      </c>
      <c r="AA2161" s="23">
        <v>-3.4356387950538199E-2</v>
      </c>
      <c r="AB2161" s="63">
        <v>13.4709769145993</v>
      </c>
      <c r="AC2161" s="23">
        <v>1.88557055771525E-2</v>
      </c>
      <c r="AD2161" s="63">
        <v>21.952867805259299</v>
      </c>
      <c r="AE2161" s="23">
        <v>4.2403655859743601E-2</v>
      </c>
      <c r="AF2161" s="64">
        <v>16.4337071699265</v>
      </c>
      <c r="AG2161" s="23">
        <v>5.5133498426585003E-4</v>
      </c>
      <c r="AH2161" s="63">
        <v>-6.0396923023290601</v>
      </c>
      <c r="AI2161" s="23">
        <v>-2.2539794727890701E-2</v>
      </c>
      <c r="AJ2161" s="63">
        <v>7.8321334994179796</v>
      </c>
      <c r="AK2161" s="23">
        <v>0.32406300000031502</v>
      </c>
      <c r="AL2161" s="23">
        <v>3.9499284668636399E-2</v>
      </c>
      <c r="AM2161" s="63">
        <v>23.7584812410641</v>
      </c>
      <c r="AN2161" s="19"/>
      <c r="AO2161" s="26">
        <v>1.2450047470338199E-2</v>
      </c>
      <c r="AP2161" s="26">
        <v>-2.23444327348261E-2</v>
      </c>
      <c r="AQ2161" s="26">
        <v>3.06732732824457E-2</v>
      </c>
      <c r="AR2161" s="26">
        <v>-4.1362880843735197E-2</v>
      </c>
      <c r="AS2161" s="24">
        <v>7</v>
      </c>
      <c r="AT2161" s="24">
        <v>5</v>
      </c>
      <c r="AU2161" s="24">
        <v>7</v>
      </c>
      <c r="AV2161" s="25">
        <v>5</v>
      </c>
      <c r="AW2161" s="19"/>
      <c r="AX2161" s="29">
        <v>4.9915027612005398E-2</v>
      </c>
      <c r="AY2161" s="30">
        <v>-1.2134143619787201</v>
      </c>
      <c r="AZ2161" s="30">
        <v>0.28469551503485502</v>
      </c>
      <c r="BA2161" s="30">
        <v>-1.52314595151256</v>
      </c>
      <c r="BB2161" s="62">
        <v>5.1424071750170702E-3</v>
      </c>
      <c r="BC2161" s="108">
        <v>-9.8713205864769407</v>
      </c>
      <c r="BD2161" s="22">
        <v>43748</v>
      </c>
      <c r="BE2161" s="22">
        <v>43920</v>
      </c>
      <c r="BF2161" s="24"/>
      <c r="BG2161" s="22"/>
    </row>
    <row r="2162" spans="2:59" x14ac:dyDescent="0.25">
      <c r="B2162" s="17" t="s">
        <v>2176</v>
      </c>
      <c r="C2162" s="17" t="s">
        <v>6442</v>
      </c>
      <c r="D2162" s="17" t="s">
        <v>3376</v>
      </c>
      <c r="E2162" s="20" t="s">
        <v>7315</v>
      </c>
      <c r="F2162" s="20" t="s">
        <v>3160</v>
      </c>
      <c r="G2162" s="82" t="s">
        <v>7253</v>
      </c>
      <c r="H2162" s="85" t="s">
        <v>7268</v>
      </c>
      <c r="I2162" s="21" t="s">
        <v>7417</v>
      </c>
      <c r="J2162" s="21" t="s">
        <v>8398</v>
      </c>
      <c r="L2162" s="22">
        <v>44015</v>
      </c>
      <c r="M2162" s="98">
        <v>1355.06299999915</v>
      </c>
      <c r="N2162" s="94">
        <v>1355.06299999915</v>
      </c>
      <c r="O2162" s="94">
        <v>1439.8056000005499</v>
      </c>
      <c r="P2162" s="62">
        <f t="shared" si="33"/>
        <v>0.94114302652985404</v>
      </c>
      <c r="Q2162" s="22">
        <v>43748</v>
      </c>
      <c r="R2162" s="99">
        <v>3493446.2489999998</v>
      </c>
      <c r="S2162" s="99">
        <v>4534891.2769374996</v>
      </c>
      <c r="T2162" s="19"/>
      <c r="U2162" s="23">
        <v>4.83384515973739E-4</v>
      </c>
      <c r="V2162" s="63">
        <v>-0.50968283521797297</v>
      </c>
      <c r="W2162" s="23">
        <v>1.8910445214714901E-4</v>
      </c>
      <c r="X2162" s="63">
        <v>-9.5838595194509306</v>
      </c>
      <c r="Y2162" s="23">
        <v>-2.2922541477782901E-2</v>
      </c>
      <c r="Z2162" s="63">
        <v>10.908349232806399</v>
      </c>
      <c r="AA2162" s="23">
        <v>-3.0995683949186101E-2</v>
      </c>
      <c r="AB2162" s="63">
        <v>13.807047314738201</v>
      </c>
      <c r="AC2162" s="23">
        <v>2.59550781283906E-2</v>
      </c>
      <c r="AD2162" s="63">
        <v>22.6628050603613</v>
      </c>
      <c r="AE2162" s="23">
        <v>5.3315250836021698E-2</v>
      </c>
      <c r="AF2162" s="64">
        <v>17.524866667576099</v>
      </c>
      <c r="AG2162" s="23">
        <v>5.7979241682914995E-4</v>
      </c>
      <c r="AH2162" s="63">
        <v>-6.03684655907273</v>
      </c>
      <c r="AI2162" s="23">
        <v>-2.08241155987707E-2</v>
      </c>
      <c r="AJ2162" s="63">
        <v>8.0037014123226999</v>
      </c>
      <c r="AK2162" s="23">
        <v>0.35506299999891799</v>
      </c>
      <c r="AL2162" s="23">
        <v>4.2824621337786098E-2</v>
      </c>
      <c r="AM2162" s="63">
        <v>26.858481240924402</v>
      </c>
      <c r="AN2162" s="19"/>
      <c r="AO2162" s="26">
        <v>1.24596306795866E-2</v>
      </c>
      <c r="AP2162" s="26">
        <v>-2.2335127529004201E-2</v>
      </c>
      <c r="AQ2162" s="26">
        <v>3.0966460222771299E-2</v>
      </c>
      <c r="AR2162" s="26">
        <v>-4.1081141340328003E-2</v>
      </c>
      <c r="AS2162" s="24">
        <v>7</v>
      </c>
      <c r="AT2162" s="24">
        <v>5</v>
      </c>
      <c r="AU2162" s="24">
        <v>7</v>
      </c>
      <c r="AV2162" s="25">
        <v>5</v>
      </c>
      <c r="AW2162" s="19"/>
      <c r="AX2162" s="29">
        <v>4.9914805362423098E-2</v>
      </c>
      <c r="AY2162" s="30">
        <v>-1.1520145876165799</v>
      </c>
      <c r="AZ2162" s="30">
        <v>0.29553182010795398</v>
      </c>
      <c r="BA2162" s="30">
        <v>-1.4488856357511399</v>
      </c>
      <c r="BB2162" s="62">
        <v>5.1424413555832896E-3</v>
      </c>
      <c r="BC2162" s="108">
        <v>-9.7240488577372197</v>
      </c>
      <c r="BD2162" s="22">
        <v>43748</v>
      </c>
      <c r="BE2162" s="22">
        <v>43920</v>
      </c>
      <c r="BF2162" s="24"/>
      <c r="BG2162" s="22"/>
    </row>
    <row r="2163" spans="2:59" x14ac:dyDescent="0.25">
      <c r="B2163" s="17" t="s">
        <v>2177</v>
      </c>
      <c r="C2163" s="17" t="s">
        <v>6443</v>
      </c>
      <c r="D2163" s="17" t="s">
        <v>3376</v>
      </c>
      <c r="E2163" s="20" t="s">
        <v>7291</v>
      </c>
      <c r="F2163" s="20" t="s">
        <v>3160</v>
      </c>
      <c r="G2163" s="82" t="s">
        <v>7253</v>
      </c>
      <c r="H2163" s="85" t="s">
        <v>7268</v>
      </c>
      <c r="I2163" s="21" t="s">
        <v>7417</v>
      </c>
      <c r="J2163" s="21" t="s">
        <v>8399</v>
      </c>
      <c r="L2163" s="22">
        <v>44015</v>
      </c>
      <c r="M2163" s="98">
        <v>1403.22159999982</v>
      </c>
      <c r="N2163" s="94">
        <v>1403.22159999982</v>
      </c>
      <c r="O2163" s="94">
        <v>1485.5427999999399</v>
      </c>
      <c r="P2163" s="62">
        <f t="shared" si="33"/>
        <v>0.94458510384209515</v>
      </c>
      <c r="Q2163" s="22">
        <v>43748</v>
      </c>
      <c r="R2163" s="99">
        <v>2233803.0660000001</v>
      </c>
      <c r="S2163" s="99">
        <v>4162240.7469101599</v>
      </c>
      <c r="T2163" s="19"/>
      <c r="U2163" s="23">
        <v>4.9703231525199997E-4</v>
      </c>
      <c r="V2163" s="63">
        <v>-0.50831805529014695</v>
      </c>
      <c r="W2163" s="23">
        <v>5.99052396864863E-4</v>
      </c>
      <c r="X2163" s="63">
        <v>-9.5428647249791503</v>
      </c>
      <c r="Y2163" s="23">
        <v>-2.0490093644184498E-2</v>
      </c>
      <c r="Z2163" s="63">
        <v>11.151594016162599</v>
      </c>
      <c r="AA2163" s="23">
        <v>-2.6131774723580699E-2</v>
      </c>
      <c r="AB2163" s="63">
        <v>14.293438237291401</v>
      </c>
      <c r="AC2163" s="23">
        <v>3.6273366655223099E-2</v>
      </c>
      <c r="AD2163" s="63">
        <v>23.694633913051799</v>
      </c>
      <c r="AE2163" s="23">
        <v>6.92417887876218E-2</v>
      </c>
      <c r="AF2163" s="64">
        <v>19.1175204627216</v>
      </c>
      <c r="AG2163" s="23">
        <v>6.2081461692287099E-4</v>
      </c>
      <c r="AH2163" s="63">
        <v>-6.0327443390633597</v>
      </c>
      <c r="AI2163" s="23">
        <v>-1.83461920396439E-2</v>
      </c>
      <c r="AJ2163" s="63">
        <v>8.2514937682426499</v>
      </c>
      <c r="AK2163" s="23">
        <v>0.40322159999981499</v>
      </c>
      <c r="AL2163" s="23">
        <v>4.7862723055004601E-2</v>
      </c>
      <c r="AM2163" s="63">
        <v>31.674341241014201</v>
      </c>
      <c r="AN2163" s="19"/>
      <c r="AO2163" s="26">
        <v>1.2473514078010299E-2</v>
      </c>
      <c r="AP2163" s="26">
        <v>-2.2321798695884399E-2</v>
      </c>
      <c r="AQ2163" s="26">
        <v>3.1389105028210899E-2</v>
      </c>
      <c r="AR2163" s="26">
        <v>-4.06749921176379E-2</v>
      </c>
      <c r="AS2163" s="24">
        <v>8</v>
      </c>
      <c r="AT2163" s="24">
        <v>4</v>
      </c>
      <c r="AU2163" s="24">
        <v>7</v>
      </c>
      <c r="AV2163" s="25">
        <v>5</v>
      </c>
      <c r="AW2163" s="19"/>
      <c r="AX2163" s="29">
        <v>4.9915052510768901E-2</v>
      </c>
      <c r="AY2163" s="30">
        <v>-1.0631434887709501</v>
      </c>
      <c r="AZ2163" s="30">
        <v>0.31121263620070699</v>
      </c>
      <c r="BA2163" s="30">
        <v>-1.3408578771723101</v>
      </c>
      <c r="BB2163" s="62">
        <v>5.1425492658472597E-3</v>
      </c>
      <c r="BC2163" s="108">
        <v>-9.5113920649309893</v>
      </c>
      <c r="BD2163" s="22">
        <v>43748</v>
      </c>
      <c r="BE2163" s="22">
        <v>43920</v>
      </c>
      <c r="BF2163" s="24"/>
      <c r="BG2163" s="22"/>
    </row>
    <row r="2164" spans="2:59" x14ac:dyDescent="0.25">
      <c r="B2164" s="17" t="s">
        <v>2178</v>
      </c>
      <c r="C2164" s="17" t="s">
        <v>6444</v>
      </c>
      <c r="D2164" s="17" t="s">
        <v>3376</v>
      </c>
      <c r="E2164" s="20" t="s">
        <v>7292</v>
      </c>
      <c r="F2164" s="20" t="s">
        <v>3160</v>
      </c>
      <c r="G2164" s="82" t="s">
        <v>7253</v>
      </c>
      <c r="H2164" s="85" t="s">
        <v>7268</v>
      </c>
      <c r="I2164" s="21" t="s">
        <v>7417</v>
      </c>
      <c r="J2164" s="21" t="s">
        <v>8400</v>
      </c>
      <c r="L2164" s="22">
        <v>44015</v>
      </c>
      <c r="M2164" s="98">
        <v>1346.07489999942</v>
      </c>
      <c r="N2164" s="94">
        <v>1346.07489999942</v>
      </c>
      <c r="O2164" s="94">
        <v>1431.3936000000699</v>
      </c>
      <c r="P2164" s="62">
        <f t="shared" si="33"/>
        <v>0.94039466153778684</v>
      </c>
      <c r="Q2164" s="22">
        <v>43748</v>
      </c>
      <c r="R2164" s="99">
        <v>605605.71</v>
      </c>
      <c r="S2164" s="99">
        <v>1241551.7826679701</v>
      </c>
      <c r="T2164" s="19"/>
      <c r="U2164" s="23">
        <v>4.8036737098300402E-4</v>
      </c>
      <c r="V2164" s="63">
        <v>-0.50998454971704599</v>
      </c>
      <c r="W2164" s="23">
        <v>9.9707214758382206E-5</v>
      </c>
      <c r="X2164" s="63">
        <v>-9.5927992431970797</v>
      </c>
      <c r="Y2164" s="23">
        <v>-2.3451742048564501E-2</v>
      </c>
      <c r="Z2164" s="63">
        <v>10.8554291757318</v>
      </c>
      <c r="AA2164" s="23">
        <v>-3.2052244985607103E-2</v>
      </c>
      <c r="AB2164" s="63">
        <v>13.7013912110997</v>
      </c>
      <c r="AC2164" s="23">
        <v>2.3720473847788501E-2</v>
      </c>
      <c r="AD2164" s="63">
        <v>22.4393446323229</v>
      </c>
      <c r="AE2164" s="23">
        <v>4.9876743842105498E-2</v>
      </c>
      <c r="AF2164" s="64">
        <v>17.181015968177199</v>
      </c>
      <c r="AG2164" s="23">
        <v>5.7087345521722498E-4</v>
      </c>
      <c r="AH2164" s="63">
        <v>-6.0377384552339199</v>
      </c>
      <c r="AI2164" s="23">
        <v>-2.1363194297009599E-2</v>
      </c>
      <c r="AJ2164" s="63">
        <v>7.9497935425024497</v>
      </c>
      <c r="AK2164" s="23">
        <v>0.346074899998494</v>
      </c>
      <c r="AL2164" s="23">
        <v>4.1867285406624398E-2</v>
      </c>
      <c r="AM2164" s="63">
        <v>25.959671240881999</v>
      </c>
      <c r="AN2164" s="19"/>
      <c r="AO2164" s="26">
        <v>1.2456598391509E-2</v>
      </c>
      <c r="AP2164" s="26">
        <v>-2.2338072857564801E-2</v>
      </c>
      <c r="AQ2164" s="26">
        <v>3.08744112990098E-2</v>
      </c>
      <c r="AR2164" s="26">
        <v>-4.1169641165688498E-2</v>
      </c>
      <c r="AS2164" s="24">
        <v>7</v>
      </c>
      <c r="AT2164" s="24">
        <v>5</v>
      </c>
      <c r="AU2164" s="24">
        <v>7</v>
      </c>
      <c r="AV2164" s="25">
        <v>5</v>
      </c>
      <c r="AW2164" s="19"/>
      <c r="AX2164" s="29">
        <v>4.9914849173001097E-2</v>
      </c>
      <c r="AY2164" s="30">
        <v>-1.1713193115738201</v>
      </c>
      <c r="AZ2164" s="30">
        <v>0.29212502637847099</v>
      </c>
      <c r="BA2164" s="30">
        <v>-1.4722663835709699</v>
      </c>
      <c r="BB2164" s="62">
        <v>5.1424278785361802E-3</v>
      </c>
      <c r="BC2164" s="108">
        <v>-9.7703175423230295</v>
      </c>
      <c r="BD2164" s="22">
        <v>43748</v>
      </c>
      <c r="BE2164" s="22">
        <v>43920</v>
      </c>
      <c r="BF2164" s="24"/>
      <c r="BG2164" s="22"/>
    </row>
    <row r="2165" spans="2:59" x14ac:dyDescent="0.25">
      <c r="B2165" s="17" t="s">
        <v>2179</v>
      </c>
      <c r="C2165" s="17" t="s">
        <v>6445</v>
      </c>
      <c r="D2165" s="17" t="s">
        <v>3376</v>
      </c>
      <c r="E2165" s="20" t="s">
        <v>7293</v>
      </c>
      <c r="F2165" s="20" t="s">
        <v>3160</v>
      </c>
      <c r="G2165" s="82" t="s">
        <v>7253</v>
      </c>
      <c r="H2165" s="85" t="s">
        <v>7268</v>
      </c>
      <c r="I2165" s="21" t="s">
        <v>7417</v>
      </c>
      <c r="J2165" s="21" t="s">
        <v>8401</v>
      </c>
      <c r="L2165" s="22">
        <v>44015</v>
      </c>
      <c r="M2165" s="98">
        <v>1359.9083999991401</v>
      </c>
      <c r="N2165" s="94">
        <v>1359.9083999991401</v>
      </c>
      <c r="O2165" s="94">
        <v>1444.8479999993001</v>
      </c>
      <c r="P2165" s="62">
        <f t="shared" si="33"/>
        <v>0.94121208597707084</v>
      </c>
      <c r="Q2165" s="22">
        <v>43748</v>
      </c>
      <c r="R2165" s="99">
        <v>3663572.6430000002</v>
      </c>
      <c r="S2165" s="99">
        <v>6252051.1033046898</v>
      </c>
      <c r="T2165" s="19"/>
      <c r="U2165" s="23">
        <v>4.8364871508965702E-4</v>
      </c>
      <c r="V2165" s="63">
        <v>-0.50965641530638095</v>
      </c>
      <c r="W2165" s="23">
        <v>1.9725806851056399E-4</v>
      </c>
      <c r="X2165" s="63">
        <v>-9.5830441578145802</v>
      </c>
      <c r="Y2165" s="23">
        <v>-2.2873696409988001E-2</v>
      </c>
      <c r="Z2165" s="63">
        <v>10.913233739585801</v>
      </c>
      <c r="AA2165" s="23">
        <v>-3.0898117941433201E-2</v>
      </c>
      <c r="AB2165" s="63">
        <v>13.8168039155134</v>
      </c>
      <c r="AC2165" s="23">
        <v>2.6161562967899999E-2</v>
      </c>
      <c r="AD2165" s="63">
        <v>22.683453544334</v>
      </c>
      <c r="AE2165" s="23">
        <v>5.3633315712431802E-2</v>
      </c>
      <c r="AF2165" s="64">
        <v>17.556673155195298</v>
      </c>
      <c r="AG2165" s="23">
        <v>5.8059656657860604E-4</v>
      </c>
      <c r="AH2165" s="63">
        <v>-6.03676614409778</v>
      </c>
      <c r="AI2165" s="23">
        <v>-2.0774374819666298E-2</v>
      </c>
      <c r="AJ2165" s="63">
        <v>8.0086754902440607</v>
      </c>
      <c r="AK2165" s="23">
        <v>0.35990839999983998</v>
      </c>
      <c r="AL2165" s="23">
        <v>4.3338443520042298E-2</v>
      </c>
      <c r="AM2165" s="63">
        <v>27.3430212410167</v>
      </c>
      <c r="AN2165" s="19"/>
      <c r="AO2165" s="26">
        <v>1.2459848461730901E-2</v>
      </c>
      <c r="AP2165" s="26">
        <v>-2.2334906916512399E-2</v>
      </c>
      <c r="AQ2165" s="26">
        <v>3.0974988412708598E-2</v>
      </c>
      <c r="AR2165" s="26">
        <v>-4.1072973803238703E-2</v>
      </c>
      <c r="AS2165" s="24">
        <v>7</v>
      </c>
      <c r="AT2165" s="24">
        <v>5</v>
      </c>
      <c r="AU2165" s="24">
        <v>7</v>
      </c>
      <c r="AV2165" s="25">
        <v>5</v>
      </c>
      <c r="AW2165" s="19"/>
      <c r="AX2165" s="29">
        <v>4.9914780771941898E-2</v>
      </c>
      <c r="AY2165" s="30">
        <v>-1.15022681769733</v>
      </c>
      <c r="AZ2165" s="30">
        <v>0.29584716053841498</v>
      </c>
      <c r="BA2165" s="30">
        <v>-1.4467179910880099</v>
      </c>
      <c r="BB2165" s="62">
        <v>5.1424403908458798E-3</v>
      </c>
      <c r="BC2165" s="108">
        <v>-9.7197767515317501</v>
      </c>
      <c r="BD2165" s="22">
        <v>43748</v>
      </c>
      <c r="BE2165" s="22">
        <v>43920</v>
      </c>
      <c r="BF2165" s="24"/>
      <c r="BG2165" s="22"/>
    </row>
    <row r="2166" spans="2:59" x14ac:dyDescent="0.25">
      <c r="B2166" s="17" t="s">
        <v>2180</v>
      </c>
      <c r="C2166" s="17" t="s">
        <v>6446</v>
      </c>
      <c r="D2166" s="17" t="s">
        <v>3376</v>
      </c>
      <c r="E2166" s="20" t="s">
        <v>7337</v>
      </c>
      <c r="F2166" s="20" t="s">
        <v>3160</v>
      </c>
      <c r="G2166" s="82" t="s">
        <v>7253</v>
      </c>
      <c r="H2166" s="85" t="s">
        <v>7268</v>
      </c>
      <c r="I2166" s="21" t="s">
        <v>7417</v>
      </c>
      <c r="J2166" s="21" t="s">
        <v>8402</v>
      </c>
      <c r="L2166" s="22">
        <v>44015</v>
      </c>
      <c r="M2166" s="98">
        <v>1400.6983000002799</v>
      </c>
      <c r="N2166" s="94">
        <v>1400.6983000002799</v>
      </c>
      <c r="O2166" s="94">
        <v>1481.78910000063</v>
      </c>
      <c r="P2166" s="62">
        <f t="shared" si="33"/>
        <v>0.94527507322039583</v>
      </c>
      <c r="Q2166" s="22">
        <v>43748</v>
      </c>
      <c r="R2166" s="99">
        <v>729782.49300000002</v>
      </c>
      <c r="S2166" s="99">
        <v>1927716.86301953</v>
      </c>
      <c r="T2166" s="19"/>
      <c r="U2166" s="23">
        <v>4.9978621427726499E-4</v>
      </c>
      <c r="V2166" s="63">
        <v>-0.50804266538762</v>
      </c>
      <c r="W2166" s="23">
        <v>6.8112411099718905E-4</v>
      </c>
      <c r="X2166" s="63">
        <v>-9.5346575535659195</v>
      </c>
      <c r="Y2166" s="23">
        <v>-2.0002825182928102E-2</v>
      </c>
      <c r="Z2166" s="63">
        <v>11.2003208622918</v>
      </c>
      <c r="AA2166" s="23">
        <v>-2.5156043427159599E-2</v>
      </c>
      <c r="AB2166" s="63">
        <v>14.3910113669408</v>
      </c>
      <c r="AC2166" s="23">
        <v>3.8349518197719597E-2</v>
      </c>
      <c r="AD2166" s="63">
        <v>23.9022490672942</v>
      </c>
      <c r="AE2166" s="23">
        <v>7.2455904031812707E-2</v>
      </c>
      <c r="AF2166" s="64">
        <v>19.4389319871552</v>
      </c>
      <c r="AG2166" s="23">
        <v>6.2901043202146E-4</v>
      </c>
      <c r="AH2166" s="63">
        <v>-6.0319247575535</v>
      </c>
      <c r="AI2166" s="23">
        <v>-1.7849883076451099E-2</v>
      </c>
      <c r="AJ2166" s="63">
        <v>8.3011246645619394</v>
      </c>
      <c r="AK2166" s="23">
        <v>0.40069829999993101</v>
      </c>
      <c r="AL2166" s="23">
        <v>4.7602477321561303E-2</v>
      </c>
      <c r="AM2166" s="63">
        <v>31.4220112410258</v>
      </c>
      <c r="AN2166" s="19"/>
      <c r="AO2166" s="26">
        <v>1.2476220032112901E-2</v>
      </c>
      <c r="AP2166" s="26">
        <v>-2.2319121560030901E-2</v>
      </c>
      <c r="AQ2166" s="26">
        <v>3.1473618990276002E-2</v>
      </c>
      <c r="AR2166" s="26">
        <v>-4.0593720363176503E-2</v>
      </c>
      <c r="AS2166" s="24">
        <v>8</v>
      </c>
      <c r="AT2166" s="24">
        <v>4</v>
      </c>
      <c r="AU2166" s="24">
        <v>7</v>
      </c>
      <c r="AV2166" s="25">
        <v>5</v>
      </c>
      <c r="AW2166" s="19"/>
      <c r="AX2166" s="29">
        <v>4.9915152529792998E-2</v>
      </c>
      <c r="AY2166" s="30">
        <v>-1.04532096919866</v>
      </c>
      <c r="AZ2166" s="30">
        <v>0.314356866173512</v>
      </c>
      <c r="BA2166" s="30">
        <v>-1.319116699402</v>
      </c>
      <c r="BB2166" s="62">
        <v>5.1425760546044297E-3</v>
      </c>
      <c r="BC2166" s="108">
        <v>-9.4687968754005905</v>
      </c>
      <c r="BD2166" s="22">
        <v>43748</v>
      </c>
      <c r="BE2166" s="22">
        <v>43920</v>
      </c>
      <c r="BF2166" s="24"/>
      <c r="BG2166" s="22"/>
    </row>
    <row r="2167" spans="2:59" x14ac:dyDescent="0.25">
      <c r="B2167" s="17" t="s">
        <v>2181</v>
      </c>
      <c r="C2167" s="17" t="s">
        <v>6447</v>
      </c>
      <c r="D2167" s="17" t="s">
        <v>3376</v>
      </c>
      <c r="E2167" s="20" t="s">
        <v>7294</v>
      </c>
      <c r="F2167" s="20" t="s">
        <v>3160</v>
      </c>
      <c r="G2167" s="82" t="s">
        <v>7253</v>
      </c>
      <c r="H2167" s="85" t="s">
        <v>7268</v>
      </c>
      <c r="I2167" s="21" t="s">
        <v>7417</v>
      </c>
      <c r="J2167" s="21" t="s">
        <v>8403</v>
      </c>
      <c r="L2167" s="22">
        <v>44015</v>
      </c>
      <c r="M2167" s="98">
        <v>1174.25339999981</v>
      </c>
      <c r="N2167" s="94">
        <v>1174.25339999981</v>
      </c>
      <c r="O2167" s="94">
        <v>1214.99899999984</v>
      </c>
      <c r="P2167" s="62">
        <f t="shared" si="33"/>
        <v>0.96646449914770682</v>
      </c>
      <c r="Q2167" s="22">
        <v>43748</v>
      </c>
      <c r="R2167" s="99">
        <v>0</v>
      </c>
      <c r="S2167" s="99">
        <v>584147.659984375</v>
      </c>
      <c r="T2167" s="19"/>
      <c r="U2167" s="23">
        <v>0</v>
      </c>
      <c r="V2167" s="63">
        <v>-0.55802128681534702</v>
      </c>
      <c r="W2167" s="23">
        <v>0</v>
      </c>
      <c r="X2167" s="63">
        <v>-9.6027699646656401</v>
      </c>
      <c r="Y2167" s="23">
        <v>3.13210380772944E-3</v>
      </c>
      <c r="Z2167" s="63">
        <v>13.513813761353999</v>
      </c>
      <c r="AA2167" s="23">
        <v>-4.6545667601094499E-3</v>
      </c>
      <c r="AB2167" s="63">
        <v>16.441159033653101</v>
      </c>
      <c r="AC2167" s="23">
        <v>5.48989662602253E-2</v>
      </c>
      <c r="AD2167" s="63">
        <v>25.5571938735666</v>
      </c>
      <c r="AE2167" s="23">
        <v>8.4114884732116493E-2</v>
      </c>
      <c r="AF2167" s="64">
        <v>20.604830057185598</v>
      </c>
      <c r="AG2167" s="23">
        <v>0</v>
      </c>
      <c r="AH2167" s="63">
        <v>-6.0948258007556397</v>
      </c>
      <c r="AI2167" s="23">
        <v>5.2947223648516202E-3</v>
      </c>
      <c r="AJ2167" s="63">
        <v>10.6155852086958</v>
      </c>
      <c r="AK2167" s="23">
        <v>0.174253400000453</v>
      </c>
      <c r="AL2167" s="23">
        <v>2.2415889963667699E-2</v>
      </c>
      <c r="AM2167" s="63">
        <v>8.7775212410633703</v>
      </c>
      <c r="AN2167" s="19"/>
      <c r="AO2167" s="26">
        <v>1.18446604137716E-2</v>
      </c>
      <c r="AP2167" s="26">
        <v>-2.2332496214403402E-2</v>
      </c>
      <c r="AQ2167" s="26">
        <v>1.3443033238217999E-2</v>
      </c>
      <c r="AR2167" s="26">
        <v>-2.9645625134435201E-2</v>
      </c>
      <c r="AS2167" s="24">
        <v>5</v>
      </c>
      <c r="AT2167" s="24">
        <v>2</v>
      </c>
      <c r="AU2167" s="24">
        <v>7</v>
      </c>
      <c r="AV2167" s="25">
        <v>5</v>
      </c>
      <c r="AW2167" s="19"/>
      <c r="AX2167" s="29">
        <v>3.19179334757064E-2</v>
      </c>
      <c r="AY2167" s="30">
        <v>-1.02520192808697</v>
      </c>
      <c r="AZ2167" s="30">
        <v>0.380427052956748</v>
      </c>
      <c r="BA2167" s="30">
        <v>-1.2532742805106001</v>
      </c>
      <c r="BB2167" s="62">
        <v>3.2823702860332602E-3</v>
      </c>
      <c r="BC2167" s="108">
        <v>-6.0491654724828496</v>
      </c>
      <c r="BD2167" s="22">
        <v>43748</v>
      </c>
      <c r="BE2167" s="22">
        <v>43783</v>
      </c>
      <c r="BF2167" s="24"/>
      <c r="BG2167" s="22"/>
    </row>
    <row r="2168" spans="2:59" x14ac:dyDescent="0.25">
      <c r="B2168" s="17" t="s">
        <v>2182</v>
      </c>
      <c r="C2168" s="17" t="s">
        <v>6448</v>
      </c>
      <c r="D2168" s="17" t="s">
        <v>3376</v>
      </c>
      <c r="E2168" s="20" t="s">
        <v>7322</v>
      </c>
      <c r="F2168" s="20" t="s">
        <v>3160</v>
      </c>
      <c r="G2168" s="82" t="s">
        <v>7253</v>
      </c>
      <c r="H2168" s="85" t="s">
        <v>7268</v>
      </c>
      <c r="I2168" s="21" t="s">
        <v>7417</v>
      </c>
      <c r="J2168" s="21" t="s">
        <v>8404</v>
      </c>
      <c r="L2168" s="22">
        <v>44015</v>
      </c>
      <c r="M2168" s="98">
        <v>1142.7612999994301</v>
      </c>
      <c r="N2168" s="94">
        <v>1142.7612999994301</v>
      </c>
      <c r="O2168" s="94">
        <v>1206.42049999908</v>
      </c>
      <c r="P2168" s="62">
        <f t="shared" si="33"/>
        <v>0.94723299214519441</v>
      </c>
      <c r="Q2168" s="22">
        <v>43748</v>
      </c>
      <c r="R2168" s="99">
        <v>118.568</v>
      </c>
      <c r="S2168" s="99">
        <v>120.26024045801201</v>
      </c>
      <c r="T2168" s="19"/>
      <c r="U2168" s="23">
        <v>5.0631116027943801E-4</v>
      </c>
      <c r="V2168" s="63">
        <v>-0.50739017078740301</v>
      </c>
      <c r="W2168" s="23">
        <v>8.0185965634882504E-4</v>
      </c>
      <c r="X2168" s="63">
        <v>-9.5225839990307595</v>
      </c>
      <c r="Y2168" s="23">
        <v>-1.89722158347649E-2</v>
      </c>
      <c r="Z2168" s="63">
        <v>11.303381797100901</v>
      </c>
      <c r="AA2168" s="23">
        <v>-2.1942171270893599E-2</v>
      </c>
      <c r="AB2168" s="63">
        <v>14.7123985825601</v>
      </c>
      <c r="AC2168" s="23">
        <v>4.6025681769606301E-2</v>
      </c>
      <c r="AD2168" s="63">
        <v>24.6698654244829</v>
      </c>
      <c r="AE2168" s="23">
        <v>8.4645248340239093E-2</v>
      </c>
      <c r="AF2168" s="64">
        <v>20.6578664179833</v>
      </c>
      <c r="AG2168" s="23">
        <v>6.4981394280039196E-4</v>
      </c>
      <c r="AH2168" s="63">
        <v>-6.0298444064755996</v>
      </c>
      <c r="AI2168" s="23">
        <v>-1.6783898594439999E-2</v>
      </c>
      <c r="AJ2168" s="63">
        <v>8.4077231127594096</v>
      </c>
      <c r="AK2168" s="23">
        <v>0.142761299999693</v>
      </c>
      <c r="AL2168" s="23">
        <v>3.3822279861851698E-2</v>
      </c>
      <c r="AM2168" s="63">
        <v>12.906300242699199</v>
      </c>
      <c r="AN2168" s="19"/>
      <c r="AO2168" s="26">
        <v>1.2483400556447999E-2</v>
      </c>
      <c r="AP2168" s="26">
        <v>-2.2301693707049701E-2</v>
      </c>
      <c r="AQ2168" s="26">
        <v>3.1596581546182299E-2</v>
      </c>
      <c r="AR2168" s="26">
        <v>-4.0479796913132297E-2</v>
      </c>
      <c r="AS2168" s="24">
        <v>8</v>
      </c>
      <c r="AT2168" s="24">
        <v>4</v>
      </c>
      <c r="AU2168" s="24">
        <v>7</v>
      </c>
      <c r="AV2168" s="25">
        <v>5</v>
      </c>
      <c r="AW2168" s="19"/>
      <c r="AX2168" s="29">
        <v>4.9920220116400703E-2</v>
      </c>
      <c r="AY2168" s="30">
        <v>-0.98638774062692403</v>
      </c>
      <c r="AZ2168" s="30">
        <v>0.32471472695078801</v>
      </c>
      <c r="BA2168" s="30">
        <v>-1.24676719405397</v>
      </c>
      <c r="BB2168" s="62">
        <v>5.1431497904013699E-3</v>
      </c>
      <c r="BC2168" s="108">
        <v>-9.3119107308448292</v>
      </c>
      <c r="BD2168" s="22">
        <v>43748</v>
      </c>
      <c r="BE2168" s="22">
        <v>43920</v>
      </c>
      <c r="BF2168" s="24"/>
      <c r="BG2168" s="22"/>
    </row>
    <row r="2169" spans="2:59" x14ac:dyDescent="0.25">
      <c r="B2169" s="17" t="s">
        <v>2183</v>
      </c>
      <c r="C2169" s="17" t="s">
        <v>6449</v>
      </c>
      <c r="D2169" s="17" t="s">
        <v>3376</v>
      </c>
      <c r="E2169" s="20" t="s">
        <v>7406</v>
      </c>
      <c r="F2169" s="20" t="s">
        <v>3160</v>
      </c>
      <c r="G2169" s="82" t="s">
        <v>7253</v>
      </c>
      <c r="H2169" s="85" t="s">
        <v>7268</v>
      </c>
      <c r="I2169" s="21" t="s">
        <v>7417</v>
      </c>
      <c r="J2169" s="21" t="s">
        <v>2982</v>
      </c>
      <c r="L2169" s="22">
        <v>44015</v>
      </c>
      <c r="M2169" s="98">
        <v>1100.51930000074</v>
      </c>
      <c r="N2169" s="94">
        <v>1100.51930000074</v>
      </c>
      <c r="O2169" s="94">
        <v>1157.8739000000101</v>
      </c>
      <c r="P2169" s="62">
        <f t="shared" si="33"/>
        <v>0.95046559042459677</v>
      </c>
      <c r="Q2169" s="22">
        <v>43748</v>
      </c>
      <c r="R2169" s="99">
        <v>4127610.5980000002</v>
      </c>
      <c r="S2169" s="99">
        <v>7450764.8567187497</v>
      </c>
      <c r="T2169" s="19"/>
      <c r="U2169" s="23">
        <v>5.2029779544682199E-4</v>
      </c>
      <c r="V2169" s="63">
        <v>-0.505991507270664</v>
      </c>
      <c r="W2169" s="23">
        <v>1.2964309535163901E-3</v>
      </c>
      <c r="X2169" s="63">
        <v>-9.4731268693139992</v>
      </c>
      <c r="Y2169" s="23">
        <v>-1.6341142818418999E-2</v>
      </c>
      <c r="Z2169" s="63">
        <v>11.566489098739099</v>
      </c>
      <c r="AA2169" s="23">
        <v>-1.7807230845392E-2</v>
      </c>
      <c r="AB2169" s="63">
        <v>15.125892625117601</v>
      </c>
      <c r="AC2169" s="23">
        <v>5.40529564932513E-2</v>
      </c>
      <c r="AD2169" s="63">
        <v>25.472592896869202</v>
      </c>
      <c r="AE2169" s="23"/>
      <c r="AF2169" s="64"/>
      <c r="AG2169" s="23">
        <v>6.9051435821165796E-4</v>
      </c>
      <c r="AH2169" s="63">
        <v>-6.0257743649344802</v>
      </c>
      <c r="AI2169" s="23">
        <v>-1.4119478561042301E-2</v>
      </c>
      <c r="AJ2169" s="63">
        <v>8.6741651160991804</v>
      </c>
      <c r="AK2169" s="23">
        <v>0.10051930000016</v>
      </c>
      <c r="AL2169" s="23">
        <v>3.1676231921665E-2</v>
      </c>
      <c r="AM2169" s="63">
        <v>26.820904098916799</v>
      </c>
      <c r="AN2169" s="19"/>
      <c r="AO2169" s="26">
        <v>1.2496888670284499E-2</v>
      </c>
      <c r="AP2169" s="26">
        <v>-2.2299014117379602E-2</v>
      </c>
      <c r="AQ2169" s="26">
        <v>3.2107998655192198E-2</v>
      </c>
      <c r="AR2169" s="26">
        <v>-3.9984083233321102E-2</v>
      </c>
      <c r="AS2169" s="24">
        <v>8</v>
      </c>
      <c r="AT2169" s="24">
        <v>4</v>
      </c>
      <c r="AU2169" s="24">
        <v>7</v>
      </c>
      <c r="AV2169" s="25">
        <v>5</v>
      </c>
      <c r="AW2169" s="19"/>
      <c r="AX2169" s="29">
        <v>4.9916739305262997E-2</v>
      </c>
      <c r="AY2169" s="30">
        <v>-0.91106762129038499</v>
      </c>
      <c r="AZ2169" s="30">
        <v>0.33803889615364802</v>
      </c>
      <c r="BA2169" s="30">
        <v>-1.15452908248699</v>
      </c>
      <c r="BB2169" s="62">
        <v>5.1428640033555004E-3</v>
      </c>
      <c r="BC2169" s="108">
        <v>-9.1487250900390809</v>
      </c>
      <c r="BD2169" s="22">
        <v>43748</v>
      </c>
      <c r="BE2169" s="22">
        <v>43920</v>
      </c>
      <c r="BF2169" s="24"/>
      <c r="BG2169" s="22"/>
    </row>
    <row r="2170" spans="2:59" x14ac:dyDescent="0.25">
      <c r="B2170" s="17" t="s">
        <v>2184</v>
      </c>
      <c r="C2170" s="17" t="s">
        <v>6450</v>
      </c>
      <c r="D2170" s="17" t="s">
        <v>3377</v>
      </c>
      <c r="E2170" s="20" t="s">
        <v>7289</v>
      </c>
      <c r="F2170" s="20" t="s">
        <v>3160</v>
      </c>
      <c r="G2170" s="82" t="s">
        <v>7253</v>
      </c>
      <c r="H2170" s="85" t="s">
        <v>7273</v>
      </c>
      <c r="I2170" s="21" t="s">
        <v>7417</v>
      </c>
      <c r="J2170" s="21" t="s">
        <v>8405</v>
      </c>
      <c r="L2170" s="22">
        <v>43782</v>
      </c>
      <c r="M2170" s="98"/>
      <c r="N2170" s="94"/>
      <c r="O2170" s="94">
        <v>1230.0646999999899</v>
      </c>
      <c r="P2170" s="62">
        <f t="shared" si="33"/>
        <v>0</v>
      </c>
      <c r="Q2170" s="22">
        <v>43774</v>
      </c>
      <c r="R2170" s="99"/>
      <c r="S2170" s="99">
        <v>754117.53046289098</v>
      </c>
      <c r="T2170" s="19"/>
      <c r="U2170" s="23"/>
      <c r="V2170" s="63"/>
      <c r="W2170" s="23"/>
      <c r="X2170" s="63"/>
      <c r="Y2170" s="23"/>
      <c r="Z2170" s="63"/>
      <c r="AA2170" s="23"/>
      <c r="AB2170" s="63"/>
      <c r="AC2170" s="23"/>
      <c r="AD2170" s="63"/>
      <c r="AE2170" s="23"/>
      <c r="AF2170" s="64"/>
      <c r="AG2170" s="23"/>
      <c r="AH2170" s="63"/>
      <c r="AI2170" s="23"/>
      <c r="AJ2170" s="63"/>
      <c r="AK2170" s="23"/>
      <c r="AL2170" s="23"/>
      <c r="AM2170" s="63"/>
      <c r="AN2170" s="19"/>
      <c r="AO2170" s="26">
        <v>1.8818132475644199E-2</v>
      </c>
      <c r="AP2170" s="26">
        <v>-1.21578792850414E-2</v>
      </c>
      <c r="AQ2170" s="26">
        <v>4.5164122733695002E-2</v>
      </c>
      <c r="AR2170" s="26">
        <v>9.0006333084602392E-3</v>
      </c>
      <c r="AS2170" s="24"/>
      <c r="AT2170" s="24"/>
      <c r="AU2170" s="24"/>
      <c r="AV2170" s="25"/>
      <c r="AW2170" s="19"/>
      <c r="AX2170" s="29"/>
      <c r="AY2170" s="30"/>
      <c r="AZ2170" s="30"/>
      <c r="BA2170" s="30"/>
      <c r="BB2170" s="62"/>
      <c r="BC2170" s="108">
        <v>-3.4922351496497899</v>
      </c>
      <c r="BD2170" s="22">
        <v>43711</v>
      </c>
      <c r="BE2170" s="22">
        <v>43721</v>
      </c>
      <c r="BF2170" s="24">
        <v>19</v>
      </c>
      <c r="BG2170" s="22">
        <v>43738</v>
      </c>
    </row>
    <row r="2171" spans="2:59" x14ac:dyDescent="0.25">
      <c r="B2171" s="17" t="s">
        <v>2185</v>
      </c>
      <c r="C2171" s="17" t="s">
        <v>6451</v>
      </c>
      <c r="D2171" s="17" t="s">
        <v>3377</v>
      </c>
      <c r="E2171" s="20" t="s">
        <v>7335</v>
      </c>
      <c r="F2171" s="20" t="s">
        <v>3160</v>
      </c>
      <c r="G2171" s="82" t="s">
        <v>7253</v>
      </c>
      <c r="H2171" s="85" t="s">
        <v>7273</v>
      </c>
      <c r="I2171" s="21" t="s">
        <v>7417</v>
      </c>
      <c r="J2171" s="21" t="s">
        <v>8406</v>
      </c>
      <c r="L2171" s="22">
        <v>43782</v>
      </c>
      <c r="M2171" s="98"/>
      <c r="N2171" s="94"/>
      <c r="O2171" s="94">
        <v>1261.9506000000999</v>
      </c>
      <c r="P2171" s="62">
        <f t="shared" si="33"/>
        <v>0</v>
      </c>
      <c r="Q2171" s="22">
        <v>43739</v>
      </c>
      <c r="R2171" s="99"/>
      <c r="S2171" s="99">
        <v>95.971147368431104</v>
      </c>
      <c r="T2171" s="19"/>
      <c r="U2171" s="23"/>
      <c r="V2171" s="63"/>
      <c r="W2171" s="23"/>
      <c r="X2171" s="63"/>
      <c r="Y2171" s="23"/>
      <c r="Z2171" s="63"/>
      <c r="AA2171" s="23"/>
      <c r="AB2171" s="63"/>
      <c r="AC2171" s="23"/>
      <c r="AD2171" s="63"/>
      <c r="AE2171" s="23"/>
      <c r="AF2171" s="64"/>
      <c r="AG2171" s="23"/>
      <c r="AH2171" s="63"/>
      <c r="AI2171" s="23"/>
      <c r="AJ2171" s="63"/>
      <c r="AK2171" s="23"/>
      <c r="AL2171" s="23"/>
      <c r="AM2171" s="63"/>
      <c r="AN2171" s="19"/>
      <c r="AO2171" s="26">
        <v>1.54418230413285E-2</v>
      </c>
      <c r="AP2171" s="26">
        <v>-1.2129750490203201E-2</v>
      </c>
      <c r="AQ2171" s="26">
        <v>4.6194002819902401E-2</v>
      </c>
      <c r="AR2171" s="26">
        <v>-1.63140307877256E-2</v>
      </c>
      <c r="AS2171" s="24"/>
      <c r="AT2171" s="24"/>
      <c r="AU2171" s="24"/>
      <c r="AV2171" s="25"/>
      <c r="AW2171" s="19"/>
      <c r="AX2171" s="29"/>
      <c r="AY2171" s="30"/>
      <c r="AZ2171" s="30"/>
      <c r="BA2171" s="30"/>
      <c r="BB2171" s="62"/>
      <c r="BC2171" s="108">
        <v>-3.4566702375887002</v>
      </c>
      <c r="BD2171" s="22">
        <v>43711</v>
      </c>
      <c r="BE2171" s="22">
        <v>43721</v>
      </c>
      <c r="BF2171" s="24">
        <v>19</v>
      </c>
      <c r="BG2171" s="22">
        <v>43738</v>
      </c>
    </row>
    <row r="2172" spans="2:59" x14ac:dyDescent="0.25">
      <c r="B2172" s="17" t="s">
        <v>2186</v>
      </c>
      <c r="C2172" s="17" t="s">
        <v>6452</v>
      </c>
      <c r="D2172" s="17" t="s">
        <v>3377</v>
      </c>
      <c r="E2172" s="20" t="s">
        <v>7336</v>
      </c>
      <c r="F2172" s="20" t="s">
        <v>3160</v>
      </c>
      <c r="G2172" s="82" t="s">
        <v>7253</v>
      </c>
      <c r="H2172" s="85" t="s">
        <v>7273</v>
      </c>
      <c r="I2172" s="21" t="s">
        <v>7417</v>
      </c>
      <c r="J2172" s="21" t="s">
        <v>8407</v>
      </c>
      <c r="L2172" s="22">
        <v>43782</v>
      </c>
      <c r="M2172" s="98"/>
      <c r="N2172" s="94"/>
      <c r="O2172" s="94">
        <v>985.08660000003897</v>
      </c>
      <c r="P2172" s="62">
        <f t="shared" si="33"/>
        <v>0</v>
      </c>
      <c r="Q2172" s="22">
        <v>43782</v>
      </c>
      <c r="R2172" s="99"/>
      <c r="S2172" s="99">
        <v>0</v>
      </c>
      <c r="T2172" s="19"/>
      <c r="U2172" s="23"/>
      <c r="V2172" s="63"/>
      <c r="W2172" s="23"/>
      <c r="X2172" s="63"/>
      <c r="Y2172" s="23"/>
      <c r="Z2172" s="63"/>
      <c r="AA2172" s="23"/>
      <c r="AB2172" s="63"/>
      <c r="AC2172" s="23"/>
      <c r="AD2172" s="63"/>
      <c r="AE2172" s="23"/>
      <c r="AF2172" s="64"/>
      <c r="AG2172" s="23"/>
      <c r="AH2172" s="63"/>
      <c r="AI2172" s="23"/>
      <c r="AJ2172" s="63"/>
      <c r="AK2172" s="23"/>
      <c r="AL2172" s="23"/>
      <c r="AM2172" s="63"/>
      <c r="AN2172" s="19"/>
      <c r="AO2172" s="26">
        <v>0</v>
      </c>
      <c r="AP2172" s="26">
        <v>0</v>
      </c>
      <c r="AQ2172" s="26">
        <v>0</v>
      </c>
      <c r="AR2172" s="26">
        <v>0</v>
      </c>
      <c r="AS2172" s="24"/>
      <c r="AT2172" s="24"/>
      <c r="AU2172" s="24"/>
      <c r="AV2172" s="25"/>
      <c r="AW2172" s="19"/>
      <c r="AX2172" s="29"/>
      <c r="AY2172" s="30"/>
      <c r="AZ2172" s="30"/>
      <c r="BA2172" s="30"/>
      <c r="BB2172" s="62"/>
      <c r="BC2172" s="108">
        <v>0</v>
      </c>
      <c r="BD2172" s="22">
        <v>43650</v>
      </c>
      <c r="BE2172" s="22"/>
      <c r="BF2172" s="24"/>
      <c r="BG2172" s="22"/>
    </row>
    <row r="2173" spans="2:59" x14ac:dyDescent="0.25">
      <c r="B2173" s="17" t="s">
        <v>2187</v>
      </c>
      <c r="C2173" s="17" t="s">
        <v>6453</v>
      </c>
      <c r="D2173" s="17" t="s">
        <v>3377</v>
      </c>
      <c r="E2173" s="20" t="s">
        <v>7290</v>
      </c>
      <c r="F2173" s="20" t="s">
        <v>3160</v>
      </c>
      <c r="G2173" s="82" t="s">
        <v>7253</v>
      </c>
      <c r="H2173" s="85" t="s">
        <v>7273</v>
      </c>
      <c r="I2173" s="21" t="s">
        <v>7417</v>
      </c>
      <c r="J2173" s="21" t="s">
        <v>8408</v>
      </c>
      <c r="L2173" s="22">
        <v>43782</v>
      </c>
      <c r="M2173" s="98"/>
      <c r="N2173" s="94"/>
      <c r="O2173" s="94">
        <v>1254.66479999945</v>
      </c>
      <c r="P2173" s="62">
        <f t="shared" si="33"/>
        <v>0</v>
      </c>
      <c r="Q2173" s="22">
        <v>43774</v>
      </c>
      <c r="R2173" s="99"/>
      <c r="S2173" s="99">
        <v>753203.76646289101</v>
      </c>
      <c r="T2173" s="19"/>
      <c r="U2173" s="23"/>
      <c r="V2173" s="63"/>
      <c r="W2173" s="23"/>
      <c r="X2173" s="63"/>
      <c r="Y2173" s="23"/>
      <c r="Z2173" s="63"/>
      <c r="AA2173" s="23"/>
      <c r="AB2173" s="63"/>
      <c r="AC2173" s="23"/>
      <c r="AD2173" s="63"/>
      <c r="AE2173" s="23"/>
      <c r="AF2173" s="64"/>
      <c r="AG2173" s="23"/>
      <c r="AH2173" s="63"/>
      <c r="AI2173" s="23"/>
      <c r="AJ2173" s="63"/>
      <c r="AK2173" s="23"/>
      <c r="AL2173" s="23"/>
      <c r="AM2173" s="63"/>
      <c r="AN2173" s="19"/>
      <c r="AO2173" s="26">
        <v>1.8868427379857201E-2</v>
      </c>
      <c r="AP2173" s="26">
        <v>-1.2141585868448599E-2</v>
      </c>
      <c r="AQ2173" s="26">
        <v>4.5679473776544903E-2</v>
      </c>
      <c r="AR2173" s="26">
        <v>9.5148212676576804E-3</v>
      </c>
      <c r="AS2173" s="24"/>
      <c r="AT2173" s="24"/>
      <c r="AU2173" s="24"/>
      <c r="AV2173" s="25"/>
      <c r="AW2173" s="19"/>
      <c r="AX2173" s="29"/>
      <c r="AY2173" s="30"/>
      <c r="AZ2173" s="30"/>
      <c r="BA2173" s="30"/>
      <c r="BB2173" s="62"/>
      <c r="BC2173" s="108">
        <v>-3.47637401286556</v>
      </c>
      <c r="BD2173" s="22">
        <v>43711</v>
      </c>
      <c r="BE2173" s="22">
        <v>43721</v>
      </c>
      <c r="BF2173" s="24">
        <v>19</v>
      </c>
      <c r="BG2173" s="22">
        <v>43738</v>
      </c>
    </row>
    <row r="2174" spans="2:59" x14ac:dyDescent="0.25">
      <c r="B2174" s="17" t="s">
        <v>2188</v>
      </c>
      <c r="C2174" s="17" t="s">
        <v>6454</v>
      </c>
      <c r="D2174" s="17" t="s">
        <v>3377</v>
      </c>
      <c r="E2174" s="20" t="s">
        <v>7315</v>
      </c>
      <c r="F2174" s="20" t="s">
        <v>3160</v>
      </c>
      <c r="G2174" s="82" t="s">
        <v>7253</v>
      </c>
      <c r="H2174" s="85" t="s">
        <v>7273</v>
      </c>
      <c r="I2174" s="21" t="s">
        <v>7417</v>
      </c>
      <c r="J2174" s="21" t="s">
        <v>8409</v>
      </c>
      <c r="L2174" s="22">
        <v>43782</v>
      </c>
      <c r="M2174" s="98"/>
      <c r="N2174" s="94"/>
      <c r="O2174" s="94">
        <v>1270.25970000029</v>
      </c>
      <c r="P2174" s="62">
        <f t="shared" si="33"/>
        <v>0</v>
      </c>
      <c r="Q2174" s="22">
        <v>43773</v>
      </c>
      <c r="R2174" s="99"/>
      <c r="S2174" s="99">
        <v>14749.764436355599</v>
      </c>
      <c r="T2174" s="19"/>
      <c r="U2174" s="23"/>
      <c r="V2174" s="63"/>
      <c r="W2174" s="23"/>
      <c r="X2174" s="63"/>
      <c r="Y2174" s="23"/>
      <c r="Z2174" s="63"/>
      <c r="AA2174" s="23"/>
      <c r="AB2174" s="63"/>
      <c r="AC2174" s="23"/>
      <c r="AD2174" s="63"/>
      <c r="AE2174" s="23"/>
      <c r="AF2174" s="64"/>
      <c r="AG2174" s="23"/>
      <c r="AH2174" s="63"/>
      <c r="AI2174" s="23"/>
      <c r="AJ2174" s="63"/>
      <c r="AK2174" s="23"/>
      <c r="AL2174" s="23"/>
      <c r="AM2174" s="63"/>
      <c r="AN2174" s="19"/>
      <c r="AO2174" s="26">
        <v>1.89255142850016E-2</v>
      </c>
      <c r="AP2174" s="26">
        <v>-1.5949258250657301E-2</v>
      </c>
      <c r="AQ2174" s="26">
        <v>4.6263981870652102E-2</v>
      </c>
      <c r="AR2174" s="26">
        <v>-1.4007638523253299E-2</v>
      </c>
      <c r="AS2174" s="24"/>
      <c r="AT2174" s="24"/>
      <c r="AU2174" s="24"/>
      <c r="AV2174" s="25"/>
      <c r="AW2174" s="19"/>
      <c r="AX2174" s="29"/>
      <c r="AY2174" s="30"/>
      <c r="AZ2174" s="30"/>
      <c r="BA2174" s="30"/>
      <c r="BB2174" s="62"/>
      <c r="BC2174" s="108">
        <v>-3.4583961913522199</v>
      </c>
      <c r="BD2174" s="22">
        <v>43711</v>
      </c>
      <c r="BE2174" s="22">
        <v>43721</v>
      </c>
      <c r="BF2174" s="24">
        <v>19</v>
      </c>
      <c r="BG2174" s="22">
        <v>43738</v>
      </c>
    </row>
    <row r="2175" spans="2:59" x14ac:dyDescent="0.25">
      <c r="B2175" s="17" t="s">
        <v>2189</v>
      </c>
      <c r="C2175" s="17" t="s">
        <v>6455</v>
      </c>
      <c r="D2175" s="17" t="s">
        <v>3377</v>
      </c>
      <c r="E2175" s="20" t="s">
        <v>7291</v>
      </c>
      <c r="F2175" s="20" t="s">
        <v>3160</v>
      </c>
      <c r="G2175" s="82" t="s">
        <v>7253</v>
      </c>
      <c r="H2175" s="85" t="s">
        <v>7273</v>
      </c>
      <c r="I2175" s="21" t="s">
        <v>7417</v>
      </c>
      <c r="J2175" s="21" t="s">
        <v>8410</v>
      </c>
      <c r="L2175" s="22">
        <v>43782</v>
      </c>
      <c r="M2175" s="98"/>
      <c r="N2175" s="94"/>
      <c r="O2175" s="94">
        <v>1291.2894999999601</v>
      </c>
      <c r="P2175" s="62">
        <f t="shared" si="33"/>
        <v>0</v>
      </c>
      <c r="Q2175" s="22">
        <v>43782</v>
      </c>
      <c r="R2175" s="99"/>
      <c r="S2175" s="99">
        <v>3882.6594600982698</v>
      </c>
      <c r="T2175" s="19"/>
      <c r="U2175" s="23"/>
      <c r="V2175" s="63"/>
      <c r="W2175" s="23"/>
      <c r="X2175" s="63"/>
      <c r="Y2175" s="23"/>
      <c r="Z2175" s="63"/>
      <c r="AA2175" s="23"/>
      <c r="AB2175" s="63"/>
      <c r="AC2175" s="23"/>
      <c r="AD2175" s="63"/>
      <c r="AE2175" s="23"/>
      <c r="AF2175" s="64"/>
      <c r="AG2175" s="23"/>
      <c r="AH2175" s="63"/>
      <c r="AI2175" s="23"/>
      <c r="AJ2175" s="63"/>
      <c r="AK2175" s="23"/>
      <c r="AL2175" s="23"/>
      <c r="AM2175" s="63"/>
      <c r="AN2175" s="19"/>
      <c r="AO2175" s="26">
        <v>1.8941754662591799E-2</v>
      </c>
      <c r="AP2175" s="26">
        <v>-1.2117748607124701E-2</v>
      </c>
      <c r="AQ2175" s="26">
        <v>4.6436984648607897E-2</v>
      </c>
      <c r="AR2175" s="26">
        <v>1.0269815207721E-2</v>
      </c>
      <c r="AS2175" s="24"/>
      <c r="AT2175" s="24"/>
      <c r="AU2175" s="24"/>
      <c r="AV2175" s="25"/>
      <c r="AW2175" s="19"/>
      <c r="AX2175" s="29"/>
      <c r="AY2175" s="30"/>
      <c r="AZ2175" s="30"/>
      <c r="BA2175" s="30"/>
      <c r="BB2175" s="62"/>
      <c r="BC2175" s="108">
        <v>-3.45309776393333</v>
      </c>
      <c r="BD2175" s="22">
        <v>43711</v>
      </c>
      <c r="BE2175" s="22">
        <v>43721</v>
      </c>
      <c r="BF2175" s="24">
        <v>19</v>
      </c>
      <c r="BG2175" s="22">
        <v>43738</v>
      </c>
    </row>
    <row r="2176" spans="2:59" x14ac:dyDescent="0.25">
      <c r="B2176" s="17" t="s">
        <v>2190</v>
      </c>
      <c r="C2176" s="17" t="s">
        <v>6456</v>
      </c>
      <c r="D2176" s="17" t="s">
        <v>3377</v>
      </c>
      <c r="E2176" s="20" t="s">
        <v>7292</v>
      </c>
      <c r="F2176" s="20" t="s">
        <v>3160</v>
      </c>
      <c r="G2176" s="82" t="s">
        <v>7253</v>
      </c>
      <c r="H2176" s="85" t="s">
        <v>7273</v>
      </c>
      <c r="I2176" s="21" t="s">
        <v>7417</v>
      </c>
      <c r="J2176" s="21" t="s">
        <v>8411</v>
      </c>
      <c r="L2176" s="22">
        <v>43782</v>
      </c>
      <c r="M2176" s="98"/>
      <c r="N2176" s="94"/>
      <c r="O2176" s="94">
        <v>1279.3543999996</v>
      </c>
      <c r="P2176" s="62">
        <f t="shared" si="33"/>
        <v>0</v>
      </c>
      <c r="Q2176" s="22">
        <v>43774</v>
      </c>
      <c r="R2176" s="99"/>
      <c r="S2176" s="99">
        <v>749678.72005273402</v>
      </c>
      <c r="T2176" s="19"/>
      <c r="U2176" s="23"/>
      <c r="V2176" s="63"/>
      <c r="W2176" s="23"/>
      <c r="X2176" s="63"/>
      <c r="Y2176" s="23"/>
      <c r="Z2176" s="63"/>
      <c r="AA2176" s="23"/>
      <c r="AB2176" s="63"/>
      <c r="AC2176" s="23"/>
      <c r="AD2176" s="63"/>
      <c r="AE2176" s="23"/>
      <c r="AF2176" s="64"/>
      <c r="AG2176" s="23"/>
      <c r="AH2176" s="63"/>
      <c r="AI2176" s="23"/>
      <c r="AJ2176" s="63"/>
      <c r="AK2176" s="23"/>
      <c r="AL2176" s="23"/>
      <c r="AM2176" s="63"/>
      <c r="AN2176" s="19"/>
      <c r="AO2176" s="26">
        <v>1.8917830437203499E-2</v>
      </c>
      <c r="AP2176" s="26">
        <v>-1.21256336487932E-2</v>
      </c>
      <c r="AQ2176" s="26">
        <v>4.6186971932911498E-2</v>
      </c>
      <c r="AR2176" s="26">
        <v>9.7592648235149699E-3</v>
      </c>
      <c r="AS2176" s="24"/>
      <c r="AT2176" s="24"/>
      <c r="AU2176" s="24"/>
      <c r="AV2176" s="25"/>
      <c r="AW2176" s="19"/>
      <c r="AX2176" s="29"/>
      <c r="AY2176" s="30"/>
      <c r="AZ2176" s="30"/>
      <c r="BA2176" s="30"/>
      <c r="BB2176" s="62"/>
      <c r="BC2176" s="108">
        <v>-3.4607589149345599</v>
      </c>
      <c r="BD2176" s="22">
        <v>43711</v>
      </c>
      <c r="BE2176" s="22">
        <v>43721</v>
      </c>
      <c r="BF2176" s="24">
        <v>19</v>
      </c>
      <c r="BG2176" s="22">
        <v>43738</v>
      </c>
    </row>
    <row r="2177" spans="2:59" x14ac:dyDescent="0.25">
      <c r="B2177" s="17" t="s">
        <v>2191</v>
      </c>
      <c r="C2177" s="17" t="s">
        <v>6457</v>
      </c>
      <c r="D2177" s="17" t="s">
        <v>3377</v>
      </c>
      <c r="E2177" s="20" t="s">
        <v>7293</v>
      </c>
      <c r="F2177" s="20" t="s">
        <v>3160</v>
      </c>
      <c r="G2177" s="82" t="s">
        <v>7253</v>
      </c>
      <c r="H2177" s="85" t="s">
        <v>7273</v>
      </c>
      <c r="I2177" s="21" t="s">
        <v>7417</v>
      </c>
      <c r="J2177" s="21" t="s">
        <v>8412</v>
      </c>
      <c r="L2177" s="22">
        <v>43782</v>
      </c>
      <c r="M2177" s="98"/>
      <c r="N2177" s="94"/>
      <c r="O2177" s="94">
        <v>1309.5651999991401</v>
      </c>
      <c r="P2177" s="62">
        <f t="shared" si="33"/>
        <v>0</v>
      </c>
      <c r="Q2177" s="22">
        <v>43774</v>
      </c>
      <c r="R2177" s="99"/>
      <c r="S2177" s="99">
        <v>783439.39928418002</v>
      </c>
      <c r="T2177" s="19"/>
      <c r="U2177" s="23"/>
      <c r="V2177" s="63"/>
      <c r="W2177" s="23"/>
      <c r="X2177" s="63"/>
      <c r="Y2177" s="23"/>
      <c r="Z2177" s="63"/>
      <c r="AA2177" s="23"/>
      <c r="AB2177" s="63"/>
      <c r="AC2177" s="23"/>
      <c r="AD2177" s="63"/>
      <c r="AE2177" s="23"/>
      <c r="AF2177" s="64"/>
      <c r="AG2177" s="23"/>
      <c r="AH2177" s="63"/>
      <c r="AI2177" s="23"/>
      <c r="AJ2177" s="63"/>
      <c r="AK2177" s="23"/>
      <c r="AL2177" s="23"/>
      <c r="AM2177" s="63"/>
      <c r="AN2177" s="19"/>
      <c r="AO2177" s="26">
        <v>1.8977982806973201E-2</v>
      </c>
      <c r="AP2177" s="26">
        <v>-1.2106209855119201E-2</v>
      </c>
      <c r="AQ2177" s="26">
        <v>4.68051910702343E-2</v>
      </c>
      <c r="AR2177" s="26">
        <v>9.8984679370914801E-3</v>
      </c>
      <c r="AS2177" s="24"/>
      <c r="AT2177" s="24"/>
      <c r="AU2177" s="24"/>
      <c r="AV2177" s="25"/>
      <c r="AW2177" s="19"/>
      <c r="AX2177" s="29"/>
      <c r="AY2177" s="30"/>
      <c r="AZ2177" s="30"/>
      <c r="BA2177" s="30"/>
      <c r="BB2177" s="62"/>
      <c r="BC2177" s="108">
        <v>-3.4417541187576699</v>
      </c>
      <c r="BD2177" s="22">
        <v>43711</v>
      </c>
      <c r="BE2177" s="22">
        <v>43721</v>
      </c>
      <c r="BF2177" s="24">
        <v>19</v>
      </c>
      <c r="BG2177" s="22">
        <v>43738</v>
      </c>
    </row>
    <row r="2178" spans="2:59" x14ac:dyDescent="0.25">
      <c r="B2178" s="17" t="s">
        <v>2192</v>
      </c>
      <c r="C2178" s="17" t="s">
        <v>6458</v>
      </c>
      <c r="D2178" s="17" t="s">
        <v>3377</v>
      </c>
      <c r="E2178" s="20" t="s">
        <v>7337</v>
      </c>
      <c r="F2178" s="20" t="s">
        <v>3160</v>
      </c>
      <c r="G2178" s="82" t="s">
        <v>7253</v>
      </c>
      <c r="H2178" s="85" t="s">
        <v>7273</v>
      </c>
      <c r="I2178" s="21" t="s">
        <v>7417</v>
      </c>
      <c r="J2178" s="21" t="s">
        <v>8413</v>
      </c>
      <c r="L2178" s="22">
        <v>43782</v>
      </c>
      <c r="M2178" s="98"/>
      <c r="N2178" s="94"/>
      <c r="O2178" s="94">
        <v>1314.4713000003201</v>
      </c>
      <c r="P2178" s="62">
        <f t="shared" si="33"/>
        <v>0</v>
      </c>
      <c r="Q2178" s="22">
        <v>43774</v>
      </c>
      <c r="R2178" s="99"/>
      <c r="S2178" s="99">
        <v>116.726768421054</v>
      </c>
      <c r="T2178" s="19"/>
      <c r="U2178" s="23"/>
      <c r="V2178" s="63"/>
      <c r="W2178" s="23"/>
      <c r="X2178" s="63"/>
      <c r="Y2178" s="23"/>
      <c r="Z2178" s="63"/>
      <c r="AA2178" s="23"/>
      <c r="AB2178" s="63"/>
      <c r="AC2178" s="23"/>
      <c r="AD2178" s="63"/>
      <c r="AE2178" s="23"/>
      <c r="AF2178" s="64"/>
      <c r="AG2178" s="23"/>
      <c r="AH2178" s="63"/>
      <c r="AI2178" s="23"/>
      <c r="AJ2178" s="63"/>
      <c r="AK2178" s="23"/>
      <c r="AL2178" s="23"/>
      <c r="AM2178" s="63"/>
      <c r="AN2178" s="19"/>
      <c r="AO2178" s="26">
        <v>1.9001616294190199E-2</v>
      </c>
      <c r="AP2178" s="26">
        <v>-1.2096504327018901E-2</v>
      </c>
      <c r="AQ2178" s="26">
        <v>4.6968382708655602E-2</v>
      </c>
      <c r="AR2178" s="26">
        <v>1.01717783127242E-2</v>
      </c>
      <c r="AS2178" s="24"/>
      <c r="AT2178" s="24"/>
      <c r="AU2178" s="24"/>
      <c r="AV2178" s="25"/>
      <c r="AW2178" s="19"/>
      <c r="AX2178" s="29"/>
      <c r="AY2178" s="30"/>
      <c r="AZ2178" s="30"/>
      <c r="BA2178" s="30"/>
      <c r="BB2178" s="62"/>
      <c r="BC2178" s="108">
        <v>-3.4387379555591902</v>
      </c>
      <c r="BD2178" s="22">
        <v>43711</v>
      </c>
      <c r="BE2178" s="22">
        <v>43721</v>
      </c>
      <c r="BF2178" s="24">
        <v>19</v>
      </c>
      <c r="BG2178" s="22">
        <v>43738</v>
      </c>
    </row>
    <row r="2179" spans="2:59" x14ac:dyDescent="0.25">
      <c r="B2179" s="17" t="s">
        <v>2193</v>
      </c>
      <c r="C2179" s="17" t="s">
        <v>6459</v>
      </c>
      <c r="D2179" s="17" t="s">
        <v>3377</v>
      </c>
      <c r="E2179" s="20" t="s">
        <v>7294</v>
      </c>
      <c r="F2179" s="20" t="s">
        <v>3160</v>
      </c>
      <c r="G2179" s="82" t="s">
        <v>7253</v>
      </c>
      <c r="H2179" s="85" t="s">
        <v>7273</v>
      </c>
      <c r="I2179" s="21" t="s">
        <v>7417</v>
      </c>
      <c r="J2179" s="21" t="s">
        <v>8414</v>
      </c>
      <c r="L2179" s="22">
        <v>43782</v>
      </c>
      <c r="M2179" s="98"/>
      <c r="N2179" s="94"/>
      <c r="O2179" s="94">
        <v>1317.5089999996101</v>
      </c>
      <c r="P2179" s="62">
        <f t="shared" si="33"/>
        <v>0</v>
      </c>
      <c r="Q2179" s="22">
        <v>43774</v>
      </c>
      <c r="R2179" s="99"/>
      <c r="S2179" s="99">
        <v>763274.11482128897</v>
      </c>
      <c r="T2179" s="19"/>
      <c r="U2179" s="23"/>
      <c r="V2179" s="63"/>
      <c r="W2179" s="23"/>
      <c r="X2179" s="63"/>
      <c r="Y2179" s="23"/>
      <c r="Z2179" s="63"/>
      <c r="AA2179" s="23"/>
      <c r="AB2179" s="63"/>
      <c r="AC2179" s="23"/>
      <c r="AD2179" s="63"/>
      <c r="AE2179" s="23"/>
      <c r="AF2179" s="64"/>
      <c r="AG2179" s="23"/>
      <c r="AH2179" s="63"/>
      <c r="AI2179" s="23"/>
      <c r="AJ2179" s="63"/>
      <c r="AK2179" s="23"/>
      <c r="AL2179" s="23"/>
      <c r="AM2179" s="63"/>
      <c r="AN2179" s="19"/>
      <c r="AO2179" s="26">
        <v>1.8992463588801901E-2</v>
      </c>
      <c r="AP2179" s="26">
        <v>-1.21015907188848E-2</v>
      </c>
      <c r="AQ2179" s="26">
        <v>4.6952630684245399E-2</v>
      </c>
      <c r="AR2179" s="26">
        <v>9.9316660198382999E-3</v>
      </c>
      <c r="AS2179" s="24"/>
      <c r="AT2179" s="24"/>
      <c r="AU2179" s="24"/>
      <c r="AV2179" s="25"/>
      <c r="AW2179" s="19"/>
      <c r="AX2179" s="29"/>
      <c r="AY2179" s="30"/>
      <c r="AZ2179" s="30"/>
      <c r="BA2179" s="30"/>
      <c r="BB2179" s="62"/>
      <c r="BC2179" s="108">
        <v>-3.4372209705688901</v>
      </c>
      <c r="BD2179" s="22">
        <v>43711</v>
      </c>
      <c r="BE2179" s="22">
        <v>43721</v>
      </c>
      <c r="BF2179" s="24">
        <v>19</v>
      </c>
      <c r="BG2179" s="22">
        <v>43738</v>
      </c>
    </row>
    <row r="2180" spans="2:59" x14ac:dyDescent="0.25">
      <c r="B2180" s="17" t="s">
        <v>2194</v>
      </c>
      <c r="C2180" s="17" t="s">
        <v>6460</v>
      </c>
      <c r="D2180" s="17" t="s">
        <v>3377</v>
      </c>
      <c r="E2180" s="20" t="s">
        <v>7322</v>
      </c>
      <c r="F2180" s="20" t="s">
        <v>3160</v>
      </c>
      <c r="G2180" s="82" t="s">
        <v>7253</v>
      </c>
      <c r="H2180" s="85" t="s">
        <v>7273</v>
      </c>
      <c r="I2180" s="21" t="s">
        <v>7417</v>
      </c>
      <c r="J2180" s="21" t="s">
        <v>8415</v>
      </c>
      <c r="L2180" s="22">
        <v>43782</v>
      </c>
      <c r="M2180" s="98"/>
      <c r="N2180" s="94"/>
      <c r="O2180" s="94">
        <v>1328.4439000002999</v>
      </c>
      <c r="P2180" s="62">
        <f t="shared" si="33"/>
        <v>0</v>
      </c>
      <c r="Q2180" s="22">
        <v>43774</v>
      </c>
      <c r="R2180" s="99"/>
      <c r="S2180" s="99">
        <v>124.600747368455</v>
      </c>
      <c r="T2180" s="19"/>
      <c r="U2180" s="23"/>
      <c r="V2180" s="63"/>
      <c r="W2180" s="23"/>
      <c r="X2180" s="63"/>
      <c r="Y2180" s="23"/>
      <c r="Z2180" s="63"/>
      <c r="AA2180" s="23"/>
      <c r="AB2180" s="63"/>
      <c r="AC2180" s="23"/>
      <c r="AD2180" s="63"/>
      <c r="AE2180" s="23"/>
      <c r="AF2180" s="64"/>
      <c r="AG2180" s="23"/>
      <c r="AH2180" s="63"/>
      <c r="AI2180" s="23"/>
      <c r="AJ2180" s="63"/>
      <c r="AK2180" s="23"/>
      <c r="AL2180" s="23"/>
      <c r="AM2180" s="63"/>
      <c r="AN2180" s="19"/>
      <c r="AO2180" s="26">
        <v>1.9058656280321901E-2</v>
      </c>
      <c r="AP2180" s="26">
        <v>-1.2086857017493499E-2</v>
      </c>
      <c r="AQ2180" s="26">
        <v>4.7459975861784201E-2</v>
      </c>
      <c r="AR2180" s="26">
        <v>1.02627086998837E-2</v>
      </c>
      <c r="AS2180" s="24"/>
      <c r="AT2180" s="24"/>
      <c r="AU2180" s="24"/>
      <c r="AV2180" s="25"/>
      <c r="AW2180" s="19"/>
      <c r="AX2180" s="29"/>
      <c r="AY2180" s="30"/>
      <c r="AZ2180" s="30"/>
      <c r="BA2180" s="30"/>
      <c r="BB2180" s="62"/>
      <c r="BC2180" s="108">
        <v>-3.4200416573367001</v>
      </c>
      <c r="BD2180" s="22">
        <v>43711</v>
      </c>
      <c r="BE2180" s="22">
        <v>43721</v>
      </c>
      <c r="BF2180" s="24">
        <v>19</v>
      </c>
      <c r="BG2180" s="22">
        <v>43738</v>
      </c>
    </row>
    <row r="2181" spans="2:59" x14ac:dyDescent="0.25">
      <c r="B2181" s="17" t="s">
        <v>2195</v>
      </c>
      <c r="C2181" s="17" t="s">
        <v>6461</v>
      </c>
      <c r="D2181" s="17" t="s">
        <v>3378</v>
      </c>
      <c r="E2181" s="20" t="s">
        <v>7298</v>
      </c>
      <c r="F2181" s="20" t="s">
        <v>3154</v>
      </c>
      <c r="G2181" s="82" t="s">
        <v>7251</v>
      </c>
      <c r="H2181" s="85" t="s">
        <v>7268</v>
      </c>
      <c r="I2181" s="21" t="s">
        <v>7417</v>
      </c>
      <c r="J2181" s="21" t="s">
        <v>8416</v>
      </c>
      <c r="L2181" s="22">
        <v>44015</v>
      </c>
      <c r="M2181" s="98">
        <v>1321.1388000007701</v>
      </c>
      <c r="N2181" s="94">
        <v>1321.1388000007701</v>
      </c>
      <c r="O2181" s="94">
        <v>1355.06980000064</v>
      </c>
      <c r="P2181" s="62">
        <f t="shared" ref="P2181:P2244" si="34">IFERROR(N2181/O2181,"")</f>
        <v>0.97495996147220321</v>
      </c>
      <c r="Q2181" s="22">
        <v>43747</v>
      </c>
      <c r="R2181" s="99">
        <v>647981.45299999998</v>
      </c>
      <c r="S2181" s="99">
        <v>664621.38568456995</v>
      </c>
      <c r="T2181" s="19"/>
      <c r="U2181" s="23">
        <v>-2.7408227379055499E-4</v>
      </c>
      <c r="V2181" s="63">
        <v>-0.58542951419440203</v>
      </c>
      <c r="W2181" s="23">
        <v>4.03143527000793E-3</v>
      </c>
      <c r="X2181" s="63">
        <v>-9.1996264376648504</v>
      </c>
      <c r="Y2181" s="23">
        <v>1.61416486480448E-2</v>
      </c>
      <c r="Z2181" s="63">
        <v>14.814768245385499</v>
      </c>
      <c r="AA2181" s="23">
        <v>1.38723221443797E-2</v>
      </c>
      <c r="AB2181" s="63">
        <v>18.293847924098401</v>
      </c>
      <c r="AC2181" s="23">
        <v>7.9142762204355704E-2</v>
      </c>
      <c r="AD2181" s="63">
        <v>27.981573467957801</v>
      </c>
      <c r="AE2181" s="23">
        <v>0.109704102995311</v>
      </c>
      <c r="AF2181" s="64">
        <v>23.163751883490502</v>
      </c>
      <c r="AG2181" s="23">
        <v>-1.5968519437592501E-4</v>
      </c>
      <c r="AH2181" s="63">
        <v>-6.1107943201932402</v>
      </c>
      <c r="AI2181" s="23">
        <v>1.9157688710038201E-2</v>
      </c>
      <c r="AJ2181" s="63">
        <v>12.0018818432145</v>
      </c>
      <c r="AK2181" s="23">
        <v>0.32113880000019002</v>
      </c>
      <c r="AL2181" s="23">
        <v>4.0122871192579602E-2</v>
      </c>
      <c r="AM2181" s="63">
        <v>16.6858740134921</v>
      </c>
      <c r="AN2181" s="19"/>
      <c r="AO2181" s="26">
        <v>1.9227300710554101E-2</v>
      </c>
      <c r="AP2181" s="26">
        <v>-4.8783379639644402E-2</v>
      </c>
      <c r="AQ2181" s="26">
        <v>2.78405688859493E-2</v>
      </c>
      <c r="AR2181" s="26">
        <v>-3.2346069286177198E-2</v>
      </c>
      <c r="AS2181" s="24">
        <v>7</v>
      </c>
      <c r="AT2181" s="24">
        <v>5</v>
      </c>
      <c r="AU2181" s="24">
        <v>7</v>
      </c>
      <c r="AV2181" s="25">
        <v>5</v>
      </c>
      <c r="AW2181" s="19"/>
      <c r="AX2181" s="29">
        <v>6.5260281523806002E-2</v>
      </c>
      <c r="AY2181" s="30">
        <v>-0.197627636041943</v>
      </c>
      <c r="AZ2181" s="30">
        <v>0.44533139909299302</v>
      </c>
      <c r="BA2181" s="30">
        <v>-0.235561065771662</v>
      </c>
      <c r="BB2181" s="62">
        <v>6.6541229380163696E-3</v>
      </c>
      <c r="BC2181" s="108">
        <v>-10.0671714476193</v>
      </c>
      <c r="BD2181" s="22">
        <v>43747</v>
      </c>
      <c r="BE2181" s="22">
        <v>43783</v>
      </c>
      <c r="BF2181" s="24"/>
      <c r="BG2181" s="22"/>
    </row>
    <row r="2182" spans="2:59" x14ac:dyDescent="0.25">
      <c r="B2182" s="17" t="s">
        <v>2196</v>
      </c>
      <c r="C2182" s="17" t="s">
        <v>6462</v>
      </c>
      <c r="D2182" s="17" t="s">
        <v>3378</v>
      </c>
      <c r="E2182" s="20" t="s">
        <v>7292</v>
      </c>
      <c r="F2182" s="20" t="s">
        <v>3154</v>
      </c>
      <c r="G2182" s="82" t="s">
        <v>7251</v>
      </c>
      <c r="H2182" s="85" t="s">
        <v>7268</v>
      </c>
      <c r="I2182" s="21" t="s">
        <v>7417</v>
      </c>
      <c r="J2182" s="21" t="s">
        <v>8417</v>
      </c>
      <c r="L2182" s="22">
        <v>44015</v>
      </c>
      <c r="M2182" s="98">
        <v>1303.96869999915</v>
      </c>
      <c r="N2182" s="94">
        <v>1303.96869999915</v>
      </c>
      <c r="O2182" s="94">
        <v>1339.41999999993</v>
      </c>
      <c r="P2182" s="62">
        <f t="shared" si="34"/>
        <v>0.97353234982247394</v>
      </c>
      <c r="Q2182" s="22">
        <v>43747</v>
      </c>
      <c r="R2182" s="99">
        <v>9407407.7819999997</v>
      </c>
      <c r="S2182" s="99">
        <v>12931069.0950156</v>
      </c>
      <c r="T2182" s="19"/>
      <c r="U2182" s="23">
        <v>-2.7952978052781001E-4</v>
      </c>
      <c r="V2182" s="63">
        <v>-0.58597426486812798</v>
      </c>
      <c r="W2182" s="23">
        <v>3.86698227703164E-3</v>
      </c>
      <c r="X2182" s="63">
        <v>-9.2160717369697505</v>
      </c>
      <c r="Y2182" s="23">
        <v>1.51315845287172E-2</v>
      </c>
      <c r="Z2182" s="63">
        <v>14.713761833452701</v>
      </c>
      <c r="AA2182" s="23">
        <v>1.18442157036043E-2</v>
      </c>
      <c r="AB2182" s="63">
        <v>18.091037280013602</v>
      </c>
      <c r="AC2182" s="23">
        <v>7.4832296584645505E-2</v>
      </c>
      <c r="AD2182" s="63">
        <v>27.550526906008599</v>
      </c>
      <c r="AE2182" s="23">
        <v>0.103063171676768</v>
      </c>
      <c r="AF2182" s="64">
        <v>22.499658751650699</v>
      </c>
      <c r="AG2182" s="23">
        <v>-1.7604684853722601E-4</v>
      </c>
      <c r="AH2182" s="63">
        <v>-6.1124304856130003</v>
      </c>
      <c r="AI2182" s="23">
        <v>1.8127873996491E-2</v>
      </c>
      <c r="AJ2182" s="63">
        <v>11.898900371859799</v>
      </c>
      <c r="AK2182" s="23">
        <v>0.30396869999996901</v>
      </c>
      <c r="AL2182" s="23">
        <v>3.8202650863240699E-2</v>
      </c>
      <c r="AM2182" s="63">
        <v>14.9688640134555</v>
      </c>
      <c r="AN2182" s="19"/>
      <c r="AO2182" s="26">
        <v>1.9221720231144001E-2</v>
      </c>
      <c r="AP2182" s="26">
        <v>-4.8788555519422502E-2</v>
      </c>
      <c r="AQ2182" s="26">
        <v>2.7672234597048401E-2</v>
      </c>
      <c r="AR2182" s="26">
        <v>-3.2504906069334497E-2</v>
      </c>
      <c r="AS2182" s="24">
        <v>7</v>
      </c>
      <c r="AT2182" s="24">
        <v>5</v>
      </c>
      <c r="AU2182" s="24">
        <v>7</v>
      </c>
      <c r="AV2182" s="25">
        <v>5</v>
      </c>
      <c r="AW2182" s="19"/>
      <c r="AX2182" s="29">
        <v>6.52574184476543E-2</v>
      </c>
      <c r="AY2182" s="30">
        <v>-0.22635568688087901</v>
      </c>
      <c r="AZ2182" s="30">
        <v>0.43885868136203499</v>
      </c>
      <c r="BA2182" s="30">
        <v>-0.26965537578962501</v>
      </c>
      <c r="BB2182" s="62">
        <v>6.6537863215035001E-3</v>
      </c>
      <c r="BC2182" s="108">
        <v>-10.0849098863255</v>
      </c>
      <c r="BD2182" s="22">
        <v>43747</v>
      </c>
      <c r="BE2182" s="22">
        <v>43783</v>
      </c>
      <c r="BF2182" s="24"/>
      <c r="BG2182" s="22"/>
    </row>
    <row r="2183" spans="2:59" x14ac:dyDescent="0.25">
      <c r="B2183" s="17" t="s">
        <v>2197</v>
      </c>
      <c r="C2183" s="17" t="s">
        <v>6463</v>
      </c>
      <c r="D2183" s="17" t="s">
        <v>3378</v>
      </c>
      <c r="E2183" s="20" t="s">
        <v>7311</v>
      </c>
      <c r="F2183" s="20" t="s">
        <v>3154</v>
      </c>
      <c r="G2183" s="82" t="s">
        <v>7251</v>
      </c>
      <c r="H2183" s="85" t="s">
        <v>7268</v>
      </c>
      <c r="I2183" s="21" t="s">
        <v>7417</v>
      </c>
      <c r="J2183" s="21" t="s">
        <v>8418</v>
      </c>
      <c r="L2183" s="22">
        <v>44015</v>
      </c>
      <c r="M2183" s="98">
        <v>1277.83100000024</v>
      </c>
      <c r="N2183" s="94">
        <v>1277.83100000024</v>
      </c>
      <c r="O2183" s="94">
        <v>1315.4606999997</v>
      </c>
      <c r="P2183" s="62">
        <f t="shared" si="34"/>
        <v>0.97139428034644548</v>
      </c>
      <c r="Q2183" s="22">
        <v>43747</v>
      </c>
      <c r="R2183" s="99">
        <v>10277548.751</v>
      </c>
      <c r="S2183" s="99">
        <v>16147318.9062031</v>
      </c>
      <c r="T2183" s="19"/>
      <c r="U2183" s="23">
        <v>-2.87748665869003E-4</v>
      </c>
      <c r="V2183" s="63">
        <v>-0.586796153402247</v>
      </c>
      <c r="W2183" s="23">
        <v>3.6201076673023601E-3</v>
      </c>
      <c r="X2183" s="63">
        <v>-9.2407591979426797</v>
      </c>
      <c r="Y2183" s="23">
        <v>1.36183918493771E-2</v>
      </c>
      <c r="Z2183" s="63">
        <v>14.562442565526</v>
      </c>
      <c r="AA2183" s="23">
        <v>8.80906260863412E-3</v>
      </c>
      <c r="AB2183" s="63">
        <v>17.787521970516501</v>
      </c>
      <c r="AC2183" s="23">
        <v>6.8398057164813494E-2</v>
      </c>
      <c r="AD2183" s="63">
        <v>26.907102964003599</v>
      </c>
      <c r="AE2183" s="23">
        <v>9.31754161775461E-2</v>
      </c>
      <c r="AF2183" s="64">
        <v>21.5108832017286</v>
      </c>
      <c r="AG2183" s="23">
        <v>-2.0069048514415001E-4</v>
      </c>
      <c r="AH2183" s="63">
        <v>-6.1148948492700601</v>
      </c>
      <c r="AI2183" s="23">
        <v>1.65853410162526E-2</v>
      </c>
      <c r="AJ2183" s="63">
        <v>11.7446470738359</v>
      </c>
      <c r="AK2183" s="23">
        <v>0.27783099999942401</v>
      </c>
      <c r="AL2183" s="23">
        <v>3.5237433423390002E-2</v>
      </c>
      <c r="AM2183" s="63">
        <v>12.355094013401001</v>
      </c>
      <c r="AN2183" s="19"/>
      <c r="AO2183" s="26">
        <v>1.9213364006645899E-2</v>
      </c>
      <c r="AP2183" s="26">
        <v>-4.87963665873394E-2</v>
      </c>
      <c r="AQ2183" s="26">
        <v>2.7419157067924999E-2</v>
      </c>
      <c r="AR2183" s="26">
        <v>-3.2743421013037698E-2</v>
      </c>
      <c r="AS2183" s="24">
        <v>7</v>
      </c>
      <c r="AT2183" s="24">
        <v>5</v>
      </c>
      <c r="AU2183" s="24">
        <v>7</v>
      </c>
      <c r="AV2183" s="25">
        <v>5</v>
      </c>
      <c r="AW2183" s="19"/>
      <c r="AX2183" s="29">
        <v>6.5253312229906393E-2</v>
      </c>
      <c r="AY2183" s="30">
        <v>-0.269361610830401</v>
      </c>
      <c r="AZ2183" s="30">
        <v>0.42916917686034101</v>
      </c>
      <c r="BA2183" s="30">
        <v>-0.32062341237178799</v>
      </c>
      <c r="BB2183" s="62">
        <v>6.6533008850274203E-3</v>
      </c>
      <c r="BC2183" s="108">
        <v>-10.111506942048401</v>
      </c>
      <c r="BD2183" s="22">
        <v>43747</v>
      </c>
      <c r="BE2183" s="22">
        <v>43783</v>
      </c>
      <c r="BF2183" s="24"/>
      <c r="BG2183" s="22"/>
    </row>
    <row r="2184" spans="2:59" x14ac:dyDescent="0.25">
      <c r="B2184" s="17" t="s">
        <v>2198</v>
      </c>
      <c r="C2184" s="17" t="s">
        <v>6464</v>
      </c>
      <c r="D2184" s="17" t="s">
        <v>3379</v>
      </c>
      <c r="E2184" s="20" t="s">
        <v>7289</v>
      </c>
      <c r="F2184" s="20" t="s">
        <v>3160</v>
      </c>
      <c r="G2184" s="82" t="s">
        <v>7253</v>
      </c>
      <c r="H2184" s="85" t="s">
        <v>7277</v>
      </c>
      <c r="I2184" s="21" t="s">
        <v>7417</v>
      </c>
      <c r="J2184" s="21" t="s">
        <v>8419</v>
      </c>
      <c r="L2184" s="22">
        <v>44015</v>
      </c>
      <c r="M2184" s="98">
        <v>1485.8121000006799</v>
      </c>
      <c r="N2184" s="94">
        <v>1485.8121000006799</v>
      </c>
      <c r="O2184" s="94">
        <v>1578.6133999992201</v>
      </c>
      <c r="P2184" s="62">
        <f t="shared" si="34"/>
        <v>0.94121340918645058</v>
      </c>
      <c r="Q2184" s="22">
        <v>43747</v>
      </c>
      <c r="R2184" s="99">
        <v>5250674.8669999996</v>
      </c>
      <c r="S2184" s="99">
        <v>5150135.3131796904</v>
      </c>
      <c r="T2184" s="19"/>
      <c r="U2184" s="23">
        <v>1.91985753190238E-4</v>
      </c>
      <c r="V2184" s="63">
        <v>-0.53882271149632299</v>
      </c>
      <c r="W2184" s="23">
        <v>-6.22772808128502E-4</v>
      </c>
      <c r="X2184" s="63">
        <v>-9.6650472454784904</v>
      </c>
      <c r="Y2184" s="23">
        <v>-3.6457363785302702E-3</v>
      </c>
      <c r="Z2184" s="63">
        <v>12.836029742728</v>
      </c>
      <c r="AA2184" s="23">
        <v>-1.41163743264769E-2</v>
      </c>
      <c r="AB2184" s="63">
        <v>15.4949782770127</v>
      </c>
      <c r="AC2184" s="23">
        <v>8.0305888832372094E-2</v>
      </c>
      <c r="AD2184" s="63">
        <v>28.0978861307667</v>
      </c>
      <c r="AE2184" s="23">
        <v>0.104597087776783</v>
      </c>
      <c r="AF2184" s="64">
        <v>22.6530503616377</v>
      </c>
      <c r="AG2184" s="23">
        <v>-9.1408421849337195E-4</v>
      </c>
      <c r="AH2184" s="63">
        <v>-6.1862342226086202</v>
      </c>
      <c r="AI2184" s="23">
        <v>7.1965287497732799E-4</v>
      </c>
      <c r="AJ2184" s="63">
        <v>10.158078259701099</v>
      </c>
      <c r="AK2184" s="23">
        <v>0.485812100001494</v>
      </c>
      <c r="AL2184" s="23">
        <v>5.0534994819827303E-2</v>
      </c>
      <c r="AM2184" s="63">
        <v>49.325782250613003</v>
      </c>
      <c r="AN2184" s="19"/>
      <c r="AO2184" s="26">
        <v>1.41587880661973E-2</v>
      </c>
      <c r="AP2184" s="26">
        <v>-3.9428415634574797E-2</v>
      </c>
      <c r="AQ2184" s="26">
        <v>4.9092593217210399E-2</v>
      </c>
      <c r="AR2184" s="26">
        <v>-5.4801898763835198E-2</v>
      </c>
      <c r="AS2184" s="24">
        <v>5</v>
      </c>
      <c r="AT2184" s="24">
        <v>7</v>
      </c>
      <c r="AU2184" s="24">
        <v>6</v>
      </c>
      <c r="AV2184" s="25">
        <v>6</v>
      </c>
      <c r="AW2184" s="19"/>
      <c r="AX2184" s="29">
        <v>6.8843836639425698E-2</v>
      </c>
      <c r="AY2184" s="30">
        <v>-0.55849565059088502</v>
      </c>
      <c r="AZ2184" s="30">
        <v>0.351911745221059</v>
      </c>
      <c r="BA2184" s="30">
        <v>-0.68808942136365703</v>
      </c>
      <c r="BB2184" s="62">
        <v>7.0635342304103703E-3</v>
      </c>
      <c r="BC2184" s="108">
        <v>-13.3565760939382</v>
      </c>
      <c r="BD2184" s="22">
        <v>43747</v>
      </c>
      <c r="BE2184" s="22">
        <v>43920</v>
      </c>
      <c r="BF2184" s="24"/>
      <c r="BG2184" s="22"/>
    </row>
    <row r="2185" spans="2:59" x14ac:dyDescent="0.25">
      <c r="B2185" s="17" t="s">
        <v>2199</v>
      </c>
      <c r="C2185" s="17" t="s">
        <v>6465</v>
      </c>
      <c r="D2185" s="17" t="s">
        <v>3379</v>
      </c>
      <c r="E2185" s="20" t="s">
        <v>7335</v>
      </c>
      <c r="F2185" s="20" t="s">
        <v>3160</v>
      </c>
      <c r="G2185" s="82" t="s">
        <v>7253</v>
      </c>
      <c r="H2185" s="85" t="s">
        <v>7277</v>
      </c>
      <c r="I2185" s="21" t="s">
        <v>7417</v>
      </c>
      <c r="J2185" s="21" t="s">
        <v>8420</v>
      </c>
      <c r="L2185" s="22">
        <v>44015</v>
      </c>
      <c r="M2185" s="98">
        <v>1249.99220000021</v>
      </c>
      <c r="N2185" s="94">
        <v>1249.99220000021</v>
      </c>
      <c r="O2185" s="94">
        <v>1322.25210000016</v>
      </c>
      <c r="P2185" s="62">
        <f t="shared" si="34"/>
        <v>0.94535089034841291</v>
      </c>
      <c r="Q2185" s="22">
        <v>43747</v>
      </c>
      <c r="R2185" s="99">
        <v>1024476.0649999999</v>
      </c>
      <c r="S2185" s="99">
        <v>169896.645087891</v>
      </c>
      <c r="T2185" s="19"/>
      <c r="U2185" s="23">
        <v>2.08844909138861E-4</v>
      </c>
      <c r="V2185" s="63">
        <v>-0.53713679590146102</v>
      </c>
      <c r="W2185" s="23">
        <v>-1.15747323434334E-4</v>
      </c>
      <c r="X2185" s="63">
        <v>-9.61434469700907</v>
      </c>
      <c r="Y2185" s="23">
        <v>-7.1940657471714097E-4</v>
      </c>
      <c r="Z2185" s="63">
        <v>13.1286627231166</v>
      </c>
      <c r="AA2185" s="23">
        <v>-8.0084375358637806E-3</v>
      </c>
      <c r="AB2185" s="63">
        <v>16.105771956063101</v>
      </c>
      <c r="AC2185" s="23">
        <v>9.3742641800490703E-2</v>
      </c>
      <c r="AD2185" s="63">
        <v>29.441561427578598</v>
      </c>
      <c r="AE2185" s="23">
        <v>0.12530928193155</v>
      </c>
      <c r="AF2185" s="64">
        <v>24.7242697771289</v>
      </c>
      <c r="AG2185" s="23">
        <v>-8.6349911725847105E-4</v>
      </c>
      <c r="AH2185" s="63">
        <v>-6.1811757124814903</v>
      </c>
      <c r="AI2185" s="23">
        <v>3.7150536372792002E-3</v>
      </c>
      <c r="AJ2185" s="63">
        <v>10.457618335931301</v>
      </c>
      <c r="AK2185" s="23">
        <v>0.24999220000056099</v>
      </c>
      <c r="AL2185" s="23">
        <v>4.65447409460467E-2</v>
      </c>
      <c r="AM2185" s="63">
        <v>14.616161563375501</v>
      </c>
      <c r="AN2185" s="19"/>
      <c r="AO2185" s="26">
        <v>1.4170506430673401E-2</v>
      </c>
      <c r="AP2185" s="26">
        <v>-3.9420939029696497E-2</v>
      </c>
      <c r="AQ2185" s="26">
        <v>4.9542777822352897E-2</v>
      </c>
      <c r="AR2185" s="26">
        <v>-5.4354365078324897E-2</v>
      </c>
      <c r="AS2185" s="24">
        <v>5</v>
      </c>
      <c r="AT2185" s="24">
        <v>7</v>
      </c>
      <c r="AU2185" s="24">
        <v>6</v>
      </c>
      <c r="AV2185" s="25">
        <v>6</v>
      </c>
      <c r="AW2185" s="19"/>
      <c r="AX2185" s="29">
        <v>6.8850719713882402E-2</v>
      </c>
      <c r="AY2185" s="30">
        <v>-0.47694002384741901</v>
      </c>
      <c r="AZ2185" s="30">
        <v>0.371302683370686</v>
      </c>
      <c r="BA2185" s="30">
        <v>-0.58888945622584299</v>
      </c>
      <c r="BB2185" s="62">
        <v>7.0643380263209097E-3</v>
      </c>
      <c r="BC2185" s="108">
        <v>-13.109542423844699</v>
      </c>
      <c r="BD2185" s="22">
        <v>43747</v>
      </c>
      <c r="BE2185" s="22">
        <v>43916</v>
      </c>
      <c r="BF2185" s="24"/>
      <c r="BG2185" s="22"/>
    </row>
    <row r="2186" spans="2:59" x14ac:dyDescent="0.25">
      <c r="B2186" s="17" t="s">
        <v>2200</v>
      </c>
      <c r="C2186" s="17" t="s">
        <v>6466</v>
      </c>
      <c r="D2186" s="17" t="s">
        <v>3379</v>
      </c>
      <c r="E2186" s="20" t="s">
        <v>7336</v>
      </c>
      <c r="F2186" s="20" t="s">
        <v>3160</v>
      </c>
      <c r="G2186" s="82" t="s">
        <v>7253</v>
      </c>
      <c r="H2186" s="85" t="s">
        <v>7277</v>
      </c>
      <c r="I2186" s="21" t="s">
        <v>7417</v>
      </c>
      <c r="J2186" s="21" t="s">
        <v>8421</v>
      </c>
      <c r="L2186" s="22">
        <v>44015</v>
      </c>
      <c r="M2186" s="98">
        <v>1308.8809999991199</v>
      </c>
      <c r="N2186" s="94">
        <v>1308.8809999991199</v>
      </c>
      <c r="O2186" s="94">
        <v>1348.6623999998001</v>
      </c>
      <c r="P2186" s="62">
        <f t="shared" si="34"/>
        <v>0.97050307030085059</v>
      </c>
      <c r="Q2186" s="22">
        <v>43851</v>
      </c>
      <c r="R2186" s="99">
        <v>4666410.6270000003</v>
      </c>
      <c r="S2186" s="99">
        <v>651079.90520214802</v>
      </c>
      <c r="T2186" s="19"/>
      <c r="U2186" s="23">
        <v>2.2596921917283899E-4</v>
      </c>
      <c r="V2186" s="63">
        <v>-0.535424364898063</v>
      </c>
      <c r="W2186" s="23">
        <v>3.9599105002707802E-4</v>
      </c>
      <c r="X2186" s="63">
        <v>-9.5631708596629306</v>
      </c>
      <c r="Y2186" s="23">
        <v>-1.95474616630236E-2</v>
      </c>
      <c r="Z2186" s="63">
        <v>11.245857214278701</v>
      </c>
      <c r="AA2186" s="23">
        <v>2.46765164574754E-2</v>
      </c>
      <c r="AB2186" s="63">
        <v>19.3742673553934</v>
      </c>
      <c r="AC2186" s="23">
        <v>0.13685830825852499</v>
      </c>
      <c r="AD2186" s="63">
        <v>33.753128073411098</v>
      </c>
      <c r="AE2186" s="23">
        <v>0.18067067289317501</v>
      </c>
      <c r="AF2186" s="64">
        <v>30.2604088732915</v>
      </c>
      <c r="AG2186" s="23">
        <v>-8.1232412048848303E-4</v>
      </c>
      <c r="AH2186" s="63">
        <v>-6.1760582128044899</v>
      </c>
      <c r="AI2186" s="23">
        <v>-1.51513441442148E-2</v>
      </c>
      <c r="AJ2186" s="63">
        <v>8.5709785577782895</v>
      </c>
      <c r="AK2186" s="23">
        <v>0.30888099999894603</v>
      </c>
      <c r="AL2186" s="23">
        <v>5.6413673795759699E-2</v>
      </c>
      <c r="AM2186" s="63">
        <v>20.505041563214</v>
      </c>
      <c r="AN2186" s="19"/>
      <c r="AO2186" s="26">
        <v>1.25612522570009E-2</v>
      </c>
      <c r="AP2186" s="26">
        <v>-7.4921979175997001E-3</v>
      </c>
      <c r="AQ2186" s="26">
        <v>2.78363678080495E-2</v>
      </c>
      <c r="AR2186" s="26">
        <v>-3.3359811619448003E-2</v>
      </c>
      <c r="AS2186" s="24">
        <v>5</v>
      </c>
      <c r="AT2186" s="24">
        <v>3</v>
      </c>
      <c r="AU2186" s="24">
        <v>7</v>
      </c>
      <c r="AV2186" s="25">
        <v>5</v>
      </c>
      <c r="AW2186" s="19"/>
      <c r="AX2186" s="29">
        <v>3.2913687035324997E-2</v>
      </c>
      <c r="AY2186" s="30">
        <v>-8.0119426694864201E-2</v>
      </c>
      <c r="AZ2186" s="30">
        <v>0.47380389544332502</v>
      </c>
      <c r="BA2186" s="30">
        <v>-0.127430201103607</v>
      </c>
      <c r="BB2186" s="62">
        <v>3.4038075023545399E-3</v>
      </c>
      <c r="BC2186" s="108">
        <v>-5.0547342314603201</v>
      </c>
      <c r="BD2186" s="22">
        <v>43851</v>
      </c>
      <c r="BE2186" s="22">
        <v>43991</v>
      </c>
      <c r="BF2186" s="24"/>
      <c r="BG2186" s="22"/>
    </row>
    <row r="2187" spans="2:59" x14ac:dyDescent="0.25">
      <c r="B2187" s="17" t="s">
        <v>2201</v>
      </c>
      <c r="C2187" s="17" t="s">
        <v>6467</v>
      </c>
      <c r="D2187" s="17" t="s">
        <v>3379</v>
      </c>
      <c r="E2187" s="20" t="s">
        <v>7290</v>
      </c>
      <c r="F2187" s="20" t="s">
        <v>3160</v>
      </c>
      <c r="G2187" s="82" t="s">
        <v>7253</v>
      </c>
      <c r="H2187" s="85" t="s">
        <v>7277</v>
      </c>
      <c r="I2187" s="21" t="s">
        <v>7417</v>
      </c>
      <c r="J2187" s="21" t="s">
        <v>8422</v>
      </c>
      <c r="L2187" s="22">
        <v>44015</v>
      </c>
      <c r="M2187" s="98">
        <v>1508.4693999998301</v>
      </c>
      <c r="N2187" s="94">
        <v>1508.4693999998301</v>
      </c>
      <c r="O2187" s="94">
        <v>1601.1210999991699</v>
      </c>
      <c r="P2187" s="62">
        <f t="shared" si="34"/>
        <v>0.94213323401997018</v>
      </c>
      <c r="Q2187" s="22">
        <v>43747</v>
      </c>
      <c r="R2187" s="99">
        <v>3115771.6680000001</v>
      </c>
      <c r="S2187" s="99">
        <v>4087780.8246406298</v>
      </c>
      <c r="T2187" s="19"/>
      <c r="U2187" s="23">
        <v>1.95600721781375E-4</v>
      </c>
      <c r="V2187" s="63">
        <v>-0.53846121463720897</v>
      </c>
      <c r="W2187" s="23">
        <v>-5.1356821222725601E-4</v>
      </c>
      <c r="X2187" s="63">
        <v>-9.6541267858847295</v>
      </c>
      <c r="Y2187" s="23">
        <v>-2.9851567023797499E-3</v>
      </c>
      <c r="Z2187" s="63">
        <v>12.9020877103467</v>
      </c>
      <c r="AA2187" s="23">
        <v>-1.27997025183504E-2</v>
      </c>
      <c r="AB2187" s="63">
        <v>15.6266454578144</v>
      </c>
      <c r="AC2187" s="23">
        <v>8.3191436086053699E-2</v>
      </c>
      <c r="AD2187" s="63">
        <v>28.386440856149399</v>
      </c>
      <c r="AE2187" s="23">
        <v>0.10911338390549601</v>
      </c>
      <c r="AF2187" s="64">
        <v>23.104679974523599</v>
      </c>
      <c r="AG2187" s="23">
        <v>-9.0321241532365104E-4</v>
      </c>
      <c r="AH2187" s="63">
        <v>-6.1851470422916499</v>
      </c>
      <c r="AI2187" s="23">
        <v>1.39408036193345E-3</v>
      </c>
      <c r="AJ2187" s="63">
        <v>10.2255210083968</v>
      </c>
      <c r="AK2187" s="23">
        <v>0.50846939999959395</v>
      </c>
      <c r="AL2187" s="23">
        <v>5.2516355764964801E-2</v>
      </c>
      <c r="AM2187" s="63">
        <v>51.591512250423001</v>
      </c>
      <c r="AN2187" s="19"/>
      <c r="AO2187" s="26">
        <v>1.4162478708385599E-2</v>
      </c>
      <c r="AP2187" s="26">
        <v>-3.9424929470442301E-2</v>
      </c>
      <c r="AQ2187" s="26">
        <v>4.9207175048650201E-2</v>
      </c>
      <c r="AR2187" s="26">
        <v>-5.4695168261823697E-2</v>
      </c>
      <c r="AS2187" s="24">
        <v>5</v>
      </c>
      <c r="AT2187" s="24">
        <v>7</v>
      </c>
      <c r="AU2187" s="24">
        <v>6</v>
      </c>
      <c r="AV2187" s="25">
        <v>6</v>
      </c>
      <c r="AW2187" s="19"/>
      <c r="AX2187" s="29">
        <v>6.8844803330939605E-2</v>
      </c>
      <c r="AY2187" s="30">
        <v>-0.54090919438203899</v>
      </c>
      <c r="AZ2187" s="30">
        <v>0.35609288334217098</v>
      </c>
      <c r="BA2187" s="30">
        <v>-0.66674912825783395</v>
      </c>
      <c r="BB2187" s="62">
        <v>7.0636616969659404E-3</v>
      </c>
      <c r="BC2187" s="108">
        <v>-13.301898276127799</v>
      </c>
      <c r="BD2187" s="22">
        <v>43747</v>
      </c>
      <c r="BE2187" s="22">
        <v>43920</v>
      </c>
      <c r="BF2187" s="24"/>
      <c r="BG2187" s="22"/>
    </row>
    <row r="2188" spans="2:59" x14ac:dyDescent="0.25">
      <c r="B2188" s="17" t="s">
        <v>2202</v>
      </c>
      <c r="C2188" s="17" t="s">
        <v>6468</v>
      </c>
      <c r="D2188" s="17" t="s">
        <v>3379</v>
      </c>
      <c r="E2188" s="20" t="s">
        <v>7315</v>
      </c>
      <c r="F2188" s="20" t="s">
        <v>3160</v>
      </c>
      <c r="G2188" s="82" t="s">
        <v>7253</v>
      </c>
      <c r="H2188" s="85" t="s">
        <v>7277</v>
      </c>
      <c r="I2188" s="21" t="s">
        <v>7417</v>
      </c>
      <c r="J2188" s="21" t="s">
        <v>8423</v>
      </c>
      <c r="L2188" s="22">
        <v>44015</v>
      </c>
      <c r="M2188" s="98">
        <v>1565.68410000019</v>
      </c>
      <c r="N2188" s="94">
        <v>1565.68410000019</v>
      </c>
      <c r="O2188" s="94">
        <v>1655.89609999955</v>
      </c>
      <c r="P2188" s="62">
        <f t="shared" si="34"/>
        <v>0.94552073647653112</v>
      </c>
      <c r="Q2188" s="22">
        <v>43747</v>
      </c>
      <c r="R2188" s="99">
        <v>8166397.4869999997</v>
      </c>
      <c r="S2188" s="99">
        <v>9399634.6050156206</v>
      </c>
      <c r="T2188" s="19"/>
      <c r="U2188" s="23">
        <v>2.0896191745123401E-4</v>
      </c>
      <c r="V2188" s="63">
        <v>-0.53712509507022299</v>
      </c>
      <c r="W2188" s="23">
        <v>-1.12270579847973E-4</v>
      </c>
      <c r="X2188" s="63">
        <v>-9.6139970226504392</v>
      </c>
      <c r="Y2188" s="23">
        <v>-5.5414687176380496E-4</v>
      </c>
      <c r="Z2188" s="63">
        <v>13.145188693408301</v>
      </c>
      <c r="AA2188" s="23">
        <v>-7.9465196831733902E-3</v>
      </c>
      <c r="AB2188" s="63">
        <v>16.111963741335799</v>
      </c>
      <c r="AC2188" s="23">
        <v>9.3860499757283805E-2</v>
      </c>
      <c r="AD2188" s="63">
        <v>29.4533472232579</v>
      </c>
      <c r="AE2188" s="23">
        <v>0.1255421808346</v>
      </c>
      <c r="AF2188" s="64">
        <v>24.747559667419399</v>
      </c>
      <c r="AG2188" s="23">
        <v>-8.6309407106455204E-4</v>
      </c>
      <c r="AH2188" s="63">
        <v>-6.18113520786574</v>
      </c>
      <c r="AI2188" s="23">
        <v>3.8760897714382701E-3</v>
      </c>
      <c r="AJ2188" s="63">
        <v>10.4737219493545</v>
      </c>
      <c r="AK2188" s="23">
        <v>0.56568410000007097</v>
      </c>
      <c r="AL2188" s="23">
        <v>5.7406120704399703E-2</v>
      </c>
      <c r="AM2188" s="63">
        <v>57.312982250470696</v>
      </c>
      <c r="AN2188" s="19"/>
      <c r="AO2188" s="26">
        <v>1.417609197415E-2</v>
      </c>
      <c r="AP2188" s="26">
        <v>-3.9412040396200602E-2</v>
      </c>
      <c r="AQ2188" s="26">
        <v>4.9628466238573303E-2</v>
      </c>
      <c r="AR2188" s="26">
        <v>-5.4302994437457501E-2</v>
      </c>
      <c r="AS2188" s="24">
        <v>5</v>
      </c>
      <c r="AT2188" s="24">
        <v>7</v>
      </c>
      <c r="AU2188" s="24">
        <v>6</v>
      </c>
      <c r="AV2188" s="25">
        <v>6</v>
      </c>
      <c r="AW2188" s="19"/>
      <c r="AX2188" s="29">
        <v>6.8848498509760298E-2</v>
      </c>
      <c r="AY2188" s="30">
        <v>-0.47610012158702403</v>
      </c>
      <c r="AZ2188" s="30">
        <v>0.37150087886857402</v>
      </c>
      <c r="BA2188" s="30">
        <v>-0.58791948975795105</v>
      </c>
      <c r="BB2188" s="62">
        <v>7.0641452522158896E-3</v>
      </c>
      <c r="BC2188" s="108">
        <v>-13.104529927863</v>
      </c>
      <c r="BD2188" s="22">
        <v>43747</v>
      </c>
      <c r="BE2188" s="22">
        <v>43916</v>
      </c>
      <c r="BF2188" s="24"/>
      <c r="BG2188" s="22"/>
    </row>
    <row r="2189" spans="2:59" x14ac:dyDescent="0.25">
      <c r="B2189" s="17" t="s">
        <v>2203</v>
      </c>
      <c r="C2189" s="17" t="s">
        <v>6469</v>
      </c>
      <c r="D2189" s="17" t="s">
        <v>3379</v>
      </c>
      <c r="E2189" s="20" t="s">
        <v>7291</v>
      </c>
      <c r="F2189" s="20" t="s">
        <v>3160</v>
      </c>
      <c r="G2189" s="82" t="s">
        <v>7253</v>
      </c>
      <c r="H2189" s="85" t="s">
        <v>7277</v>
      </c>
      <c r="I2189" s="21" t="s">
        <v>7417</v>
      </c>
      <c r="J2189" s="21" t="s">
        <v>8424</v>
      </c>
      <c r="L2189" s="22">
        <v>44015</v>
      </c>
      <c r="M2189" s="98">
        <v>1626.69449999928</v>
      </c>
      <c r="N2189" s="94">
        <v>1626.69449999928</v>
      </c>
      <c r="O2189" s="94">
        <v>1714.12900000066</v>
      </c>
      <c r="P2189" s="62">
        <f t="shared" si="34"/>
        <v>0.94899187867345669</v>
      </c>
      <c r="Q2189" s="22">
        <v>43747</v>
      </c>
      <c r="R2189" s="99">
        <v>3537981.4569999999</v>
      </c>
      <c r="S2189" s="99">
        <v>4763997.2123984396</v>
      </c>
      <c r="T2189" s="19"/>
      <c r="U2189" s="23">
        <v>2.2270971203397499E-4</v>
      </c>
      <c r="V2189" s="63">
        <v>-0.53575031561194897</v>
      </c>
      <c r="W2189" s="23">
        <v>2.9762444683001398E-4</v>
      </c>
      <c r="X2189" s="63">
        <v>-9.5730075199826405</v>
      </c>
      <c r="Y2189" s="23">
        <v>1.9340280832693701E-3</v>
      </c>
      <c r="Z2189" s="63">
        <v>13.394006188915199</v>
      </c>
      <c r="AA2189" s="23">
        <v>-2.9668990882782999E-3</v>
      </c>
      <c r="AB2189" s="63">
        <v>16.609925800818001</v>
      </c>
      <c r="AC2189" s="23">
        <v>0.104861918282113</v>
      </c>
      <c r="AD2189" s="63">
        <v>30.553489075740799</v>
      </c>
      <c r="AE2189" s="23">
        <v>0.14256092830153599</v>
      </c>
      <c r="AF2189" s="64">
        <v>26.449434414127602</v>
      </c>
      <c r="AG2189" s="23">
        <v>-8.2215778184036004E-4</v>
      </c>
      <c r="AH2189" s="63">
        <v>-6.17704157894332</v>
      </c>
      <c r="AI2189" s="23">
        <v>6.4165380772465098E-3</v>
      </c>
      <c r="AJ2189" s="63">
        <v>10.727766779935299</v>
      </c>
      <c r="AK2189" s="23">
        <v>0.62669449999870297</v>
      </c>
      <c r="AL2189" s="23">
        <v>6.2450853138216203E-2</v>
      </c>
      <c r="AM2189" s="63">
        <v>63.414022250333801</v>
      </c>
      <c r="AN2189" s="19"/>
      <c r="AO2189" s="26">
        <v>1.41899456684769E-2</v>
      </c>
      <c r="AP2189" s="26">
        <v>-3.9398839120622101E-2</v>
      </c>
      <c r="AQ2189" s="26">
        <v>5.0058719651133302E-2</v>
      </c>
      <c r="AR2189" s="26">
        <v>-5.3902389990107602E-2</v>
      </c>
      <c r="AS2189" s="24">
        <v>6</v>
      </c>
      <c r="AT2189" s="24">
        <v>6</v>
      </c>
      <c r="AU2189" s="24">
        <v>6</v>
      </c>
      <c r="AV2189" s="25">
        <v>6</v>
      </c>
      <c r="AW2189" s="19"/>
      <c r="AX2189" s="29">
        <v>6.8852692098662405E-2</v>
      </c>
      <c r="AY2189" s="30">
        <v>-0.40962149467804898</v>
      </c>
      <c r="AZ2189" s="30">
        <v>0.38730604566717403</v>
      </c>
      <c r="BA2189" s="30">
        <v>-0.506755526885172</v>
      </c>
      <c r="BB2189" s="62">
        <v>7.0646828303051702E-3</v>
      </c>
      <c r="BC2189" s="108">
        <v>-12.903404586220899</v>
      </c>
      <c r="BD2189" s="22">
        <v>43747</v>
      </c>
      <c r="BE2189" s="22">
        <v>43916</v>
      </c>
      <c r="BF2189" s="24"/>
      <c r="BG2189" s="22"/>
    </row>
    <row r="2190" spans="2:59" x14ac:dyDescent="0.25">
      <c r="B2190" s="17" t="s">
        <v>2204</v>
      </c>
      <c r="C2190" s="17" t="s">
        <v>6470</v>
      </c>
      <c r="D2190" s="17" t="s">
        <v>3379</v>
      </c>
      <c r="E2190" s="20" t="s">
        <v>7292</v>
      </c>
      <c r="F2190" s="20" t="s">
        <v>3160</v>
      </c>
      <c r="G2190" s="82" t="s">
        <v>7253</v>
      </c>
      <c r="H2190" s="85" t="s">
        <v>7277</v>
      </c>
      <c r="I2190" s="21" t="s">
        <v>7417</v>
      </c>
      <c r="J2190" s="21" t="s">
        <v>8425</v>
      </c>
      <c r="L2190" s="22">
        <v>44015</v>
      </c>
      <c r="M2190" s="98">
        <v>1554.9649999998501</v>
      </c>
      <c r="N2190" s="94">
        <v>1554.9649999998501</v>
      </c>
      <c r="O2190" s="94">
        <v>1644.89690000005</v>
      </c>
      <c r="P2190" s="62">
        <f t="shared" si="34"/>
        <v>0.9453267253405383</v>
      </c>
      <c r="Q2190" s="22">
        <v>43747</v>
      </c>
      <c r="R2190" s="99">
        <v>1495952.497</v>
      </c>
      <c r="S2190" s="99">
        <v>2701185.03133984</v>
      </c>
      <c r="T2190" s="19"/>
      <c r="U2190" s="23">
        <v>2.0821523321501399E-4</v>
      </c>
      <c r="V2190" s="63">
        <v>-0.53719976349384502</v>
      </c>
      <c r="W2190" s="23">
        <v>-1.35225913254544E-4</v>
      </c>
      <c r="X2190" s="63">
        <v>-9.6162925559910892</v>
      </c>
      <c r="Y2190" s="23">
        <v>-6.9329667985584798E-4</v>
      </c>
      <c r="Z2190" s="63">
        <v>13.1312737125991</v>
      </c>
      <c r="AA2190" s="23">
        <v>-8.2246496349398495E-3</v>
      </c>
      <c r="AB2190" s="63">
        <v>16.084150746173702</v>
      </c>
      <c r="AC2190" s="23">
        <v>9.3247690154385096E-2</v>
      </c>
      <c r="AD2190" s="63">
        <v>29.392066262982599</v>
      </c>
      <c r="AE2190" s="23">
        <v>0.124501131504076</v>
      </c>
      <c r="AF2190" s="64">
        <v>24.6434547343815</v>
      </c>
      <c r="AG2190" s="23">
        <v>-8.65379289280099E-4</v>
      </c>
      <c r="AH2190" s="63">
        <v>-6.1813637296872903</v>
      </c>
      <c r="AI2190" s="23">
        <v>3.7340392209444001E-3</v>
      </c>
      <c r="AJ2190" s="63">
        <v>10.4595168943051</v>
      </c>
      <c r="AK2190" s="23">
        <v>0.554964999999502</v>
      </c>
      <c r="AL2190" s="23">
        <v>5.65020732610719E-2</v>
      </c>
      <c r="AM2190" s="63">
        <v>56.241072250413701</v>
      </c>
      <c r="AN2190" s="19"/>
      <c r="AO2190" s="26">
        <v>1.4175264581354E-2</v>
      </c>
      <c r="AP2190" s="26">
        <v>-3.9412754195836897E-2</v>
      </c>
      <c r="AQ2190" s="26">
        <v>4.9604414665736798E-2</v>
      </c>
      <c r="AR2190" s="26">
        <v>-5.4325394133265897E-2</v>
      </c>
      <c r="AS2190" s="24">
        <v>5</v>
      </c>
      <c r="AT2190" s="24">
        <v>7</v>
      </c>
      <c r="AU2190" s="24">
        <v>6</v>
      </c>
      <c r="AV2190" s="25">
        <v>6</v>
      </c>
      <c r="AW2190" s="19"/>
      <c r="AX2190" s="29">
        <v>6.8848273697367401E-2</v>
      </c>
      <c r="AY2190" s="30">
        <v>-0.47981287797620098</v>
      </c>
      <c r="AZ2190" s="30">
        <v>0.37061839238731398</v>
      </c>
      <c r="BA2190" s="30">
        <v>-0.59244332414254997</v>
      </c>
      <c r="BB2190" s="62">
        <v>7.0641162269930603E-3</v>
      </c>
      <c r="BC2190" s="108">
        <v>-13.115782515014899</v>
      </c>
      <c r="BD2190" s="22">
        <v>43747</v>
      </c>
      <c r="BE2190" s="22">
        <v>43916</v>
      </c>
      <c r="BF2190" s="24"/>
      <c r="BG2190" s="22"/>
    </row>
    <row r="2191" spans="2:59" x14ac:dyDescent="0.25">
      <c r="B2191" s="17" t="s">
        <v>2205</v>
      </c>
      <c r="C2191" s="17" t="s">
        <v>6471</v>
      </c>
      <c r="D2191" s="17" t="s">
        <v>3379</v>
      </c>
      <c r="E2191" s="20" t="s">
        <v>7293</v>
      </c>
      <c r="F2191" s="20" t="s">
        <v>3160</v>
      </c>
      <c r="G2191" s="82" t="s">
        <v>7253</v>
      </c>
      <c r="H2191" s="85" t="s">
        <v>7277</v>
      </c>
      <c r="I2191" s="21" t="s">
        <v>7417</v>
      </c>
      <c r="J2191" s="21" t="s">
        <v>8426</v>
      </c>
      <c r="L2191" s="22">
        <v>44015</v>
      </c>
      <c r="M2191" s="98">
        <v>1569.1787999998801</v>
      </c>
      <c r="N2191" s="94">
        <v>1569.1787999998801</v>
      </c>
      <c r="O2191" s="94">
        <v>1658.48570000008</v>
      </c>
      <c r="P2191" s="62">
        <f t="shared" si="34"/>
        <v>0.94615154052869099</v>
      </c>
      <c r="Q2191" s="22">
        <v>43747</v>
      </c>
      <c r="R2191" s="99">
        <v>10059338.356000001</v>
      </c>
      <c r="S2191" s="99">
        <v>9901605.4617187493</v>
      </c>
      <c r="T2191" s="19"/>
      <c r="U2191" s="23">
        <v>2.1155665308469901E-4</v>
      </c>
      <c r="V2191" s="63">
        <v>-0.536865621506877</v>
      </c>
      <c r="W2191" s="23">
        <v>-3.7661593523807803E-5</v>
      </c>
      <c r="X2191" s="63">
        <v>-9.6065361240180192</v>
      </c>
      <c r="Y2191" s="23">
        <v>-1.0169890720135299E-4</v>
      </c>
      <c r="Z2191" s="63">
        <v>13.190433489857201</v>
      </c>
      <c r="AA2191" s="23">
        <v>-7.0420476422441399E-3</v>
      </c>
      <c r="AB2191" s="63">
        <v>16.202410945436</v>
      </c>
      <c r="AC2191" s="23">
        <v>9.5854559167491998E-2</v>
      </c>
      <c r="AD2191" s="63">
        <v>29.652753164293198</v>
      </c>
      <c r="AE2191" s="23">
        <v>0.12852475470208399</v>
      </c>
      <c r="AF2191" s="64">
        <v>25.045817054167902</v>
      </c>
      <c r="AG2191" s="23">
        <v>-8.5563875381922095E-4</v>
      </c>
      <c r="AH2191" s="63">
        <v>-6.1803896761411998</v>
      </c>
      <c r="AI2191" s="23">
        <v>4.3380025781516503E-3</v>
      </c>
      <c r="AJ2191" s="63">
        <v>10.5199132300186</v>
      </c>
      <c r="AK2191" s="23">
        <v>0.56917880000022703</v>
      </c>
      <c r="AL2191" s="23">
        <v>5.7699692044479903E-2</v>
      </c>
      <c r="AM2191" s="63">
        <v>57.662452250486197</v>
      </c>
      <c r="AN2191" s="19"/>
      <c r="AO2191" s="26">
        <v>1.41785768973932E-2</v>
      </c>
      <c r="AP2191" s="26">
        <v>-3.94096279369478E-2</v>
      </c>
      <c r="AQ2191" s="26">
        <v>4.9706719719324603E-2</v>
      </c>
      <c r="AR2191" s="26">
        <v>-5.4230049562684103E-2</v>
      </c>
      <c r="AS2191" s="24">
        <v>5</v>
      </c>
      <c r="AT2191" s="24">
        <v>7</v>
      </c>
      <c r="AU2191" s="24">
        <v>6</v>
      </c>
      <c r="AV2191" s="25">
        <v>6</v>
      </c>
      <c r="AW2191" s="19"/>
      <c r="AX2191" s="29">
        <v>6.8849207275852697E-2</v>
      </c>
      <c r="AY2191" s="30">
        <v>-0.464024819663791</v>
      </c>
      <c r="AZ2191" s="30">
        <v>0.37437180885854099</v>
      </c>
      <c r="BA2191" s="30">
        <v>-0.57319946913412401</v>
      </c>
      <c r="BB2191" s="62">
        <v>7.0642374390627099E-3</v>
      </c>
      <c r="BC2191" s="108">
        <v>-13.067963142515501</v>
      </c>
      <c r="BD2191" s="22">
        <v>43747</v>
      </c>
      <c r="BE2191" s="22">
        <v>43916</v>
      </c>
      <c r="BF2191" s="24"/>
      <c r="BG2191" s="22"/>
    </row>
    <row r="2192" spans="2:59" x14ac:dyDescent="0.25">
      <c r="B2192" s="17" t="s">
        <v>2206</v>
      </c>
      <c r="C2192" s="17" t="s">
        <v>6472</v>
      </c>
      <c r="D2192" s="17" t="s">
        <v>3379</v>
      </c>
      <c r="E2192" s="20" t="s">
        <v>7337</v>
      </c>
      <c r="F2192" s="20" t="s">
        <v>3160</v>
      </c>
      <c r="G2192" s="82" t="s">
        <v>7253</v>
      </c>
      <c r="H2192" s="85" t="s">
        <v>7277</v>
      </c>
      <c r="I2192" s="21" t="s">
        <v>7417</v>
      </c>
      <c r="J2192" s="21" t="s">
        <v>8427</v>
      </c>
      <c r="L2192" s="22">
        <v>44015</v>
      </c>
      <c r="M2192" s="98">
        <v>1446.3136999998201</v>
      </c>
      <c r="N2192" s="94">
        <v>1446.3136999998201</v>
      </c>
      <c r="O2192" s="94">
        <v>1522.37810000032</v>
      </c>
      <c r="P2192" s="62">
        <f t="shared" si="34"/>
        <v>0.95003580253782949</v>
      </c>
      <c r="Q2192" s="22">
        <v>43747</v>
      </c>
      <c r="R2192" s="99">
        <v>376105.48800000001</v>
      </c>
      <c r="S2192" s="99">
        <v>770385.31054199196</v>
      </c>
      <c r="T2192" s="19"/>
      <c r="U2192" s="23">
        <v>2.2676571279589601E-4</v>
      </c>
      <c r="V2192" s="63">
        <v>-0.53534471553575702</v>
      </c>
      <c r="W2192" s="23">
        <v>4.2055585618072698E-4</v>
      </c>
      <c r="X2192" s="63">
        <v>-9.5607143790548399</v>
      </c>
      <c r="Y2192" s="23">
        <v>2.6817652851605098E-3</v>
      </c>
      <c r="Z2192" s="63">
        <v>13.468779909104301</v>
      </c>
      <c r="AA2192" s="23">
        <v>-1.4680620897706801E-3</v>
      </c>
      <c r="AB2192" s="63">
        <v>16.7598095006833</v>
      </c>
      <c r="AC2192" s="23">
        <v>0.108183863760205</v>
      </c>
      <c r="AD2192" s="63">
        <v>30.885683623550001</v>
      </c>
      <c r="AE2192" s="23">
        <v>0.14761909182751001</v>
      </c>
      <c r="AF2192" s="64">
        <v>26.9552507667104</v>
      </c>
      <c r="AG2192" s="23">
        <v>-8.0988693480321704E-4</v>
      </c>
      <c r="AH2192" s="63">
        <v>-6.1758144942359596</v>
      </c>
      <c r="AI2192" s="23">
        <v>7.1799277902755403E-3</v>
      </c>
      <c r="AJ2192" s="63">
        <v>10.804105751231001</v>
      </c>
      <c r="AK2192" s="23">
        <v>0.44631370000017301</v>
      </c>
      <c r="AL2192" s="23">
        <v>4.70167546263838E-2</v>
      </c>
      <c r="AM2192" s="63">
        <v>45.375942250480897</v>
      </c>
      <c r="AN2192" s="19"/>
      <c r="AO2192" s="26">
        <v>1.41941251895332E-2</v>
      </c>
      <c r="AP2192" s="26">
        <v>-3.9394960427671301E-2</v>
      </c>
      <c r="AQ2192" s="26">
        <v>5.0187780278065502E-2</v>
      </c>
      <c r="AR2192" s="26">
        <v>-5.37821424586582E-2</v>
      </c>
      <c r="AS2192" s="24">
        <v>6</v>
      </c>
      <c r="AT2192" s="24">
        <v>6</v>
      </c>
      <c r="AU2192" s="24">
        <v>6</v>
      </c>
      <c r="AV2192" s="25">
        <v>6</v>
      </c>
      <c r="AW2192" s="19"/>
      <c r="AX2192" s="29">
        <v>6.8854083326150395E-2</v>
      </c>
      <c r="AY2192" s="30">
        <v>-0.389615140218666</v>
      </c>
      <c r="AZ2192" s="30">
        <v>0.39206197460589498</v>
      </c>
      <c r="BA2192" s="30">
        <v>-0.482269821162845</v>
      </c>
      <c r="BB2192" s="62">
        <v>7.0648577233714599E-3</v>
      </c>
      <c r="BC2192" s="108">
        <v>-12.842959314803</v>
      </c>
      <c r="BD2192" s="22">
        <v>43747</v>
      </c>
      <c r="BE2192" s="22">
        <v>43916</v>
      </c>
      <c r="BF2192" s="24"/>
      <c r="BG2192" s="22"/>
    </row>
    <row r="2193" spans="2:59" x14ac:dyDescent="0.25">
      <c r="B2193" s="17" t="s">
        <v>2207</v>
      </c>
      <c r="C2193" s="17" t="s">
        <v>6473</v>
      </c>
      <c r="D2193" s="17" t="s">
        <v>3379</v>
      </c>
      <c r="E2193" s="20" t="s">
        <v>7294</v>
      </c>
      <c r="F2193" s="20" t="s">
        <v>3160</v>
      </c>
      <c r="G2193" s="82" t="s">
        <v>7253</v>
      </c>
      <c r="H2193" s="85" t="s">
        <v>7277</v>
      </c>
      <c r="I2193" s="21" t="s">
        <v>7417</v>
      </c>
      <c r="J2193" s="21" t="s">
        <v>8428</v>
      </c>
      <c r="L2193" s="22">
        <v>44015</v>
      </c>
      <c r="M2193" s="98">
        <v>1092.0200999993799</v>
      </c>
      <c r="N2193" s="94">
        <v>1092.0200999993799</v>
      </c>
      <c r="O2193" s="94">
        <v>1120.6978999990999</v>
      </c>
      <c r="P2193" s="62">
        <f t="shared" si="34"/>
        <v>0.97441076671978855</v>
      </c>
      <c r="Q2193" s="22">
        <v>43798</v>
      </c>
      <c r="R2193" s="99">
        <v>1072773.0430000001</v>
      </c>
      <c r="S2193" s="99">
        <v>282772.53561377001</v>
      </c>
      <c r="T2193" s="19"/>
      <c r="U2193" s="23">
        <v>2.21198693907354E-4</v>
      </c>
      <c r="V2193" s="63">
        <v>-0.53590141742461095</v>
      </c>
      <c r="W2193" s="23">
        <v>2.5491375163255698E-4</v>
      </c>
      <c r="X2193" s="63">
        <v>-9.5772785895096604</v>
      </c>
      <c r="Y2193" s="23">
        <v>-2.2558522336112202E-2</v>
      </c>
      <c r="Z2193" s="63">
        <v>10.944751146977101</v>
      </c>
      <c r="AA2193" s="23">
        <v>-2.41997580023963E-2</v>
      </c>
      <c r="AB2193" s="63">
        <v>14.4866399094171</v>
      </c>
      <c r="AC2193" s="23">
        <v>6.5122559992232695E-2</v>
      </c>
      <c r="AD2193" s="63">
        <v>26.57955324676</v>
      </c>
      <c r="AE2193" s="23">
        <v>1.47222146842978E-2</v>
      </c>
      <c r="AF2193" s="64">
        <v>13.665563052389199</v>
      </c>
      <c r="AG2193" s="23">
        <v>-8.2640748951234898E-4</v>
      </c>
      <c r="AH2193" s="63">
        <v>-6.1774665497068799</v>
      </c>
      <c r="AI2193" s="23">
        <v>-1.8189767659350799E-2</v>
      </c>
      <c r="AJ2193" s="63">
        <v>8.2671362062683293</v>
      </c>
      <c r="AK2193" s="23">
        <v>9.2020099999062993E-2</v>
      </c>
      <c r="AL2193" s="23">
        <v>1.13940347109747E-2</v>
      </c>
      <c r="AM2193" s="63">
        <v>11.5457332098304</v>
      </c>
      <c r="AN2193" s="19"/>
      <c r="AO2193" s="26">
        <v>7.6394960615289199E-3</v>
      </c>
      <c r="AP2193" s="26">
        <v>-7.3745458867051604E-3</v>
      </c>
      <c r="AQ2193" s="26">
        <v>2.2458945222751901E-3</v>
      </c>
      <c r="AR2193" s="26">
        <v>-1.8250464657285199E-2</v>
      </c>
      <c r="AS2193" s="24">
        <v>2</v>
      </c>
      <c r="AT2193" s="24">
        <v>5</v>
      </c>
      <c r="AU2193" s="24">
        <v>7</v>
      </c>
      <c r="AV2193" s="25">
        <v>5</v>
      </c>
      <c r="AW2193" s="19"/>
      <c r="AX2193" s="29">
        <v>2.2118935584512701E-2</v>
      </c>
      <c r="AY2193" s="30">
        <v>-2.2684815839929802</v>
      </c>
      <c r="AZ2193" s="30">
        <v>0.31237268835957399</v>
      </c>
      <c r="BA2193" s="30">
        <v>-2.9552225230290801</v>
      </c>
      <c r="BB2193" s="62">
        <v>2.2843558716272101E-3</v>
      </c>
      <c r="BC2193" s="108">
        <v>-4.6616844734162397</v>
      </c>
      <c r="BD2193" s="22">
        <v>43798</v>
      </c>
      <c r="BE2193" s="22">
        <v>43991</v>
      </c>
      <c r="BF2193" s="24"/>
      <c r="BG2193" s="22"/>
    </row>
    <row r="2194" spans="2:59" x14ac:dyDescent="0.25">
      <c r="B2194" s="17" t="s">
        <v>2208</v>
      </c>
      <c r="C2194" s="17" t="s">
        <v>6474</v>
      </c>
      <c r="D2194" s="17" t="s">
        <v>3379</v>
      </c>
      <c r="E2194" s="20" t="s">
        <v>7322</v>
      </c>
      <c r="F2194" s="20" t="s">
        <v>3160</v>
      </c>
      <c r="G2194" s="82" t="s">
        <v>7253</v>
      </c>
      <c r="H2194" s="85" t="s">
        <v>7277</v>
      </c>
      <c r="I2194" s="21" t="s">
        <v>7417</v>
      </c>
      <c r="J2194" s="21" t="s">
        <v>8429</v>
      </c>
      <c r="L2194" s="22">
        <v>44015</v>
      </c>
      <c r="M2194" s="98">
        <v>1219.5088999997799</v>
      </c>
      <c r="N2194" s="94">
        <v>1219.5088999997799</v>
      </c>
      <c r="O2194" s="94">
        <v>1280.79270000011</v>
      </c>
      <c r="P2194" s="62">
        <f t="shared" si="34"/>
        <v>0.95215166357496817</v>
      </c>
      <c r="Q2194" s="22">
        <v>43747</v>
      </c>
      <c r="R2194" s="99">
        <v>126.34099999999999</v>
      </c>
      <c r="S2194" s="99">
        <v>1164.5034809169799</v>
      </c>
      <c r="T2194" s="19"/>
      <c r="U2194" s="23">
        <v>2.2957131113798799E-4</v>
      </c>
      <c r="V2194" s="63">
        <v>-0.53506415570154797</v>
      </c>
      <c r="W2194" s="23">
        <v>5.3853932331549004E-4</v>
      </c>
      <c r="X2194" s="63">
        <v>-9.5489160323340894</v>
      </c>
      <c r="Y2194" s="23">
        <v>3.8695823641319298E-3</v>
      </c>
      <c r="Z2194" s="63">
        <v>13.587561616994201</v>
      </c>
      <c r="AA2194" s="23">
        <v>1.833271679061E-3</v>
      </c>
      <c r="AB2194" s="63">
        <v>17.089942877559199</v>
      </c>
      <c r="AC2194" s="23">
        <v>0.116238018836157</v>
      </c>
      <c r="AD2194" s="63">
        <v>31.691099131159699</v>
      </c>
      <c r="AE2194" s="23">
        <v>0.160507757216692</v>
      </c>
      <c r="AF2194" s="64">
        <v>28.244117305643201</v>
      </c>
      <c r="AG2194" s="23">
        <v>-8.0672285457694703E-4</v>
      </c>
      <c r="AH2194" s="63">
        <v>-6.1754980862169804</v>
      </c>
      <c r="AI2194" s="23">
        <v>8.4046336505707604E-3</v>
      </c>
      <c r="AJ2194" s="63">
        <v>10.9265763372678</v>
      </c>
      <c r="AK2194" s="23">
        <v>0.21950889999978199</v>
      </c>
      <c r="AL2194" s="23">
        <v>5.07086511570378E-2</v>
      </c>
      <c r="AM2194" s="63">
        <v>20.581060242693599</v>
      </c>
      <c r="AN2194" s="19"/>
      <c r="AO2194" s="26">
        <v>1.42140634216048E-2</v>
      </c>
      <c r="AP2194" s="26">
        <v>-3.9378277869218402E-2</v>
      </c>
      <c r="AQ2194" s="26">
        <v>5.0309174055655603E-2</v>
      </c>
      <c r="AR2194" s="26">
        <v>-5.3658887259225602E-2</v>
      </c>
      <c r="AS2194" s="24">
        <v>6</v>
      </c>
      <c r="AT2194" s="24">
        <v>6</v>
      </c>
      <c r="AU2194" s="24">
        <v>6</v>
      </c>
      <c r="AV2194" s="25">
        <v>6</v>
      </c>
      <c r="AW2194" s="19"/>
      <c r="AX2194" s="29">
        <v>6.8857922028837504E-2</v>
      </c>
      <c r="AY2194" s="30">
        <v>-0.345640529224511</v>
      </c>
      <c r="AZ2194" s="30">
        <v>0.40252739134030002</v>
      </c>
      <c r="BA2194" s="30">
        <v>-0.42832194922903</v>
      </c>
      <c r="BB2194" s="62">
        <v>7.0653420360758902E-3</v>
      </c>
      <c r="BC2194" s="108">
        <v>-12.6844492477394</v>
      </c>
      <c r="BD2194" s="22">
        <v>43747</v>
      </c>
      <c r="BE2194" s="22">
        <v>43916</v>
      </c>
      <c r="BF2194" s="24"/>
      <c r="BG2194" s="22"/>
    </row>
    <row r="2195" spans="2:59" x14ac:dyDescent="0.25">
      <c r="B2195" s="17" t="s">
        <v>2209</v>
      </c>
      <c r="C2195" s="17" t="s">
        <v>6475</v>
      </c>
      <c r="D2195" s="17" t="s">
        <v>3379</v>
      </c>
      <c r="E2195" s="20" t="s">
        <v>7406</v>
      </c>
      <c r="F2195" s="20" t="s">
        <v>3160</v>
      </c>
      <c r="G2195" s="82" t="s">
        <v>7253</v>
      </c>
      <c r="H2195" s="85" t="s">
        <v>7277</v>
      </c>
      <c r="I2195" s="21" t="s">
        <v>7417</v>
      </c>
      <c r="J2195" s="21" t="s">
        <v>8430</v>
      </c>
      <c r="L2195" s="22">
        <v>44015</v>
      </c>
      <c r="M2195" s="98">
        <v>1177.2234000004801</v>
      </c>
      <c r="N2195" s="94">
        <v>1177.2234000004801</v>
      </c>
      <c r="O2195" s="94">
        <v>1232.34369999915</v>
      </c>
      <c r="P2195" s="62">
        <f t="shared" si="34"/>
        <v>0.95527197485676441</v>
      </c>
      <c r="Q2195" s="22">
        <v>43747</v>
      </c>
      <c r="R2195" s="99">
        <v>13676809.521</v>
      </c>
      <c r="S2195" s="99">
        <v>15033412.976890599</v>
      </c>
      <c r="T2195" s="19"/>
      <c r="U2195" s="23">
        <v>2.4733793179621E-4</v>
      </c>
      <c r="V2195" s="63">
        <v>-0.53328749363572603</v>
      </c>
      <c r="W2195" s="23">
        <v>1.03587977355346E-3</v>
      </c>
      <c r="X2195" s="63">
        <v>-9.4991819873102905</v>
      </c>
      <c r="Y2195" s="23">
        <v>6.4282058301614597E-3</v>
      </c>
      <c r="Z2195" s="63">
        <v>13.8434239635972</v>
      </c>
      <c r="AA2195" s="23">
        <v>6.0593101716222E-3</v>
      </c>
      <c r="AB2195" s="63">
        <v>17.512546726822599</v>
      </c>
      <c r="AC2195" s="23">
        <v>0.124943452934531</v>
      </c>
      <c r="AD2195" s="63">
        <v>32.561642540968002</v>
      </c>
      <c r="AE2195" s="23"/>
      <c r="AF2195" s="64"/>
      <c r="AG2195" s="23">
        <v>-7.48405213926162E-4</v>
      </c>
      <c r="AH2195" s="63">
        <v>-6.1696663221519001</v>
      </c>
      <c r="AI2195" s="23">
        <v>1.1005415110048501E-2</v>
      </c>
      <c r="AJ2195" s="63">
        <v>11.1866544832155</v>
      </c>
      <c r="AK2195" s="23">
        <v>0.177223400000075</v>
      </c>
      <c r="AL2195" s="23">
        <v>5.6740555104624897E-2</v>
      </c>
      <c r="AM2195" s="63">
        <v>36.569266486563698</v>
      </c>
      <c r="AN2195" s="19"/>
      <c r="AO2195" s="26">
        <v>1.4214972150512E-2</v>
      </c>
      <c r="AP2195" s="26">
        <v>-3.9375143390316197E-2</v>
      </c>
      <c r="AQ2195" s="26">
        <v>5.0833649826017797E-2</v>
      </c>
      <c r="AR2195" s="26">
        <v>-5.31808301675483E-2</v>
      </c>
      <c r="AS2195" s="24">
        <v>6</v>
      </c>
      <c r="AT2195" s="24">
        <v>6</v>
      </c>
      <c r="AU2195" s="24">
        <v>6</v>
      </c>
      <c r="AV2195" s="25">
        <v>6</v>
      </c>
      <c r="AW2195" s="19"/>
      <c r="AX2195" s="29">
        <v>6.8861388957520794E-2</v>
      </c>
      <c r="AY2195" s="30">
        <v>-0.28915859008793598</v>
      </c>
      <c r="AZ2195" s="30">
        <v>0.41594500491373798</v>
      </c>
      <c r="BA2195" s="30">
        <v>-0.35890625602223702</v>
      </c>
      <c r="BB2195" s="62">
        <v>7.0657699883940996E-3</v>
      </c>
      <c r="BC2195" s="108">
        <v>-12.5402028671087</v>
      </c>
      <c r="BD2195" s="22">
        <v>43747</v>
      </c>
      <c r="BE2195" s="22">
        <v>43916</v>
      </c>
      <c r="BF2195" s="24"/>
      <c r="BG2195" s="22"/>
    </row>
    <row r="2196" spans="2:59" x14ac:dyDescent="0.25">
      <c r="B2196" s="17" t="s">
        <v>2210</v>
      </c>
      <c r="C2196" s="17" t="s">
        <v>6476</v>
      </c>
      <c r="D2196" s="17" t="s">
        <v>3380</v>
      </c>
      <c r="E2196" s="20" t="s">
        <v>7289</v>
      </c>
      <c r="F2196" s="20" t="s">
        <v>3160</v>
      </c>
      <c r="G2196" s="82" t="s">
        <v>7254</v>
      </c>
      <c r="H2196" s="85" t="s">
        <v>7266</v>
      </c>
      <c r="I2196" s="21" t="s">
        <v>7417</v>
      </c>
      <c r="J2196" s="21" t="s">
        <v>8431</v>
      </c>
      <c r="L2196" s="22">
        <v>44015</v>
      </c>
      <c r="M2196" s="98">
        <v>1148.57090000063</v>
      </c>
      <c r="N2196" s="94">
        <v>1148.57090000063</v>
      </c>
      <c r="O2196" s="94">
        <v>1150.00339999981</v>
      </c>
      <c r="P2196" s="62">
        <f t="shared" si="34"/>
        <v>0.99875435150958669</v>
      </c>
      <c r="Q2196" s="22">
        <v>43745</v>
      </c>
      <c r="R2196" s="99">
        <v>24329960.596000001</v>
      </c>
      <c r="S2196" s="99">
        <v>27818958.734593701</v>
      </c>
      <c r="T2196" s="19"/>
      <c r="U2196" s="23">
        <v>-8.8885174591268906E-5</v>
      </c>
      <c r="V2196" s="63">
        <v>-0.56690980427447402</v>
      </c>
      <c r="W2196" s="23">
        <v>-8.5641805526393E-4</v>
      </c>
      <c r="X2196" s="63">
        <v>-9.6884117701993109</v>
      </c>
      <c r="Y2196" s="23">
        <v>5.1306190962350203E-3</v>
      </c>
      <c r="Z2196" s="63">
        <v>13.7136652902118</v>
      </c>
      <c r="AA2196" s="23">
        <v>9.8344861689838598E-3</v>
      </c>
      <c r="AB2196" s="63">
        <v>17.890064326551499</v>
      </c>
      <c r="AC2196" s="23">
        <v>3.9973535507670001E-2</v>
      </c>
      <c r="AD2196" s="63">
        <v>24.064650798303798</v>
      </c>
      <c r="AE2196" s="23">
        <v>6.0887194242241101E-2</v>
      </c>
      <c r="AF2196" s="64">
        <v>18.282061008183501</v>
      </c>
      <c r="AG2196" s="23">
        <v>-1.12474960587861E-4</v>
      </c>
      <c r="AH2196" s="63">
        <v>-6.10607329681807</v>
      </c>
      <c r="AI2196" s="23">
        <v>6.11973864215543E-3</v>
      </c>
      <c r="AJ2196" s="63">
        <v>10.698086836419</v>
      </c>
      <c r="AK2196" s="23">
        <v>0.148570900000777</v>
      </c>
      <c r="AL2196" s="23">
        <v>2.4640847595947001E-2</v>
      </c>
      <c r="AM2196" s="63">
        <v>4.2571649819292396</v>
      </c>
      <c r="AN2196" s="19"/>
      <c r="AO2196" s="26">
        <v>3.4907296922028798E-3</v>
      </c>
      <c r="AP2196" s="26">
        <v>-5.2521511552186002E-3</v>
      </c>
      <c r="AQ2196" s="26">
        <v>5.2523133490467401E-3</v>
      </c>
      <c r="AR2196" s="26">
        <v>-5.8450713268030103E-3</v>
      </c>
      <c r="AS2196" s="24">
        <v>6</v>
      </c>
      <c r="AT2196" s="24">
        <v>6</v>
      </c>
      <c r="AU2196" s="24">
        <v>7</v>
      </c>
      <c r="AV2196" s="25">
        <v>5</v>
      </c>
      <c r="AW2196" s="19"/>
      <c r="AX2196" s="29">
        <v>1.1125476840297801E-2</v>
      </c>
      <c r="AY2196" s="30">
        <v>-1.7178440211700901</v>
      </c>
      <c r="AZ2196" s="30">
        <v>0.42886309745517798</v>
      </c>
      <c r="BA2196" s="30">
        <v>-2.0988092345796798</v>
      </c>
      <c r="BB2196" s="62">
        <v>1.1485760574362299E-3</v>
      </c>
      <c r="BC2196" s="108">
        <v>-1.40124803103936</v>
      </c>
      <c r="BD2196" s="22">
        <v>43745</v>
      </c>
      <c r="BE2196" s="22">
        <v>43783</v>
      </c>
      <c r="BF2196" s="24"/>
      <c r="BG2196" s="22"/>
    </row>
    <row r="2197" spans="2:59" x14ac:dyDescent="0.25">
      <c r="B2197" s="17" t="s">
        <v>2211</v>
      </c>
      <c r="C2197" s="17" t="s">
        <v>6477</v>
      </c>
      <c r="D2197" s="17" t="s">
        <v>3380</v>
      </c>
      <c r="E2197" s="20" t="s">
        <v>7335</v>
      </c>
      <c r="F2197" s="20" t="s">
        <v>3160</v>
      </c>
      <c r="G2197" s="82" t="s">
        <v>7254</v>
      </c>
      <c r="H2197" s="85" t="s">
        <v>7266</v>
      </c>
      <c r="I2197" s="21" t="s">
        <v>7417</v>
      </c>
      <c r="J2197" s="21" t="s">
        <v>8432</v>
      </c>
      <c r="L2197" s="22">
        <v>44015</v>
      </c>
      <c r="M2197" s="98">
        <v>1168.9744000006499</v>
      </c>
      <c r="N2197" s="94">
        <v>1168.9744000006499</v>
      </c>
      <c r="O2197" s="94">
        <v>1169.7760000005401</v>
      </c>
      <c r="P2197" s="62">
        <f t="shared" si="34"/>
        <v>0.99931474060000391</v>
      </c>
      <c r="Q2197" s="22">
        <v>43984</v>
      </c>
      <c r="R2197" s="99">
        <v>806.42399999999998</v>
      </c>
      <c r="S2197" s="99">
        <v>3948.2848244285601</v>
      </c>
      <c r="T2197" s="19"/>
      <c r="U2197" s="23">
        <v>-7.1938229666557204E-5</v>
      </c>
      <c r="V2197" s="63">
        <v>-0.56521510978200196</v>
      </c>
      <c r="W2197" s="23">
        <v>-3.4830372260330499E-4</v>
      </c>
      <c r="X2197" s="63">
        <v>-9.6376003369223309</v>
      </c>
      <c r="Y2197" s="23">
        <v>8.2050194032490305E-3</v>
      </c>
      <c r="Z2197" s="63">
        <v>14.0211053209059</v>
      </c>
      <c r="AA2197" s="23">
        <v>1.6065662399341801E-2</v>
      </c>
      <c r="AB2197" s="63">
        <v>18.513181949587299</v>
      </c>
      <c r="AC2197" s="23">
        <v>5.2558294908521902E-2</v>
      </c>
      <c r="AD2197" s="63">
        <v>25.323126738396201</v>
      </c>
      <c r="AE2197" s="23">
        <v>8.04395128252509E-2</v>
      </c>
      <c r="AF2197" s="64">
        <v>20.237292866484498</v>
      </c>
      <c r="AG2197" s="23">
        <v>-6.0733311329386197E-5</v>
      </c>
      <c r="AH2197" s="63">
        <v>-6.1008991318885801</v>
      </c>
      <c r="AI2197" s="23">
        <v>9.2485103978106106E-3</v>
      </c>
      <c r="AJ2197" s="63">
        <v>11.0109640119917</v>
      </c>
      <c r="AK2197" s="23">
        <v>0.16897440000146199</v>
      </c>
      <c r="AL2197" s="23">
        <v>3.2343720640710699E-2</v>
      </c>
      <c r="AM2197" s="63">
        <v>6.5143815634655802</v>
      </c>
      <c r="AN2197" s="19"/>
      <c r="AO2197" s="26">
        <v>3.5067317912762502E-3</v>
      </c>
      <c r="AP2197" s="26">
        <v>-5.2357588529048397E-3</v>
      </c>
      <c r="AQ2197" s="26">
        <v>5.7594120007706797E-3</v>
      </c>
      <c r="AR2197" s="26">
        <v>-5.3365331050372299E-3</v>
      </c>
      <c r="AS2197" s="24">
        <v>7</v>
      </c>
      <c r="AT2197" s="24">
        <v>5</v>
      </c>
      <c r="AU2197" s="24">
        <v>7</v>
      </c>
      <c r="AV2197" s="25">
        <v>5</v>
      </c>
      <c r="AW2197" s="19"/>
      <c r="AX2197" s="29">
        <v>1.1140339174908099E-2</v>
      </c>
      <c r="AY2197" s="30">
        <v>-1.20818794490879</v>
      </c>
      <c r="AZ2197" s="30">
        <v>0.44886737082970302</v>
      </c>
      <c r="BA2197" s="30">
        <v>-1.49774434282517</v>
      </c>
      <c r="BB2197" s="62">
        <v>1.15013325842369E-3</v>
      </c>
      <c r="BC2197" s="108">
        <v>-1.3369323362621801</v>
      </c>
      <c r="BD2197" s="22">
        <v>43745</v>
      </c>
      <c r="BE2197" s="22">
        <v>43783</v>
      </c>
      <c r="BF2197" s="24">
        <v>109</v>
      </c>
      <c r="BG2197" s="22">
        <v>43896</v>
      </c>
    </row>
    <row r="2198" spans="2:59" x14ac:dyDescent="0.25">
      <c r="B2198" s="17" t="s">
        <v>2212</v>
      </c>
      <c r="C2198" s="17" t="s">
        <v>6478</v>
      </c>
      <c r="D2198" s="17" t="s">
        <v>3380</v>
      </c>
      <c r="E2198" s="20" t="s">
        <v>7336</v>
      </c>
      <c r="F2198" s="20" t="s">
        <v>3160</v>
      </c>
      <c r="G2198" s="82" t="s">
        <v>7254</v>
      </c>
      <c r="H2198" s="85" t="s">
        <v>7266</v>
      </c>
      <c r="I2198" s="21" t="s">
        <v>7417</v>
      </c>
      <c r="J2198" s="21" t="s">
        <v>8433</v>
      </c>
      <c r="L2198" s="22">
        <v>44015</v>
      </c>
      <c r="M2198" s="98">
        <v>1172.56919999979</v>
      </c>
      <c r="N2198" s="94">
        <v>1172.56919999979</v>
      </c>
      <c r="O2198" s="94">
        <v>1173.0026999991401</v>
      </c>
      <c r="P2198" s="62">
        <f t="shared" si="34"/>
        <v>0.99963043563382215</v>
      </c>
      <c r="Q2198" s="22">
        <v>43984</v>
      </c>
      <c r="R2198" s="99">
        <v>18.934999999999999</v>
      </c>
      <c r="S2198" s="99">
        <v>10602.802756851201</v>
      </c>
      <c r="T2198" s="19"/>
      <c r="U2198" s="23">
        <v>-5.28725495314575E-5</v>
      </c>
      <c r="V2198" s="63">
        <v>-0.56330854176849199</v>
      </c>
      <c r="W2198" s="23">
        <v>0</v>
      </c>
      <c r="X2198" s="63">
        <v>-9.6027699646656401</v>
      </c>
      <c r="Y2198" s="23">
        <v>1.1160919284520799E-2</v>
      </c>
      <c r="Z2198" s="63">
        <v>14.3166953090404</v>
      </c>
      <c r="AA2198" s="23">
        <v>2.2463394047008499E-2</v>
      </c>
      <c r="AB2198" s="63">
        <v>19.1529551143467</v>
      </c>
      <c r="AC2198" s="23">
        <v>6.7962585171699202E-2</v>
      </c>
      <c r="AD2198" s="63">
        <v>26.863555764692101</v>
      </c>
      <c r="AE2198" s="23">
        <v>9.7528950591367902E-2</v>
      </c>
      <c r="AF2198" s="64">
        <v>21.946236643096199</v>
      </c>
      <c r="AG2198" s="23">
        <v>-5.28725495314575E-5</v>
      </c>
      <c r="AH2198" s="63">
        <v>-6.1001130557124297</v>
      </c>
      <c r="AI2198" s="23">
        <v>1.22420100615273E-2</v>
      </c>
      <c r="AJ2198" s="63">
        <v>11.3103139783634</v>
      </c>
      <c r="AK2198" s="23">
        <v>0.172569200000144</v>
      </c>
      <c r="AL2198" s="23">
        <v>3.2990185847665998E-2</v>
      </c>
      <c r="AM2198" s="63">
        <v>6.8738615633337803</v>
      </c>
      <c r="AN2198" s="19"/>
      <c r="AO2198" s="26">
        <v>3.5573609329731001E-3</v>
      </c>
      <c r="AP2198" s="26">
        <v>-5.2544528180078504E-3</v>
      </c>
      <c r="AQ2198" s="26">
        <v>6.0305774932203297E-3</v>
      </c>
      <c r="AR2198" s="26">
        <v>-4.5940703994347097E-3</v>
      </c>
      <c r="AS2198" s="24">
        <v>7</v>
      </c>
      <c r="AT2198" s="24">
        <v>5</v>
      </c>
      <c r="AU2198" s="24">
        <v>7</v>
      </c>
      <c r="AV2198" s="25">
        <v>5</v>
      </c>
      <c r="AW2198" s="19"/>
      <c r="AX2198" s="29">
        <v>1.1094865742124999E-2</v>
      </c>
      <c r="AY2198" s="30">
        <v>-0.67495955121739803</v>
      </c>
      <c r="AZ2198" s="30">
        <v>0.46968600269292399</v>
      </c>
      <c r="BA2198" s="30">
        <v>-0.85124475222710305</v>
      </c>
      <c r="BB2198" s="62">
        <v>1.14546267417268E-3</v>
      </c>
      <c r="BC2198" s="108">
        <v>-1.2245127805854299</v>
      </c>
      <c r="BD2198" s="22">
        <v>43752</v>
      </c>
      <c r="BE2198" s="22">
        <v>43783</v>
      </c>
      <c r="BF2198" s="24">
        <v>75</v>
      </c>
      <c r="BG2198" s="22">
        <v>43857</v>
      </c>
    </row>
    <row r="2199" spans="2:59" x14ac:dyDescent="0.25">
      <c r="B2199" s="17" t="s">
        <v>2213</v>
      </c>
      <c r="C2199" s="17" t="s">
        <v>6479</v>
      </c>
      <c r="D2199" s="17" t="s">
        <v>3380</v>
      </c>
      <c r="E2199" s="20" t="s">
        <v>7290</v>
      </c>
      <c r="F2199" s="20" t="s">
        <v>3160</v>
      </c>
      <c r="G2199" s="82" t="s">
        <v>7254</v>
      </c>
      <c r="H2199" s="85" t="s">
        <v>7266</v>
      </c>
      <c r="I2199" s="21" t="s">
        <v>7417</v>
      </c>
      <c r="J2199" s="21" t="s">
        <v>8434</v>
      </c>
      <c r="L2199" s="22">
        <v>44015</v>
      </c>
      <c r="M2199" s="98">
        <v>1161.17449999973</v>
      </c>
      <c r="N2199" s="94">
        <v>1161.17449999973</v>
      </c>
      <c r="O2199" s="94">
        <v>1162.38470000029</v>
      </c>
      <c r="P2199" s="62">
        <f t="shared" si="34"/>
        <v>0.99895886447872229</v>
      </c>
      <c r="Q2199" s="22">
        <v>43984</v>
      </c>
      <c r="R2199" s="99">
        <v>10416907.654999999</v>
      </c>
      <c r="S2199" s="99">
        <v>7294823.2697109403</v>
      </c>
      <c r="T2199" s="19"/>
      <c r="U2199" s="23">
        <v>-8.3443027506291401E-5</v>
      </c>
      <c r="V2199" s="63">
        <v>-0.56636558956597605</v>
      </c>
      <c r="W2199" s="23">
        <v>-6.9269730556698105E-4</v>
      </c>
      <c r="X2199" s="63">
        <v>-9.6720396952296106</v>
      </c>
      <c r="Y2199" s="23">
        <v>6.1304078299144697E-3</v>
      </c>
      <c r="Z2199" s="63">
        <v>13.8136441635725</v>
      </c>
      <c r="AA2199" s="23">
        <v>1.18581363258272E-2</v>
      </c>
      <c r="AB2199" s="63">
        <v>18.092429342243101</v>
      </c>
      <c r="AC2199" s="23">
        <v>4.4143080238427501E-2</v>
      </c>
      <c r="AD2199" s="63">
        <v>24.481605271372199</v>
      </c>
      <c r="AE2199" s="23">
        <v>6.7272159916683394E-2</v>
      </c>
      <c r="AF2199" s="64">
        <v>18.920557575620499</v>
      </c>
      <c r="AG2199" s="23">
        <v>-9.60142469921266E-5</v>
      </c>
      <c r="AH2199" s="63">
        <v>-6.1044272254584904</v>
      </c>
      <c r="AI2199" s="23">
        <v>7.1370217792718904E-3</v>
      </c>
      <c r="AJ2199" s="63">
        <v>10.799815150137899</v>
      </c>
      <c r="AK2199" s="23">
        <v>0.16117449999903299</v>
      </c>
      <c r="AL2199" s="23">
        <v>2.6607847710693001E-2</v>
      </c>
      <c r="AM2199" s="63">
        <v>5.5175249817548302</v>
      </c>
      <c r="AN2199" s="19"/>
      <c r="AO2199" s="26">
        <v>3.4961776291311301E-3</v>
      </c>
      <c r="AP2199" s="26">
        <v>-5.2465976486928403E-3</v>
      </c>
      <c r="AQ2199" s="26">
        <v>5.4170290113688697E-3</v>
      </c>
      <c r="AR2199" s="26">
        <v>-5.6816982432792403E-3</v>
      </c>
      <c r="AS2199" s="24">
        <v>6</v>
      </c>
      <c r="AT2199" s="24">
        <v>6</v>
      </c>
      <c r="AU2199" s="24">
        <v>7</v>
      </c>
      <c r="AV2199" s="25">
        <v>5</v>
      </c>
      <c r="AW2199" s="19"/>
      <c r="AX2199" s="29">
        <v>1.1130220004488401E-2</v>
      </c>
      <c r="AY2199" s="30">
        <v>-1.55218444086313</v>
      </c>
      <c r="AZ2199" s="30">
        <v>0.43536114605922199</v>
      </c>
      <c r="BA2199" s="30">
        <v>-1.9055247792766701</v>
      </c>
      <c r="BB2199" s="62">
        <v>1.1490733051005E-3</v>
      </c>
      <c r="BC2199" s="108">
        <v>-1.3807211907205801</v>
      </c>
      <c r="BD2199" s="22">
        <v>43745</v>
      </c>
      <c r="BE2199" s="22">
        <v>43783</v>
      </c>
      <c r="BF2199" s="24">
        <v>110</v>
      </c>
      <c r="BG2199" s="22">
        <v>43899</v>
      </c>
    </row>
    <row r="2200" spans="2:59" x14ac:dyDescent="0.25">
      <c r="B2200" s="17" t="s">
        <v>2214</v>
      </c>
      <c r="C2200" s="17" t="s">
        <v>6480</v>
      </c>
      <c r="D2200" s="17" t="s">
        <v>3380</v>
      </c>
      <c r="E2200" s="20" t="s">
        <v>7315</v>
      </c>
      <c r="F2200" s="20" t="s">
        <v>3160</v>
      </c>
      <c r="G2200" s="82" t="s">
        <v>7254</v>
      </c>
      <c r="H2200" s="85" t="s">
        <v>7266</v>
      </c>
      <c r="I2200" s="21" t="s">
        <v>7417</v>
      </c>
      <c r="J2200" s="21" t="s">
        <v>8435</v>
      </c>
      <c r="L2200" s="22">
        <v>44015</v>
      </c>
      <c r="M2200" s="98">
        <v>1173.9215999990699</v>
      </c>
      <c r="N2200" s="94">
        <v>1173.9215999990699</v>
      </c>
      <c r="O2200" s="94">
        <v>1174.94610000029</v>
      </c>
      <c r="P2200" s="62">
        <f t="shared" si="34"/>
        <v>0.99912804510673314</v>
      </c>
      <c r="Q2200" s="22">
        <v>43984</v>
      </c>
      <c r="R2200" s="99">
        <v>12534567.414000001</v>
      </c>
      <c r="S2200" s="99">
        <v>9423403.7477343809</v>
      </c>
      <c r="T2200" s="19"/>
      <c r="U2200" s="23">
        <v>-7.8022973866609404E-5</v>
      </c>
      <c r="V2200" s="63">
        <v>-0.56582358420200796</v>
      </c>
      <c r="W2200" s="23">
        <v>-5.2888664504280303E-4</v>
      </c>
      <c r="X2200" s="63">
        <v>-9.6556586291699205</v>
      </c>
      <c r="Y2200" s="23">
        <v>7.1315509740088601E-3</v>
      </c>
      <c r="Z2200" s="63">
        <v>13.913758477981901</v>
      </c>
      <c r="AA2200" s="23">
        <v>1.38866841170966E-2</v>
      </c>
      <c r="AB2200" s="63">
        <v>18.2952841213555</v>
      </c>
      <c r="AC2200" s="23">
        <v>4.8330832441934E-2</v>
      </c>
      <c r="AD2200" s="63">
        <v>24.900380491715602</v>
      </c>
      <c r="AE2200" s="23">
        <v>7.3698010772204697E-2</v>
      </c>
      <c r="AF2200" s="64">
        <v>19.563142661179899</v>
      </c>
      <c r="AG2200" s="23">
        <v>-7.9641225966042798E-5</v>
      </c>
      <c r="AH2200" s="63">
        <v>-6.1027899233522502</v>
      </c>
      <c r="AI2200" s="23">
        <v>8.1556998629821499E-3</v>
      </c>
      <c r="AJ2200" s="63">
        <v>10.901682958501601</v>
      </c>
      <c r="AK2200" s="23">
        <v>0.173921599998721</v>
      </c>
      <c r="AL2200" s="23">
        <v>2.8579424089912198E-2</v>
      </c>
      <c r="AM2200" s="63">
        <v>6.7922349817235999</v>
      </c>
      <c r="AN2200" s="19"/>
      <c r="AO2200" s="26">
        <v>3.5017044829146501E-3</v>
      </c>
      <c r="AP2200" s="26">
        <v>-5.2411622173167399E-3</v>
      </c>
      <c r="AQ2200" s="26">
        <v>5.5818744531279697E-3</v>
      </c>
      <c r="AR2200" s="26">
        <v>-5.5182282867463099E-3</v>
      </c>
      <c r="AS2200" s="24">
        <v>6</v>
      </c>
      <c r="AT2200" s="24">
        <v>6</v>
      </c>
      <c r="AU2200" s="24">
        <v>7</v>
      </c>
      <c r="AV2200" s="25">
        <v>5</v>
      </c>
      <c r="AW2200" s="19"/>
      <c r="AX2200" s="29">
        <v>1.11354275286794E-2</v>
      </c>
      <c r="AY2200" s="30">
        <v>-1.3862189215360601</v>
      </c>
      <c r="AZ2200" s="30">
        <v>0.44187452023561502</v>
      </c>
      <c r="BA2200" s="30">
        <v>-1.7099126710963899</v>
      </c>
      <c r="BB2200" s="62">
        <v>1.1496185703981599E-3</v>
      </c>
      <c r="BC2200" s="108">
        <v>-1.3601780530207199</v>
      </c>
      <c r="BD2200" s="22">
        <v>43745</v>
      </c>
      <c r="BE2200" s="22">
        <v>43783</v>
      </c>
      <c r="BF2200" s="24">
        <v>109</v>
      </c>
      <c r="BG2200" s="22">
        <v>43896</v>
      </c>
    </row>
    <row r="2201" spans="2:59" x14ac:dyDescent="0.25">
      <c r="B2201" s="17" t="s">
        <v>2215</v>
      </c>
      <c r="C2201" s="17" t="s">
        <v>6481</v>
      </c>
      <c r="D2201" s="17" t="s">
        <v>3380</v>
      </c>
      <c r="E2201" s="20" t="s">
        <v>7291</v>
      </c>
      <c r="F2201" s="20" t="s">
        <v>3160</v>
      </c>
      <c r="G2201" s="82" t="s">
        <v>7254</v>
      </c>
      <c r="H2201" s="85" t="s">
        <v>7266</v>
      </c>
      <c r="I2201" s="21" t="s">
        <v>7417</v>
      </c>
      <c r="J2201" s="21" t="s">
        <v>8436</v>
      </c>
      <c r="L2201" s="22">
        <v>44015</v>
      </c>
      <c r="M2201" s="98">
        <v>1193.3052999991901</v>
      </c>
      <c r="N2201" s="94">
        <v>1193.3052999991901</v>
      </c>
      <c r="O2201" s="94">
        <v>1194.0432999990901</v>
      </c>
      <c r="P2201" s="62">
        <f t="shared" si="34"/>
        <v>0.9993819319618471</v>
      </c>
      <c r="Q2201" s="22">
        <v>43984</v>
      </c>
      <c r="R2201" s="99">
        <v>22804349.447999999</v>
      </c>
      <c r="S2201" s="99">
        <v>13390445.309265601</v>
      </c>
      <c r="T2201" s="19"/>
      <c r="U2201" s="23">
        <v>-6.9801236350031104E-5</v>
      </c>
      <c r="V2201" s="63">
        <v>-0.56500141045035002</v>
      </c>
      <c r="W2201" s="23">
        <v>-2.8308291894063603E-4</v>
      </c>
      <c r="X2201" s="63">
        <v>-9.6310782565560693</v>
      </c>
      <c r="Y2201" s="23">
        <v>8.6351054505939794E-3</v>
      </c>
      <c r="Z2201" s="63">
        <v>14.0641139256477</v>
      </c>
      <c r="AA2201" s="23">
        <v>1.6937087384576398E-2</v>
      </c>
      <c r="AB2201" s="63">
        <v>18.600324448110801</v>
      </c>
      <c r="AC2201" s="23">
        <v>5.4644165451463798E-2</v>
      </c>
      <c r="AD2201" s="63">
        <v>25.531713792675902</v>
      </c>
      <c r="AE2201" s="23">
        <v>8.3409544509777306E-2</v>
      </c>
      <c r="AF2201" s="64">
        <v>20.534296034951701</v>
      </c>
      <c r="AG2201" s="23">
        <v>-5.5054128097253899E-5</v>
      </c>
      <c r="AH2201" s="63">
        <v>-6.1003312135653696</v>
      </c>
      <c r="AI2201" s="23">
        <v>9.6856797190412198E-3</v>
      </c>
      <c r="AJ2201" s="63">
        <v>11.0546809441148</v>
      </c>
      <c r="AK2201" s="23">
        <v>0.19330529999948301</v>
      </c>
      <c r="AL2201" s="23">
        <v>3.15439197020169E-2</v>
      </c>
      <c r="AM2201" s="63">
        <v>8.7306049817998392</v>
      </c>
      <c r="AN2201" s="19"/>
      <c r="AO2201" s="26">
        <v>3.5099608339805898E-3</v>
      </c>
      <c r="AP2201" s="26">
        <v>-5.2330637890918297E-3</v>
      </c>
      <c r="AQ2201" s="26">
        <v>5.8291623245168003E-3</v>
      </c>
      <c r="AR2201" s="26">
        <v>-5.27298638917273E-3</v>
      </c>
      <c r="AS2201" s="24">
        <v>7</v>
      </c>
      <c r="AT2201" s="24">
        <v>5</v>
      </c>
      <c r="AU2201" s="24">
        <v>7</v>
      </c>
      <c r="AV2201" s="25">
        <v>5</v>
      </c>
      <c r="AW2201" s="19"/>
      <c r="AX2201" s="29">
        <v>1.1144124803904599E-2</v>
      </c>
      <c r="AY2201" s="30">
        <v>-1.13683673671039</v>
      </c>
      <c r="AZ2201" s="30">
        <v>0.45166858279935701</v>
      </c>
      <c r="BA2201" s="30">
        <v>-1.4122928016659</v>
      </c>
      <c r="BB2201" s="62">
        <v>1.1505280785240801E-3</v>
      </c>
      <c r="BC2201" s="108">
        <v>-1.3293736092437001</v>
      </c>
      <c r="BD2201" s="22">
        <v>43745</v>
      </c>
      <c r="BE2201" s="22">
        <v>43783</v>
      </c>
      <c r="BF2201" s="24">
        <v>95</v>
      </c>
      <c r="BG2201" s="22">
        <v>43878</v>
      </c>
    </row>
    <row r="2202" spans="2:59" x14ac:dyDescent="0.25">
      <c r="B2202" s="17" t="s">
        <v>2216</v>
      </c>
      <c r="C2202" s="17" t="s">
        <v>6482</v>
      </c>
      <c r="D2202" s="17" t="s">
        <v>3380</v>
      </c>
      <c r="E2202" s="20" t="s">
        <v>7292</v>
      </c>
      <c r="F2202" s="20" t="s">
        <v>3160</v>
      </c>
      <c r="G2202" s="82" t="s">
        <v>7254</v>
      </c>
      <c r="H2202" s="85" t="s">
        <v>7266</v>
      </c>
      <c r="I2202" s="21" t="s">
        <v>7417</v>
      </c>
      <c r="J2202" s="21" t="s">
        <v>8437</v>
      </c>
      <c r="L2202" s="22">
        <v>44015</v>
      </c>
      <c r="M2202" s="98">
        <v>1180.0598000008599</v>
      </c>
      <c r="N2202" s="94">
        <v>1180.0598000008599</v>
      </c>
      <c r="O2202" s="94">
        <v>1181.04169999994</v>
      </c>
      <c r="P2202" s="62">
        <f t="shared" si="34"/>
        <v>0.99916861530030643</v>
      </c>
      <c r="Q2202" s="22">
        <v>43984</v>
      </c>
      <c r="R2202" s="99">
        <v>26032925.307999998</v>
      </c>
      <c r="S2202" s="99">
        <v>16005750.968125001</v>
      </c>
      <c r="T2202" s="19"/>
      <c r="U2202" s="23">
        <v>-7.6685147178068305E-5</v>
      </c>
      <c r="V2202" s="63">
        <v>-0.56568980153315396</v>
      </c>
      <c r="W2202" s="23">
        <v>-4.8956589398585504E-4</v>
      </c>
      <c r="X2202" s="63">
        <v>-9.6517265540605894</v>
      </c>
      <c r="Y2202" s="23">
        <v>7.3718811690923801E-3</v>
      </c>
      <c r="Z2202" s="63">
        <v>13.9377914974903</v>
      </c>
      <c r="AA2202" s="23">
        <v>1.43740696494206E-2</v>
      </c>
      <c r="AB2202" s="63">
        <v>18.344022674602499</v>
      </c>
      <c r="AC2202" s="23">
        <v>4.9338367887685301E-2</v>
      </c>
      <c r="AD2202" s="63">
        <v>25.0011340363126</v>
      </c>
      <c r="AE2202" s="23">
        <v>7.5339183977121096E-2</v>
      </c>
      <c r="AF2202" s="64">
        <v>19.727259981678799</v>
      </c>
      <c r="AG2202" s="23">
        <v>-7.5753132477984804E-5</v>
      </c>
      <c r="AH2202" s="63">
        <v>-6.10240111400344</v>
      </c>
      <c r="AI2202" s="23">
        <v>8.4003180581930792E-3</v>
      </c>
      <c r="AJ2202" s="63">
        <v>10.92614477803</v>
      </c>
      <c r="AK2202" s="23">
        <v>0.180059800001036</v>
      </c>
      <c r="AL2202" s="23">
        <v>2.9522522982006201E-2</v>
      </c>
      <c r="AM2202" s="63">
        <v>7.4060549819550898</v>
      </c>
      <c r="AN2202" s="19"/>
      <c r="AO2202" s="26">
        <v>3.5029723567276999E-3</v>
      </c>
      <c r="AP2202" s="26">
        <v>-5.2398989291759799E-3</v>
      </c>
      <c r="AQ2202" s="26">
        <v>5.6214878532046004E-3</v>
      </c>
      <c r="AR2202" s="26">
        <v>-5.4790179892734202E-3</v>
      </c>
      <c r="AS2202" s="24">
        <v>6</v>
      </c>
      <c r="AT2202" s="24">
        <v>6</v>
      </c>
      <c r="AU2202" s="24">
        <v>7</v>
      </c>
      <c r="AV2202" s="25">
        <v>5</v>
      </c>
      <c r="AW2202" s="19"/>
      <c r="AX2202" s="29">
        <v>1.1136783669317101E-2</v>
      </c>
      <c r="AY2202" s="30">
        <v>-1.3463294181056</v>
      </c>
      <c r="AZ2202" s="30">
        <v>0.44343988461105299</v>
      </c>
      <c r="BA2202" s="30">
        <v>-1.66260560046976</v>
      </c>
      <c r="BB2202" s="62">
        <v>1.14976041570571E-3</v>
      </c>
      <c r="BC2202" s="108">
        <v>-1.3552553198314901</v>
      </c>
      <c r="BD2202" s="22">
        <v>43745</v>
      </c>
      <c r="BE2202" s="22">
        <v>43783</v>
      </c>
      <c r="BF2202" s="24">
        <v>109</v>
      </c>
      <c r="BG2202" s="22">
        <v>43896</v>
      </c>
    </row>
    <row r="2203" spans="2:59" x14ac:dyDescent="0.25">
      <c r="B2203" s="17" t="s">
        <v>2217</v>
      </c>
      <c r="C2203" s="17" t="s">
        <v>6483</v>
      </c>
      <c r="D2203" s="17" t="s">
        <v>3380</v>
      </c>
      <c r="E2203" s="20" t="s">
        <v>7293</v>
      </c>
      <c r="F2203" s="20" t="s">
        <v>3160</v>
      </c>
      <c r="G2203" s="82" t="s">
        <v>7254</v>
      </c>
      <c r="H2203" s="85" t="s">
        <v>7266</v>
      </c>
      <c r="I2203" s="21" t="s">
        <v>7417</v>
      </c>
      <c r="J2203" s="21" t="s">
        <v>8438</v>
      </c>
      <c r="L2203" s="22">
        <v>44015</v>
      </c>
      <c r="M2203" s="98">
        <v>1189.9245999995601</v>
      </c>
      <c r="N2203" s="94">
        <v>1189.9245999995601</v>
      </c>
      <c r="O2203" s="94">
        <v>1190.75860000029</v>
      </c>
      <c r="P2203" s="62">
        <f t="shared" si="34"/>
        <v>0.99929960614961777</v>
      </c>
      <c r="Q2203" s="22">
        <v>43984</v>
      </c>
      <c r="R2203" s="99">
        <v>42515192.728</v>
      </c>
      <c r="S2203" s="99">
        <v>31630519.284000002</v>
      </c>
      <c r="T2203" s="19"/>
      <c r="U2203" s="23">
        <v>-7.2436318077961901E-5</v>
      </c>
      <c r="V2203" s="63">
        <v>-0.56526491862314299</v>
      </c>
      <c r="W2203" s="23">
        <v>-3.6274850117479202E-4</v>
      </c>
      <c r="X2203" s="63">
        <v>-9.6390448147867591</v>
      </c>
      <c r="Y2203" s="23">
        <v>8.1472781312186306E-3</v>
      </c>
      <c r="Z2203" s="63">
        <v>14.015331193702901</v>
      </c>
      <c r="AA2203" s="23">
        <v>1.5946764431646401E-2</v>
      </c>
      <c r="AB2203" s="63">
        <v>18.501292152824998</v>
      </c>
      <c r="AC2203" s="23">
        <v>5.2592442933018901E-2</v>
      </c>
      <c r="AD2203" s="63">
        <v>25.326541540824099</v>
      </c>
      <c r="AE2203" s="23">
        <v>8.0339498679677504E-2</v>
      </c>
      <c r="AF2203" s="64">
        <v>20.227291451941699</v>
      </c>
      <c r="AG2203" s="23">
        <v>-6.3025232520885806E-5</v>
      </c>
      <c r="AH2203" s="63">
        <v>-6.1011283240077301</v>
      </c>
      <c r="AI2203" s="23">
        <v>9.1892075724899804E-3</v>
      </c>
      <c r="AJ2203" s="63">
        <v>11.0050337294524</v>
      </c>
      <c r="AK2203" s="23">
        <v>0.18992459999950401</v>
      </c>
      <c r="AL2203" s="23">
        <v>3.1029755498821001E-2</v>
      </c>
      <c r="AM2203" s="63">
        <v>8.3925349818018695</v>
      </c>
      <c r="AN2203" s="19"/>
      <c r="AO2203" s="26">
        <v>3.5073363196715902E-3</v>
      </c>
      <c r="AP2203" s="26">
        <v>-5.2356697442519397E-3</v>
      </c>
      <c r="AQ2203" s="26">
        <v>5.7489323862682804E-3</v>
      </c>
      <c r="AR2203" s="26">
        <v>-5.3524839531746702E-3</v>
      </c>
      <c r="AS2203" s="24">
        <v>7</v>
      </c>
      <c r="AT2203" s="24">
        <v>5</v>
      </c>
      <c r="AU2203" s="24">
        <v>7</v>
      </c>
      <c r="AV2203" s="25">
        <v>5</v>
      </c>
      <c r="AW2203" s="19"/>
      <c r="AX2203" s="29">
        <v>1.11411742050768E-2</v>
      </c>
      <c r="AY2203" s="30">
        <v>-1.21777124958135</v>
      </c>
      <c r="AZ2203" s="30">
        <v>0.44848884807970502</v>
      </c>
      <c r="BA2203" s="30">
        <v>-1.50936906888091</v>
      </c>
      <c r="BB2203" s="62">
        <v>1.1502196843571301E-3</v>
      </c>
      <c r="BC2203" s="108">
        <v>-1.33936780228942</v>
      </c>
      <c r="BD2203" s="22">
        <v>43745</v>
      </c>
      <c r="BE2203" s="22">
        <v>43783</v>
      </c>
      <c r="BF2203" s="24">
        <v>109</v>
      </c>
      <c r="BG2203" s="22">
        <v>43896</v>
      </c>
    </row>
    <row r="2204" spans="2:59" x14ac:dyDescent="0.25">
      <c r="B2204" s="17" t="s">
        <v>2218</v>
      </c>
      <c r="C2204" s="17" t="s">
        <v>6484</v>
      </c>
      <c r="D2204" s="17" t="s">
        <v>3380</v>
      </c>
      <c r="E2204" s="20" t="s">
        <v>7337</v>
      </c>
      <c r="F2204" s="20" t="s">
        <v>3160</v>
      </c>
      <c r="G2204" s="82" t="s">
        <v>7254</v>
      </c>
      <c r="H2204" s="85" t="s">
        <v>7266</v>
      </c>
      <c r="I2204" s="21" t="s">
        <v>7417</v>
      </c>
      <c r="J2204" s="21" t="s">
        <v>8439</v>
      </c>
      <c r="L2204" s="22">
        <v>44015</v>
      </c>
      <c r="M2204" s="98">
        <v>1198.2827000003299</v>
      </c>
      <c r="N2204" s="94">
        <v>1198.2827000003299</v>
      </c>
      <c r="O2204" s="94">
        <v>1198.94759999961</v>
      </c>
      <c r="P2204" s="62">
        <f t="shared" si="34"/>
        <v>0.99944543030964794</v>
      </c>
      <c r="Q2204" s="22">
        <v>43984</v>
      </c>
      <c r="R2204" s="99">
        <v>8608980.6439999994</v>
      </c>
      <c r="S2204" s="99">
        <v>5686305.3231875002</v>
      </c>
      <c r="T2204" s="19"/>
      <c r="U2204" s="23">
        <v>-6.7759050580207299E-5</v>
      </c>
      <c r="V2204" s="63">
        <v>-0.56479719187336697</v>
      </c>
      <c r="W2204" s="23">
        <v>-2.21601415432815E-4</v>
      </c>
      <c r="X2204" s="63">
        <v>-9.6249301062052801</v>
      </c>
      <c r="Y2204" s="23">
        <v>9.0113432270300092E-3</v>
      </c>
      <c r="Z2204" s="63">
        <v>14.101737703284</v>
      </c>
      <c r="AA2204" s="23">
        <v>1.7701103757644901E-2</v>
      </c>
      <c r="AB2204" s="63">
        <v>18.6767260854249</v>
      </c>
      <c r="AC2204" s="23">
        <v>5.6228333365652403E-2</v>
      </c>
      <c r="AD2204" s="63">
        <v>25.690130584087498</v>
      </c>
      <c r="AE2204" s="23">
        <v>8.5851073778030695E-2</v>
      </c>
      <c r="AF2204" s="64">
        <v>20.7784489617625</v>
      </c>
      <c r="AG2204" s="23">
        <v>-4.8984370550897397E-5</v>
      </c>
      <c r="AH2204" s="63">
        <v>-6.0997242378143701</v>
      </c>
      <c r="AI2204" s="23">
        <v>1.0068461933769901E-2</v>
      </c>
      <c r="AJ2204" s="63">
        <v>11.0929591655877</v>
      </c>
      <c r="AK2204" s="23">
        <v>0.19828270000114601</v>
      </c>
      <c r="AL2204" s="23">
        <v>3.2298742069542599E-2</v>
      </c>
      <c r="AM2204" s="63">
        <v>9.2283449819660692</v>
      </c>
      <c r="AN2204" s="19"/>
      <c r="AO2204" s="26">
        <v>3.5120805005135502E-3</v>
      </c>
      <c r="AP2204" s="26">
        <v>-5.2309719912955197E-3</v>
      </c>
      <c r="AQ2204" s="26">
        <v>5.8910009356622998E-3</v>
      </c>
      <c r="AR2204" s="26">
        <v>-5.21165324425965E-3</v>
      </c>
      <c r="AS2204" s="24">
        <v>7</v>
      </c>
      <c r="AT2204" s="24">
        <v>5</v>
      </c>
      <c r="AU2204" s="24">
        <v>7</v>
      </c>
      <c r="AV2204" s="25">
        <v>5</v>
      </c>
      <c r="AW2204" s="19"/>
      <c r="AX2204" s="29">
        <v>1.1146400733996399E-2</v>
      </c>
      <c r="AY2204" s="30">
        <v>-1.0744140537917699</v>
      </c>
      <c r="AZ2204" s="30">
        <v>0.45412198230496897</v>
      </c>
      <c r="BA2204" s="30">
        <v>-1.33710685044935</v>
      </c>
      <c r="BB2204" s="62">
        <v>1.1507659997425899E-3</v>
      </c>
      <c r="BC2204" s="108">
        <v>-1.32166784679066</v>
      </c>
      <c r="BD2204" s="22">
        <v>43745</v>
      </c>
      <c r="BE2204" s="22">
        <v>43783</v>
      </c>
      <c r="BF2204" s="24">
        <v>92</v>
      </c>
      <c r="BG2204" s="22">
        <v>43873</v>
      </c>
    </row>
    <row r="2205" spans="2:59" x14ac:dyDescent="0.25">
      <c r="B2205" s="17" t="s">
        <v>2219</v>
      </c>
      <c r="C2205" s="17" t="s">
        <v>6485</v>
      </c>
      <c r="D2205" s="17" t="s">
        <v>3380</v>
      </c>
      <c r="E2205" s="20" t="s">
        <v>7294</v>
      </c>
      <c r="F2205" s="20" t="s">
        <v>3160</v>
      </c>
      <c r="G2205" s="82" t="s">
        <v>7254</v>
      </c>
      <c r="H2205" s="85" t="s">
        <v>7266</v>
      </c>
      <c r="I2205" s="21" t="s">
        <v>7417</v>
      </c>
      <c r="J2205" s="21" t="s">
        <v>8440</v>
      </c>
      <c r="L2205" s="22">
        <v>44015</v>
      </c>
      <c r="M2205" s="98">
        <v>1206.2559999991199</v>
      </c>
      <c r="N2205" s="94">
        <v>1206.2559999991199</v>
      </c>
      <c r="O2205" s="94">
        <v>1206.8460000008299</v>
      </c>
      <c r="P2205" s="62">
        <f t="shared" si="34"/>
        <v>0.99951112237873796</v>
      </c>
      <c r="Q2205" s="22">
        <v>43984</v>
      </c>
      <c r="R2205" s="99">
        <v>15038321.049000001</v>
      </c>
      <c r="S2205" s="99">
        <v>17475156.891874999</v>
      </c>
      <c r="T2205" s="19"/>
      <c r="U2205" s="23">
        <v>-6.5653394813125501E-5</v>
      </c>
      <c r="V2205" s="63">
        <v>-0.56458662629665901</v>
      </c>
      <c r="W2205" s="23">
        <v>-1.57984613906592E-4</v>
      </c>
      <c r="X2205" s="63">
        <v>-9.6185684260562994</v>
      </c>
      <c r="Y2205" s="23">
        <v>9.4008326868788607E-3</v>
      </c>
      <c r="Z2205" s="63">
        <v>14.1406866492762</v>
      </c>
      <c r="AA2205" s="23">
        <v>1.8492265744498599E-2</v>
      </c>
      <c r="AB2205" s="63">
        <v>18.755842284095699</v>
      </c>
      <c r="AC2205" s="23">
        <v>5.7870049213306601E-2</v>
      </c>
      <c r="AD2205" s="63">
        <v>25.8543021688529</v>
      </c>
      <c r="AE2205" s="23">
        <v>8.8473088972095895E-2</v>
      </c>
      <c r="AF2205" s="64">
        <v>21.040650481183501</v>
      </c>
      <c r="AG2205" s="23">
        <v>-4.26093711212161E-5</v>
      </c>
      <c r="AH2205" s="63">
        <v>-6.0990867378714002</v>
      </c>
      <c r="AI2205" s="23">
        <v>1.04648031210672E-2</v>
      </c>
      <c r="AJ2205" s="63">
        <v>11.1325932843174</v>
      </c>
      <c r="AK2205" s="23">
        <v>0.20625599999941199</v>
      </c>
      <c r="AL2205" s="23">
        <v>3.3502523958304699E-2</v>
      </c>
      <c r="AM2205" s="63">
        <v>10.025674981792699</v>
      </c>
      <c r="AN2205" s="19"/>
      <c r="AO2205" s="26">
        <v>3.5141392982041002E-3</v>
      </c>
      <c r="AP2205" s="26">
        <v>-5.22886455564731E-3</v>
      </c>
      <c r="AQ2205" s="26">
        <v>5.9550310634222097E-3</v>
      </c>
      <c r="AR2205" s="26">
        <v>-5.1482052758729004E-3</v>
      </c>
      <c r="AS2205" s="24">
        <v>7</v>
      </c>
      <c r="AT2205" s="24">
        <v>5</v>
      </c>
      <c r="AU2205" s="24">
        <v>7</v>
      </c>
      <c r="AV2205" s="25">
        <v>5</v>
      </c>
      <c r="AW2205" s="19"/>
      <c r="AX2205" s="29">
        <v>1.11488234933313E-2</v>
      </c>
      <c r="AY2205" s="30">
        <v>-1.0098365284902699</v>
      </c>
      <c r="AZ2205" s="30">
        <v>0.456660997928793</v>
      </c>
      <c r="BA2205" s="30">
        <v>-1.25903370592096</v>
      </c>
      <c r="BB2205" s="62">
        <v>1.15101916217554E-3</v>
      </c>
      <c r="BC2205" s="108">
        <v>-1.31369253273806</v>
      </c>
      <c r="BD2205" s="22">
        <v>43745</v>
      </c>
      <c r="BE2205" s="22">
        <v>43783</v>
      </c>
      <c r="BF2205" s="24">
        <v>90</v>
      </c>
      <c r="BG2205" s="22">
        <v>43871</v>
      </c>
    </row>
    <row r="2206" spans="2:59" x14ac:dyDescent="0.25">
      <c r="B2206" s="17" t="s">
        <v>2220</v>
      </c>
      <c r="C2206" s="17" t="s">
        <v>6486</v>
      </c>
      <c r="D2206" s="17" t="s">
        <v>3380</v>
      </c>
      <c r="E2206" s="20" t="s">
        <v>7322</v>
      </c>
      <c r="F2206" s="20" t="s">
        <v>3160</v>
      </c>
      <c r="G2206" s="82" t="s">
        <v>7254</v>
      </c>
      <c r="H2206" s="85" t="s">
        <v>7266</v>
      </c>
      <c r="I2206" s="21" t="s">
        <v>7417</v>
      </c>
      <c r="J2206" s="21" t="s">
        <v>8441</v>
      </c>
      <c r="L2206" s="22">
        <v>44015</v>
      </c>
      <c r="M2206" s="98">
        <v>1136.7241999991199</v>
      </c>
      <c r="N2206" s="94">
        <v>1136.7241999991199</v>
      </c>
      <c r="O2206" s="94">
        <v>1137.0693999994501</v>
      </c>
      <c r="P2206" s="62">
        <f t="shared" si="34"/>
        <v>0.99969641254937447</v>
      </c>
      <c r="Q2206" s="22">
        <v>43984</v>
      </c>
      <c r="R2206" s="99">
        <v>118.521</v>
      </c>
      <c r="S2206" s="99">
        <v>117.505038167953</v>
      </c>
      <c r="T2206" s="19"/>
      <c r="U2206" s="23">
        <v>-5.9025786868005498E-5</v>
      </c>
      <c r="V2206" s="63">
        <v>-0.56392386550214701</v>
      </c>
      <c r="W2206" s="23">
        <v>1.6890924598555998E-5</v>
      </c>
      <c r="X2206" s="63">
        <v>-9.6010808722057792</v>
      </c>
      <c r="Y2206" s="23">
        <v>1.0400584591479901E-2</v>
      </c>
      <c r="Z2206" s="63">
        <v>14.240661839736299</v>
      </c>
      <c r="AA2206" s="23">
        <v>2.0712103714686202E-2</v>
      </c>
      <c r="AB2206" s="63">
        <v>18.977826081128999</v>
      </c>
      <c r="AC2206" s="23">
        <v>6.2583995584645905E-2</v>
      </c>
      <c r="AD2206" s="63">
        <v>26.325696805986802</v>
      </c>
      <c r="AE2206" s="23">
        <v>9.5631235744804102E-2</v>
      </c>
      <c r="AF2206" s="64">
        <v>21.7564651584544</v>
      </c>
      <c r="AG2206" s="23">
        <v>-1.6802387108327801E-5</v>
      </c>
      <c r="AH2206" s="63">
        <v>-6.0965060394664796</v>
      </c>
      <c r="AI2206" s="23">
        <v>1.1478483647806599E-2</v>
      </c>
      <c r="AJ2206" s="63">
        <v>11.2339613369841</v>
      </c>
      <c r="AK2206" s="23">
        <v>0.13672419999973501</v>
      </c>
      <c r="AL2206" s="23">
        <v>3.2458227153256303E-2</v>
      </c>
      <c r="AM2206" s="63">
        <v>12.302590242703401</v>
      </c>
      <c r="AN2206" s="19"/>
      <c r="AO2206" s="26">
        <v>3.51920391403837E-3</v>
      </c>
      <c r="AP2206" s="26">
        <v>-5.2212130240150102E-3</v>
      </c>
      <c r="AQ2206" s="26">
        <v>6.1469429674616497E-3</v>
      </c>
      <c r="AR2206" s="26">
        <v>-4.9276637437287701E-3</v>
      </c>
      <c r="AS2206" s="24">
        <v>7</v>
      </c>
      <c r="AT2206" s="24">
        <v>5</v>
      </c>
      <c r="AU2206" s="24">
        <v>7</v>
      </c>
      <c r="AV2206" s="25">
        <v>5</v>
      </c>
      <c r="AW2206" s="19"/>
      <c r="AX2206" s="29">
        <v>1.1150749750359E-2</v>
      </c>
      <c r="AY2206" s="30">
        <v>-0.83003744564939597</v>
      </c>
      <c r="AZ2206" s="30">
        <v>0.46375036237350298</v>
      </c>
      <c r="BA2206" s="30">
        <v>-1.0403835642155199</v>
      </c>
      <c r="BB2206" s="62">
        <v>1.15122833807391E-3</v>
      </c>
      <c r="BC2206" s="108">
        <v>-1.29182081486397</v>
      </c>
      <c r="BD2206" s="22">
        <v>43752</v>
      </c>
      <c r="BE2206" s="22">
        <v>43783</v>
      </c>
      <c r="BF2206" s="24">
        <v>81</v>
      </c>
      <c r="BG2206" s="22">
        <v>43865</v>
      </c>
    </row>
    <row r="2207" spans="2:59" x14ac:dyDescent="0.25">
      <c r="B2207" s="17" t="s">
        <v>2221</v>
      </c>
      <c r="C2207" s="17" t="s">
        <v>6487</v>
      </c>
      <c r="D2207" s="17" t="s">
        <v>3380</v>
      </c>
      <c r="E2207" s="20" t="s">
        <v>7406</v>
      </c>
      <c r="F2207" s="20" t="s">
        <v>3160</v>
      </c>
      <c r="G2207" s="82" t="s">
        <v>7254</v>
      </c>
      <c r="H2207" s="85" t="s">
        <v>7266</v>
      </c>
      <c r="I2207" s="21" t="s">
        <v>7417</v>
      </c>
      <c r="J2207" s="21" t="s">
        <v>8442</v>
      </c>
      <c r="L2207" s="22">
        <v>44015</v>
      </c>
      <c r="M2207" s="98">
        <v>1083.8913000002501</v>
      </c>
      <c r="N2207" s="94">
        <v>1083.8913000002501</v>
      </c>
      <c r="O2207" s="94">
        <v>1083.9655000008599</v>
      </c>
      <c r="P2207" s="62">
        <f t="shared" si="34"/>
        <v>0.99993154763633185</v>
      </c>
      <c r="Q2207" s="22">
        <v>43984</v>
      </c>
      <c r="R2207" s="99">
        <v>0</v>
      </c>
      <c r="S2207" s="99">
        <v>4066734.0839921902</v>
      </c>
      <c r="T2207" s="19"/>
      <c r="U2207" s="23">
        <v>0</v>
      </c>
      <c r="V2207" s="63">
        <v>-0.55802128681534702</v>
      </c>
      <c r="W2207" s="23">
        <v>2.47503030550433E-4</v>
      </c>
      <c r="X2207" s="63">
        <v>-9.5780196616106004</v>
      </c>
      <c r="Y2207" s="23">
        <v>1.21607812434377E-2</v>
      </c>
      <c r="Z2207" s="63">
        <v>14.416681504924799</v>
      </c>
      <c r="AA2207" s="23">
        <v>2.4099070924421501E-2</v>
      </c>
      <c r="AB2207" s="63">
        <v>19.316522802109802</v>
      </c>
      <c r="AC2207" s="23">
        <v>6.9529233640423599E-2</v>
      </c>
      <c r="AD2207" s="63">
        <v>27.0202206115646</v>
      </c>
      <c r="AE2207" s="23"/>
      <c r="AF2207" s="64"/>
      <c r="AG2207" s="23">
        <v>0</v>
      </c>
      <c r="AH2207" s="63">
        <v>-6.0948258007556397</v>
      </c>
      <c r="AI2207" s="23">
        <v>1.3273058108097801E-2</v>
      </c>
      <c r="AJ2207" s="63">
        <v>11.4134187830205</v>
      </c>
      <c r="AK2207" s="23">
        <v>8.3891300000686897E-2</v>
      </c>
      <c r="AL2207" s="23">
        <v>2.8160095620478401E-2</v>
      </c>
      <c r="AM2207" s="63">
        <v>26.9900384844805</v>
      </c>
      <c r="AN2207" s="19"/>
      <c r="AO2207" s="26">
        <v>3.5291446492919901E-3</v>
      </c>
      <c r="AP2207" s="26">
        <v>-5.2139176987111603E-3</v>
      </c>
      <c r="AQ2207" s="26">
        <v>6.4064700800372503E-3</v>
      </c>
      <c r="AR2207" s="26">
        <v>-4.7004825219119101E-3</v>
      </c>
      <c r="AS2207" s="24">
        <v>8</v>
      </c>
      <c r="AT2207" s="24">
        <v>3</v>
      </c>
      <c r="AU2207" s="24">
        <v>7</v>
      </c>
      <c r="AV2207" s="25">
        <v>5</v>
      </c>
      <c r="AW2207" s="19"/>
      <c r="AX2207" s="29">
        <v>1.1164868410669399E-2</v>
      </c>
      <c r="AY2207" s="30">
        <v>-0.54766648650092997</v>
      </c>
      <c r="AZ2207" s="30">
        <v>0.474771940973369</v>
      </c>
      <c r="BA2207" s="30">
        <v>-0.69163360275069896</v>
      </c>
      <c r="BB2207" s="62">
        <v>1.1526969956310001E-3</v>
      </c>
      <c r="BC2207" s="108">
        <v>-1.26742824377106</v>
      </c>
      <c r="BD2207" s="22">
        <v>43752</v>
      </c>
      <c r="BE2207" s="22">
        <v>43783</v>
      </c>
      <c r="BF2207" s="24">
        <v>75</v>
      </c>
      <c r="BG2207" s="22">
        <v>43857</v>
      </c>
    </row>
    <row r="2208" spans="2:59" x14ac:dyDescent="0.25">
      <c r="B2208" s="17" t="s">
        <v>2222</v>
      </c>
      <c r="C2208" s="17" t="s">
        <v>6488</v>
      </c>
      <c r="D2208" s="17" t="s">
        <v>3381</v>
      </c>
      <c r="E2208" s="20" t="s">
        <v>7298</v>
      </c>
      <c r="F2208" s="20" t="s">
        <v>3157</v>
      </c>
      <c r="G2208" s="82" t="s">
        <v>7251</v>
      </c>
      <c r="H2208" s="85" t="s">
        <v>7285</v>
      </c>
      <c r="I2208" s="21" t="s">
        <v>7417</v>
      </c>
      <c r="J2208" s="21" t="s">
        <v>2982</v>
      </c>
      <c r="L2208" s="22">
        <v>44015</v>
      </c>
      <c r="M2208" s="98">
        <v>926.32969999965303</v>
      </c>
      <c r="N2208" s="94">
        <v>926.32969999965303</v>
      </c>
      <c r="O2208" s="94"/>
      <c r="P2208" s="62" t="str">
        <f t="shared" si="34"/>
        <v/>
      </c>
      <c r="Q2208" s="22"/>
      <c r="R2208" s="99">
        <v>0</v>
      </c>
      <c r="S2208" s="99"/>
      <c r="T2208" s="19"/>
      <c r="U2208" s="23">
        <v>0</v>
      </c>
      <c r="V2208" s="63">
        <v>-0.55802128681534702</v>
      </c>
      <c r="W2208" s="23">
        <v>0</v>
      </c>
      <c r="X2208" s="63">
        <v>-9.6027699646656401</v>
      </c>
      <c r="Y2208" s="23"/>
      <c r="Z2208" s="63"/>
      <c r="AA2208" s="23"/>
      <c r="AB2208" s="63"/>
      <c r="AC2208" s="23"/>
      <c r="AD2208" s="63"/>
      <c r="AE2208" s="23"/>
      <c r="AF2208" s="64"/>
      <c r="AG2208" s="23">
        <v>0</v>
      </c>
      <c r="AH2208" s="63">
        <v>-6.0948258007556397</v>
      </c>
      <c r="AI2208" s="23"/>
      <c r="AJ2208" s="63"/>
      <c r="AK2208" s="23">
        <v>-7.3670300000230796E-2</v>
      </c>
      <c r="AL2208" s="23">
        <v>-0.187271543939423</v>
      </c>
      <c r="AM2208" s="63">
        <v>-3.6542846727570599</v>
      </c>
      <c r="AN2208" s="19"/>
      <c r="AO2208" s="26">
        <v>1.61518066670396E-3</v>
      </c>
      <c r="AP2208" s="26">
        <v>-1.7588203332707102E-2</v>
      </c>
      <c r="AQ2208" s="26">
        <v>0</v>
      </c>
      <c r="AR2208" s="26">
        <v>-6.9263261543746901E-2</v>
      </c>
      <c r="AS2208" s="24"/>
      <c r="AT2208" s="24"/>
      <c r="AU2208" s="24"/>
      <c r="AV2208" s="25"/>
      <c r="AW2208" s="19"/>
      <c r="AX2208" s="29"/>
      <c r="AY2208" s="30"/>
      <c r="AZ2208" s="30"/>
      <c r="BA2208" s="30"/>
      <c r="BB2208" s="62"/>
      <c r="BC2208" s="108">
        <v>-7.3670300000376301</v>
      </c>
      <c r="BD2208" s="22">
        <v>43886</v>
      </c>
      <c r="BE2208" s="22">
        <v>43908</v>
      </c>
      <c r="BF2208" s="24"/>
      <c r="BG2208" s="22"/>
    </row>
    <row r="2209" spans="2:59" x14ac:dyDescent="0.25">
      <c r="B2209" s="17" t="s">
        <v>2223</v>
      </c>
      <c r="C2209" s="17" t="s">
        <v>6489</v>
      </c>
      <c r="D2209" s="17" t="s">
        <v>3381</v>
      </c>
      <c r="E2209" s="20" t="s">
        <v>7382</v>
      </c>
      <c r="F2209" s="20" t="s">
        <v>3157</v>
      </c>
      <c r="G2209" s="82" t="s">
        <v>7251</v>
      </c>
      <c r="H2209" s="85" t="s">
        <v>7285</v>
      </c>
      <c r="I2209" s="21" t="s">
        <v>7417</v>
      </c>
      <c r="J2209" s="21" t="s">
        <v>2982</v>
      </c>
      <c r="L2209" s="22">
        <v>44015</v>
      </c>
      <c r="M2209" s="98">
        <v>981.53210000041895</v>
      </c>
      <c r="N2209" s="94">
        <v>981.53210000041895</v>
      </c>
      <c r="O2209" s="94"/>
      <c r="P2209" s="62" t="str">
        <f t="shared" si="34"/>
        <v/>
      </c>
      <c r="Q2209" s="22"/>
      <c r="R2209" s="99">
        <v>3084933.273</v>
      </c>
      <c r="S2209" s="99"/>
      <c r="T2209" s="19"/>
      <c r="U2209" s="23">
        <v>2.0353464460640702E-3</v>
      </c>
      <c r="V2209" s="63">
        <v>-0.35448664220893999</v>
      </c>
      <c r="W2209" s="23">
        <v>1.4070687559069499E-2</v>
      </c>
      <c r="X2209" s="63">
        <v>-8.1957012087659695</v>
      </c>
      <c r="Y2209" s="23">
        <v>-1.9531316333996102E-2</v>
      </c>
      <c r="Z2209" s="63">
        <v>11.2474717471778</v>
      </c>
      <c r="AA2209" s="23"/>
      <c r="AB2209" s="63"/>
      <c r="AC2209" s="23"/>
      <c r="AD2209" s="63"/>
      <c r="AE2209" s="23"/>
      <c r="AF2209" s="64"/>
      <c r="AG2209" s="23">
        <v>3.8741216776543301E-3</v>
      </c>
      <c r="AH2209" s="63">
        <v>-5.7074136329902103</v>
      </c>
      <c r="AI2209" s="23">
        <v>-2.13795893077986E-2</v>
      </c>
      <c r="AJ2209" s="63">
        <v>7.9481540414271903</v>
      </c>
      <c r="AK2209" s="23">
        <v>-2.1297817360391502E-2</v>
      </c>
      <c r="AL2209" s="23">
        <v>-3.9388666726154001E-2</v>
      </c>
      <c r="AM2209" s="63">
        <v>7.9189780688539004</v>
      </c>
      <c r="AN2209" s="19"/>
      <c r="AO2209" s="26">
        <v>1.4016519415236E-2</v>
      </c>
      <c r="AP2209" s="26">
        <v>-2.7972247734396698E-2</v>
      </c>
      <c r="AQ2209" s="26">
        <v>2.8650434342125702E-2</v>
      </c>
      <c r="AR2209" s="26">
        <v>-7.9668809267823201E-2</v>
      </c>
      <c r="AS2209" s="24"/>
      <c r="AT2209" s="24"/>
      <c r="AU2209" s="24"/>
      <c r="AV2209" s="25"/>
      <c r="AW2209" s="19"/>
      <c r="AX2209" s="29"/>
      <c r="AY2209" s="30"/>
      <c r="AZ2209" s="30"/>
      <c r="BA2209" s="30"/>
      <c r="BB2209" s="62"/>
      <c r="BC2209" s="108">
        <v>-12.9914073194668</v>
      </c>
      <c r="BD2209" s="22">
        <v>43879</v>
      </c>
      <c r="BE2209" s="22">
        <v>43913</v>
      </c>
      <c r="BF2209" s="24"/>
      <c r="BG2209" s="22"/>
    </row>
    <row r="2210" spans="2:59" x14ac:dyDescent="0.25">
      <c r="B2210" s="17" t="s">
        <v>2224</v>
      </c>
      <c r="C2210" s="17" t="s">
        <v>6490</v>
      </c>
      <c r="D2210" s="17" t="s">
        <v>3381</v>
      </c>
      <c r="E2210" s="20" t="s">
        <v>7383</v>
      </c>
      <c r="F2210" s="20" t="s">
        <v>3157</v>
      </c>
      <c r="G2210" s="82" t="s">
        <v>7251</v>
      </c>
      <c r="H2210" s="85" t="s">
        <v>7285</v>
      </c>
      <c r="I2210" s="21" t="s">
        <v>7417</v>
      </c>
      <c r="J2210" s="21" t="s">
        <v>2982</v>
      </c>
      <c r="L2210" s="22">
        <v>44015</v>
      </c>
      <c r="M2210" s="98">
        <v>979.89190000016197</v>
      </c>
      <c r="N2210" s="94">
        <v>979.89190000016197</v>
      </c>
      <c r="O2210" s="94"/>
      <c r="P2210" s="62" t="str">
        <f t="shared" si="34"/>
        <v/>
      </c>
      <c r="Q2210" s="22"/>
      <c r="R2210" s="99">
        <v>2602102.571</v>
      </c>
      <c r="S2210" s="99"/>
      <c r="T2210" s="19"/>
      <c r="U2210" s="23">
        <v>2.0435763199202501E-3</v>
      </c>
      <c r="V2210" s="63">
        <v>-0.35366365482332202</v>
      </c>
      <c r="W2210" s="23">
        <v>1.43199476642621E-2</v>
      </c>
      <c r="X2210" s="63">
        <v>-8.1707751982466998</v>
      </c>
      <c r="Y2210" s="23"/>
      <c r="Z2210" s="63"/>
      <c r="AA2210" s="23"/>
      <c r="AB2210" s="63"/>
      <c r="AC2210" s="23"/>
      <c r="AD2210" s="63"/>
      <c r="AE2210" s="23"/>
      <c r="AF2210" s="64"/>
      <c r="AG2210" s="23">
        <v>3.8988355845504001E-3</v>
      </c>
      <c r="AH2210" s="63">
        <v>-5.7049422423006</v>
      </c>
      <c r="AI2210" s="23"/>
      <c r="AJ2210" s="63"/>
      <c r="AK2210" s="23">
        <v>-2.0108099999561101E-2</v>
      </c>
      <c r="AL2210" s="23">
        <v>-4.2452879166376099E-2</v>
      </c>
      <c r="AM2210" s="63">
        <v>8.4995949494477792</v>
      </c>
      <c r="AN2210" s="19"/>
      <c r="AO2210" s="26">
        <v>1.4024811269337099E-2</v>
      </c>
      <c r="AP2210" s="26">
        <v>-2.79642441964825E-2</v>
      </c>
      <c r="AQ2210" s="26">
        <v>2.89034498327965E-2</v>
      </c>
      <c r="AR2210" s="26">
        <v>-7.9434900017076898E-2</v>
      </c>
      <c r="AS2210" s="24"/>
      <c r="AT2210" s="24"/>
      <c r="AU2210" s="24"/>
      <c r="AV2210" s="25"/>
      <c r="AW2210" s="19"/>
      <c r="AX2210" s="29"/>
      <c r="AY2210" s="30"/>
      <c r="AZ2210" s="30"/>
      <c r="BA2210" s="30"/>
      <c r="BB2210" s="62"/>
      <c r="BC2210" s="108">
        <v>-12.967150781129</v>
      </c>
      <c r="BD2210" s="22">
        <v>43879</v>
      </c>
      <c r="BE2210" s="22">
        <v>43913</v>
      </c>
      <c r="BF2210" s="24"/>
      <c r="BG2210" s="22"/>
    </row>
    <row r="2211" spans="2:59" x14ac:dyDescent="0.25">
      <c r="B2211" s="17" t="s">
        <v>2225</v>
      </c>
      <c r="C2211" s="17" t="s">
        <v>6491</v>
      </c>
      <c r="D2211" s="17" t="s">
        <v>3381</v>
      </c>
      <c r="E2211" s="20" t="s">
        <v>7384</v>
      </c>
      <c r="F2211" s="20" t="s">
        <v>3157</v>
      </c>
      <c r="G2211" s="82" t="s">
        <v>7251</v>
      </c>
      <c r="H2211" s="85" t="s">
        <v>7285</v>
      </c>
      <c r="I2211" s="21" t="s">
        <v>7417</v>
      </c>
      <c r="J2211" s="21" t="s">
        <v>2982</v>
      </c>
      <c r="L2211" s="22">
        <v>44015</v>
      </c>
      <c r="M2211" s="98">
        <v>981.96929999999702</v>
      </c>
      <c r="N2211" s="94">
        <v>981.96929999999702</v>
      </c>
      <c r="O2211" s="94"/>
      <c r="P2211" s="62" t="str">
        <f t="shared" si="34"/>
        <v/>
      </c>
      <c r="Q2211" s="22"/>
      <c r="R2211" s="99">
        <v>2837760.2390000001</v>
      </c>
      <c r="S2211" s="99"/>
      <c r="T2211" s="19"/>
      <c r="U2211" s="23">
        <v>2.0435388269106599E-3</v>
      </c>
      <c r="V2211" s="63">
        <v>-0.35366740412427999</v>
      </c>
      <c r="W2211" s="23">
        <v>1.4320127580503999E-2</v>
      </c>
      <c r="X2211" s="63">
        <v>-8.1707572066225094</v>
      </c>
      <c r="Y2211" s="23"/>
      <c r="Z2211" s="63"/>
      <c r="AA2211" s="23"/>
      <c r="AB2211" s="63"/>
      <c r="AC2211" s="23"/>
      <c r="AD2211" s="63"/>
      <c r="AE2211" s="23"/>
      <c r="AF2211" s="64"/>
      <c r="AG2211" s="23">
        <v>3.8988684409559898E-3</v>
      </c>
      <c r="AH2211" s="63">
        <v>-5.7049389566600404</v>
      </c>
      <c r="AI2211" s="23"/>
      <c r="AJ2211" s="63"/>
      <c r="AK2211" s="23">
        <v>-1.8030700000053902E-2</v>
      </c>
      <c r="AL2211" s="23">
        <v>-3.4919901773719203E-2</v>
      </c>
      <c r="AM2211" s="63">
        <v>12.215876015310601</v>
      </c>
      <c r="AN2211" s="19"/>
      <c r="AO2211" s="26">
        <v>1.40248570660333E-2</v>
      </c>
      <c r="AP2211" s="26">
        <v>-2.79642026853253E-2</v>
      </c>
      <c r="AQ2211" s="26">
        <v>2.8903484586407999E-2</v>
      </c>
      <c r="AR2211" s="26">
        <v>-7.9434820722817698E-2</v>
      </c>
      <c r="AS2211" s="24"/>
      <c r="AT2211" s="24"/>
      <c r="AU2211" s="24"/>
      <c r="AV2211" s="25"/>
      <c r="AW2211" s="19"/>
      <c r="AX2211" s="29"/>
      <c r="AY2211" s="30"/>
      <c r="AZ2211" s="30"/>
      <c r="BA2211" s="30"/>
      <c r="BB2211" s="62"/>
      <c r="BC2211" s="108">
        <v>-12.967144318914499</v>
      </c>
      <c r="BD2211" s="22">
        <v>43879</v>
      </c>
      <c r="BE2211" s="22">
        <v>43913</v>
      </c>
      <c r="BF2211" s="24"/>
      <c r="BG2211" s="22"/>
    </row>
    <row r="2212" spans="2:59" x14ac:dyDescent="0.25">
      <c r="B2212" s="17" t="s">
        <v>2226</v>
      </c>
      <c r="C2212" s="17" t="s">
        <v>6492</v>
      </c>
      <c r="D2212" s="17" t="s">
        <v>3381</v>
      </c>
      <c r="E2212" s="20" t="s">
        <v>7388</v>
      </c>
      <c r="F2212" s="20" t="s">
        <v>3157</v>
      </c>
      <c r="G2212" s="82" t="s">
        <v>7251</v>
      </c>
      <c r="H2212" s="85" t="s">
        <v>7285</v>
      </c>
      <c r="I2212" s="21" t="s">
        <v>7417</v>
      </c>
      <c r="J2212" s="21" t="s">
        <v>2982</v>
      </c>
      <c r="L2212" s="22">
        <v>44015</v>
      </c>
      <c r="M2212" s="98">
        <v>981.21050000004504</v>
      </c>
      <c r="N2212" s="94">
        <v>981.21050000004504</v>
      </c>
      <c r="O2212" s="94"/>
      <c r="P2212" s="62" t="str">
        <f t="shared" si="34"/>
        <v/>
      </c>
      <c r="Q2212" s="22"/>
      <c r="R2212" s="99">
        <v>4738787.4570000004</v>
      </c>
      <c r="S2212" s="99"/>
      <c r="T2212" s="19"/>
      <c r="U2212" s="23">
        <v>2.0517740267678199E-3</v>
      </c>
      <c r="V2212" s="63">
        <v>-0.35284388413856499</v>
      </c>
      <c r="W2212" s="23">
        <v>1.4569651601050299E-2</v>
      </c>
      <c r="X2212" s="63">
        <v>-8.1458048045606102</v>
      </c>
      <c r="Y2212" s="23"/>
      <c r="Z2212" s="63"/>
      <c r="AA2212" s="23"/>
      <c r="AB2212" s="63"/>
      <c r="AC2212" s="23"/>
      <c r="AD2212" s="63"/>
      <c r="AE2212" s="23"/>
      <c r="AF2212" s="64"/>
      <c r="AG2212" s="23">
        <v>3.9235679796547603E-3</v>
      </c>
      <c r="AH2212" s="63">
        <v>-5.7024690027901697</v>
      </c>
      <c r="AI2212" s="23"/>
      <c r="AJ2212" s="63"/>
      <c r="AK2212" s="23">
        <v>-1.8789499999911599E-2</v>
      </c>
      <c r="AL2212" s="23">
        <v>-3.9698997260529702E-2</v>
      </c>
      <c r="AM2212" s="63">
        <v>8.6314549494127295</v>
      </c>
      <c r="AN2212" s="19"/>
      <c r="AO2212" s="26">
        <v>1.4033133740667799E-2</v>
      </c>
      <c r="AP2212" s="26">
        <v>-2.7956242197433302E-2</v>
      </c>
      <c r="AQ2212" s="26">
        <v>2.9156478498407499E-2</v>
      </c>
      <c r="AR2212" s="26">
        <v>-7.9201357807542103E-2</v>
      </c>
      <c r="AS2212" s="24"/>
      <c r="AT2212" s="24"/>
      <c r="AU2212" s="24"/>
      <c r="AV2212" s="25"/>
      <c r="AW2212" s="19"/>
      <c r="AX2212" s="29"/>
      <c r="AY2212" s="30"/>
      <c r="AZ2212" s="30"/>
      <c r="BA2212" s="30"/>
      <c r="BB2212" s="62"/>
      <c r="BC2212" s="108">
        <v>-12.9429070203332</v>
      </c>
      <c r="BD2212" s="22">
        <v>43879</v>
      </c>
      <c r="BE2212" s="22">
        <v>43913</v>
      </c>
      <c r="BF2212" s="24"/>
      <c r="BG2212" s="22"/>
    </row>
    <row r="2213" spans="2:59" x14ac:dyDescent="0.25">
      <c r="B2213" s="17" t="s">
        <v>2227</v>
      </c>
      <c r="C2213" s="17" t="s">
        <v>6493</v>
      </c>
      <c r="D2213" s="17" t="s">
        <v>3381</v>
      </c>
      <c r="E2213" s="20" t="s">
        <v>7389</v>
      </c>
      <c r="F2213" s="20" t="s">
        <v>3157</v>
      </c>
      <c r="G2213" s="82" t="s">
        <v>7251</v>
      </c>
      <c r="H2213" s="85" t="s">
        <v>7285</v>
      </c>
      <c r="I2213" s="21" t="s">
        <v>7417</v>
      </c>
      <c r="J2213" s="21" t="s">
        <v>2982</v>
      </c>
      <c r="L2213" s="22">
        <v>44015</v>
      </c>
      <c r="M2213" s="98">
        <v>983.88530000019796</v>
      </c>
      <c r="N2213" s="94">
        <v>983.88530000019796</v>
      </c>
      <c r="O2213" s="94"/>
      <c r="P2213" s="62" t="str">
        <f t="shared" si="34"/>
        <v/>
      </c>
      <c r="Q2213" s="22"/>
      <c r="R2213" s="99">
        <v>7397986.8300000001</v>
      </c>
      <c r="S2213" s="99"/>
      <c r="T2213" s="19"/>
      <c r="U2213" s="23">
        <v>2.0517976554401702E-3</v>
      </c>
      <c r="V2213" s="63">
        <v>-0.35284152127133001</v>
      </c>
      <c r="W2213" s="23">
        <v>1.45693259528343E-2</v>
      </c>
      <c r="X2213" s="63">
        <v>-8.1458373693894792</v>
      </c>
      <c r="Y2213" s="23"/>
      <c r="Z2213" s="63"/>
      <c r="AA2213" s="23"/>
      <c r="AB2213" s="63"/>
      <c r="AC2213" s="23"/>
      <c r="AD2213" s="63"/>
      <c r="AE2213" s="23"/>
      <c r="AF2213" s="64"/>
      <c r="AG2213" s="23">
        <v>3.9235129261214804E-3</v>
      </c>
      <c r="AH2213" s="63">
        <v>-5.7024745081435002</v>
      </c>
      <c r="AI2213" s="23"/>
      <c r="AJ2213" s="63"/>
      <c r="AK2213" s="23">
        <v>-1.6114699999889098E-2</v>
      </c>
      <c r="AL2213" s="23">
        <v>-3.1722022157737201E-2</v>
      </c>
      <c r="AM2213" s="63">
        <v>12.8203016534826</v>
      </c>
      <c r="AN2213" s="19"/>
      <c r="AO2213" s="26">
        <v>1.4033107809154901E-2</v>
      </c>
      <c r="AP2213" s="26">
        <v>-2.7956276840996001E-2</v>
      </c>
      <c r="AQ2213" s="26">
        <v>2.9156574604712701E-2</v>
      </c>
      <c r="AR2213" s="26">
        <v>-7.9201086207831395E-2</v>
      </c>
      <c r="AS2213" s="24"/>
      <c r="AT2213" s="24"/>
      <c r="AU2213" s="24"/>
      <c r="AV2213" s="25"/>
      <c r="AW2213" s="19"/>
      <c r="AX2213" s="29"/>
      <c r="AY2213" s="30"/>
      <c r="AZ2213" s="30"/>
      <c r="BA2213" s="30"/>
      <c r="BB2213" s="62"/>
      <c r="BC2213" s="108">
        <v>-12.942887689831</v>
      </c>
      <c r="BD2213" s="22">
        <v>43879</v>
      </c>
      <c r="BE2213" s="22">
        <v>43913</v>
      </c>
      <c r="BF2213" s="24"/>
      <c r="BG2213" s="22"/>
    </row>
    <row r="2214" spans="2:59" x14ac:dyDescent="0.25">
      <c r="B2214" s="17" t="s">
        <v>2228</v>
      </c>
      <c r="C2214" s="17" t="s">
        <v>6494</v>
      </c>
      <c r="D2214" s="17" t="s">
        <v>3381</v>
      </c>
      <c r="E2214" s="20" t="s">
        <v>7320</v>
      </c>
      <c r="F2214" s="20" t="s">
        <v>3157</v>
      </c>
      <c r="G2214" s="82" t="s">
        <v>7251</v>
      </c>
      <c r="H2214" s="85" t="s">
        <v>7285</v>
      </c>
      <c r="I2214" s="21" t="s">
        <v>7417</v>
      </c>
      <c r="J2214" s="21" t="s">
        <v>2982</v>
      </c>
      <c r="L2214" s="22">
        <v>44015</v>
      </c>
      <c r="M2214" s="98">
        <v>985.80869999993604</v>
      </c>
      <c r="N2214" s="94">
        <v>985.80869999993604</v>
      </c>
      <c r="O2214" s="94"/>
      <c r="P2214" s="62" t="str">
        <f t="shared" si="34"/>
        <v/>
      </c>
      <c r="Q2214" s="22"/>
      <c r="R2214" s="99">
        <v>3398627.6850000001</v>
      </c>
      <c r="S2214" s="99"/>
      <c r="T2214" s="19"/>
      <c r="U2214" s="23">
        <v>2.0600090192601801E-3</v>
      </c>
      <c r="V2214" s="63">
        <v>-0.35202038488932902</v>
      </c>
      <c r="W2214" s="23">
        <v>1.48190270811028E-2</v>
      </c>
      <c r="X2214" s="63">
        <v>-8.1208672565553606</v>
      </c>
      <c r="Y2214" s="23">
        <v>-1.5133620152482799E-2</v>
      </c>
      <c r="Z2214" s="63">
        <v>11.687241365332699</v>
      </c>
      <c r="AA2214" s="23"/>
      <c r="AB2214" s="63"/>
      <c r="AC2214" s="23"/>
      <c r="AD2214" s="63"/>
      <c r="AE2214" s="23"/>
      <c r="AF2214" s="64"/>
      <c r="AG2214" s="23">
        <v>3.9482375450461396E-3</v>
      </c>
      <c r="AH2214" s="63">
        <v>-5.7000020462510301</v>
      </c>
      <c r="AI2214" s="23">
        <v>-1.7061382469364599E-2</v>
      </c>
      <c r="AJ2214" s="63">
        <v>8.3799747252633097</v>
      </c>
      <c r="AK2214" s="23">
        <v>-1.7033547497703701E-2</v>
      </c>
      <c r="AL2214" s="23">
        <v>-3.1561084361783301E-2</v>
      </c>
      <c r="AM2214" s="63">
        <v>8.3454050551226793</v>
      </c>
      <c r="AN2214" s="19"/>
      <c r="AO2214" s="26">
        <v>1.4041505688510401E-2</v>
      </c>
      <c r="AP2214" s="26">
        <v>-2.79483492950021E-2</v>
      </c>
      <c r="AQ2214" s="26">
        <v>2.9409583168671798E-2</v>
      </c>
      <c r="AR2214" s="26">
        <v>-7.8967075413893306E-2</v>
      </c>
      <c r="AS2214" s="24"/>
      <c r="AT2214" s="24"/>
      <c r="AU2214" s="24"/>
      <c r="AV2214" s="25"/>
      <c r="AW2214" s="19"/>
      <c r="AX2214" s="29"/>
      <c r="AY2214" s="30"/>
      <c r="AZ2214" s="30"/>
      <c r="BA2214" s="30"/>
      <c r="BB2214" s="62"/>
      <c r="BC2214" s="108">
        <v>-12.918647401995299</v>
      </c>
      <c r="BD2214" s="22">
        <v>43879</v>
      </c>
      <c r="BE2214" s="22">
        <v>43913</v>
      </c>
      <c r="BF2214" s="24"/>
      <c r="BG2214" s="22"/>
    </row>
    <row r="2215" spans="2:59" x14ac:dyDescent="0.25">
      <c r="B2215" s="17" t="s">
        <v>2229</v>
      </c>
      <c r="C2215" s="17" t="s">
        <v>6495</v>
      </c>
      <c r="D2215" s="17" t="s">
        <v>3382</v>
      </c>
      <c r="E2215" s="20" t="s">
        <v>7289</v>
      </c>
      <c r="F2215" s="20" t="s">
        <v>3159</v>
      </c>
      <c r="G2215" s="82" t="s">
        <v>7251</v>
      </c>
      <c r="H2215" s="85" t="s">
        <v>7273</v>
      </c>
      <c r="I2215" s="21" t="s">
        <v>7417</v>
      </c>
      <c r="J2215" s="21" t="s">
        <v>8443</v>
      </c>
      <c r="L2215" s="22">
        <v>44015</v>
      </c>
      <c r="M2215" s="98">
        <v>994.04580000042904</v>
      </c>
      <c r="N2215" s="94">
        <v>994.04580000042904</v>
      </c>
      <c r="O2215" s="94">
        <v>1103.64670000039</v>
      </c>
      <c r="P2215" s="62">
        <f t="shared" si="34"/>
        <v>0.90069204211825926</v>
      </c>
      <c r="Q2215" s="22">
        <v>43899</v>
      </c>
      <c r="R2215" s="99">
        <v>129812.44500000001</v>
      </c>
      <c r="S2215" s="99">
        <v>69780.534171752894</v>
      </c>
      <c r="T2215" s="19"/>
      <c r="U2215" s="23">
        <v>-2.7293258208374001E-3</v>
      </c>
      <c r="V2215" s="63">
        <v>-0.83095386889908696</v>
      </c>
      <c r="W2215" s="23">
        <v>4.5972035743034198E-2</v>
      </c>
      <c r="X2215" s="63">
        <v>-5.0055663903622198</v>
      </c>
      <c r="Y2215" s="23">
        <v>-1.7247403190594899E-2</v>
      </c>
      <c r="Z2215" s="63">
        <v>11.4758630615252</v>
      </c>
      <c r="AA2215" s="23">
        <v>9.2747808725107503E-2</v>
      </c>
      <c r="AB2215" s="63">
        <v>26.181396582163899</v>
      </c>
      <c r="AC2215" s="23">
        <v>0.23194176183111301</v>
      </c>
      <c r="AD2215" s="63">
        <v>43.261473430669902</v>
      </c>
      <c r="AE2215" s="23">
        <v>0.154034575558471</v>
      </c>
      <c r="AF2215" s="64">
        <v>27.5967991398065</v>
      </c>
      <c r="AG2215" s="23">
        <v>-2.27431790071932E-2</v>
      </c>
      <c r="AH2215" s="63">
        <v>-8.3691437014786096</v>
      </c>
      <c r="AI2215" s="23">
        <v>-5.0197145155834698E-3</v>
      </c>
      <c r="AJ2215" s="63">
        <v>9.5841415206523397</v>
      </c>
      <c r="AK2215" s="23">
        <v>1.1414170616120101</v>
      </c>
      <c r="AL2215" s="23">
        <v>6.2180383094528197E-2</v>
      </c>
      <c r="AM2215" s="63">
        <v>75.108732643653596</v>
      </c>
      <c r="AN2215" s="19"/>
      <c r="AO2215" s="26">
        <v>2.8238956307177401E-2</v>
      </c>
      <c r="AP2215" s="26">
        <v>-4.9085979517258203E-2</v>
      </c>
      <c r="AQ2215" s="26">
        <v>7.1699710408211104E-2</v>
      </c>
      <c r="AR2215" s="26">
        <v>-8.2604392139765004E-2</v>
      </c>
      <c r="AS2215" s="24">
        <v>8</v>
      </c>
      <c r="AT2215" s="24">
        <v>4</v>
      </c>
      <c r="AU2215" s="24">
        <v>7</v>
      </c>
      <c r="AV2215" s="25">
        <v>5</v>
      </c>
      <c r="AW2215" s="19"/>
      <c r="AX2215" s="29">
        <v>0.13732450620751499</v>
      </c>
      <c r="AY2215" s="30">
        <v>0.67555109354543696</v>
      </c>
      <c r="AZ2215" s="30">
        <v>0.63367971736624895</v>
      </c>
      <c r="BA2215" s="30">
        <v>0.95470000125897103</v>
      </c>
      <c r="BB2215" s="62">
        <v>1.41410982486741E-2</v>
      </c>
      <c r="BC2215" s="108">
        <v>-14.138229199626901</v>
      </c>
      <c r="BD2215" s="22">
        <v>43899</v>
      </c>
      <c r="BE2215" s="22">
        <v>43987</v>
      </c>
      <c r="BF2215" s="24"/>
      <c r="BG2215" s="22"/>
    </row>
    <row r="2216" spans="2:59" x14ac:dyDescent="0.25">
      <c r="B2216" s="17" t="s">
        <v>2230</v>
      </c>
      <c r="C2216" s="17" t="s">
        <v>6496</v>
      </c>
      <c r="D2216" s="17" t="s">
        <v>3382</v>
      </c>
      <c r="E2216" s="20" t="s">
        <v>7290</v>
      </c>
      <c r="F2216" s="20" t="s">
        <v>3159</v>
      </c>
      <c r="G2216" s="82" t="s">
        <v>7251</v>
      </c>
      <c r="H2216" s="85" t="s">
        <v>7273</v>
      </c>
      <c r="I2216" s="21" t="s">
        <v>7417</v>
      </c>
      <c r="J2216" s="21" t="s">
        <v>8444</v>
      </c>
      <c r="L2216" s="22">
        <v>44015</v>
      </c>
      <c r="M2216" s="98">
        <v>1914.8298000004099</v>
      </c>
      <c r="N2216" s="94">
        <v>1914.8298000004099</v>
      </c>
      <c r="O2216" s="94">
        <v>2122.4215999990702</v>
      </c>
      <c r="P2216" s="62">
        <f t="shared" si="34"/>
        <v>0.90219106326530452</v>
      </c>
      <c r="Q2216" s="22">
        <v>43899</v>
      </c>
      <c r="R2216" s="99">
        <v>1563391.023</v>
      </c>
      <c r="S2216" s="99">
        <v>1402437.0661367199</v>
      </c>
      <c r="T2216" s="19"/>
      <c r="U2216" s="23">
        <v>-2.7149917032147598E-3</v>
      </c>
      <c r="V2216" s="63">
        <v>-0.82952045713682299</v>
      </c>
      <c r="W2216" s="23">
        <v>4.64219843561295E-2</v>
      </c>
      <c r="X2216" s="63">
        <v>-4.9605715290526904</v>
      </c>
      <c r="Y2216" s="23">
        <v>-1.4680709906315301E-2</v>
      </c>
      <c r="Z2216" s="63">
        <v>11.7325323899568</v>
      </c>
      <c r="AA2216" s="23">
        <v>9.8494366748200293E-2</v>
      </c>
      <c r="AB2216" s="63">
        <v>26.7560523844732</v>
      </c>
      <c r="AC2216" s="23">
        <v>0.244914770044561</v>
      </c>
      <c r="AD2216" s="63">
        <v>44.5587742520147</v>
      </c>
      <c r="AE2216" s="23">
        <v>0.172301519976754</v>
      </c>
      <c r="AF2216" s="64">
        <v>29.423493581649399</v>
      </c>
      <c r="AG2216" s="23">
        <v>-2.27011236565886E-2</v>
      </c>
      <c r="AH2216" s="63">
        <v>-8.3649381664145004</v>
      </c>
      <c r="AI2216" s="23">
        <v>-2.37824989198998E-3</v>
      </c>
      <c r="AJ2216" s="63">
        <v>9.8482879830116907</v>
      </c>
      <c r="AK2216" s="23">
        <v>0.89117124769254596</v>
      </c>
      <c r="AL2216" s="23">
        <v>6.6917328365889303E-2</v>
      </c>
      <c r="AM2216" s="63">
        <v>104.556229468319</v>
      </c>
      <c r="AN2216" s="19"/>
      <c r="AO2216" s="26">
        <v>2.82536830000026E-2</v>
      </c>
      <c r="AP2216" s="26">
        <v>-4.9072302341301097E-2</v>
      </c>
      <c r="AQ2216" s="26">
        <v>7.2160506768341307E-2</v>
      </c>
      <c r="AR2216" s="26">
        <v>-8.2196644842915695E-2</v>
      </c>
      <c r="AS2216" s="24">
        <v>8</v>
      </c>
      <c r="AT2216" s="24">
        <v>4</v>
      </c>
      <c r="AU2216" s="24">
        <v>7</v>
      </c>
      <c r="AV2216" s="25">
        <v>5</v>
      </c>
      <c r="AW2216" s="19"/>
      <c r="AX2216" s="29">
        <v>0.137349720894854</v>
      </c>
      <c r="AY2216" s="30">
        <v>0.71512700596940704</v>
      </c>
      <c r="AZ2216" s="30">
        <v>0.64950262253478297</v>
      </c>
      <c r="BA2216" s="30">
        <v>1.01208905639032</v>
      </c>
      <c r="BB2216" s="62">
        <v>1.41439613828334E-2</v>
      </c>
      <c r="BC2216" s="108">
        <v>-14.029846850375201</v>
      </c>
      <c r="BD2216" s="22">
        <v>43899</v>
      </c>
      <c r="BE2216" s="22">
        <v>43987</v>
      </c>
      <c r="BF2216" s="24"/>
      <c r="BG2216" s="22"/>
    </row>
    <row r="2217" spans="2:59" x14ac:dyDescent="0.25">
      <c r="B2217" s="17" t="s">
        <v>2231</v>
      </c>
      <c r="C2217" s="17" t="s">
        <v>6497</v>
      </c>
      <c r="D2217" s="17" t="s">
        <v>3382</v>
      </c>
      <c r="E2217" s="20" t="s">
        <v>7315</v>
      </c>
      <c r="F2217" s="20" t="s">
        <v>3159</v>
      </c>
      <c r="G2217" s="82" t="s">
        <v>7251</v>
      </c>
      <c r="H2217" s="85" t="s">
        <v>7273</v>
      </c>
      <c r="I2217" s="21" t="s">
        <v>7417</v>
      </c>
      <c r="J2217" s="21" t="s">
        <v>8445</v>
      </c>
      <c r="L2217" s="22">
        <v>44015</v>
      </c>
      <c r="M2217" s="98">
        <v>1962.00019999966</v>
      </c>
      <c r="N2217" s="94">
        <v>1962.00019999966</v>
      </c>
      <c r="O2217" s="94">
        <v>2172.6336000002898</v>
      </c>
      <c r="P2217" s="62">
        <f t="shared" si="34"/>
        <v>0.90305157758740284</v>
      </c>
      <c r="Q2217" s="22">
        <v>43899</v>
      </c>
      <c r="R2217" s="99">
        <v>9137317.5539999995</v>
      </c>
      <c r="S2217" s="99">
        <v>7139499.4901953097</v>
      </c>
      <c r="T2217" s="19"/>
      <c r="U2217" s="23">
        <v>-2.7068221661465902E-3</v>
      </c>
      <c r="V2217" s="63">
        <v>-0.82870350343000598</v>
      </c>
      <c r="W2217" s="23">
        <v>4.6680002855282503E-2</v>
      </c>
      <c r="X2217" s="63">
        <v>-4.9347696791373901</v>
      </c>
      <c r="Y2217" s="23">
        <v>-1.3205591251789901E-2</v>
      </c>
      <c r="Z2217" s="63">
        <v>11.8800442554057</v>
      </c>
      <c r="AA2217" s="23">
        <v>0.10180422951278199</v>
      </c>
      <c r="AB2217" s="63">
        <v>27.087038660945801</v>
      </c>
      <c r="AC2217" s="23">
        <v>0.25241783003555601</v>
      </c>
      <c r="AD2217" s="63">
        <v>45.309080251085099</v>
      </c>
      <c r="AE2217" s="23">
        <v>0.182910573477857</v>
      </c>
      <c r="AF2217" s="64">
        <v>30.4843989317596</v>
      </c>
      <c r="AG2217" s="23">
        <v>-2.26770774961551E-2</v>
      </c>
      <c r="AH2217" s="63">
        <v>-8.3625335503747902</v>
      </c>
      <c r="AI2217" s="23">
        <v>-8.6006486435508101E-4</v>
      </c>
      <c r="AJ2217" s="63">
        <v>10.000106485764301</v>
      </c>
      <c r="AK2217" s="23">
        <v>0.94586894643376596</v>
      </c>
      <c r="AL2217" s="23">
        <v>7.0014151719078696E-2</v>
      </c>
      <c r="AM2217" s="63">
        <v>110.025999342441</v>
      </c>
      <c r="AN2217" s="19"/>
      <c r="AO2217" s="26">
        <v>2.8262111402000301E-2</v>
      </c>
      <c r="AP2217" s="26">
        <v>-4.9064498042789603E-2</v>
      </c>
      <c r="AQ2217" s="26">
        <v>7.2425043219482205E-2</v>
      </c>
      <c r="AR2217" s="26">
        <v>-8.1962706078193198E-2</v>
      </c>
      <c r="AS2217" s="24">
        <v>8</v>
      </c>
      <c r="AT2217" s="24">
        <v>4</v>
      </c>
      <c r="AU2217" s="24">
        <v>7</v>
      </c>
      <c r="AV2217" s="25">
        <v>5</v>
      </c>
      <c r="AW2217" s="19"/>
      <c r="AX2217" s="29">
        <v>0.13736431263707299</v>
      </c>
      <c r="AY2217" s="30">
        <v>0.73791259004337895</v>
      </c>
      <c r="AZ2217" s="30">
        <v>0.65861435615261099</v>
      </c>
      <c r="BA2217" s="30">
        <v>1.04520128268268</v>
      </c>
      <c r="BB2217" s="62">
        <v>1.41456170319179E-2</v>
      </c>
      <c r="BC2217" s="108">
        <v>-13.9676473750733</v>
      </c>
      <c r="BD2217" s="22">
        <v>43899</v>
      </c>
      <c r="BE2217" s="22">
        <v>43987</v>
      </c>
      <c r="BF2217" s="24"/>
      <c r="BG2217" s="22"/>
    </row>
    <row r="2218" spans="2:59" x14ac:dyDescent="0.25">
      <c r="B2218" s="17" t="s">
        <v>2232</v>
      </c>
      <c r="C2218" s="17" t="s">
        <v>6498</v>
      </c>
      <c r="D2218" s="17" t="s">
        <v>3382</v>
      </c>
      <c r="E2218" s="20" t="s">
        <v>7300</v>
      </c>
      <c r="F2218" s="20" t="s">
        <v>3159</v>
      </c>
      <c r="G2218" s="82" t="s">
        <v>7251</v>
      </c>
      <c r="H2218" s="85" t="s">
        <v>7273</v>
      </c>
      <c r="I2218" s="21" t="s">
        <v>7417</v>
      </c>
      <c r="J2218" s="21" t="s">
        <v>8446</v>
      </c>
      <c r="L2218" s="22">
        <v>44015</v>
      </c>
      <c r="M2218" s="98">
        <v>1756.01539999992</v>
      </c>
      <c r="N2218" s="94">
        <v>1756.01539999992</v>
      </c>
      <c r="O2218" s="94">
        <v>1948.53700000048</v>
      </c>
      <c r="P2218" s="62">
        <f t="shared" si="34"/>
        <v>0.90119684665956423</v>
      </c>
      <c r="Q2218" s="22">
        <v>43899</v>
      </c>
      <c r="R2218" s="99">
        <v>23180.576000000001</v>
      </c>
      <c r="S2218" s="99">
        <v>24501.639938934299</v>
      </c>
      <c r="T2218" s="19"/>
      <c r="U2218" s="23">
        <v>-2.72448057603469E-3</v>
      </c>
      <c r="V2218" s="63">
        <v>-0.83046934441881604</v>
      </c>
      <c r="W2218" s="23">
        <v>4.6123639531288098E-2</v>
      </c>
      <c r="X2218" s="63">
        <v>-4.9904060115368303</v>
      </c>
      <c r="Y2218" s="23">
        <v>-1.63838430926262E-2</v>
      </c>
      <c r="Z2218" s="63">
        <v>11.562219071318401</v>
      </c>
      <c r="AA2218" s="23">
        <v>9.4679331587103704E-2</v>
      </c>
      <c r="AB2218" s="63">
        <v>26.374548868363501</v>
      </c>
      <c r="AC2218" s="23">
        <v>0.23629476134548899</v>
      </c>
      <c r="AD2218" s="63">
        <v>43.696773382078398</v>
      </c>
      <c r="AE2218" s="23">
        <v>0.160152110729541</v>
      </c>
      <c r="AF2218" s="64">
        <v>28.208552656928099</v>
      </c>
      <c r="AG2218" s="23">
        <v>-2.2728976460712098E-2</v>
      </c>
      <c r="AH2218" s="63">
        <v>-8.3677234468341304</v>
      </c>
      <c r="AI2218" s="23">
        <v>-4.1310053038614604E-3</v>
      </c>
      <c r="AJ2218" s="63">
        <v>9.6730124418245396</v>
      </c>
      <c r="AK2218" s="23">
        <v>0.83347992691211403</v>
      </c>
      <c r="AL2218" s="23">
        <v>6.3562574152456405E-2</v>
      </c>
      <c r="AM2218" s="63">
        <v>98.787097390275406</v>
      </c>
      <c r="AN2218" s="19"/>
      <c r="AO2218" s="26">
        <v>2.82438872636703E-2</v>
      </c>
      <c r="AP2218" s="26">
        <v>-4.9081362331926399E-2</v>
      </c>
      <c r="AQ2218" s="26">
        <v>7.1854730058475993E-2</v>
      </c>
      <c r="AR2218" s="26">
        <v>-8.2467062857176601E-2</v>
      </c>
      <c r="AS2218" s="24">
        <v>8</v>
      </c>
      <c r="AT2218" s="24">
        <v>4</v>
      </c>
      <c r="AU2218" s="24">
        <v>7</v>
      </c>
      <c r="AV2218" s="25">
        <v>5</v>
      </c>
      <c r="AW2218" s="19"/>
      <c r="AX2218" s="29">
        <v>0.13733292975914099</v>
      </c>
      <c r="AY2218" s="30">
        <v>0.68885536121615598</v>
      </c>
      <c r="AZ2218" s="30">
        <v>0.63899844039133302</v>
      </c>
      <c r="BA2218" s="30">
        <v>0.97397520895810896</v>
      </c>
      <c r="BB2218" s="62">
        <v>1.4142055477786899E-2</v>
      </c>
      <c r="BC2218" s="108">
        <v>-14.1017286302522</v>
      </c>
      <c r="BD2218" s="22">
        <v>43899</v>
      </c>
      <c r="BE2218" s="22">
        <v>43987</v>
      </c>
      <c r="BF2218" s="24"/>
      <c r="BG2218" s="22"/>
    </row>
    <row r="2219" spans="2:59" x14ac:dyDescent="0.25">
      <c r="B2219" s="17" t="s">
        <v>2233</v>
      </c>
      <c r="C2219" s="17" t="s">
        <v>6499</v>
      </c>
      <c r="D2219" s="17" t="s">
        <v>3382</v>
      </c>
      <c r="E2219" s="20" t="s">
        <v>7328</v>
      </c>
      <c r="F2219" s="20" t="s">
        <v>3159</v>
      </c>
      <c r="G2219" s="82" t="s">
        <v>7251</v>
      </c>
      <c r="H2219" s="85" t="s">
        <v>7273</v>
      </c>
      <c r="I2219" s="21" t="s">
        <v>7417</v>
      </c>
      <c r="J2219" s="21" t="s">
        <v>8447</v>
      </c>
      <c r="L2219" s="22">
        <v>44015</v>
      </c>
      <c r="M2219" s="98">
        <v>1816.1161000002201</v>
      </c>
      <c r="N2219" s="94">
        <v>1816.1161000002201</v>
      </c>
      <c r="O2219" s="94">
        <v>2014.58730000071</v>
      </c>
      <c r="P2219" s="62">
        <f t="shared" si="34"/>
        <v>0.90148294888962122</v>
      </c>
      <c r="Q2219" s="22">
        <v>43899</v>
      </c>
      <c r="R2219" s="99">
        <v>9650185.9600000009</v>
      </c>
      <c r="S2219" s="99">
        <v>6765534.62180469</v>
      </c>
      <c r="T2219" s="19"/>
      <c r="U2219" s="23">
        <v>-2.7217476117584699E-3</v>
      </c>
      <c r="V2219" s="63">
        <v>-0.83019604799119395</v>
      </c>
      <c r="W2219" s="23">
        <v>4.6209670865209801E-2</v>
      </c>
      <c r="X2219" s="63">
        <v>-4.9818028781446602</v>
      </c>
      <c r="Y2219" s="23">
        <v>-1.5893869421233799E-2</v>
      </c>
      <c r="Z2219" s="63">
        <v>11.611216438454001</v>
      </c>
      <c r="AA2219" s="23">
        <v>9.5776708498306107E-2</v>
      </c>
      <c r="AB2219" s="63">
        <v>26.484286559483699</v>
      </c>
      <c r="AC2219" s="23">
        <v>0.23877101308433299</v>
      </c>
      <c r="AD2219" s="63">
        <v>43.944398555962799</v>
      </c>
      <c r="AE2219" s="23">
        <v>0.16363835688563999</v>
      </c>
      <c r="AF2219" s="64">
        <v>28.557177272537999</v>
      </c>
      <c r="AG2219" s="23">
        <v>-2.2720984122315699E-2</v>
      </c>
      <c r="AH2219" s="63">
        <v>-8.3669242129835801</v>
      </c>
      <c r="AI2219" s="23">
        <v>-3.6267642317397999E-3</v>
      </c>
      <c r="AJ2219" s="63">
        <v>9.7234365490294294</v>
      </c>
      <c r="AK2219" s="23">
        <v>0.84729849865660101</v>
      </c>
      <c r="AL2219" s="23">
        <v>6.4374671950645307E-2</v>
      </c>
      <c r="AM2219" s="63">
        <v>100.168954564724</v>
      </c>
      <c r="AN2219" s="19"/>
      <c r="AO2219" s="26">
        <v>2.8246699319424799E-2</v>
      </c>
      <c r="AP2219" s="26">
        <v>-4.9078741797566203E-2</v>
      </c>
      <c r="AQ2219" s="26">
        <v>7.1942748176297797E-2</v>
      </c>
      <c r="AR2219" s="26">
        <v>-8.2389283649681594E-2</v>
      </c>
      <c r="AS2219" s="24">
        <v>8</v>
      </c>
      <c r="AT2219" s="24">
        <v>4</v>
      </c>
      <c r="AU2219" s="24">
        <v>7</v>
      </c>
      <c r="AV2219" s="25">
        <v>5</v>
      </c>
      <c r="AW2219" s="19"/>
      <c r="AX2219" s="29">
        <v>0.13733776697452399</v>
      </c>
      <c r="AY2219" s="30">
        <v>0.69641401836179295</v>
      </c>
      <c r="AZ2219" s="30">
        <v>0.64202034044683398</v>
      </c>
      <c r="BA2219" s="30">
        <v>0.98493379802493997</v>
      </c>
      <c r="BB2219" s="62">
        <v>1.4142604438911801E-2</v>
      </c>
      <c r="BC2219" s="108">
        <v>-14.081052729787199</v>
      </c>
      <c r="BD2219" s="22">
        <v>43899</v>
      </c>
      <c r="BE2219" s="22">
        <v>43987</v>
      </c>
      <c r="BF2219" s="24"/>
      <c r="BG2219" s="22"/>
    </row>
    <row r="2220" spans="2:59" x14ac:dyDescent="0.25">
      <c r="B2220" s="17" t="s">
        <v>2234</v>
      </c>
      <c r="C2220" s="17" t="s">
        <v>6500</v>
      </c>
      <c r="D2220" s="17" t="s">
        <v>3382</v>
      </c>
      <c r="E2220" s="20" t="s">
        <v>7329</v>
      </c>
      <c r="F2220" s="20" t="s">
        <v>3159</v>
      </c>
      <c r="G2220" s="82" t="s">
        <v>7251</v>
      </c>
      <c r="H2220" s="85" t="s">
        <v>7273</v>
      </c>
      <c r="I2220" s="21" t="s">
        <v>7417</v>
      </c>
      <c r="J2220" s="21" t="s">
        <v>8448</v>
      </c>
      <c r="L2220" s="22">
        <v>44015</v>
      </c>
      <c r="M2220" s="98">
        <v>1913.46969999932</v>
      </c>
      <c r="N2220" s="94">
        <v>1913.46969999932</v>
      </c>
      <c r="O2220" s="94">
        <v>2118.1688000001</v>
      </c>
      <c r="P2220" s="62">
        <f t="shared" si="34"/>
        <v>0.90336034597395154</v>
      </c>
      <c r="Q2220" s="22">
        <v>43899</v>
      </c>
      <c r="R2220" s="99">
        <v>1060049.324</v>
      </c>
      <c r="S2220" s="99">
        <v>757583.95514843799</v>
      </c>
      <c r="T2220" s="19"/>
      <c r="U2220" s="23">
        <v>-2.7038697635362002E-3</v>
      </c>
      <c r="V2220" s="63">
        <v>-0.82840826316896699</v>
      </c>
      <c r="W2220" s="23">
        <v>4.6772459736530402E-2</v>
      </c>
      <c r="X2220" s="63">
        <v>-4.9255239910126001</v>
      </c>
      <c r="Y2220" s="23">
        <v>-1.26763833723089E-2</v>
      </c>
      <c r="Z2220" s="63">
        <v>11.9329650433501</v>
      </c>
      <c r="AA2220" s="23">
        <v>0.102992861588136</v>
      </c>
      <c r="AB2220" s="63">
        <v>27.2059018684668</v>
      </c>
      <c r="AC2220" s="23">
        <v>0.25511627867119402</v>
      </c>
      <c r="AD2220" s="63">
        <v>45.578925114648897</v>
      </c>
      <c r="AE2220" s="23">
        <v>0.18748946540115899</v>
      </c>
      <c r="AF2220" s="64">
        <v>30.942288124089799</v>
      </c>
      <c r="AG2220" s="23">
        <v>-2.2668374662316599E-2</v>
      </c>
      <c r="AH2220" s="63">
        <v>-8.3616632669873105</v>
      </c>
      <c r="AI2220" s="23">
        <v>-3.15400653562392E-4</v>
      </c>
      <c r="AJ2220" s="63">
        <v>10.0545729068544</v>
      </c>
      <c r="AK2220" s="23">
        <v>0.96711286790552597</v>
      </c>
      <c r="AL2220" s="23">
        <v>7.1195871112649897E-2</v>
      </c>
      <c r="AM2220" s="63">
        <v>112.15039148961699</v>
      </c>
      <c r="AN2220" s="19"/>
      <c r="AO2220" s="26">
        <v>2.8265151944651699E-2</v>
      </c>
      <c r="AP2220" s="26">
        <v>-4.90617100003874E-2</v>
      </c>
      <c r="AQ2220" s="26">
        <v>7.2519621246101507E-2</v>
      </c>
      <c r="AR2220" s="26">
        <v>-8.1878841663710802E-2</v>
      </c>
      <c r="AS2220" s="24">
        <v>8</v>
      </c>
      <c r="AT2220" s="24">
        <v>4</v>
      </c>
      <c r="AU2220" s="24">
        <v>7</v>
      </c>
      <c r="AV2220" s="25">
        <v>5</v>
      </c>
      <c r="AW2220" s="19"/>
      <c r="AX2220" s="29">
        <v>0.137369558421779</v>
      </c>
      <c r="AY2220" s="30">
        <v>0.74609318142665904</v>
      </c>
      <c r="AZ2220" s="30">
        <v>0.66188598675944399</v>
      </c>
      <c r="BA2220" s="30">
        <v>1.0571018508380801</v>
      </c>
      <c r="BB2220" s="62">
        <v>1.4146212099440199E-2</v>
      </c>
      <c r="BC2220" s="108">
        <v>-13.9453239043505</v>
      </c>
      <c r="BD2220" s="22">
        <v>43899</v>
      </c>
      <c r="BE2220" s="22">
        <v>43987</v>
      </c>
      <c r="BF2220" s="24"/>
      <c r="BG2220" s="22"/>
    </row>
    <row r="2221" spans="2:59" x14ac:dyDescent="0.25">
      <c r="B2221" s="17" t="s">
        <v>2235</v>
      </c>
      <c r="C2221" s="17" t="s">
        <v>6501</v>
      </c>
      <c r="D2221" s="17" t="s">
        <v>3382</v>
      </c>
      <c r="E2221" s="20" t="s">
        <v>7330</v>
      </c>
      <c r="F2221" s="20" t="s">
        <v>3159</v>
      </c>
      <c r="G2221" s="82" t="s">
        <v>7251</v>
      </c>
      <c r="H2221" s="85" t="s">
        <v>7273</v>
      </c>
      <c r="I2221" s="21" t="s">
        <v>7417</v>
      </c>
      <c r="J2221" s="21" t="s">
        <v>8449</v>
      </c>
      <c r="L2221" s="22">
        <v>44015</v>
      </c>
      <c r="M2221" s="98">
        <v>1347.10840000026</v>
      </c>
      <c r="N2221" s="94">
        <v>1347.10840000026</v>
      </c>
      <c r="O2221" s="94">
        <v>1492.2034000009301</v>
      </c>
      <c r="P2221" s="62">
        <f t="shared" si="34"/>
        <v>0.90276459630062522</v>
      </c>
      <c r="Q2221" s="22">
        <v>43899</v>
      </c>
      <c r="R2221" s="99">
        <v>602987.05000000005</v>
      </c>
      <c r="S2221" s="99">
        <v>372834.141041992</v>
      </c>
      <c r="T2221" s="19"/>
      <c r="U2221" s="23">
        <v>-2.7095688647023101E-3</v>
      </c>
      <c r="V2221" s="63">
        <v>-0.82897817328557699</v>
      </c>
      <c r="W2221" s="23">
        <v>4.6593921681051101E-2</v>
      </c>
      <c r="X2221" s="63">
        <v>-4.9433777965605303</v>
      </c>
      <c r="Y2221" s="23">
        <v>-1.3697518854314699E-2</v>
      </c>
      <c r="Z2221" s="63">
        <v>11.830851495149499</v>
      </c>
      <c r="AA2221" s="23">
        <v>0.100578758170741</v>
      </c>
      <c r="AB2221" s="63">
        <v>26.964491526741799</v>
      </c>
      <c r="AC2221" s="23">
        <v>0.24990955818240801</v>
      </c>
      <c r="AD2221" s="63">
        <v>45.058253065799398</v>
      </c>
      <c r="AE2221" s="23">
        <v>0.17936155536328399</v>
      </c>
      <c r="AF2221" s="64">
        <v>30.1294971203024</v>
      </c>
      <c r="AG2221" s="23">
        <v>-2.2685085430566701E-2</v>
      </c>
      <c r="AH2221" s="63">
        <v>-8.3633343438123102</v>
      </c>
      <c r="AI2221" s="23">
        <v>-1.3663944655490901E-3</v>
      </c>
      <c r="AJ2221" s="63">
        <v>9.9494735256448603</v>
      </c>
      <c r="AK2221" s="23">
        <v>0.34710840000130699</v>
      </c>
      <c r="AL2221" s="23">
        <v>3.09933650260064E-2</v>
      </c>
      <c r="AM2221" s="63">
        <v>44.8078007544973</v>
      </c>
      <c r="AN2221" s="19"/>
      <c r="AO2221" s="26">
        <v>2.8210838901941301E-2</v>
      </c>
      <c r="AP2221" s="26">
        <v>-4.9067124676221298E-2</v>
      </c>
      <c r="AQ2221" s="26">
        <v>7.2080242240190301E-2</v>
      </c>
      <c r="AR2221" s="26">
        <v>-8.2040718280040906E-2</v>
      </c>
      <c r="AS2221" s="24">
        <v>8</v>
      </c>
      <c r="AT2221" s="24">
        <v>4</v>
      </c>
      <c r="AU2221" s="24">
        <v>7</v>
      </c>
      <c r="AV2221" s="25">
        <v>5</v>
      </c>
      <c r="AW2221" s="19"/>
      <c r="AX2221" s="29">
        <v>0.137291698214831</v>
      </c>
      <c r="AY2221" s="30">
        <v>0.72814817129710696</v>
      </c>
      <c r="AZ2221" s="30">
        <v>0.65455061137890902</v>
      </c>
      <c r="BA2221" s="30">
        <v>1.0306027782426099</v>
      </c>
      <c r="BB2221" s="62">
        <v>1.4137991423376701E-2</v>
      </c>
      <c r="BC2221" s="108">
        <v>-13.9883812086919</v>
      </c>
      <c r="BD2221" s="22">
        <v>43899</v>
      </c>
      <c r="BE2221" s="22">
        <v>43987</v>
      </c>
      <c r="BF2221" s="24"/>
      <c r="BG2221" s="22"/>
    </row>
    <row r="2222" spans="2:59" x14ac:dyDescent="0.25">
      <c r="B2222" s="17" t="s">
        <v>2236</v>
      </c>
      <c r="C2222" s="17" t="s">
        <v>6502</v>
      </c>
      <c r="D2222" s="17" t="s">
        <v>3382</v>
      </c>
      <c r="E2222" s="20" t="s">
        <v>7306</v>
      </c>
      <c r="F2222" s="20" t="s">
        <v>3159</v>
      </c>
      <c r="G2222" s="82" t="s">
        <v>7251</v>
      </c>
      <c r="H2222" s="85" t="s">
        <v>7273</v>
      </c>
      <c r="I2222" s="21" t="s">
        <v>7417</v>
      </c>
      <c r="J2222" s="21" t="s">
        <v>8450</v>
      </c>
      <c r="L2222" s="22">
        <v>44015</v>
      </c>
      <c r="M2222" s="98">
        <v>1339.01579999924</v>
      </c>
      <c r="N2222" s="94">
        <v>1339.01579999924</v>
      </c>
      <c r="O2222" s="94">
        <v>1392.9188000001</v>
      </c>
      <c r="P2222" s="62">
        <f t="shared" si="34"/>
        <v>0.96130212328180498</v>
      </c>
      <c r="Q2222" s="22">
        <v>43888</v>
      </c>
      <c r="R2222" s="99">
        <v>3065074.8539999998</v>
      </c>
      <c r="S2222" s="99">
        <v>2656427.1810468799</v>
      </c>
      <c r="T2222" s="19"/>
      <c r="U2222" s="23">
        <v>-2.67947591510165E-3</v>
      </c>
      <c r="V2222" s="63">
        <v>-0.82596887832551102</v>
      </c>
      <c r="W2222" s="23">
        <v>-2.25966563129987E-2</v>
      </c>
      <c r="X2222" s="63">
        <v>-11.8624355959619</v>
      </c>
      <c r="Y2222" s="23">
        <v>3.2496340039870099E-2</v>
      </c>
      <c r="Z2222" s="63">
        <v>16.450237384560801</v>
      </c>
      <c r="AA2222" s="23">
        <v>0.15865864735504101</v>
      </c>
      <c r="AB2222" s="63">
        <v>32.772480445157299</v>
      </c>
      <c r="AC2222" s="23">
        <v>0.33028024869039702</v>
      </c>
      <c r="AD2222" s="63">
        <v>53.0953221165692</v>
      </c>
      <c r="AE2222" s="23"/>
      <c r="AF2222" s="64"/>
      <c r="AG2222" s="23">
        <v>-2.25966563129987E-2</v>
      </c>
      <c r="AH2222" s="63">
        <v>-8.3544914320518693</v>
      </c>
      <c r="AI2222" s="23">
        <v>4.54995406562375E-2</v>
      </c>
      <c r="AJ2222" s="63">
        <v>14.636067037834399</v>
      </c>
      <c r="AK2222" s="23">
        <v>0.34770377236767702</v>
      </c>
      <c r="AL2222" s="23">
        <v>0.137923478556331</v>
      </c>
      <c r="AM2222" s="63">
        <v>59.944732067990103</v>
      </c>
      <c r="AN2222" s="19"/>
      <c r="AO2222" s="26">
        <v>2.8290329619267099E-2</v>
      </c>
      <c r="AP2222" s="26">
        <v>-4.9038428203857599E-2</v>
      </c>
      <c r="AQ2222" s="26">
        <v>7.3306662961840602E-2</v>
      </c>
      <c r="AR2222" s="26">
        <v>-4.6606704216174001E-2</v>
      </c>
      <c r="AS2222" s="24">
        <v>7</v>
      </c>
      <c r="AT2222" s="24">
        <v>3</v>
      </c>
      <c r="AU2222" s="24">
        <v>7</v>
      </c>
      <c r="AV2222" s="25">
        <v>5</v>
      </c>
      <c r="AW2222" s="19"/>
      <c r="AX2222" s="29">
        <v>0.103121023561835</v>
      </c>
      <c r="AY2222" s="30">
        <v>1.4924986850201101</v>
      </c>
      <c r="AZ2222" s="30">
        <v>0.87153693720210901</v>
      </c>
      <c r="BA2222" s="30">
        <v>2.18840975582498</v>
      </c>
      <c r="BB2222" s="62">
        <v>1.0610218341171301E-2</v>
      </c>
      <c r="BC2222" s="108">
        <v>-6.9516973996869602</v>
      </c>
      <c r="BD2222" s="22">
        <v>43888</v>
      </c>
      <c r="BE2222" s="22">
        <v>43915</v>
      </c>
      <c r="BF2222" s="24"/>
      <c r="BG2222" s="22"/>
    </row>
    <row r="2223" spans="2:59" x14ac:dyDescent="0.25">
      <c r="B2223" s="17" t="s">
        <v>2237</v>
      </c>
      <c r="C2223" s="17" t="s">
        <v>6503</v>
      </c>
      <c r="D2223" s="17" t="s">
        <v>3382</v>
      </c>
      <c r="E2223" s="20" t="s">
        <v>7331</v>
      </c>
      <c r="F2223" s="20" t="s">
        <v>3159</v>
      </c>
      <c r="G2223" s="82" t="s">
        <v>7251</v>
      </c>
      <c r="H2223" s="85" t="s">
        <v>7273</v>
      </c>
      <c r="I2223" s="21" t="s">
        <v>7417</v>
      </c>
      <c r="J2223" s="21" t="s">
        <v>8451</v>
      </c>
      <c r="L2223" s="22">
        <v>44015</v>
      </c>
      <c r="M2223" s="98">
        <v>1911.31709999964</v>
      </c>
      <c r="N2223" s="94">
        <v>1911.31709999964</v>
      </c>
      <c r="O2223" s="94">
        <v>2116.5089999996098</v>
      </c>
      <c r="P2223" s="62">
        <f t="shared" si="34"/>
        <v>0.90305172338033635</v>
      </c>
      <c r="Q2223" s="22">
        <v>43899</v>
      </c>
      <c r="R2223" s="99">
        <v>74392.868000000002</v>
      </c>
      <c r="S2223" s="99">
        <v>74087.871889282207</v>
      </c>
      <c r="T2223" s="19"/>
      <c r="U2223" s="23">
        <v>-2.7068026492997901E-3</v>
      </c>
      <c r="V2223" s="63">
        <v>-0.828701551745326</v>
      </c>
      <c r="W2223" s="23">
        <v>4.6680044715685702E-2</v>
      </c>
      <c r="X2223" s="63">
        <v>-4.9347654930970704</v>
      </c>
      <c r="Y2223" s="23">
        <v>-1.3205416546952601E-2</v>
      </c>
      <c r="Z2223" s="63">
        <v>11.880061725882101</v>
      </c>
      <c r="AA2223" s="23">
        <v>0.10180448630489999</v>
      </c>
      <c r="AB2223" s="63">
        <v>27.087064340157699</v>
      </c>
      <c r="AC2223" s="23">
        <v>0.25241790897591299</v>
      </c>
      <c r="AD2223" s="63">
        <v>45.3090881451499</v>
      </c>
      <c r="AE2223" s="23">
        <v>0.182911162081</v>
      </c>
      <c r="AF2223" s="64">
        <v>30.484457792074</v>
      </c>
      <c r="AG2223" s="23">
        <v>-2.2677034082334999E-2</v>
      </c>
      <c r="AH2223" s="63">
        <v>-8.3625292089855101</v>
      </c>
      <c r="AI2223" s="23">
        <v>-8.5987071361159895E-4</v>
      </c>
      <c r="AJ2223" s="63">
        <v>10.0001259008422</v>
      </c>
      <c r="AK2223" s="23">
        <v>0.83434786363970503</v>
      </c>
      <c r="AL2223" s="23">
        <v>7.1360677842676495E-2</v>
      </c>
      <c r="AM2223" s="63">
        <v>82.536090737441597</v>
      </c>
      <c r="AN2223" s="19"/>
      <c r="AO2223" s="26">
        <v>2.8262126006666201E-2</v>
      </c>
      <c r="AP2223" s="26">
        <v>-4.9064517948863802E-2</v>
      </c>
      <c r="AQ2223" s="26">
        <v>7.2424731464707306E-2</v>
      </c>
      <c r="AR2223" s="26">
        <v>-8.1962741598545094E-2</v>
      </c>
      <c r="AS2223" s="24">
        <v>8</v>
      </c>
      <c r="AT2223" s="24">
        <v>4</v>
      </c>
      <c r="AU2223" s="24">
        <v>7</v>
      </c>
      <c r="AV2223" s="25">
        <v>5</v>
      </c>
      <c r="AW2223" s="19"/>
      <c r="AX2223" s="29">
        <v>0.13736433263067699</v>
      </c>
      <c r="AY2223" s="30">
        <v>0.73791360777977399</v>
      </c>
      <c r="AZ2223" s="30">
        <v>0.65861482549735195</v>
      </c>
      <c r="BA2223" s="30">
        <v>1.0452026304028501</v>
      </c>
      <c r="BB2223" s="62">
        <v>1.4145619043702E-2</v>
      </c>
      <c r="BC2223" s="108">
        <v>-13.967637274385201</v>
      </c>
      <c r="BD2223" s="22">
        <v>43899</v>
      </c>
      <c r="BE2223" s="22">
        <v>43987</v>
      </c>
      <c r="BF2223" s="24"/>
      <c r="BG2223" s="22"/>
    </row>
    <row r="2224" spans="2:59" x14ac:dyDescent="0.25">
      <c r="B2224" s="17" t="s">
        <v>2238</v>
      </c>
      <c r="C2224" s="17" t="s">
        <v>6504</v>
      </c>
      <c r="D2224" s="17" t="s">
        <v>3382</v>
      </c>
      <c r="E2224" s="20" t="s">
        <v>7332</v>
      </c>
      <c r="F2224" s="20" t="s">
        <v>3159</v>
      </c>
      <c r="G2224" s="82" t="s">
        <v>7251</v>
      </c>
      <c r="H2224" s="85" t="s">
        <v>7273</v>
      </c>
      <c r="I2224" s="21" t="s">
        <v>7417</v>
      </c>
      <c r="J2224" s="21" t="s">
        <v>8452</v>
      </c>
      <c r="L2224" s="22">
        <v>44015</v>
      </c>
      <c r="M2224" s="98">
        <v>1962.39220000058</v>
      </c>
      <c r="N2224" s="94">
        <v>1962.39220000058</v>
      </c>
      <c r="O2224" s="94">
        <v>2172.37649999931</v>
      </c>
      <c r="P2224" s="62">
        <f t="shared" si="34"/>
        <v>0.90333890096914748</v>
      </c>
      <c r="Q2224" s="22">
        <v>43899</v>
      </c>
      <c r="R2224" s="99">
        <v>30782.181</v>
      </c>
      <c r="S2224" s="99">
        <v>7297.3819045791597</v>
      </c>
      <c r="T2224" s="19"/>
      <c r="U2224" s="23">
        <v>-2.70410356006323E-3</v>
      </c>
      <c r="V2224" s="63">
        <v>-0.82843164282167003</v>
      </c>
      <c r="W2224" s="23">
        <v>4.6766216180912999E-2</v>
      </c>
      <c r="X2224" s="63">
        <v>-4.9261483465743403</v>
      </c>
      <c r="Y2224" s="23">
        <v>-1.2713229181826999E-2</v>
      </c>
      <c r="Z2224" s="63">
        <v>11.9292804623983</v>
      </c>
      <c r="AA2224" s="23">
        <v>0.102909621356957</v>
      </c>
      <c r="AB2224" s="63">
        <v>27.197577845363401</v>
      </c>
      <c r="AC2224" s="23">
        <v>0.25492835036682698</v>
      </c>
      <c r="AD2224" s="63">
        <v>45.560132284241298</v>
      </c>
      <c r="AE2224" s="23">
        <v>0.186467637098685</v>
      </c>
      <c r="AF2224" s="64">
        <v>30.840105293842502</v>
      </c>
      <c r="AG2224" s="23">
        <v>-2.2668999772577102E-2</v>
      </c>
      <c r="AH2224" s="63">
        <v>-8.3617257780133496</v>
      </c>
      <c r="AI2224" s="23">
        <v>-3.5332128572917998E-4</v>
      </c>
      <c r="AJ2224" s="63">
        <v>10.050780843637799</v>
      </c>
      <c r="AK2224" s="23">
        <v>0.85002187152393205</v>
      </c>
      <c r="AL2224" s="23">
        <v>7.2396855213810299E-2</v>
      </c>
      <c r="AM2224" s="63">
        <v>84.1034915258642</v>
      </c>
      <c r="AN2224" s="19"/>
      <c r="AO2224" s="26">
        <v>2.8264921855225101E-2</v>
      </c>
      <c r="AP2224" s="26">
        <v>-4.9061915576239699E-2</v>
      </c>
      <c r="AQ2224" s="26">
        <v>7.2512848548285505E-2</v>
      </c>
      <c r="AR2224" s="26">
        <v>-8.1884730026067706E-2</v>
      </c>
      <c r="AS2224" s="24">
        <v>8</v>
      </c>
      <c r="AT2224" s="24">
        <v>4</v>
      </c>
      <c r="AU2224" s="24">
        <v>7</v>
      </c>
      <c r="AV2224" s="25">
        <v>5</v>
      </c>
      <c r="AW2224" s="19"/>
      <c r="AX2224" s="29">
        <v>0.137369219458196</v>
      </c>
      <c r="AY2224" s="30">
        <v>0.74551939251250599</v>
      </c>
      <c r="AZ2224" s="30">
        <v>0.661656763738392</v>
      </c>
      <c r="BA2224" s="30">
        <v>1.0562670822546401</v>
      </c>
      <c r="BB2224" s="62">
        <v>1.41461733850338E-2</v>
      </c>
      <c r="BC2224" s="108">
        <v>-13.946891802523201</v>
      </c>
      <c r="BD2224" s="22">
        <v>43899</v>
      </c>
      <c r="BE2224" s="22">
        <v>43987</v>
      </c>
      <c r="BF2224" s="24"/>
      <c r="BG2224" s="22"/>
    </row>
    <row r="2225" spans="2:59" x14ac:dyDescent="0.25">
      <c r="B2225" s="17" t="s">
        <v>2239</v>
      </c>
      <c r="C2225" s="17" t="s">
        <v>6505</v>
      </c>
      <c r="D2225" s="17" t="s">
        <v>3382</v>
      </c>
      <c r="E2225" s="20" t="s">
        <v>7333</v>
      </c>
      <c r="F2225" s="20" t="s">
        <v>3159</v>
      </c>
      <c r="G2225" s="82" t="s">
        <v>7251</v>
      </c>
      <c r="H2225" s="85" t="s">
        <v>7273</v>
      </c>
      <c r="I2225" s="21" t="s">
        <v>7417</v>
      </c>
      <c r="J2225" s="21" t="s">
        <v>8453</v>
      </c>
      <c r="L2225" s="22">
        <v>44015</v>
      </c>
      <c r="M2225" s="98">
        <v>2002.5514000002299</v>
      </c>
      <c r="N2225" s="94">
        <v>2002.5514000002299</v>
      </c>
      <c r="O2225" s="94">
        <v>2216.4807999990899</v>
      </c>
      <c r="P2225" s="62">
        <f t="shared" si="34"/>
        <v>0.90348240327687579</v>
      </c>
      <c r="Q2225" s="22">
        <v>43899</v>
      </c>
      <c r="R2225" s="99">
        <v>107530.022</v>
      </c>
      <c r="S2225" s="99">
        <v>93823.111477050799</v>
      </c>
      <c r="T2225" s="19"/>
      <c r="U2225" s="23">
        <v>-2.7027183159589198E-3</v>
      </c>
      <c r="V2225" s="63">
        <v>-0.82829311841123898</v>
      </c>
      <c r="W2225" s="23">
        <v>4.6809068076981902E-2</v>
      </c>
      <c r="X2225" s="63">
        <v>-4.9218631569674498</v>
      </c>
      <c r="Y2225" s="23">
        <v>-1.24671040393878E-2</v>
      </c>
      <c r="Z2225" s="63">
        <v>11.9538929766422</v>
      </c>
      <c r="AA2225" s="23">
        <v>0.103462446790218</v>
      </c>
      <c r="AB2225" s="63">
        <v>27.252860388689399</v>
      </c>
      <c r="AC2225" s="23">
        <v>0.25618566957564298</v>
      </c>
      <c r="AD2225" s="63">
        <v>45.685864205122897</v>
      </c>
      <c r="AE2225" s="23">
        <v>0.188250406857987</v>
      </c>
      <c r="AF2225" s="64">
        <v>31.018382269772701</v>
      </c>
      <c r="AG2225" s="23">
        <v>-2.2665000416054699E-2</v>
      </c>
      <c r="AH2225" s="63">
        <v>-8.3613258423574699</v>
      </c>
      <c r="AI2225" s="23">
        <v>-1.00012398434046E-4</v>
      </c>
      <c r="AJ2225" s="63">
        <v>10.0761117323564</v>
      </c>
      <c r="AK2225" s="23">
        <v>0.85789564507664196</v>
      </c>
      <c r="AL2225" s="23">
        <v>7.2914441569082597E-2</v>
      </c>
      <c r="AM2225" s="63">
        <v>84.890868881135205</v>
      </c>
      <c r="AN2225" s="19"/>
      <c r="AO2225" s="26">
        <v>2.8266322986382899E-2</v>
      </c>
      <c r="AP2225" s="26">
        <v>-4.9060577963245998E-2</v>
      </c>
      <c r="AQ2225" s="26">
        <v>7.2556915307359304E-2</v>
      </c>
      <c r="AR2225" s="26">
        <v>-8.1845747609768302E-2</v>
      </c>
      <c r="AS2225" s="24">
        <v>8</v>
      </c>
      <c r="AT2225" s="24">
        <v>4</v>
      </c>
      <c r="AU2225" s="24">
        <v>7</v>
      </c>
      <c r="AV2225" s="25">
        <v>5</v>
      </c>
      <c r="AW2225" s="19"/>
      <c r="AX2225" s="29">
        <v>0.137371636296448</v>
      </c>
      <c r="AY2225" s="30">
        <v>0.74932497236568496</v>
      </c>
      <c r="AZ2225" s="30">
        <v>0.66317885166427004</v>
      </c>
      <c r="BA2225" s="30">
        <v>1.06180527456854</v>
      </c>
      <c r="BB2225" s="62">
        <v>1.41464478422859E-2</v>
      </c>
      <c r="BC2225" s="108">
        <v>-13.936506916667</v>
      </c>
      <c r="BD2225" s="22">
        <v>43899</v>
      </c>
      <c r="BE2225" s="22">
        <v>43987</v>
      </c>
      <c r="BF2225" s="24"/>
      <c r="BG2225" s="22"/>
    </row>
    <row r="2226" spans="2:59" x14ac:dyDescent="0.25">
      <c r="B2226" s="17" t="s">
        <v>2240</v>
      </c>
      <c r="C2226" s="17" t="s">
        <v>6506</v>
      </c>
      <c r="D2226" s="17" t="s">
        <v>3382</v>
      </c>
      <c r="E2226" s="20" t="s">
        <v>7334</v>
      </c>
      <c r="F2226" s="20" t="s">
        <v>3159</v>
      </c>
      <c r="G2226" s="82" t="s">
        <v>7251</v>
      </c>
      <c r="H2226" s="85" t="s">
        <v>7273</v>
      </c>
      <c r="I2226" s="21" t="s">
        <v>7417</v>
      </c>
      <c r="J2226" s="21" t="s">
        <v>8454</v>
      </c>
      <c r="L2226" s="22">
        <v>44015</v>
      </c>
      <c r="M2226" s="98">
        <v>1962.49120000005</v>
      </c>
      <c r="N2226" s="94">
        <v>1962.49120000005</v>
      </c>
      <c r="O2226" s="94">
        <v>2171.7961000017799</v>
      </c>
      <c r="P2226" s="62">
        <f t="shared" si="34"/>
        <v>0.90362589747649036</v>
      </c>
      <c r="Q2226" s="22">
        <v>43899</v>
      </c>
      <c r="R2226" s="99">
        <v>593355.53799999994</v>
      </c>
      <c r="S2226" s="99">
        <v>516797.99127099599</v>
      </c>
      <c r="T2226" s="19"/>
      <c r="U2226" s="23">
        <v>-2.7013321277991101E-3</v>
      </c>
      <c r="V2226" s="63">
        <v>-0.828154499595257</v>
      </c>
      <c r="W2226" s="23">
        <v>4.6852081672113903E-2</v>
      </c>
      <c r="X2226" s="63">
        <v>-4.9175617974542503</v>
      </c>
      <c r="Y2226" s="23">
        <v>-1.2220833480569101E-2</v>
      </c>
      <c r="Z2226" s="63">
        <v>11.978520032527699</v>
      </c>
      <c r="AA2226" s="23">
        <v>0.10401611077584701</v>
      </c>
      <c r="AB2226" s="63">
        <v>27.308226787252401</v>
      </c>
      <c r="AC2226" s="23">
        <v>0.25744310340815002</v>
      </c>
      <c r="AD2226" s="63">
        <v>45.811607588373597</v>
      </c>
      <c r="AE2226" s="23">
        <v>0.19003576914838</v>
      </c>
      <c r="AF2226" s="64">
        <v>31.196918498812</v>
      </c>
      <c r="AG2226" s="23">
        <v>-2.26609707015086E-2</v>
      </c>
      <c r="AH2226" s="63">
        <v>-8.3609228709101409</v>
      </c>
      <c r="AI2226" s="23">
        <v>1.5345098290708801E-4</v>
      </c>
      <c r="AJ2226" s="63">
        <v>10.1014580704941</v>
      </c>
      <c r="AK2226" s="23">
        <v>0.86582291478407603</v>
      </c>
      <c r="AL2226" s="23">
        <v>7.3433584057056606E-2</v>
      </c>
      <c r="AM2226" s="63">
        <v>85.683595851878593</v>
      </c>
      <c r="AN2226" s="19"/>
      <c r="AO2226" s="26">
        <v>2.82677566974598E-2</v>
      </c>
      <c r="AP2226" s="26">
        <v>-4.9059296726263697E-2</v>
      </c>
      <c r="AQ2226" s="26">
        <v>7.2601034627950894E-2</v>
      </c>
      <c r="AR2226" s="26">
        <v>-8.1806818032491693E-2</v>
      </c>
      <c r="AS2226" s="24">
        <v>8</v>
      </c>
      <c r="AT2226" s="24">
        <v>4</v>
      </c>
      <c r="AU2226" s="24">
        <v>7</v>
      </c>
      <c r="AV2226" s="25">
        <v>5</v>
      </c>
      <c r="AW2226" s="19"/>
      <c r="AX2226" s="29">
        <v>0.13737407554610401</v>
      </c>
      <c r="AY2226" s="30">
        <v>0.75313337674015202</v>
      </c>
      <c r="AZ2226" s="30">
        <v>0.66470206154463096</v>
      </c>
      <c r="BA2226" s="30">
        <v>1.06734895162845</v>
      </c>
      <c r="BB2226" s="62">
        <v>1.4146724500315001E-2</v>
      </c>
      <c r="BC2226" s="108">
        <v>-13.9261415931978</v>
      </c>
      <c r="BD2226" s="22">
        <v>43899</v>
      </c>
      <c r="BE2226" s="22">
        <v>43987</v>
      </c>
      <c r="BF2226" s="24"/>
      <c r="BG2226" s="22"/>
    </row>
    <row r="2227" spans="2:59" x14ac:dyDescent="0.25">
      <c r="B2227" s="17" t="s">
        <v>2241</v>
      </c>
      <c r="C2227" s="17" t="s">
        <v>6507</v>
      </c>
      <c r="D2227" s="17" t="s">
        <v>3383</v>
      </c>
      <c r="E2227" s="20" t="s">
        <v>7290</v>
      </c>
      <c r="F2227" s="20" t="s">
        <v>3150</v>
      </c>
      <c r="G2227" s="82" t="s">
        <v>7253</v>
      </c>
      <c r="H2227" s="85" t="s">
        <v>7279</v>
      </c>
      <c r="I2227" s="21" t="s">
        <v>7417</v>
      </c>
      <c r="J2227" s="21" t="s">
        <v>8455</v>
      </c>
      <c r="L2227" s="22">
        <v>44015</v>
      </c>
      <c r="M2227" s="98">
        <v>2509.42460000142</v>
      </c>
      <c r="N2227" s="94">
        <v>2509.42460000142</v>
      </c>
      <c r="O2227" s="94">
        <v>2527.8293999992302</v>
      </c>
      <c r="P2227" s="62">
        <f t="shared" si="34"/>
        <v>0.99271912891043368</v>
      </c>
      <c r="Q2227" s="22">
        <v>43747</v>
      </c>
      <c r="R2227" s="99">
        <v>3421110.2289999998</v>
      </c>
      <c r="S2227" s="99">
        <v>4042899.5618750001</v>
      </c>
      <c r="T2227" s="19"/>
      <c r="U2227" s="23">
        <v>-1.2825996509491201E-4</v>
      </c>
      <c r="V2227" s="63">
        <v>-0.57084728332483803</v>
      </c>
      <c r="W2227" s="23">
        <v>3.0838911116006801E-3</v>
      </c>
      <c r="X2227" s="63">
        <v>-9.2943808535055705</v>
      </c>
      <c r="Y2227" s="23">
        <v>2.3315743763305401E-2</v>
      </c>
      <c r="Z2227" s="63">
        <v>15.5321777569188</v>
      </c>
      <c r="AA2227" s="23">
        <v>3.16227887342393E-2</v>
      </c>
      <c r="AB2227" s="63">
        <v>20.068894583091598</v>
      </c>
      <c r="AC2227" s="23">
        <v>0.10027495642862</v>
      </c>
      <c r="AD2227" s="63">
        <v>30.094792890391499</v>
      </c>
      <c r="AE2227" s="23">
        <v>0.13048133237505699</v>
      </c>
      <c r="AF2227" s="64">
        <v>25.241474821465101</v>
      </c>
      <c r="AG2227" s="23">
        <v>1.3144182594260201E-4</v>
      </c>
      <c r="AH2227" s="63">
        <v>-6.0816816181613804</v>
      </c>
      <c r="AI2227" s="23">
        <v>2.6844136746149199E-2</v>
      </c>
      <c r="AJ2227" s="63">
        <v>12.7705266468256</v>
      </c>
      <c r="AK2227" s="23">
        <v>1.0046689940022799</v>
      </c>
      <c r="AL2227" s="23">
        <v>5.3010926380011397E-2</v>
      </c>
      <c r="AM2227" s="63">
        <v>80.433524362859302</v>
      </c>
      <c r="AN2227" s="19"/>
      <c r="AO2227" s="26">
        <v>2.5559495677953199E-2</v>
      </c>
      <c r="AP2227" s="26">
        <v>-3.9146119815086401E-2</v>
      </c>
      <c r="AQ2227" s="26">
        <v>2.81836044614465E-2</v>
      </c>
      <c r="AR2227" s="26">
        <v>-2.98603471383103E-2</v>
      </c>
      <c r="AS2227" s="24">
        <v>7</v>
      </c>
      <c r="AT2227" s="24">
        <v>5</v>
      </c>
      <c r="AU2227" s="24">
        <v>7</v>
      </c>
      <c r="AV2227" s="25">
        <v>5</v>
      </c>
      <c r="AW2227" s="19"/>
      <c r="AX2227" s="29">
        <v>6.2371490918958397E-2</v>
      </c>
      <c r="AY2227" s="30">
        <v>5.0999915597813601E-3</v>
      </c>
      <c r="AZ2227" s="30">
        <v>0.52260458774799201</v>
      </c>
      <c r="BA2227" s="30">
        <v>6.6008208762298199E-3</v>
      </c>
      <c r="BB2227" s="62">
        <v>6.4051721580108299E-3</v>
      </c>
      <c r="BC2227" s="108">
        <v>-9.3492345646081993</v>
      </c>
      <c r="BD2227" s="22">
        <v>43747</v>
      </c>
      <c r="BE2227" s="22">
        <v>43783</v>
      </c>
      <c r="BF2227" s="24"/>
      <c r="BG2227" s="22"/>
    </row>
    <row r="2228" spans="2:59" x14ac:dyDescent="0.25">
      <c r="B2228" s="17" t="s">
        <v>2242</v>
      </c>
      <c r="C2228" s="17" t="s">
        <v>6508</v>
      </c>
      <c r="D2228" s="17" t="s">
        <v>3383</v>
      </c>
      <c r="E2228" s="20" t="s">
        <v>7313</v>
      </c>
      <c r="F2228" s="20" t="s">
        <v>3150</v>
      </c>
      <c r="G2228" s="82" t="s">
        <v>7253</v>
      </c>
      <c r="H2228" s="85" t="s">
        <v>7279</v>
      </c>
      <c r="I2228" s="21" t="s">
        <v>7417</v>
      </c>
      <c r="J2228" s="21" t="s">
        <v>8456</v>
      </c>
      <c r="L2228" s="22">
        <v>44015</v>
      </c>
      <c r="M2228" s="98">
        <v>1167.45289999992</v>
      </c>
      <c r="N2228" s="94">
        <v>1167.45289999992</v>
      </c>
      <c r="O2228" s="94">
        <v>1167.9860999994</v>
      </c>
      <c r="P2228" s="62">
        <f t="shared" si="34"/>
        <v>0.99954348771832102</v>
      </c>
      <c r="Q2228" s="22">
        <v>44007</v>
      </c>
      <c r="R2228" s="99">
        <v>199088902.162</v>
      </c>
      <c r="S2228" s="99">
        <v>348326273.60250002</v>
      </c>
      <c r="T2228" s="19"/>
      <c r="U2228" s="23">
        <v>-1.00893246781197E-4</v>
      </c>
      <c r="V2228" s="63">
        <v>-0.56811061149346598</v>
      </c>
      <c r="W2228" s="23">
        <v>3.9089103593141798E-3</v>
      </c>
      <c r="X2228" s="63">
        <v>-9.2118789287342207</v>
      </c>
      <c r="Y2228" s="23">
        <v>2.8431213982912599E-2</v>
      </c>
      <c r="Z2228" s="63">
        <v>16.043724778864998</v>
      </c>
      <c r="AA2228" s="23">
        <v>4.2019677159259999E-2</v>
      </c>
      <c r="AB2228" s="63">
        <v>21.108583425579099</v>
      </c>
      <c r="AC2228" s="23">
        <v>0.122534567046387</v>
      </c>
      <c r="AD2228" s="63">
        <v>32.3207539521973</v>
      </c>
      <c r="AE2228" s="23"/>
      <c r="AF2228" s="64"/>
      <c r="AG2228" s="23">
        <v>2.1367310728237501E-4</v>
      </c>
      <c r="AH2228" s="63">
        <v>-6.0734584900274102</v>
      </c>
      <c r="AI2228" s="23">
        <v>3.2062046801001998E-2</v>
      </c>
      <c r="AJ2228" s="63">
        <v>13.2923176523036</v>
      </c>
      <c r="AK2228" s="23">
        <v>0.16745289999933399</v>
      </c>
      <c r="AL2228" s="23">
        <v>5.57631760384538E-2</v>
      </c>
      <c r="AM2228" s="63">
        <v>38.543170425458797</v>
      </c>
      <c r="AN2228" s="19"/>
      <c r="AO2228" s="26">
        <v>2.5587551162971098E-2</v>
      </c>
      <c r="AP2228" s="26">
        <v>-3.9119799078434901E-2</v>
      </c>
      <c r="AQ2228" s="26">
        <v>2.9057496873065199E-2</v>
      </c>
      <c r="AR2228" s="26">
        <v>-2.9035862679847899E-2</v>
      </c>
      <c r="AS2228" s="24">
        <v>8</v>
      </c>
      <c r="AT2228" s="24">
        <v>4</v>
      </c>
      <c r="AU2228" s="24">
        <v>7</v>
      </c>
      <c r="AV2228" s="25">
        <v>5</v>
      </c>
      <c r="AW2228" s="19"/>
      <c r="AX2228" s="29">
        <v>6.2395355458502298E-2</v>
      </c>
      <c r="AY2228" s="30">
        <v>0.15739558263703701</v>
      </c>
      <c r="AZ2228" s="30">
        <v>0.55595652774627502</v>
      </c>
      <c r="BA2228" s="30">
        <v>0.204450308626519</v>
      </c>
      <c r="BB2228" s="62">
        <v>6.4078486983544297E-3</v>
      </c>
      <c r="BC2228" s="108">
        <v>-9.2597675060387701</v>
      </c>
      <c r="BD2228" s="22">
        <v>43747</v>
      </c>
      <c r="BE2228" s="22">
        <v>43783</v>
      </c>
      <c r="BF2228" s="24">
        <v>186</v>
      </c>
      <c r="BG2228" s="22">
        <v>44007</v>
      </c>
    </row>
    <row r="2229" spans="2:59" x14ac:dyDescent="0.25">
      <c r="B2229" s="17" t="s">
        <v>2243</v>
      </c>
      <c r="C2229" s="17" t="s">
        <v>6509</v>
      </c>
      <c r="D2229" s="17" t="s">
        <v>3383</v>
      </c>
      <c r="E2229" s="20" t="s">
        <v>7291</v>
      </c>
      <c r="F2229" s="20" t="s">
        <v>3150</v>
      </c>
      <c r="G2229" s="82" t="s">
        <v>7253</v>
      </c>
      <c r="H2229" s="85" t="s">
        <v>7279</v>
      </c>
      <c r="I2229" s="21" t="s">
        <v>7417</v>
      </c>
      <c r="J2229" s="21" t="s">
        <v>8457</v>
      </c>
      <c r="L2229" s="22">
        <v>43880</v>
      </c>
      <c r="M2229" s="98"/>
      <c r="N2229" s="94"/>
      <c r="O2229" s="94">
        <v>1582.8466999996499</v>
      </c>
      <c r="P2229" s="62">
        <f t="shared" si="34"/>
        <v>0</v>
      </c>
      <c r="Q2229" s="22">
        <v>43747</v>
      </c>
      <c r="R2229" s="99"/>
      <c r="S2229" s="99">
        <v>69559541.497999996</v>
      </c>
      <c r="T2229" s="19"/>
      <c r="U2229" s="23"/>
      <c r="V2229" s="63"/>
      <c r="W2229" s="23"/>
      <c r="X2229" s="63"/>
      <c r="Y2229" s="23"/>
      <c r="Z2229" s="63"/>
      <c r="AA2229" s="23"/>
      <c r="AB2229" s="63"/>
      <c r="AC2229" s="23"/>
      <c r="AD2229" s="63"/>
      <c r="AE2229" s="23"/>
      <c r="AF2229" s="64"/>
      <c r="AG2229" s="23"/>
      <c r="AH2229" s="63"/>
      <c r="AI2229" s="23"/>
      <c r="AJ2229" s="63"/>
      <c r="AK2229" s="23"/>
      <c r="AL2229" s="23"/>
      <c r="AM2229" s="63"/>
      <c r="AN2229" s="19"/>
      <c r="AO2229" s="26">
        <v>2.5534236101520901E-2</v>
      </c>
      <c r="AP2229" s="26">
        <v>-3.9169813830085297E-2</v>
      </c>
      <c r="AQ2229" s="26">
        <v>2.5803211294260098E-2</v>
      </c>
      <c r="AR2229" s="26">
        <v>-3.0601715327975398E-2</v>
      </c>
      <c r="AS2229" s="24"/>
      <c r="AT2229" s="24"/>
      <c r="AU2229" s="24"/>
      <c r="AV2229" s="25"/>
      <c r="AW2229" s="19"/>
      <c r="AX2229" s="29"/>
      <c r="AY2229" s="30"/>
      <c r="AZ2229" s="30"/>
      <c r="BA2229" s="30"/>
      <c r="BB2229" s="62"/>
      <c r="BC2229" s="108">
        <v>-9.4297002988314507</v>
      </c>
      <c r="BD2229" s="22">
        <v>43747</v>
      </c>
      <c r="BE2229" s="22">
        <v>43783</v>
      </c>
      <c r="BF2229" s="24"/>
      <c r="BG2229" s="22"/>
    </row>
    <row r="2230" spans="2:59" x14ac:dyDescent="0.25">
      <c r="B2230" s="17" t="s">
        <v>2244</v>
      </c>
      <c r="C2230" s="17" t="s">
        <v>6510</v>
      </c>
      <c r="D2230" s="17" t="s">
        <v>3383</v>
      </c>
      <c r="E2230" s="20" t="s">
        <v>7292</v>
      </c>
      <c r="F2230" s="20" t="s">
        <v>3150</v>
      </c>
      <c r="G2230" s="82" t="s">
        <v>7253</v>
      </c>
      <c r="H2230" s="85" t="s">
        <v>7279</v>
      </c>
      <c r="I2230" s="21" t="s">
        <v>7417</v>
      </c>
      <c r="J2230" s="21" t="s">
        <v>8458</v>
      </c>
      <c r="L2230" s="22">
        <v>43880</v>
      </c>
      <c r="M2230" s="98"/>
      <c r="N2230" s="94"/>
      <c r="O2230" s="94">
        <v>1236.3101000003501</v>
      </c>
      <c r="P2230" s="62">
        <f t="shared" si="34"/>
        <v>0</v>
      </c>
      <c r="Q2230" s="22">
        <v>43747</v>
      </c>
      <c r="R2230" s="99"/>
      <c r="S2230" s="99">
        <v>53414882.441875003</v>
      </c>
      <c r="T2230" s="19"/>
      <c r="U2230" s="23"/>
      <c r="V2230" s="63"/>
      <c r="W2230" s="23"/>
      <c r="X2230" s="63"/>
      <c r="Y2230" s="23"/>
      <c r="Z2230" s="63"/>
      <c r="AA2230" s="23"/>
      <c r="AB2230" s="63"/>
      <c r="AC2230" s="23"/>
      <c r="AD2230" s="63"/>
      <c r="AE2230" s="23"/>
      <c r="AF2230" s="64"/>
      <c r="AG2230" s="23"/>
      <c r="AH2230" s="63"/>
      <c r="AI2230" s="23"/>
      <c r="AJ2230" s="63"/>
      <c r="AK2230" s="23"/>
      <c r="AL2230" s="23"/>
      <c r="AM2230" s="63"/>
      <c r="AN2230" s="19"/>
      <c r="AO2230" s="26">
        <v>2.5542335017235001E-2</v>
      </c>
      <c r="AP2230" s="26">
        <v>-3.9162163013315897E-2</v>
      </c>
      <c r="AQ2230" s="26">
        <v>2.6056230206449999E-2</v>
      </c>
      <c r="AR2230" s="26">
        <v>-3.0362937040081299E-2</v>
      </c>
      <c r="AS2230" s="24"/>
      <c r="AT2230" s="24"/>
      <c r="AU2230" s="24"/>
      <c r="AV2230" s="25"/>
      <c r="AW2230" s="19"/>
      <c r="AX2230" s="29"/>
      <c r="AY2230" s="30"/>
      <c r="AZ2230" s="30"/>
      <c r="BA2230" s="30"/>
      <c r="BB2230" s="62"/>
      <c r="BC2230" s="108">
        <v>-9.4037733736913705</v>
      </c>
      <c r="BD2230" s="22">
        <v>43747</v>
      </c>
      <c r="BE2230" s="22">
        <v>43783</v>
      </c>
      <c r="BF2230" s="24"/>
      <c r="BG2230" s="22"/>
    </row>
    <row r="2231" spans="2:59" x14ac:dyDescent="0.25">
      <c r="B2231" s="17" t="s">
        <v>2245</v>
      </c>
      <c r="C2231" s="17" t="s">
        <v>6511</v>
      </c>
      <c r="D2231" s="17" t="s">
        <v>3383</v>
      </c>
      <c r="E2231" s="20" t="s">
        <v>7320</v>
      </c>
      <c r="F2231" s="20" t="s">
        <v>3150</v>
      </c>
      <c r="G2231" s="82" t="s">
        <v>7253</v>
      </c>
      <c r="H2231" s="85" t="s">
        <v>7279</v>
      </c>
      <c r="I2231" s="21" t="s">
        <v>7417</v>
      </c>
      <c r="J2231" s="21" t="s">
        <v>8459</v>
      </c>
      <c r="L2231" s="22">
        <v>44015</v>
      </c>
      <c r="M2231" s="98">
        <v>4871.8425000011903</v>
      </c>
      <c r="N2231" s="94">
        <v>4871.8425000011903</v>
      </c>
      <c r="O2231" s="94"/>
      <c r="P2231" s="62" t="str">
        <f t="shared" si="34"/>
        <v/>
      </c>
      <c r="Q2231" s="22"/>
      <c r="R2231" s="99">
        <v>0</v>
      </c>
      <c r="S2231" s="99"/>
      <c r="T2231" s="19"/>
      <c r="U2231" s="23">
        <v>0</v>
      </c>
      <c r="V2231" s="63">
        <v>-0.55802128681534702</v>
      </c>
      <c r="W2231" s="23">
        <v>0</v>
      </c>
      <c r="X2231" s="63">
        <v>-9.6027699646656401</v>
      </c>
      <c r="Y2231" s="23">
        <v>0</v>
      </c>
      <c r="Z2231" s="63">
        <v>13.200603380581001</v>
      </c>
      <c r="AA2231" s="23"/>
      <c r="AB2231" s="63"/>
      <c r="AC2231" s="23"/>
      <c r="AD2231" s="63"/>
      <c r="AE2231" s="23"/>
      <c r="AF2231" s="64"/>
      <c r="AG2231" s="23">
        <v>0</v>
      </c>
      <c r="AH2231" s="63">
        <v>-6.0948258007556397</v>
      </c>
      <c r="AI2231" s="23">
        <v>0</v>
      </c>
      <c r="AJ2231" s="63">
        <v>10.0861129722034</v>
      </c>
      <c r="AK2231" s="23">
        <v>-2.5631499999690301E-2</v>
      </c>
      <c r="AL2231" s="23">
        <v>-2.853779601719E-2</v>
      </c>
      <c r="AM2231" s="63">
        <v>8.79628514085198</v>
      </c>
      <c r="AN2231" s="19"/>
      <c r="AO2231" s="26">
        <v>3.87893853257992E-3</v>
      </c>
      <c r="AP2231" s="26">
        <v>-6.6853338903456504E-3</v>
      </c>
      <c r="AQ2231" s="26">
        <v>3.6428341645660099E-3</v>
      </c>
      <c r="AR2231" s="26">
        <v>-2.9183234872107298E-2</v>
      </c>
      <c r="AS2231" s="24"/>
      <c r="AT2231" s="24"/>
      <c r="AU2231" s="24"/>
      <c r="AV2231" s="25"/>
      <c r="AW2231" s="19"/>
      <c r="AX2231" s="29"/>
      <c r="AY2231" s="30"/>
      <c r="AZ2231" s="30"/>
      <c r="BA2231" s="30"/>
      <c r="BB2231" s="62"/>
      <c r="BC2231" s="108">
        <v>-4.0984573173045602</v>
      </c>
      <c r="BD2231" s="22">
        <v>43747</v>
      </c>
      <c r="BE2231" s="22">
        <v>43776</v>
      </c>
      <c r="BF2231" s="24"/>
      <c r="BG2231" s="22"/>
    </row>
    <row r="2232" spans="2:59" x14ac:dyDescent="0.25">
      <c r="B2232" s="17" t="s">
        <v>2246</v>
      </c>
      <c r="C2232" s="17" t="s">
        <v>6512</v>
      </c>
      <c r="D2232" s="17" t="s">
        <v>3383</v>
      </c>
      <c r="E2232" s="20" t="s">
        <v>7321</v>
      </c>
      <c r="F2232" s="20" t="s">
        <v>3150</v>
      </c>
      <c r="G2232" s="82" t="s">
        <v>7253</v>
      </c>
      <c r="H2232" s="85" t="s">
        <v>7279</v>
      </c>
      <c r="I2232" s="21" t="s">
        <v>7417</v>
      </c>
      <c r="J2232" s="21" t="s">
        <v>2982</v>
      </c>
      <c r="L2232" s="22">
        <v>44015</v>
      </c>
      <c r="M2232" s="98">
        <v>1560.97309999913</v>
      </c>
      <c r="N2232" s="94">
        <v>1560.97309999913</v>
      </c>
      <c r="O2232" s="94"/>
      <c r="P2232" s="62" t="str">
        <f t="shared" si="34"/>
        <v/>
      </c>
      <c r="Q2232" s="22"/>
      <c r="R2232" s="99">
        <v>56136256.785999998</v>
      </c>
      <c r="S2232" s="99"/>
      <c r="T2232" s="19"/>
      <c r="U2232" s="23">
        <v>-1.5289405382645801E-4</v>
      </c>
      <c r="V2232" s="63">
        <v>-0.57331069219799202</v>
      </c>
      <c r="W2232" s="23">
        <v>2.34228504814382E-3</v>
      </c>
      <c r="X2232" s="63">
        <v>-9.3685414598585304</v>
      </c>
      <c r="Y2232" s="23"/>
      <c r="Z2232" s="63"/>
      <c r="AA2232" s="23"/>
      <c r="AB2232" s="63"/>
      <c r="AC2232" s="23"/>
      <c r="AD2232" s="63"/>
      <c r="AE2232" s="23"/>
      <c r="AF2232" s="64"/>
      <c r="AG2232" s="23">
        <v>5.7531526181264801E-5</v>
      </c>
      <c r="AH2232" s="63">
        <v>-6.0890726481375204</v>
      </c>
      <c r="AI2232" s="23"/>
      <c r="AJ2232" s="63"/>
      <c r="AK2232" s="23">
        <v>2.2031074600818101E-2</v>
      </c>
      <c r="AL2232" s="23">
        <v>5.8871511904726503E-2</v>
      </c>
      <c r="AM2232" s="63">
        <v>9.5842682576476399</v>
      </c>
      <c r="AN2232" s="19"/>
      <c r="AO2232" s="26">
        <v>7.1115300142992098E-3</v>
      </c>
      <c r="AP2232" s="26">
        <v>-1.26790641979824E-2</v>
      </c>
      <c r="AQ2232" s="26">
        <v>2.7398070969866201E-2</v>
      </c>
      <c r="AR2232" s="26">
        <v>-1.46601746555461E-2</v>
      </c>
      <c r="AS2232" s="24"/>
      <c r="AT2232" s="24"/>
      <c r="AU2232" s="24"/>
      <c r="AV2232" s="25"/>
      <c r="AW2232" s="19"/>
      <c r="AX2232" s="29"/>
      <c r="AY2232" s="30"/>
      <c r="AZ2232" s="30"/>
      <c r="BA2232" s="30"/>
      <c r="BB2232" s="62"/>
      <c r="BC2232" s="108">
        <v>-3.0717865230399202</v>
      </c>
      <c r="BD2232" s="22">
        <v>43899</v>
      </c>
      <c r="BE2232" s="22">
        <v>43915</v>
      </c>
      <c r="BF2232" s="24">
        <v>49</v>
      </c>
      <c r="BG2232" s="22">
        <v>43966</v>
      </c>
    </row>
    <row r="2233" spans="2:59" x14ac:dyDescent="0.25">
      <c r="B2233" s="17" t="s">
        <v>2247</v>
      </c>
      <c r="C2233" s="17" t="s">
        <v>6513</v>
      </c>
      <c r="D2233" s="17" t="s">
        <v>3383</v>
      </c>
      <c r="E2233" s="20" t="s">
        <v>7322</v>
      </c>
      <c r="F2233" s="20" t="s">
        <v>3150</v>
      </c>
      <c r="G2233" s="82" t="s">
        <v>7253</v>
      </c>
      <c r="H2233" s="85" t="s">
        <v>7279</v>
      </c>
      <c r="I2233" s="21" t="s">
        <v>7417</v>
      </c>
      <c r="J2233" s="21" t="s">
        <v>8460</v>
      </c>
      <c r="L2233" s="22">
        <v>44015</v>
      </c>
      <c r="M2233" s="98">
        <v>2341.8929000012599</v>
      </c>
      <c r="N2233" s="94">
        <v>2341.8929000012599</v>
      </c>
      <c r="O2233" s="94">
        <v>2370.6339999996098</v>
      </c>
      <c r="P2233" s="62">
        <f t="shared" si="34"/>
        <v>0.98787619683242767</v>
      </c>
      <c r="Q2233" s="22">
        <v>43747</v>
      </c>
      <c r="R2233" s="99">
        <v>73657337.407000005</v>
      </c>
      <c r="S2233" s="99">
        <v>84529318.099250004</v>
      </c>
      <c r="T2233" s="19"/>
      <c r="U2233" s="23">
        <v>-1.4648395790573001E-4</v>
      </c>
      <c r="V2233" s="63">
        <v>-0.57266968260591999</v>
      </c>
      <c r="W2233" s="23">
        <v>2.5349626521347099E-3</v>
      </c>
      <c r="X2233" s="63">
        <v>-9.3492736994521692</v>
      </c>
      <c r="Y2233" s="23">
        <v>1.9922985760786101E-2</v>
      </c>
      <c r="Z2233" s="63">
        <v>15.1929019566596</v>
      </c>
      <c r="AA2233" s="23">
        <v>2.4756034994425101E-2</v>
      </c>
      <c r="AB2233" s="63">
        <v>19.3822192091029</v>
      </c>
      <c r="AC2233" s="23">
        <v>8.5696627931611105E-2</v>
      </c>
      <c r="AD2233" s="63">
        <v>28.6369600406906</v>
      </c>
      <c r="AE2233" s="23">
        <v>0.108097697237099</v>
      </c>
      <c r="AF2233" s="64">
        <v>23.003111307683898</v>
      </c>
      <c r="AG2233" s="23">
        <v>7.6738690040656406E-5</v>
      </c>
      <c r="AH2233" s="63">
        <v>-6.0871519317515803</v>
      </c>
      <c r="AI2233" s="23">
        <v>2.3383637577353501E-2</v>
      </c>
      <c r="AJ2233" s="63">
        <v>12.424476729938799</v>
      </c>
      <c r="AK2233" s="23">
        <v>0.87086517491494297</v>
      </c>
      <c r="AL2233" s="23">
        <v>4.7622331270758898E-2</v>
      </c>
      <c r="AM2233" s="63">
        <v>67.053142454125904</v>
      </c>
      <c r="AN2233" s="19"/>
      <c r="AO2233" s="26">
        <v>2.5540766393533001E-2</v>
      </c>
      <c r="AP2233" s="26">
        <v>-3.9163680513411202E-2</v>
      </c>
      <c r="AQ2233" s="26">
        <v>2.7602122323514802E-2</v>
      </c>
      <c r="AR2233" s="26">
        <v>-3.0409022543608399E-2</v>
      </c>
      <c r="AS2233" s="24">
        <v>7</v>
      </c>
      <c r="AT2233" s="24">
        <v>5</v>
      </c>
      <c r="AU2233" s="24">
        <v>7</v>
      </c>
      <c r="AV2233" s="25">
        <v>5</v>
      </c>
      <c r="AW2233" s="19"/>
      <c r="AX2233" s="29">
        <v>6.2356645155669001E-2</v>
      </c>
      <c r="AY2233" s="30">
        <v>-9.5582704049320497E-2</v>
      </c>
      <c r="AZ2233" s="30">
        <v>0.500565624916817</v>
      </c>
      <c r="BA2233" s="30">
        <v>-0.123412127429447</v>
      </c>
      <c r="BB2233" s="62">
        <v>6.4034986003480296E-3</v>
      </c>
      <c r="BC2233" s="108">
        <v>-9.4087784111325199</v>
      </c>
      <c r="BD2233" s="22">
        <v>43747</v>
      </c>
      <c r="BE2233" s="22">
        <v>43783</v>
      </c>
      <c r="BF2233" s="24"/>
      <c r="BG2233" s="22"/>
    </row>
    <row r="2234" spans="2:59" x14ac:dyDescent="0.25">
      <c r="B2234" s="17" t="s">
        <v>2248</v>
      </c>
      <c r="C2234" s="17" t="s">
        <v>6514</v>
      </c>
      <c r="D2234" s="17" t="s">
        <v>3383</v>
      </c>
      <c r="E2234" s="20" t="s">
        <v>7289</v>
      </c>
      <c r="F2234" s="20" t="s">
        <v>3156</v>
      </c>
      <c r="G2234" s="82" t="s">
        <v>7253</v>
      </c>
      <c r="H2234" s="85" t="s">
        <v>7279</v>
      </c>
      <c r="I2234" s="21" t="s">
        <v>7417</v>
      </c>
      <c r="J2234" s="21" t="s">
        <v>8461</v>
      </c>
      <c r="L2234" s="22">
        <v>44015</v>
      </c>
      <c r="M2234" s="98">
        <v>1317.0493000000699</v>
      </c>
      <c r="N2234" s="94">
        <v>1317.0493000000699</v>
      </c>
      <c r="O2234" s="94">
        <v>1323.90110000037</v>
      </c>
      <c r="P2234" s="62">
        <f t="shared" si="34"/>
        <v>0.99482453787499825</v>
      </c>
      <c r="Q2234" s="22">
        <v>43747</v>
      </c>
      <c r="R2234" s="99">
        <v>11898589.663000001</v>
      </c>
      <c r="S2234" s="99">
        <v>15935164.112</v>
      </c>
      <c r="T2234" s="19"/>
      <c r="U2234" s="23">
        <v>9.0057888883166002E-5</v>
      </c>
      <c r="V2234" s="63">
        <v>-0.54901549792702997</v>
      </c>
      <c r="W2234" s="23">
        <v>1.3942196164862299E-4</v>
      </c>
      <c r="X2234" s="63">
        <v>-9.5888277685007797</v>
      </c>
      <c r="Y2234" s="23">
        <v>2.9344360322284001E-2</v>
      </c>
      <c r="Z2234" s="63">
        <v>16.135039412824</v>
      </c>
      <c r="AA2234" s="23">
        <v>3.6489110740149003E-2</v>
      </c>
      <c r="AB2234" s="63">
        <v>20.555526783660799</v>
      </c>
      <c r="AC2234" s="23">
        <v>0.10569029724691099</v>
      </c>
      <c r="AD2234" s="63">
        <v>30.636326972220601</v>
      </c>
      <c r="AE2234" s="23">
        <v>0.137081873652351</v>
      </c>
      <c r="AF2234" s="64">
        <v>25.901528949208998</v>
      </c>
      <c r="AG2234" s="23">
        <v>-1.36669041239657E-6</v>
      </c>
      <c r="AH2234" s="63">
        <v>-6.0949624697968803</v>
      </c>
      <c r="AI2234" s="23">
        <v>3.2859302380529698E-2</v>
      </c>
      <c r="AJ2234" s="63">
        <v>13.3720432102564</v>
      </c>
      <c r="AK2234" s="23">
        <v>0.31704929999977999</v>
      </c>
      <c r="AL2234" s="23">
        <v>4.61259094736306E-2</v>
      </c>
      <c r="AM2234" s="63">
        <v>24.720827183045898</v>
      </c>
      <c r="AN2234" s="19"/>
      <c r="AO2234" s="26">
        <v>2.8154278155852801E-2</v>
      </c>
      <c r="AP2234" s="26">
        <v>-5.6972734999362701E-2</v>
      </c>
      <c r="AQ2234" s="26">
        <v>3.7699742997574497E-2</v>
      </c>
      <c r="AR2234" s="26">
        <v>-3.0845576659885399E-2</v>
      </c>
      <c r="AS2234" s="24">
        <v>6</v>
      </c>
      <c r="AT2234" s="24">
        <v>6</v>
      </c>
      <c r="AU2234" s="24">
        <v>7</v>
      </c>
      <c r="AV2234" s="25">
        <v>5</v>
      </c>
      <c r="AW2234" s="19"/>
      <c r="AX2234" s="29">
        <v>7.7614971134098598E-2</v>
      </c>
      <c r="AY2234" s="30">
        <v>0.13099274751925799</v>
      </c>
      <c r="AZ2234" s="30">
        <v>0.52466672145692395</v>
      </c>
      <c r="BA2234" s="30">
        <v>0.16179264408833699</v>
      </c>
      <c r="BB2234" s="62">
        <v>7.9097403133891898E-3</v>
      </c>
      <c r="BC2234" s="108">
        <v>-10.795557160672599</v>
      </c>
      <c r="BD2234" s="22">
        <v>43747</v>
      </c>
      <c r="BE2234" s="22">
        <v>43783</v>
      </c>
      <c r="BF2234" s="24"/>
      <c r="BG2234" s="22"/>
    </row>
    <row r="2235" spans="2:59" x14ac:dyDescent="0.25">
      <c r="B2235" s="17" t="s">
        <v>2249</v>
      </c>
      <c r="C2235" s="17" t="s">
        <v>6515</v>
      </c>
      <c r="D2235" s="17" t="s">
        <v>3383</v>
      </c>
      <c r="E2235" s="20" t="s">
        <v>7407</v>
      </c>
      <c r="F2235" s="20" t="s">
        <v>3156</v>
      </c>
      <c r="G2235" s="82" t="s">
        <v>7253</v>
      </c>
      <c r="H2235" s="85" t="s">
        <v>7279</v>
      </c>
      <c r="I2235" s="21" t="s">
        <v>7417</v>
      </c>
      <c r="J2235" s="21" t="s">
        <v>2982</v>
      </c>
      <c r="L2235" s="22">
        <v>44015</v>
      </c>
      <c r="M2235" s="98">
        <v>1151.4344999995101</v>
      </c>
      <c r="N2235" s="94">
        <v>1151.4344999995101</v>
      </c>
      <c r="O2235" s="94">
        <v>1155.8105999995</v>
      </c>
      <c r="P2235" s="62">
        <f t="shared" si="34"/>
        <v>0.99621382603690267</v>
      </c>
      <c r="Q2235" s="22">
        <v>43747</v>
      </c>
      <c r="R2235" s="99">
        <v>1413762.263</v>
      </c>
      <c r="S2235" s="99">
        <v>986887.82170605497</v>
      </c>
      <c r="T2235" s="19"/>
      <c r="U2235" s="23">
        <v>9.5368404799955897E-5</v>
      </c>
      <c r="V2235" s="63">
        <v>-0.54848444633535098</v>
      </c>
      <c r="W2235" s="23">
        <v>2.9571865525213097E-4</v>
      </c>
      <c r="X2235" s="63">
        <v>-9.5731980991404306</v>
      </c>
      <c r="Y2235" s="23">
        <v>3.0320343606945199E-2</v>
      </c>
      <c r="Z2235" s="63">
        <v>16.232637741282801</v>
      </c>
      <c r="AA2235" s="23">
        <v>3.8466294192403397E-2</v>
      </c>
      <c r="AB2235" s="63">
        <v>20.753245128900701</v>
      </c>
      <c r="AC2235" s="23">
        <v>0.109906782769103</v>
      </c>
      <c r="AD2235" s="63">
        <v>31.057975524454399</v>
      </c>
      <c r="AE2235" s="23"/>
      <c r="AF2235" s="64"/>
      <c r="AG2235" s="23">
        <v>1.4243305486161301E-5</v>
      </c>
      <c r="AH2235" s="63">
        <v>-6.0934014702070298</v>
      </c>
      <c r="AI2235" s="23">
        <v>3.3854812489153098E-2</v>
      </c>
      <c r="AJ2235" s="63">
        <v>13.4715942211187</v>
      </c>
      <c r="AK2235" s="23">
        <v>0.15143449999959599</v>
      </c>
      <c r="AL2235" s="23">
        <v>5.2380585437276701E-2</v>
      </c>
      <c r="AM2235" s="63">
        <v>38.936649106734002</v>
      </c>
      <c r="AN2235" s="19"/>
      <c r="AO2235" s="26">
        <v>2.81597362045432E-2</v>
      </c>
      <c r="AP2235" s="26">
        <v>-5.6967871010783697E-2</v>
      </c>
      <c r="AQ2235" s="26">
        <v>3.7861917426198502E-2</v>
      </c>
      <c r="AR2235" s="26">
        <v>-3.0689044715472801E-2</v>
      </c>
      <c r="AS2235" s="24">
        <v>7</v>
      </c>
      <c r="AT2235" s="24">
        <v>5</v>
      </c>
      <c r="AU2235" s="24">
        <v>7</v>
      </c>
      <c r="AV2235" s="25">
        <v>5</v>
      </c>
      <c r="AW2235" s="19"/>
      <c r="AX2235" s="29">
        <v>7.7618974373399402E-2</v>
      </c>
      <c r="AY2235" s="30">
        <v>0.15457614675597101</v>
      </c>
      <c r="AZ2235" s="30">
        <v>0.53098106422567104</v>
      </c>
      <c r="BA2235" s="30">
        <v>0.19100518391360299</v>
      </c>
      <c r="BB2235" s="62">
        <v>7.9102049669927503E-3</v>
      </c>
      <c r="BC2235" s="108">
        <v>-10.7788334869838</v>
      </c>
      <c r="BD2235" s="22">
        <v>43747</v>
      </c>
      <c r="BE2235" s="22">
        <v>43783</v>
      </c>
      <c r="BF2235" s="24"/>
      <c r="BG2235" s="22"/>
    </row>
    <row r="2236" spans="2:59" x14ac:dyDescent="0.25">
      <c r="B2236" s="17" t="s">
        <v>2250</v>
      </c>
      <c r="C2236" s="17" t="s">
        <v>6516</v>
      </c>
      <c r="D2236" s="17" t="s">
        <v>3383</v>
      </c>
      <c r="E2236" s="20" t="s">
        <v>7298</v>
      </c>
      <c r="F2236" s="20" t="s">
        <v>3156</v>
      </c>
      <c r="G2236" s="82" t="s">
        <v>7253</v>
      </c>
      <c r="H2236" s="85" t="s">
        <v>7279</v>
      </c>
      <c r="I2236" s="21" t="s">
        <v>7417</v>
      </c>
      <c r="J2236" s="21" t="s">
        <v>2982</v>
      </c>
      <c r="L2236" s="22">
        <v>44015</v>
      </c>
      <c r="M2236" s="98">
        <v>1297.5976999998099</v>
      </c>
      <c r="N2236" s="94">
        <v>1297.5976999998099</v>
      </c>
      <c r="O2236" s="94">
        <v>1307.32049999945</v>
      </c>
      <c r="P2236" s="62">
        <f t="shared" si="34"/>
        <v>0.99256280307725298</v>
      </c>
      <c r="Q2236" s="22">
        <v>43747</v>
      </c>
      <c r="R2236" s="99">
        <v>482092.31199999998</v>
      </c>
      <c r="S2236" s="99">
        <v>449381.84459912102</v>
      </c>
      <c r="T2236" s="19"/>
      <c r="U2236" s="23">
        <v>8.1619011325528805E-5</v>
      </c>
      <c r="V2236" s="63">
        <v>-0.54985938568279402</v>
      </c>
      <c r="W2236" s="23">
        <v>-1.15353727778711E-4</v>
      </c>
      <c r="X2236" s="63">
        <v>-9.6143053374398697</v>
      </c>
      <c r="Y2236" s="23">
        <v>2.7754489483413601E-2</v>
      </c>
      <c r="Z2236" s="63">
        <v>15.976052328929701</v>
      </c>
      <c r="AA2236" s="23">
        <v>3.3272204324020997E-2</v>
      </c>
      <c r="AB2236" s="63">
        <v>20.2338361420552</v>
      </c>
      <c r="AC2236" s="23">
        <v>9.8846852351998707E-2</v>
      </c>
      <c r="AD2236" s="63">
        <v>29.951982482743901</v>
      </c>
      <c r="AE2236" s="23">
        <v>0.128237515284127</v>
      </c>
      <c r="AF2236" s="64">
        <v>25.017093112372098</v>
      </c>
      <c r="AG2236" s="23">
        <v>-2.6818071091838599E-5</v>
      </c>
      <c r="AH2236" s="63">
        <v>-6.0975076078684696</v>
      </c>
      <c r="AI2236" s="23">
        <v>3.12377537320572E-2</v>
      </c>
      <c r="AJ2236" s="63">
        <v>13.209888345416401</v>
      </c>
      <c r="AK2236" s="23">
        <v>0.29759770000062402</v>
      </c>
      <c r="AL2236" s="23">
        <v>4.3580268154983101E-2</v>
      </c>
      <c r="AM2236" s="63">
        <v>22.775667183130299</v>
      </c>
      <c r="AN2236" s="19"/>
      <c r="AO2236" s="26">
        <v>2.8145576785391299E-2</v>
      </c>
      <c r="AP2236" s="26">
        <v>-5.6980826684593901E-2</v>
      </c>
      <c r="AQ2236" s="26">
        <v>3.7435373262269402E-2</v>
      </c>
      <c r="AR2236" s="26">
        <v>-3.1100704898563002E-2</v>
      </c>
      <c r="AS2236" s="24">
        <v>6</v>
      </c>
      <c r="AT2236" s="24">
        <v>6</v>
      </c>
      <c r="AU2236" s="24">
        <v>7</v>
      </c>
      <c r="AV2236" s="25">
        <v>5</v>
      </c>
      <c r="AW2236" s="19"/>
      <c r="AX2236" s="29">
        <v>7.7608738158669394E-2</v>
      </c>
      <c r="AY2236" s="30">
        <v>9.2609370225090998E-2</v>
      </c>
      <c r="AZ2236" s="30">
        <v>0.51439099583058101</v>
      </c>
      <c r="BA2236" s="30">
        <v>0.114302131636009</v>
      </c>
      <c r="BB2236" s="62">
        <v>7.9090127134804795E-3</v>
      </c>
      <c r="BC2236" s="108">
        <v>-10.8228242424229</v>
      </c>
      <c r="BD2236" s="22">
        <v>43747</v>
      </c>
      <c r="BE2236" s="22">
        <v>43783</v>
      </c>
      <c r="BF2236" s="24"/>
      <c r="BG2236" s="22"/>
    </row>
    <row r="2237" spans="2:59" x14ac:dyDescent="0.25">
      <c r="B2237" s="17" t="s">
        <v>2251</v>
      </c>
      <c r="C2237" s="17" t="s">
        <v>6517</v>
      </c>
      <c r="D2237" s="17" t="s">
        <v>3383</v>
      </c>
      <c r="E2237" s="20" t="s">
        <v>7290</v>
      </c>
      <c r="F2237" s="20" t="s">
        <v>3156</v>
      </c>
      <c r="G2237" s="82" t="s">
        <v>7253</v>
      </c>
      <c r="H2237" s="85" t="s">
        <v>7279</v>
      </c>
      <c r="I2237" s="21" t="s">
        <v>7417</v>
      </c>
      <c r="J2237" s="21" t="s">
        <v>8462</v>
      </c>
      <c r="L2237" s="22">
        <v>44015</v>
      </c>
      <c r="M2237" s="98">
        <v>1281.6042999997701</v>
      </c>
      <c r="N2237" s="94">
        <v>1281.6042999997701</v>
      </c>
      <c r="O2237" s="94">
        <v>1293.9122999999699</v>
      </c>
      <c r="P2237" s="62">
        <f t="shared" si="34"/>
        <v>0.99048776335134914</v>
      </c>
      <c r="Q2237" s="22">
        <v>43747</v>
      </c>
      <c r="R2237" s="99">
        <v>6152171.5729999999</v>
      </c>
      <c r="S2237" s="99">
        <v>7453355.4917656202</v>
      </c>
      <c r="T2237" s="19"/>
      <c r="U2237" s="23">
        <v>7.3819182944134796E-5</v>
      </c>
      <c r="V2237" s="63">
        <v>-0.55063936852093298</v>
      </c>
      <c r="W2237" s="23">
        <v>-3.4951769612234801E-4</v>
      </c>
      <c r="X2237" s="63">
        <v>-9.6377217342815094</v>
      </c>
      <c r="Y2237" s="23">
        <v>2.62948741237778E-2</v>
      </c>
      <c r="Z2237" s="63">
        <v>15.8300907929661</v>
      </c>
      <c r="AA2237" s="23">
        <v>3.03232869646308E-2</v>
      </c>
      <c r="AB2237" s="63">
        <v>19.938944406108899</v>
      </c>
      <c r="AC2237" s="23">
        <v>9.2592188435519293E-2</v>
      </c>
      <c r="AD2237" s="63">
        <v>29.326516091096</v>
      </c>
      <c r="AE2237" s="23">
        <v>0.11694601698589401</v>
      </c>
      <c r="AF2237" s="64">
        <v>23.8879432825488</v>
      </c>
      <c r="AG2237" s="23">
        <v>-5.0246994760527701E-5</v>
      </c>
      <c r="AH2237" s="63">
        <v>-6.0998505002353296</v>
      </c>
      <c r="AI2237" s="23">
        <v>2.97490910979832E-2</v>
      </c>
      <c r="AJ2237" s="63">
        <v>13.061022082009</v>
      </c>
      <c r="AK2237" s="23">
        <v>0.281604300000181</v>
      </c>
      <c r="AL2237" s="23">
        <v>4.1463185125394403E-2</v>
      </c>
      <c r="AM2237" s="63">
        <v>21.176327183085998</v>
      </c>
      <c r="AN2237" s="19"/>
      <c r="AO2237" s="26">
        <v>2.8137572870036799E-2</v>
      </c>
      <c r="AP2237" s="26">
        <v>-5.6988141946058002E-2</v>
      </c>
      <c r="AQ2237" s="26">
        <v>3.7192485142441001E-2</v>
      </c>
      <c r="AR2237" s="26">
        <v>-3.1335193642007701E-2</v>
      </c>
      <c r="AS2237" s="24">
        <v>6</v>
      </c>
      <c r="AT2237" s="24">
        <v>6</v>
      </c>
      <c r="AU2237" s="24">
        <v>7</v>
      </c>
      <c r="AV2237" s="25">
        <v>5</v>
      </c>
      <c r="AW2237" s="19"/>
      <c r="AX2237" s="29">
        <v>7.7603076233790494E-2</v>
      </c>
      <c r="AY2237" s="30">
        <v>5.7413650901025903E-2</v>
      </c>
      <c r="AZ2237" s="30">
        <v>0.504969903442543</v>
      </c>
      <c r="BA2237" s="30">
        <v>7.0815318870359106E-2</v>
      </c>
      <c r="BB2237" s="62">
        <v>7.9083518230618193E-3</v>
      </c>
      <c r="BC2237" s="108">
        <v>-10.847891313766</v>
      </c>
      <c r="BD2237" s="22">
        <v>43747</v>
      </c>
      <c r="BE2237" s="22">
        <v>43783</v>
      </c>
      <c r="BF2237" s="24"/>
      <c r="BG2237" s="22"/>
    </row>
    <row r="2238" spans="2:59" x14ac:dyDescent="0.25">
      <c r="B2238" s="17" t="s">
        <v>2252</v>
      </c>
      <c r="C2238" s="17" t="s">
        <v>6518</v>
      </c>
      <c r="D2238" s="17" t="s">
        <v>3383</v>
      </c>
      <c r="E2238" s="20" t="s">
        <v>7314</v>
      </c>
      <c r="F2238" s="20" t="s">
        <v>3156</v>
      </c>
      <c r="G2238" s="82" t="s">
        <v>7253</v>
      </c>
      <c r="H2238" s="85" t="s">
        <v>7279</v>
      </c>
      <c r="I2238" s="21" t="s">
        <v>7417</v>
      </c>
      <c r="J2238" s="21" t="s">
        <v>2982</v>
      </c>
      <c r="L2238" s="22">
        <v>44015</v>
      </c>
      <c r="M2238" s="98">
        <v>1049.9321999996901</v>
      </c>
      <c r="N2238" s="94">
        <v>1049.9321999996901</v>
      </c>
      <c r="O2238" s="94">
        <v>1052.09549999982</v>
      </c>
      <c r="P2238" s="62">
        <f t="shared" si="34"/>
        <v>0.99794381783770547</v>
      </c>
      <c r="Q2238" s="22">
        <v>43980</v>
      </c>
      <c r="R2238" s="99">
        <v>751115.38399999996</v>
      </c>
      <c r="S2238" s="99">
        <v>756941.62790429697</v>
      </c>
      <c r="T2238" s="19"/>
      <c r="U2238" s="23">
        <v>1.2268963837414E-4</v>
      </c>
      <c r="V2238" s="63">
        <v>-0.54575232297793297</v>
      </c>
      <c r="W2238" s="23">
        <v>1.1181781901541401E-3</v>
      </c>
      <c r="X2238" s="63">
        <v>-9.4909521456575003</v>
      </c>
      <c r="Y2238" s="23">
        <v>3.5470508240905502E-2</v>
      </c>
      <c r="Z2238" s="63">
        <v>16.7476542046643</v>
      </c>
      <c r="AA2238" s="23">
        <v>4.8931309744148201E-2</v>
      </c>
      <c r="AB2238" s="63">
        <v>21.7997466840607</v>
      </c>
      <c r="AC2238" s="23"/>
      <c r="AD2238" s="63"/>
      <c r="AE2238" s="23"/>
      <c r="AF2238" s="64"/>
      <c r="AG2238" s="23">
        <v>9.6491728982073296E-5</v>
      </c>
      <c r="AH2238" s="63">
        <v>-6.0851766278574404</v>
      </c>
      <c r="AI2238" s="23">
        <v>3.9108019582272398E-2</v>
      </c>
      <c r="AJ2238" s="63">
        <v>13.996914930437899</v>
      </c>
      <c r="AK2238" s="23">
        <v>4.9932199999602703E-2</v>
      </c>
      <c r="AL2238" s="23">
        <v>4.7794666923437E-2</v>
      </c>
      <c r="AM2238" s="63">
        <v>21.144821287016399</v>
      </c>
      <c r="AN2238" s="19"/>
      <c r="AO2238" s="26">
        <v>2.8187827809233599E-2</v>
      </c>
      <c r="AP2238" s="26">
        <v>-5.6942025758908103E-2</v>
      </c>
      <c r="AQ2238" s="26">
        <v>3.8715250630048097E-2</v>
      </c>
      <c r="AR2238" s="26">
        <v>-2.9865478129977401E-2</v>
      </c>
      <c r="AS2238" s="24">
        <v>7</v>
      </c>
      <c r="AT2238" s="24">
        <v>5</v>
      </c>
      <c r="AU2238" s="24">
        <v>7</v>
      </c>
      <c r="AV2238" s="25">
        <v>5</v>
      </c>
      <c r="AW2238" s="19"/>
      <c r="AX2238" s="29">
        <v>7.7640617806173401E-2</v>
      </c>
      <c r="AY2238" s="30">
        <v>0.27934660520577398</v>
      </c>
      <c r="AZ2238" s="30">
        <v>0.56439349724496402</v>
      </c>
      <c r="BA2238" s="30">
        <v>0.34597712603635999</v>
      </c>
      <c r="BB2238" s="62">
        <v>7.9127117735970399E-3</v>
      </c>
      <c r="BC2238" s="108">
        <v>-10.6907982773992</v>
      </c>
      <c r="BD2238" s="22">
        <v>43747</v>
      </c>
      <c r="BE2238" s="22">
        <v>43783</v>
      </c>
      <c r="BF2238" s="24">
        <v>162</v>
      </c>
      <c r="BG2238" s="22">
        <v>43973</v>
      </c>
    </row>
    <row r="2239" spans="2:59" x14ac:dyDescent="0.25">
      <c r="B2239" s="17" t="s">
        <v>2253</v>
      </c>
      <c r="C2239" s="17" t="s">
        <v>6519</v>
      </c>
      <c r="D2239" s="17" t="s">
        <v>3383</v>
      </c>
      <c r="E2239" s="20" t="s">
        <v>7315</v>
      </c>
      <c r="F2239" s="20" t="s">
        <v>3156</v>
      </c>
      <c r="G2239" s="82" t="s">
        <v>7253</v>
      </c>
      <c r="H2239" s="85" t="s">
        <v>7279</v>
      </c>
      <c r="I2239" s="21" t="s">
        <v>7417</v>
      </c>
      <c r="J2239" s="21" t="s">
        <v>8463</v>
      </c>
      <c r="L2239" s="22">
        <v>44015</v>
      </c>
      <c r="M2239" s="98">
        <v>1236.63299999945</v>
      </c>
      <c r="N2239" s="94">
        <v>1236.63299999945</v>
      </c>
      <c r="O2239" s="94">
        <v>1259.4666000008599</v>
      </c>
      <c r="P2239" s="62">
        <f t="shared" si="34"/>
        <v>0.98187042038161687</v>
      </c>
      <c r="Q2239" s="22">
        <v>43747</v>
      </c>
      <c r="R2239" s="99">
        <v>1903661.183</v>
      </c>
      <c r="S2239" s="99">
        <v>2281645.2934335899</v>
      </c>
      <c r="T2239" s="19"/>
      <c r="U2239" s="23">
        <v>4.1161843910231302E-5</v>
      </c>
      <c r="V2239" s="63">
        <v>-0.553905102424324</v>
      </c>
      <c r="W2239" s="23">
        <v>-1.3269253931866799E-3</v>
      </c>
      <c r="X2239" s="63">
        <v>-9.7354625039879501</v>
      </c>
      <c r="Y2239" s="23">
        <v>2.02227402114659E-2</v>
      </c>
      <c r="Z2239" s="63">
        <v>15.222877401727599</v>
      </c>
      <c r="AA2239" s="23">
        <v>1.8101067420502701E-2</v>
      </c>
      <c r="AB2239" s="63">
        <v>18.716722451703401</v>
      </c>
      <c r="AC2239" s="23">
        <v>6.8770421345106997E-2</v>
      </c>
      <c r="AD2239" s="63">
        <v>26.9443393820547</v>
      </c>
      <c r="AE2239" s="23">
        <v>9.5136152449413203E-2</v>
      </c>
      <c r="AF2239" s="64">
        <v>21.706956828915299</v>
      </c>
      <c r="AG2239" s="23">
        <v>-1.48122251630411E-4</v>
      </c>
      <c r="AH2239" s="63">
        <v>-6.10963802591868</v>
      </c>
      <c r="AI2239" s="23">
        <v>2.3556398553410001E-2</v>
      </c>
      <c r="AJ2239" s="63">
        <v>12.441752827551699</v>
      </c>
      <c r="AK2239" s="23">
        <v>0.236632999998692</v>
      </c>
      <c r="AL2239" s="23">
        <v>3.5389513024711099E-2</v>
      </c>
      <c r="AM2239" s="63">
        <v>16.679197182937099</v>
      </c>
      <c r="AN2239" s="19"/>
      <c r="AO2239" s="26">
        <v>2.8104084816732201E-2</v>
      </c>
      <c r="AP2239" s="26">
        <v>-5.70189179098088E-2</v>
      </c>
      <c r="AQ2239" s="26">
        <v>3.6178431213556898E-2</v>
      </c>
      <c r="AR2239" s="26">
        <v>-3.2313799822077299E-2</v>
      </c>
      <c r="AS2239" s="24">
        <v>6</v>
      </c>
      <c r="AT2239" s="24">
        <v>6</v>
      </c>
      <c r="AU2239" s="24">
        <v>7</v>
      </c>
      <c r="AV2239" s="25">
        <v>5</v>
      </c>
      <c r="AW2239" s="19"/>
      <c r="AX2239" s="29">
        <v>7.7580775255191803E-2</v>
      </c>
      <c r="AY2239" s="30">
        <v>-8.8549072688579103E-2</v>
      </c>
      <c r="AZ2239" s="30">
        <v>0.46590611630790602</v>
      </c>
      <c r="BA2239" s="30">
        <v>-0.108915403201649</v>
      </c>
      <c r="BB2239" s="62">
        <v>7.9057312722943598E-3</v>
      </c>
      <c r="BC2239" s="108">
        <v>-10.9524778188061</v>
      </c>
      <c r="BD2239" s="22">
        <v>43747</v>
      </c>
      <c r="BE2239" s="22">
        <v>43783</v>
      </c>
      <c r="BF2239" s="24"/>
      <c r="BG2239" s="22"/>
    </row>
    <row r="2240" spans="2:59" x14ac:dyDescent="0.25">
      <c r="B2240" s="17" t="s">
        <v>2254</v>
      </c>
      <c r="C2240" s="17" t="s">
        <v>6520</v>
      </c>
      <c r="D2240" s="17" t="s">
        <v>3383</v>
      </c>
      <c r="E2240" s="20" t="s">
        <v>7294</v>
      </c>
      <c r="F2240" s="20" t="s">
        <v>3156</v>
      </c>
      <c r="G2240" s="82" t="s">
        <v>7253</v>
      </c>
      <c r="H2240" s="85" t="s">
        <v>7279</v>
      </c>
      <c r="I2240" s="21" t="s">
        <v>7417</v>
      </c>
      <c r="J2240" s="21" t="s">
        <v>8464</v>
      </c>
      <c r="L2240" s="22">
        <v>44015</v>
      </c>
      <c r="M2240" s="98">
        <v>1337.01769999973</v>
      </c>
      <c r="N2240" s="94">
        <v>1337.01769999973</v>
      </c>
      <c r="O2240" s="94">
        <v>1340.4605999998701</v>
      </c>
      <c r="P2240" s="62">
        <f t="shared" si="34"/>
        <v>0.99743155449690923</v>
      </c>
      <c r="Q2240" s="22">
        <v>43980</v>
      </c>
      <c r="R2240" s="99">
        <v>19133.18</v>
      </c>
      <c r="S2240" s="99">
        <v>1055821.7579121101</v>
      </c>
      <c r="T2240" s="19"/>
      <c r="U2240" s="23">
        <v>1.08088037450216E-4</v>
      </c>
      <c r="V2240" s="63">
        <v>-0.547212483070325</v>
      </c>
      <c r="W2240" s="23">
        <v>6.7763765036943401E-4</v>
      </c>
      <c r="X2240" s="63">
        <v>-9.5350061996287003</v>
      </c>
      <c r="Y2240" s="23">
        <v>3.2707666498026797E-2</v>
      </c>
      <c r="Z2240" s="63">
        <v>16.471370030398202</v>
      </c>
      <c r="AA2240" s="23">
        <v>4.33125022136664E-2</v>
      </c>
      <c r="AB2240" s="63">
        <v>21.2378659310343</v>
      </c>
      <c r="AC2240" s="23">
        <v>0.12027618590043899</v>
      </c>
      <c r="AD2240" s="63">
        <v>32.094915837573403</v>
      </c>
      <c r="AE2240" s="23">
        <v>0.15964722211909199</v>
      </c>
      <c r="AF2240" s="64">
        <v>28.158063795883201</v>
      </c>
      <c r="AG2240" s="23">
        <v>5.2432869779295302E-5</v>
      </c>
      <c r="AH2240" s="63">
        <v>-6.0895825137777102</v>
      </c>
      <c r="AI2240" s="23">
        <v>3.6289895664595E-2</v>
      </c>
      <c r="AJ2240" s="63">
        <v>13.7151025386702</v>
      </c>
      <c r="AK2240" s="23">
        <v>0.33701769999985098</v>
      </c>
      <c r="AL2240" s="23">
        <v>4.87066872174182E-2</v>
      </c>
      <c r="AM2240" s="63">
        <v>26.717667183052999</v>
      </c>
      <c r="AN2240" s="19"/>
      <c r="AO2240" s="26">
        <v>2.8172761982204999E-2</v>
      </c>
      <c r="AP2240" s="26">
        <v>-5.6955858754008701E-2</v>
      </c>
      <c r="AQ2240" s="26">
        <v>3.8258198879702797E-2</v>
      </c>
      <c r="AR2240" s="26">
        <v>-3.0306667060358401E-2</v>
      </c>
      <c r="AS2240" s="24">
        <v>7</v>
      </c>
      <c r="AT2240" s="24">
        <v>5</v>
      </c>
      <c r="AU2240" s="24">
        <v>7</v>
      </c>
      <c r="AV2240" s="25">
        <v>5</v>
      </c>
      <c r="AW2240" s="19"/>
      <c r="AX2240" s="29">
        <v>7.7628870993721594E-2</v>
      </c>
      <c r="AY2240" s="30">
        <v>0.21237170378230999</v>
      </c>
      <c r="AZ2240" s="30">
        <v>0.54645647772395001</v>
      </c>
      <c r="BA2240" s="30">
        <v>0.26270318341721599</v>
      </c>
      <c r="BB2240" s="62">
        <v>7.9113530088034192E-3</v>
      </c>
      <c r="BC2240" s="108">
        <v>-10.7379486994614</v>
      </c>
      <c r="BD2240" s="22">
        <v>43747</v>
      </c>
      <c r="BE2240" s="22">
        <v>43783</v>
      </c>
      <c r="BF2240" s="24">
        <v>162</v>
      </c>
      <c r="BG2240" s="22">
        <v>43973</v>
      </c>
    </row>
    <row r="2241" spans="2:59" x14ac:dyDescent="0.25">
      <c r="B2241" s="17" t="s">
        <v>2255</v>
      </c>
      <c r="C2241" s="17" t="s">
        <v>6521</v>
      </c>
      <c r="D2241" s="17" t="s">
        <v>3383</v>
      </c>
      <c r="E2241" s="20" t="s">
        <v>7316</v>
      </c>
      <c r="F2241" s="20" t="s">
        <v>3156</v>
      </c>
      <c r="G2241" s="82" t="s">
        <v>7253</v>
      </c>
      <c r="H2241" s="85" t="s">
        <v>7279</v>
      </c>
      <c r="I2241" s="21" t="s">
        <v>7417</v>
      </c>
      <c r="J2241" s="21" t="s">
        <v>2982</v>
      </c>
      <c r="L2241" s="22">
        <v>44015</v>
      </c>
      <c r="M2241" s="98">
        <v>1308.56379999965</v>
      </c>
      <c r="N2241" s="94">
        <v>1308.56379999965</v>
      </c>
      <c r="O2241" s="94">
        <v>1311.7631000000999</v>
      </c>
      <c r="P2241" s="62">
        <f t="shared" si="34"/>
        <v>0.9975610687627593</v>
      </c>
      <c r="Q2241" s="22">
        <v>43980</v>
      </c>
      <c r="R2241" s="99">
        <v>2463121.3470000001</v>
      </c>
      <c r="S2241" s="99">
        <v>2588219.8994648401</v>
      </c>
      <c r="T2241" s="19"/>
      <c r="U2241" s="23">
        <v>1.1173802522535E-4</v>
      </c>
      <c r="V2241" s="63">
        <v>-0.54684748429281205</v>
      </c>
      <c r="W2241" s="23">
        <v>7.8912026583566298E-4</v>
      </c>
      <c r="X2241" s="63">
        <v>-9.5238579380820703</v>
      </c>
      <c r="Y2241" s="23">
        <v>3.3407238552172203E-2</v>
      </c>
      <c r="Z2241" s="63">
        <v>16.541327235812801</v>
      </c>
      <c r="AA2241" s="23">
        <v>4.4732656486303299E-2</v>
      </c>
      <c r="AB2241" s="63">
        <v>21.379881358298</v>
      </c>
      <c r="AC2241" s="23">
        <v>0.12332368103307099</v>
      </c>
      <c r="AD2241" s="63">
        <v>32.399665350851102</v>
      </c>
      <c r="AE2241" s="23">
        <v>0.16437846532615399</v>
      </c>
      <c r="AF2241" s="64">
        <v>28.6311881165893</v>
      </c>
      <c r="AG2241" s="23">
        <v>6.3585199313820299E-5</v>
      </c>
      <c r="AH2241" s="63">
        <v>-6.0884672808242604</v>
      </c>
      <c r="AI2241" s="23">
        <v>3.70034067673259E-2</v>
      </c>
      <c r="AJ2241" s="63">
        <v>13.786453648936</v>
      </c>
      <c r="AK2241" s="23">
        <v>0.30856379999924699</v>
      </c>
      <c r="AL2241" s="23">
        <v>4.9963803712671499E-2</v>
      </c>
      <c r="AM2241" s="63">
        <v>24.067900821857599</v>
      </c>
      <c r="AN2241" s="19"/>
      <c r="AO2241" s="26">
        <v>2.8176540748972901E-2</v>
      </c>
      <c r="AP2241" s="26">
        <v>-5.69522893138492E-2</v>
      </c>
      <c r="AQ2241" s="26">
        <v>3.8373881377992802E-2</v>
      </c>
      <c r="AR2241" s="26">
        <v>-3.0195008337614099E-2</v>
      </c>
      <c r="AS2241" s="24">
        <v>7</v>
      </c>
      <c r="AT2241" s="24">
        <v>5</v>
      </c>
      <c r="AU2241" s="24">
        <v>7</v>
      </c>
      <c r="AV2241" s="25">
        <v>5</v>
      </c>
      <c r="AW2241" s="19"/>
      <c r="AX2241" s="29">
        <v>7.7631688654801106E-2</v>
      </c>
      <c r="AY2241" s="30">
        <v>0.22930293294211901</v>
      </c>
      <c r="AZ2241" s="30">
        <v>0.55099033650912999</v>
      </c>
      <c r="BA2241" s="30">
        <v>0.28373555804091699</v>
      </c>
      <c r="BB2241" s="62">
        <v>7.9116809446804805E-3</v>
      </c>
      <c r="BC2241" s="108">
        <v>-10.726015118634701</v>
      </c>
      <c r="BD2241" s="22">
        <v>43747</v>
      </c>
      <c r="BE2241" s="22">
        <v>43783</v>
      </c>
      <c r="BF2241" s="24">
        <v>162</v>
      </c>
      <c r="BG2241" s="22">
        <v>43973</v>
      </c>
    </row>
    <row r="2242" spans="2:59" x14ac:dyDescent="0.25">
      <c r="B2242" s="17" t="s">
        <v>2256</v>
      </c>
      <c r="C2242" s="17" t="s">
        <v>6522</v>
      </c>
      <c r="D2242" s="17" t="s">
        <v>3383</v>
      </c>
      <c r="E2242" s="20" t="s">
        <v>7316</v>
      </c>
      <c r="F2242" s="20" t="s">
        <v>3154</v>
      </c>
      <c r="G2242" s="82" t="s">
        <v>7251</v>
      </c>
      <c r="H2242" s="85" t="s">
        <v>7279</v>
      </c>
      <c r="I2242" s="21" t="s">
        <v>7417</v>
      </c>
      <c r="J2242" s="21" t="s">
        <v>2982</v>
      </c>
      <c r="L2242" s="22">
        <v>44015</v>
      </c>
      <c r="M2242" s="98">
        <v>5975.45189999789</v>
      </c>
      <c r="N2242" s="94">
        <v>5975.45189999789</v>
      </c>
      <c r="O2242" s="94">
        <v>6009.0948999971197</v>
      </c>
      <c r="P2242" s="62">
        <f t="shared" si="34"/>
        <v>0.99440131990605674</v>
      </c>
      <c r="Q2242" s="22">
        <v>43984</v>
      </c>
      <c r="R2242" s="99">
        <v>3378868.929</v>
      </c>
      <c r="S2242" s="99">
        <v>3640210.4048671899</v>
      </c>
      <c r="T2242" s="19"/>
      <c r="U2242" s="23">
        <v>-2.2289578828349501E-4</v>
      </c>
      <c r="V2242" s="63">
        <v>-0.58031086564369605</v>
      </c>
      <c r="W2242" s="23">
        <v>-2.7495828053360999E-3</v>
      </c>
      <c r="X2242" s="63">
        <v>-9.87772824520653</v>
      </c>
      <c r="Y2242" s="23">
        <v>3.7133694508156602E-2</v>
      </c>
      <c r="Z2242" s="63">
        <v>16.913972831389401</v>
      </c>
      <c r="AA2242" s="23">
        <v>5.9128357021109003E-2</v>
      </c>
      <c r="AB2242" s="63">
        <v>22.819451411778601</v>
      </c>
      <c r="AC2242" s="23">
        <v>0.14684968478657501</v>
      </c>
      <c r="AD2242" s="63">
        <v>34.752265726216102</v>
      </c>
      <c r="AE2242" s="23">
        <v>0.19591924771171801</v>
      </c>
      <c r="AF2242" s="64">
        <v>31.785266355145701</v>
      </c>
      <c r="AG2242" s="23">
        <v>4.4366111615090598E-4</v>
      </c>
      <c r="AH2242" s="63">
        <v>-6.05045968914055</v>
      </c>
      <c r="AI2242" s="23">
        <v>4.0989153747432297E-2</v>
      </c>
      <c r="AJ2242" s="63">
        <v>14.185028346953899</v>
      </c>
      <c r="AK2242" s="23"/>
      <c r="AL2242" s="23"/>
      <c r="AM2242" s="63"/>
      <c r="AN2242" s="19"/>
      <c r="AO2242" s="26">
        <v>2.1148287803953301E-2</v>
      </c>
      <c r="AP2242" s="26">
        <v>-3.9132469260948703E-2</v>
      </c>
      <c r="AQ2242" s="26">
        <v>3.54036203589203E-2</v>
      </c>
      <c r="AR2242" s="26">
        <v>-2.78128819791164E-2</v>
      </c>
      <c r="AS2242" s="24">
        <v>7</v>
      </c>
      <c r="AT2242" s="24">
        <v>5</v>
      </c>
      <c r="AU2242" s="24">
        <v>7</v>
      </c>
      <c r="AV2242" s="25">
        <v>5</v>
      </c>
      <c r="AW2242" s="19"/>
      <c r="AX2242" s="29">
        <v>6.1730527082472703E-2</v>
      </c>
      <c r="AY2242" s="30">
        <v>0.48928296985604902</v>
      </c>
      <c r="AZ2242" s="30">
        <v>0.60071505638825295</v>
      </c>
      <c r="BA2242" s="30">
        <v>0.62515919022371202</v>
      </c>
      <c r="BB2242" s="62">
        <v>6.3339574403380502E-3</v>
      </c>
      <c r="BC2242" s="108">
        <v>-8.7138079104333901</v>
      </c>
      <c r="BD2242" s="22">
        <v>43747</v>
      </c>
      <c r="BE2242" s="22">
        <v>43783</v>
      </c>
      <c r="BF2242" s="24">
        <v>154</v>
      </c>
      <c r="BG2242" s="22">
        <v>43963</v>
      </c>
    </row>
    <row r="2243" spans="2:59" x14ac:dyDescent="0.25">
      <c r="B2243" s="17" t="s">
        <v>2257</v>
      </c>
      <c r="C2243" s="17" t="s">
        <v>6523</v>
      </c>
      <c r="D2243" s="17" t="s">
        <v>3384</v>
      </c>
      <c r="E2243" s="20" t="s">
        <v>7298</v>
      </c>
      <c r="F2243" s="20" t="s">
        <v>3152</v>
      </c>
      <c r="G2243" s="82" t="s">
        <v>7251</v>
      </c>
      <c r="H2243" s="85" t="s">
        <v>7273</v>
      </c>
      <c r="I2243" s="21" t="s">
        <v>7417</v>
      </c>
      <c r="J2243" s="21" t="s">
        <v>8465</v>
      </c>
      <c r="L2243" s="22">
        <v>44015</v>
      </c>
      <c r="M2243" s="98">
        <v>1363.9121000003099</v>
      </c>
      <c r="N2243" s="94">
        <v>1363.9121000003099</v>
      </c>
      <c r="O2243" s="94">
        <v>1573.6436999999</v>
      </c>
      <c r="P2243" s="62">
        <f t="shared" si="34"/>
        <v>0.86672230823304952</v>
      </c>
      <c r="Q2243" s="22">
        <v>43885</v>
      </c>
      <c r="R2243" s="99">
        <v>315695.864</v>
      </c>
      <c r="S2243" s="99">
        <v>383887.41177490202</v>
      </c>
      <c r="T2243" s="19"/>
      <c r="U2243" s="23">
        <v>1.85649214290606E-3</v>
      </c>
      <c r="V2243" s="63">
        <v>-0.37237207252474003</v>
      </c>
      <c r="W2243" s="23">
        <v>2.73205797784613E-2</v>
      </c>
      <c r="X2243" s="63">
        <v>-6.8707119868195203</v>
      </c>
      <c r="Y2243" s="23">
        <v>-0.10158962356043</v>
      </c>
      <c r="Z2243" s="63">
        <v>3.0416410245379701</v>
      </c>
      <c r="AA2243" s="23">
        <v>-8.5787544245249606E-2</v>
      </c>
      <c r="AB2243" s="63">
        <v>8.3278612851281704</v>
      </c>
      <c r="AC2243" s="23">
        <v>1.19802740173327E-2</v>
      </c>
      <c r="AD2243" s="63">
        <v>21.265324649255501</v>
      </c>
      <c r="AE2243" s="23">
        <v>-2.0486393614191898E-3</v>
      </c>
      <c r="AF2243" s="64">
        <v>11.9884776478139</v>
      </c>
      <c r="AG2243" s="23">
        <v>1.70911107306893E-3</v>
      </c>
      <c r="AH2243" s="63">
        <v>-5.9239146934487499</v>
      </c>
      <c r="AI2243" s="23">
        <v>-9.9132403310213696E-2</v>
      </c>
      <c r="AJ2243" s="63">
        <v>0.17287264118203899</v>
      </c>
      <c r="AK2243" s="23">
        <v>0.23002398881741101</v>
      </c>
      <c r="AL2243" s="23">
        <v>2.3682304981775801E-2</v>
      </c>
      <c r="AM2243" s="63">
        <v>21.559232383355301</v>
      </c>
      <c r="AN2243" s="19"/>
      <c r="AO2243" s="26">
        <v>2.6784551610035099E-2</v>
      </c>
      <c r="AP2243" s="26">
        <v>-4.2991574911866302E-2</v>
      </c>
      <c r="AQ2243" s="26">
        <v>7.4145942393443007E-2</v>
      </c>
      <c r="AR2243" s="26">
        <v>-0.22928012052754601</v>
      </c>
      <c r="AS2243" s="24">
        <v>8</v>
      </c>
      <c r="AT2243" s="24">
        <v>4</v>
      </c>
      <c r="AU2243" s="24">
        <v>5</v>
      </c>
      <c r="AV2243" s="25">
        <v>7</v>
      </c>
      <c r="AW2243" s="19"/>
      <c r="AX2243" s="29">
        <v>0.114427272078319</v>
      </c>
      <c r="AY2243" s="30">
        <v>-0.94690948023890098</v>
      </c>
      <c r="AZ2243" s="30">
        <v>0.12547497985110601</v>
      </c>
      <c r="BA2243" s="30">
        <v>-1.1024296414179799</v>
      </c>
      <c r="BB2243" s="62">
        <v>1.16926388511092E-2</v>
      </c>
      <c r="BC2243" s="108">
        <v>-26.836919945781101</v>
      </c>
      <c r="BD2243" s="22">
        <v>43885</v>
      </c>
      <c r="BE2243" s="22">
        <v>43914</v>
      </c>
      <c r="BF2243" s="24"/>
      <c r="BG2243" s="22"/>
    </row>
    <row r="2244" spans="2:59" x14ac:dyDescent="0.25">
      <c r="B2244" s="17" t="s">
        <v>2258</v>
      </c>
      <c r="C2244" s="17" t="s">
        <v>6524</v>
      </c>
      <c r="D2244" s="17" t="s">
        <v>3384</v>
      </c>
      <c r="E2244" s="20" t="s">
        <v>7381</v>
      </c>
      <c r="F2244" s="20" t="s">
        <v>3152</v>
      </c>
      <c r="G2244" s="82" t="s">
        <v>7251</v>
      </c>
      <c r="H2244" s="85" t="s">
        <v>7273</v>
      </c>
      <c r="I2244" s="21" t="s">
        <v>7417</v>
      </c>
      <c r="J2244" s="21" t="s">
        <v>8466</v>
      </c>
      <c r="L2244" s="22">
        <v>44015</v>
      </c>
      <c r="M2244" s="98">
        <v>1269.5351999998099</v>
      </c>
      <c r="N2244" s="94">
        <v>1269.5351999998099</v>
      </c>
      <c r="O2244" s="94">
        <v>1464.75420000032</v>
      </c>
      <c r="P2244" s="62">
        <f t="shared" si="34"/>
        <v>0.86672234836365891</v>
      </c>
      <c r="Q2244" s="22">
        <v>43885</v>
      </c>
      <c r="R2244" s="99">
        <v>3065738.8709999998</v>
      </c>
      <c r="S2244" s="99">
        <v>3107470.19908203</v>
      </c>
      <c r="T2244" s="19"/>
      <c r="U2244" s="23">
        <v>1.8564805213827601E-3</v>
      </c>
      <c r="V2244" s="63">
        <v>-0.37237323467707001</v>
      </c>
      <c r="W2244" s="23">
        <v>2.73205471676192E-2</v>
      </c>
      <c r="X2244" s="63">
        <v>-6.8707152479037203</v>
      </c>
      <c r="Y2244" s="23">
        <v>-0.10158966452771</v>
      </c>
      <c r="Z2244" s="63">
        <v>3.0416369278100301</v>
      </c>
      <c r="AA2244" s="23">
        <v>-8.57875482461532E-2</v>
      </c>
      <c r="AB2244" s="63">
        <v>8.3278608850378095</v>
      </c>
      <c r="AC2244" s="23">
        <v>1.19802545377752E-2</v>
      </c>
      <c r="AD2244" s="63">
        <v>21.265322701306999</v>
      </c>
      <c r="AE2244" s="23">
        <v>-2.0486716339291901E-3</v>
      </c>
      <c r="AF2244" s="64">
        <v>11.9884744205629</v>
      </c>
      <c r="AG2244" s="23">
        <v>1.7090521050704399E-3</v>
      </c>
      <c r="AH2244" s="63">
        <v>-5.9239205902486001</v>
      </c>
      <c r="AI2244" s="23">
        <v>-9.9132423648407006E-2</v>
      </c>
      <c r="AJ2244" s="63">
        <v>0.17287060736271101</v>
      </c>
      <c r="AK2244" s="23">
        <v>0.26953519999922698</v>
      </c>
      <c r="AL2244" s="23">
        <v>2.82470869824465E-2</v>
      </c>
      <c r="AM2244" s="63">
        <v>36.811968039954102</v>
      </c>
      <c r="AN2244" s="19"/>
      <c r="AO2244" s="26">
        <v>2.67846219212515E-2</v>
      </c>
      <c r="AP2244" s="26">
        <v>-4.29915593968326E-2</v>
      </c>
      <c r="AQ2244" s="26">
        <v>7.4145771621260806E-2</v>
      </c>
      <c r="AR2244" s="26">
        <v>-0.22928016009333099</v>
      </c>
      <c r="AS2244" s="24">
        <v>8</v>
      </c>
      <c r="AT2244" s="24">
        <v>4</v>
      </c>
      <c r="AU2244" s="24">
        <v>5</v>
      </c>
      <c r="AV2244" s="25">
        <v>7</v>
      </c>
      <c r="AW2244" s="19"/>
      <c r="AX2244" s="29">
        <v>0.114427267343563</v>
      </c>
      <c r="AY2244" s="30">
        <v>-0.94690879994777799</v>
      </c>
      <c r="AZ2244" s="30">
        <v>0.12547524982278399</v>
      </c>
      <c r="BA2244" s="30">
        <v>-1.10242907671636</v>
      </c>
      <c r="BB2244" s="62">
        <v>1.1692638463246099E-2</v>
      </c>
      <c r="BC2244" s="108">
        <v>-26.8369122956647</v>
      </c>
      <c r="BD2244" s="22">
        <v>43885</v>
      </c>
      <c r="BE2244" s="22">
        <v>43914</v>
      </c>
      <c r="BF2244" s="24"/>
      <c r="BG2244" s="22"/>
    </row>
    <row r="2245" spans="2:59" x14ac:dyDescent="0.25">
      <c r="B2245" s="17" t="s">
        <v>2259</v>
      </c>
      <c r="C2245" s="17" t="s">
        <v>6525</v>
      </c>
      <c r="D2245" s="17" t="s">
        <v>3384</v>
      </c>
      <c r="E2245" s="20" t="s">
        <v>7299</v>
      </c>
      <c r="F2245" s="20" t="s">
        <v>3152</v>
      </c>
      <c r="G2245" s="82" t="s">
        <v>7251</v>
      </c>
      <c r="H2245" s="85" t="s">
        <v>7273</v>
      </c>
      <c r="I2245" s="21" t="s">
        <v>7417</v>
      </c>
      <c r="J2245" s="21" t="s">
        <v>8467</v>
      </c>
      <c r="L2245" s="22">
        <v>44015</v>
      </c>
      <c r="M2245" s="98">
        <v>1207.02190000005</v>
      </c>
      <c r="N2245" s="94">
        <v>1207.02190000005</v>
      </c>
      <c r="O2245" s="94">
        <v>1393.86869999953</v>
      </c>
      <c r="P2245" s="62">
        <f t="shared" ref="P2245:P2308" si="35">IFERROR(N2245/O2245,"")</f>
        <v>0.86595093210749119</v>
      </c>
      <c r="Q2245" s="22">
        <v>43885</v>
      </c>
      <c r="R2245" s="99">
        <v>5060711.0240000002</v>
      </c>
      <c r="S2245" s="99">
        <v>6455075.7933203103</v>
      </c>
      <c r="T2245" s="19"/>
      <c r="U2245" s="23">
        <v>1.8496115717425701E-3</v>
      </c>
      <c r="V2245" s="63">
        <v>-0.37306012964108998</v>
      </c>
      <c r="W2245" s="23">
        <v>2.7109497417768601E-2</v>
      </c>
      <c r="X2245" s="63">
        <v>-6.8918202228887804</v>
      </c>
      <c r="Y2245" s="23">
        <v>-0.102708966889622</v>
      </c>
      <c r="Z2245" s="63">
        <v>2.9297066916187799</v>
      </c>
      <c r="AA2245" s="23">
        <v>-8.8076533696003004E-2</v>
      </c>
      <c r="AB2245" s="63">
        <v>8.0989623400528199</v>
      </c>
      <c r="AC2245" s="23">
        <v>6.9259733481885598E-3</v>
      </c>
      <c r="AD2245" s="63">
        <v>20.759894582355599</v>
      </c>
      <c r="AE2245" s="23">
        <v>-9.5123656074065401E-3</v>
      </c>
      <c r="AF2245" s="64">
        <v>11.2421050232224</v>
      </c>
      <c r="AG2245" s="23">
        <v>1.68848252724274E-3</v>
      </c>
      <c r="AH2245" s="63">
        <v>-5.9259775480313701</v>
      </c>
      <c r="AI2245" s="23">
        <v>-0.100273282372655</v>
      </c>
      <c r="AJ2245" s="63">
        <v>5.8784734937944401E-2</v>
      </c>
      <c r="AK2245" s="23">
        <v>0.19978718328464301</v>
      </c>
      <c r="AL2245" s="23">
        <v>2.0805830128665499E-2</v>
      </c>
      <c r="AM2245" s="63">
        <v>18.5355518300785</v>
      </c>
      <c r="AN2245" s="19"/>
      <c r="AO2245" s="26">
        <v>2.67776421478629E-2</v>
      </c>
      <c r="AP2245" s="26">
        <v>-4.2998095979783102E-2</v>
      </c>
      <c r="AQ2245" s="26">
        <v>7.3917885561968405E-2</v>
      </c>
      <c r="AR2245" s="26">
        <v>-0.22944382021058099</v>
      </c>
      <c r="AS2245" s="24">
        <v>8</v>
      </c>
      <c r="AT2245" s="24">
        <v>4</v>
      </c>
      <c r="AU2245" s="24">
        <v>5</v>
      </c>
      <c r="AV2245" s="25">
        <v>7</v>
      </c>
      <c r="AW2245" s="19"/>
      <c r="AX2245" s="29">
        <v>0.114420968117192</v>
      </c>
      <c r="AY2245" s="30">
        <v>-0.96541869203883801</v>
      </c>
      <c r="AZ2245" s="30">
        <v>0.11832886884883501</v>
      </c>
      <c r="BA2245" s="30">
        <v>-1.1234856046194199</v>
      </c>
      <c r="BB2245" s="62">
        <v>1.16918994628941E-2</v>
      </c>
      <c r="BC2245" s="108">
        <v>-26.851445907319398</v>
      </c>
      <c r="BD2245" s="22">
        <v>43885</v>
      </c>
      <c r="BE2245" s="22">
        <v>43914</v>
      </c>
      <c r="BF2245" s="24"/>
      <c r="BG2245" s="22"/>
    </row>
    <row r="2246" spans="2:59" x14ac:dyDescent="0.25">
      <c r="B2246" s="17" t="s">
        <v>2260</v>
      </c>
      <c r="C2246" s="17" t="s">
        <v>6526</v>
      </c>
      <c r="D2246" s="17" t="s">
        <v>3384</v>
      </c>
      <c r="E2246" s="20" t="s">
        <v>7300</v>
      </c>
      <c r="F2246" s="20" t="s">
        <v>3152</v>
      </c>
      <c r="G2246" s="82" t="s">
        <v>7251</v>
      </c>
      <c r="H2246" s="85" t="s">
        <v>7273</v>
      </c>
      <c r="I2246" s="21" t="s">
        <v>7417</v>
      </c>
      <c r="J2246" s="21" t="s">
        <v>8468</v>
      </c>
      <c r="L2246" s="22">
        <v>44015</v>
      </c>
      <c r="M2246" s="98">
        <v>1052.74510000087</v>
      </c>
      <c r="N2246" s="94">
        <v>1052.74510000087</v>
      </c>
      <c r="O2246" s="94">
        <v>1216.79289999977</v>
      </c>
      <c r="P2246" s="62">
        <f t="shared" si="35"/>
        <v>0.86518017979975803</v>
      </c>
      <c r="Q2246" s="22">
        <v>43885</v>
      </c>
      <c r="R2246" s="99">
        <v>864698.28300000005</v>
      </c>
      <c r="S2246" s="99">
        <v>1502031.08308398</v>
      </c>
      <c r="T2246" s="19"/>
      <c r="U2246" s="23">
        <v>1.84277119114995E-3</v>
      </c>
      <c r="V2246" s="63">
        <v>-0.37374416770035201</v>
      </c>
      <c r="W2246" s="23">
        <v>2.68984761150932E-2</v>
      </c>
      <c r="X2246" s="63">
        <v>-6.9129223531563202</v>
      </c>
      <c r="Y2246" s="23">
        <v>-0.10382683683114</v>
      </c>
      <c r="Z2246" s="63">
        <v>2.817919697467</v>
      </c>
      <c r="AA2246" s="23">
        <v>-9.0359773347736302E-2</v>
      </c>
      <c r="AB2246" s="63">
        <v>7.8706383748794897</v>
      </c>
      <c r="AC2246" s="23">
        <v>1.8968319836858399E-3</v>
      </c>
      <c r="AD2246" s="63">
        <v>20.256980445905398</v>
      </c>
      <c r="AE2246" s="23">
        <v>-1.7143193776973899E-2</v>
      </c>
      <c r="AF2246" s="64">
        <v>10.479022206258399</v>
      </c>
      <c r="AG2246" s="23">
        <v>1.6679478376318E-3</v>
      </c>
      <c r="AH2246" s="63">
        <v>-5.9280310169924597</v>
      </c>
      <c r="AI2246" s="23">
        <v>-0.101412600477488</v>
      </c>
      <c r="AJ2246" s="63">
        <v>-5.5147075545391999E-2</v>
      </c>
      <c r="AK2246" s="23">
        <v>5.2745100001629901E-2</v>
      </c>
      <c r="AL2246" s="23">
        <v>1.4288507089077E-2</v>
      </c>
      <c r="AM2246" s="63">
        <v>4.0281118039274597</v>
      </c>
      <c r="AN2246" s="19"/>
      <c r="AO2246" s="26">
        <v>2.67705720580125E-2</v>
      </c>
      <c r="AP2246" s="26">
        <v>-4.3004687734573999E-2</v>
      </c>
      <c r="AQ2246" s="26">
        <v>7.3689842149178703E-2</v>
      </c>
      <c r="AR2246" s="26">
        <v>-0.22960739568399699</v>
      </c>
      <c r="AS2246" s="24">
        <v>8</v>
      </c>
      <c r="AT2246" s="24">
        <v>4</v>
      </c>
      <c r="AU2246" s="24">
        <v>5</v>
      </c>
      <c r="AV2246" s="25">
        <v>7</v>
      </c>
      <c r="AW2246" s="19"/>
      <c r="AX2246" s="29">
        <v>0.114414668717072</v>
      </c>
      <c r="AY2246" s="30">
        <v>-0.98388553992481298</v>
      </c>
      <c r="AZ2246" s="30">
        <v>0.11119953902789299</v>
      </c>
      <c r="BA2246" s="30">
        <v>-1.1444727882681001</v>
      </c>
      <c r="BB2246" s="62">
        <v>1.16911602315304E-2</v>
      </c>
      <c r="BC2246" s="108">
        <v>-26.8659769463993</v>
      </c>
      <c r="BD2246" s="22">
        <v>43885</v>
      </c>
      <c r="BE2246" s="22">
        <v>43914</v>
      </c>
      <c r="BF2246" s="24"/>
      <c r="BG2246" s="22"/>
    </row>
    <row r="2247" spans="2:59" x14ac:dyDescent="0.25">
      <c r="B2247" s="17" t="s">
        <v>2261</v>
      </c>
      <c r="C2247" s="17" t="s">
        <v>6527</v>
      </c>
      <c r="D2247" s="17" t="s">
        <v>3384</v>
      </c>
      <c r="E2247" s="20" t="s">
        <v>7301</v>
      </c>
      <c r="F2247" s="20" t="s">
        <v>3152</v>
      </c>
      <c r="G2247" s="82" t="s">
        <v>7251</v>
      </c>
      <c r="H2247" s="85" t="s">
        <v>7273</v>
      </c>
      <c r="I2247" s="21" t="s">
        <v>7417</v>
      </c>
      <c r="J2247" s="21" t="s">
        <v>8469</v>
      </c>
      <c r="L2247" s="22">
        <v>44015</v>
      </c>
      <c r="M2247" s="98">
        <v>1052.8846000004601</v>
      </c>
      <c r="N2247" s="94">
        <v>1052.8846000004601</v>
      </c>
      <c r="O2247" s="94">
        <v>1212.10920000076</v>
      </c>
      <c r="P2247" s="62">
        <f t="shared" si="35"/>
        <v>0.86863840320641073</v>
      </c>
      <c r="Q2247" s="22">
        <v>43885</v>
      </c>
      <c r="R2247" s="99">
        <v>400129.02799999999</v>
      </c>
      <c r="S2247" s="99">
        <v>417710.84506884799</v>
      </c>
      <c r="T2247" s="19"/>
      <c r="U2247" s="23">
        <v>1.8735089797701199E-3</v>
      </c>
      <c r="V2247" s="63">
        <v>-0.37067038883833398</v>
      </c>
      <c r="W2247" s="23">
        <v>2.78442581820855E-2</v>
      </c>
      <c r="X2247" s="63">
        <v>-6.8183441464570897</v>
      </c>
      <c r="Y2247" s="23">
        <v>-9.8807848026772296E-2</v>
      </c>
      <c r="Z2247" s="63">
        <v>3.3198185779037899</v>
      </c>
      <c r="AA2247" s="23">
        <v>-8.0086102194472902E-2</v>
      </c>
      <c r="AB2247" s="63">
        <v>8.8980054902058292</v>
      </c>
      <c r="AC2247" s="23">
        <v>2.46245332127728E-2</v>
      </c>
      <c r="AD2247" s="63">
        <v>22.529750568821299</v>
      </c>
      <c r="AE2247" s="23">
        <v>1.6704460094842902E-2</v>
      </c>
      <c r="AF2247" s="64">
        <v>13.863787593451001</v>
      </c>
      <c r="AG2247" s="23">
        <v>1.7601704075787001E-3</v>
      </c>
      <c r="AH2247" s="63">
        <v>-5.9188087599977699</v>
      </c>
      <c r="AI2247" s="23">
        <v>-9.6296977858437494E-2</v>
      </c>
      <c r="AJ2247" s="63">
        <v>0.45641518635966299</v>
      </c>
      <c r="AK2247" s="23">
        <v>5.2884599999742897E-2</v>
      </c>
      <c r="AL2247" s="23">
        <v>1.4986882331868401E-2</v>
      </c>
      <c r="AM2247" s="63">
        <v>8.9423491596826405</v>
      </c>
      <c r="AN2247" s="19"/>
      <c r="AO2247" s="26">
        <v>2.6802113095982301E-2</v>
      </c>
      <c r="AP2247" s="26">
        <v>-4.2975293949930299E-2</v>
      </c>
      <c r="AQ2247" s="26">
        <v>7.4711670255055707E-2</v>
      </c>
      <c r="AR2247" s="26">
        <v>-0.22887420362705599</v>
      </c>
      <c r="AS2247" s="24">
        <v>8</v>
      </c>
      <c r="AT2247" s="24">
        <v>4</v>
      </c>
      <c r="AU2247" s="24">
        <v>5</v>
      </c>
      <c r="AV2247" s="25">
        <v>7</v>
      </c>
      <c r="AW2247" s="19"/>
      <c r="AX2247" s="29">
        <v>0.114443283344153</v>
      </c>
      <c r="AY2247" s="30">
        <v>-0.90081767272295099</v>
      </c>
      <c r="AZ2247" s="30">
        <v>0.143270977842576</v>
      </c>
      <c r="BA2247" s="30">
        <v>-1.04990986489611</v>
      </c>
      <c r="BB2247" s="62">
        <v>1.1694512866451999E-2</v>
      </c>
      <c r="BC2247" s="108">
        <v>-26.800869096681701</v>
      </c>
      <c r="BD2247" s="22">
        <v>43885</v>
      </c>
      <c r="BE2247" s="22">
        <v>43914</v>
      </c>
      <c r="BF2247" s="24"/>
      <c r="BG2247" s="22"/>
    </row>
    <row r="2248" spans="2:59" x14ac:dyDescent="0.25">
      <c r="B2248" s="17" t="s">
        <v>2262</v>
      </c>
      <c r="C2248" s="17" t="s">
        <v>6528</v>
      </c>
      <c r="D2248" s="17" t="s">
        <v>3384</v>
      </c>
      <c r="E2248" s="20" t="s">
        <v>7302</v>
      </c>
      <c r="F2248" s="20" t="s">
        <v>3152</v>
      </c>
      <c r="G2248" s="82" t="s">
        <v>7251</v>
      </c>
      <c r="H2248" s="85" t="s">
        <v>7273</v>
      </c>
      <c r="I2248" s="21" t="s">
        <v>7417</v>
      </c>
      <c r="J2248" s="21" t="s">
        <v>8470</v>
      </c>
      <c r="L2248" s="22">
        <v>44015</v>
      </c>
      <c r="M2248" s="98">
        <v>1179.9070999994899</v>
      </c>
      <c r="N2248" s="94">
        <v>1179.9070999994899</v>
      </c>
      <c r="O2248" s="94">
        <v>1363.77040000074</v>
      </c>
      <c r="P2248" s="62">
        <f t="shared" si="35"/>
        <v>0.86518016522344943</v>
      </c>
      <c r="Q2248" s="22">
        <v>43885</v>
      </c>
      <c r="R2248" s="99">
        <v>4090544.875</v>
      </c>
      <c r="S2248" s="99">
        <v>4651496.8732656203</v>
      </c>
      <c r="T2248" s="19"/>
      <c r="U2248" s="23">
        <v>1.84268659540976E-3</v>
      </c>
      <c r="V2248" s="63">
        <v>-0.37375262727437097</v>
      </c>
      <c r="W2248" s="23">
        <v>2.6898414691459E-2</v>
      </c>
      <c r="X2248" s="63">
        <v>-6.9129284955197399</v>
      </c>
      <c r="Y2248" s="23">
        <v>-0.103826801349933</v>
      </c>
      <c r="Z2248" s="63">
        <v>2.8179232455877399</v>
      </c>
      <c r="AA2248" s="23">
        <v>-9.0359822625032393E-2</v>
      </c>
      <c r="AB2248" s="63">
        <v>7.8706334471498796</v>
      </c>
      <c r="AC2248" s="23">
        <v>1.89687597412558E-3</v>
      </c>
      <c r="AD2248" s="63">
        <v>20.256984844949301</v>
      </c>
      <c r="AE2248" s="23">
        <v>-1.6920218461564201E-2</v>
      </c>
      <c r="AF2248" s="64">
        <v>10.5013197377993</v>
      </c>
      <c r="AG2248" s="23">
        <v>1.66790838011366E-3</v>
      </c>
      <c r="AH2248" s="63">
        <v>-5.9280349627442801</v>
      </c>
      <c r="AI2248" s="23">
        <v>-0.101412652451545</v>
      </c>
      <c r="AJ2248" s="63">
        <v>-5.5152272951090701E-2</v>
      </c>
      <c r="AK2248" s="23">
        <v>0.172858222085924</v>
      </c>
      <c r="AL2248" s="23">
        <v>1.81893836652307E-2</v>
      </c>
      <c r="AM2248" s="63">
        <v>15.8426557102066</v>
      </c>
      <c r="AN2248" s="19"/>
      <c r="AO2248" s="26">
        <v>2.67706157064822E-2</v>
      </c>
      <c r="AP2248" s="26">
        <v>-4.3004670171285397E-2</v>
      </c>
      <c r="AQ2248" s="26">
        <v>7.3689843238753397E-2</v>
      </c>
      <c r="AR2248" s="26">
        <v>-0.22960733643412801</v>
      </c>
      <c r="AS2248" s="24">
        <v>8</v>
      </c>
      <c r="AT2248" s="24">
        <v>4</v>
      </c>
      <c r="AU2248" s="24">
        <v>5</v>
      </c>
      <c r="AV2248" s="25">
        <v>7</v>
      </c>
      <c r="AW2248" s="19"/>
      <c r="AX2248" s="29">
        <v>0.11441465703770499</v>
      </c>
      <c r="AY2248" s="30">
        <v>-0.98388651811092098</v>
      </c>
      <c r="AZ2248" s="30">
        <v>0.111199119584171</v>
      </c>
      <c r="BA2248" s="30">
        <v>-1.14447382163962</v>
      </c>
      <c r="BB2248" s="62">
        <v>1.1691159006659299E-2</v>
      </c>
      <c r="BC2248" s="108">
        <v>-26.865973920619599</v>
      </c>
      <c r="BD2248" s="22">
        <v>43885</v>
      </c>
      <c r="BE2248" s="22">
        <v>43914</v>
      </c>
      <c r="BF2248" s="24"/>
      <c r="BG2248" s="22"/>
    </row>
    <row r="2249" spans="2:59" x14ac:dyDescent="0.25">
      <c r="B2249" s="17" t="s">
        <v>2263</v>
      </c>
      <c r="C2249" s="17" t="s">
        <v>6529</v>
      </c>
      <c r="D2249" s="17" t="s">
        <v>3384</v>
      </c>
      <c r="E2249" s="20" t="s">
        <v>7303</v>
      </c>
      <c r="F2249" s="20" t="s">
        <v>3152</v>
      </c>
      <c r="G2249" s="82" t="s">
        <v>7251</v>
      </c>
      <c r="H2249" s="85" t="s">
        <v>7273</v>
      </c>
      <c r="I2249" s="21" t="s">
        <v>7417</v>
      </c>
      <c r="J2249" s="21" t="s">
        <v>8471</v>
      </c>
      <c r="L2249" s="22">
        <v>44015</v>
      </c>
      <c r="M2249" s="98">
        <v>1211.3390999995199</v>
      </c>
      <c r="N2249" s="94">
        <v>1211.3390999995199</v>
      </c>
      <c r="O2249" s="94">
        <v>1402.59610000066</v>
      </c>
      <c r="P2249" s="62">
        <f t="shared" si="35"/>
        <v>0.86364071595447178</v>
      </c>
      <c r="Q2249" s="22">
        <v>43885</v>
      </c>
      <c r="R2249" s="99">
        <v>7741963.3849999998</v>
      </c>
      <c r="S2249" s="99">
        <v>8511309.9978906307</v>
      </c>
      <c r="T2249" s="19"/>
      <c r="U2249" s="23">
        <v>1.8289217932760901E-3</v>
      </c>
      <c r="V2249" s="63">
        <v>-0.37512910748773698</v>
      </c>
      <c r="W2249" s="23">
        <v>2.64764412058867E-2</v>
      </c>
      <c r="X2249" s="63">
        <v>-6.9551258440769699</v>
      </c>
      <c r="Y2249" s="23">
        <v>-0.106058496114274</v>
      </c>
      <c r="Z2249" s="63">
        <v>2.59475376915361</v>
      </c>
      <c r="AA2249" s="23">
        <v>-9.4909360112069394E-2</v>
      </c>
      <c r="AB2249" s="63">
        <v>7.4156796984461799</v>
      </c>
      <c r="AC2249" s="23">
        <v>-8.0862964086918492E-3</v>
      </c>
      <c r="AD2249" s="63">
        <v>19.258667606656701</v>
      </c>
      <c r="AE2249" s="23">
        <v>-3.1411154732268201E-2</v>
      </c>
      <c r="AF2249" s="64">
        <v>9.0522261107398698</v>
      </c>
      <c r="AG2249" s="23">
        <v>1.62671231373679E-3</v>
      </c>
      <c r="AH2249" s="63">
        <v>-5.93215456938196</v>
      </c>
      <c r="AI2249" s="23">
        <v>-0.103687165323208</v>
      </c>
      <c r="AJ2249" s="63">
        <v>-0.28260356011742299</v>
      </c>
      <c r="AK2249" s="23">
        <v>0.123983131054119</v>
      </c>
      <c r="AL2249" s="23">
        <v>1.3301434933964599E-2</v>
      </c>
      <c r="AM2249" s="63">
        <v>10.9551466070261</v>
      </c>
      <c r="AN2249" s="19"/>
      <c r="AO2249" s="26">
        <v>2.6756478233437499E-2</v>
      </c>
      <c r="AP2249" s="26">
        <v>-4.3017813975020497E-2</v>
      </c>
      <c r="AQ2249" s="26">
        <v>7.32338935831649E-2</v>
      </c>
      <c r="AR2249" s="26">
        <v>-0.22993450944806701</v>
      </c>
      <c r="AS2249" s="24">
        <v>8</v>
      </c>
      <c r="AT2249" s="24">
        <v>4</v>
      </c>
      <c r="AU2249" s="24">
        <v>5</v>
      </c>
      <c r="AV2249" s="25">
        <v>7</v>
      </c>
      <c r="AW2249" s="19"/>
      <c r="AX2249" s="29">
        <v>0.11440230624124501</v>
      </c>
      <c r="AY2249" s="30">
        <v>-1.02069037682304</v>
      </c>
      <c r="AZ2249" s="30">
        <v>9.6991231763013303E-2</v>
      </c>
      <c r="BA2249" s="30">
        <v>-1.1862405952706501</v>
      </c>
      <c r="BB2249" s="62">
        <v>1.16897065865669E-2</v>
      </c>
      <c r="BC2249" s="108">
        <v>-26.895027014601499</v>
      </c>
      <c r="BD2249" s="22">
        <v>43885</v>
      </c>
      <c r="BE2249" s="22">
        <v>43914</v>
      </c>
      <c r="BF2249" s="24"/>
      <c r="BG2249" s="22"/>
    </row>
    <row r="2250" spans="2:59" x14ac:dyDescent="0.25">
      <c r="B2250" s="17" t="s">
        <v>2264</v>
      </c>
      <c r="C2250" s="17" t="s">
        <v>6530</v>
      </c>
      <c r="D2250" s="17" t="s">
        <v>3384</v>
      </c>
      <c r="E2250" s="20" t="s">
        <v>7298</v>
      </c>
      <c r="F2250" s="20" t="s">
        <v>3163</v>
      </c>
      <c r="G2250" s="82" t="s">
        <v>7251</v>
      </c>
      <c r="H2250" s="85" t="s">
        <v>2982</v>
      </c>
      <c r="I2250" s="21" t="s">
        <v>7418</v>
      </c>
      <c r="J2250" s="21" t="s">
        <v>2982</v>
      </c>
      <c r="L2250" s="22">
        <v>44015</v>
      </c>
      <c r="M2250" s="98">
        <v>755.74120000004802</v>
      </c>
      <c r="N2250" s="94">
        <v>755.74120000004802</v>
      </c>
      <c r="O2250" s="94"/>
      <c r="P2250" s="62" t="str">
        <f t="shared" si="35"/>
        <v/>
      </c>
      <c r="Q2250" s="22"/>
      <c r="R2250" s="99">
        <v>665771.842219727</v>
      </c>
      <c r="S2250" s="99"/>
      <c r="T2250" s="19"/>
      <c r="U2250" s="23">
        <v>-1.29803831105164E-2</v>
      </c>
      <c r="V2250" s="63">
        <v>-1.85605959786699</v>
      </c>
      <c r="W2250" s="23">
        <v>4.9988387541816302E-2</v>
      </c>
      <c r="X2250" s="63">
        <v>-4.60393121048401</v>
      </c>
      <c r="Y2250" s="23"/>
      <c r="Z2250" s="63"/>
      <c r="AA2250" s="23"/>
      <c r="AB2250" s="63"/>
      <c r="AC2250" s="23"/>
      <c r="AD2250" s="63"/>
      <c r="AE2250" s="23"/>
      <c r="AF2250" s="64"/>
      <c r="AG2250" s="23">
        <v>-1.0110121413163101E-2</v>
      </c>
      <c r="AH2250" s="63">
        <v>-7.1058379420719602</v>
      </c>
      <c r="AI2250" s="23"/>
      <c r="AJ2250" s="63"/>
      <c r="AK2250" s="23">
        <v>-2.0832318416978499E-2</v>
      </c>
      <c r="AL2250" s="23">
        <v>-4.0599682261963602E-2</v>
      </c>
      <c r="AM2250" s="63">
        <v>12.4267325016262</v>
      </c>
      <c r="AN2250" s="19"/>
      <c r="AO2250" s="26">
        <v>2.4610631373434399E-2</v>
      </c>
      <c r="AP2250" s="26">
        <v>-2.4401626175858799E-2</v>
      </c>
      <c r="AQ2250" s="26">
        <v>3.3248644747800399E-2</v>
      </c>
      <c r="AR2250" s="26">
        <v>-0.112964075482596</v>
      </c>
      <c r="AS2250" s="24"/>
      <c r="AT2250" s="24"/>
      <c r="AU2250" s="24"/>
      <c r="AV2250" s="25"/>
      <c r="AW2250" s="19"/>
      <c r="AX2250" s="29"/>
      <c r="AY2250" s="30"/>
      <c r="AZ2250" s="30"/>
      <c r="BA2250" s="30"/>
      <c r="BB2250" s="62"/>
      <c r="BC2250" s="108">
        <v>-14.0292832345585</v>
      </c>
      <c r="BD2250" s="22">
        <v>43899</v>
      </c>
      <c r="BE2250" s="22">
        <v>43915</v>
      </c>
      <c r="BF2250" s="24"/>
      <c r="BG2250" s="22"/>
    </row>
    <row r="2251" spans="2:59" x14ac:dyDescent="0.25">
      <c r="B2251" s="17" t="s">
        <v>2265</v>
      </c>
      <c r="C2251" s="17" t="s">
        <v>6531</v>
      </c>
      <c r="D2251" s="17" t="s">
        <v>3384</v>
      </c>
      <c r="E2251" s="20" t="s">
        <v>7346</v>
      </c>
      <c r="F2251" s="20" t="s">
        <v>3163</v>
      </c>
      <c r="G2251" s="82" t="s">
        <v>7251</v>
      </c>
      <c r="H2251" s="85" t="s">
        <v>2982</v>
      </c>
      <c r="I2251" s="21" t="s">
        <v>7418</v>
      </c>
      <c r="J2251" s="21" t="s">
        <v>2982</v>
      </c>
      <c r="L2251" s="22">
        <v>44015</v>
      </c>
      <c r="M2251" s="98">
        <v>754.13324000034504</v>
      </c>
      <c r="N2251" s="94">
        <v>754.13324000034504</v>
      </c>
      <c r="O2251" s="94"/>
      <c r="P2251" s="62" t="str">
        <f t="shared" si="35"/>
        <v/>
      </c>
      <c r="Q2251" s="22"/>
      <c r="R2251" s="99">
        <v>2921459.2296757801</v>
      </c>
      <c r="S2251" s="99"/>
      <c r="T2251" s="19"/>
      <c r="U2251" s="23">
        <v>-1.29758958419188E-2</v>
      </c>
      <c r="V2251" s="63">
        <v>-1.8556108710072301</v>
      </c>
      <c r="W2251" s="23">
        <v>4.9580919045183698E-2</v>
      </c>
      <c r="X2251" s="63">
        <v>-4.6446780601472701</v>
      </c>
      <c r="Y2251" s="23"/>
      <c r="Z2251" s="63"/>
      <c r="AA2251" s="23"/>
      <c r="AB2251" s="63"/>
      <c r="AC2251" s="23"/>
      <c r="AD2251" s="63"/>
      <c r="AE2251" s="23"/>
      <c r="AF2251" s="64"/>
      <c r="AG2251" s="23">
        <v>-1.00992882435094E-2</v>
      </c>
      <c r="AH2251" s="63">
        <v>-7.1047546251065796</v>
      </c>
      <c r="AI2251" s="23"/>
      <c r="AJ2251" s="63"/>
      <c r="AK2251" s="23">
        <v>-2.2915653908967201E-2</v>
      </c>
      <c r="AL2251" s="23">
        <v>-4.4614305117647697E-2</v>
      </c>
      <c r="AM2251" s="63">
        <v>12.218398952420101</v>
      </c>
      <c r="AN2251" s="19"/>
      <c r="AO2251" s="26">
        <v>2.4610069223854201E-2</v>
      </c>
      <c r="AP2251" s="26">
        <v>-2.44157289434952E-2</v>
      </c>
      <c r="AQ2251" s="26">
        <v>3.2699392031645402E-2</v>
      </c>
      <c r="AR2251" s="26">
        <v>-0.113232658367488</v>
      </c>
      <c r="AS2251" s="24"/>
      <c r="AT2251" s="24"/>
      <c r="AU2251" s="24"/>
      <c r="AV2251" s="25"/>
      <c r="AW2251" s="19"/>
      <c r="AX2251" s="29"/>
      <c r="AY2251" s="30"/>
      <c r="AZ2251" s="30"/>
      <c r="BA2251" s="30"/>
      <c r="BB2251" s="62"/>
      <c r="BC2251" s="108">
        <v>-14.0564296301163</v>
      </c>
      <c r="BD2251" s="22">
        <v>43899</v>
      </c>
      <c r="BE2251" s="22">
        <v>43915</v>
      </c>
      <c r="BF2251" s="24"/>
      <c r="BG2251" s="22"/>
    </row>
    <row r="2252" spans="2:59" x14ac:dyDescent="0.25">
      <c r="B2252" s="17" t="s">
        <v>2266</v>
      </c>
      <c r="C2252" s="17" t="s">
        <v>6532</v>
      </c>
      <c r="D2252" s="17" t="s">
        <v>3384</v>
      </c>
      <c r="E2252" s="20" t="s">
        <v>7359</v>
      </c>
      <c r="F2252" s="20" t="s">
        <v>3163</v>
      </c>
      <c r="G2252" s="82" t="s">
        <v>7251</v>
      </c>
      <c r="H2252" s="85" t="s">
        <v>2982</v>
      </c>
      <c r="I2252" s="21" t="s">
        <v>7418</v>
      </c>
      <c r="J2252" s="21" t="s">
        <v>2982</v>
      </c>
      <c r="L2252" s="22">
        <v>44015</v>
      </c>
      <c r="M2252" s="98">
        <v>755.01761799957603</v>
      </c>
      <c r="N2252" s="94">
        <v>755.01761799957603</v>
      </c>
      <c r="O2252" s="94"/>
      <c r="P2252" s="62" t="str">
        <f t="shared" si="35"/>
        <v/>
      </c>
      <c r="Q2252" s="22"/>
      <c r="R2252" s="99">
        <v>1093393.6491972699</v>
      </c>
      <c r="S2252" s="99"/>
      <c r="T2252" s="19"/>
      <c r="U2252" s="23">
        <v>-1.2978366210518301E-2</v>
      </c>
      <c r="V2252" s="63">
        <v>-1.85585790786718</v>
      </c>
      <c r="W2252" s="23">
        <v>4.9782348212829702E-2</v>
      </c>
      <c r="X2252" s="63">
        <v>-4.62453514338267</v>
      </c>
      <c r="Y2252" s="23"/>
      <c r="Z2252" s="63"/>
      <c r="AA2252" s="23"/>
      <c r="AB2252" s="63"/>
      <c r="AC2252" s="23"/>
      <c r="AD2252" s="63"/>
      <c r="AE2252" s="23"/>
      <c r="AF2252" s="64"/>
      <c r="AG2252" s="23">
        <v>-1.01052522268219E-2</v>
      </c>
      <c r="AH2252" s="63">
        <v>-7.1053510234414698</v>
      </c>
      <c r="AI2252" s="23"/>
      <c r="AJ2252" s="63"/>
      <c r="AK2252" s="23">
        <v>-2.3717779560684001E-2</v>
      </c>
      <c r="AL2252" s="23">
        <v>-4.91581278193189E-2</v>
      </c>
      <c r="AM2252" s="63">
        <v>11.569660993700399</v>
      </c>
      <c r="AN2252" s="19"/>
      <c r="AO2252" s="26">
        <v>2.4610385669802799E-2</v>
      </c>
      <c r="AP2252" s="26">
        <v>-2.4419256683359002E-2</v>
      </c>
      <c r="AQ2252" s="26">
        <v>3.3280147510595298E-2</v>
      </c>
      <c r="AR2252" s="26">
        <v>-0.112965237577591</v>
      </c>
      <c r="AS2252" s="24"/>
      <c r="AT2252" s="24"/>
      <c r="AU2252" s="24"/>
      <c r="AV2252" s="25"/>
      <c r="AW2252" s="19"/>
      <c r="AX2252" s="29"/>
      <c r="AY2252" s="30"/>
      <c r="AZ2252" s="30"/>
      <c r="BA2252" s="30"/>
      <c r="BB2252" s="62"/>
      <c r="BC2252" s="108">
        <v>-14.0304229011817</v>
      </c>
      <c r="BD2252" s="22">
        <v>43899</v>
      </c>
      <c r="BE2252" s="22">
        <v>43915</v>
      </c>
      <c r="BF2252" s="24"/>
      <c r="BG2252" s="22"/>
    </row>
    <row r="2253" spans="2:59" x14ac:dyDescent="0.25">
      <c r="B2253" s="17" t="s">
        <v>2267</v>
      </c>
      <c r="C2253" s="17" t="s">
        <v>6533</v>
      </c>
      <c r="D2253" s="17" t="s">
        <v>3384</v>
      </c>
      <c r="E2253" s="20" t="s">
        <v>7360</v>
      </c>
      <c r="F2253" s="20" t="s">
        <v>3163</v>
      </c>
      <c r="G2253" s="82" t="s">
        <v>7251</v>
      </c>
      <c r="H2253" s="85" t="s">
        <v>2982</v>
      </c>
      <c r="I2253" s="21" t="s">
        <v>7418</v>
      </c>
      <c r="J2253" s="21" t="s">
        <v>2982</v>
      </c>
      <c r="L2253" s="22">
        <v>44015</v>
      </c>
      <c r="M2253" s="98">
        <v>757.268761999905</v>
      </c>
      <c r="N2253" s="94">
        <v>757.268761999905</v>
      </c>
      <c r="O2253" s="94"/>
      <c r="P2253" s="62" t="str">
        <f t="shared" si="35"/>
        <v/>
      </c>
      <c r="Q2253" s="22"/>
      <c r="R2253" s="99">
        <v>75.726876199960699</v>
      </c>
      <c r="S2253" s="99"/>
      <c r="T2253" s="19"/>
      <c r="U2253" s="23">
        <v>-1.2984628328013101E-2</v>
      </c>
      <c r="V2253" s="63">
        <v>-1.8564841196166499</v>
      </c>
      <c r="W2253" s="23">
        <v>5.0396983073369497E-2</v>
      </c>
      <c r="X2253" s="63">
        <v>-4.56307165732869</v>
      </c>
      <c r="Y2253" s="23"/>
      <c r="Z2253" s="63"/>
      <c r="AA2253" s="23"/>
      <c r="AB2253" s="63"/>
      <c r="AC2253" s="23"/>
      <c r="AD2253" s="63"/>
      <c r="AE2253" s="23"/>
      <c r="AF2253" s="64"/>
      <c r="AG2253" s="23">
        <v>-1.0120370092408799E-2</v>
      </c>
      <c r="AH2253" s="63">
        <v>-7.1068628099965299</v>
      </c>
      <c r="AI2253" s="23"/>
      <c r="AJ2253" s="63"/>
      <c r="AK2253" s="23">
        <v>-2.05029465023472E-2</v>
      </c>
      <c r="AL2253" s="23">
        <v>-4.0272474623634501E-2</v>
      </c>
      <c r="AM2253" s="63">
        <v>12.381477003233201</v>
      </c>
      <c r="AN2253" s="19"/>
      <c r="AO2253" s="26">
        <v>2.4720518404137699E-2</v>
      </c>
      <c r="AP2253" s="26">
        <v>-2.4497183501807698E-2</v>
      </c>
      <c r="AQ2253" s="26">
        <v>3.3554591091160497E-2</v>
      </c>
      <c r="AR2253" s="26">
        <v>-0.112665691740403</v>
      </c>
      <c r="AS2253" s="24"/>
      <c r="AT2253" s="24"/>
      <c r="AU2253" s="24"/>
      <c r="AV2253" s="25"/>
      <c r="AW2253" s="19"/>
      <c r="AX2253" s="29"/>
      <c r="AY2253" s="30"/>
      <c r="AZ2253" s="30"/>
      <c r="BA2253" s="30"/>
      <c r="BB2253" s="62"/>
      <c r="BC2253" s="108">
        <v>-14.019484768505199</v>
      </c>
      <c r="BD2253" s="22">
        <v>43899</v>
      </c>
      <c r="BE2253" s="22">
        <v>43915</v>
      </c>
      <c r="BF2253" s="24"/>
      <c r="BG2253" s="22"/>
    </row>
    <row r="2254" spans="2:59" x14ac:dyDescent="0.25">
      <c r="B2254" s="17" t="s">
        <v>2268</v>
      </c>
      <c r="C2254" s="17" t="s">
        <v>6534</v>
      </c>
      <c r="D2254" s="17" t="s">
        <v>3384</v>
      </c>
      <c r="E2254" s="20" t="s">
        <v>7348</v>
      </c>
      <c r="F2254" s="20" t="s">
        <v>3163</v>
      </c>
      <c r="G2254" s="82" t="s">
        <v>7251</v>
      </c>
      <c r="H2254" s="85" t="s">
        <v>2982</v>
      </c>
      <c r="I2254" s="21" t="s">
        <v>7418</v>
      </c>
      <c r="J2254" s="21" t="s">
        <v>2982</v>
      </c>
      <c r="L2254" s="22">
        <v>44015</v>
      </c>
      <c r="M2254" s="98">
        <v>752.12328999955196</v>
      </c>
      <c r="N2254" s="94">
        <v>752.12328999955196</v>
      </c>
      <c r="O2254" s="94"/>
      <c r="P2254" s="62" t="str">
        <f t="shared" si="35"/>
        <v/>
      </c>
      <c r="Q2254" s="22"/>
      <c r="R2254" s="99">
        <v>618583.48228808597</v>
      </c>
      <c r="S2254" s="99"/>
      <c r="T2254" s="19"/>
      <c r="U2254" s="23">
        <v>-1.3075982697955599E-2</v>
      </c>
      <c r="V2254" s="63">
        <v>-1.8656195566109099</v>
      </c>
      <c r="W2254" s="23">
        <v>4.91841459970601E-2</v>
      </c>
      <c r="X2254" s="63">
        <v>-4.6843553649596297</v>
      </c>
      <c r="Y2254" s="23"/>
      <c r="Z2254" s="63"/>
      <c r="AA2254" s="23"/>
      <c r="AB2254" s="63"/>
      <c r="AC2254" s="23"/>
      <c r="AD2254" s="63"/>
      <c r="AE2254" s="23"/>
      <c r="AF2254" s="64"/>
      <c r="AG2254" s="23">
        <v>-1.0298360290107699E-2</v>
      </c>
      <c r="AH2254" s="63">
        <v>-7.1246618297664099</v>
      </c>
      <c r="AI2254" s="23"/>
      <c r="AJ2254" s="63"/>
      <c r="AK2254" s="23">
        <v>-2.5519823276226799E-2</v>
      </c>
      <c r="AL2254" s="23">
        <v>-4.9620934381018701E-2</v>
      </c>
      <c r="AM2254" s="63">
        <v>11.9579820156941</v>
      </c>
      <c r="AN2254" s="19"/>
      <c r="AO2254" s="26">
        <v>2.46092931174644E-2</v>
      </c>
      <c r="AP2254" s="26">
        <v>-2.4454579200209998E-2</v>
      </c>
      <c r="AQ2254" s="26">
        <v>3.2301597082550898E-2</v>
      </c>
      <c r="AR2254" s="26">
        <v>-0.113696470115392</v>
      </c>
      <c r="AS2254" s="24"/>
      <c r="AT2254" s="24"/>
      <c r="AU2254" s="24"/>
      <c r="AV2254" s="25"/>
      <c r="AW2254" s="19"/>
      <c r="AX2254" s="29"/>
      <c r="AY2254" s="30"/>
      <c r="AZ2254" s="30"/>
      <c r="BA2254" s="30"/>
      <c r="BB2254" s="62"/>
      <c r="BC2254" s="108">
        <v>-14.065786744919</v>
      </c>
      <c r="BD2254" s="22">
        <v>43899</v>
      </c>
      <c r="BE2254" s="22">
        <v>43915</v>
      </c>
      <c r="BF2254" s="24"/>
      <c r="BG2254" s="22"/>
    </row>
    <row r="2255" spans="2:59" x14ac:dyDescent="0.25">
      <c r="B2255" s="17" t="s">
        <v>2269</v>
      </c>
      <c r="C2255" s="17" t="s">
        <v>6535</v>
      </c>
      <c r="D2255" s="17" t="s">
        <v>3385</v>
      </c>
      <c r="E2255" s="20" t="s">
        <v>7289</v>
      </c>
      <c r="F2255" s="20" t="s">
        <v>3164</v>
      </c>
      <c r="G2255" s="82" t="s">
        <v>7251</v>
      </c>
      <c r="H2255" s="85" t="s">
        <v>7285</v>
      </c>
      <c r="I2255" s="21" t="s">
        <v>7418</v>
      </c>
      <c r="J2255" s="21" t="s">
        <v>8472</v>
      </c>
      <c r="L2255" s="22">
        <v>44015</v>
      </c>
      <c r="M2255" s="98">
        <v>8509.56551399827</v>
      </c>
      <c r="N2255" s="94">
        <v>8509.56551399827</v>
      </c>
      <c r="O2255" s="94">
        <v>9141.2461249977405</v>
      </c>
      <c r="P2255" s="62">
        <f t="shared" si="35"/>
        <v>0.93089775700579047</v>
      </c>
      <c r="Q2255" s="22">
        <v>43899</v>
      </c>
      <c r="R2255" s="99">
        <v>7768516.0354843801</v>
      </c>
      <c r="S2255" s="99">
        <v>4757550.9735546904</v>
      </c>
      <c r="T2255" s="19"/>
      <c r="U2255" s="23">
        <v>-1.19812854336487E-2</v>
      </c>
      <c r="V2255" s="63">
        <v>-1.7561498301802201</v>
      </c>
      <c r="W2255" s="23">
        <v>4.1561817621186499E-2</v>
      </c>
      <c r="X2255" s="63">
        <v>-5.4465882025469901</v>
      </c>
      <c r="Y2255" s="23">
        <v>2.6482072174985698E-2</v>
      </c>
      <c r="Z2255" s="63">
        <v>15.8488105980796</v>
      </c>
      <c r="AA2255" s="23">
        <v>0.16076583650661599</v>
      </c>
      <c r="AB2255" s="63">
        <v>32.983199360314799</v>
      </c>
      <c r="AC2255" s="23">
        <v>0.29262881411879799</v>
      </c>
      <c r="AD2255" s="63">
        <v>49.330178659409299</v>
      </c>
      <c r="AE2255" s="23">
        <v>0.24015102309582301</v>
      </c>
      <c r="AF2255" s="64">
        <v>36.208443893527097</v>
      </c>
      <c r="AG2255" s="23">
        <v>-9.9265428189028206E-3</v>
      </c>
      <c r="AH2255" s="63">
        <v>-7.0874800826495603</v>
      </c>
      <c r="AI2255" s="23">
        <v>4.1670662318210802E-2</v>
      </c>
      <c r="AJ2255" s="63">
        <v>14.2531792040245</v>
      </c>
      <c r="AK2255" s="23">
        <v>0.31814144592877702</v>
      </c>
      <c r="AL2255" s="23">
        <v>5.5310035300863099E-2</v>
      </c>
      <c r="AM2255" s="63">
        <v>24.732864487508799</v>
      </c>
      <c r="AN2255" s="19"/>
      <c r="AO2255" s="26">
        <v>3.7131922108528698E-2</v>
      </c>
      <c r="AP2255" s="26">
        <v>-2.33476095081642E-2</v>
      </c>
      <c r="AQ2255" s="26">
        <v>0.14107491950926501</v>
      </c>
      <c r="AR2255" s="26">
        <v>-8.9771309563802804E-2</v>
      </c>
      <c r="AS2255" s="24">
        <v>8</v>
      </c>
      <c r="AT2255" s="24">
        <v>4</v>
      </c>
      <c r="AU2255" s="24">
        <v>7</v>
      </c>
      <c r="AV2255" s="25">
        <v>5</v>
      </c>
      <c r="AW2255" s="19"/>
      <c r="AX2255" s="29">
        <v>0.13159665373794299</v>
      </c>
      <c r="AY2255" s="30">
        <v>1.2293925604299101</v>
      </c>
      <c r="AZ2255" s="30">
        <v>0.92419676615645596</v>
      </c>
      <c r="BA2255" s="30">
        <v>1.9521146238003</v>
      </c>
      <c r="BB2255" s="62">
        <v>1.36216538351437E-2</v>
      </c>
      <c r="BC2255" s="108">
        <v>-12.511027898814101</v>
      </c>
      <c r="BD2255" s="22">
        <v>43899</v>
      </c>
      <c r="BE2255" s="22">
        <v>43915</v>
      </c>
      <c r="BF2255" s="24"/>
      <c r="BG2255" s="22"/>
    </row>
    <row r="2256" spans="2:59" x14ac:dyDescent="0.25">
      <c r="B2256" s="17" t="s">
        <v>2270</v>
      </c>
      <c r="C2256" s="17" t="s">
        <v>6536</v>
      </c>
      <c r="D2256" s="17" t="s">
        <v>3385</v>
      </c>
      <c r="E2256" s="20" t="s">
        <v>7340</v>
      </c>
      <c r="F2256" s="20" t="s">
        <v>3164</v>
      </c>
      <c r="G2256" s="82" t="s">
        <v>7251</v>
      </c>
      <c r="H2256" s="85" t="s">
        <v>7285</v>
      </c>
      <c r="I2256" s="21" t="s">
        <v>7418</v>
      </c>
      <c r="J2256" s="21" t="s">
        <v>8473</v>
      </c>
      <c r="L2256" s="22">
        <v>44015</v>
      </c>
      <c r="M2256" s="98">
        <v>8371.8437400013208</v>
      </c>
      <c r="N2256" s="94">
        <v>8371.8437400013208</v>
      </c>
      <c r="O2256" s="94">
        <v>8969.07321000099</v>
      </c>
      <c r="P2256" s="62">
        <f t="shared" si="35"/>
        <v>0.93341235420692892</v>
      </c>
      <c r="Q2256" s="22">
        <v>43899</v>
      </c>
      <c r="R2256" s="99">
        <v>4009351.5894453102</v>
      </c>
      <c r="S2256" s="99">
        <v>2627901.4584375001</v>
      </c>
      <c r="T2256" s="19"/>
      <c r="U2256" s="23">
        <v>-1.1958696347392101E-2</v>
      </c>
      <c r="V2256" s="63">
        <v>-1.7538909215545599</v>
      </c>
      <c r="W2256" s="23">
        <v>4.2302746891437003E-2</v>
      </c>
      <c r="X2256" s="63">
        <v>-5.3724952755219402</v>
      </c>
      <c r="Y2256" s="23">
        <v>3.0837735766908701E-2</v>
      </c>
      <c r="Z2256" s="63">
        <v>16.2843769572792</v>
      </c>
      <c r="AA2256" s="23">
        <v>0.17082504999794801</v>
      </c>
      <c r="AB2256" s="63">
        <v>33.989120709477</v>
      </c>
      <c r="AC2256" s="23">
        <v>0.315133855918248</v>
      </c>
      <c r="AD2256" s="63">
        <v>51.5806828393834</v>
      </c>
      <c r="AE2256" s="23"/>
      <c r="AF2256" s="64"/>
      <c r="AG2256" s="23">
        <v>-9.8590233965296595E-3</v>
      </c>
      <c r="AH2256" s="63">
        <v>-7.0807281404122504</v>
      </c>
      <c r="AI2256" s="23">
        <v>4.61722810996434E-2</v>
      </c>
      <c r="AJ2256" s="63">
        <v>14.703341082174999</v>
      </c>
      <c r="AK2256" s="23">
        <v>0.403993340500165</v>
      </c>
      <c r="AL2256" s="23">
        <v>0.15944224789927799</v>
      </c>
      <c r="AM2256" s="63">
        <v>65.833914240356506</v>
      </c>
      <c r="AN2256" s="19"/>
      <c r="AO2256" s="26">
        <v>3.7154383409870199E-2</v>
      </c>
      <c r="AP2256" s="26">
        <v>-2.3275187156286799E-2</v>
      </c>
      <c r="AQ2256" s="26">
        <v>0.14189950578846</v>
      </c>
      <c r="AR2256" s="26">
        <v>-8.9105697351478705E-2</v>
      </c>
      <c r="AS2256" s="24">
        <v>8</v>
      </c>
      <c r="AT2256" s="24">
        <v>4</v>
      </c>
      <c r="AU2256" s="24">
        <v>7</v>
      </c>
      <c r="AV2256" s="25">
        <v>5</v>
      </c>
      <c r="AW2256" s="19"/>
      <c r="AX2256" s="29">
        <v>0.131569663312985</v>
      </c>
      <c r="AY2256" s="30">
        <v>1.30160141369561</v>
      </c>
      <c r="AZ2256" s="30">
        <v>0.95496479474422802</v>
      </c>
      <c r="BA2256" s="30">
        <v>2.07333087459847</v>
      </c>
      <c r="BB2256" s="62">
        <v>1.3619315892028701E-2</v>
      </c>
      <c r="BC2256" s="108">
        <v>-12.4785993802652</v>
      </c>
      <c r="BD2256" s="22">
        <v>43899</v>
      </c>
      <c r="BE2256" s="22">
        <v>43915</v>
      </c>
      <c r="BF2256" s="24"/>
      <c r="BG2256" s="22"/>
    </row>
    <row r="2257" spans="2:59" x14ac:dyDescent="0.25">
      <c r="B2257" s="17" t="s">
        <v>2271</v>
      </c>
      <c r="C2257" s="17" t="s">
        <v>6537</v>
      </c>
      <c r="D2257" s="17" t="s">
        <v>3385</v>
      </c>
      <c r="E2257" s="20" t="s">
        <v>7290</v>
      </c>
      <c r="F2257" s="20" t="s">
        <v>3164</v>
      </c>
      <c r="G2257" s="82" t="s">
        <v>7251</v>
      </c>
      <c r="H2257" s="85" t="s">
        <v>7285</v>
      </c>
      <c r="I2257" s="21" t="s">
        <v>7418</v>
      </c>
      <c r="J2257" s="21" t="s">
        <v>8474</v>
      </c>
      <c r="L2257" s="22">
        <v>44015</v>
      </c>
      <c r="M2257" s="98">
        <v>8750.8399119973201</v>
      </c>
      <c r="N2257" s="94">
        <v>8750.8399119973201</v>
      </c>
      <c r="O2257" s="94">
        <v>9390.9258649945295</v>
      </c>
      <c r="P2257" s="62">
        <f t="shared" si="35"/>
        <v>0.93183995250317286</v>
      </c>
      <c r="Q2257" s="22">
        <v>43899</v>
      </c>
      <c r="R2257" s="99">
        <v>2152624.37923828</v>
      </c>
      <c r="S2257" s="99">
        <v>958703.28576562495</v>
      </c>
      <c r="T2257" s="19"/>
      <c r="U2257" s="23">
        <v>-1.19668368233761E-2</v>
      </c>
      <c r="V2257" s="63">
        <v>-1.7547049691529499</v>
      </c>
      <c r="W2257" s="23">
        <v>4.1852864553220598E-2</v>
      </c>
      <c r="X2257" s="63">
        <v>-5.4174835093435796</v>
      </c>
      <c r="Y2257" s="23">
        <v>2.8171211904918898E-2</v>
      </c>
      <c r="Z2257" s="63">
        <v>16.017724571080201</v>
      </c>
      <c r="AA2257" s="23">
        <v>0.16475419566442701</v>
      </c>
      <c r="AB2257" s="63">
        <v>33.382035276095799</v>
      </c>
      <c r="AC2257" s="23">
        <v>0.30162202493374901</v>
      </c>
      <c r="AD2257" s="63">
        <v>50.229499740933498</v>
      </c>
      <c r="AE2257" s="23">
        <v>0.25323195824428701</v>
      </c>
      <c r="AF2257" s="64">
        <v>37.516537408402698</v>
      </c>
      <c r="AG2257" s="23">
        <v>-9.8979911062997399E-3</v>
      </c>
      <c r="AH2257" s="63">
        <v>-7.0846249113892599</v>
      </c>
      <c r="AI2257" s="23">
        <v>4.3424327028333203E-2</v>
      </c>
      <c r="AJ2257" s="63">
        <v>14.4285456750367</v>
      </c>
      <c r="AK2257" s="23">
        <v>0.256067958180211</v>
      </c>
      <c r="AL2257" s="23">
        <v>4.6202636571251801E-2</v>
      </c>
      <c r="AM2257" s="63">
        <v>14.4201556951884</v>
      </c>
      <c r="AN2257" s="19"/>
      <c r="AO2257" s="26">
        <v>3.7145288919418797E-2</v>
      </c>
      <c r="AP2257" s="26">
        <v>-2.3321662384660199E-2</v>
      </c>
      <c r="AQ2257" s="26">
        <v>0.14137356838735299</v>
      </c>
      <c r="AR2257" s="26">
        <v>-8.9492566648987096E-2</v>
      </c>
      <c r="AS2257" s="24">
        <v>8</v>
      </c>
      <c r="AT2257" s="24">
        <v>4</v>
      </c>
      <c r="AU2257" s="24">
        <v>7</v>
      </c>
      <c r="AV2257" s="25">
        <v>5</v>
      </c>
      <c r="AW2257" s="19"/>
      <c r="AX2257" s="29">
        <v>0.13158926909789401</v>
      </c>
      <c r="AY2257" s="30">
        <v>1.2582216676473801</v>
      </c>
      <c r="AZ2257" s="30">
        <v>0.93651258375393798</v>
      </c>
      <c r="BA2257" s="30">
        <v>2.0004500704417301</v>
      </c>
      <c r="BB2257" s="62">
        <v>1.36210756353285E-2</v>
      </c>
      <c r="BC2257" s="108">
        <v>-12.4992023349914</v>
      </c>
      <c r="BD2257" s="22">
        <v>43899</v>
      </c>
      <c r="BE2257" s="22">
        <v>43915</v>
      </c>
      <c r="BF2257" s="24"/>
      <c r="BG2257" s="22"/>
    </row>
    <row r="2258" spans="2:59" x14ac:dyDescent="0.25">
      <c r="B2258" s="17" t="s">
        <v>2272</v>
      </c>
      <c r="C2258" s="17" t="s">
        <v>6538</v>
      </c>
      <c r="D2258" s="17" t="s">
        <v>3385</v>
      </c>
      <c r="E2258" s="20" t="s">
        <v>7365</v>
      </c>
      <c r="F2258" s="20" t="s">
        <v>3164</v>
      </c>
      <c r="G2258" s="82" t="s">
        <v>7251</v>
      </c>
      <c r="H2258" s="85" t="s">
        <v>7285</v>
      </c>
      <c r="I2258" s="21" t="s">
        <v>7418</v>
      </c>
      <c r="J2258" s="21" t="s">
        <v>8475</v>
      </c>
      <c r="L2258" s="22">
        <v>44015</v>
      </c>
      <c r="M2258" s="98">
        <v>8925.0623780041897</v>
      </c>
      <c r="N2258" s="94">
        <v>8925.0623780041897</v>
      </c>
      <c r="O2258" s="94">
        <v>9570.7251199930906</v>
      </c>
      <c r="P2258" s="62">
        <f t="shared" si="35"/>
        <v>0.93253774046439575</v>
      </c>
      <c r="Q2258" s="22">
        <v>43899</v>
      </c>
      <c r="R2258" s="99">
        <v>380457.11621728499</v>
      </c>
      <c r="S2258" s="99">
        <v>144879.08574975599</v>
      </c>
      <c r="T2258" s="19"/>
      <c r="U2258" s="23">
        <v>-1.19653088522682E-2</v>
      </c>
      <c r="V2258" s="63">
        <v>-1.75455217204217</v>
      </c>
      <c r="W2258" s="23">
        <v>4.2043902274599497E-2</v>
      </c>
      <c r="X2258" s="63">
        <v>-5.3983797372056896</v>
      </c>
      <c r="Y2258" s="23">
        <v>2.9269820459376199E-2</v>
      </c>
      <c r="Z2258" s="63">
        <v>16.127585426525901</v>
      </c>
      <c r="AA2258" s="23">
        <v>0.16718766918347699</v>
      </c>
      <c r="AB2258" s="63">
        <v>33.6253826280008</v>
      </c>
      <c r="AC2258" s="23">
        <v>0.307226248462102</v>
      </c>
      <c r="AD2258" s="63">
        <v>50.789922093739698</v>
      </c>
      <c r="AE2258" s="23">
        <v>0.26128791167517201</v>
      </c>
      <c r="AF2258" s="64">
        <v>38.322132751462</v>
      </c>
      <c r="AG2258" s="23">
        <v>-9.8847870222016406E-3</v>
      </c>
      <c r="AH2258" s="63">
        <v>-7.0833045029794404</v>
      </c>
      <c r="AI2258" s="23">
        <v>4.4546200606418999E-2</v>
      </c>
      <c r="AJ2258" s="63">
        <v>14.540733032845299</v>
      </c>
      <c r="AK2258" s="23">
        <v>0.26293526158959102</v>
      </c>
      <c r="AL2258" s="23">
        <v>4.7562930731146501E-2</v>
      </c>
      <c r="AM2258" s="63">
        <v>15.538172734348301</v>
      </c>
      <c r="AN2258" s="19"/>
      <c r="AO2258" s="26">
        <v>3.7143748249945902E-2</v>
      </c>
      <c r="AP2258" s="26">
        <v>-2.3302823408812401E-2</v>
      </c>
      <c r="AQ2258" s="26">
        <v>0.14157592041738101</v>
      </c>
      <c r="AR2258" s="26">
        <v>-8.9337569219496801E-2</v>
      </c>
      <c r="AS2258" s="24">
        <v>8</v>
      </c>
      <c r="AT2258" s="24">
        <v>4</v>
      </c>
      <c r="AU2258" s="24">
        <v>7</v>
      </c>
      <c r="AV2258" s="25">
        <v>5</v>
      </c>
      <c r="AW2258" s="19"/>
      <c r="AX2258" s="29">
        <v>0.131580978262064</v>
      </c>
      <c r="AY2258" s="30">
        <v>1.2754077573717999</v>
      </c>
      <c r="AZ2258" s="30">
        <v>0.94377576265014795</v>
      </c>
      <c r="BA2258" s="30">
        <v>2.0293507648420901</v>
      </c>
      <c r="BB2258" s="62">
        <v>1.3620329033983599E-2</v>
      </c>
      <c r="BC2258" s="108">
        <v>-12.489785183526701</v>
      </c>
      <c r="BD2258" s="22">
        <v>43899</v>
      </c>
      <c r="BE2258" s="22">
        <v>43915</v>
      </c>
      <c r="BF2258" s="24"/>
      <c r="BG2258" s="22"/>
    </row>
    <row r="2259" spans="2:59" x14ac:dyDescent="0.25">
      <c r="B2259" s="17" t="s">
        <v>2273</v>
      </c>
      <c r="C2259" s="17" t="s">
        <v>6539</v>
      </c>
      <c r="D2259" s="17" t="s">
        <v>3385</v>
      </c>
      <c r="E2259" s="20" t="s">
        <v>7315</v>
      </c>
      <c r="F2259" s="20" t="s">
        <v>3164</v>
      </c>
      <c r="G2259" s="82" t="s">
        <v>7251</v>
      </c>
      <c r="H2259" s="85" t="s">
        <v>7285</v>
      </c>
      <c r="I2259" s="21" t="s">
        <v>7418</v>
      </c>
      <c r="J2259" s="21" t="s">
        <v>8476</v>
      </c>
      <c r="L2259" s="22">
        <v>44015</v>
      </c>
      <c r="M2259" s="98">
        <v>7975.2404059991204</v>
      </c>
      <c r="N2259" s="94">
        <v>7975.2404059991204</v>
      </c>
      <c r="O2259" s="94">
        <v>8576.3166999965906</v>
      </c>
      <c r="P2259" s="62">
        <f t="shared" si="35"/>
        <v>0.92991440089919852</v>
      </c>
      <c r="Q2259" s="22">
        <v>43899</v>
      </c>
      <c r="R2259" s="99">
        <v>672060.59789843799</v>
      </c>
      <c r="S2259" s="99">
        <v>265581.83199243201</v>
      </c>
      <c r="T2259" s="19"/>
      <c r="U2259" s="23">
        <v>-1.19928090016401E-2</v>
      </c>
      <c r="V2259" s="63">
        <v>-1.7573021869793599</v>
      </c>
      <c r="W2259" s="23">
        <v>4.1285616820459801E-2</v>
      </c>
      <c r="X2259" s="63">
        <v>-5.4742082826196601</v>
      </c>
      <c r="Y2259" s="23">
        <v>2.4699168263396101E-2</v>
      </c>
      <c r="Z2259" s="63">
        <v>15.6705202069279</v>
      </c>
      <c r="AA2259" s="23">
        <v>0.14677309855324</v>
      </c>
      <c r="AB2259" s="63">
        <v>31.5839255649771</v>
      </c>
      <c r="AC2259" s="23">
        <v>0.193564058035845</v>
      </c>
      <c r="AD2259" s="63">
        <v>39.423703051114003</v>
      </c>
      <c r="AE2259" s="23">
        <v>0.17335595439013601</v>
      </c>
      <c r="AF2259" s="64">
        <v>29.528937022987499</v>
      </c>
      <c r="AG2259" s="23">
        <v>-9.9550081258712505E-3</v>
      </c>
      <c r="AH2259" s="63">
        <v>-7.0903266133464102</v>
      </c>
      <c r="AI2259" s="23">
        <v>3.9832599824876497E-2</v>
      </c>
      <c r="AJ2259" s="63">
        <v>14.069372954691101</v>
      </c>
      <c r="AK2259" s="23">
        <v>0.53659800499211996</v>
      </c>
      <c r="AL2259" s="23">
        <v>9.2390995580062696E-2</v>
      </c>
      <c r="AM2259" s="63">
        <v>45.843050857947702</v>
      </c>
      <c r="AN2259" s="19"/>
      <c r="AO2259" s="26">
        <v>3.6556978096996297E-2</v>
      </c>
      <c r="AP2259" s="26">
        <v>-2.37082673384066E-2</v>
      </c>
      <c r="AQ2259" s="26">
        <v>0.140306192692224</v>
      </c>
      <c r="AR2259" s="26">
        <v>-9.33669212899986E-2</v>
      </c>
      <c r="AS2259" s="24">
        <v>8</v>
      </c>
      <c r="AT2259" s="24">
        <v>4</v>
      </c>
      <c r="AU2259" s="24">
        <v>7</v>
      </c>
      <c r="AV2259" s="25">
        <v>5</v>
      </c>
      <c r="AW2259" s="19"/>
      <c r="AX2259" s="29">
        <v>0.13146257252010399</v>
      </c>
      <c r="AY2259" s="30">
        <v>1.1221470614636899</v>
      </c>
      <c r="AZ2259" s="30">
        <v>0.87843546483509305</v>
      </c>
      <c r="BA2259" s="30">
        <v>1.7672351767505501</v>
      </c>
      <c r="BB2259" s="62">
        <v>1.36053959894889E-2</v>
      </c>
      <c r="BC2259" s="108">
        <v>-12.521855821862101</v>
      </c>
      <c r="BD2259" s="22">
        <v>43899</v>
      </c>
      <c r="BE2259" s="22">
        <v>43915</v>
      </c>
      <c r="BF2259" s="24"/>
      <c r="BG2259" s="22"/>
    </row>
    <row r="2260" spans="2:59" x14ac:dyDescent="0.25">
      <c r="B2260" s="17" t="s">
        <v>2274</v>
      </c>
      <c r="C2260" s="17" t="s">
        <v>6540</v>
      </c>
      <c r="D2260" s="17" t="s">
        <v>3385</v>
      </c>
      <c r="E2260" s="20" t="s">
        <v>7293</v>
      </c>
      <c r="F2260" s="20" t="s">
        <v>3164</v>
      </c>
      <c r="G2260" s="82" t="s">
        <v>7251</v>
      </c>
      <c r="H2260" s="85" t="s">
        <v>7285</v>
      </c>
      <c r="I2260" s="21" t="s">
        <v>7418</v>
      </c>
      <c r="J2260" s="21" t="s">
        <v>8477</v>
      </c>
      <c r="L2260" s="22">
        <v>44015</v>
      </c>
      <c r="M2260" s="98">
        <v>8918.8717319965399</v>
      </c>
      <c r="N2260" s="94">
        <v>8918.8717319965399</v>
      </c>
      <c r="O2260" s="94">
        <v>9551.9908500015699</v>
      </c>
      <c r="P2260" s="62">
        <f t="shared" si="35"/>
        <v>0.93371862180909371</v>
      </c>
      <c r="Q2260" s="22">
        <v>43899</v>
      </c>
      <c r="R2260" s="99">
        <v>627784.961030273</v>
      </c>
      <c r="S2260" s="99">
        <v>1501555.28816992</v>
      </c>
      <c r="T2260" s="19"/>
      <c r="U2260" s="23">
        <v>-1.1954204988796799E-2</v>
      </c>
      <c r="V2260" s="63">
        <v>-1.75344178569503</v>
      </c>
      <c r="W2260" s="23">
        <v>4.2388217703774003E-2</v>
      </c>
      <c r="X2260" s="63">
        <v>-5.3639481942882403</v>
      </c>
      <c r="Y2260" s="23">
        <v>3.1381497654365403E-2</v>
      </c>
      <c r="Z2260" s="63">
        <v>16.338753146032101</v>
      </c>
      <c r="AA2260" s="23">
        <v>0.17204847250657601</v>
      </c>
      <c r="AB2260" s="63">
        <v>34.111462960310703</v>
      </c>
      <c r="AC2260" s="23">
        <v>0.31788398934440898</v>
      </c>
      <c r="AD2260" s="63">
        <v>51.855696181999498</v>
      </c>
      <c r="AE2260" s="23">
        <v>0.27656758331984699</v>
      </c>
      <c r="AF2260" s="64">
        <v>39.850099915929597</v>
      </c>
      <c r="AG2260" s="23">
        <v>-9.8541821371327405E-3</v>
      </c>
      <c r="AH2260" s="63">
        <v>-7.0802440144689198</v>
      </c>
      <c r="AI2260" s="23">
        <v>4.6731570808333303E-2</v>
      </c>
      <c r="AJ2260" s="63">
        <v>14.759270053036699</v>
      </c>
      <c r="AK2260" s="23">
        <v>0.38154344796203099</v>
      </c>
      <c r="AL2260" s="23">
        <v>6.5016733724405598E-2</v>
      </c>
      <c r="AM2260" s="63">
        <v>31.073064690834101</v>
      </c>
      <c r="AN2260" s="19"/>
      <c r="AO2260" s="26">
        <v>3.71641200963495E-2</v>
      </c>
      <c r="AP2260" s="26">
        <v>-2.32668588414526E-2</v>
      </c>
      <c r="AQ2260" s="26">
        <v>0.14201522104849601</v>
      </c>
      <c r="AR2260" s="26">
        <v>-8.9030530492891599E-2</v>
      </c>
      <c r="AS2260" s="24">
        <v>8</v>
      </c>
      <c r="AT2260" s="24">
        <v>4</v>
      </c>
      <c r="AU2260" s="24">
        <v>7</v>
      </c>
      <c r="AV2260" s="25">
        <v>5</v>
      </c>
      <c r="AW2260" s="19"/>
      <c r="AX2260" s="29">
        <v>0.131569311476778</v>
      </c>
      <c r="AY2260" s="30">
        <v>1.3106358919631</v>
      </c>
      <c r="AZ2260" s="30">
        <v>0.95882350864667398</v>
      </c>
      <c r="BA2260" s="30">
        <v>2.0886424164382298</v>
      </c>
      <c r="BB2260" s="62">
        <v>1.36193545561582E-2</v>
      </c>
      <c r="BC2260" s="108">
        <v>-12.473336257462501</v>
      </c>
      <c r="BD2260" s="22">
        <v>43899</v>
      </c>
      <c r="BE2260" s="22">
        <v>43915</v>
      </c>
      <c r="BF2260" s="24"/>
      <c r="BG2260" s="22"/>
    </row>
    <row r="2261" spans="2:59" x14ac:dyDescent="0.25">
      <c r="B2261" s="17" t="s">
        <v>2275</v>
      </c>
      <c r="C2261" s="17" t="s">
        <v>6541</v>
      </c>
      <c r="D2261" s="17" t="s">
        <v>3385</v>
      </c>
      <c r="E2261" s="20" t="s">
        <v>7294</v>
      </c>
      <c r="F2261" s="20" t="s">
        <v>3164</v>
      </c>
      <c r="G2261" s="82" t="s">
        <v>7251</v>
      </c>
      <c r="H2261" s="85" t="s">
        <v>7285</v>
      </c>
      <c r="I2261" s="21" t="s">
        <v>7418</v>
      </c>
      <c r="J2261" s="21" t="s">
        <v>8478</v>
      </c>
      <c r="L2261" s="22">
        <v>44015</v>
      </c>
      <c r="M2261" s="98">
        <v>8796.5863739997094</v>
      </c>
      <c r="N2261" s="94">
        <v>8796.5863739997094</v>
      </c>
      <c r="O2261" s="94">
        <v>9423.9180749952793</v>
      </c>
      <c r="P2261" s="62">
        <f t="shared" si="35"/>
        <v>0.93343196577015186</v>
      </c>
      <c r="Q2261" s="22">
        <v>43899</v>
      </c>
      <c r="R2261" s="99">
        <v>2552458.63550391</v>
      </c>
      <c r="S2261" s="99">
        <v>1810253.0628007799</v>
      </c>
      <c r="T2261" s="19"/>
      <c r="U2261" s="23">
        <v>-1.19559034710619E-2</v>
      </c>
      <c r="V2261" s="63">
        <v>-1.75361163392154</v>
      </c>
      <c r="W2261" s="23">
        <v>4.2296223015000599E-2</v>
      </c>
      <c r="X2261" s="63">
        <v>-5.3731476631655797</v>
      </c>
      <c r="Y2261" s="23">
        <v>3.0787758627411701E-2</v>
      </c>
      <c r="Z2261" s="63">
        <v>16.2793792433222</v>
      </c>
      <c r="AA2261" s="23">
        <v>0.17065205720078699</v>
      </c>
      <c r="AB2261" s="63">
        <v>33.971821429731797</v>
      </c>
      <c r="AC2261" s="23">
        <v>0.31505018793366601</v>
      </c>
      <c r="AD2261" s="63">
        <v>51.572316040925202</v>
      </c>
      <c r="AE2261" s="23">
        <v>0.27280035403062403</v>
      </c>
      <c r="AF2261" s="64">
        <v>39.473376987036303</v>
      </c>
      <c r="AG2261" s="23">
        <v>-9.8618433194133104E-3</v>
      </c>
      <c r="AH2261" s="63">
        <v>-7.0810101327006096</v>
      </c>
      <c r="AI2261" s="23">
        <v>4.6111166298942401E-2</v>
      </c>
      <c r="AJ2261" s="63">
        <v>14.6972296020977</v>
      </c>
      <c r="AK2261" s="23">
        <v>0.36260130592912898</v>
      </c>
      <c r="AL2261" s="23">
        <v>6.2154973313226898E-2</v>
      </c>
      <c r="AM2261" s="63">
        <v>29.178850487544</v>
      </c>
      <c r="AN2261" s="19"/>
      <c r="AO2261" s="26">
        <v>3.7153439649046001E-2</v>
      </c>
      <c r="AP2261" s="26">
        <v>-2.3278600066078101E-2</v>
      </c>
      <c r="AQ2261" s="26">
        <v>0.14184291064884699</v>
      </c>
      <c r="AR2261" s="26">
        <v>-8.9098460124660106E-2</v>
      </c>
      <c r="AS2261" s="24">
        <v>8</v>
      </c>
      <c r="AT2261" s="24">
        <v>4</v>
      </c>
      <c r="AU2261" s="24">
        <v>7</v>
      </c>
      <c r="AV2261" s="25">
        <v>5</v>
      </c>
      <c r="AW2261" s="19"/>
      <c r="AX2261" s="29">
        <v>0.131570446997648</v>
      </c>
      <c r="AY2261" s="30">
        <v>1.30036418285817</v>
      </c>
      <c r="AZ2261" s="30">
        <v>0.95439169589371897</v>
      </c>
      <c r="BA2261" s="30">
        <v>2.0712503286922601</v>
      </c>
      <c r="BB2261" s="62">
        <v>1.36193891812582E-2</v>
      </c>
      <c r="BC2261" s="108">
        <v>-12.475667314211</v>
      </c>
      <c r="BD2261" s="22">
        <v>43899</v>
      </c>
      <c r="BE2261" s="22">
        <v>43915</v>
      </c>
      <c r="BF2261" s="24"/>
      <c r="BG2261" s="22"/>
    </row>
    <row r="2262" spans="2:59" x14ac:dyDescent="0.25">
      <c r="B2262" s="17" t="s">
        <v>2276</v>
      </c>
      <c r="C2262" s="17" t="s">
        <v>6542</v>
      </c>
      <c r="D2262" s="17" t="s">
        <v>3386</v>
      </c>
      <c r="E2262" s="20" t="s">
        <v>7289</v>
      </c>
      <c r="F2262" s="20" t="s">
        <v>3164</v>
      </c>
      <c r="G2262" s="82" t="s">
        <v>7253</v>
      </c>
      <c r="H2262" s="85" t="s">
        <v>7265</v>
      </c>
      <c r="I2262" s="21" t="s">
        <v>7417</v>
      </c>
      <c r="J2262" s="21" t="s">
        <v>8479</v>
      </c>
      <c r="L2262" s="22">
        <v>44015</v>
      </c>
      <c r="M2262" s="98">
        <v>1409.46189999953</v>
      </c>
      <c r="N2262" s="94">
        <v>1409.46189999953</v>
      </c>
      <c r="O2262" s="94">
        <v>1436.10390000045</v>
      </c>
      <c r="P2262" s="62">
        <f t="shared" si="35"/>
        <v>0.98144841748503597</v>
      </c>
      <c r="Q2262" s="22">
        <v>43747</v>
      </c>
      <c r="R2262" s="99">
        <v>16426332.880999999</v>
      </c>
      <c r="S2262" s="99">
        <v>6794266.9683359396</v>
      </c>
      <c r="T2262" s="19"/>
      <c r="U2262" s="23">
        <v>-1.8748321508610399E-4</v>
      </c>
      <c r="V2262" s="63">
        <v>-0.57676960832395696</v>
      </c>
      <c r="W2262" s="23">
        <v>7.3109660479531201E-4</v>
      </c>
      <c r="X2262" s="63">
        <v>-9.5296603041933796</v>
      </c>
      <c r="Y2262" s="23">
        <v>5.1253866295155603E-3</v>
      </c>
      <c r="Z2262" s="63">
        <v>13.713142043532599</v>
      </c>
      <c r="AA2262" s="23">
        <v>6.0794682212872396E-3</v>
      </c>
      <c r="AB2262" s="63">
        <v>17.514562531781799</v>
      </c>
      <c r="AC2262" s="23">
        <v>5.2231118752388297E-2</v>
      </c>
      <c r="AD2262" s="63">
        <v>25.290409122768299</v>
      </c>
      <c r="AE2262" s="23">
        <v>8.2973203314468294E-2</v>
      </c>
      <c r="AF2262" s="64">
        <v>20.490661915420802</v>
      </c>
      <c r="AG2262" s="23">
        <v>8.4593117207987201E-4</v>
      </c>
      <c r="AH2262" s="63">
        <v>-6.0102326835476596</v>
      </c>
      <c r="AI2262" s="23">
        <v>8.1320799599780003E-3</v>
      </c>
      <c r="AJ2262" s="63">
        <v>10.899320968208499</v>
      </c>
      <c r="AK2262" s="23">
        <v>0.40936324457288698</v>
      </c>
      <c r="AL2262" s="23">
        <v>3.8758081596824902E-2</v>
      </c>
      <c r="AM2262" s="63">
        <v>36.1430363449617</v>
      </c>
      <c r="AN2262" s="19"/>
      <c r="AO2262" s="26">
        <v>2.0238582372258E-2</v>
      </c>
      <c r="AP2262" s="26">
        <v>-2.36965710109871E-2</v>
      </c>
      <c r="AQ2262" s="26">
        <v>1.5328696468713999E-2</v>
      </c>
      <c r="AR2262" s="26">
        <v>-1.6215603400269198E-2</v>
      </c>
      <c r="AS2262" s="24">
        <v>7</v>
      </c>
      <c r="AT2262" s="24">
        <v>5</v>
      </c>
      <c r="AU2262" s="24">
        <v>7</v>
      </c>
      <c r="AV2262" s="25">
        <v>5</v>
      </c>
      <c r="AW2262" s="19"/>
      <c r="AX2262" s="29">
        <v>4.2538699499564202E-2</v>
      </c>
      <c r="AY2262" s="30">
        <v>-0.51249853830358905</v>
      </c>
      <c r="AZ2262" s="30">
        <v>0.423221502712749</v>
      </c>
      <c r="BA2262" s="30">
        <v>-0.66502476459572801</v>
      </c>
      <c r="BB2262" s="62">
        <v>4.3847269121624803E-3</v>
      </c>
      <c r="BC2262" s="108">
        <v>-6.0482531939851496</v>
      </c>
      <c r="BD2262" s="22">
        <v>43747</v>
      </c>
      <c r="BE2262" s="22">
        <v>43783</v>
      </c>
      <c r="BF2262" s="24"/>
      <c r="BG2262" s="22"/>
    </row>
    <row r="2263" spans="2:59" x14ac:dyDescent="0.25">
      <c r="B2263" s="17" t="s">
        <v>2277</v>
      </c>
      <c r="C2263" s="17" t="s">
        <v>6543</v>
      </c>
      <c r="D2263" s="17" t="s">
        <v>3386</v>
      </c>
      <c r="E2263" s="20" t="s">
        <v>7290</v>
      </c>
      <c r="F2263" s="20" t="s">
        <v>3164</v>
      </c>
      <c r="G2263" s="82" t="s">
        <v>7253</v>
      </c>
      <c r="H2263" s="85" t="s">
        <v>7265</v>
      </c>
      <c r="I2263" s="21" t="s">
        <v>7417</v>
      </c>
      <c r="J2263" s="21" t="s">
        <v>8480</v>
      </c>
      <c r="L2263" s="22">
        <v>44015</v>
      </c>
      <c r="M2263" s="98">
        <v>1391.1600000001499</v>
      </c>
      <c r="N2263" s="94">
        <v>1391.1600000001499</v>
      </c>
      <c r="O2263" s="94">
        <v>1413.75129999965</v>
      </c>
      <c r="P2263" s="62">
        <f t="shared" si="35"/>
        <v>0.98402031531323386</v>
      </c>
      <c r="Q2263" s="22">
        <v>43747</v>
      </c>
      <c r="R2263" s="99">
        <v>102064.265</v>
      </c>
      <c r="S2263" s="99">
        <v>50948.621786254902</v>
      </c>
      <c r="T2263" s="19"/>
      <c r="U2263" s="23">
        <v>-1.7773372292140301E-4</v>
      </c>
      <c r="V2263" s="63">
        <v>-0.57579465910748695</v>
      </c>
      <c r="W2263" s="23">
        <v>1.0241508334729601E-3</v>
      </c>
      <c r="X2263" s="63">
        <v>-9.5003548813256202</v>
      </c>
      <c r="Y2263" s="23">
        <v>6.9122984714340401E-3</v>
      </c>
      <c r="Z2263" s="63">
        <v>13.891833227724399</v>
      </c>
      <c r="AA2263" s="23">
        <v>9.6838666722760501E-3</v>
      </c>
      <c r="AB2263" s="63">
        <v>17.875002376880701</v>
      </c>
      <c r="AC2263" s="23">
        <v>5.9778578221084899E-2</v>
      </c>
      <c r="AD2263" s="63">
        <v>26.0451550696453</v>
      </c>
      <c r="AE2263" s="23">
        <v>9.4642823560279796E-2</v>
      </c>
      <c r="AF2263" s="64">
        <v>21.657623940001901</v>
      </c>
      <c r="AG2263" s="23">
        <v>8.7514342340000396E-4</v>
      </c>
      <c r="AH2263" s="63">
        <v>-6.0073114584156402</v>
      </c>
      <c r="AI2263" s="23">
        <v>9.9539808707049798E-3</v>
      </c>
      <c r="AJ2263" s="63">
        <v>11.081511059281199</v>
      </c>
      <c r="AK2263" s="23">
        <v>0.39116000000096401</v>
      </c>
      <c r="AL2263" s="23">
        <v>3.7262681389620397E-2</v>
      </c>
      <c r="AM2263" s="63">
        <v>34.322711887769401</v>
      </c>
      <c r="AN2263" s="19"/>
      <c r="AO2263" s="26">
        <v>2.02485564968811E-2</v>
      </c>
      <c r="AP2263" s="26">
        <v>-2.3687004242674399E-2</v>
      </c>
      <c r="AQ2263" s="26">
        <v>1.56259216655599E-2</v>
      </c>
      <c r="AR2263" s="26">
        <v>-1.59172627672888E-2</v>
      </c>
      <c r="AS2263" s="24">
        <v>7</v>
      </c>
      <c r="AT2263" s="24">
        <v>5</v>
      </c>
      <c r="AU2263" s="24">
        <v>7</v>
      </c>
      <c r="AV2263" s="25">
        <v>5</v>
      </c>
      <c r="AW2263" s="19"/>
      <c r="AX2263" s="29">
        <v>4.2543546587257897E-2</v>
      </c>
      <c r="AY2263" s="30">
        <v>-0.435159207282595</v>
      </c>
      <c r="AZ2263" s="30">
        <v>0.43488483407008999</v>
      </c>
      <c r="BA2263" s="30">
        <v>-0.56573093912174999</v>
      </c>
      <c r="BB2263" s="62">
        <v>4.3852704082291902E-3</v>
      </c>
      <c r="BC2263" s="108">
        <v>-6.0151527358684698</v>
      </c>
      <c r="BD2263" s="22">
        <v>43747</v>
      </c>
      <c r="BE2263" s="22">
        <v>43783</v>
      </c>
      <c r="BF2263" s="24"/>
      <c r="BG2263" s="22"/>
    </row>
    <row r="2264" spans="2:59" x14ac:dyDescent="0.25">
      <c r="B2264" s="17" t="s">
        <v>2278</v>
      </c>
      <c r="C2264" s="17" t="s">
        <v>6544</v>
      </c>
      <c r="D2264" s="17" t="s">
        <v>3386</v>
      </c>
      <c r="E2264" s="20" t="s">
        <v>7365</v>
      </c>
      <c r="F2264" s="20" t="s">
        <v>3164</v>
      </c>
      <c r="G2264" s="82" t="s">
        <v>7253</v>
      </c>
      <c r="H2264" s="85" t="s">
        <v>7265</v>
      </c>
      <c r="I2264" s="21" t="s">
        <v>7417</v>
      </c>
      <c r="J2264" s="21" t="s">
        <v>8481</v>
      </c>
      <c r="L2264" s="22">
        <v>44015</v>
      </c>
      <c r="M2264" s="98">
        <v>1485.6004000008099</v>
      </c>
      <c r="N2264" s="94">
        <v>1485.6004000008099</v>
      </c>
      <c r="O2264" s="94">
        <v>1506.99640000053</v>
      </c>
      <c r="P2264" s="62">
        <f t="shared" si="35"/>
        <v>0.98580222222182312</v>
      </c>
      <c r="Q2264" s="22">
        <v>43747</v>
      </c>
      <c r="R2264" s="99">
        <v>1597361.4720000001</v>
      </c>
      <c r="S2264" s="99">
        <v>1056073.3741796899</v>
      </c>
      <c r="T2264" s="19"/>
      <c r="U2264" s="23">
        <v>-1.71012706232432E-4</v>
      </c>
      <c r="V2264" s="63">
        <v>-0.57512255743858998</v>
      </c>
      <c r="W2264" s="23">
        <v>1.22666408242367E-3</v>
      </c>
      <c r="X2264" s="63">
        <v>-9.4801035564305494</v>
      </c>
      <c r="Y2264" s="23">
        <v>8.1486565559316694E-3</v>
      </c>
      <c r="Z2264" s="63">
        <v>14.0154690361815</v>
      </c>
      <c r="AA2264" s="23">
        <v>1.2182846394353001E-2</v>
      </c>
      <c r="AB2264" s="63">
        <v>18.1249003490957</v>
      </c>
      <c r="AC2264" s="23">
        <v>6.5028137281842605E-2</v>
      </c>
      <c r="AD2264" s="63">
        <v>26.570110975706498</v>
      </c>
      <c r="AE2264" s="23">
        <v>0.10278591439419001</v>
      </c>
      <c r="AF2264" s="64">
        <v>22.4719330233929</v>
      </c>
      <c r="AG2264" s="23">
        <v>8.9545624359743702E-4</v>
      </c>
      <c r="AH2264" s="63">
        <v>-6.0052801763958996</v>
      </c>
      <c r="AI2264" s="23">
        <v>1.121443035845E-2</v>
      </c>
      <c r="AJ2264" s="63">
        <v>11.2075560080557</v>
      </c>
      <c r="AK2264" s="23">
        <v>0.48560040000127602</v>
      </c>
      <c r="AL2264" s="23">
        <v>4.4840087091870401E-2</v>
      </c>
      <c r="AM2264" s="63">
        <v>43.766751887800602</v>
      </c>
      <c r="AN2264" s="19"/>
      <c r="AO2264" s="26">
        <v>2.0255479450497701E-2</v>
      </c>
      <c r="AP2264" s="26">
        <v>-2.3680428885199899E-2</v>
      </c>
      <c r="AQ2264" s="26">
        <v>1.5831514141609701E-2</v>
      </c>
      <c r="AR2264" s="26">
        <v>-1.5710947958723399E-2</v>
      </c>
      <c r="AS2264" s="24">
        <v>7</v>
      </c>
      <c r="AT2264" s="24">
        <v>5</v>
      </c>
      <c r="AU2264" s="24">
        <v>7</v>
      </c>
      <c r="AV2264" s="25">
        <v>5</v>
      </c>
      <c r="AW2264" s="19"/>
      <c r="AX2264" s="29">
        <v>4.2547142373150597E-2</v>
      </c>
      <c r="AY2264" s="30">
        <v>-0.381558189503721</v>
      </c>
      <c r="AZ2264" s="30">
        <v>0.44296901044299403</v>
      </c>
      <c r="BA2264" s="30">
        <v>-0.49668928186883898</v>
      </c>
      <c r="BB2264" s="62">
        <v>4.3856714953790302E-3</v>
      </c>
      <c r="BC2264" s="108">
        <v>-5.9922638170100999</v>
      </c>
      <c r="BD2264" s="22">
        <v>43747</v>
      </c>
      <c r="BE2264" s="22">
        <v>43783</v>
      </c>
      <c r="BF2264" s="24"/>
      <c r="BG2264" s="22"/>
    </row>
    <row r="2265" spans="2:59" x14ac:dyDescent="0.25">
      <c r="B2265" s="17" t="s">
        <v>2279</v>
      </c>
      <c r="C2265" s="17" t="s">
        <v>6545</v>
      </c>
      <c r="D2265" s="17" t="s">
        <v>3386</v>
      </c>
      <c r="E2265" s="20" t="s">
        <v>7291</v>
      </c>
      <c r="F2265" s="20" t="s">
        <v>3164</v>
      </c>
      <c r="G2265" s="82" t="s">
        <v>7253</v>
      </c>
      <c r="H2265" s="85" t="s">
        <v>7265</v>
      </c>
      <c r="I2265" s="21" t="s">
        <v>7417</v>
      </c>
      <c r="J2265" s="21" t="s">
        <v>8482</v>
      </c>
      <c r="L2265" s="22">
        <v>44015</v>
      </c>
      <c r="M2265" s="98">
        <v>1029.5468000005901</v>
      </c>
      <c r="N2265" s="94">
        <v>1029.5468000005901</v>
      </c>
      <c r="O2265" s="94">
        <v>1029.5664000008301</v>
      </c>
      <c r="P2265" s="62">
        <f t="shared" si="35"/>
        <v>0.9999809628594718</v>
      </c>
      <c r="Q2265" s="22">
        <v>43971</v>
      </c>
      <c r="R2265" s="99">
        <v>0</v>
      </c>
      <c r="S2265" s="99">
        <v>127285.795412231</v>
      </c>
      <c r="T2265" s="19"/>
      <c r="U2265" s="23">
        <v>0</v>
      </c>
      <c r="V2265" s="63">
        <v>-0.55802128681534702</v>
      </c>
      <c r="W2265" s="23">
        <v>0</v>
      </c>
      <c r="X2265" s="63">
        <v>-9.6027699646656401</v>
      </c>
      <c r="Y2265" s="23">
        <v>2.9546800000389301E-2</v>
      </c>
      <c r="Z2265" s="63">
        <v>16.155283380619899</v>
      </c>
      <c r="AA2265" s="23">
        <v>2.9546800000389301E-2</v>
      </c>
      <c r="AB2265" s="63">
        <v>19.861295709706599</v>
      </c>
      <c r="AC2265" s="23">
        <v>2.9546800000389301E-2</v>
      </c>
      <c r="AD2265" s="63">
        <v>23.021977247582999</v>
      </c>
      <c r="AE2265" s="23">
        <v>2.9546800000389301E-2</v>
      </c>
      <c r="AF2265" s="64">
        <v>15.1480215839983</v>
      </c>
      <c r="AG2265" s="23">
        <v>0</v>
      </c>
      <c r="AH2265" s="63">
        <v>-6.0948258007556397</v>
      </c>
      <c r="AI2265" s="23">
        <v>2.9546800000389301E-2</v>
      </c>
      <c r="AJ2265" s="63">
        <v>13.040792972242301</v>
      </c>
      <c r="AK2265" s="23">
        <v>2.9546800000389301E-2</v>
      </c>
      <c r="AL2265" s="23">
        <v>5.3121926066523901E-3</v>
      </c>
      <c r="AM2265" s="63">
        <v>-6.8222360123472798</v>
      </c>
      <c r="AN2265" s="19"/>
      <c r="AO2265" s="26">
        <v>7.5077150431752697E-3</v>
      </c>
      <c r="AP2265" s="26">
        <v>-3.7211282615317001E-3</v>
      </c>
      <c r="AQ2265" s="26">
        <v>1.5625787460521699E-2</v>
      </c>
      <c r="AR2265" s="26">
        <v>0</v>
      </c>
      <c r="AS2265" s="24">
        <v>3</v>
      </c>
      <c r="AT2265" s="24">
        <v>0</v>
      </c>
      <c r="AU2265" s="24">
        <v>7</v>
      </c>
      <c r="AV2265" s="25">
        <v>5</v>
      </c>
      <c r="AW2265" s="19"/>
      <c r="AX2265" s="29">
        <v>1.0162431119752E-2</v>
      </c>
      <c r="AY2265" s="30">
        <v>1.6115337265688399E-2</v>
      </c>
      <c r="AZ2265" s="30">
        <v>0.49451198701535798</v>
      </c>
      <c r="BA2265" s="30">
        <v>3.54031921905857E-2</v>
      </c>
      <c r="BB2265" s="62">
        <v>1.05183670110364E-3</v>
      </c>
      <c r="BC2265" s="108">
        <v>-0.40802645184749098</v>
      </c>
      <c r="BD2265" s="22">
        <v>43931</v>
      </c>
      <c r="BE2265" s="22">
        <v>43936</v>
      </c>
      <c r="BF2265" s="24">
        <v>11</v>
      </c>
      <c r="BG2265" s="22">
        <v>43948</v>
      </c>
    </row>
    <row r="2266" spans="2:59" x14ac:dyDescent="0.25">
      <c r="B2266" s="17" t="s">
        <v>2280</v>
      </c>
      <c r="C2266" s="17" t="s">
        <v>6546</v>
      </c>
      <c r="D2266" s="17" t="s">
        <v>3386</v>
      </c>
      <c r="E2266" s="20" t="s">
        <v>7368</v>
      </c>
      <c r="F2266" s="20" t="s">
        <v>3164</v>
      </c>
      <c r="G2266" s="82" t="s">
        <v>7253</v>
      </c>
      <c r="H2266" s="85" t="s">
        <v>7265</v>
      </c>
      <c r="I2266" s="21" t="s">
        <v>7417</v>
      </c>
      <c r="J2266" s="21" t="s">
        <v>8483</v>
      </c>
      <c r="L2266" s="22">
        <v>44015</v>
      </c>
      <c r="M2266" s="98">
        <v>1033.08330000006</v>
      </c>
      <c r="N2266" s="94">
        <v>1033.08330000006</v>
      </c>
      <c r="O2266" s="94">
        <v>1033.2148000001901</v>
      </c>
      <c r="P2266" s="62">
        <f t="shared" si="35"/>
        <v>0.99987272733595178</v>
      </c>
      <c r="Q2266" s="22">
        <v>44014</v>
      </c>
      <c r="R2266" s="99">
        <v>7.4588600000017297E-2</v>
      </c>
      <c r="S2266" s="99">
        <v>573069.66115820303</v>
      </c>
      <c r="T2266" s="19"/>
      <c r="U2266" s="23">
        <v>-1.27272664030897E-4</v>
      </c>
      <c r="V2266" s="63">
        <v>-0.57074855321843598</v>
      </c>
      <c r="W2266" s="23">
        <v>2.5405998640053401E-3</v>
      </c>
      <c r="X2266" s="63">
        <v>-9.3487099782651093</v>
      </c>
      <c r="Y2266" s="23">
        <v>3.3083300000725999E-2</v>
      </c>
      <c r="Z2266" s="63">
        <v>16.508933380653598</v>
      </c>
      <c r="AA2266" s="23">
        <v>3.3083300000725999E-2</v>
      </c>
      <c r="AB2266" s="63">
        <v>20.214945709740299</v>
      </c>
      <c r="AC2266" s="23">
        <v>3.3083300000725999E-2</v>
      </c>
      <c r="AD2266" s="63">
        <v>23.375627247616599</v>
      </c>
      <c r="AE2266" s="23">
        <v>3.3083300000725999E-2</v>
      </c>
      <c r="AF2266" s="64">
        <v>15.501671584032</v>
      </c>
      <c r="AG2266" s="23">
        <v>1.02672060711484E-3</v>
      </c>
      <c r="AH2266" s="63">
        <v>-5.9921537400441602</v>
      </c>
      <c r="AI2266" s="23">
        <v>3.3083300000725999E-2</v>
      </c>
      <c r="AJ2266" s="63">
        <v>13.394442972276</v>
      </c>
      <c r="AK2266" s="23">
        <v>3.3083300000725999E-2</v>
      </c>
      <c r="AL2266" s="23">
        <v>5.9396293399913702E-3</v>
      </c>
      <c r="AM2266" s="63">
        <v>-6.4685860123136099</v>
      </c>
      <c r="AN2266" s="19"/>
      <c r="AO2266" s="26">
        <v>7.5144415241084096E-3</v>
      </c>
      <c r="AP2266" s="26">
        <v>-3.8133936213853299E-3</v>
      </c>
      <c r="AQ2266" s="26">
        <v>1.5831489225092799E-2</v>
      </c>
      <c r="AR2266" s="26">
        <v>0</v>
      </c>
      <c r="AS2266" s="24">
        <v>5</v>
      </c>
      <c r="AT2266" s="24">
        <v>0</v>
      </c>
      <c r="AU2266" s="24">
        <v>7</v>
      </c>
      <c r="AV2266" s="25">
        <v>5</v>
      </c>
      <c r="AW2266" s="19"/>
      <c r="AX2266" s="29">
        <v>1.35915522524192E-2</v>
      </c>
      <c r="AY2266" s="30">
        <v>0.268041512621494</v>
      </c>
      <c r="AZ2266" s="30">
        <v>0.50470806989324002</v>
      </c>
      <c r="BA2266" s="30">
        <v>0.45472561610995399</v>
      </c>
      <c r="BB2266" s="62">
        <v>1.4054534167757999E-3</v>
      </c>
      <c r="BC2266" s="108">
        <v>-1.12036417196941</v>
      </c>
      <c r="BD2266" s="22">
        <v>43984</v>
      </c>
      <c r="BE2266" s="22">
        <v>43990</v>
      </c>
      <c r="BF2266" s="24">
        <v>21</v>
      </c>
      <c r="BG2266" s="22">
        <v>44013</v>
      </c>
    </row>
    <row r="2267" spans="2:59" x14ac:dyDescent="0.25">
      <c r="B2267" s="17" t="s">
        <v>2281</v>
      </c>
      <c r="C2267" s="17" t="s">
        <v>6547</v>
      </c>
      <c r="D2267" s="17" t="s">
        <v>3386</v>
      </c>
      <c r="E2267" s="20" t="s">
        <v>7294</v>
      </c>
      <c r="F2267" s="20" t="s">
        <v>3164</v>
      </c>
      <c r="G2267" s="82" t="s">
        <v>7253</v>
      </c>
      <c r="H2267" s="85" t="s">
        <v>7265</v>
      </c>
      <c r="I2267" s="21" t="s">
        <v>7417</v>
      </c>
      <c r="J2267" s="21" t="s">
        <v>8484</v>
      </c>
      <c r="L2267" s="22">
        <v>44015</v>
      </c>
      <c r="M2267" s="98">
        <v>1581.3796999994699</v>
      </c>
      <c r="N2267" s="94">
        <v>1581.3796999994699</v>
      </c>
      <c r="O2267" s="94">
        <v>1595.8879000004399</v>
      </c>
      <c r="P2267" s="62">
        <f t="shared" si="35"/>
        <v>0.99090901058842162</v>
      </c>
      <c r="Q2267" s="22">
        <v>43747</v>
      </c>
      <c r="R2267" s="99">
        <v>52315062.086000003</v>
      </c>
      <c r="S2267" s="99">
        <v>40898080.155749999</v>
      </c>
      <c r="T2267" s="19"/>
      <c r="U2267" s="23">
        <v>-1.5174317832134001E-4</v>
      </c>
      <c r="V2267" s="63">
        <v>-0.57319560464748098</v>
      </c>
      <c r="W2267" s="23">
        <v>1.80535066283483E-3</v>
      </c>
      <c r="X2267" s="63">
        <v>-9.42223489838943</v>
      </c>
      <c r="Y2267" s="23">
        <v>1.1689080552969199E-2</v>
      </c>
      <c r="Z2267" s="63">
        <v>14.369511435885199</v>
      </c>
      <c r="AA2267" s="23">
        <v>1.9354052299604501E-2</v>
      </c>
      <c r="AB2267" s="63">
        <v>18.8420209396281</v>
      </c>
      <c r="AC2267" s="23">
        <v>8.0162929512880496E-2</v>
      </c>
      <c r="AD2267" s="63">
        <v>28.083590198832098</v>
      </c>
      <c r="AE2267" s="23">
        <v>0.12636938366995301</v>
      </c>
      <c r="AF2267" s="64">
        <v>24.830279950954701</v>
      </c>
      <c r="AG2267" s="23">
        <v>9.5330411204486197E-4</v>
      </c>
      <c r="AH2267" s="63">
        <v>-5.9994953895511598</v>
      </c>
      <c r="AI2267" s="23">
        <v>1.48243652347446E-2</v>
      </c>
      <c r="AJ2267" s="63">
        <v>11.568549495685099</v>
      </c>
      <c r="AK2267" s="23">
        <v>0.581379699999234</v>
      </c>
      <c r="AL2267" s="23">
        <v>5.2099411246672403E-2</v>
      </c>
      <c r="AM2267" s="63">
        <v>53.344681887596401</v>
      </c>
      <c r="AN2267" s="19"/>
      <c r="AO2267" s="26">
        <v>2.0275202476113901E-2</v>
      </c>
      <c r="AP2267" s="26">
        <v>-2.3661592809730798E-2</v>
      </c>
      <c r="AQ2267" s="26">
        <v>1.64184280438349E-2</v>
      </c>
      <c r="AR2267" s="26">
        <v>-1.51211455522571E-2</v>
      </c>
      <c r="AS2267" s="24">
        <v>7</v>
      </c>
      <c r="AT2267" s="24">
        <v>5</v>
      </c>
      <c r="AU2267" s="24">
        <v>7</v>
      </c>
      <c r="AV2267" s="25">
        <v>5</v>
      </c>
      <c r="AW2267" s="19"/>
      <c r="AX2267" s="29">
        <v>4.2558279940640202E-2</v>
      </c>
      <c r="AY2267" s="30">
        <v>-0.22779523495387399</v>
      </c>
      <c r="AZ2267" s="30">
        <v>0.466164109360307</v>
      </c>
      <c r="BA2267" s="30">
        <v>-0.29762211288289098</v>
      </c>
      <c r="BB2267" s="62">
        <v>4.3869069780794199E-3</v>
      </c>
      <c r="BC2267" s="108">
        <v>-5.9268573939989402</v>
      </c>
      <c r="BD2267" s="22">
        <v>43747</v>
      </c>
      <c r="BE2267" s="22">
        <v>43783</v>
      </c>
      <c r="BF2267" s="24"/>
      <c r="BG2267" s="22"/>
    </row>
    <row r="2268" spans="2:59" x14ac:dyDescent="0.25">
      <c r="B2268" s="17" t="s">
        <v>2282</v>
      </c>
      <c r="C2268" s="17" t="s">
        <v>6548</v>
      </c>
      <c r="D2268" s="17" t="s">
        <v>3386</v>
      </c>
      <c r="E2268" s="20" t="s">
        <v>7367</v>
      </c>
      <c r="F2268" s="20" t="s">
        <v>3164</v>
      </c>
      <c r="G2268" s="82" t="s">
        <v>7253</v>
      </c>
      <c r="H2268" s="85" t="s">
        <v>7265</v>
      </c>
      <c r="I2268" s="21" t="s">
        <v>7417</v>
      </c>
      <c r="J2268" s="21" t="s">
        <v>8485</v>
      </c>
      <c r="L2268" s="22">
        <v>44015</v>
      </c>
      <c r="M2268" s="98">
        <v>1594.2758000008801</v>
      </c>
      <c r="N2268" s="94">
        <v>1594.2758000008801</v>
      </c>
      <c r="O2268" s="94">
        <v>1607.7843999993099</v>
      </c>
      <c r="P2268" s="62">
        <f t="shared" si="35"/>
        <v>0.99159800281776855</v>
      </c>
      <c r="Q2268" s="22">
        <v>43747</v>
      </c>
      <c r="R2268" s="99">
        <v>8107.1409999999996</v>
      </c>
      <c r="S2268" s="99">
        <v>96356.967843505903</v>
      </c>
      <c r="T2268" s="19"/>
      <c r="U2268" s="23">
        <v>-1.49136387335602E-4</v>
      </c>
      <c r="V2268" s="63">
        <v>-0.57293492554890701</v>
      </c>
      <c r="W2268" s="23">
        <v>1.88376865844475E-3</v>
      </c>
      <c r="X2268" s="63">
        <v>-9.4143930988211704</v>
      </c>
      <c r="Y2268" s="23">
        <v>1.21669481814024E-2</v>
      </c>
      <c r="Z2268" s="63">
        <v>14.4172981987213</v>
      </c>
      <c r="AA2268" s="23">
        <v>2.03224070628494E-2</v>
      </c>
      <c r="AB2268" s="63">
        <v>18.938856415945299</v>
      </c>
      <c r="AC2268" s="23">
        <v>8.2215039928996703E-2</v>
      </c>
      <c r="AD2268" s="63">
        <v>28.2888012404437</v>
      </c>
      <c r="AE2268" s="23">
        <v>0.12958626388717701</v>
      </c>
      <c r="AF2268" s="64">
        <v>25.151967972691601</v>
      </c>
      <c r="AG2268" s="23">
        <v>9.6110802587645605E-4</v>
      </c>
      <c r="AH2268" s="63">
        <v>-5.9987149981680004</v>
      </c>
      <c r="AI2268" s="23">
        <v>1.5311548329918901E-2</v>
      </c>
      <c r="AJ2268" s="63">
        <v>11.617267805195301</v>
      </c>
      <c r="AK2268" s="23">
        <v>0.59427580000017799</v>
      </c>
      <c r="AL2268" s="23">
        <v>5.3046781420562197E-2</v>
      </c>
      <c r="AM2268" s="63">
        <v>54.6342918876908</v>
      </c>
      <c r="AN2268" s="19"/>
      <c r="AO2268" s="26">
        <v>2.0277736661228101E-2</v>
      </c>
      <c r="AP2268" s="26">
        <v>-2.3659046182729099E-2</v>
      </c>
      <c r="AQ2268" s="26">
        <v>1.6496946011102399E-2</v>
      </c>
      <c r="AR2268" s="26">
        <v>-1.50420026502616E-2</v>
      </c>
      <c r="AS2268" s="24">
        <v>7</v>
      </c>
      <c r="AT2268" s="24">
        <v>5</v>
      </c>
      <c r="AU2268" s="24">
        <v>7</v>
      </c>
      <c r="AV2268" s="25">
        <v>5</v>
      </c>
      <c r="AW2268" s="19"/>
      <c r="AX2268" s="29">
        <v>4.2559867384407001E-2</v>
      </c>
      <c r="AY2268" s="30">
        <v>-0.207045190068811</v>
      </c>
      <c r="AZ2268" s="30">
        <v>0.46929491985201799</v>
      </c>
      <c r="BA2268" s="30">
        <v>-0.27064451629985298</v>
      </c>
      <c r="BB2268" s="62">
        <v>4.38708231607961E-3</v>
      </c>
      <c r="BC2268" s="108">
        <v>-5.9180882710570604</v>
      </c>
      <c r="BD2268" s="22">
        <v>43747</v>
      </c>
      <c r="BE2268" s="22">
        <v>43783</v>
      </c>
      <c r="BF2268" s="24"/>
      <c r="BG2268" s="22"/>
    </row>
    <row r="2269" spans="2:59" x14ac:dyDescent="0.25">
      <c r="B2269" s="17" t="s">
        <v>2283</v>
      </c>
      <c r="C2269" s="17" t="s">
        <v>6549</v>
      </c>
      <c r="D2269" s="17" t="s">
        <v>3387</v>
      </c>
      <c r="E2269" s="20" t="s">
        <v>7289</v>
      </c>
      <c r="F2269" s="20" t="s">
        <v>3160</v>
      </c>
      <c r="G2269" s="82" t="s">
        <v>7253</v>
      </c>
      <c r="H2269" s="85" t="s">
        <v>7265</v>
      </c>
      <c r="I2269" s="21" t="s">
        <v>7417</v>
      </c>
      <c r="J2269" s="21" t="s">
        <v>8486</v>
      </c>
      <c r="L2269" s="22">
        <v>44015</v>
      </c>
      <c r="M2269" s="98">
        <v>1184.19299999997</v>
      </c>
      <c r="N2269" s="94">
        <v>1184.19299999997</v>
      </c>
      <c r="O2269" s="94">
        <v>1214.4903999995399</v>
      </c>
      <c r="P2269" s="62">
        <f t="shared" si="35"/>
        <v>0.9750534051157741</v>
      </c>
      <c r="Q2269" s="22">
        <v>43748</v>
      </c>
      <c r="R2269" s="99">
        <v>32575973.118000001</v>
      </c>
      <c r="S2269" s="99">
        <v>16685993.0199375</v>
      </c>
      <c r="T2269" s="19"/>
      <c r="U2269" s="23">
        <v>-2.7275214961264299E-5</v>
      </c>
      <c r="V2269" s="63">
        <v>-0.560748808311473</v>
      </c>
      <c r="W2269" s="23">
        <v>-3.2815646072776902E-3</v>
      </c>
      <c r="X2269" s="63">
        <v>-9.9309264253970504</v>
      </c>
      <c r="Y2269" s="23">
        <v>3.7975338073010798E-3</v>
      </c>
      <c r="Z2269" s="63">
        <v>13.5803567613184</v>
      </c>
      <c r="AA2269" s="23">
        <v>-7.2258597174368301E-4</v>
      </c>
      <c r="AB2269" s="63">
        <v>16.834357112471501</v>
      </c>
      <c r="AC2269" s="23">
        <v>4.2100511109310901E-2</v>
      </c>
      <c r="AD2269" s="63">
        <v>24.277348358475098</v>
      </c>
      <c r="AE2269" s="23">
        <v>6.3086218040552894E-2</v>
      </c>
      <c r="AF2269" s="64">
        <v>18.501963388029299</v>
      </c>
      <c r="AG2269" s="23">
        <v>3.7009350489824999E-4</v>
      </c>
      <c r="AH2269" s="63">
        <v>-6.0578164502658201</v>
      </c>
      <c r="AI2269" s="23">
        <v>6.4287910026905601E-3</v>
      </c>
      <c r="AJ2269" s="63">
        <v>10.728992072472501</v>
      </c>
      <c r="AK2269" s="23">
        <v>0.18419299999921401</v>
      </c>
      <c r="AL2269" s="23">
        <v>2.9065020187772499E-2</v>
      </c>
      <c r="AM2269" s="63">
        <v>8.1295551186485699</v>
      </c>
      <c r="AN2269" s="19"/>
      <c r="AO2269" s="26">
        <v>1.23710629177367E-2</v>
      </c>
      <c r="AP2269" s="26">
        <v>-2.1847880685527302E-2</v>
      </c>
      <c r="AQ2269" s="26">
        <v>2.5960792612750101E-2</v>
      </c>
      <c r="AR2269" s="26">
        <v>-2.14246831983473E-2</v>
      </c>
      <c r="AS2269" s="24">
        <v>7</v>
      </c>
      <c r="AT2269" s="24">
        <v>5</v>
      </c>
      <c r="AU2269" s="24">
        <v>7</v>
      </c>
      <c r="AV2269" s="25">
        <v>5</v>
      </c>
      <c r="AW2269" s="19"/>
      <c r="AX2269" s="29">
        <v>4.0885285551121302E-2</v>
      </c>
      <c r="AY2269" s="30">
        <v>-0.693022252197807</v>
      </c>
      <c r="AZ2269" s="30">
        <v>0.40028539343939001</v>
      </c>
      <c r="BA2269" s="30">
        <v>-0.87082492360968899</v>
      </c>
      <c r="BB2269" s="62">
        <v>4.2105113967272701E-3</v>
      </c>
      <c r="BC2269" s="108">
        <v>-6.3579753285957796</v>
      </c>
      <c r="BD2269" s="22">
        <v>43748</v>
      </c>
      <c r="BE2269" s="22">
        <v>43914</v>
      </c>
      <c r="BF2269" s="24"/>
      <c r="BG2269" s="22"/>
    </row>
    <row r="2270" spans="2:59" x14ac:dyDescent="0.25">
      <c r="B2270" s="17" t="s">
        <v>2284</v>
      </c>
      <c r="C2270" s="17" t="s">
        <v>6550</v>
      </c>
      <c r="D2270" s="17" t="s">
        <v>3387</v>
      </c>
      <c r="E2270" s="20" t="s">
        <v>7335</v>
      </c>
      <c r="F2270" s="20" t="s">
        <v>3160</v>
      </c>
      <c r="G2270" s="82" t="s">
        <v>7253</v>
      </c>
      <c r="H2270" s="85" t="s">
        <v>7265</v>
      </c>
      <c r="I2270" s="21" t="s">
        <v>7417</v>
      </c>
      <c r="J2270" s="21" t="s">
        <v>8487</v>
      </c>
      <c r="L2270" s="22">
        <v>44015</v>
      </c>
      <c r="M2270" s="98">
        <v>1181.41009999998</v>
      </c>
      <c r="N2270" s="94">
        <v>1181.41009999998</v>
      </c>
      <c r="O2270" s="94">
        <v>1206.8029999993701</v>
      </c>
      <c r="P2270" s="62">
        <f t="shared" si="35"/>
        <v>0.97895853755799145</v>
      </c>
      <c r="Q2270" s="22">
        <v>43748</v>
      </c>
      <c r="R2270" s="99">
        <v>78337.157000000007</v>
      </c>
      <c r="S2270" s="99">
        <v>267204.19147338899</v>
      </c>
      <c r="T2270" s="19"/>
      <c r="U2270" s="23">
        <v>-1.2273318134248301E-5</v>
      </c>
      <c r="V2270" s="63">
        <v>-0.55924861862877195</v>
      </c>
      <c r="W2270" s="23">
        <v>-2.8342257719487E-3</v>
      </c>
      <c r="X2270" s="63">
        <v>-9.8861925418605097</v>
      </c>
      <c r="Y2270" s="23">
        <v>6.5338946151314303E-3</v>
      </c>
      <c r="Z2270" s="63">
        <v>13.8539928420942</v>
      </c>
      <c r="AA2270" s="23">
        <v>4.7702791925985401E-3</v>
      </c>
      <c r="AB2270" s="63">
        <v>17.383643628912999</v>
      </c>
      <c r="AC2270" s="23">
        <v>5.39138237018051E-2</v>
      </c>
      <c r="AD2270" s="63">
        <v>25.4586796177027</v>
      </c>
      <c r="AE2270" s="23">
        <v>8.1114957300160301E-2</v>
      </c>
      <c r="AF2270" s="64">
        <v>20.304837313975401</v>
      </c>
      <c r="AG2270" s="23">
        <v>4.1501541090838102E-4</v>
      </c>
      <c r="AH2270" s="63">
        <v>-6.0533242596648096</v>
      </c>
      <c r="AI2270" s="23">
        <v>9.2176818834559492E-3</v>
      </c>
      <c r="AJ2270" s="63">
        <v>11.007881160548999</v>
      </c>
      <c r="AK2270" s="23">
        <v>0.181410099999921</v>
      </c>
      <c r="AL2270" s="23">
        <v>3.45733893373108E-2</v>
      </c>
      <c r="AM2270" s="63">
        <v>7.7579515633115097</v>
      </c>
      <c r="AN2270" s="19"/>
      <c r="AO2270" s="26">
        <v>1.2386312526359701E-2</v>
      </c>
      <c r="AP2270" s="26">
        <v>-2.1833274316122701E-2</v>
      </c>
      <c r="AQ2270" s="26">
        <v>2.64210832156095E-2</v>
      </c>
      <c r="AR2270" s="26">
        <v>-2.0970745628801499E-2</v>
      </c>
      <c r="AS2270" s="24">
        <v>7</v>
      </c>
      <c r="AT2270" s="24">
        <v>5</v>
      </c>
      <c r="AU2270" s="24">
        <v>7</v>
      </c>
      <c r="AV2270" s="25">
        <v>5</v>
      </c>
      <c r="AW2270" s="19"/>
      <c r="AX2270" s="29">
        <v>4.0892667343941903E-2</v>
      </c>
      <c r="AY2270" s="30">
        <v>-0.57029684136068703</v>
      </c>
      <c r="AZ2270" s="30">
        <v>0.41808050398958602</v>
      </c>
      <c r="BA2270" s="30">
        <v>-0.71888168181612899</v>
      </c>
      <c r="BB2270" s="62">
        <v>4.2113413340575797E-3</v>
      </c>
      <c r="BC2270" s="108">
        <v>-6.12485219205701</v>
      </c>
      <c r="BD2270" s="22">
        <v>43748</v>
      </c>
      <c r="BE2270" s="22">
        <v>43914</v>
      </c>
      <c r="BF2270" s="24"/>
      <c r="BG2270" s="22"/>
    </row>
    <row r="2271" spans="2:59" x14ac:dyDescent="0.25">
      <c r="B2271" s="17" t="s">
        <v>2285</v>
      </c>
      <c r="C2271" s="17" t="s">
        <v>6551</v>
      </c>
      <c r="D2271" s="17" t="s">
        <v>3387</v>
      </c>
      <c r="E2271" s="20" t="s">
        <v>7336</v>
      </c>
      <c r="F2271" s="20" t="s">
        <v>3160</v>
      </c>
      <c r="G2271" s="82" t="s">
        <v>7253</v>
      </c>
      <c r="H2271" s="85" t="s">
        <v>7265</v>
      </c>
      <c r="I2271" s="21" t="s">
        <v>7417</v>
      </c>
      <c r="J2271" s="21" t="s">
        <v>8488</v>
      </c>
      <c r="L2271" s="22">
        <v>44015</v>
      </c>
      <c r="M2271" s="98">
        <v>1202.7887999992799</v>
      </c>
      <c r="N2271" s="94">
        <v>1202.7887999992799</v>
      </c>
      <c r="O2271" s="94">
        <v>1223.2368999999001</v>
      </c>
      <c r="P2271" s="62">
        <f t="shared" si="35"/>
        <v>0.98328361415468923</v>
      </c>
      <c r="Q2271" s="22">
        <v>43748</v>
      </c>
      <c r="R2271" s="99">
        <v>12365.1</v>
      </c>
      <c r="S2271" s="99">
        <v>568891.65739648405</v>
      </c>
      <c r="T2271" s="19"/>
      <c r="U2271" s="23">
        <v>4.2401625250931804E-6</v>
      </c>
      <c r="V2271" s="63">
        <v>-0.55759727056283703</v>
      </c>
      <c r="W2271" s="23">
        <v>-2.3401429698424198E-3</v>
      </c>
      <c r="X2271" s="63">
        <v>-9.8367842616571597</v>
      </c>
      <c r="Y2271" s="23">
        <v>9.5594282920501393E-3</v>
      </c>
      <c r="Z2271" s="63">
        <v>14.1565462097933</v>
      </c>
      <c r="AA2271" s="23">
        <v>1.0864966579902101E-2</v>
      </c>
      <c r="AB2271" s="63">
        <v>17.993112367636101</v>
      </c>
      <c r="AC2271" s="23">
        <v>5.7963536684837898E-2</v>
      </c>
      <c r="AD2271" s="63">
        <v>25.863650916027801</v>
      </c>
      <c r="AE2271" s="23">
        <v>9.3505401118891301E-2</v>
      </c>
      <c r="AF2271" s="64">
        <v>21.543881695863099</v>
      </c>
      <c r="AG2271" s="23">
        <v>4.64553255369538E-4</v>
      </c>
      <c r="AH2271" s="63">
        <v>-6.0483704752186904</v>
      </c>
      <c r="AI2271" s="23">
        <v>1.23014114287798E-2</v>
      </c>
      <c r="AJ2271" s="63">
        <v>11.316254115081399</v>
      </c>
      <c r="AK2271" s="23">
        <v>0.202788799999398</v>
      </c>
      <c r="AL2271" s="23">
        <v>3.8363204721463297E-2</v>
      </c>
      <c r="AM2271" s="63">
        <v>9.8958215632592292</v>
      </c>
      <c r="AN2271" s="19"/>
      <c r="AO2271" s="26">
        <v>1.2403087652273799E-2</v>
      </c>
      <c r="AP2271" s="26">
        <v>-2.1817088801981299E-2</v>
      </c>
      <c r="AQ2271" s="26">
        <v>2.6929730429401399E-2</v>
      </c>
      <c r="AR2271" s="26">
        <v>-2.0469933087042601E-2</v>
      </c>
      <c r="AS2271" s="24">
        <v>7</v>
      </c>
      <c r="AT2271" s="24">
        <v>5</v>
      </c>
      <c r="AU2271" s="24">
        <v>7</v>
      </c>
      <c r="AV2271" s="25">
        <v>5</v>
      </c>
      <c r="AW2271" s="19"/>
      <c r="AX2271" s="29">
        <v>4.0901864771367397E-2</v>
      </c>
      <c r="AY2271" s="30">
        <v>-0.43421303032892</v>
      </c>
      <c r="AZ2271" s="30">
        <v>0.437817076753163</v>
      </c>
      <c r="BA2271" s="30">
        <v>-0.54924786201081599</v>
      </c>
      <c r="BB2271" s="62">
        <v>4.2123663841766804E-3</v>
      </c>
      <c r="BC2271" s="108">
        <v>-5.86715459606057</v>
      </c>
      <c r="BD2271" s="22">
        <v>43748</v>
      </c>
      <c r="BE2271" s="22">
        <v>43914</v>
      </c>
      <c r="BF2271" s="24"/>
      <c r="BG2271" s="22"/>
    </row>
    <row r="2272" spans="2:59" x14ac:dyDescent="0.25">
      <c r="B2272" s="17" t="s">
        <v>2286</v>
      </c>
      <c r="C2272" s="17" t="s">
        <v>6552</v>
      </c>
      <c r="D2272" s="17" t="s">
        <v>3387</v>
      </c>
      <c r="E2272" s="20" t="s">
        <v>7290</v>
      </c>
      <c r="F2272" s="20" t="s">
        <v>3160</v>
      </c>
      <c r="G2272" s="82" t="s">
        <v>7253</v>
      </c>
      <c r="H2272" s="85" t="s">
        <v>7265</v>
      </c>
      <c r="I2272" s="21" t="s">
        <v>7417</v>
      </c>
      <c r="J2272" s="21" t="s">
        <v>8489</v>
      </c>
      <c r="L2272" s="22">
        <v>44015</v>
      </c>
      <c r="M2272" s="98">
        <v>1206.3945000004001</v>
      </c>
      <c r="N2272" s="94">
        <v>1206.3945000004001</v>
      </c>
      <c r="O2272" s="94">
        <v>1234.5752000007799</v>
      </c>
      <c r="P2272" s="62">
        <f t="shared" si="35"/>
        <v>0.97717376794839061</v>
      </c>
      <c r="Q2272" s="22">
        <v>43748</v>
      </c>
      <c r="R2272" s="99">
        <v>12653424.432</v>
      </c>
      <c r="S2272" s="99">
        <v>5893104.4740703097</v>
      </c>
      <c r="T2272" s="19"/>
      <c r="U2272" s="23">
        <v>-1.90647106137476E-5</v>
      </c>
      <c r="V2272" s="63">
        <v>-0.559927757876721</v>
      </c>
      <c r="W2272" s="23">
        <v>-3.03841625191126E-3</v>
      </c>
      <c r="X2272" s="63">
        <v>-9.9066115898604004</v>
      </c>
      <c r="Y2272" s="23">
        <v>5.2837635521427702E-3</v>
      </c>
      <c r="Z2272" s="63">
        <v>13.728979735795299</v>
      </c>
      <c r="AA2272" s="23">
        <v>2.2589144664380001E-3</v>
      </c>
      <c r="AB2272" s="63">
        <v>17.132507156289599</v>
      </c>
      <c r="AC2272" s="23">
        <v>4.8324012152079397E-2</v>
      </c>
      <c r="AD2272" s="63">
        <v>24.899698462744698</v>
      </c>
      <c r="AE2272" s="23">
        <v>7.2675711244301097E-2</v>
      </c>
      <c r="AF2272" s="64">
        <v>19.460912708396801</v>
      </c>
      <c r="AG2272" s="23">
        <v>3.9447100425604698E-4</v>
      </c>
      <c r="AH2272" s="63">
        <v>-6.0553787003300403</v>
      </c>
      <c r="AI2272" s="23">
        <v>7.9435234911215992E-3</v>
      </c>
      <c r="AJ2272" s="63">
        <v>10.880465321315601</v>
      </c>
      <c r="AK2272" s="23">
        <v>0.20639450000104301</v>
      </c>
      <c r="AL2272" s="23">
        <v>3.2309434160197298E-2</v>
      </c>
      <c r="AM2272" s="63">
        <v>10.349705118831499</v>
      </c>
      <c r="AN2272" s="19"/>
      <c r="AO2272" s="26">
        <v>1.23793211241718E-2</v>
      </c>
      <c r="AP2272" s="26">
        <v>-2.1839919225385501E-2</v>
      </c>
      <c r="AQ2272" s="26">
        <v>2.6210981430267601E-2</v>
      </c>
      <c r="AR2272" s="26">
        <v>-2.1177997410632102E-2</v>
      </c>
      <c r="AS2272" s="24">
        <v>7</v>
      </c>
      <c r="AT2272" s="24">
        <v>5</v>
      </c>
      <c r="AU2272" s="24">
        <v>7</v>
      </c>
      <c r="AV2272" s="25">
        <v>5</v>
      </c>
      <c r="AW2272" s="19"/>
      <c r="AX2272" s="29">
        <v>4.0889136372425097E-2</v>
      </c>
      <c r="AY2272" s="30">
        <v>-0.62639999184284501</v>
      </c>
      <c r="AZ2272" s="30">
        <v>0.40994573864918499</v>
      </c>
      <c r="BA2272" s="30">
        <v>-0.78846499805331405</v>
      </c>
      <c r="BB2272" s="62">
        <v>4.2109458660297599E-3</v>
      </c>
      <c r="BC2272" s="108">
        <v>-6.2313660601648699</v>
      </c>
      <c r="BD2272" s="22">
        <v>43748</v>
      </c>
      <c r="BE2272" s="22">
        <v>43914</v>
      </c>
      <c r="BF2272" s="24"/>
      <c r="BG2272" s="22"/>
    </row>
    <row r="2273" spans="2:59" x14ac:dyDescent="0.25">
      <c r="B2273" s="17" t="s">
        <v>2287</v>
      </c>
      <c r="C2273" s="17" t="s">
        <v>6553</v>
      </c>
      <c r="D2273" s="17" t="s">
        <v>3387</v>
      </c>
      <c r="E2273" s="20" t="s">
        <v>7315</v>
      </c>
      <c r="F2273" s="20" t="s">
        <v>3160</v>
      </c>
      <c r="G2273" s="82" t="s">
        <v>7253</v>
      </c>
      <c r="H2273" s="85" t="s">
        <v>7265</v>
      </c>
      <c r="I2273" s="21" t="s">
        <v>7417</v>
      </c>
      <c r="J2273" s="21" t="s">
        <v>8490</v>
      </c>
      <c r="L2273" s="22">
        <v>44015</v>
      </c>
      <c r="M2273" s="98">
        <v>1230.70079999976</v>
      </c>
      <c r="N2273" s="94">
        <v>1230.70079999976</v>
      </c>
      <c r="O2273" s="94">
        <v>1256.19720000029</v>
      </c>
      <c r="P2273" s="62">
        <f t="shared" si="35"/>
        <v>0.9797035051498888</v>
      </c>
      <c r="Q2273" s="22">
        <v>43748</v>
      </c>
      <c r="R2273" s="99">
        <v>11958369.611</v>
      </c>
      <c r="S2273" s="99">
        <v>5735033.5595703097</v>
      </c>
      <c r="T2273" s="19"/>
      <c r="U2273" s="23">
        <v>-9.4254355644807203E-6</v>
      </c>
      <c r="V2273" s="63">
        <v>-0.55896383037179498</v>
      </c>
      <c r="W2273" s="23">
        <v>-2.7489817830428399E-3</v>
      </c>
      <c r="X2273" s="63">
        <v>-9.87766814297356</v>
      </c>
      <c r="Y2273" s="23">
        <v>7.05543874573777E-3</v>
      </c>
      <c r="Z2273" s="63">
        <v>13.906147255154799</v>
      </c>
      <c r="AA2273" s="23">
        <v>5.8191507760057002E-3</v>
      </c>
      <c r="AB2273" s="63">
        <v>17.488530787260999</v>
      </c>
      <c r="AC2273" s="23">
        <v>5.5780012202376397E-2</v>
      </c>
      <c r="AD2273" s="63">
        <v>25.645298467774399</v>
      </c>
      <c r="AE2273" s="23">
        <v>8.41305744434067E-2</v>
      </c>
      <c r="AF2273" s="64">
        <v>20.6063990283001</v>
      </c>
      <c r="AG2273" s="23">
        <v>4.2351532647444401E-4</v>
      </c>
      <c r="AH2273" s="63">
        <v>-6.0524742681081998</v>
      </c>
      <c r="AI2273" s="23">
        <v>9.7492800814507098E-3</v>
      </c>
      <c r="AJ2273" s="63">
        <v>11.061040980348499</v>
      </c>
      <c r="AK2273" s="23">
        <v>0.23070079999888499</v>
      </c>
      <c r="AL2273" s="23">
        <v>3.58050562754215E-2</v>
      </c>
      <c r="AM2273" s="63">
        <v>12.780335118615801</v>
      </c>
      <c r="AN2273" s="19"/>
      <c r="AO2273" s="26">
        <v>1.2389203468046599E-2</v>
      </c>
      <c r="AP2273" s="26">
        <v>-2.1830410037182401E-2</v>
      </c>
      <c r="AQ2273" s="26">
        <v>2.65089005970367E-2</v>
      </c>
      <c r="AR2273" s="26">
        <v>-2.08843808732126E-2</v>
      </c>
      <c r="AS2273" s="24">
        <v>7</v>
      </c>
      <c r="AT2273" s="24">
        <v>5</v>
      </c>
      <c r="AU2273" s="24">
        <v>7</v>
      </c>
      <c r="AV2273" s="25">
        <v>5</v>
      </c>
      <c r="AW2273" s="19"/>
      <c r="AX2273" s="29">
        <v>4.0894109959117499E-2</v>
      </c>
      <c r="AY2273" s="30">
        <v>-0.54687566194570503</v>
      </c>
      <c r="AZ2273" s="30">
        <v>0.421477417207825</v>
      </c>
      <c r="BA2273" s="30">
        <v>-0.68977244580582897</v>
      </c>
      <c r="BB2273" s="62">
        <v>4.2115033828576997E-3</v>
      </c>
      <c r="BC2273" s="108">
        <v>-6.0804306840363997</v>
      </c>
      <c r="BD2273" s="22">
        <v>43748</v>
      </c>
      <c r="BE2273" s="22">
        <v>43914</v>
      </c>
      <c r="BF2273" s="24"/>
      <c r="BG2273" s="22"/>
    </row>
    <row r="2274" spans="2:59" x14ac:dyDescent="0.25">
      <c r="B2274" s="17" t="s">
        <v>2288</v>
      </c>
      <c r="C2274" s="17" t="s">
        <v>6554</v>
      </c>
      <c r="D2274" s="17" t="s">
        <v>3387</v>
      </c>
      <c r="E2274" s="20" t="s">
        <v>7291</v>
      </c>
      <c r="F2274" s="20" t="s">
        <v>3160</v>
      </c>
      <c r="G2274" s="82" t="s">
        <v>7253</v>
      </c>
      <c r="H2274" s="85" t="s">
        <v>7265</v>
      </c>
      <c r="I2274" s="21" t="s">
        <v>7417</v>
      </c>
      <c r="J2274" s="21" t="s">
        <v>8491</v>
      </c>
      <c r="L2274" s="22">
        <v>44015</v>
      </c>
      <c r="M2274" s="98">
        <v>1264.3666999991999</v>
      </c>
      <c r="N2274" s="94">
        <v>1264.3666999991999</v>
      </c>
      <c r="O2274" s="94">
        <v>1286.3271999992401</v>
      </c>
      <c r="P2274" s="62">
        <f t="shared" si="35"/>
        <v>0.98292774964250684</v>
      </c>
      <c r="Q2274" s="22">
        <v>43748</v>
      </c>
      <c r="R2274" s="99">
        <v>27323579.932</v>
      </c>
      <c r="S2274" s="99">
        <v>12525186.349281199</v>
      </c>
      <c r="T2274" s="19"/>
      <c r="U2274" s="23">
        <v>2.9263737815199399E-6</v>
      </c>
      <c r="V2274" s="63">
        <v>-0.55772864943719502</v>
      </c>
      <c r="W2274" s="23">
        <v>-2.3811242772353602E-3</v>
      </c>
      <c r="X2274" s="63">
        <v>-9.8408823923964501</v>
      </c>
      <c r="Y2274" s="23">
        <v>9.3115514046076004E-3</v>
      </c>
      <c r="Z2274" s="63">
        <v>14.1317585210491</v>
      </c>
      <c r="AA2274" s="23">
        <v>1.0361835571529801E-2</v>
      </c>
      <c r="AB2274" s="63">
        <v>17.942799266806102</v>
      </c>
      <c r="AC2274" s="23">
        <v>6.5331641653756406E-2</v>
      </c>
      <c r="AD2274" s="63">
        <v>26.600461412919699</v>
      </c>
      <c r="AE2274" s="23">
        <v>9.8919338550331304E-2</v>
      </c>
      <c r="AF2274" s="64">
        <v>22.0852754389925</v>
      </c>
      <c r="AG2274" s="23">
        <v>4.6044231567066201E-4</v>
      </c>
      <c r="AH2274" s="63">
        <v>-6.0487815691885798</v>
      </c>
      <c r="AI2274" s="23">
        <v>1.20486913583591E-2</v>
      </c>
      <c r="AJ2274" s="63">
        <v>11.2909821080393</v>
      </c>
      <c r="AK2274" s="23">
        <v>0.26436669999937301</v>
      </c>
      <c r="AL2274" s="23">
        <v>4.0553216829721399E-2</v>
      </c>
      <c r="AM2274" s="63">
        <v>16.146925118664502</v>
      </c>
      <c r="AN2274" s="19"/>
      <c r="AO2274" s="26">
        <v>1.2401619087540901E-2</v>
      </c>
      <c r="AP2274" s="26">
        <v>-2.1818366746629202E-2</v>
      </c>
      <c r="AQ2274" s="26">
        <v>2.6887616184467299E-2</v>
      </c>
      <c r="AR2274" s="26">
        <v>-2.0511058402007599E-2</v>
      </c>
      <c r="AS2274" s="24">
        <v>7</v>
      </c>
      <c r="AT2274" s="24">
        <v>5</v>
      </c>
      <c r="AU2274" s="24">
        <v>7</v>
      </c>
      <c r="AV2274" s="25">
        <v>5</v>
      </c>
      <c r="AW2274" s="19"/>
      <c r="AX2274" s="29">
        <v>4.09009690178209E-2</v>
      </c>
      <c r="AY2274" s="30">
        <v>-0.44543122023105802</v>
      </c>
      <c r="AZ2274" s="30">
        <v>0.43618938657300499</v>
      </c>
      <c r="BA2274" s="30">
        <v>-0.563277060620749</v>
      </c>
      <c r="BB2274" s="62">
        <v>4.2122677429051701E-3</v>
      </c>
      <c r="BC2274" s="108">
        <v>-5.8882841006197904</v>
      </c>
      <c r="BD2274" s="22">
        <v>43748</v>
      </c>
      <c r="BE2274" s="22">
        <v>43914</v>
      </c>
      <c r="BF2274" s="24"/>
      <c r="BG2274" s="22"/>
    </row>
    <row r="2275" spans="2:59" x14ac:dyDescent="0.25">
      <c r="B2275" s="17" t="s">
        <v>2289</v>
      </c>
      <c r="C2275" s="17" t="s">
        <v>6555</v>
      </c>
      <c r="D2275" s="17" t="s">
        <v>3387</v>
      </c>
      <c r="E2275" s="20" t="s">
        <v>7292</v>
      </c>
      <c r="F2275" s="20" t="s">
        <v>3160</v>
      </c>
      <c r="G2275" s="82" t="s">
        <v>7253</v>
      </c>
      <c r="H2275" s="85" t="s">
        <v>7265</v>
      </c>
      <c r="I2275" s="21" t="s">
        <v>7417</v>
      </c>
      <c r="J2275" s="21" t="s">
        <v>8492</v>
      </c>
      <c r="L2275" s="22">
        <v>44015</v>
      </c>
      <c r="M2275" s="98">
        <v>1226.66709999926</v>
      </c>
      <c r="N2275" s="94">
        <v>1226.66709999926</v>
      </c>
      <c r="O2275" s="94">
        <v>1252.16220000014</v>
      </c>
      <c r="P2275" s="62">
        <f t="shared" si="35"/>
        <v>0.97963913940152703</v>
      </c>
      <c r="Q2275" s="22">
        <v>43748</v>
      </c>
      <c r="R2275" s="99">
        <v>26587257.947000001</v>
      </c>
      <c r="S2275" s="99">
        <v>11742759.4467344</v>
      </c>
      <c r="T2275" s="19"/>
      <c r="U2275" s="23">
        <v>-9.6194698926410604E-6</v>
      </c>
      <c r="V2275" s="63">
        <v>-0.55898323380461101</v>
      </c>
      <c r="W2275" s="23">
        <v>-2.7563749872569999E-3</v>
      </c>
      <c r="X2275" s="63">
        <v>-9.8784074633877008</v>
      </c>
      <c r="Y2275" s="23">
        <v>7.0104319947858996E-3</v>
      </c>
      <c r="Z2275" s="63">
        <v>13.901646580066901</v>
      </c>
      <c r="AA2275" s="23">
        <v>5.728468822781E-3</v>
      </c>
      <c r="AB2275" s="63">
        <v>17.479462591931199</v>
      </c>
      <c r="AC2275" s="23">
        <v>5.5589776156921303E-2</v>
      </c>
      <c r="AD2275" s="63">
        <v>25.6262748632289</v>
      </c>
      <c r="AE2275" s="23">
        <v>8.3745745561900606E-2</v>
      </c>
      <c r="AF2275" s="64">
        <v>20.567916140164002</v>
      </c>
      <c r="AG2275" s="23">
        <v>4.2278721775801398E-4</v>
      </c>
      <c r="AH2275" s="63">
        <v>-6.0525470789798401</v>
      </c>
      <c r="AI2275" s="23">
        <v>9.7033555703092099E-3</v>
      </c>
      <c r="AJ2275" s="63">
        <v>11.056448529241599</v>
      </c>
      <c r="AK2275" s="23">
        <v>0.226667099999904</v>
      </c>
      <c r="AL2275" s="23">
        <v>3.52289394049876E-2</v>
      </c>
      <c r="AM2275" s="63">
        <v>12.3769651187176</v>
      </c>
      <c r="AN2275" s="19"/>
      <c r="AO2275" s="26">
        <v>1.2388885574182501E-2</v>
      </c>
      <c r="AP2275" s="26">
        <v>-2.1830674426382798E-2</v>
      </c>
      <c r="AQ2275" s="26">
        <v>2.65012529907835E-2</v>
      </c>
      <c r="AR2275" s="26">
        <v>-2.0891805515020699E-2</v>
      </c>
      <c r="AS2275" s="24">
        <v>7</v>
      </c>
      <c r="AT2275" s="24">
        <v>5</v>
      </c>
      <c r="AU2275" s="24">
        <v>7</v>
      </c>
      <c r="AV2275" s="25">
        <v>5</v>
      </c>
      <c r="AW2275" s="19"/>
      <c r="AX2275" s="29">
        <v>4.0893985803268203E-2</v>
      </c>
      <c r="AY2275" s="30">
        <v>-0.54889864739925498</v>
      </c>
      <c r="AZ2275" s="30">
        <v>0.42118369068384698</v>
      </c>
      <c r="BA2275" s="30">
        <v>-0.69228751049377002</v>
      </c>
      <c r="BB2275" s="62">
        <v>4.2114893524012598E-3</v>
      </c>
      <c r="BC2275" s="108">
        <v>-6.0842676772008399</v>
      </c>
      <c r="BD2275" s="22">
        <v>43748</v>
      </c>
      <c r="BE2275" s="22">
        <v>43914</v>
      </c>
      <c r="BF2275" s="24"/>
      <c r="BG2275" s="22"/>
    </row>
    <row r="2276" spans="2:59" x14ac:dyDescent="0.25">
      <c r="B2276" s="17" t="s">
        <v>2290</v>
      </c>
      <c r="C2276" s="17" t="s">
        <v>6556</v>
      </c>
      <c r="D2276" s="17" t="s">
        <v>3387</v>
      </c>
      <c r="E2276" s="20" t="s">
        <v>7293</v>
      </c>
      <c r="F2276" s="20" t="s">
        <v>3160</v>
      </c>
      <c r="G2276" s="82" t="s">
        <v>7253</v>
      </c>
      <c r="H2276" s="85" t="s">
        <v>7265</v>
      </c>
      <c r="I2276" s="21" t="s">
        <v>7417</v>
      </c>
      <c r="J2276" s="21" t="s">
        <v>8493</v>
      </c>
      <c r="L2276" s="22">
        <v>44015</v>
      </c>
      <c r="M2276" s="98">
        <v>1234.73299999908</v>
      </c>
      <c r="N2276" s="94">
        <v>1234.73299999908</v>
      </c>
      <c r="O2276" s="94">
        <v>1259.51999999955</v>
      </c>
      <c r="P2276" s="62">
        <f t="shared" si="35"/>
        <v>0.98032028074148969</v>
      </c>
      <c r="Q2276" s="22">
        <v>43748</v>
      </c>
      <c r="R2276" s="99">
        <v>62611139.876999997</v>
      </c>
      <c r="S2276" s="99">
        <v>31441513.209093701</v>
      </c>
      <c r="T2276" s="19"/>
      <c r="U2276" s="23">
        <v>-7.0460082497447704E-6</v>
      </c>
      <c r="V2276" s="63">
        <v>-0.55872588764032105</v>
      </c>
      <c r="W2276" s="23">
        <v>-2.67856883328932E-3</v>
      </c>
      <c r="X2276" s="63">
        <v>-9.8706268480018498</v>
      </c>
      <c r="Y2276" s="23">
        <v>7.48720785668411E-3</v>
      </c>
      <c r="Z2276" s="63">
        <v>13.9493241662567</v>
      </c>
      <c r="AA2276" s="23">
        <v>6.6877271583507501E-3</v>
      </c>
      <c r="AB2276" s="63">
        <v>17.5753884254955</v>
      </c>
      <c r="AC2276" s="23">
        <v>5.7603004755946999E-2</v>
      </c>
      <c r="AD2276" s="63">
        <v>25.827597723138801</v>
      </c>
      <c r="AE2276" s="23">
        <v>8.6868841577670497E-2</v>
      </c>
      <c r="AF2276" s="64">
        <v>20.880225741741</v>
      </c>
      <c r="AG2276" s="23">
        <v>4.3064280725957398E-4</v>
      </c>
      <c r="AH2276" s="63">
        <v>-6.0517615200296904</v>
      </c>
      <c r="AI2276" s="23">
        <v>1.01893283263053E-2</v>
      </c>
      <c r="AJ2276" s="63">
        <v>11.1050458048412</v>
      </c>
      <c r="AK2276" s="23">
        <v>0.23473299999925101</v>
      </c>
      <c r="AL2276" s="23">
        <v>3.6379393650349798E-2</v>
      </c>
      <c r="AM2276" s="63">
        <v>13.183555118652301</v>
      </c>
      <c r="AN2276" s="19"/>
      <c r="AO2276" s="26">
        <v>1.23915795520588E-2</v>
      </c>
      <c r="AP2276" s="26">
        <v>-2.1828195614944E-2</v>
      </c>
      <c r="AQ2276" s="26">
        <v>2.6581367555991199E-2</v>
      </c>
      <c r="AR2276" s="26">
        <v>-2.0812847125853299E-2</v>
      </c>
      <c r="AS2276" s="24">
        <v>7</v>
      </c>
      <c r="AT2276" s="24">
        <v>5</v>
      </c>
      <c r="AU2276" s="24">
        <v>7</v>
      </c>
      <c r="AV2276" s="25">
        <v>5</v>
      </c>
      <c r="AW2276" s="19"/>
      <c r="AX2276" s="29">
        <v>4.0895416732018901E-2</v>
      </c>
      <c r="AY2276" s="30">
        <v>-0.52747177249238997</v>
      </c>
      <c r="AZ2276" s="30">
        <v>0.42429100934623398</v>
      </c>
      <c r="BA2276" s="30">
        <v>-0.66562851176058802</v>
      </c>
      <c r="BB2276" s="62">
        <v>4.21164890169621E-3</v>
      </c>
      <c r="BC2276" s="108">
        <v>-6.04365948926716</v>
      </c>
      <c r="BD2276" s="22">
        <v>43748</v>
      </c>
      <c r="BE2276" s="22">
        <v>43914</v>
      </c>
      <c r="BF2276" s="24"/>
      <c r="BG2276" s="22"/>
    </row>
    <row r="2277" spans="2:59" x14ac:dyDescent="0.25">
      <c r="B2277" s="17" t="s">
        <v>2291</v>
      </c>
      <c r="C2277" s="17" t="s">
        <v>6557</v>
      </c>
      <c r="D2277" s="17" t="s">
        <v>3387</v>
      </c>
      <c r="E2277" s="20" t="s">
        <v>7337</v>
      </c>
      <c r="F2277" s="20" t="s">
        <v>3160</v>
      </c>
      <c r="G2277" s="82" t="s">
        <v>7253</v>
      </c>
      <c r="H2277" s="85" t="s">
        <v>7265</v>
      </c>
      <c r="I2277" s="21" t="s">
        <v>7417</v>
      </c>
      <c r="J2277" s="21" t="s">
        <v>8494</v>
      </c>
      <c r="L2277" s="22">
        <v>44015</v>
      </c>
      <c r="M2277" s="98">
        <v>1270.8643999993801</v>
      </c>
      <c r="N2277" s="94">
        <v>1270.8643999993801</v>
      </c>
      <c r="O2277" s="94">
        <v>1291.99410000071</v>
      </c>
      <c r="P2277" s="62">
        <f t="shared" si="35"/>
        <v>0.98364566834994194</v>
      </c>
      <c r="Q2277" s="22">
        <v>43748</v>
      </c>
      <c r="R2277" s="99">
        <v>9136126.6410000008</v>
      </c>
      <c r="S2277" s="99">
        <v>4412860.8660546904</v>
      </c>
      <c r="T2277" s="19"/>
      <c r="U2277" s="23">
        <v>5.5867785704322202E-6</v>
      </c>
      <c r="V2277" s="63">
        <v>-0.55746260895830302</v>
      </c>
      <c r="W2277" s="23">
        <v>-2.2993526499703902E-3</v>
      </c>
      <c r="X2277" s="63">
        <v>-9.8327052296663204</v>
      </c>
      <c r="Y2277" s="23">
        <v>9.8135586740681902E-3</v>
      </c>
      <c r="Z2277" s="63">
        <v>14.1819592479878</v>
      </c>
      <c r="AA2277" s="23">
        <v>1.13740389424493E-2</v>
      </c>
      <c r="AB2277" s="63">
        <v>18.0440196038981</v>
      </c>
      <c r="AC2277" s="23">
        <v>6.7465920810718699E-2</v>
      </c>
      <c r="AD2277" s="63">
        <v>26.813889328594101</v>
      </c>
      <c r="AE2277" s="23">
        <v>0.10222258147769001</v>
      </c>
      <c r="AF2277" s="64">
        <v>22.415599731728399</v>
      </c>
      <c r="AG2277" s="23">
        <v>4.6856209519319198E-4</v>
      </c>
      <c r="AH2277" s="63">
        <v>-6.0479695912363196</v>
      </c>
      <c r="AI2277" s="23">
        <v>1.25603547567152E-2</v>
      </c>
      <c r="AJ2277" s="63">
        <v>11.3421484478749</v>
      </c>
      <c r="AK2277" s="23">
        <v>0.27086439999955503</v>
      </c>
      <c r="AL2277" s="23">
        <v>4.18017583342589E-2</v>
      </c>
      <c r="AM2277" s="63">
        <v>19.049105511861899</v>
      </c>
      <c r="AN2277" s="19"/>
      <c r="AO2277" s="26">
        <v>1.2404418886944799E-2</v>
      </c>
      <c r="AP2277" s="26">
        <v>-2.18157393655929E-2</v>
      </c>
      <c r="AQ2277" s="26">
        <v>2.6971822950145E-2</v>
      </c>
      <c r="AR2277" s="26">
        <v>-2.0428131304470298E-2</v>
      </c>
      <c r="AS2277" s="24">
        <v>7</v>
      </c>
      <c r="AT2277" s="24">
        <v>5</v>
      </c>
      <c r="AU2277" s="24">
        <v>7</v>
      </c>
      <c r="AV2277" s="25">
        <v>5</v>
      </c>
      <c r="AW2277" s="19"/>
      <c r="AX2277" s="29">
        <v>4.0902611890414803E-2</v>
      </c>
      <c r="AY2277" s="30">
        <v>-0.422836772772825</v>
      </c>
      <c r="AZ2277" s="30">
        <v>0.439466678687495</v>
      </c>
      <c r="BA2277" s="30">
        <v>-0.53501173976474103</v>
      </c>
      <c r="BB2277" s="62">
        <v>4.2124497944178102E-3</v>
      </c>
      <c r="BC2277" s="108">
        <v>-5.8455297899854504</v>
      </c>
      <c r="BD2277" s="22">
        <v>43748</v>
      </c>
      <c r="BE2277" s="22">
        <v>43914</v>
      </c>
      <c r="BF2277" s="24"/>
      <c r="BG2277" s="22"/>
    </row>
    <row r="2278" spans="2:59" x14ac:dyDescent="0.25">
      <c r="B2278" s="17" t="s">
        <v>2292</v>
      </c>
      <c r="C2278" s="17" t="s">
        <v>6558</v>
      </c>
      <c r="D2278" s="17" t="s">
        <v>3387</v>
      </c>
      <c r="E2278" s="20" t="s">
        <v>7294</v>
      </c>
      <c r="F2278" s="20" t="s">
        <v>3160</v>
      </c>
      <c r="G2278" s="82" t="s">
        <v>7253</v>
      </c>
      <c r="H2278" s="85" t="s">
        <v>7265</v>
      </c>
      <c r="I2278" s="21" t="s">
        <v>7417</v>
      </c>
      <c r="J2278" s="21" t="s">
        <v>8495</v>
      </c>
      <c r="L2278" s="22">
        <v>44015</v>
      </c>
      <c r="M2278" s="98">
        <v>1203.20749999955</v>
      </c>
      <c r="N2278" s="94">
        <v>1203.20749999955</v>
      </c>
      <c r="O2278" s="94">
        <v>1227.14839999937</v>
      </c>
      <c r="P2278" s="62">
        <f t="shared" si="35"/>
        <v>0.98049062362805328</v>
      </c>
      <c r="Q2278" s="22">
        <v>43748</v>
      </c>
      <c r="R2278" s="99">
        <v>5682565.017</v>
      </c>
      <c r="S2278" s="99">
        <v>4198152.7716796901</v>
      </c>
      <c r="T2278" s="19"/>
      <c r="U2278" s="23">
        <v>-6.39952031633584E-6</v>
      </c>
      <c r="V2278" s="63">
        <v>-0.55866123884698005</v>
      </c>
      <c r="W2278" s="23">
        <v>-2.6591170289975699E-3</v>
      </c>
      <c r="X2278" s="63">
        <v>-9.8686816675617592</v>
      </c>
      <c r="Y2278" s="23">
        <v>7.6064939294155903E-3</v>
      </c>
      <c r="Z2278" s="63">
        <v>13.9612527735299</v>
      </c>
      <c r="AA2278" s="23">
        <v>6.9276896174414997E-3</v>
      </c>
      <c r="AB2278" s="63">
        <v>17.599384671397299</v>
      </c>
      <c r="AC2278" s="23">
        <v>5.8106871116251603E-2</v>
      </c>
      <c r="AD2278" s="63">
        <v>25.8779843591619</v>
      </c>
      <c r="AE2278" s="23">
        <v>8.7762012317398302E-2</v>
      </c>
      <c r="AF2278" s="64">
        <v>20.969542815699199</v>
      </c>
      <c r="AG2278" s="23">
        <v>4.32531382102752E-4</v>
      </c>
      <c r="AH2278" s="63">
        <v>-6.0515726625453699</v>
      </c>
      <c r="AI2278" s="23">
        <v>1.03108668208733E-2</v>
      </c>
      <c r="AJ2278" s="63">
        <v>11.117199654298</v>
      </c>
      <c r="AK2278" s="23">
        <v>0.203207499998971</v>
      </c>
      <c r="AL2278" s="23">
        <v>3.5482390787365099E-2</v>
      </c>
      <c r="AM2278" s="63">
        <v>16.805848649179101</v>
      </c>
      <c r="AN2278" s="19"/>
      <c r="AO2278" s="26">
        <v>1.2392204536809E-2</v>
      </c>
      <c r="AP2278" s="26">
        <v>-2.1827475608915799E-2</v>
      </c>
      <c r="AQ2278" s="26">
        <v>2.6601507399391301E-2</v>
      </c>
      <c r="AR2278" s="26">
        <v>-2.07932033099496E-2</v>
      </c>
      <c r="AS2278" s="24">
        <v>7</v>
      </c>
      <c r="AT2278" s="24">
        <v>5</v>
      </c>
      <c r="AU2278" s="24">
        <v>7</v>
      </c>
      <c r="AV2278" s="25">
        <v>5</v>
      </c>
      <c r="AW2278" s="19"/>
      <c r="AX2278" s="29">
        <v>4.0895717341045398E-2</v>
      </c>
      <c r="AY2278" s="30">
        <v>-0.52211637022355695</v>
      </c>
      <c r="AZ2278" s="30">
        <v>0.42506762717857799</v>
      </c>
      <c r="BA2278" s="30">
        <v>-0.65896064046501102</v>
      </c>
      <c r="BB2278" s="62">
        <v>4.2116830042004897E-3</v>
      </c>
      <c r="BC2278" s="108">
        <v>-6.0335001047278602</v>
      </c>
      <c r="BD2278" s="22">
        <v>43748</v>
      </c>
      <c r="BE2278" s="22">
        <v>43914</v>
      </c>
      <c r="BF2278" s="24"/>
      <c r="BG2278" s="22"/>
    </row>
    <row r="2279" spans="2:59" x14ac:dyDescent="0.25">
      <c r="B2279" s="17" t="s">
        <v>2293</v>
      </c>
      <c r="C2279" s="17" t="s">
        <v>6559</v>
      </c>
      <c r="D2279" s="17" t="s">
        <v>3387</v>
      </c>
      <c r="E2279" s="20" t="s">
        <v>7322</v>
      </c>
      <c r="F2279" s="20" t="s">
        <v>3160</v>
      </c>
      <c r="G2279" s="82" t="s">
        <v>7253</v>
      </c>
      <c r="H2279" s="85" t="s">
        <v>7265</v>
      </c>
      <c r="I2279" s="21" t="s">
        <v>7417</v>
      </c>
      <c r="J2279" s="21" t="s">
        <v>8496</v>
      </c>
      <c r="L2279" s="22">
        <v>44015</v>
      </c>
      <c r="M2279" s="98">
        <v>1168.8828999996199</v>
      </c>
      <c r="N2279" s="94">
        <v>1168.8828999996199</v>
      </c>
      <c r="O2279" s="94">
        <v>1184.6106000002501</v>
      </c>
      <c r="P2279" s="62">
        <f t="shared" si="35"/>
        <v>0.98672331650533363</v>
      </c>
      <c r="Q2279" s="22">
        <v>43748</v>
      </c>
      <c r="R2279" s="99">
        <v>121.736</v>
      </c>
      <c r="S2279" s="99">
        <v>120.707877862573</v>
      </c>
      <c r="T2279" s="19"/>
      <c r="U2279" s="23">
        <v>1.64262091857381E-5</v>
      </c>
      <c r="V2279" s="63">
        <v>-0.55637866589677298</v>
      </c>
      <c r="W2279" s="23">
        <v>-1.9757565969484902E-3</v>
      </c>
      <c r="X2279" s="63">
        <v>-9.8003456243604905</v>
      </c>
      <c r="Y2279" s="23">
        <v>1.20125543671747E-2</v>
      </c>
      <c r="Z2279" s="63">
        <v>14.401858817305801</v>
      </c>
      <c r="AA2279" s="23">
        <v>1.57617877302982E-2</v>
      </c>
      <c r="AB2279" s="63">
        <v>18.4827944826975</v>
      </c>
      <c r="AC2279" s="23">
        <v>7.6461867007310502E-2</v>
      </c>
      <c r="AD2279" s="63">
        <v>27.7134839482605</v>
      </c>
      <c r="AE2279" s="23">
        <v>0.11586119319879799</v>
      </c>
      <c r="AF2279" s="64">
        <v>23.779460903839201</v>
      </c>
      <c r="AG2279" s="23">
        <v>4.9310677604807996E-4</v>
      </c>
      <c r="AH2279" s="63">
        <v>-6.0455151231508397</v>
      </c>
      <c r="AI2279" s="23">
        <v>1.48049612525938E-2</v>
      </c>
      <c r="AJ2279" s="63">
        <v>11.566609097470099</v>
      </c>
      <c r="AK2279" s="23">
        <v>0.168882899999444</v>
      </c>
      <c r="AL2279" s="23">
        <v>3.9662731174757902E-2</v>
      </c>
      <c r="AM2279" s="63">
        <v>15.518460242674299</v>
      </c>
      <c r="AN2279" s="19"/>
      <c r="AO2279" s="26">
        <v>1.2410143539455E-2</v>
      </c>
      <c r="AP2279" s="26">
        <v>-2.1809157533425601E-2</v>
      </c>
      <c r="AQ2279" s="26">
        <v>2.72999009866908E-2</v>
      </c>
      <c r="AR2279" s="26">
        <v>-2.00313305840609E-2</v>
      </c>
      <c r="AS2279" s="24">
        <v>7</v>
      </c>
      <c r="AT2279" s="24">
        <v>5</v>
      </c>
      <c r="AU2279" s="24">
        <v>7</v>
      </c>
      <c r="AV2279" s="25">
        <v>5</v>
      </c>
      <c r="AW2279" s="19"/>
      <c r="AX2279" s="29">
        <v>4.0912629093581898E-2</v>
      </c>
      <c r="AY2279" s="30">
        <v>-0.32497631005890099</v>
      </c>
      <c r="AZ2279" s="30">
        <v>0.45361126702982801</v>
      </c>
      <c r="BA2279" s="30">
        <v>-0.41215366785900198</v>
      </c>
      <c r="BB2279" s="62">
        <v>4.2135209346406601E-3</v>
      </c>
      <c r="BC2279" s="108">
        <v>-5.6567786916857603</v>
      </c>
      <c r="BD2279" s="22">
        <v>43748</v>
      </c>
      <c r="BE2279" s="22">
        <v>43914</v>
      </c>
      <c r="BF2279" s="24"/>
      <c r="BG2279" s="22"/>
    </row>
    <row r="2280" spans="2:59" x14ac:dyDescent="0.25">
      <c r="B2280" s="17" t="s">
        <v>2294</v>
      </c>
      <c r="C2280" s="17" t="s">
        <v>6560</v>
      </c>
      <c r="D2280" s="17" t="s">
        <v>3387</v>
      </c>
      <c r="E2280" s="20" t="s">
        <v>7406</v>
      </c>
      <c r="F2280" s="20" t="s">
        <v>3160</v>
      </c>
      <c r="G2280" s="82" t="s">
        <v>7253</v>
      </c>
      <c r="H2280" s="85" t="s">
        <v>7265</v>
      </c>
      <c r="I2280" s="21" t="s">
        <v>7417</v>
      </c>
      <c r="J2280" s="21" t="s">
        <v>8497</v>
      </c>
      <c r="L2280" s="22">
        <v>44015</v>
      </c>
      <c r="M2280" s="98">
        <v>1130.00779999979</v>
      </c>
      <c r="N2280" s="94">
        <v>1130.00779999979</v>
      </c>
      <c r="O2280" s="94">
        <v>1142.5219999998801</v>
      </c>
      <c r="P2280" s="62">
        <f t="shared" si="35"/>
        <v>0.98904686299249256</v>
      </c>
      <c r="Q2280" s="22">
        <v>43748</v>
      </c>
      <c r="R2280" s="99">
        <v>9589208.2760000005</v>
      </c>
      <c r="S2280" s="99">
        <v>19301389.351406299</v>
      </c>
      <c r="T2280" s="19"/>
      <c r="U2280" s="23">
        <v>2.6106696168426401E-5</v>
      </c>
      <c r="V2280" s="63">
        <v>-0.55541061719850404</v>
      </c>
      <c r="W2280" s="23">
        <v>-1.6858141416378201E-3</v>
      </c>
      <c r="X2280" s="63">
        <v>-9.7713513788330602</v>
      </c>
      <c r="Y2280" s="23">
        <v>1.3586813200163301E-2</v>
      </c>
      <c r="Z2280" s="63">
        <v>14.5592847006046</v>
      </c>
      <c r="AA2280" s="23">
        <v>1.89983261498128E-2</v>
      </c>
      <c r="AB2280" s="63">
        <v>18.8064483246417</v>
      </c>
      <c r="AC2280" s="23">
        <v>8.3609795765369199E-2</v>
      </c>
      <c r="AD2280" s="63">
        <v>28.428276824066401</v>
      </c>
      <c r="AE2280" s="23"/>
      <c r="AF2280" s="64"/>
      <c r="AG2280" s="23">
        <v>5.3018879771116201E-4</v>
      </c>
      <c r="AH2280" s="63">
        <v>-6.0418069209845298</v>
      </c>
      <c r="AI2280" s="23">
        <v>1.6406303546318699E-2</v>
      </c>
      <c r="AJ2280" s="63">
        <v>11.7267433268426</v>
      </c>
      <c r="AK2280" s="23">
        <v>0.130007800000458</v>
      </c>
      <c r="AL2280" s="23">
        <v>4.0596425433250302E-2</v>
      </c>
      <c r="AM2280" s="63">
        <v>29.769754098961101</v>
      </c>
      <c r="AN2280" s="19"/>
      <c r="AO2280" s="26">
        <v>1.24252979330777E-2</v>
      </c>
      <c r="AP2280" s="26">
        <v>-2.17956556743957E-2</v>
      </c>
      <c r="AQ2280" s="26">
        <v>2.76032817018859E-2</v>
      </c>
      <c r="AR2280" s="26">
        <v>-1.9805580664069601E-2</v>
      </c>
      <c r="AS2280" s="24">
        <v>7</v>
      </c>
      <c r="AT2280" s="24">
        <v>5</v>
      </c>
      <c r="AU2280" s="24">
        <v>7</v>
      </c>
      <c r="AV2280" s="25">
        <v>5</v>
      </c>
      <c r="AW2280" s="19"/>
      <c r="AX2280" s="29">
        <v>4.09155588871363E-2</v>
      </c>
      <c r="AY2280" s="30">
        <v>-0.252707821254262</v>
      </c>
      <c r="AZ2280" s="30">
        <v>0.46414812423972801</v>
      </c>
      <c r="BA2280" s="30">
        <v>-0.32112530784843302</v>
      </c>
      <c r="BB2280" s="62">
        <v>4.2138809018706499E-3</v>
      </c>
      <c r="BC2280" s="108">
        <v>-5.5242699922091596</v>
      </c>
      <c r="BD2280" s="22">
        <v>43748</v>
      </c>
      <c r="BE2280" s="22">
        <v>43914</v>
      </c>
      <c r="BF2280" s="24"/>
      <c r="BG2280" s="22"/>
    </row>
    <row r="2281" spans="2:59" x14ac:dyDescent="0.25">
      <c r="B2281" s="17" t="s">
        <v>2295</v>
      </c>
      <c r="C2281" s="17" t="s">
        <v>6561</v>
      </c>
      <c r="D2281" s="17" t="s">
        <v>3388</v>
      </c>
      <c r="E2281" s="20" t="s">
        <v>7289</v>
      </c>
      <c r="F2281" s="20" t="s">
        <v>3160</v>
      </c>
      <c r="G2281" s="82" t="s">
        <v>7253</v>
      </c>
      <c r="H2281" s="85" t="s">
        <v>7261</v>
      </c>
      <c r="I2281" s="21" t="s">
        <v>7417</v>
      </c>
      <c r="J2281" s="21" t="s">
        <v>8498</v>
      </c>
      <c r="L2281" s="22">
        <v>44015</v>
      </c>
      <c r="M2281" s="98">
        <v>1121.2686000000699</v>
      </c>
      <c r="N2281" s="94">
        <v>1121.2686000000699</v>
      </c>
      <c r="O2281" s="94">
        <v>1198.6325000003001</v>
      </c>
      <c r="P2281" s="62">
        <f t="shared" si="35"/>
        <v>0.93545653067123513</v>
      </c>
      <c r="Q2281" s="22">
        <v>43747</v>
      </c>
      <c r="R2281" s="99">
        <v>1192950.942</v>
      </c>
      <c r="S2281" s="99">
        <v>4340418.1278593801</v>
      </c>
      <c r="T2281" s="19"/>
      <c r="U2281" s="23">
        <v>8.30106184366741E-4</v>
      </c>
      <c r="V2281" s="63">
        <v>-0.47501066837867301</v>
      </c>
      <c r="W2281" s="23">
        <v>-9.7001195626944504E-4</v>
      </c>
      <c r="X2281" s="63">
        <v>-9.6997711602889503</v>
      </c>
      <c r="Y2281" s="23">
        <v>-3.9071785738087797E-2</v>
      </c>
      <c r="Z2281" s="63">
        <v>9.2934248067758691</v>
      </c>
      <c r="AA2281" s="23">
        <v>-4.6804542277677698E-2</v>
      </c>
      <c r="AB2281" s="63">
        <v>12.2261614818854</v>
      </c>
      <c r="AC2281" s="23">
        <v>2.3354006407316801E-4</v>
      </c>
      <c r="AD2281" s="63">
        <v>20.090651253936802</v>
      </c>
      <c r="AE2281" s="23">
        <v>2.1848280306585401E-2</v>
      </c>
      <c r="AF2281" s="64">
        <v>14.378169614617899</v>
      </c>
      <c r="AG2281" s="23">
        <v>3.0724646603630401E-4</v>
      </c>
      <c r="AH2281" s="63">
        <v>-6.0641011541520102</v>
      </c>
      <c r="AI2281" s="23">
        <v>-3.7457126240042299E-2</v>
      </c>
      <c r="AJ2281" s="63">
        <v>6.3404003481991804</v>
      </c>
      <c r="AK2281" s="23">
        <v>0.12126859999989401</v>
      </c>
      <c r="AL2281" s="23">
        <v>2.06823035550769E-2</v>
      </c>
      <c r="AM2281" s="63">
        <v>5.0707338588836102</v>
      </c>
      <c r="AN2281" s="19"/>
      <c r="AO2281" s="26">
        <v>1.6754231695813401E-2</v>
      </c>
      <c r="AP2281" s="26">
        <v>-1.33481818666041E-2</v>
      </c>
      <c r="AQ2281" s="26">
        <v>5.3757559726363997E-3</v>
      </c>
      <c r="AR2281" s="26">
        <v>-2.08453429922884E-2</v>
      </c>
      <c r="AS2281" s="24">
        <v>7</v>
      </c>
      <c r="AT2281" s="24">
        <v>5</v>
      </c>
      <c r="AU2281" s="24">
        <v>7</v>
      </c>
      <c r="AV2281" s="25">
        <v>5</v>
      </c>
      <c r="AW2281" s="19"/>
      <c r="AX2281" s="29">
        <v>4.2241570671176301E-2</v>
      </c>
      <c r="AY2281" s="30">
        <v>-1.7406835115179999</v>
      </c>
      <c r="AZ2281" s="30">
        <v>0.239080901424813</v>
      </c>
      <c r="BA2281" s="30">
        <v>-2.29848072348977</v>
      </c>
      <c r="BB2281" s="62">
        <v>4.3632810028066196E-3</v>
      </c>
      <c r="BC2281" s="108">
        <v>-7.7982951404555898</v>
      </c>
      <c r="BD2281" s="22">
        <v>43747</v>
      </c>
      <c r="BE2281" s="22">
        <v>43983</v>
      </c>
      <c r="BF2281" s="24"/>
      <c r="BG2281" s="22"/>
    </row>
    <row r="2282" spans="2:59" x14ac:dyDescent="0.25">
      <c r="B2282" s="17" t="s">
        <v>2296</v>
      </c>
      <c r="C2282" s="17" t="s">
        <v>6562</v>
      </c>
      <c r="D2282" s="17" t="s">
        <v>3388</v>
      </c>
      <c r="E2282" s="20" t="s">
        <v>7335</v>
      </c>
      <c r="F2282" s="20" t="s">
        <v>3160</v>
      </c>
      <c r="G2282" s="82" t="s">
        <v>7253</v>
      </c>
      <c r="H2282" s="85" t="s">
        <v>7261</v>
      </c>
      <c r="I2282" s="21" t="s">
        <v>7417</v>
      </c>
      <c r="J2282" s="21" t="s">
        <v>8499</v>
      </c>
      <c r="L2282" s="22">
        <v>44015</v>
      </c>
      <c r="M2282" s="98">
        <v>1158.6403000000901</v>
      </c>
      <c r="N2282" s="94">
        <v>1158.6403000000901</v>
      </c>
      <c r="O2282" s="94">
        <v>1235.0190999992201</v>
      </c>
      <c r="P2282" s="62">
        <f t="shared" si="35"/>
        <v>0.93815577427168673</v>
      </c>
      <c r="Q2282" s="22">
        <v>43747</v>
      </c>
      <c r="R2282" s="99">
        <v>112.483</v>
      </c>
      <c r="S2282" s="99">
        <v>10223.9506717529</v>
      </c>
      <c r="T2282" s="19"/>
      <c r="U2282" s="23">
        <v>8.4532467553799495E-4</v>
      </c>
      <c r="V2282" s="63">
        <v>-0.47348881926154701</v>
      </c>
      <c r="W2282" s="23">
        <v>-6.6628555305214799E-4</v>
      </c>
      <c r="X2282" s="63">
        <v>-9.6693985199672206</v>
      </c>
      <c r="Y2282" s="23">
        <v>-3.7232607844998697E-2</v>
      </c>
      <c r="Z2282" s="63">
        <v>9.4773425960884197</v>
      </c>
      <c r="AA2282" s="23">
        <v>-4.2892393242291299E-2</v>
      </c>
      <c r="AB2282" s="63">
        <v>12.617376385431299</v>
      </c>
      <c r="AC2282" s="23">
        <v>8.7459041260444792E-3</v>
      </c>
      <c r="AD2282" s="63">
        <v>20.941887660126699</v>
      </c>
      <c r="AE2282" s="23">
        <v>3.5194680145650602E-2</v>
      </c>
      <c r="AF2282" s="64">
        <v>15.712809598524499</v>
      </c>
      <c r="AG2282" s="23">
        <v>3.4681973011174699E-4</v>
      </c>
      <c r="AH2282" s="63">
        <v>-6.0601438277444704</v>
      </c>
      <c r="AI2282" s="23">
        <v>-3.5573417645537099E-2</v>
      </c>
      <c r="AJ2282" s="63">
        <v>6.5287712076533397</v>
      </c>
      <c r="AK2282" s="23">
        <v>0.158640300000116</v>
      </c>
      <c r="AL2282" s="23">
        <v>3.04764479642472E-2</v>
      </c>
      <c r="AM2282" s="63">
        <v>5.4809715633309697</v>
      </c>
      <c r="AN2282" s="19"/>
      <c r="AO2282" s="26">
        <v>1.67642805590731E-2</v>
      </c>
      <c r="AP2282" s="26">
        <v>-1.33223772736528E-2</v>
      </c>
      <c r="AQ2282" s="26">
        <v>5.6909219692897802E-3</v>
      </c>
      <c r="AR2282" s="26">
        <v>-2.0555228871671698E-2</v>
      </c>
      <c r="AS2282" s="24">
        <v>7</v>
      </c>
      <c r="AT2282" s="24">
        <v>5</v>
      </c>
      <c r="AU2282" s="24">
        <v>7</v>
      </c>
      <c r="AV2282" s="25">
        <v>5</v>
      </c>
      <c r="AW2282" s="19"/>
      <c r="AX2282" s="29">
        <v>4.2231557253035103E-2</v>
      </c>
      <c r="AY2282" s="30">
        <v>-1.6568601803774099</v>
      </c>
      <c r="AZ2282" s="30">
        <v>0.25163342751284301</v>
      </c>
      <c r="BA2282" s="30">
        <v>-2.1946933491235501</v>
      </c>
      <c r="BB2282" s="62">
        <v>4.3623230329149004E-3</v>
      </c>
      <c r="BC2282" s="108">
        <v>-7.5622636118714599</v>
      </c>
      <c r="BD2282" s="22">
        <v>43747</v>
      </c>
      <c r="BE2282" s="22">
        <v>43983</v>
      </c>
      <c r="BF2282" s="24"/>
      <c r="BG2282" s="22"/>
    </row>
    <row r="2283" spans="2:59" x14ac:dyDescent="0.25">
      <c r="B2283" s="17" t="s">
        <v>2297</v>
      </c>
      <c r="C2283" s="17" t="s">
        <v>6563</v>
      </c>
      <c r="D2283" s="17" t="s">
        <v>3388</v>
      </c>
      <c r="E2283" s="20" t="s">
        <v>7336</v>
      </c>
      <c r="F2283" s="20" t="s">
        <v>3160</v>
      </c>
      <c r="G2283" s="82" t="s">
        <v>7253</v>
      </c>
      <c r="H2283" s="85" t="s">
        <v>7261</v>
      </c>
      <c r="I2283" s="21" t="s">
        <v>7417</v>
      </c>
      <c r="J2283" s="21" t="s">
        <v>8500</v>
      </c>
      <c r="L2283" s="22">
        <v>44015</v>
      </c>
      <c r="M2283" s="98">
        <v>1156.2164999991701</v>
      </c>
      <c r="N2283" s="94">
        <v>1156.2164999991701</v>
      </c>
      <c r="O2283" s="94">
        <v>1156.2164999991701</v>
      </c>
      <c r="P2283" s="62">
        <f t="shared" si="35"/>
        <v>1</v>
      </c>
      <c r="Q2283" s="22">
        <v>44015</v>
      </c>
      <c r="R2283" s="99">
        <v>0</v>
      </c>
      <c r="S2283" s="99">
        <v>36350.063171752903</v>
      </c>
      <c r="T2283" s="19"/>
      <c r="U2283" s="23">
        <v>0</v>
      </c>
      <c r="V2283" s="63">
        <v>-0.55802128681534702</v>
      </c>
      <c r="W2283" s="23">
        <v>0</v>
      </c>
      <c r="X2283" s="63">
        <v>-9.6027699646656401</v>
      </c>
      <c r="Y2283" s="23">
        <v>0</v>
      </c>
      <c r="Z2283" s="63">
        <v>13.200603380581001</v>
      </c>
      <c r="AA2283" s="23">
        <v>7.7493265853263403E-3</v>
      </c>
      <c r="AB2283" s="63">
        <v>17.681548368185801</v>
      </c>
      <c r="AC2283" s="23">
        <v>3.37061905975133E-2</v>
      </c>
      <c r="AD2283" s="63">
        <v>23.4379163072736</v>
      </c>
      <c r="AE2283" s="23">
        <v>4.6524510200470097E-2</v>
      </c>
      <c r="AF2283" s="64">
        <v>16.845792603999101</v>
      </c>
      <c r="AG2283" s="23">
        <v>0</v>
      </c>
      <c r="AH2283" s="63">
        <v>-6.0948258007556397</v>
      </c>
      <c r="AI2283" s="23">
        <v>0</v>
      </c>
      <c r="AJ2283" s="63">
        <v>10.0861129722034</v>
      </c>
      <c r="AK2283" s="23">
        <v>0.15621649999957299</v>
      </c>
      <c r="AL2283" s="23">
        <v>3.0036571995879099E-2</v>
      </c>
      <c r="AM2283" s="63">
        <v>5.2385915632767102</v>
      </c>
      <c r="AN2283" s="19"/>
      <c r="AO2283" s="26">
        <v>1.8524497772887099E-3</v>
      </c>
      <c r="AP2283" s="26">
        <v>-7.94712946117215E-4</v>
      </c>
      <c r="AQ2283" s="26">
        <v>1.2862567382399001E-4</v>
      </c>
      <c r="AR2283" s="26">
        <v>0</v>
      </c>
      <c r="AS2283" s="24">
        <v>1</v>
      </c>
      <c r="AT2283" s="24">
        <v>0</v>
      </c>
      <c r="AU2283" s="24">
        <v>7</v>
      </c>
      <c r="AV2283" s="25">
        <v>5</v>
      </c>
      <c r="AW2283" s="19"/>
      <c r="AX2283" s="29">
        <v>2.8222189009147799E-3</v>
      </c>
      <c r="AY2283" s="30">
        <v>-7.3819759025864196</v>
      </c>
      <c r="AZ2283" s="30">
        <v>0.42049976671114597</v>
      </c>
      <c r="BA2283" s="30">
        <v>-10.8240208154602</v>
      </c>
      <c r="BB2283" s="62">
        <v>2.9172285387915099E-4</v>
      </c>
      <c r="BC2283" s="108">
        <v>-7.9471294635368395E-2</v>
      </c>
      <c r="BD2283" s="22">
        <v>43657</v>
      </c>
      <c r="BE2283" s="22">
        <v>43658</v>
      </c>
      <c r="BF2283" s="24">
        <v>4</v>
      </c>
      <c r="BG2283" s="22">
        <v>43663</v>
      </c>
    </row>
    <row r="2284" spans="2:59" x14ac:dyDescent="0.25">
      <c r="B2284" s="17" t="s">
        <v>2298</v>
      </c>
      <c r="C2284" s="17" t="s">
        <v>6564</v>
      </c>
      <c r="D2284" s="17" t="s">
        <v>3388</v>
      </c>
      <c r="E2284" s="20" t="s">
        <v>7290</v>
      </c>
      <c r="F2284" s="20" t="s">
        <v>3160</v>
      </c>
      <c r="G2284" s="82" t="s">
        <v>7253</v>
      </c>
      <c r="H2284" s="85" t="s">
        <v>7261</v>
      </c>
      <c r="I2284" s="21" t="s">
        <v>7417</v>
      </c>
      <c r="J2284" s="21" t="s">
        <v>8501</v>
      </c>
      <c r="L2284" s="22">
        <v>44015</v>
      </c>
      <c r="M2284" s="98">
        <v>1136.34219999984</v>
      </c>
      <c r="N2284" s="94">
        <v>1136.34219999984</v>
      </c>
      <c r="O2284" s="94">
        <v>1212.52229999937</v>
      </c>
      <c r="P2284" s="62">
        <f t="shared" si="35"/>
        <v>0.9371722070599694</v>
      </c>
      <c r="Q2284" s="22">
        <v>43747</v>
      </c>
      <c r="R2284" s="99">
        <v>931799.28799999994</v>
      </c>
      <c r="S2284" s="99">
        <v>1956690.2964687501</v>
      </c>
      <c r="T2284" s="19"/>
      <c r="U2284" s="23">
        <v>8.3689157509070399E-4</v>
      </c>
      <c r="V2284" s="63">
        <v>-0.474332129306276</v>
      </c>
      <c r="W2284" s="23">
        <v>-7.6529232683242299E-4</v>
      </c>
      <c r="X2284" s="63">
        <v>-9.6792991973488807</v>
      </c>
      <c r="Y2284" s="23">
        <v>-3.7876358791436401E-2</v>
      </c>
      <c r="Z2284" s="63">
        <v>9.4129675014410203</v>
      </c>
      <c r="AA2284" s="23">
        <v>-4.44150137409451E-2</v>
      </c>
      <c r="AB2284" s="63">
        <v>12.465114335558599</v>
      </c>
      <c r="AC2284" s="23">
        <v>5.2512096990540201E-3</v>
      </c>
      <c r="AD2284" s="63">
        <v>20.592418217449399</v>
      </c>
      <c r="AE2284" s="23">
        <v>2.9545396888352098E-2</v>
      </c>
      <c r="AF2284" s="64">
        <v>15.1478812728019</v>
      </c>
      <c r="AG2284" s="23">
        <v>3.2773755629023098E-4</v>
      </c>
      <c r="AH2284" s="63">
        <v>-6.0620520451266202</v>
      </c>
      <c r="AI2284" s="23">
        <v>-3.62398687238965E-2</v>
      </c>
      <c r="AJ2284" s="63">
        <v>6.4621260998174002</v>
      </c>
      <c r="AK2284" s="23">
        <v>0.13634219999948999</v>
      </c>
      <c r="AL2284" s="23">
        <v>2.31229406999773E-2</v>
      </c>
      <c r="AM2284" s="63">
        <v>6.5780938588432001</v>
      </c>
      <c r="AN2284" s="19"/>
      <c r="AO2284" s="26">
        <v>1.6761092147135101E-2</v>
      </c>
      <c r="AP2284" s="26">
        <v>-1.3341388405024201E-2</v>
      </c>
      <c r="AQ2284" s="26">
        <v>5.5823977127147399E-3</v>
      </c>
      <c r="AR2284" s="26">
        <v>-2.0637913206883199E-2</v>
      </c>
      <c r="AS2284" s="24">
        <v>7</v>
      </c>
      <c r="AT2284" s="24">
        <v>5</v>
      </c>
      <c r="AU2284" s="24">
        <v>7</v>
      </c>
      <c r="AV2284" s="25">
        <v>5</v>
      </c>
      <c r="AW2284" s="19"/>
      <c r="AX2284" s="29">
        <v>4.2234667388038397E-2</v>
      </c>
      <c r="AY2284" s="30">
        <v>-1.68953991478702</v>
      </c>
      <c r="AZ2284" s="30">
        <v>0.24673763896680601</v>
      </c>
      <c r="BA2284" s="30">
        <v>-2.2351655734892102</v>
      </c>
      <c r="BB2284" s="62">
        <v>4.3626118026531902E-3</v>
      </c>
      <c r="BC2284" s="108">
        <v>-7.64937684027245</v>
      </c>
      <c r="BD2284" s="22">
        <v>43747</v>
      </c>
      <c r="BE2284" s="22">
        <v>43983</v>
      </c>
      <c r="BF2284" s="24"/>
      <c r="BG2284" s="22"/>
    </row>
    <row r="2285" spans="2:59" x14ac:dyDescent="0.25">
      <c r="B2285" s="17" t="s">
        <v>2299</v>
      </c>
      <c r="C2285" s="17" t="s">
        <v>6565</v>
      </c>
      <c r="D2285" s="17" t="s">
        <v>3388</v>
      </c>
      <c r="E2285" s="20" t="s">
        <v>7315</v>
      </c>
      <c r="F2285" s="20" t="s">
        <v>3160</v>
      </c>
      <c r="G2285" s="82" t="s">
        <v>7253</v>
      </c>
      <c r="H2285" s="85" t="s">
        <v>7261</v>
      </c>
      <c r="I2285" s="21" t="s">
        <v>7417</v>
      </c>
      <c r="J2285" s="21" t="s">
        <v>8502</v>
      </c>
      <c r="L2285" s="22">
        <v>44015</v>
      </c>
      <c r="M2285" s="98">
        <v>1154.68490000069</v>
      </c>
      <c r="N2285" s="94">
        <v>1154.68490000069</v>
      </c>
      <c r="O2285" s="94">
        <v>1229.3896999992401</v>
      </c>
      <c r="P2285" s="62">
        <f t="shared" si="35"/>
        <v>0.9392342395591925</v>
      </c>
      <c r="Q2285" s="22">
        <v>43747</v>
      </c>
      <c r="R2285" s="99">
        <v>1478332.05</v>
      </c>
      <c r="S2285" s="99">
        <v>2513288.2068984401</v>
      </c>
      <c r="T2285" s="19"/>
      <c r="U2285" s="23">
        <v>8.4509979569702398E-4</v>
      </c>
      <c r="V2285" s="63">
        <v>-0.473511307245644</v>
      </c>
      <c r="W2285" s="23">
        <v>-5.1961195276817296E-4</v>
      </c>
      <c r="X2285" s="63">
        <v>-9.6547311599424592</v>
      </c>
      <c r="Y2285" s="23">
        <v>-3.6440418994061502E-2</v>
      </c>
      <c r="Z2285" s="63">
        <v>9.5565614811785107</v>
      </c>
      <c r="AA2285" s="23">
        <v>-4.1540988499036799E-2</v>
      </c>
      <c r="AB2285" s="63">
        <v>12.752516859749401</v>
      </c>
      <c r="AC2285" s="23">
        <v>1.13030600568891E-2</v>
      </c>
      <c r="AD2285" s="63">
        <v>21.197603253211099</v>
      </c>
      <c r="AE2285" s="23">
        <v>3.8854400409036302E-2</v>
      </c>
      <c r="AF2285" s="64">
        <v>16.0787816248776</v>
      </c>
      <c r="AG2285" s="23">
        <v>3.5234140341344799E-4</v>
      </c>
      <c r="AH2285" s="63">
        <v>-6.0595916604143003</v>
      </c>
      <c r="AI2285" s="23">
        <v>-3.4777794533511E-2</v>
      </c>
      <c r="AJ2285" s="63">
        <v>6.6083335188523096</v>
      </c>
      <c r="AK2285" s="23">
        <v>0.154684900000575</v>
      </c>
      <c r="AL2285" s="23">
        <v>2.6057289422169599E-2</v>
      </c>
      <c r="AM2285" s="63">
        <v>8.4123638589517196</v>
      </c>
      <c r="AN2285" s="19"/>
      <c r="AO2285" s="26">
        <v>1.6769390464105499E-2</v>
      </c>
      <c r="AP2285" s="26">
        <v>-1.33332854938999E-2</v>
      </c>
      <c r="AQ2285" s="26">
        <v>5.8303393307142003E-3</v>
      </c>
      <c r="AR2285" s="26">
        <v>-2.0389169140798899E-2</v>
      </c>
      <c r="AS2285" s="24">
        <v>7</v>
      </c>
      <c r="AT2285" s="24">
        <v>5</v>
      </c>
      <c r="AU2285" s="24">
        <v>7</v>
      </c>
      <c r="AV2285" s="25">
        <v>5</v>
      </c>
      <c r="AW2285" s="19"/>
      <c r="AX2285" s="29">
        <v>4.2226735001167998E-2</v>
      </c>
      <c r="AY2285" s="30">
        <v>-1.62800809008695</v>
      </c>
      <c r="AZ2285" s="30">
        <v>0.25594404004686999</v>
      </c>
      <c r="BA2285" s="30">
        <v>-2.1586429988165001</v>
      </c>
      <c r="BB2285" s="62">
        <v>4.3618450199437598E-3</v>
      </c>
      <c r="BC2285" s="108">
        <v>-7.4704465149188799</v>
      </c>
      <c r="BD2285" s="22">
        <v>43747</v>
      </c>
      <c r="BE2285" s="22">
        <v>43983</v>
      </c>
      <c r="BF2285" s="24"/>
      <c r="BG2285" s="22"/>
    </row>
    <row r="2286" spans="2:59" x14ac:dyDescent="0.25">
      <c r="B2286" s="17" t="s">
        <v>2300</v>
      </c>
      <c r="C2286" s="17" t="s">
        <v>6566</v>
      </c>
      <c r="D2286" s="17" t="s">
        <v>3388</v>
      </c>
      <c r="E2286" s="20" t="s">
        <v>7291</v>
      </c>
      <c r="F2286" s="20" t="s">
        <v>3160</v>
      </c>
      <c r="G2286" s="82" t="s">
        <v>7253</v>
      </c>
      <c r="H2286" s="85" t="s">
        <v>7261</v>
      </c>
      <c r="I2286" s="21" t="s">
        <v>7417</v>
      </c>
      <c r="J2286" s="21" t="s">
        <v>8503</v>
      </c>
      <c r="L2286" s="22">
        <v>44015</v>
      </c>
      <c r="M2286" s="98">
        <v>1173.3380999993501</v>
      </c>
      <c r="N2286" s="94">
        <v>1173.3380999993501</v>
      </c>
      <c r="O2286" s="94">
        <v>1246.5059999991199</v>
      </c>
      <c r="P2286" s="62">
        <f t="shared" si="35"/>
        <v>0.94130160624993264</v>
      </c>
      <c r="Q2286" s="22">
        <v>43747</v>
      </c>
      <c r="R2286" s="99">
        <v>776390.10400000005</v>
      </c>
      <c r="S2286" s="99">
        <v>2009765.5021718701</v>
      </c>
      <c r="T2286" s="19"/>
      <c r="U2286" s="23">
        <v>8.5333773677120895E-4</v>
      </c>
      <c r="V2286" s="63">
        <v>-0.47268751313822599</v>
      </c>
      <c r="W2286" s="23">
        <v>-2.7375915033189802E-4</v>
      </c>
      <c r="X2286" s="63">
        <v>-9.6301458796951902</v>
      </c>
      <c r="Y2286" s="23">
        <v>-3.5001822112462798E-2</v>
      </c>
      <c r="Z2286" s="63">
        <v>9.7004211693420093</v>
      </c>
      <c r="AA2286" s="23">
        <v>-3.8657211680401801E-2</v>
      </c>
      <c r="AB2286" s="63">
        <v>13.0408945416129</v>
      </c>
      <c r="AC2286" s="23">
        <v>1.7393455493220199E-2</v>
      </c>
      <c r="AD2286" s="63">
        <v>21.806642796844201</v>
      </c>
      <c r="AE2286" s="23">
        <v>4.8250850171825697E-2</v>
      </c>
      <c r="AF2286" s="64">
        <v>17.018426601134699</v>
      </c>
      <c r="AG2286" s="23">
        <v>3.77015556296101E-4</v>
      </c>
      <c r="AH2286" s="63">
        <v>-6.0571242451260296</v>
      </c>
      <c r="AI2286" s="23">
        <v>-3.33129176442526E-2</v>
      </c>
      <c r="AJ2286" s="63">
        <v>6.7548212077817897</v>
      </c>
      <c r="AK2286" s="23">
        <v>0.17333809999952801</v>
      </c>
      <c r="AL2286" s="23">
        <v>2.9002314837271101E-2</v>
      </c>
      <c r="AM2286" s="63">
        <v>10.277683858847</v>
      </c>
      <c r="AN2286" s="19"/>
      <c r="AO2286" s="26">
        <v>1.6777805960373399E-2</v>
      </c>
      <c r="AP2286" s="26">
        <v>-1.3325189751412799E-2</v>
      </c>
      <c r="AQ2286" s="26">
        <v>6.0784419329138499E-3</v>
      </c>
      <c r="AR2286" s="26">
        <v>-2.0140183856710799E-2</v>
      </c>
      <c r="AS2286" s="24">
        <v>7</v>
      </c>
      <c r="AT2286" s="24">
        <v>5</v>
      </c>
      <c r="AU2286" s="24">
        <v>7</v>
      </c>
      <c r="AV2286" s="25">
        <v>5</v>
      </c>
      <c r="AW2286" s="19"/>
      <c r="AX2286" s="29">
        <v>4.2219089400095999E-2</v>
      </c>
      <c r="AY2286" s="30">
        <v>-1.56623480995404</v>
      </c>
      <c r="AZ2286" s="30">
        <v>0.26518089542150802</v>
      </c>
      <c r="BA2286" s="30">
        <v>-2.08144289787742</v>
      </c>
      <c r="BB2286" s="62">
        <v>4.3611079461788899E-3</v>
      </c>
      <c r="BC2286" s="108">
        <v>-7.2911081053389397</v>
      </c>
      <c r="BD2286" s="22">
        <v>43747</v>
      </c>
      <c r="BE2286" s="22">
        <v>43983</v>
      </c>
      <c r="BF2286" s="24"/>
      <c r="BG2286" s="22"/>
    </row>
    <row r="2287" spans="2:59" x14ac:dyDescent="0.25">
      <c r="B2287" s="17" t="s">
        <v>2301</v>
      </c>
      <c r="C2287" s="17" t="s">
        <v>6567</v>
      </c>
      <c r="D2287" s="17" t="s">
        <v>3388</v>
      </c>
      <c r="E2287" s="20" t="s">
        <v>7292</v>
      </c>
      <c r="F2287" s="20" t="s">
        <v>3160</v>
      </c>
      <c r="G2287" s="82" t="s">
        <v>7253</v>
      </c>
      <c r="H2287" s="85" t="s">
        <v>7261</v>
      </c>
      <c r="I2287" s="21" t="s">
        <v>7417</v>
      </c>
      <c r="J2287" s="21" t="s">
        <v>8504</v>
      </c>
      <c r="L2287" s="22">
        <v>44015</v>
      </c>
      <c r="M2287" s="98">
        <v>1148.5418999996</v>
      </c>
      <c r="N2287" s="94">
        <v>1148.5418999996</v>
      </c>
      <c r="O2287" s="94">
        <v>1223.7455000001901</v>
      </c>
      <c r="P2287" s="62">
        <f t="shared" si="35"/>
        <v>0.93854637259088725</v>
      </c>
      <c r="Q2287" s="22">
        <v>43747</v>
      </c>
      <c r="R2287" s="99">
        <v>527752.451</v>
      </c>
      <c r="S2287" s="99">
        <v>1563993.17516406</v>
      </c>
      <c r="T2287" s="19"/>
      <c r="U2287" s="23">
        <v>8.4238488125265598E-4</v>
      </c>
      <c r="V2287" s="63">
        <v>-0.473782798690081</v>
      </c>
      <c r="W2287" s="23">
        <v>-6.01531526626786E-4</v>
      </c>
      <c r="X2287" s="63">
        <v>-9.6629231173283205</v>
      </c>
      <c r="Y2287" s="23">
        <v>-3.6919398252393897E-2</v>
      </c>
      <c r="Z2287" s="63">
        <v>9.5086635553452705</v>
      </c>
      <c r="AA2287" s="23">
        <v>-4.2500026677807903E-2</v>
      </c>
      <c r="AB2287" s="63">
        <v>12.6566130418796</v>
      </c>
      <c r="AC2287" s="23">
        <v>9.2815363932459097E-3</v>
      </c>
      <c r="AD2287" s="63">
        <v>20.9954508868686</v>
      </c>
      <c r="AE2287" s="23">
        <v>3.57417516115675E-2</v>
      </c>
      <c r="AF2287" s="64">
        <v>15.7675167451234</v>
      </c>
      <c r="AG2287" s="23">
        <v>3.4411975866532901E-4</v>
      </c>
      <c r="AH2287" s="63">
        <v>-6.0604138248891104</v>
      </c>
      <c r="AI2287" s="23">
        <v>-3.5265411608634202E-2</v>
      </c>
      <c r="AJ2287" s="63">
        <v>6.5595718113399899</v>
      </c>
      <c r="AK2287" s="23">
        <v>0.14854190000012801</v>
      </c>
      <c r="AL2287" s="23">
        <v>2.5078861486690598E-2</v>
      </c>
      <c r="AM2287" s="63">
        <v>7.7980638589069704</v>
      </c>
      <c r="AN2287" s="19"/>
      <c r="AO2287" s="26">
        <v>1.67666758752603E-2</v>
      </c>
      <c r="AP2287" s="26">
        <v>-1.33359578267118E-2</v>
      </c>
      <c r="AQ2287" s="26">
        <v>5.7476296478853302E-3</v>
      </c>
      <c r="AR2287" s="26">
        <v>-2.0472066722504699E-2</v>
      </c>
      <c r="AS2287" s="24">
        <v>7</v>
      </c>
      <c r="AT2287" s="24">
        <v>5</v>
      </c>
      <c r="AU2287" s="24">
        <v>7</v>
      </c>
      <c r="AV2287" s="25">
        <v>5</v>
      </c>
      <c r="AW2287" s="19"/>
      <c r="AX2287" s="29">
        <v>4.2229366305255103E-2</v>
      </c>
      <c r="AY2287" s="30">
        <v>-1.6485468378650701</v>
      </c>
      <c r="AZ2287" s="30">
        <v>0.25287171831314498</v>
      </c>
      <c r="BA2287" s="30">
        <v>-2.1842283970836398</v>
      </c>
      <c r="BB2287" s="62">
        <v>4.36209933128339E-3</v>
      </c>
      <c r="BC2287" s="108">
        <v>-7.5301359637960603</v>
      </c>
      <c r="BD2287" s="22">
        <v>43747</v>
      </c>
      <c r="BE2287" s="22">
        <v>43983</v>
      </c>
      <c r="BF2287" s="24"/>
      <c r="BG2287" s="22"/>
    </row>
    <row r="2288" spans="2:59" x14ac:dyDescent="0.25">
      <c r="B2288" s="17" t="s">
        <v>2302</v>
      </c>
      <c r="C2288" s="17" t="s">
        <v>6568</v>
      </c>
      <c r="D2288" s="17" t="s">
        <v>3388</v>
      </c>
      <c r="E2288" s="20" t="s">
        <v>7293</v>
      </c>
      <c r="F2288" s="20" t="s">
        <v>3160</v>
      </c>
      <c r="G2288" s="82" t="s">
        <v>7253</v>
      </c>
      <c r="H2288" s="85" t="s">
        <v>7261</v>
      </c>
      <c r="I2288" s="21" t="s">
        <v>7417</v>
      </c>
      <c r="J2288" s="21" t="s">
        <v>8505</v>
      </c>
      <c r="L2288" s="22">
        <v>44015</v>
      </c>
      <c r="M2288" s="98">
        <v>1156.5491000004099</v>
      </c>
      <c r="N2288" s="94">
        <v>1156.5491000004099</v>
      </c>
      <c r="O2288" s="94">
        <v>1231.1028000004601</v>
      </c>
      <c r="P2288" s="62">
        <f t="shared" si="35"/>
        <v>0.93944153160887756</v>
      </c>
      <c r="Q2288" s="22">
        <v>43747</v>
      </c>
      <c r="R2288" s="99">
        <v>2062219.21</v>
      </c>
      <c r="S2288" s="99">
        <v>8408681.3285000008</v>
      </c>
      <c r="T2288" s="19"/>
      <c r="U2288" s="23">
        <v>8.4598832836491099E-4</v>
      </c>
      <c r="V2288" s="63">
        <v>-0.47342245397885602</v>
      </c>
      <c r="W2288" s="23">
        <v>-4.9493493224872498E-4</v>
      </c>
      <c r="X2288" s="63">
        <v>-9.6522634578868693</v>
      </c>
      <c r="Y2288" s="23">
        <v>-3.6296137915087498E-2</v>
      </c>
      <c r="Z2288" s="63">
        <v>9.5709895890759107</v>
      </c>
      <c r="AA2288" s="23">
        <v>-4.1252017823353498E-2</v>
      </c>
      <c r="AB2288" s="63">
        <v>12.781413927325</v>
      </c>
      <c r="AC2288" s="23">
        <v>1.1912411389857901E-2</v>
      </c>
      <c r="AD2288" s="63">
        <v>21.258538386522599</v>
      </c>
      <c r="AE2288" s="23">
        <v>3.97932153518923E-2</v>
      </c>
      <c r="AF2288" s="64">
        <v>16.172663119155899</v>
      </c>
      <c r="AG2288" s="23">
        <v>3.5488818502926701E-4</v>
      </c>
      <c r="AH2288" s="63">
        <v>-6.0593369822527201</v>
      </c>
      <c r="AI2288" s="23">
        <v>-3.4630865693543497E-2</v>
      </c>
      <c r="AJ2288" s="63">
        <v>6.6230264028490602</v>
      </c>
      <c r="AK2288" s="23"/>
      <c r="AL2288" s="23"/>
      <c r="AM2288" s="63"/>
      <c r="AN2288" s="19"/>
      <c r="AO2288" s="26">
        <v>1.67703627448645E-2</v>
      </c>
      <c r="AP2288" s="26">
        <v>-1.3332510127838801E-2</v>
      </c>
      <c r="AQ2288" s="26">
        <v>5.8551980127958796E-3</v>
      </c>
      <c r="AR2288" s="26">
        <v>-2.03641504886036E-2</v>
      </c>
      <c r="AS2288" s="24">
        <v>7</v>
      </c>
      <c r="AT2288" s="24">
        <v>5</v>
      </c>
      <c r="AU2288" s="24">
        <v>7</v>
      </c>
      <c r="AV2288" s="25">
        <v>5</v>
      </c>
      <c r="AW2288" s="19"/>
      <c r="AX2288" s="29">
        <v>4.2226037024083798E-2</v>
      </c>
      <c r="AY2288" s="30">
        <v>-1.6218143534879299</v>
      </c>
      <c r="AZ2288" s="30">
        <v>0.25687030452854698</v>
      </c>
      <c r="BA2288" s="30">
        <v>-2.1509198861640502</v>
      </c>
      <c r="BB2288" s="62">
        <v>4.3617782510727903E-3</v>
      </c>
      <c r="BC2288" s="108">
        <v>-7.4524726936142498</v>
      </c>
      <c r="BD2288" s="22">
        <v>43747</v>
      </c>
      <c r="BE2288" s="22">
        <v>43983</v>
      </c>
      <c r="BF2288" s="24"/>
      <c r="BG2288" s="22"/>
    </row>
    <row r="2289" spans="2:59" x14ac:dyDescent="0.25">
      <c r="B2289" s="17" t="s">
        <v>2303</v>
      </c>
      <c r="C2289" s="17" t="s">
        <v>6569</v>
      </c>
      <c r="D2289" s="17" t="s">
        <v>3388</v>
      </c>
      <c r="E2289" s="20" t="s">
        <v>7337</v>
      </c>
      <c r="F2289" s="20" t="s">
        <v>3160</v>
      </c>
      <c r="G2289" s="82" t="s">
        <v>7253</v>
      </c>
      <c r="H2289" s="85" t="s">
        <v>7261</v>
      </c>
      <c r="I2289" s="21" t="s">
        <v>7417</v>
      </c>
      <c r="J2289" s="21" t="s">
        <v>8506</v>
      </c>
      <c r="L2289" s="22">
        <v>44015</v>
      </c>
      <c r="M2289" s="98">
        <v>1179.62140000053</v>
      </c>
      <c r="N2289" s="94">
        <v>1179.62140000053</v>
      </c>
      <c r="O2289" s="94">
        <v>1252.2631000000999</v>
      </c>
      <c r="P2289" s="62">
        <f t="shared" si="35"/>
        <v>0.94199166293443914</v>
      </c>
      <c r="Q2289" s="22">
        <v>43747</v>
      </c>
      <c r="R2289" s="99">
        <v>567501.97900000005</v>
      </c>
      <c r="S2289" s="99">
        <v>600196.07749218703</v>
      </c>
      <c r="T2289" s="19"/>
      <c r="U2289" s="23">
        <v>8.5617636977985999E-4</v>
      </c>
      <c r="V2289" s="63">
        <v>-0.47240364983736099</v>
      </c>
      <c r="W2289" s="23">
        <v>-1.91804416317609E-4</v>
      </c>
      <c r="X2289" s="63">
        <v>-9.6219504063046806</v>
      </c>
      <c r="Y2289" s="23">
        <v>-3.4522005394137502E-2</v>
      </c>
      <c r="Z2289" s="63">
        <v>9.7484028411709005</v>
      </c>
      <c r="AA2289" s="23">
        <v>-3.7694195269978102E-2</v>
      </c>
      <c r="AB2289" s="63">
        <v>13.137196182651699</v>
      </c>
      <c r="AC2289" s="23">
        <v>1.9431589915257098E-2</v>
      </c>
      <c r="AD2289" s="63">
        <v>22.010456239047901</v>
      </c>
      <c r="AE2289" s="23">
        <v>5.1401700895439703E-2</v>
      </c>
      <c r="AF2289" s="64">
        <v>17.333511673496101</v>
      </c>
      <c r="AG2289" s="23">
        <v>3.85187106076046E-4</v>
      </c>
      <c r="AH2289" s="63">
        <v>-6.0563070901480396</v>
      </c>
      <c r="AI2289" s="23">
        <v>-3.2824342735693797E-2</v>
      </c>
      <c r="AJ2289" s="63">
        <v>6.8036786986340303</v>
      </c>
      <c r="AK2289" s="23">
        <v>0.179621400000469</v>
      </c>
      <c r="AL2289" s="23">
        <v>2.9985686538566401E-2</v>
      </c>
      <c r="AM2289" s="63">
        <v>10.906013858941201</v>
      </c>
      <c r="AN2289" s="19"/>
      <c r="AO2289" s="26">
        <v>1.6780539152023301E-2</v>
      </c>
      <c r="AP2289" s="26">
        <v>-1.33225127146943E-2</v>
      </c>
      <c r="AQ2289" s="26">
        <v>6.1610811335413001E-3</v>
      </c>
      <c r="AR2289" s="26">
        <v>-2.0057183336575701E-2</v>
      </c>
      <c r="AS2289" s="24">
        <v>7</v>
      </c>
      <c r="AT2289" s="24">
        <v>5</v>
      </c>
      <c r="AU2289" s="24">
        <v>7</v>
      </c>
      <c r="AV2289" s="25">
        <v>5</v>
      </c>
      <c r="AW2289" s="19"/>
      <c r="AX2289" s="29">
        <v>4.2216645269654698E-2</v>
      </c>
      <c r="AY2289" s="30">
        <v>-1.5455973140997199</v>
      </c>
      <c r="AZ2289" s="30">
        <v>0.26826544233426802</v>
      </c>
      <c r="BA2289" s="30">
        <v>-2.0555650106907701</v>
      </c>
      <c r="BB2289" s="62">
        <v>4.3608729268726203E-3</v>
      </c>
      <c r="BC2289" s="108">
        <v>-7.2312519630140697</v>
      </c>
      <c r="BD2289" s="22">
        <v>43747</v>
      </c>
      <c r="BE2289" s="22">
        <v>43983</v>
      </c>
      <c r="BF2289" s="24"/>
      <c r="BG2289" s="22"/>
    </row>
    <row r="2290" spans="2:59" x14ac:dyDescent="0.25">
      <c r="B2290" s="17" t="s">
        <v>2304</v>
      </c>
      <c r="C2290" s="17" t="s">
        <v>6570</v>
      </c>
      <c r="D2290" s="17" t="s">
        <v>3388</v>
      </c>
      <c r="E2290" s="20" t="s">
        <v>7294</v>
      </c>
      <c r="F2290" s="20" t="s">
        <v>3160</v>
      </c>
      <c r="G2290" s="82" t="s">
        <v>7253</v>
      </c>
      <c r="H2290" s="85" t="s">
        <v>7261</v>
      </c>
      <c r="I2290" s="21" t="s">
        <v>7417</v>
      </c>
      <c r="J2290" s="21" t="s">
        <v>8507</v>
      </c>
      <c r="L2290" s="22">
        <v>44015</v>
      </c>
      <c r="M2290" s="98">
        <v>1161.4997000005101</v>
      </c>
      <c r="N2290" s="94">
        <v>1161.4997000005101</v>
      </c>
      <c r="O2290" s="94">
        <v>1235.6481999997</v>
      </c>
      <c r="P2290" s="62">
        <f t="shared" si="35"/>
        <v>0.9399922243246841</v>
      </c>
      <c r="Q2290" s="22">
        <v>43747</v>
      </c>
      <c r="R2290" s="99">
        <v>238405.55</v>
      </c>
      <c r="S2290" s="99">
        <v>2174167.6862187502</v>
      </c>
      <c r="T2290" s="19"/>
      <c r="U2290" s="23">
        <v>8.4815763875667504E-4</v>
      </c>
      <c r="V2290" s="63">
        <v>-0.47320552293967899</v>
      </c>
      <c r="W2290" s="23">
        <v>-4.2943249445670501E-4</v>
      </c>
      <c r="X2290" s="63">
        <v>-9.6457132141076691</v>
      </c>
      <c r="Y2290" s="23">
        <v>-3.59128571244582E-2</v>
      </c>
      <c r="Z2290" s="63">
        <v>9.6093176681315509</v>
      </c>
      <c r="AA2290" s="23">
        <v>-4.0483986114850302E-2</v>
      </c>
      <c r="AB2290" s="63">
        <v>12.858217098168099</v>
      </c>
      <c r="AC2290" s="23">
        <v>1.3533268638639099E-2</v>
      </c>
      <c r="AD2290" s="63">
        <v>21.420624111400699</v>
      </c>
      <c r="AE2290" s="23">
        <v>4.2291937297704897E-2</v>
      </c>
      <c r="AF2290" s="64">
        <v>16.422535313729899</v>
      </c>
      <c r="AG2290" s="23">
        <v>3.6138764335191798E-4</v>
      </c>
      <c r="AH2290" s="63">
        <v>-6.0586870364204497</v>
      </c>
      <c r="AI2290" s="23">
        <v>-3.4240606936691599E-2</v>
      </c>
      <c r="AJ2290" s="63">
        <v>6.6620522785378897</v>
      </c>
      <c r="AK2290" s="23">
        <v>0.16149969999969499</v>
      </c>
      <c r="AL2290" s="23">
        <v>2.7137730052345401E-2</v>
      </c>
      <c r="AM2290" s="63">
        <v>9.0938438588636892</v>
      </c>
      <c r="AN2290" s="19"/>
      <c r="AO2290" s="26">
        <v>1.6772504848631801E-2</v>
      </c>
      <c r="AP2290" s="26">
        <v>-1.33304258570206E-2</v>
      </c>
      <c r="AQ2290" s="26">
        <v>5.9213045806245602E-3</v>
      </c>
      <c r="AR2290" s="26">
        <v>-2.02977218268643E-2</v>
      </c>
      <c r="AS2290" s="24">
        <v>7</v>
      </c>
      <c r="AT2290" s="24">
        <v>5</v>
      </c>
      <c r="AU2290" s="24">
        <v>7</v>
      </c>
      <c r="AV2290" s="25">
        <v>5</v>
      </c>
      <c r="AW2290" s="19"/>
      <c r="AX2290" s="29">
        <v>4.2223987424513297E-2</v>
      </c>
      <c r="AY2290" s="30">
        <v>-1.6053623906227601</v>
      </c>
      <c r="AZ2290" s="30">
        <v>0.25933047068792803</v>
      </c>
      <c r="BA2290" s="30">
        <v>-2.1303868430113702</v>
      </c>
      <c r="BB2290" s="62">
        <v>4.3615805720901299E-3</v>
      </c>
      <c r="BC2290" s="108">
        <v>-7.40468848653836</v>
      </c>
      <c r="BD2290" s="22">
        <v>43747</v>
      </c>
      <c r="BE2290" s="22">
        <v>43983</v>
      </c>
      <c r="BF2290" s="24"/>
      <c r="BG2290" s="22"/>
    </row>
    <row r="2291" spans="2:59" x14ac:dyDescent="0.25">
      <c r="B2291" s="17" t="s">
        <v>2305</v>
      </c>
      <c r="C2291" s="17" t="s">
        <v>6571</v>
      </c>
      <c r="D2291" s="17" t="s">
        <v>3388</v>
      </c>
      <c r="E2291" s="20" t="s">
        <v>7322</v>
      </c>
      <c r="F2291" s="20" t="s">
        <v>3160</v>
      </c>
      <c r="G2291" s="82" t="s">
        <v>7253</v>
      </c>
      <c r="H2291" s="85" t="s">
        <v>7261</v>
      </c>
      <c r="I2291" s="21" t="s">
        <v>7417</v>
      </c>
      <c r="J2291" s="21" t="s">
        <v>8508</v>
      </c>
      <c r="L2291" s="22">
        <v>44015</v>
      </c>
      <c r="M2291" s="98">
        <v>1114.26579999924</v>
      </c>
      <c r="N2291" s="94">
        <v>1114.26579999924</v>
      </c>
      <c r="O2291" s="94">
        <v>1180.66919999942</v>
      </c>
      <c r="P2291" s="62">
        <f t="shared" si="35"/>
        <v>0.94375782818742737</v>
      </c>
      <c r="Q2291" s="22">
        <v>43747</v>
      </c>
      <c r="R2291" s="99">
        <v>115.851</v>
      </c>
      <c r="S2291" s="99">
        <v>119.106263358831</v>
      </c>
      <c r="T2291" s="19"/>
      <c r="U2291" s="23">
        <v>8.63914976434899E-4</v>
      </c>
      <c r="V2291" s="63">
        <v>-0.47162978917185699</v>
      </c>
      <c r="W2291" s="23">
        <v>-1.03644956652715E-4</v>
      </c>
      <c r="X2291" s="63">
        <v>-9.6131344603345497</v>
      </c>
      <c r="Y2291" s="23">
        <v>-3.3648921154053803E-2</v>
      </c>
      <c r="Z2291" s="63">
        <v>9.8357112651719891</v>
      </c>
      <c r="AA2291" s="23">
        <v>-3.48243933685808E-2</v>
      </c>
      <c r="AB2291" s="63">
        <v>13.424176372791401</v>
      </c>
      <c r="AC2291" s="23">
        <v>2.6592822436214199E-2</v>
      </c>
      <c r="AD2291" s="63">
        <v>22.726579491165499</v>
      </c>
      <c r="AE2291" s="23">
        <v>6.2804386485368E-2</v>
      </c>
      <c r="AF2291" s="64">
        <v>18.473780232510801</v>
      </c>
      <c r="AG2291" s="23">
        <v>4.0581289249530501E-4</v>
      </c>
      <c r="AH2291" s="63">
        <v>-6.0542445115061101</v>
      </c>
      <c r="AI2291" s="23">
        <v>-3.19209179442623E-2</v>
      </c>
      <c r="AJ2291" s="63">
        <v>6.89402117778081</v>
      </c>
      <c r="AK2291" s="23">
        <v>0.114265799998975</v>
      </c>
      <c r="AL2291" s="23">
        <v>2.7335609967849499E-2</v>
      </c>
      <c r="AM2291" s="63">
        <v>10.0567502426275</v>
      </c>
      <c r="AN2291" s="19"/>
      <c r="AO2291" s="26">
        <v>1.6786363770734201E-2</v>
      </c>
      <c r="AP2291" s="26">
        <v>-1.3317559229108201E-2</v>
      </c>
      <c r="AQ2291" s="26">
        <v>6.5312956012348903E-3</v>
      </c>
      <c r="AR2291" s="26">
        <v>-1.9995367236333599E-2</v>
      </c>
      <c r="AS2291" s="24">
        <v>7</v>
      </c>
      <c r="AT2291" s="24">
        <v>5</v>
      </c>
      <c r="AU2291" s="24">
        <v>7</v>
      </c>
      <c r="AV2291" s="25">
        <v>5</v>
      </c>
      <c r="AW2291" s="19"/>
      <c r="AX2291" s="29">
        <v>4.22231165343692E-2</v>
      </c>
      <c r="AY2291" s="30">
        <v>-1.4838163114654901</v>
      </c>
      <c r="AZ2291" s="30">
        <v>0.27742676245634401</v>
      </c>
      <c r="BA2291" s="30">
        <v>-1.97703374794582</v>
      </c>
      <c r="BB2291" s="62">
        <v>4.3615689137777702E-3</v>
      </c>
      <c r="BC2291" s="108">
        <v>-7.0661113204769199</v>
      </c>
      <c r="BD2291" s="22">
        <v>43747</v>
      </c>
      <c r="BE2291" s="22">
        <v>43983</v>
      </c>
      <c r="BF2291" s="24"/>
      <c r="BG2291" s="22"/>
    </row>
    <row r="2292" spans="2:59" x14ac:dyDescent="0.25">
      <c r="B2292" s="17" t="s">
        <v>2306</v>
      </c>
      <c r="C2292" s="17" t="s">
        <v>6572</v>
      </c>
      <c r="D2292" s="17" t="s">
        <v>3388</v>
      </c>
      <c r="E2292" s="20" t="s">
        <v>7406</v>
      </c>
      <c r="F2292" s="20" t="s">
        <v>3160</v>
      </c>
      <c r="G2292" s="82" t="s">
        <v>7253</v>
      </c>
      <c r="H2292" s="85" t="s">
        <v>7261</v>
      </c>
      <c r="I2292" s="21" t="s">
        <v>7417</v>
      </c>
      <c r="J2292" s="21" t="s">
        <v>8509</v>
      </c>
      <c r="L2292" s="22">
        <v>44015</v>
      </c>
      <c r="M2292" s="98">
        <v>1017.28000000026</v>
      </c>
      <c r="N2292" s="94">
        <v>1017.28000000026</v>
      </c>
      <c r="O2292" s="94">
        <v>1091.29270000011</v>
      </c>
      <c r="P2292" s="62">
        <f t="shared" si="35"/>
        <v>0.93217887373401964</v>
      </c>
      <c r="Q2292" s="22">
        <v>43747</v>
      </c>
      <c r="R2292" s="99">
        <v>0</v>
      </c>
      <c r="S2292" s="99">
        <v>260717.83573071301</v>
      </c>
      <c r="T2292" s="19"/>
      <c r="U2292" s="23">
        <v>0</v>
      </c>
      <c r="V2292" s="63">
        <v>-0.55802128681534702</v>
      </c>
      <c r="W2292" s="23">
        <v>0</v>
      </c>
      <c r="X2292" s="63">
        <v>-9.6027699646656401</v>
      </c>
      <c r="Y2292" s="23">
        <v>-4.6266053031140501E-2</v>
      </c>
      <c r="Z2292" s="63">
        <v>8.5739980774669693</v>
      </c>
      <c r="AA2292" s="23">
        <v>-4.5799074331662297E-2</v>
      </c>
      <c r="AB2292" s="63">
        <v>12.3267082764942</v>
      </c>
      <c r="AC2292" s="23">
        <v>1.8455501340213201E-2</v>
      </c>
      <c r="AD2292" s="63">
        <v>21.912847381550801</v>
      </c>
      <c r="AE2292" s="23"/>
      <c r="AF2292" s="64"/>
      <c r="AG2292" s="23">
        <v>0</v>
      </c>
      <c r="AH2292" s="63">
        <v>-6.0948258007556397</v>
      </c>
      <c r="AI2292" s="23">
        <v>-4.4530290947513998E-2</v>
      </c>
      <c r="AJ2292" s="63">
        <v>5.6330838774520098</v>
      </c>
      <c r="AK2292" s="23">
        <v>1.7280000000027902E-2</v>
      </c>
      <c r="AL2292" s="23">
        <v>5.9235828030068704E-3</v>
      </c>
      <c r="AM2292" s="63">
        <v>20.328908484399999</v>
      </c>
      <c r="AN2292" s="19"/>
      <c r="AO2292" s="26">
        <v>1.1386068139472599E-2</v>
      </c>
      <c r="AP2292" s="26">
        <v>-1.3302340797054101E-2</v>
      </c>
      <c r="AQ2292" s="26">
        <v>6.7814325157087296E-3</v>
      </c>
      <c r="AR2292" s="26">
        <v>-1.9426327344263E-2</v>
      </c>
      <c r="AS2292" s="24">
        <v>5</v>
      </c>
      <c r="AT2292" s="24">
        <v>6</v>
      </c>
      <c r="AU2292" s="24">
        <v>7</v>
      </c>
      <c r="AV2292" s="25">
        <v>5</v>
      </c>
      <c r="AW2292" s="19"/>
      <c r="AX2292" s="29">
        <v>3.6364267743738299E-2</v>
      </c>
      <c r="AY2292" s="30">
        <v>-2.0132391703409702</v>
      </c>
      <c r="AZ2292" s="30">
        <v>0.239917041035596</v>
      </c>
      <c r="BA2292" s="30">
        <v>-2.4637314741448799</v>
      </c>
      <c r="BB2292" s="62">
        <v>3.7507127418302802E-3</v>
      </c>
      <c r="BC2292" s="108">
        <v>-6.7821126265989697</v>
      </c>
      <c r="BD2292" s="22">
        <v>43747</v>
      </c>
      <c r="BE2292" s="22">
        <v>43983</v>
      </c>
      <c r="BF2292" s="24"/>
      <c r="BG2292" s="22"/>
    </row>
    <row r="2293" spans="2:59" x14ac:dyDescent="0.25">
      <c r="B2293" s="17" t="s">
        <v>2307</v>
      </c>
      <c r="C2293" s="17" t="s">
        <v>6573</v>
      </c>
      <c r="D2293" s="17" t="s">
        <v>3389</v>
      </c>
      <c r="E2293" s="20" t="s">
        <v>7290</v>
      </c>
      <c r="F2293" s="20" t="s">
        <v>3150</v>
      </c>
      <c r="G2293" s="82" t="s">
        <v>7253</v>
      </c>
      <c r="H2293" s="85" t="s">
        <v>7277</v>
      </c>
      <c r="I2293" s="21" t="s">
        <v>7417</v>
      </c>
      <c r="J2293" s="21" t="s">
        <v>8510</v>
      </c>
      <c r="L2293" s="22">
        <v>44015</v>
      </c>
      <c r="M2293" s="98">
        <v>2483.6792999990298</v>
      </c>
      <c r="N2293" s="94">
        <v>2483.6792999990298</v>
      </c>
      <c r="O2293" s="94">
        <v>2662.3101999983201</v>
      </c>
      <c r="P2293" s="62">
        <f t="shared" si="35"/>
        <v>0.93290379911424182</v>
      </c>
      <c r="Q2293" s="22">
        <v>43747</v>
      </c>
      <c r="R2293" s="99">
        <v>1658921.9210000001</v>
      </c>
      <c r="S2293" s="99">
        <v>1932493.5773535201</v>
      </c>
      <c r="T2293" s="19"/>
      <c r="U2293" s="23">
        <v>1.00465895229718E-4</v>
      </c>
      <c r="V2293" s="63">
        <v>-0.54797469729237502</v>
      </c>
      <c r="W2293" s="23">
        <v>4.8463393995916704E-3</v>
      </c>
      <c r="X2293" s="63">
        <v>-9.1181360247137508</v>
      </c>
      <c r="Y2293" s="23">
        <v>1.7536207089506199E-2</v>
      </c>
      <c r="Z2293" s="63">
        <v>14.954224089538901</v>
      </c>
      <c r="AA2293" s="23">
        <v>-1.0479987540748E-2</v>
      </c>
      <c r="AB2293" s="63">
        <v>15.858616955578301</v>
      </c>
      <c r="AC2293" s="23">
        <v>0.107309911329212</v>
      </c>
      <c r="AD2293" s="63">
        <v>30.798288380465198</v>
      </c>
      <c r="AE2293" s="23">
        <v>0.13879451838875001</v>
      </c>
      <c r="AF2293" s="64">
        <v>26.0727934228489</v>
      </c>
      <c r="AG2293" s="23">
        <v>-1.6163923919521E-3</v>
      </c>
      <c r="AH2293" s="63">
        <v>-6.2564650399508501</v>
      </c>
      <c r="AI2293" s="23">
        <v>2.2089195381340701E-2</v>
      </c>
      <c r="AJ2293" s="63">
        <v>12.2950325103448</v>
      </c>
      <c r="AK2293" s="23">
        <v>0.65055942847509896</v>
      </c>
      <c r="AL2293" s="23">
        <v>5.8048037424668998E-2</v>
      </c>
      <c r="AM2293" s="63">
        <v>62.408438912069002</v>
      </c>
      <c r="AN2293" s="19"/>
      <c r="AO2293" s="26">
        <v>1.88691616967844E-2</v>
      </c>
      <c r="AP2293" s="26">
        <v>-5.2907817392260803E-2</v>
      </c>
      <c r="AQ2293" s="26">
        <v>4.1391774595467702E-2</v>
      </c>
      <c r="AR2293" s="26">
        <v>-6.6439426840588595E-2</v>
      </c>
      <c r="AS2293" s="24">
        <v>6</v>
      </c>
      <c r="AT2293" s="24">
        <v>6</v>
      </c>
      <c r="AU2293" s="24">
        <v>7</v>
      </c>
      <c r="AV2293" s="25">
        <v>5</v>
      </c>
      <c r="AW2293" s="19"/>
      <c r="AX2293" s="29">
        <v>8.6235224871634306E-2</v>
      </c>
      <c r="AY2293" s="30">
        <v>-0.51657694422192402</v>
      </c>
      <c r="AZ2293" s="30">
        <v>0.34834239395877398</v>
      </c>
      <c r="BA2293" s="30">
        <v>-0.62284445596378601</v>
      </c>
      <c r="BB2293" s="62">
        <v>8.8134535955487099E-3</v>
      </c>
      <c r="BC2293" s="108">
        <v>-13.751827266343801</v>
      </c>
      <c r="BD2293" s="22">
        <v>43747</v>
      </c>
      <c r="BE2293" s="22">
        <v>43809</v>
      </c>
      <c r="BF2293" s="24"/>
      <c r="BG2293" s="22"/>
    </row>
    <row r="2294" spans="2:59" x14ac:dyDescent="0.25">
      <c r="B2294" s="17" t="s">
        <v>2308</v>
      </c>
      <c r="C2294" s="17" t="s">
        <v>6574</v>
      </c>
      <c r="D2294" s="17" t="s">
        <v>3389</v>
      </c>
      <c r="E2294" s="20" t="s">
        <v>7313</v>
      </c>
      <c r="F2294" s="20" t="s">
        <v>3150</v>
      </c>
      <c r="G2294" s="82" t="s">
        <v>7253</v>
      </c>
      <c r="H2294" s="85" t="s">
        <v>7277</v>
      </c>
      <c r="I2294" s="21" t="s">
        <v>7417</v>
      </c>
      <c r="J2294" s="21" t="s">
        <v>8511</v>
      </c>
      <c r="L2294" s="22">
        <v>44015</v>
      </c>
      <c r="M2294" s="98">
        <v>1172.37450000085</v>
      </c>
      <c r="N2294" s="94">
        <v>1172.37450000085</v>
      </c>
      <c r="O2294" s="94">
        <v>1247.5</v>
      </c>
      <c r="P2294" s="62">
        <f t="shared" si="35"/>
        <v>0.93977915831731462</v>
      </c>
      <c r="Q2294" s="22">
        <v>43747</v>
      </c>
      <c r="R2294" s="99">
        <v>66009054.508000001</v>
      </c>
      <c r="S2294" s="99">
        <v>73261356.730875</v>
      </c>
      <c r="T2294" s="19"/>
      <c r="U2294" s="23">
        <v>1.27876517581171E-4</v>
      </c>
      <c r="V2294" s="63">
        <v>-0.54523363505722999</v>
      </c>
      <c r="W2294" s="23">
        <v>5.6726006423559704E-3</v>
      </c>
      <c r="X2294" s="63">
        <v>-9.0355099004373205</v>
      </c>
      <c r="Y2294" s="23">
        <v>2.26226602571842E-2</v>
      </c>
      <c r="Z2294" s="63">
        <v>15.462869406299401</v>
      </c>
      <c r="AA2294" s="23">
        <v>-5.07089144775819E-4</v>
      </c>
      <c r="AB2294" s="63">
        <v>16.855906795186499</v>
      </c>
      <c r="AC2294" s="23">
        <v>0.12971161855428401</v>
      </c>
      <c r="AD2294" s="63">
        <v>33.038459102972404</v>
      </c>
      <c r="AE2294" s="23"/>
      <c r="AF2294" s="64"/>
      <c r="AG2294" s="23">
        <v>-1.5343524701165699E-3</v>
      </c>
      <c r="AH2294" s="63">
        <v>-6.2482610477672997</v>
      </c>
      <c r="AI2294" s="23">
        <v>2.7282820776235901E-2</v>
      </c>
      <c r="AJ2294" s="63">
        <v>12.8143950498343</v>
      </c>
      <c r="AK2294" s="23">
        <v>0.172374500001897</v>
      </c>
      <c r="AL2294" s="23">
        <v>5.6914055689048802E-2</v>
      </c>
      <c r="AM2294" s="63">
        <v>37.404955377045603</v>
      </c>
      <c r="AN2294" s="19"/>
      <c r="AO2294" s="26">
        <v>1.8897056152127299E-2</v>
      </c>
      <c r="AP2294" s="26">
        <v>-5.28818325437896E-2</v>
      </c>
      <c r="AQ2294" s="26">
        <v>4.2276632158973398E-2</v>
      </c>
      <c r="AR2294" s="26">
        <v>-6.5671765622973902E-2</v>
      </c>
      <c r="AS2294" s="24">
        <v>6</v>
      </c>
      <c r="AT2294" s="24">
        <v>6</v>
      </c>
      <c r="AU2294" s="24">
        <v>7</v>
      </c>
      <c r="AV2294" s="25">
        <v>5</v>
      </c>
      <c r="AW2294" s="19"/>
      <c r="AX2294" s="29">
        <v>8.6252786768163794E-2</v>
      </c>
      <c r="AY2294" s="30">
        <v>-0.41078942852391298</v>
      </c>
      <c r="AZ2294" s="30">
        <v>0.37904340361410499</v>
      </c>
      <c r="BA2294" s="30">
        <v>-0.49667728583881399</v>
      </c>
      <c r="BB2294" s="62">
        <v>8.8155356455627103E-3</v>
      </c>
      <c r="BC2294" s="108">
        <v>-13.6051783567382</v>
      </c>
      <c r="BD2294" s="22">
        <v>43747</v>
      </c>
      <c r="BE2294" s="22">
        <v>43809</v>
      </c>
      <c r="BF2294" s="24"/>
      <c r="BG2294" s="22"/>
    </row>
    <row r="2295" spans="2:59" x14ac:dyDescent="0.25">
      <c r="B2295" s="17" t="s">
        <v>2309</v>
      </c>
      <c r="C2295" s="17" t="s">
        <v>6575</v>
      </c>
      <c r="D2295" s="17" t="s">
        <v>3389</v>
      </c>
      <c r="E2295" s="20" t="s">
        <v>7339</v>
      </c>
      <c r="F2295" s="20" t="s">
        <v>3150</v>
      </c>
      <c r="G2295" s="82" t="s">
        <v>7253</v>
      </c>
      <c r="H2295" s="85" t="s">
        <v>7277</v>
      </c>
      <c r="I2295" s="21" t="s">
        <v>7417</v>
      </c>
      <c r="J2295" s="21" t="s">
        <v>8512</v>
      </c>
      <c r="L2295" s="22">
        <v>44015</v>
      </c>
      <c r="M2295" s="98">
        <v>2232.2450999990101</v>
      </c>
      <c r="N2295" s="94">
        <v>2232.2450999990101</v>
      </c>
      <c r="O2295" s="94">
        <v>2385.7751999981701</v>
      </c>
      <c r="P2295" s="62">
        <f t="shared" si="35"/>
        <v>0.93564770897137428</v>
      </c>
      <c r="Q2295" s="22">
        <v>43747</v>
      </c>
      <c r="R2295" s="99">
        <v>356475.97600000002</v>
      </c>
      <c r="S2295" s="99">
        <v>639863.03904980503</v>
      </c>
      <c r="T2295" s="19"/>
      <c r="U2295" s="23">
        <v>1.11424911665381E-4</v>
      </c>
      <c r="V2295" s="63">
        <v>-0.54687879564880904</v>
      </c>
      <c r="W2295" s="23">
        <v>5.1767221411864704E-3</v>
      </c>
      <c r="X2295" s="63">
        <v>-9.0850977505469892</v>
      </c>
      <c r="Y2295" s="23">
        <v>1.9567890445614501E-2</v>
      </c>
      <c r="Z2295" s="63">
        <v>15.157392425142501</v>
      </c>
      <c r="AA2295" s="23">
        <v>-6.50326211325591E-3</v>
      </c>
      <c r="AB2295" s="63">
        <v>16.256289498327501</v>
      </c>
      <c r="AC2295" s="23">
        <v>0.11621631216985399</v>
      </c>
      <c r="AD2295" s="63">
        <v>31.688928464514898</v>
      </c>
      <c r="AE2295" s="23"/>
      <c r="AF2295" s="64"/>
      <c r="AG2295" s="23">
        <v>-1.58351505615428E-3</v>
      </c>
      <c r="AH2295" s="63">
        <v>-6.2531773063747096</v>
      </c>
      <c r="AI2295" s="23">
        <v>2.4163615846191502E-2</v>
      </c>
      <c r="AJ2295" s="63">
        <v>12.5024745568226</v>
      </c>
      <c r="AK2295" s="23">
        <v>0.11612255</v>
      </c>
      <c r="AL2295" s="23">
        <v>5.3728032693470602E-2</v>
      </c>
      <c r="AM2295" s="63">
        <v>32.139183804159998</v>
      </c>
      <c r="AN2295" s="19"/>
      <c r="AO2295" s="26">
        <v>1.8880310424719899E-2</v>
      </c>
      <c r="AP2295" s="26">
        <v>-5.2897463137924199E-2</v>
      </c>
      <c r="AQ2295" s="26">
        <v>4.1745518828975002E-2</v>
      </c>
      <c r="AR2295" s="26">
        <v>-6.6132620133430506E-2</v>
      </c>
      <c r="AS2295" s="24">
        <v>6</v>
      </c>
      <c r="AT2295" s="24">
        <v>6</v>
      </c>
      <c r="AU2295" s="24">
        <v>7</v>
      </c>
      <c r="AV2295" s="25">
        <v>5</v>
      </c>
      <c r="AW2295" s="19"/>
      <c r="AX2295" s="29">
        <v>8.6242101474927002E-2</v>
      </c>
      <c r="AY2295" s="30">
        <v>-0.47438533115518999</v>
      </c>
      <c r="AZ2295" s="30">
        <v>0.36058654988300998</v>
      </c>
      <c r="BA2295" s="30">
        <v>-0.57261206118073504</v>
      </c>
      <c r="BB2295" s="62">
        <v>8.8142706904272908E-3</v>
      </c>
      <c r="BC2295" s="108">
        <v>-13.6932180365839</v>
      </c>
      <c r="BD2295" s="22">
        <v>43747</v>
      </c>
      <c r="BE2295" s="22">
        <v>43809</v>
      </c>
      <c r="BF2295" s="24"/>
      <c r="BG2295" s="22"/>
    </row>
    <row r="2296" spans="2:59" x14ac:dyDescent="0.25">
      <c r="B2296" s="17" t="s">
        <v>2310</v>
      </c>
      <c r="C2296" s="17" t="s">
        <v>6576</v>
      </c>
      <c r="D2296" s="17" t="s">
        <v>3389</v>
      </c>
      <c r="E2296" s="20" t="s">
        <v>7291</v>
      </c>
      <c r="F2296" s="20" t="s">
        <v>3150</v>
      </c>
      <c r="G2296" s="82" t="s">
        <v>7253</v>
      </c>
      <c r="H2296" s="85" t="s">
        <v>7277</v>
      </c>
      <c r="I2296" s="21" t="s">
        <v>7417</v>
      </c>
      <c r="J2296" s="21" t="s">
        <v>8513</v>
      </c>
      <c r="L2296" s="22">
        <v>43880</v>
      </c>
      <c r="M2296" s="98"/>
      <c r="N2296" s="94"/>
      <c r="O2296" s="94">
        <v>19706.511099994201</v>
      </c>
      <c r="P2296" s="62">
        <f t="shared" si="35"/>
        <v>0</v>
      </c>
      <c r="Q2296" s="22">
        <v>43747</v>
      </c>
      <c r="R2296" s="99"/>
      <c r="S2296" s="99">
        <v>25270615.668562502</v>
      </c>
      <c r="T2296" s="19"/>
      <c r="U2296" s="23"/>
      <c r="V2296" s="63"/>
      <c r="W2296" s="23"/>
      <c r="X2296" s="63"/>
      <c r="Y2296" s="23"/>
      <c r="Z2296" s="63"/>
      <c r="AA2296" s="23"/>
      <c r="AB2296" s="63"/>
      <c r="AC2296" s="23"/>
      <c r="AD2296" s="63"/>
      <c r="AE2296" s="23"/>
      <c r="AF2296" s="64"/>
      <c r="AG2296" s="23"/>
      <c r="AH2296" s="63"/>
      <c r="AI2296" s="23"/>
      <c r="AJ2296" s="63"/>
      <c r="AK2296" s="23"/>
      <c r="AL2296" s="23"/>
      <c r="AM2296" s="63"/>
      <c r="AN2296" s="19"/>
      <c r="AO2296" s="26">
        <v>1.8844024212739899E-2</v>
      </c>
      <c r="AP2296" s="26">
        <v>-5.2931178120197701E-2</v>
      </c>
      <c r="AQ2296" s="26">
        <v>3.2419970864793902E-2</v>
      </c>
      <c r="AR2296" s="26">
        <v>-6.7129851117933903E-2</v>
      </c>
      <c r="AS2296" s="24"/>
      <c r="AT2296" s="24"/>
      <c r="AU2296" s="24"/>
      <c r="AV2296" s="25"/>
      <c r="AW2296" s="19"/>
      <c r="AX2296" s="29"/>
      <c r="AY2296" s="30"/>
      <c r="AZ2296" s="30"/>
      <c r="BA2296" s="30"/>
      <c r="BB2296" s="62"/>
      <c r="BC2296" s="108">
        <v>-13.883592007303401</v>
      </c>
      <c r="BD2296" s="22">
        <v>43747</v>
      </c>
      <c r="BE2296" s="22">
        <v>43809</v>
      </c>
      <c r="BF2296" s="24"/>
      <c r="BG2296" s="22"/>
    </row>
    <row r="2297" spans="2:59" x14ac:dyDescent="0.25">
      <c r="B2297" s="17" t="s">
        <v>2311</v>
      </c>
      <c r="C2297" s="17" t="s">
        <v>6577</v>
      </c>
      <c r="D2297" s="17" t="s">
        <v>3389</v>
      </c>
      <c r="E2297" s="20" t="s">
        <v>7292</v>
      </c>
      <c r="F2297" s="20" t="s">
        <v>3150</v>
      </c>
      <c r="G2297" s="82" t="s">
        <v>7253</v>
      </c>
      <c r="H2297" s="85" t="s">
        <v>7277</v>
      </c>
      <c r="I2297" s="21" t="s">
        <v>7417</v>
      </c>
      <c r="J2297" s="21" t="s">
        <v>2982</v>
      </c>
      <c r="L2297" s="22">
        <v>43880</v>
      </c>
      <c r="M2297" s="98"/>
      <c r="N2297" s="94"/>
      <c r="O2297" s="94">
        <v>1336.4905999992</v>
      </c>
      <c r="P2297" s="62">
        <f t="shared" si="35"/>
        <v>0</v>
      </c>
      <c r="Q2297" s="22">
        <v>43747</v>
      </c>
      <c r="R2297" s="99"/>
      <c r="S2297" s="99">
        <v>7909107.04176562</v>
      </c>
      <c r="T2297" s="19"/>
      <c r="U2297" s="23"/>
      <c r="V2297" s="63"/>
      <c r="W2297" s="23"/>
      <c r="X2297" s="63"/>
      <c r="Y2297" s="23"/>
      <c r="Z2297" s="63"/>
      <c r="AA2297" s="23"/>
      <c r="AB2297" s="63"/>
      <c r="AC2297" s="23"/>
      <c r="AD2297" s="63"/>
      <c r="AE2297" s="23"/>
      <c r="AF2297" s="64"/>
      <c r="AG2297" s="23"/>
      <c r="AH2297" s="63"/>
      <c r="AI2297" s="23"/>
      <c r="AJ2297" s="63"/>
      <c r="AK2297" s="23"/>
      <c r="AL2297" s="23"/>
      <c r="AM2297" s="63"/>
      <c r="AN2297" s="19"/>
      <c r="AO2297" s="26">
        <v>1.8852146047720501E-2</v>
      </c>
      <c r="AP2297" s="26">
        <v>-5.2923637587809901E-2</v>
      </c>
      <c r="AQ2297" s="26">
        <v>3.2674477717591799E-2</v>
      </c>
      <c r="AR2297" s="26">
        <v>-6.69074629450188E-2</v>
      </c>
      <c r="AS2297" s="24"/>
      <c r="AT2297" s="24"/>
      <c r="AU2297" s="24"/>
      <c r="AV2297" s="25"/>
      <c r="AW2297" s="19"/>
      <c r="AX2297" s="29"/>
      <c r="AY2297" s="30"/>
      <c r="AZ2297" s="30"/>
      <c r="BA2297" s="30"/>
      <c r="BB2297" s="62"/>
      <c r="BC2297" s="108">
        <v>-13.8411598255916</v>
      </c>
      <c r="BD2297" s="22">
        <v>43747</v>
      </c>
      <c r="BE2297" s="22">
        <v>43809</v>
      </c>
      <c r="BF2297" s="24"/>
      <c r="BG2297" s="22"/>
    </row>
    <row r="2298" spans="2:59" x14ac:dyDescent="0.25">
      <c r="B2298" s="17" t="s">
        <v>2312</v>
      </c>
      <c r="C2298" s="17" t="s">
        <v>6578</v>
      </c>
      <c r="D2298" s="17" t="s">
        <v>3389</v>
      </c>
      <c r="E2298" s="20" t="s">
        <v>7321</v>
      </c>
      <c r="F2298" s="20" t="s">
        <v>3150</v>
      </c>
      <c r="G2298" s="82" t="s">
        <v>7253</v>
      </c>
      <c r="H2298" s="85" t="s">
        <v>7277</v>
      </c>
      <c r="I2298" s="21" t="s">
        <v>7417</v>
      </c>
      <c r="J2298" s="21" t="s">
        <v>2982</v>
      </c>
      <c r="L2298" s="22">
        <v>44015</v>
      </c>
      <c r="M2298" s="98">
        <v>18263.1856999993</v>
      </c>
      <c r="N2298" s="94">
        <v>18263.1856999993</v>
      </c>
      <c r="O2298" s="94"/>
      <c r="P2298" s="62" t="str">
        <f t="shared" si="35"/>
        <v/>
      </c>
      <c r="Q2298" s="22"/>
      <c r="R2298" s="99">
        <v>17032760.287</v>
      </c>
      <c r="S2298" s="99"/>
      <c r="T2298" s="19"/>
      <c r="U2298" s="23">
        <v>7.5792084317072295E-5</v>
      </c>
      <c r="V2298" s="63">
        <v>-0.55044207838363901</v>
      </c>
      <c r="W2298" s="23">
        <v>4.10323994037753E-3</v>
      </c>
      <c r="X2298" s="63">
        <v>-9.1924459706351591</v>
      </c>
      <c r="Y2298" s="23"/>
      <c r="Z2298" s="63"/>
      <c r="AA2298" s="23"/>
      <c r="AB2298" s="63"/>
      <c r="AC2298" s="23"/>
      <c r="AD2298" s="63"/>
      <c r="AE2298" s="23"/>
      <c r="AF2298" s="64"/>
      <c r="AG2298" s="23">
        <v>-1.6902382740227001E-3</v>
      </c>
      <c r="AH2298" s="63">
        <v>-6.2638496281579101</v>
      </c>
      <c r="AI2298" s="23"/>
      <c r="AJ2298" s="63"/>
      <c r="AK2298" s="23">
        <v>1.7709293468214999E-2</v>
      </c>
      <c r="AL2298" s="23">
        <v>4.7158249790299998E-2</v>
      </c>
      <c r="AM2298" s="63">
        <v>9.1520901443873299</v>
      </c>
      <c r="AN2298" s="19"/>
      <c r="AO2298" s="26">
        <v>1.1124124061098001E-2</v>
      </c>
      <c r="AP2298" s="26">
        <v>-1.59917983864943E-2</v>
      </c>
      <c r="AQ2298" s="26">
        <v>4.0595988119093797E-2</v>
      </c>
      <c r="AR2298" s="26">
        <v>-4.1782646368155797E-2</v>
      </c>
      <c r="AS2298" s="24"/>
      <c r="AT2298" s="24"/>
      <c r="AU2298" s="24"/>
      <c r="AV2298" s="25"/>
      <c r="AW2298" s="19"/>
      <c r="AX2298" s="29"/>
      <c r="AY2298" s="30"/>
      <c r="AZ2298" s="30"/>
      <c r="BA2298" s="30"/>
      <c r="BB2298" s="62"/>
      <c r="BC2298" s="108">
        <v>-6.7658159964339601</v>
      </c>
      <c r="BD2298" s="22">
        <v>43899</v>
      </c>
      <c r="BE2298" s="22">
        <v>43915</v>
      </c>
      <c r="BF2298" s="24">
        <v>53</v>
      </c>
      <c r="BG2298" s="22">
        <v>43972</v>
      </c>
    </row>
    <row r="2299" spans="2:59" x14ac:dyDescent="0.25">
      <c r="B2299" s="17" t="s">
        <v>2313</v>
      </c>
      <c r="C2299" s="17" t="s">
        <v>6579</v>
      </c>
      <c r="D2299" s="17" t="s">
        <v>3389</v>
      </c>
      <c r="E2299" s="20" t="s">
        <v>7322</v>
      </c>
      <c r="F2299" s="20" t="s">
        <v>3150</v>
      </c>
      <c r="G2299" s="82" t="s">
        <v>7253</v>
      </c>
      <c r="H2299" s="85" t="s">
        <v>7277</v>
      </c>
      <c r="I2299" s="21" t="s">
        <v>7417</v>
      </c>
      <c r="J2299" s="21" t="s">
        <v>8514</v>
      </c>
      <c r="L2299" s="22">
        <v>44015</v>
      </c>
      <c r="M2299" s="98">
        <v>1682.35270000063</v>
      </c>
      <c r="N2299" s="94">
        <v>1682.35270000063</v>
      </c>
      <c r="O2299" s="94">
        <v>1812.19109999947</v>
      </c>
      <c r="P2299" s="62">
        <f t="shared" si="35"/>
        <v>0.92835281003262959</v>
      </c>
      <c r="Q2299" s="22">
        <v>43747</v>
      </c>
      <c r="R2299" s="99">
        <v>15362586.755999999</v>
      </c>
      <c r="S2299" s="99">
        <v>23714212.8096563</v>
      </c>
      <c r="T2299" s="19"/>
      <c r="U2299" s="23">
        <v>8.2213064160896506E-5</v>
      </c>
      <c r="V2299" s="63">
        <v>-0.54979998039925704</v>
      </c>
      <c r="W2299" s="23">
        <v>4.2964969106833503E-3</v>
      </c>
      <c r="X2299" s="63">
        <v>-9.1731202735973092</v>
      </c>
      <c r="Y2299" s="23">
        <v>1.41628105011478E-2</v>
      </c>
      <c r="Z2299" s="63">
        <v>14.6168844306958</v>
      </c>
      <c r="AA2299" s="23">
        <v>-1.70661028778341E-2</v>
      </c>
      <c r="AB2299" s="63">
        <v>15.2000054218661</v>
      </c>
      <c r="AC2299" s="23">
        <v>9.2637750007270397E-2</v>
      </c>
      <c r="AD2299" s="63">
        <v>29.331072248256501</v>
      </c>
      <c r="AE2299" s="23">
        <v>0.11624539006705201</v>
      </c>
      <c r="AF2299" s="64">
        <v>23.817880590679099</v>
      </c>
      <c r="AG2299" s="23">
        <v>-1.6710493136997699E-3</v>
      </c>
      <c r="AH2299" s="63">
        <v>-6.2619307321292599</v>
      </c>
      <c r="AI2299" s="23">
        <v>1.8644861500433801E-2</v>
      </c>
      <c r="AJ2299" s="63">
        <v>11.950599122254101</v>
      </c>
      <c r="AK2299" s="23">
        <v>-0.80117183801718095</v>
      </c>
      <c r="AL2299" s="23">
        <v>-9.6391751222690794E-2</v>
      </c>
      <c r="AM2299" s="63">
        <v>-209.89685499901</v>
      </c>
      <c r="AN2299" s="19"/>
      <c r="AO2299" s="26">
        <v>1.8850538253900598E-2</v>
      </c>
      <c r="AP2299" s="26">
        <v>-5.2925130920848502E-2</v>
      </c>
      <c r="AQ2299" s="26">
        <v>4.0802789950248601E-2</v>
      </c>
      <c r="AR2299" s="26">
        <v>-6.6950517113582506E-2</v>
      </c>
      <c r="AS2299" s="24">
        <v>6</v>
      </c>
      <c r="AT2299" s="24">
        <v>6</v>
      </c>
      <c r="AU2299" s="24">
        <v>7</v>
      </c>
      <c r="AV2299" s="25">
        <v>5</v>
      </c>
      <c r="AW2299" s="19"/>
      <c r="AX2299" s="29">
        <v>8.6224343894136801E-2</v>
      </c>
      <c r="AY2299" s="30">
        <v>-0.58648252655893895</v>
      </c>
      <c r="AZ2299" s="30">
        <v>0.32805705609734997</v>
      </c>
      <c r="BA2299" s="30">
        <v>-0.70581493457575595</v>
      </c>
      <c r="BB2299" s="62">
        <v>8.8121521728044203E-3</v>
      </c>
      <c r="BC2299" s="108">
        <v>-13.968008120136799</v>
      </c>
      <c r="BD2299" s="22">
        <v>43747</v>
      </c>
      <c r="BE2299" s="22">
        <v>43915</v>
      </c>
      <c r="BF2299" s="24"/>
      <c r="BG2299" s="22"/>
    </row>
    <row r="2300" spans="2:59" x14ac:dyDescent="0.25">
      <c r="B2300" s="17" t="s">
        <v>2314</v>
      </c>
      <c r="C2300" s="17" t="s">
        <v>6580</v>
      </c>
      <c r="D2300" s="17" t="s">
        <v>3389</v>
      </c>
      <c r="E2300" s="20" t="s">
        <v>7341</v>
      </c>
      <c r="F2300" s="20" t="s">
        <v>3150</v>
      </c>
      <c r="G2300" s="82" t="s">
        <v>7253</v>
      </c>
      <c r="H2300" s="85" t="s">
        <v>7277</v>
      </c>
      <c r="I2300" s="21" t="s">
        <v>7417</v>
      </c>
      <c r="J2300" s="21" t="s">
        <v>8515</v>
      </c>
      <c r="L2300" s="22">
        <v>44015</v>
      </c>
      <c r="M2300" s="98">
        <v>18088.4377000034</v>
      </c>
      <c r="N2300" s="94">
        <v>18088.4377000034</v>
      </c>
      <c r="O2300" s="94">
        <v>19331.821500003301</v>
      </c>
      <c r="P2300" s="62">
        <f t="shared" si="35"/>
        <v>0.93568201527208961</v>
      </c>
      <c r="Q2300" s="22">
        <v>43747</v>
      </c>
      <c r="R2300" s="99">
        <v>9699731.0789999999</v>
      </c>
      <c r="S2300" s="99">
        <v>5975353.0702421898</v>
      </c>
      <c r="T2300" s="19"/>
      <c r="U2300" s="23">
        <v>1.11547778942622E-4</v>
      </c>
      <c r="V2300" s="63">
        <v>-0.54686650892108402</v>
      </c>
      <c r="W2300" s="23">
        <v>5.1808349526254504E-3</v>
      </c>
      <c r="X2300" s="63">
        <v>-9.0846864694031009</v>
      </c>
      <c r="Y2300" s="23">
        <v>1.95931088819634E-2</v>
      </c>
      <c r="Z2300" s="63">
        <v>15.159914268777399</v>
      </c>
      <c r="AA2300" s="23">
        <v>-2.5632044373196501E-2</v>
      </c>
      <c r="AB2300" s="63">
        <v>14.343411272333499</v>
      </c>
      <c r="AC2300" s="23"/>
      <c r="AD2300" s="63"/>
      <c r="AE2300" s="23"/>
      <c r="AF2300" s="64"/>
      <c r="AG2300" s="23">
        <v>-1.58315450516966E-3</v>
      </c>
      <c r="AH2300" s="63">
        <v>-6.2531412512762499</v>
      </c>
      <c r="AI2300" s="23">
        <v>2.4189377094444402E-2</v>
      </c>
      <c r="AJ2300" s="63">
        <v>12.5050506816478</v>
      </c>
      <c r="AK2300" s="23">
        <v>5.1653354650625302E-2</v>
      </c>
      <c r="AL2300" s="23">
        <v>3.5782134260443903E-2</v>
      </c>
      <c r="AM2300" s="63">
        <v>27.052835255948601</v>
      </c>
      <c r="AN2300" s="19"/>
      <c r="AO2300" s="26">
        <v>1.88804561657889E-2</v>
      </c>
      <c r="AP2300" s="26">
        <v>-5.2897313396024402E-2</v>
      </c>
      <c r="AQ2300" s="26">
        <v>4.1750009184397599E-2</v>
      </c>
      <c r="AR2300" s="26">
        <v>-6.61286792874307E-2</v>
      </c>
      <c r="AS2300" s="24">
        <v>6</v>
      </c>
      <c r="AT2300" s="24">
        <v>5</v>
      </c>
      <c r="AU2300" s="24">
        <v>7</v>
      </c>
      <c r="AV2300" s="25">
        <v>5</v>
      </c>
      <c r="AW2300" s="19"/>
      <c r="AX2300" s="29">
        <v>8.5450334751076301E-2</v>
      </c>
      <c r="AY2300" s="30">
        <v>-0.69645347560708604</v>
      </c>
      <c r="AZ2300" s="30">
        <v>0.29938222260170699</v>
      </c>
      <c r="BA2300" s="30">
        <v>-0.83630012685352995</v>
      </c>
      <c r="BB2300" s="62">
        <v>8.7318138597402093E-3</v>
      </c>
      <c r="BC2300" s="108">
        <v>-13.6924779695546</v>
      </c>
      <c r="BD2300" s="22">
        <v>43747</v>
      </c>
      <c r="BE2300" s="22">
        <v>43809</v>
      </c>
      <c r="BF2300" s="24"/>
      <c r="BG2300" s="22"/>
    </row>
    <row r="2301" spans="2:59" x14ac:dyDescent="0.25">
      <c r="B2301" s="17" t="s">
        <v>2315</v>
      </c>
      <c r="C2301" s="17" t="s">
        <v>6581</v>
      </c>
      <c r="D2301" s="17" t="s">
        <v>3390</v>
      </c>
      <c r="E2301" s="20" t="s">
        <v>7289</v>
      </c>
      <c r="F2301" s="20" t="s">
        <v>3158</v>
      </c>
      <c r="G2301" s="82" t="s">
        <v>7253</v>
      </c>
      <c r="H2301" s="85" t="s">
        <v>7261</v>
      </c>
      <c r="I2301" s="21" t="s">
        <v>7417</v>
      </c>
      <c r="J2301" s="21" t="s">
        <v>8516</v>
      </c>
      <c r="L2301" s="22">
        <v>44015</v>
      </c>
      <c r="M2301" s="98">
        <v>1581.6535000000099</v>
      </c>
      <c r="N2301" s="94">
        <v>1581.6535000000099</v>
      </c>
      <c r="O2301" s="94">
        <v>1586.29880000092</v>
      </c>
      <c r="P2301" s="62">
        <f t="shared" si="35"/>
        <v>0.99707161097208963</v>
      </c>
      <c r="Q2301" s="22">
        <v>44001</v>
      </c>
      <c r="R2301" s="99">
        <v>26638.81</v>
      </c>
      <c r="S2301" s="99">
        <v>25688.728354949999</v>
      </c>
      <c r="T2301" s="19"/>
      <c r="U2301" s="23">
        <v>-5.6118587963283105E-4</v>
      </c>
      <c r="V2301" s="63">
        <v>-0.61413987477862997</v>
      </c>
      <c r="W2301" s="23">
        <v>5.2314629865577401E-3</v>
      </c>
      <c r="X2301" s="63">
        <v>-9.0796236660098693</v>
      </c>
      <c r="Y2301" s="23">
        <v>4.3118388481161701E-2</v>
      </c>
      <c r="Z2301" s="63">
        <v>17.512442228704501</v>
      </c>
      <c r="AA2301" s="23">
        <v>6.7349168473811005E-2</v>
      </c>
      <c r="AB2301" s="63">
        <v>23.641532557026899</v>
      </c>
      <c r="AC2301" s="23">
        <v>0.14780934469308701</v>
      </c>
      <c r="AD2301" s="63">
        <v>34.8482317168382</v>
      </c>
      <c r="AE2301" s="23"/>
      <c r="AF2301" s="64"/>
      <c r="AG2301" s="23">
        <v>-1.0850895650946801E-3</v>
      </c>
      <c r="AH2301" s="63">
        <v>-6.2033347572651101</v>
      </c>
      <c r="AI2301" s="23">
        <v>4.4552390494572998E-2</v>
      </c>
      <c r="AJ2301" s="63">
        <v>14.541352021668001</v>
      </c>
      <c r="AK2301" s="23">
        <v>0.58165349999966598</v>
      </c>
      <c r="AL2301" s="23">
        <v>0.192901736543863</v>
      </c>
      <c r="AM2301" s="63">
        <v>82.677933239843696</v>
      </c>
      <c r="AN2301" s="19"/>
      <c r="AO2301" s="26">
        <v>1.0918337804469E-2</v>
      </c>
      <c r="AP2301" s="26">
        <v>-1.6203819734073501E-2</v>
      </c>
      <c r="AQ2301" s="26">
        <v>3.3227124396944398E-2</v>
      </c>
      <c r="AR2301" s="26">
        <v>-6.4814085371835998E-3</v>
      </c>
      <c r="AS2301" s="24">
        <v>7</v>
      </c>
      <c r="AT2301" s="24">
        <v>5</v>
      </c>
      <c r="AU2301" s="24">
        <v>7</v>
      </c>
      <c r="AV2301" s="25">
        <v>5</v>
      </c>
      <c r="AW2301" s="19"/>
      <c r="AX2301" s="29">
        <v>3.1031344300208701E-2</v>
      </c>
      <c r="AY2301" s="30">
        <v>1.1930567998497299</v>
      </c>
      <c r="AZ2301" s="30">
        <v>0.626456747035263</v>
      </c>
      <c r="BA2301" s="30">
        <v>1.6182425324695899</v>
      </c>
      <c r="BB2301" s="62">
        <v>3.2000277792030799E-3</v>
      </c>
      <c r="BC2301" s="108">
        <v>-3.1264828108760399</v>
      </c>
      <c r="BD2301" s="22">
        <v>43907</v>
      </c>
      <c r="BE2301" s="22">
        <v>43913</v>
      </c>
      <c r="BF2301" s="24">
        <v>20</v>
      </c>
      <c r="BG2301" s="22">
        <v>43935</v>
      </c>
    </row>
    <row r="2302" spans="2:59" x14ac:dyDescent="0.25">
      <c r="B2302" s="17" t="s">
        <v>2316</v>
      </c>
      <c r="C2302" s="17" t="s">
        <v>6582</v>
      </c>
      <c r="D2302" s="17" t="s">
        <v>3390</v>
      </c>
      <c r="E2302" s="20" t="s">
        <v>7358</v>
      </c>
      <c r="F2302" s="20" t="s">
        <v>3158</v>
      </c>
      <c r="G2302" s="82" t="s">
        <v>7253</v>
      </c>
      <c r="H2302" s="85" t="s">
        <v>7261</v>
      </c>
      <c r="I2302" s="21" t="s">
        <v>7417</v>
      </c>
      <c r="J2302" s="21" t="s">
        <v>8517</v>
      </c>
      <c r="L2302" s="22">
        <v>44015</v>
      </c>
      <c r="M2302" s="98">
        <v>1742.02250000089</v>
      </c>
      <c r="N2302" s="94">
        <v>1742.02250000089</v>
      </c>
      <c r="O2302" s="94">
        <v>1747.3538000006199</v>
      </c>
      <c r="P2302" s="62">
        <f t="shared" si="35"/>
        <v>0.99694892928969048</v>
      </c>
      <c r="Q2302" s="22">
        <v>44001</v>
      </c>
      <c r="R2302" s="99">
        <v>4083026.676</v>
      </c>
      <c r="S2302" s="99">
        <v>5020591.7180624995</v>
      </c>
      <c r="T2302" s="19"/>
      <c r="U2302" s="23">
        <v>-5.6998903073690599E-4</v>
      </c>
      <c r="V2302" s="63">
        <v>-0.61502018988903695</v>
      </c>
      <c r="W2302" s="23">
        <v>4.96655904498766E-3</v>
      </c>
      <c r="X2302" s="63">
        <v>-9.1061140601668704</v>
      </c>
      <c r="Y2302" s="23">
        <v>4.1443536883889499E-2</v>
      </c>
      <c r="Z2302" s="63">
        <v>17.34495706897</v>
      </c>
      <c r="AA2302" s="23">
        <v>6.3909929644069094E-2</v>
      </c>
      <c r="AB2302" s="63">
        <v>23.297608674067298</v>
      </c>
      <c r="AC2302" s="23">
        <v>0.140437723412178</v>
      </c>
      <c r="AD2302" s="63">
        <v>34.111069588747299</v>
      </c>
      <c r="AE2302" s="23">
        <v>0.17416457449697201</v>
      </c>
      <c r="AF2302" s="64">
        <v>29.609799033671202</v>
      </c>
      <c r="AG2302" s="23">
        <v>-1.1114928083770801E-3</v>
      </c>
      <c r="AH2302" s="63">
        <v>-6.2059750815969901</v>
      </c>
      <c r="AI2302" s="23">
        <v>4.2847799766605001E-2</v>
      </c>
      <c r="AJ2302" s="63">
        <v>14.370892948863901</v>
      </c>
      <c r="AK2302" s="23">
        <v>0.67012367575778597</v>
      </c>
      <c r="AL2302" s="23">
        <v>5.3521166682912701E-2</v>
      </c>
      <c r="AM2302" s="63">
        <v>82.4514722748427</v>
      </c>
      <c r="AN2302" s="19"/>
      <c r="AO2302" s="26">
        <v>1.09094192484918E-2</v>
      </c>
      <c r="AP2302" s="26">
        <v>-1.62124618927919E-2</v>
      </c>
      <c r="AQ2302" s="26">
        <v>3.29548939735105E-2</v>
      </c>
      <c r="AR2302" s="26">
        <v>-6.75168680118077E-3</v>
      </c>
      <c r="AS2302" s="24">
        <v>7</v>
      </c>
      <c r="AT2302" s="24">
        <v>5</v>
      </c>
      <c r="AU2302" s="24">
        <v>7</v>
      </c>
      <c r="AV2302" s="25">
        <v>5</v>
      </c>
      <c r="AW2302" s="19"/>
      <c r="AX2302" s="29">
        <v>3.1024952991683698E-2</v>
      </c>
      <c r="AY2302" s="30">
        <v>1.09203664667439</v>
      </c>
      <c r="AZ2302" s="30">
        <v>0.61532324589279597</v>
      </c>
      <c r="BA2302" s="30">
        <v>1.47761179181725</v>
      </c>
      <c r="BB2302" s="62">
        <v>3.1993284976306298E-3</v>
      </c>
      <c r="BC2302" s="108">
        <v>-3.13157526798022</v>
      </c>
      <c r="BD2302" s="22">
        <v>43907</v>
      </c>
      <c r="BE2302" s="22">
        <v>43913</v>
      </c>
      <c r="BF2302" s="24">
        <v>22</v>
      </c>
      <c r="BG2302" s="22">
        <v>43937</v>
      </c>
    </row>
    <row r="2303" spans="2:59" x14ac:dyDescent="0.25">
      <c r="B2303" s="17" t="s">
        <v>2317</v>
      </c>
      <c r="C2303" s="17" t="s">
        <v>6583</v>
      </c>
      <c r="D2303" s="17" t="s">
        <v>3390</v>
      </c>
      <c r="E2303" s="20" t="s">
        <v>7298</v>
      </c>
      <c r="F2303" s="20" t="s">
        <v>3158</v>
      </c>
      <c r="G2303" s="82" t="s">
        <v>7253</v>
      </c>
      <c r="H2303" s="85" t="s">
        <v>7261</v>
      </c>
      <c r="I2303" s="21" t="s">
        <v>7417</v>
      </c>
      <c r="J2303" s="21" t="s">
        <v>8518</v>
      </c>
      <c r="L2303" s="22">
        <v>44015</v>
      </c>
      <c r="M2303" s="98">
        <v>1722.2374000009099</v>
      </c>
      <c r="N2303" s="94">
        <v>1722.2374000009099</v>
      </c>
      <c r="O2303" s="94">
        <v>1727.70649999939</v>
      </c>
      <c r="P2303" s="62">
        <f t="shared" si="35"/>
        <v>0.99683447391181201</v>
      </c>
      <c r="Q2303" s="22">
        <v>44001</v>
      </c>
      <c r="R2303" s="99">
        <v>942451.26399999997</v>
      </c>
      <c r="S2303" s="99">
        <v>1130883.22199219</v>
      </c>
      <c r="T2303" s="19"/>
      <c r="U2303" s="23">
        <v>-5.7821521295409195E-4</v>
      </c>
      <c r="V2303" s="63">
        <v>-0.61584280811075598</v>
      </c>
      <c r="W2303" s="23">
        <v>4.7194888429657996E-3</v>
      </c>
      <c r="X2303" s="63">
        <v>-9.1308210803690599</v>
      </c>
      <c r="Y2303" s="23">
        <v>3.9882510682218701E-2</v>
      </c>
      <c r="Z2303" s="63">
        <v>17.188854448817398</v>
      </c>
      <c r="AA2303" s="23">
        <v>6.0709944566042402E-2</v>
      </c>
      <c r="AB2303" s="63">
        <v>22.977610166271901</v>
      </c>
      <c r="AC2303" s="23">
        <v>0.13360153816756801</v>
      </c>
      <c r="AD2303" s="63">
        <v>33.427451064286302</v>
      </c>
      <c r="AE2303" s="23">
        <v>0.16362996830139301</v>
      </c>
      <c r="AF2303" s="64">
        <v>28.556338414113299</v>
      </c>
      <c r="AG2303" s="23">
        <v>-1.1360656053511799E-3</v>
      </c>
      <c r="AH2303" s="63">
        <v>-6.2084323612943999</v>
      </c>
      <c r="AI2303" s="23">
        <v>4.1259007281041697E-2</v>
      </c>
      <c r="AJ2303" s="63">
        <v>14.212013700307599</v>
      </c>
      <c r="AK2303" s="23">
        <v>0.65331086983904196</v>
      </c>
      <c r="AL2303" s="23">
        <v>5.24381610139244E-2</v>
      </c>
      <c r="AM2303" s="63">
        <v>80.770191682968303</v>
      </c>
      <c r="AN2303" s="19"/>
      <c r="AO2303" s="26">
        <v>1.09011925906088E-2</v>
      </c>
      <c r="AP2303" s="26">
        <v>-1.6220567820710099E-2</v>
      </c>
      <c r="AQ2303" s="26">
        <v>3.27009616685245E-2</v>
      </c>
      <c r="AR2303" s="26">
        <v>-7.0040453520050497E-3</v>
      </c>
      <c r="AS2303" s="24">
        <v>7</v>
      </c>
      <c r="AT2303" s="24">
        <v>5</v>
      </c>
      <c r="AU2303" s="24">
        <v>7</v>
      </c>
      <c r="AV2303" s="25">
        <v>5</v>
      </c>
      <c r="AW2303" s="19"/>
      <c r="AX2303" s="29">
        <v>3.1019471770705399E-2</v>
      </c>
      <c r="AY2303" s="30">
        <v>0.99799214343056497</v>
      </c>
      <c r="AZ2303" s="30">
        <v>0.60496330296973599</v>
      </c>
      <c r="BA2303" s="30">
        <v>1.3472806207228101</v>
      </c>
      <c r="BB2303" s="62">
        <v>3.198725908087E-3</v>
      </c>
      <c r="BC2303" s="108">
        <v>-3.13634347593324</v>
      </c>
      <c r="BD2303" s="22">
        <v>43907</v>
      </c>
      <c r="BE2303" s="22">
        <v>43913</v>
      </c>
      <c r="BF2303" s="24">
        <v>22</v>
      </c>
      <c r="BG2303" s="22">
        <v>43937</v>
      </c>
    </row>
    <row r="2304" spans="2:59" x14ac:dyDescent="0.25">
      <c r="B2304" s="17" t="s">
        <v>2318</v>
      </c>
      <c r="C2304" s="17" t="s">
        <v>6584</v>
      </c>
      <c r="D2304" s="17" t="s">
        <v>3390</v>
      </c>
      <c r="E2304" s="20" t="s">
        <v>7324</v>
      </c>
      <c r="F2304" s="20" t="s">
        <v>3158</v>
      </c>
      <c r="G2304" s="82" t="s">
        <v>7253</v>
      </c>
      <c r="H2304" s="85" t="s">
        <v>7261</v>
      </c>
      <c r="I2304" s="21" t="s">
        <v>7417</v>
      </c>
      <c r="J2304" s="21" t="s">
        <v>2982</v>
      </c>
      <c r="L2304" s="22">
        <v>44015</v>
      </c>
      <c r="M2304" s="98">
        <v>1154.90000000037</v>
      </c>
      <c r="N2304" s="94">
        <v>1154.90000000037</v>
      </c>
      <c r="O2304" s="94">
        <v>1158.2128999996901</v>
      </c>
      <c r="P2304" s="62">
        <f t="shared" si="35"/>
        <v>0.99713964505202723</v>
      </c>
      <c r="Q2304" s="22">
        <v>44001</v>
      </c>
      <c r="R2304" s="99">
        <v>7877472.5970000001</v>
      </c>
      <c r="S2304" s="99">
        <v>17915833.47425</v>
      </c>
      <c r="T2304" s="19"/>
      <c r="U2304" s="23">
        <v>-5.56275370399817E-4</v>
      </c>
      <c r="V2304" s="63">
        <v>-0.61364882385532804</v>
      </c>
      <c r="W2304" s="23">
        <v>5.37858828283788E-3</v>
      </c>
      <c r="X2304" s="63">
        <v>-9.0649111363891297</v>
      </c>
      <c r="Y2304" s="23">
        <v>4.4050449270798701E-2</v>
      </c>
      <c r="Z2304" s="63">
        <v>17.605648307653599</v>
      </c>
      <c r="AA2304" s="23">
        <v>6.9264726578694494E-2</v>
      </c>
      <c r="AB2304" s="63">
        <v>23.833088367537101</v>
      </c>
      <c r="AC2304" s="23">
        <v>7.9178067931934507E-2</v>
      </c>
      <c r="AD2304" s="63">
        <v>27.9851040407375</v>
      </c>
      <c r="AE2304" s="23">
        <v>0.116662678241555</v>
      </c>
      <c r="AF2304" s="64">
        <v>23.859609408129501</v>
      </c>
      <c r="AG2304" s="23">
        <v>-1.0705472195695601E-3</v>
      </c>
      <c r="AH2304" s="63">
        <v>-6.2018805227126004</v>
      </c>
      <c r="AI2304" s="23">
        <v>4.5501068314479198E-2</v>
      </c>
      <c r="AJ2304" s="63">
        <v>14.636219803651301</v>
      </c>
      <c r="AK2304" s="23">
        <v>0.15489999999961601</v>
      </c>
      <c r="AL2304" s="23">
        <v>4.0191068983404001E-2</v>
      </c>
      <c r="AM2304" s="63">
        <v>13.476626404386501</v>
      </c>
      <c r="AN2304" s="19"/>
      <c r="AO2304" s="26">
        <v>1.0923302141236499E-2</v>
      </c>
      <c r="AP2304" s="26">
        <v>-1.6199074677388101E-2</v>
      </c>
      <c r="AQ2304" s="26">
        <v>3.3378403120877899E-2</v>
      </c>
      <c r="AR2304" s="26">
        <v>-6.3310133464256103E-3</v>
      </c>
      <c r="AS2304" s="24">
        <v>7</v>
      </c>
      <c r="AT2304" s="24">
        <v>5</v>
      </c>
      <c r="AU2304" s="24">
        <v>7</v>
      </c>
      <c r="AV2304" s="25">
        <v>5</v>
      </c>
      <c r="AW2304" s="19"/>
      <c r="AX2304" s="29">
        <v>3.1034980398617299E-2</v>
      </c>
      <c r="AY2304" s="30">
        <v>1.2492904511382199</v>
      </c>
      <c r="AZ2304" s="30">
        <v>0.63265624820269295</v>
      </c>
      <c r="BA2304" s="30">
        <v>1.6968104905172401</v>
      </c>
      <c r="BB2304" s="62">
        <v>3.20042512589225E-3</v>
      </c>
      <c r="BC2304" s="108">
        <v>-3.1236401756905301</v>
      </c>
      <c r="BD2304" s="22">
        <v>43907</v>
      </c>
      <c r="BE2304" s="22">
        <v>43913</v>
      </c>
      <c r="BF2304" s="24">
        <v>20</v>
      </c>
      <c r="BG2304" s="22">
        <v>43935</v>
      </c>
    </row>
    <row r="2305" spans="2:59" x14ac:dyDescent="0.25">
      <c r="B2305" s="17" t="s">
        <v>2319</v>
      </c>
      <c r="C2305" s="17" t="s">
        <v>6585</v>
      </c>
      <c r="D2305" s="17" t="s">
        <v>3390</v>
      </c>
      <c r="E2305" s="20" t="s">
        <v>7325</v>
      </c>
      <c r="F2305" s="20" t="s">
        <v>3158</v>
      </c>
      <c r="G2305" s="82" t="s">
        <v>7253</v>
      </c>
      <c r="H2305" s="85" t="s">
        <v>7261</v>
      </c>
      <c r="I2305" s="21" t="s">
        <v>7417</v>
      </c>
      <c r="J2305" s="21" t="s">
        <v>8519</v>
      </c>
      <c r="L2305" s="22">
        <v>44015</v>
      </c>
      <c r="M2305" s="98">
        <v>1486.9020000006999</v>
      </c>
      <c r="N2305" s="94">
        <v>1486.9020000006999</v>
      </c>
      <c r="O2305" s="94">
        <v>1491.7663000002501</v>
      </c>
      <c r="P2305" s="62">
        <f t="shared" si="35"/>
        <v>0.99673923455735025</v>
      </c>
      <c r="Q2305" s="22">
        <v>44001</v>
      </c>
      <c r="R2305" s="99">
        <v>754021.245</v>
      </c>
      <c r="S2305" s="99">
        <v>1967017.6798046899</v>
      </c>
      <c r="T2305" s="19"/>
      <c r="U2305" s="23">
        <v>-5.8496854580880598E-4</v>
      </c>
      <c r="V2305" s="63">
        <v>-0.61651814139622696</v>
      </c>
      <c r="W2305" s="23">
        <v>4.5136509379517502E-3</v>
      </c>
      <c r="X2305" s="63">
        <v>-9.1514048708777391</v>
      </c>
      <c r="Y2305" s="23">
        <v>3.8583510622629498E-2</v>
      </c>
      <c r="Z2305" s="63">
        <v>17.058954442851199</v>
      </c>
      <c r="AA2305" s="23">
        <v>5.8050602203365997E-2</v>
      </c>
      <c r="AB2305" s="63">
        <v>22.711675929982398</v>
      </c>
      <c r="AC2305" s="23">
        <v>0.12793585134393701</v>
      </c>
      <c r="AD2305" s="63">
        <v>32.860882381908603</v>
      </c>
      <c r="AE2305" s="23">
        <v>0.15492342050129099</v>
      </c>
      <c r="AF2305" s="64">
        <v>27.685683634103</v>
      </c>
      <c r="AG2305" s="23">
        <v>-1.1565045724637501E-3</v>
      </c>
      <c r="AH2305" s="63">
        <v>-6.2104762580056603</v>
      </c>
      <c r="AI2305" s="23">
        <v>3.9936981400387601E-2</v>
      </c>
      <c r="AJ2305" s="63">
        <v>14.079811112242201</v>
      </c>
      <c r="AK2305" s="23">
        <v>0.4869020000007</v>
      </c>
      <c r="AL2305" s="23">
        <v>4.6123209775032599E-2</v>
      </c>
      <c r="AM2305" s="63">
        <v>48.631826243596201</v>
      </c>
      <c r="AN2305" s="19"/>
      <c r="AO2305" s="26">
        <v>1.0894258501139099E-2</v>
      </c>
      <c r="AP2305" s="26">
        <v>-1.6227227757553898E-2</v>
      </c>
      <c r="AQ2305" s="26">
        <v>3.24893229608278E-2</v>
      </c>
      <c r="AR2305" s="26">
        <v>-7.2143343941206703E-3</v>
      </c>
      <c r="AS2305" s="24">
        <v>7</v>
      </c>
      <c r="AT2305" s="24">
        <v>5</v>
      </c>
      <c r="AU2305" s="24">
        <v>7</v>
      </c>
      <c r="AV2305" s="25">
        <v>5</v>
      </c>
      <c r="AW2305" s="19"/>
      <c r="AX2305" s="29">
        <v>3.1015096181181399E-2</v>
      </c>
      <c r="AY2305" s="30">
        <v>0.91978238369665599</v>
      </c>
      <c r="AZ2305" s="30">
        <v>0.59635090151550696</v>
      </c>
      <c r="BA2305" s="30">
        <v>1.2393272879307899</v>
      </c>
      <c r="BB2305" s="62">
        <v>3.1982437518672702E-3</v>
      </c>
      <c r="BC2305" s="108">
        <v>-3.1403097696566</v>
      </c>
      <c r="BD2305" s="22">
        <v>43907</v>
      </c>
      <c r="BE2305" s="22">
        <v>43913</v>
      </c>
      <c r="BF2305" s="24">
        <v>22</v>
      </c>
      <c r="BG2305" s="22">
        <v>43937</v>
      </c>
    </row>
    <row r="2306" spans="2:59" x14ac:dyDescent="0.25">
      <c r="B2306" s="17" t="s">
        <v>2320</v>
      </c>
      <c r="C2306" s="17" t="s">
        <v>6586</v>
      </c>
      <c r="D2306" s="17" t="s">
        <v>3390</v>
      </c>
      <c r="E2306" s="20" t="s">
        <v>7326</v>
      </c>
      <c r="F2306" s="20" t="s">
        <v>3158</v>
      </c>
      <c r="G2306" s="82" t="s">
        <v>7253</v>
      </c>
      <c r="H2306" s="85" t="s">
        <v>7261</v>
      </c>
      <c r="I2306" s="21" t="s">
        <v>7417</v>
      </c>
      <c r="J2306" s="21" t="s">
        <v>8520</v>
      </c>
      <c r="L2306" s="22">
        <v>44015</v>
      </c>
      <c r="M2306" s="98">
        <v>1551.6780999992</v>
      </c>
      <c r="N2306" s="94">
        <v>1551.6780999992</v>
      </c>
      <c r="O2306" s="94">
        <v>1557.1711999997499</v>
      </c>
      <c r="P2306" s="62">
        <f t="shared" si="35"/>
        <v>0.99647238530962379</v>
      </c>
      <c r="Q2306" s="22">
        <v>44001</v>
      </c>
      <c r="R2306" s="99">
        <v>22648586.627</v>
      </c>
      <c r="S2306" s="99">
        <v>25283795.5175937</v>
      </c>
      <c r="T2306" s="19"/>
      <c r="U2306" s="23">
        <v>-6.04077248681278E-4</v>
      </c>
      <c r="V2306" s="63">
        <v>-0.61842901168347497</v>
      </c>
      <c r="W2306" s="23">
        <v>3.93745466135442E-3</v>
      </c>
      <c r="X2306" s="63">
        <v>-9.2090244985301997</v>
      </c>
      <c r="Y2306" s="23">
        <v>3.4954640639625702E-2</v>
      </c>
      <c r="Z2306" s="63">
        <v>16.696067444543601</v>
      </c>
      <c r="AA2306" s="23">
        <v>5.0639834944377099E-2</v>
      </c>
      <c r="AB2306" s="63">
        <v>21.9705992040981</v>
      </c>
      <c r="AC2306" s="23">
        <v>0.112222521041986</v>
      </c>
      <c r="AD2306" s="63">
        <v>31.289549351728098</v>
      </c>
      <c r="AE2306" s="23">
        <v>0.13088966276162001</v>
      </c>
      <c r="AF2306" s="64">
        <v>25.282307860121399</v>
      </c>
      <c r="AG2306" s="23">
        <v>-1.21378986841592E-3</v>
      </c>
      <c r="AH2306" s="63">
        <v>-6.2162047875972304</v>
      </c>
      <c r="AI2306" s="23">
        <v>3.6243939686755801E-2</v>
      </c>
      <c r="AJ2306" s="63">
        <v>13.710506940886299</v>
      </c>
      <c r="AK2306" s="23">
        <v>0.49260095423029299</v>
      </c>
      <c r="AL2306" s="23">
        <v>4.1554634592102999E-2</v>
      </c>
      <c r="AM2306" s="63">
        <v>64.699200122035094</v>
      </c>
      <c r="AN2306" s="19"/>
      <c r="AO2306" s="26">
        <v>1.0874932848310001E-2</v>
      </c>
      <c r="AP2306" s="26">
        <v>-1.62461223235368E-2</v>
      </c>
      <c r="AQ2306" s="26">
        <v>3.1897032249616999E-2</v>
      </c>
      <c r="AR2306" s="26">
        <v>-7.8027446679698204E-3</v>
      </c>
      <c r="AS2306" s="24">
        <v>7</v>
      </c>
      <c r="AT2306" s="24">
        <v>5</v>
      </c>
      <c r="AU2306" s="24">
        <v>7</v>
      </c>
      <c r="AV2306" s="25">
        <v>5</v>
      </c>
      <c r="AW2306" s="19"/>
      <c r="AX2306" s="29">
        <v>3.1004290506571101E-2</v>
      </c>
      <c r="AY2306" s="30">
        <v>0.70169055005953895</v>
      </c>
      <c r="AZ2306" s="30">
        <v>0.57234746710491902</v>
      </c>
      <c r="BA2306" s="30">
        <v>0.94038440492749897</v>
      </c>
      <c r="BB2306" s="62">
        <v>3.1970432744810799E-3</v>
      </c>
      <c r="BC2306" s="108">
        <v>-3.1514278464055701</v>
      </c>
      <c r="BD2306" s="22">
        <v>43907</v>
      </c>
      <c r="BE2306" s="22">
        <v>43913</v>
      </c>
      <c r="BF2306" s="24">
        <v>24</v>
      </c>
      <c r="BG2306" s="22">
        <v>43941</v>
      </c>
    </row>
    <row r="2307" spans="2:59" x14ac:dyDescent="0.25">
      <c r="B2307" s="17" t="s">
        <v>2321</v>
      </c>
      <c r="C2307" s="17" t="s">
        <v>6587</v>
      </c>
      <c r="D2307" s="17" t="s">
        <v>3390</v>
      </c>
      <c r="E2307" s="20" t="s">
        <v>7327</v>
      </c>
      <c r="F2307" s="20" t="s">
        <v>3158</v>
      </c>
      <c r="G2307" s="82" t="s">
        <v>7253</v>
      </c>
      <c r="H2307" s="85" t="s">
        <v>7261</v>
      </c>
      <c r="I2307" s="21" t="s">
        <v>7417</v>
      </c>
      <c r="J2307" s="21" t="s">
        <v>8521</v>
      </c>
      <c r="L2307" s="22">
        <v>44015</v>
      </c>
      <c r="M2307" s="98">
        <v>1363.4811000004399</v>
      </c>
      <c r="N2307" s="94">
        <v>1363.4811000004399</v>
      </c>
      <c r="O2307" s="94">
        <v>1368.0569000001999</v>
      </c>
      <c r="P2307" s="62">
        <f t="shared" si="35"/>
        <v>0.99665525607907146</v>
      </c>
      <c r="Q2307" s="22">
        <v>44001</v>
      </c>
      <c r="R2307" s="99">
        <v>10784.476000000001</v>
      </c>
      <c r="S2307" s="99">
        <v>1742073.0084394501</v>
      </c>
      <c r="T2307" s="19"/>
      <c r="U2307" s="23">
        <v>-5.9093125037179605E-4</v>
      </c>
      <c r="V2307" s="63">
        <v>-0.61711441185252602</v>
      </c>
      <c r="W2307" s="23">
        <v>4.3316869960108298E-3</v>
      </c>
      <c r="X2307" s="63">
        <v>-9.1696012650645606</v>
      </c>
      <c r="Y2307" s="23">
        <v>3.7440676363985403E-2</v>
      </c>
      <c r="Z2307" s="63">
        <v>16.9446710169723</v>
      </c>
      <c r="AA2307" s="23">
        <v>5.5715857281029499E-2</v>
      </c>
      <c r="AB2307" s="63">
        <v>22.478201437770601</v>
      </c>
      <c r="AC2307" s="23">
        <v>0.110502156734583</v>
      </c>
      <c r="AD2307" s="63">
        <v>31.117512920987799</v>
      </c>
      <c r="AE2307" s="23">
        <v>0.134573518013058</v>
      </c>
      <c r="AF2307" s="64">
        <v>25.650693385279698</v>
      </c>
      <c r="AG2307" s="23">
        <v>-1.1745061328838301E-3</v>
      </c>
      <c r="AH2307" s="63">
        <v>-6.2122764140440303</v>
      </c>
      <c r="AI2307" s="23">
        <v>3.8773886988565202E-2</v>
      </c>
      <c r="AJ2307" s="63">
        <v>13.963501671067201</v>
      </c>
      <c r="AK2307" s="23">
        <v>0.36348110000137202</v>
      </c>
      <c r="AL2307" s="23">
        <v>3.5869814098987297E-2</v>
      </c>
      <c r="AM2307" s="63">
        <v>36.289736243663398</v>
      </c>
      <c r="AN2307" s="19"/>
      <c r="AO2307" s="26">
        <v>1.08882364456804E-2</v>
      </c>
      <c r="AP2307" s="26">
        <v>-1.6233170275881999E-2</v>
      </c>
      <c r="AQ2307" s="26">
        <v>3.2303198306181002E-2</v>
      </c>
      <c r="AR2307" s="26">
        <v>-7.3989592228827002E-3</v>
      </c>
      <c r="AS2307" s="24">
        <v>7</v>
      </c>
      <c r="AT2307" s="24">
        <v>5</v>
      </c>
      <c r="AU2307" s="24">
        <v>7</v>
      </c>
      <c r="AV2307" s="25">
        <v>5</v>
      </c>
      <c r="AW2307" s="19"/>
      <c r="AX2307" s="29">
        <v>3.1011581908460401E-2</v>
      </c>
      <c r="AY2307" s="30">
        <v>0.85110632204668901</v>
      </c>
      <c r="AZ2307" s="30">
        <v>0.58879022887958898</v>
      </c>
      <c r="BA2307" s="30">
        <v>1.1448608289629201</v>
      </c>
      <c r="BB2307" s="62">
        <v>3.1978542459455599E-3</v>
      </c>
      <c r="BC2307" s="108">
        <v>-3.14380570883077</v>
      </c>
      <c r="BD2307" s="22">
        <v>43907</v>
      </c>
      <c r="BE2307" s="22">
        <v>43913</v>
      </c>
      <c r="BF2307" s="24">
        <v>24</v>
      </c>
      <c r="BG2307" s="22">
        <v>43941</v>
      </c>
    </row>
    <row r="2308" spans="2:59" x14ac:dyDescent="0.25">
      <c r="B2308" s="17" t="s">
        <v>2322</v>
      </c>
      <c r="C2308" s="17" t="s">
        <v>6588</v>
      </c>
      <c r="D2308" s="17" t="s">
        <v>3391</v>
      </c>
      <c r="E2308" s="20" t="s">
        <v>7289</v>
      </c>
      <c r="F2308" s="20" t="s">
        <v>3155</v>
      </c>
      <c r="G2308" s="82" t="s">
        <v>7251</v>
      </c>
      <c r="H2308" s="85" t="s">
        <v>7284</v>
      </c>
      <c r="I2308" s="21" t="s">
        <v>7418</v>
      </c>
      <c r="J2308" s="21" t="s">
        <v>8522</v>
      </c>
      <c r="L2308" s="22">
        <v>44015</v>
      </c>
      <c r="M2308" s="98">
        <v>79656.569643974304</v>
      </c>
      <c r="N2308" s="94">
        <v>79656.569643974304</v>
      </c>
      <c r="O2308" s="94">
        <v>84562.326290011406</v>
      </c>
      <c r="P2308" s="62">
        <f t="shared" si="35"/>
        <v>0.94198649846490123</v>
      </c>
      <c r="Q2308" s="22">
        <v>43880</v>
      </c>
      <c r="R2308" s="99">
        <v>1391885.4466035201</v>
      </c>
      <c r="S2308" s="99">
        <v>1484627.6233886699</v>
      </c>
      <c r="T2308" s="19"/>
      <c r="U2308" s="23">
        <v>-1.1166120661073401E-2</v>
      </c>
      <c r="V2308" s="63">
        <v>-1.67463335292268</v>
      </c>
      <c r="W2308" s="23">
        <v>5.7264590230261099E-2</v>
      </c>
      <c r="X2308" s="63">
        <v>-3.87631094163953</v>
      </c>
      <c r="Y2308" s="23">
        <v>7.0948988905001897E-3</v>
      </c>
      <c r="Z2308" s="63">
        <v>13.910093269631</v>
      </c>
      <c r="AA2308" s="23">
        <v>0.165856415264134</v>
      </c>
      <c r="AB2308" s="63">
        <v>33.492257236095597</v>
      </c>
      <c r="AC2308" s="23"/>
      <c r="AD2308" s="63"/>
      <c r="AE2308" s="23"/>
      <c r="AF2308" s="64"/>
      <c r="AG2308" s="23">
        <v>1.18696351546532E-2</v>
      </c>
      <c r="AH2308" s="63">
        <v>-4.90786228529032</v>
      </c>
      <c r="AI2308" s="23">
        <v>2.3893971751022001E-2</v>
      </c>
      <c r="AJ2308" s="63">
        <v>12.4755101473129</v>
      </c>
      <c r="AK2308" s="23">
        <v>0.20891426209884201</v>
      </c>
      <c r="AL2308" s="23">
        <v>0.11028562853971401</v>
      </c>
      <c r="AM2308" s="63">
        <v>42.271615583100399</v>
      </c>
      <c r="AN2308" s="19"/>
      <c r="AO2308" s="26">
        <v>3.62077508507355E-2</v>
      </c>
      <c r="AP2308" s="26">
        <v>-5.7123753042105797E-2</v>
      </c>
      <c r="AQ2308" s="26">
        <v>0.15658849971267</v>
      </c>
      <c r="AR2308" s="26">
        <v>-0.10851783097503399</v>
      </c>
      <c r="AS2308" s="24">
        <v>7</v>
      </c>
      <c r="AT2308" s="24">
        <v>5</v>
      </c>
      <c r="AU2308" s="24">
        <v>7</v>
      </c>
      <c r="AV2308" s="25">
        <v>5</v>
      </c>
      <c r="AW2308" s="19"/>
      <c r="AX2308" s="29">
        <v>0.19411465673387299</v>
      </c>
      <c r="AY2308" s="30">
        <v>0.83267594643894005</v>
      </c>
      <c r="AZ2308" s="30">
        <v>1.1739705879063</v>
      </c>
      <c r="BA2308" s="30">
        <v>1.20392635103053</v>
      </c>
      <c r="BB2308" s="62">
        <v>1.9997207721589801E-2</v>
      </c>
      <c r="BC2308" s="108">
        <v>-25.323511534661499</v>
      </c>
      <c r="BD2308" s="22">
        <v>43880</v>
      </c>
      <c r="BE2308" s="22">
        <v>43913</v>
      </c>
      <c r="BF2308" s="24"/>
      <c r="BG2308" s="22"/>
    </row>
    <row r="2309" spans="2:59" x14ac:dyDescent="0.25">
      <c r="B2309" s="17" t="s">
        <v>2323</v>
      </c>
      <c r="C2309" s="17" t="s">
        <v>6589</v>
      </c>
      <c r="D2309" s="17" t="s">
        <v>3391</v>
      </c>
      <c r="E2309" s="20" t="s">
        <v>7298</v>
      </c>
      <c r="F2309" s="20" t="s">
        <v>3155</v>
      </c>
      <c r="G2309" s="82" t="s">
        <v>7251</v>
      </c>
      <c r="H2309" s="85" t="s">
        <v>7284</v>
      </c>
      <c r="I2309" s="21" t="s">
        <v>7418</v>
      </c>
      <c r="J2309" s="21" t="s">
        <v>8523</v>
      </c>
      <c r="L2309" s="22">
        <v>44015</v>
      </c>
      <c r="M2309" s="98">
        <v>89233.740200042696</v>
      </c>
      <c r="N2309" s="94">
        <v>89233.740200042696</v>
      </c>
      <c r="O2309" s="94">
        <v>94096.039440035805</v>
      </c>
      <c r="P2309" s="62">
        <f t="shared" ref="P2309:P2372" si="36">IFERROR(N2309/O2309,"")</f>
        <v>0.94832620725666472</v>
      </c>
      <c r="Q2309" s="22">
        <v>43880</v>
      </c>
      <c r="R2309" s="99">
        <v>569307.49984960898</v>
      </c>
      <c r="S2309" s="99">
        <v>438858.42490820301</v>
      </c>
      <c r="T2309" s="19"/>
      <c r="U2309" s="23">
        <v>-1.1116515828689401E-2</v>
      </c>
      <c r="V2309" s="63">
        <v>-1.66967286968429</v>
      </c>
      <c r="W2309" s="23">
        <v>5.8845445166298298E-2</v>
      </c>
      <c r="X2309" s="63">
        <v>-3.7182254480358101</v>
      </c>
      <c r="Y2309" s="23">
        <v>1.62416145303723E-2</v>
      </c>
      <c r="Z2309" s="63">
        <v>14.824764833625499</v>
      </c>
      <c r="AA2309" s="23">
        <v>0.187292469181702</v>
      </c>
      <c r="AB2309" s="63">
        <v>35.6358626278234</v>
      </c>
      <c r="AC2309" s="23"/>
      <c r="AD2309" s="63"/>
      <c r="AE2309" s="23"/>
      <c r="AF2309" s="64"/>
      <c r="AG2309" s="23">
        <v>1.20208146981895E-2</v>
      </c>
      <c r="AH2309" s="63">
        <v>-4.89274433093669</v>
      </c>
      <c r="AI2309" s="23">
        <v>3.3347744036291302E-2</v>
      </c>
      <c r="AJ2309" s="63">
        <v>13.4208873758325</v>
      </c>
      <c r="AK2309" s="23">
        <v>0.30251120582775898</v>
      </c>
      <c r="AL2309" s="23">
        <v>0.16262864282005501</v>
      </c>
      <c r="AM2309" s="63">
        <v>48.536712591361699</v>
      </c>
      <c r="AN2309" s="19"/>
      <c r="AO2309" s="26">
        <v>3.6259106664147098E-2</v>
      </c>
      <c r="AP2309" s="26">
        <v>-5.7076768878687303E-2</v>
      </c>
      <c r="AQ2309" s="26">
        <v>0.15831975229782999</v>
      </c>
      <c r="AR2309" s="26">
        <v>-0.107144327185815</v>
      </c>
      <c r="AS2309" s="24">
        <v>8</v>
      </c>
      <c r="AT2309" s="24">
        <v>4</v>
      </c>
      <c r="AU2309" s="24">
        <v>7</v>
      </c>
      <c r="AV2309" s="25">
        <v>5</v>
      </c>
      <c r="AW2309" s="19"/>
      <c r="AX2309" s="29">
        <v>0.19402874696737901</v>
      </c>
      <c r="AY2309" s="30">
        <v>0.93705646884882299</v>
      </c>
      <c r="AZ2309" s="30">
        <v>1.25364574315427</v>
      </c>
      <c r="BA2309" s="30">
        <v>1.36010027557859</v>
      </c>
      <c r="BB2309" s="62">
        <v>1.99899218802966E-2</v>
      </c>
      <c r="BC2309" s="108">
        <v>-25.2009407931764</v>
      </c>
      <c r="BD2309" s="22">
        <v>43880</v>
      </c>
      <c r="BE2309" s="22">
        <v>43913</v>
      </c>
      <c r="BF2309" s="24"/>
      <c r="BG2309" s="22"/>
    </row>
    <row r="2310" spans="2:59" x14ac:dyDescent="0.25">
      <c r="B2310" s="17" t="s">
        <v>2324</v>
      </c>
      <c r="C2310" s="17" t="s">
        <v>6590</v>
      </c>
      <c r="D2310" s="17" t="s">
        <v>3391</v>
      </c>
      <c r="E2310" s="20" t="s">
        <v>7290</v>
      </c>
      <c r="F2310" s="20" t="s">
        <v>3155</v>
      </c>
      <c r="G2310" s="82" t="s">
        <v>7251</v>
      </c>
      <c r="H2310" s="85" t="s">
        <v>7284</v>
      </c>
      <c r="I2310" s="21" t="s">
        <v>7418</v>
      </c>
      <c r="J2310" s="21" t="s">
        <v>8524</v>
      </c>
      <c r="L2310" s="22">
        <v>44015</v>
      </c>
      <c r="M2310" s="98">
        <v>86143.401875972704</v>
      </c>
      <c r="N2310" s="94">
        <v>86143.401875972704</v>
      </c>
      <c r="O2310" s="94">
        <v>91044.549960017204</v>
      </c>
      <c r="P2310" s="62">
        <f t="shared" si="36"/>
        <v>0.94616758404323076</v>
      </c>
      <c r="Q2310" s="22">
        <v>43880</v>
      </c>
      <c r="R2310" s="99">
        <v>4907155.1871484397</v>
      </c>
      <c r="S2310" s="99">
        <v>2921862.7023632801</v>
      </c>
      <c r="T2310" s="19"/>
      <c r="U2310" s="23">
        <v>-1.1134049894280899E-2</v>
      </c>
      <c r="V2310" s="63">
        <v>-1.67142627624344</v>
      </c>
      <c r="W2310" s="23">
        <v>5.83096231002855E-2</v>
      </c>
      <c r="X2310" s="63">
        <v>-3.7718076546370898</v>
      </c>
      <c r="Y2310" s="23">
        <v>1.3121702380885799E-2</v>
      </c>
      <c r="Z2310" s="63">
        <v>14.5127736186696</v>
      </c>
      <c r="AA2310" s="23">
        <v>0.17995849321596299</v>
      </c>
      <c r="AB2310" s="63">
        <v>34.902465031249399</v>
      </c>
      <c r="AC2310" s="23"/>
      <c r="AD2310" s="63"/>
      <c r="AE2310" s="23"/>
      <c r="AF2310" s="64"/>
      <c r="AG2310" s="23">
        <v>1.19708814945625E-2</v>
      </c>
      <c r="AH2310" s="63">
        <v>-4.8977376512993898</v>
      </c>
      <c r="AI2310" s="23">
        <v>3.01237246512756E-2</v>
      </c>
      <c r="AJ2310" s="63">
        <v>13.0984854373382</v>
      </c>
      <c r="AK2310" s="23">
        <v>0.28556891529297002</v>
      </c>
      <c r="AL2310" s="23">
        <v>0.15250104021470201</v>
      </c>
      <c r="AM2310" s="63">
        <v>46.4994434822001</v>
      </c>
      <c r="AN2310" s="19"/>
      <c r="AO2310" s="26">
        <v>3.6243905044102603E-2</v>
      </c>
      <c r="AP2310" s="26">
        <v>-5.7091420521828702E-2</v>
      </c>
      <c r="AQ2310" s="26">
        <v>0.157729165450291</v>
      </c>
      <c r="AR2310" s="26">
        <v>-0.10761311194626599</v>
      </c>
      <c r="AS2310" s="24">
        <v>8</v>
      </c>
      <c r="AT2310" s="24">
        <v>4</v>
      </c>
      <c r="AU2310" s="24">
        <v>7</v>
      </c>
      <c r="AV2310" s="25">
        <v>5</v>
      </c>
      <c r="AW2310" s="19"/>
      <c r="AX2310" s="29">
        <v>0.19405894333409399</v>
      </c>
      <c r="AY2310" s="30">
        <v>0.90132181321496296</v>
      </c>
      <c r="AZ2310" s="30">
        <v>1.2263930853860101</v>
      </c>
      <c r="BA2310" s="30">
        <v>1.3065139441823701</v>
      </c>
      <c r="BB2310" s="62">
        <v>1.9992503901758E-2</v>
      </c>
      <c r="BC2310" s="108">
        <v>-25.242732031823799</v>
      </c>
      <c r="BD2310" s="22">
        <v>43880</v>
      </c>
      <c r="BE2310" s="22">
        <v>43913</v>
      </c>
      <c r="BF2310" s="24"/>
      <c r="BG2310" s="22"/>
    </row>
    <row r="2311" spans="2:59" x14ac:dyDescent="0.25">
      <c r="B2311" s="17" t="s">
        <v>2325</v>
      </c>
      <c r="C2311" s="17" t="s">
        <v>6591</v>
      </c>
      <c r="D2311" s="17" t="s">
        <v>3391</v>
      </c>
      <c r="E2311" s="20" t="s">
        <v>7379</v>
      </c>
      <c r="F2311" s="20" t="s">
        <v>3155</v>
      </c>
      <c r="G2311" s="82" t="s">
        <v>7251</v>
      </c>
      <c r="H2311" s="85" t="s">
        <v>7284</v>
      </c>
      <c r="I2311" s="21" t="s">
        <v>7418</v>
      </c>
      <c r="J2311" s="21" t="s">
        <v>8525</v>
      </c>
      <c r="L2311" s="22">
        <v>44015</v>
      </c>
      <c r="M2311" s="98">
        <v>83396.765002012296</v>
      </c>
      <c r="N2311" s="94">
        <v>83396.765002012296</v>
      </c>
      <c r="O2311" s="94">
        <v>87682.428859949097</v>
      </c>
      <c r="P2311" s="62">
        <f t="shared" si="36"/>
        <v>0.9511228884320474</v>
      </c>
      <c r="Q2311" s="22">
        <v>43880</v>
      </c>
      <c r="R2311" s="99">
        <v>23852118.2077187</v>
      </c>
      <c r="S2311" s="99">
        <v>23181357.862156201</v>
      </c>
      <c r="T2311" s="19"/>
      <c r="U2311" s="23">
        <v>-1.10954397459864E-2</v>
      </c>
      <c r="V2311" s="63">
        <v>-1.66756526141398</v>
      </c>
      <c r="W2311" s="23">
        <v>5.9536331231356598E-2</v>
      </c>
      <c r="X2311" s="63">
        <v>-3.6491368415299799</v>
      </c>
      <c r="Y2311" s="23">
        <v>2.02864952116215E-2</v>
      </c>
      <c r="Z2311" s="63">
        <v>15.2292529017432</v>
      </c>
      <c r="AA2311" s="23">
        <v>0.196819312397565</v>
      </c>
      <c r="AB2311" s="63">
        <v>36.5885469494388</v>
      </c>
      <c r="AC2311" s="23"/>
      <c r="AD2311" s="63"/>
      <c r="AE2311" s="23"/>
      <c r="AF2311" s="64"/>
      <c r="AG2311" s="23">
        <v>1.20872535753733E-2</v>
      </c>
      <c r="AH2311" s="63">
        <v>-4.8861004432183099</v>
      </c>
      <c r="AI2311" s="23">
        <v>3.7528194130572998E-2</v>
      </c>
      <c r="AJ2311" s="63">
        <v>13.8389323852607</v>
      </c>
      <c r="AK2311" s="23">
        <v>0.270807847649849</v>
      </c>
      <c r="AL2311" s="23">
        <v>0.140950132970902</v>
      </c>
      <c r="AM2311" s="63">
        <v>48.174465790099902</v>
      </c>
      <c r="AN2311" s="19"/>
      <c r="AO2311" s="26">
        <v>3.6281931961639202E-2</v>
      </c>
      <c r="AP2311" s="26">
        <v>-5.7056239841622301E-2</v>
      </c>
      <c r="AQ2311" s="26">
        <v>0.15907978847288201</v>
      </c>
      <c r="AR2311" s="26">
        <v>-0.106539406569937</v>
      </c>
      <c r="AS2311" s="24">
        <v>8</v>
      </c>
      <c r="AT2311" s="24">
        <v>4</v>
      </c>
      <c r="AU2311" s="24">
        <v>7</v>
      </c>
      <c r="AV2311" s="25">
        <v>5</v>
      </c>
      <c r="AW2311" s="19"/>
      <c r="AX2311" s="29">
        <v>0.19399259118887099</v>
      </c>
      <c r="AY2311" s="30">
        <v>0.98344734640249998</v>
      </c>
      <c r="AZ2311" s="30">
        <v>1.2890349382069</v>
      </c>
      <c r="BA2311" s="30">
        <v>1.4298695738070799</v>
      </c>
      <c r="BB2311" s="62">
        <v>1.9986888022722301E-2</v>
      </c>
      <c r="BC2311" s="108">
        <v>-25.147066991223301</v>
      </c>
      <c r="BD2311" s="22">
        <v>43880</v>
      </c>
      <c r="BE2311" s="22">
        <v>43913</v>
      </c>
      <c r="BF2311" s="24"/>
      <c r="BG2311" s="22"/>
    </row>
    <row r="2312" spans="2:59" x14ac:dyDescent="0.25">
      <c r="B2312" s="17" t="s">
        <v>2326</v>
      </c>
      <c r="C2312" s="17" t="s">
        <v>6592</v>
      </c>
      <c r="D2312" s="17" t="s">
        <v>3391</v>
      </c>
      <c r="E2312" s="20" t="s">
        <v>7380</v>
      </c>
      <c r="F2312" s="20" t="s">
        <v>3155</v>
      </c>
      <c r="G2312" s="82" t="s">
        <v>7251</v>
      </c>
      <c r="H2312" s="85" t="s">
        <v>7284</v>
      </c>
      <c r="I2312" s="21" t="s">
        <v>7418</v>
      </c>
      <c r="J2312" s="21" t="s">
        <v>8526</v>
      </c>
      <c r="L2312" s="22">
        <v>44015</v>
      </c>
      <c r="M2312" s="98">
        <v>82677.524494051904</v>
      </c>
      <c r="N2312" s="94">
        <v>82677.524494051904</v>
      </c>
      <c r="O2312" s="94"/>
      <c r="P2312" s="62" t="str">
        <f t="shared" si="36"/>
        <v/>
      </c>
      <c r="Q2312" s="22"/>
      <c r="R2312" s="99">
        <v>2250836.4213710902</v>
      </c>
      <c r="S2312" s="99"/>
      <c r="T2312" s="19"/>
      <c r="U2312" s="23">
        <v>-1.1117598488454001E-2</v>
      </c>
      <c r="V2312" s="63">
        <v>-1.6697811356607399</v>
      </c>
      <c r="W2312" s="23">
        <v>5.8816009399379303E-2</v>
      </c>
      <c r="X2312" s="63">
        <v>-3.7211690247277098</v>
      </c>
      <c r="Y2312" s="23">
        <v>1.6071479763923001E-2</v>
      </c>
      <c r="Z2312" s="63">
        <v>14.8077513569733</v>
      </c>
      <c r="AA2312" s="23"/>
      <c r="AB2312" s="63"/>
      <c r="AC2312" s="23"/>
      <c r="AD2312" s="63"/>
      <c r="AE2312" s="23"/>
      <c r="AF2312" s="64"/>
      <c r="AG2312" s="23">
        <v>1.2018366542179099E-2</v>
      </c>
      <c r="AH2312" s="63">
        <v>-4.8929891465377304</v>
      </c>
      <c r="AI2312" s="23">
        <v>3.31714311778342E-2</v>
      </c>
      <c r="AJ2312" s="63">
        <v>13.4032560899941</v>
      </c>
      <c r="AK2312" s="23">
        <v>0.15555325786961499</v>
      </c>
      <c r="AL2312" s="23">
        <v>0.215109330407286</v>
      </c>
      <c r="AM2312" s="63">
        <v>33.992126768687697</v>
      </c>
      <c r="AN2312" s="19"/>
      <c r="AO2312" s="26">
        <v>3.62590566182917E-2</v>
      </c>
      <c r="AP2312" s="26">
        <v>-5.7078449263863101E-2</v>
      </c>
      <c r="AQ2312" s="26">
        <v>0.15828396520737401</v>
      </c>
      <c r="AR2312" s="26">
        <v>-0.107171752040886</v>
      </c>
      <c r="AS2312" s="24"/>
      <c r="AT2312" s="24"/>
      <c r="AU2312" s="24"/>
      <c r="AV2312" s="25"/>
      <c r="AW2312" s="19"/>
      <c r="AX2312" s="29"/>
      <c r="AY2312" s="30"/>
      <c r="AZ2312" s="30"/>
      <c r="BA2312" s="30"/>
      <c r="BB2312" s="62"/>
      <c r="BC2312" s="108">
        <v>-25.2034565798822</v>
      </c>
      <c r="BD2312" s="22">
        <v>43880</v>
      </c>
      <c r="BE2312" s="22">
        <v>43913</v>
      </c>
      <c r="BF2312" s="24"/>
      <c r="BG2312" s="22"/>
    </row>
    <row r="2313" spans="2:59" x14ac:dyDescent="0.25">
      <c r="B2313" s="17" t="s">
        <v>2327</v>
      </c>
      <c r="C2313" s="17" t="s">
        <v>6593</v>
      </c>
      <c r="D2313" s="17" t="s">
        <v>3392</v>
      </c>
      <c r="E2313" s="20" t="s">
        <v>7289</v>
      </c>
      <c r="F2313" s="20" t="s">
        <v>3160</v>
      </c>
      <c r="G2313" s="82" t="s">
        <v>7251</v>
      </c>
      <c r="H2313" s="85" t="s">
        <v>7276</v>
      </c>
      <c r="I2313" s="21" t="s">
        <v>7417</v>
      </c>
      <c r="J2313" s="21" t="s">
        <v>8527</v>
      </c>
      <c r="L2313" s="22">
        <v>44015</v>
      </c>
      <c r="M2313" s="98">
        <v>645.80350000038698</v>
      </c>
      <c r="N2313" s="94">
        <v>645.80350000038698</v>
      </c>
      <c r="O2313" s="94">
        <v>856.69699999969498</v>
      </c>
      <c r="P2313" s="62">
        <f t="shared" si="36"/>
        <v>0.75382953366314687</v>
      </c>
      <c r="Q2313" s="22">
        <v>43874</v>
      </c>
      <c r="R2313" s="99">
        <v>66182.827999999994</v>
      </c>
      <c r="S2313" s="99">
        <v>79149.886072509806</v>
      </c>
      <c r="T2313" s="19"/>
      <c r="U2313" s="23">
        <v>4.5703190753556599E-3</v>
      </c>
      <c r="V2313" s="63">
        <v>-0.10098937927978099</v>
      </c>
      <c r="W2313" s="23">
        <v>2.5112094241194399E-2</v>
      </c>
      <c r="X2313" s="63">
        <v>-7.0915605405462001</v>
      </c>
      <c r="Y2313" s="23">
        <v>-0.210957900226349</v>
      </c>
      <c r="Z2313" s="63">
        <v>-7.8951866420538899</v>
      </c>
      <c r="AA2313" s="23">
        <v>-0.128763661897247</v>
      </c>
      <c r="AB2313" s="63">
        <v>4.0302495199284696</v>
      </c>
      <c r="AC2313" s="23">
        <v>-0.14606347710199799</v>
      </c>
      <c r="AD2313" s="63">
        <v>5.4609495373297197</v>
      </c>
      <c r="AE2313" s="23">
        <v>-0.13100306703840001</v>
      </c>
      <c r="AF2313" s="64">
        <v>-0.906965119880624</v>
      </c>
      <c r="AG2313" s="23">
        <v>9.0417967294342799E-3</v>
      </c>
      <c r="AH2313" s="63">
        <v>-5.1906461278122196</v>
      </c>
      <c r="AI2313" s="23">
        <v>-0.188496695132926</v>
      </c>
      <c r="AJ2313" s="63">
        <v>-8.7635565410891996</v>
      </c>
      <c r="AK2313" s="23">
        <v>-0.35419649999938002</v>
      </c>
      <c r="AL2313" s="23">
        <v>-4.4710432302963503E-2</v>
      </c>
      <c r="AM2313" s="63">
        <v>-24.9077770694275</v>
      </c>
      <c r="AN2313" s="19"/>
      <c r="AO2313" s="26">
        <v>5.99178537686385E-2</v>
      </c>
      <c r="AP2313" s="26">
        <v>-8.0177940871217296E-2</v>
      </c>
      <c r="AQ2313" s="26">
        <v>5.9694176245102398E-2</v>
      </c>
      <c r="AR2313" s="26">
        <v>-0.25640372155699898</v>
      </c>
      <c r="AS2313" s="24">
        <v>8</v>
      </c>
      <c r="AT2313" s="24">
        <v>4</v>
      </c>
      <c r="AU2313" s="24">
        <v>6</v>
      </c>
      <c r="AV2313" s="25">
        <v>6</v>
      </c>
      <c r="AW2313" s="19"/>
      <c r="AX2313" s="29">
        <v>0.26940438479679901</v>
      </c>
      <c r="AY2313" s="30">
        <v>-0.46498762112287301</v>
      </c>
      <c r="AZ2313" s="30">
        <v>0.10749519454145701</v>
      </c>
      <c r="BA2313" s="30">
        <v>-0.60676418258753995</v>
      </c>
      <c r="BB2313" s="62">
        <v>2.7532974838322798E-2</v>
      </c>
      <c r="BC2313" s="108">
        <v>-39.751709180709398</v>
      </c>
      <c r="BD2313" s="22">
        <v>43874</v>
      </c>
      <c r="BE2313" s="22">
        <v>43913</v>
      </c>
      <c r="BF2313" s="24"/>
      <c r="BG2313" s="22"/>
    </row>
    <row r="2314" spans="2:59" x14ac:dyDescent="0.25">
      <c r="B2314" s="17" t="s">
        <v>2328</v>
      </c>
      <c r="C2314" s="17" t="s">
        <v>6594</v>
      </c>
      <c r="D2314" s="17" t="s">
        <v>3392</v>
      </c>
      <c r="E2314" s="20" t="s">
        <v>7335</v>
      </c>
      <c r="F2314" s="20" t="s">
        <v>3160</v>
      </c>
      <c r="G2314" s="82" t="s">
        <v>7251</v>
      </c>
      <c r="H2314" s="85" t="s">
        <v>7276</v>
      </c>
      <c r="I2314" s="21" t="s">
        <v>7417</v>
      </c>
      <c r="J2314" s="21" t="s">
        <v>8528</v>
      </c>
      <c r="L2314" s="22">
        <v>44015</v>
      </c>
      <c r="M2314" s="98">
        <v>996.57699999958299</v>
      </c>
      <c r="N2314" s="94">
        <v>996.57699999958299</v>
      </c>
      <c r="O2314" s="94">
        <v>1311.5735999997701</v>
      </c>
      <c r="P2314" s="62">
        <f t="shared" si="36"/>
        <v>0.75983307379758003</v>
      </c>
      <c r="Q2314" s="22">
        <v>43874</v>
      </c>
      <c r="R2314" s="99">
        <v>100.532</v>
      </c>
      <c r="S2314" s="99">
        <v>111.032362595439</v>
      </c>
      <c r="T2314" s="19"/>
      <c r="U2314" s="23">
        <v>4.6267729430837798E-3</v>
      </c>
      <c r="V2314" s="63">
        <v>-9.5343992506968803E-2</v>
      </c>
      <c r="W2314" s="23">
        <v>2.6821620091141099E-2</v>
      </c>
      <c r="X2314" s="63">
        <v>-6.9206079555515299</v>
      </c>
      <c r="Y2314" s="23">
        <v>-0.202974638317828</v>
      </c>
      <c r="Z2314" s="63">
        <v>-7.0968604512017901</v>
      </c>
      <c r="AA2314" s="23">
        <v>-0.11116222635973801</v>
      </c>
      <c r="AB2314" s="63">
        <v>5.7903930736792999</v>
      </c>
      <c r="AC2314" s="23">
        <v>-0.111923877841036</v>
      </c>
      <c r="AD2314" s="63">
        <v>8.8749094634258707</v>
      </c>
      <c r="AE2314" s="23">
        <v>-7.9293029286418501E-2</v>
      </c>
      <c r="AF2314" s="64">
        <v>4.2640386553175604</v>
      </c>
      <c r="AG2314" s="23">
        <v>9.2053888711234304E-3</v>
      </c>
      <c r="AH2314" s="63">
        <v>-5.1742869136433001</v>
      </c>
      <c r="AI2314" s="23">
        <v>-0.18016054613777699</v>
      </c>
      <c r="AJ2314" s="63">
        <v>-7.9299416415742598</v>
      </c>
      <c r="AK2314" s="23">
        <v>-3.4230000001116401E-3</v>
      </c>
      <c r="AL2314" s="23">
        <v>-6.9884607455605896E-4</v>
      </c>
      <c r="AM2314" s="63">
        <v>-10.725358436699</v>
      </c>
      <c r="AN2314" s="19"/>
      <c r="AO2314" s="26">
        <v>5.9978979787047103E-2</v>
      </c>
      <c r="AP2314" s="26">
        <v>-8.0126243733538993E-2</v>
      </c>
      <c r="AQ2314" s="26">
        <v>6.13827619799849E-2</v>
      </c>
      <c r="AR2314" s="26">
        <v>-0.25514114538615101</v>
      </c>
      <c r="AS2314" s="24">
        <v>8</v>
      </c>
      <c r="AT2314" s="24">
        <v>4</v>
      </c>
      <c r="AU2314" s="24">
        <v>6</v>
      </c>
      <c r="AV2314" s="25">
        <v>6</v>
      </c>
      <c r="AW2314" s="19"/>
      <c r="AX2314" s="29">
        <v>0.26935692785336901</v>
      </c>
      <c r="AY2314" s="30">
        <v>-0.403096384563014</v>
      </c>
      <c r="AZ2314" s="30">
        <v>0.184498197782659</v>
      </c>
      <c r="BA2314" s="30">
        <v>-0.52726415269535198</v>
      </c>
      <c r="BB2314" s="62">
        <v>2.7530362550460302E-2</v>
      </c>
      <c r="BC2314" s="108">
        <v>-39.6234568918007</v>
      </c>
      <c r="BD2314" s="22">
        <v>43874</v>
      </c>
      <c r="BE2314" s="22">
        <v>43913</v>
      </c>
      <c r="BF2314" s="24"/>
      <c r="BG2314" s="22"/>
    </row>
    <row r="2315" spans="2:59" x14ac:dyDescent="0.25">
      <c r="B2315" s="17" t="s">
        <v>2329</v>
      </c>
      <c r="C2315" s="17" t="s">
        <v>6595</v>
      </c>
      <c r="D2315" s="17" t="s">
        <v>3392</v>
      </c>
      <c r="E2315" s="20" t="s">
        <v>7336</v>
      </c>
      <c r="F2315" s="20" t="s">
        <v>3160</v>
      </c>
      <c r="G2315" s="82" t="s">
        <v>7251</v>
      </c>
      <c r="H2315" s="85" t="s">
        <v>7276</v>
      </c>
      <c r="I2315" s="21" t="s">
        <v>7417</v>
      </c>
      <c r="J2315" s="21" t="s">
        <v>8529</v>
      </c>
      <c r="L2315" s="22">
        <v>44015</v>
      </c>
      <c r="M2315" s="98">
        <v>960.49849999975402</v>
      </c>
      <c r="N2315" s="94">
        <v>960.49849999975402</v>
      </c>
      <c r="O2315" s="94">
        <v>960.49849999975402</v>
      </c>
      <c r="P2315" s="62">
        <f t="shared" si="36"/>
        <v>1</v>
      </c>
      <c r="Q2315" s="22">
        <v>44015</v>
      </c>
      <c r="R2315" s="99">
        <v>0</v>
      </c>
      <c r="S2315" s="99">
        <v>0</v>
      </c>
      <c r="T2315" s="19"/>
      <c r="U2315" s="23">
        <v>0</v>
      </c>
      <c r="V2315" s="63">
        <v>-0.55802128681534702</v>
      </c>
      <c r="W2315" s="23">
        <v>0</v>
      </c>
      <c r="X2315" s="63">
        <v>-9.6027699646656401</v>
      </c>
      <c r="Y2315" s="23">
        <v>0</v>
      </c>
      <c r="Z2315" s="63">
        <v>13.200603380581001</v>
      </c>
      <c r="AA2315" s="23">
        <v>0</v>
      </c>
      <c r="AB2315" s="63">
        <v>16.906615709653099</v>
      </c>
      <c r="AC2315" s="23">
        <v>0</v>
      </c>
      <c r="AD2315" s="63">
        <v>20.067297247529499</v>
      </c>
      <c r="AE2315" s="23">
        <v>0</v>
      </c>
      <c r="AF2315" s="64">
        <v>12.1933415839594</v>
      </c>
      <c r="AG2315" s="23">
        <v>0</v>
      </c>
      <c r="AH2315" s="63">
        <v>-6.0948258007556397</v>
      </c>
      <c r="AI2315" s="23">
        <v>0</v>
      </c>
      <c r="AJ2315" s="63">
        <v>10.0861129722034</v>
      </c>
      <c r="AK2315" s="23">
        <v>-3.9501500000369602E-2</v>
      </c>
      <c r="AL2315" s="23">
        <v>-8.1834196635099908E-3</v>
      </c>
      <c r="AM2315" s="63">
        <v>-14.3332084367139</v>
      </c>
      <c r="AN2315" s="19"/>
      <c r="AO2315" s="26">
        <v>0</v>
      </c>
      <c r="AP2315" s="26">
        <v>0</v>
      </c>
      <c r="AQ2315" s="26">
        <v>0</v>
      </c>
      <c r="AR2315" s="26">
        <v>0</v>
      </c>
      <c r="AS2315" s="24">
        <v>0</v>
      </c>
      <c r="AT2315" s="24">
        <v>0</v>
      </c>
      <c r="AU2315" s="24">
        <v>7</v>
      </c>
      <c r="AV2315" s="25">
        <v>5</v>
      </c>
      <c r="AW2315" s="19"/>
      <c r="AX2315" s="29">
        <v>0</v>
      </c>
      <c r="AY2315" s="30">
        <v>-117.545979959425</v>
      </c>
      <c r="AZ2315" s="30">
        <v>0.39470262811346402</v>
      </c>
      <c r="BA2315" s="30">
        <v>-15.971119820984301</v>
      </c>
      <c r="BB2315" s="62">
        <v>0</v>
      </c>
      <c r="BC2315" s="108">
        <v>0</v>
      </c>
      <c r="BD2315" s="22">
        <v>43650</v>
      </c>
      <c r="BE2315" s="22"/>
      <c r="BF2315" s="24"/>
      <c r="BG2315" s="22"/>
    </row>
    <row r="2316" spans="2:59" x14ac:dyDescent="0.25">
      <c r="B2316" s="17" t="s">
        <v>2330</v>
      </c>
      <c r="C2316" s="17" t="s">
        <v>6596</v>
      </c>
      <c r="D2316" s="17" t="s">
        <v>3392</v>
      </c>
      <c r="E2316" s="20" t="s">
        <v>7290</v>
      </c>
      <c r="F2316" s="20" t="s">
        <v>3160</v>
      </c>
      <c r="G2316" s="82" t="s">
        <v>7251</v>
      </c>
      <c r="H2316" s="85" t="s">
        <v>7276</v>
      </c>
      <c r="I2316" s="21" t="s">
        <v>7417</v>
      </c>
      <c r="J2316" s="21" t="s">
        <v>8530</v>
      </c>
      <c r="L2316" s="22">
        <v>44015</v>
      </c>
      <c r="M2316" s="98">
        <v>713.88870000000998</v>
      </c>
      <c r="N2316" s="94">
        <v>713.88870000000998</v>
      </c>
      <c r="O2316" s="94">
        <v>944.41449999995496</v>
      </c>
      <c r="P2316" s="62">
        <f t="shared" si="36"/>
        <v>0.75590611961172138</v>
      </c>
      <c r="Q2316" s="22">
        <v>43874</v>
      </c>
      <c r="R2316" s="99">
        <v>28242</v>
      </c>
      <c r="S2316" s="99">
        <v>67760.683973266598</v>
      </c>
      <c r="T2316" s="19"/>
      <c r="U2316" s="23">
        <v>4.5898903354100202E-3</v>
      </c>
      <c r="V2316" s="63">
        <v>-9.9032253274344798E-2</v>
      </c>
      <c r="W2316" s="23">
        <v>2.5712176497108899E-2</v>
      </c>
      <c r="X2316" s="63">
        <v>-7.0315523149547499</v>
      </c>
      <c r="Y2316" s="23">
        <v>-0.208151081707911</v>
      </c>
      <c r="Z2316" s="63">
        <v>-7.6145047902100504</v>
      </c>
      <c r="AA2316" s="23">
        <v>-0.122511674626439</v>
      </c>
      <c r="AB2316" s="63">
        <v>4.6554482470091898</v>
      </c>
      <c r="AC2316" s="23">
        <v>-0.13377171641695901</v>
      </c>
      <c r="AD2316" s="63">
        <v>6.6901256058336003</v>
      </c>
      <c r="AE2316" s="23">
        <v>-0.112177231083479</v>
      </c>
      <c r="AF2316" s="64">
        <v>0.97561847561155401</v>
      </c>
      <c r="AG2316" s="23">
        <v>9.1008513245469692E-3</v>
      </c>
      <c r="AH2316" s="63">
        <v>-5.1847406683009503</v>
      </c>
      <c r="AI2316" s="23">
        <v>-0.185562378705945</v>
      </c>
      <c r="AJ2316" s="63">
        <v>-8.4701248983910808</v>
      </c>
      <c r="AK2316" s="23">
        <v>-0.28611130000004797</v>
      </c>
      <c r="AL2316" s="23">
        <v>-3.4641508739696299E-2</v>
      </c>
      <c r="AM2316" s="63">
        <v>-18.0992570694943</v>
      </c>
      <c r="AN2316" s="19"/>
      <c r="AO2316" s="26">
        <v>5.9938542546660797E-2</v>
      </c>
      <c r="AP2316" s="26">
        <v>-8.0160042534844295E-2</v>
      </c>
      <c r="AQ2316" s="26">
        <v>6.0335164811476702E-2</v>
      </c>
      <c r="AR2316" s="26">
        <v>-0.255953692479234</v>
      </c>
      <c r="AS2316" s="24">
        <v>8</v>
      </c>
      <c r="AT2316" s="24">
        <v>4</v>
      </c>
      <c r="AU2316" s="24">
        <v>6</v>
      </c>
      <c r="AV2316" s="25">
        <v>6</v>
      </c>
      <c r="AW2316" s="19"/>
      <c r="AX2316" s="29">
        <v>0.269389783317456</v>
      </c>
      <c r="AY2316" s="30">
        <v>-0.442997245031165</v>
      </c>
      <c r="AZ2316" s="30">
        <v>0.134854682714831</v>
      </c>
      <c r="BA2316" s="30">
        <v>-0.57855806921543296</v>
      </c>
      <c r="BB2316" s="62">
        <v>2.7532263810680899E-2</v>
      </c>
      <c r="BC2316" s="108">
        <v>-39.705849497229799</v>
      </c>
      <c r="BD2316" s="22">
        <v>43874</v>
      </c>
      <c r="BE2316" s="22">
        <v>43913</v>
      </c>
      <c r="BF2316" s="24"/>
      <c r="BG2316" s="22"/>
    </row>
    <row r="2317" spans="2:59" x14ac:dyDescent="0.25">
      <c r="B2317" s="17" t="s">
        <v>2331</v>
      </c>
      <c r="C2317" s="17" t="s">
        <v>6597</v>
      </c>
      <c r="D2317" s="17" t="s">
        <v>3392</v>
      </c>
      <c r="E2317" s="20" t="s">
        <v>7315</v>
      </c>
      <c r="F2317" s="20" t="s">
        <v>3160</v>
      </c>
      <c r="G2317" s="82" t="s">
        <v>7251</v>
      </c>
      <c r="H2317" s="85" t="s">
        <v>7276</v>
      </c>
      <c r="I2317" s="21" t="s">
        <v>7417</v>
      </c>
      <c r="J2317" s="21" t="s">
        <v>8531</v>
      </c>
      <c r="L2317" s="22">
        <v>44015</v>
      </c>
      <c r="M2317" s="98">
        <v>786.14369999989901</v>
      </c>
      <c r="N2317" s="94">
        <v>786.14369999989901</v>
      </c>
      <c r="O2317" s="94">
        <v>1035.1528999991699</v>
      </c>
      <c r="P2317" s="62">
        <f t="shared" si="36"/>
        <v>0.75944693774275218</v>
      </c>
      <c r="Q2317" s="22">
        <v>43874</v>
      </c>
      <c r="R2317" s="99">
        <v>138305.601</v>
      </c>
      <c r="S2317" s="99">
        <v>213921.45523291</v>
      </c>
      <c r="T2317" s="19"/>
      <c r="U2317" s="23">
        <v>4.62323355714034E-3</v>
      </c>
      <c r="V2317" s="63">
        <v>-9.5697931101312902E-2</v>
      </c>
      <c r="W2317" s="23">
        <v>2.6732614560387401E-2</v>
      </c>
      <c r="X2317" s="63">
        <v>-6.9295085086268999</v>
      </c>
      <c r="Y2317" s="23">
        <v>-0.20336009121820101</v>
      </c>
      <c r="Z2317" s="63">
        <v>-7.1354057412390803</v>
      </c>
      <c r="AA2317" s="23">
        <v>-0.11178764351920099</v>
      </c>
      <c r="AB2317" s="63">
        <v>5.7278513577330203</v>
      </c>
      <c r="AC2317" s="23">
        <v>-0.11248445156074</v>
      </c>
      <c r="AD2317" s="63">
        <v>8.8188520914554793</v>
      </c>
      <c r="AE2317" s="23">
        <v>-7.9257459667132907E-2</v>
      </c>
      <c r="AF2317" s="64">
        <v>4.26759561724612</v>
      </c>
      <c r="AG2317" s="23">
        <v>9.2013092580600607E-3</v>
      </c>
      <c r="AH2317" s="63">
        <v>-5.1746948749496404</v>
      </c>
      <c r="AI2317" s="23">
        <v>-0.18055324643326501</v>
      </c>
      <c r="AJ2317" s="63">
        <v>-7.9692116711230501</v>
      </c>
      <c r="AK2317" s="23">
        <v>-0.213856299999752</v>
      </c>
      <c r="AL2317" s="23">
        <v>-2.4856127966813801E-2</v>
      </c>
      <c r="AM2317" s="63">
        <v>-10.8737570694648</v>
      </c>
      <c r="AN2317" s="19"/>
      <c r="AO2317" s="26">
        <v>5.9973709583573502E-2</v>
      </c>
      <c r="AP2317" s="26">
        <v>-8.0129474802524803E-2</v>
      </c>
      <c r="AQ2317" s="26">
        <v>6.1425174368196202E-2</v>
      </c>
      <c r="AR2317" s="26">
        <v>-0.25518904058495501</v>
      </c>
      <c r="AS2317" s="24">
        <v>8</v>
      </c>
      <c r="AT2317" s="24">
        <v>4</v>
      </c>
      <c r="AU2317" s="24">
        <v>6</v>
      </c>
      <c r="AV2317" s="25">
        <v>6</v>
      </c>
      <c r="AW2317" s="19"/>
      <c r="AX2317" s="29">
        <v>0.26936565438314602</v>
      </c>
      <c r="AY2317" s="30">
        <v>-0.405282064272797</v>
      </c>
      <c r="AZ2317" s="30">
        <v>0.18176154143066001</v>
      </c>
      <c r="BA2317" s="30">
        <v>-0.53006271020694795</v>
      </c>
      <c r="BB2317" s="62">
        <v>2.7531125553032301E-2</v>
      </c>
      <c r="BC2317" s="108">
        <v>-39.627865603135398</v>
      </c>
      <c r="BD2317" s="22">
        <v>43874</v>
      </c>
      <c r="BE2317" s="22">
        <v>43913</v>
      </c>
      <c r="BF2317" s="24"/>
      <c r="BG2317" s="22"/>
    </row>
    <row r="2318" spans="2:59" x14ac:dyDescent="0.25">
      <c r="B2318" s="17" t="s">
        <v>2332</v>
      </c>
      <c r="C2318" s="17" t="s">
        <v>6598</v>
      </c>
      <c r="D2318" s="17" t="s">
        <v>3392</v>
      </c>
      <c r="E2318" s="20" t="s">
        <v>7291</v>
      </c>
      <c r="F2318" s="20" t="s">
        <v>3160</v>
      </c>
      <c r="G2318" s="82" t="s">
        <v>7251</v>
      </c>
      <c r="H2318" s="85" t="s">
        <v>7276</v>
      </c>
      <c r="I2318" s="21" t="s">
        <v>7417</v>
      </c>
      <c r="J2318" s="21" t="s">
        <v>8532</v>
      </c>
      <c r="L2318" s="22">
        <v>44015</v>
      </c>
      <c r="M2318" s="98">
        <v>862.57369999960099</v>
      </c>
      <c r="N2318" s="94">
        <v>862.57369999960099</v>
      </c>
      <c r="O2318" s="94">
        <v>1132.29649999924</v>
      </c>
      <c r="P2318" s="62">
        <f t="shared" si="36"/>
        <v>0.76179136825043614</v>
      </c>
      <c r="Q2318" s="22">
        <v>43874</v>
      </c>
      <c r="R2318" s="99">
        <v>75300.404999999999</v>
      </c>
      <c r="S2318" s="99">
        <v>134485.078751953</v>
      </c>
      <c r="T2318" s="19"/>
      <c r="U2318" s="23">
        <v>4.6451989510387596E-3</v>
      </c>
      <c r="V2318" s="63">
        <v>-9.3501391711470205E-2</v>
      </c>
      <c r="W2318" s="23">
        <v>2.74062359003437E-2</v>
      </c>
      <c r="X2318" s="63">
        <v>-6.8621463746312701</v>
      </c>
      <c r="Y2318" s="23">
        <v>-0.20018431742384599</v>
      </c>
      <c r="Z2318" s="63">
        <v>-6.8178283618035502</v>
      </c>
      <c r="AA2318" s="23">
        <v>-0.10464316772966401</v>
      </c>
      <c r="AB2318" s="63">
        <v>6.4422989366867096</v>
      </c>
      <c r="AC2318" s="23">
        <v>-9.8159063412895195E-2</v>
      </c>
      <c r="AD2318" s="63">
        <v>10.251390906239999</v>
      </c>
      <c r="AE2318" s="23">
        <v>-5.6880396302440198E-2</v>
      </c>
      <c r="AF2318" s="64">
        <v>6.5053019537153904</v>
      </c>
      <c r="AG2318" s="23">
        <v>9.2673836279573204E-3</v>
      </c>
      <c r="AH2318" s="63">
        <v>-5.16808743795991</v>
      </c>
      <c r="AI2318" s="23">
        <v>-0.177232530657493</v>
      </c>
      <c r="AJ2318" s="63">
        <v>-7.6371400935459004</v>
      </c>
      <c r="AK2318" s="23">
        <v>-0.137426300000661</v>
      </c>
      <c r="AL2318" s="23">
        <v>-1.5345685774264E-2</v>
      </c>
      <c r="AM2318" s="63">
        <v>-3.2307570695556902</v>
      </c>
      <c r="AN2318" s="19"/>
      <c r="AO2318" s="26">
        <v>5.9996825686539502E-2</v>
      </c>
      <c r="AP2318" s="26">
        <v>-8.0109393547900296E-2</v>
      </c>
      <c r="AQ2318" s="26">
        <v>6.2144779631125899E-2</v>
      </c>
      <c r="AR2318" s="26">
        <v>-0.25468397799791997</v>
      </c>
      <c r="AS2318" s="24">
        <v>8</v>
      </c>
      <c r="AT2318" s="24">
        <v>4</v>
      </c>
      <c r="AU2318" s="24">
        <v>6</v>
      </c>
      <c r="AV2318" s="25">
        <v>6</v>
      </c>
      <c r="AW2318" s="19"/>
      <c r="AX2318" s="29">
        <v>0.26935007669002498</v>
      </c>
      <c r="AY2318" s="30">
        <v>-0.38016151079364102</v>
      </c>
      <c r="AZ2318" s="30">
        <v>0.21299130817624201</v>
      </c>
      <c r="BA2318" s="30">
        <v>-0.49767918032512198</v>
      </c>
      <c r="BB2318" s="62">
        <v>2.7530410581021E-2</v>
      </c>
      <c r="BC2318" s="108">
        <v>-39.5763830409851</v>
      </c>
      <c r="BD2318" s="22">
        <v>43874</v>
      </c>
      <c r="BE2318" s="22">
        <v>43913</v>
      </c>
      <c r="BF2318" s="24"/>
      <c r="BG2318" s="22"/>
    </row>
    <row r="2319" spans="2:59" x14ac:dyDescent="0.25">
      <c r="B2319" s="17" t="s">
        <v>2333</v>
      </c>
      <c r="C2319" s="17" t="s">
        <v>6599</v>
      </c>
      <c r="D2319" s="17" t="s">
        <v>3392</v>
      </c>
      <c r="E2319" s="20" t="s">
        <v>7292</v>
      </c>
      <c r="F2319" s="20" t="s">
        <v>3160</v>
      </c>
      <c r="G2319" s="82" t="s">
        <v>7251</v>
      </c>
      <c r="H2319" s="85" t="s">
        <v>7276</v>
      </c>
      <c r="I2319" s="21" t="s">
        <v>7417</v>
      </c>
      <c r="J2319" s="21" t="s">
        <v>8533</v>
      </c>
      <c r="L2319" s="22">
        <v>44015</v>
      </c>
      <c r="M2319" s="98">
        <v>769.61429999954998</v>
      </c>
      <c r="N2319" s="94">
        <v>769.61429999954998</v>
      </c>
      <c r="O2319" s="94">
        <v>1013.94859999977</v>
      </c>
      <c r="P2319" s="62">
        <f t="shared" si="36"/>
        <v>0.75902693686812583</v>
      </c>
      <c r="Q2319" s="22">
        <v>43874</v>
      </c>
      <c r="R2319" s="99">
        <v>1764.39</v>
      </c>
      <c r="S2319" s="99">
        <v>3786.0836984748798</v>
      </c>
      <c r="T2319" s="19"/>
      <c r="U2319" s="23">
        <v>4.6200437282095698E-3</v>
      </c>
      <c r="V2319" s="63">
        <v>-9.6016913994390093E-2</v>
      </c>
      <c r="W2319" s="23">
        <v>2.66175261804165E-2</v>
      </c>
      <c r="X2319" s="63">
        <v>-6.9410173466239904</v>
      </c>
      <c r="Y2319" s="23">
        <v>-0.20392372663540301</v>
      </c>
      <c r="Z2319" s="63">
        <v>-7.1917692829592896</v>
      </c>
      <c r="AA2319" s="23">
        <v>-0.11307015961851</v>
      </c>
      <c r="AB2319" s="63">
        <v>5.59959974780213</v>
      </c>
      <c r="AC2319" s="23">
        <v>-0.11503533468567199</v>
      </c>
      <c r="AD2319" s="63">
        <v>8.5637637789623096</v>
      </c>
      <c r="AE2319" s="23">
        <v>-8.32045503467089E-2</v>
      </c>
      <c r="AF2319" s="64">
        <v>3.8728865492885198</v>
      </c>
      <c r="AG2319" s="23">
        <v>9.1904648998024606E-3</v>
      </c>
      <c r="AH2319" s="63">
        <v>-5.1757793107754004</v>
      </c>
      <c r="AI2319" s="23">
        <v>-0.181142387287691</v>
      </c>
      <c r="AJ2319" s="63">
        <v>-8.0281257565657107</v>
      </c>
      <c r="AK2319" s="23">
        <v>-0.230385700000625</v>
      </c>
      <c r="AL2319" s="23">
        <v>-2.7021393727409301E-2</v>
      </c>
      <c r="AM2319" s="63">
        <v>-12.526697069552</v>
      </c>
      <c r="AN2319" s="19"/>
      <c r="AO2319" s="26">
        <v>5.9968341531202903E-2</v>
      </c>
      <c r="AP2319" s="26">
        <v>-8.0132392304221894E-2</v>
      </c>
      <c r="AQ2319" s="26">
        <v>6.1298695107325302E-2</v>
      </c>
      <c r="AR2319" s="26">
        <v>-0.25528184782160701</v>
      </c>
      <c r="AS2319" s="24">
        <v>8</v>
      </c>
      <c r="AT2319" s="24">
        <v>4</v>
      </c>
      <c r="AU2319" s="24">
        <v>6</v>
      </c>
      <c r="AV2319" s="25">
        <v>6</v>
      </c>
      <c r="AW2319" s="19"/>
      <c r="AX2319" s="29">
        <v>0.26936755299306198</v>
      </c>
      <c r="AY2319" s="30">
        <v>-0.409810212125649</v>
      </c>
      <c r="AZ2319" s="30">
        <v>0.17614091222685599</v>
      </c>
      <c r="BA2319" s="30">
        <v>-0.53589204424588399</v>
      </c>
      <c r="BB2319" s="62">
        <v>2.7531153901181799E-2</v>
      </c>
      <c r="BC2319" s="108">
        <v>-39.6369204514194</v>
      </c>
      <c r="BD2319" s="22">
        <v>43874</v>
      </c>
      <c r="BE2319" s="22">
        <v>43913</v>
      </c>
      <c r="BF2319" s="24"/>
      <c r="BG2319" s="22"/>
    </row>
    <row r="2320" spans="2:59" x14ac:dyDescent="0.25">
      <c r="B2320" s="17" t="s">
        <v>2334</v>
      </c>
      <c r="C2320" s="17" t="s">
        <v>6600</v>
      </c>
      <c r="D2320" s="17" t="s">
        <v>3392</v>
      </c>
      <c r="E2320" s="20" t="s">
        <v>7293</v>
      </c>
      <c r="F2320" s="20" t="s">
        <v>3160</v>
      </c>
      <c r="G2320" s="82" t="s">
        <v>7251</v>
      </c>
      <c r="H2320" s="85" t="s">
        <v>7276</v>
      </c>
      <c r="I2320" s="21" t="s">
        <v>7417</v>
      </c>
      <c r="J2320" s="21" t="s">
        <v>8534</v>
      </c>
      <c r="L2320" s="22">
        <v>44015</v>
      </c>
      <c r="M2320" s="98">
        <v>798.29970000032301</v>
      </c>
      <c r="N2320" s="94">
        <v>798.29970000032301</v>
      </c>
      <c r="O2320" s="94">
        <v>1050.28869999945</v>
      </c>
      <c r="P2320" s="62">
        <f t="shared" si="36"/>
        <v>0.76007644374422101</v>
      </c>
      <c r="Q2320" s="22">
        <v>43874</v>
      </c>
      <c r="R2320" s="99">
        <v>4768.7150000000001</v>
      </c>
      <c r="S2320" s="99">
        <v>27881.7573511353</v>
      </c>
      <c r="T2320" s="19"/>
      <c r="U2320" s="23">
        <v>4.6291233320516802E-3</v>
      </c>
      <c r="V2320" s="63">
        <v>-9.5108953610179001E-2</v>
      </c>
      <c r="W2320" s="23">
        <v>2.6913426136161399E-2</v>
      </c>
      <c r="X2320" s="63">
        <v>-6.9114273510495003</v>
      </c>
      <c r="Y2320" s="23">
        <v>-0.202507760892331</v>
      </c>
      <c r="Z2320" s="63">
        <v>-7.0501727086521004</v>
      </c>
      <c r="AA2320" s="23">
        <v>-0.109873318299797</v>
      </c>
      <c r="AB2320" s="63">
        <v>5.9192838796734604</v>
      </c>
      <c r="AC2320" s="23">
        <v>-0.10865701705377399</v>
      </c>
      <c r="AD2320" s="63">
        <v>9.2015955421520594</v>
      </c>
      <c r="AE2320" s="23">
        <v>-7.32959021970601E-2</v>
      </c>
      <c r="AF2320" s="64">
        <v>4.8637513642533996</v>
      </c>
      <c r="AG2320" s="23">
        <v>9.2184931691008404E-3</v>
      </c>
      <c r="AH2320" s="63">
        <v>-5.1729764838455603</v>
      </c>
      <c r="AI2320" s="23">
        <v>-0.17966200170951199</v>
      </c>
      <c r="AJ2320" s="63">
        <v>-7.8800871987477903</v>
      </c>
      <c r="AK2320" s="23">
        <v>-0.20170030000008399</v>
      </c>
      <c r="AL2320" s="23">
        <v>-2.3289616724468901E-2</v>
      </c>
      <c r="AM2320" s="63">
        <v>-9.6581570694979693</v>
      </c>
      <c r="AN2320" s="19"/>
      <c r="AO2320" s="26">
        <v>5.9979952413414098E-2</v>
      </c>
      <c r="AP2320" s="26">
        <v>-8.0124053540202994E-2</v>
      </c>
      <c r="AQ2320" s="26">
        <v>6.1618474146598601E-2</v>
      </c>
      <c r="AR2320" s="26">
        <v>-0.25505279597011399</v>
      </c>
      <c r="AS2320" s="24">
        <v>8</v>
      </c>
      <c r="AT2320" s="24">
        <v>4</v>
      </c>
      <c r="AU2320" s="24">
        <v>6</v>
      </c>
      <c r="AV2320" s="25">
        <v>6</v>
      </c>
      <c r="AW2320" s="19"/>
      <c r="AX2320" s="29">
        <v>0.26936116654862402</v>
      </c>
      <c r="AY2320" s="30">
        <v>-0.39854966934535702</v>
      </c>
      <c r="AZ2320" s="30">
        <v>0.19013166446075</v>
      </c>
      <c r="BA2320" s="30">
        <v>-0.52139035963955405</v>
      </c>
      <c r="BB2320" s="62">
        <v>2.7530903316255701E-2</v>
      </c>
      <c r="BC2320" s="108">
        <v>-39.614003273483803</v>
      </c>
      <c r="BD2320" s="22">
        <v>43874</v>
      </c>
      <c r="BE2320" s="22">
        <v>43913</v>
      </c>
      <c r="BF2320" s="24"/>
      <c r="BG2320" s="22"/>
    </row>
    <row r="2321" spans="2:59" x14ac:dyDescent="0.25">
      <c r="B2321" s="17" t="s">
        <v>2335</v>
      </c>
      <c r="C2321" s="17" t="s">
        <v>6601</v>
      </c>
      <c r="D2321" s="17" t="s">
        <v>3392</v>
      </c>
      <c r="E2321" s="20" t="s">
        <v>7337</v>
      </c>
      <c r="F2321" s="20" t="s">
        <v>3160</v>
      </c>
      <c r="G2321" s="82" t="s">
        <v>7251</v>
      </c>
      <c r="H2321" s="85" t="s">
        <v>7276</v>
      </c>
      <c r="I2321" s="21" t="s">
        <v>7417</v>
      </c>
      <c r="J2321" s="21" t="s">
        <v>8535</v>
      </c>
      <c r="L2321" s="22">
        <v>44015</v>
      </c>
      <c r="M2321" s="98">
        <v>915.50549999996997</v>
      </c>
      <c r="N2321" s="94">
        <v>915.50549999996997</v>
      </c>
      <c r="O2321" s="94">
        <v>1095.0541999991999</v>
      </c>
      <c r="P2321" s="62">
        <f t="shared" si="36"/>
        <v>0.83603670028445976</v>
      </c>
      <c r="Q2321" s="22">
        <v>43874</v>
      </c>
      <c r="R2321" s="99">
        <v>0</v>
      </c>
      <c r="S2321" s="99">
        <v>27313.9291526794</v>
      </c>
      <c r="T2321" s="19"/>
      <c r="U2321" s="23">
        <v>0</v>
      </c>
      <c r="V2321" s="63">
        <v>-0.55802128681534702</v>
      </c>
      <c r="W2321" s="23">
        <v>0</v>
      </c>
      <c r="X2321" s="63">
        <v>-9.6027699646656401</v>
      </c>
      <c r="Y2321" s="23">
        <v>-0.12213481339320401</v>
      </c>
      <c r="Z2321" s="63">
        <v>0.987122041260591</v>
      </c>
      <c r="AA2321" s="23">
        <v>-1.67749747051857E-2</v>
      </c>
      <c r="AB2321" s="63">
        <v>15.2291182391346</v>
      </c>
      <c r="AC2321" s="23">
        <v>-8.5525478574709296E-2</v>
      </c>
      <c r="AD2321" s="63">
        <v>11.514749390058601</v>
      </c>
      <c r="AE2321" s="23">
        <v>-6.3418129886485999E-2</v>
      </c>
      <c r="AF2321" s="64">
        <v>5.8515285953108096</v>
      </c>
      <c r="AG2321" s="23">
        <v>0</v>
      </c>
      <c r="AH2321" s="63">
        <v>-6.0948258007556397</v>
      </c>
      <c r="AI2321" s="23">
        <v>-9.6935923475975905E-2</v>
      </c>
      <c r="AJ2321" s="63">
        <v>0.39252062460582199</v>
      </c>
      <c r="AK2321" s="23">
        <v>-8.4494499999855199E-2</v>
      </c>
      <c r="AL2321" s="23">
        <v>-1.1297438026304001E-2</v>
      </c>
      <c r="AM2321" s="63">
        <v>-6.1057267900614498</v>
      </c>
      <c r="AN2321" s="19"/>
      <c r="AO2321" s="26">
        <v>2.3091691886293099E-2</v>
      </c>
      <c r="AP2321" s="26">
        <v>-7.6569247913576E-2</v>
      </c>
      <c r="AQ2321" s="26">
        <v>6.2234698780230198E-2</v>
      </c>
      <c r="AR2321" s="26">
        <v>-8.5695073798851801E-2</v>
      </c>
      <c r="AS2321" s="24">
        <v>4</v>
      </c>
      <c r="AT2321" s="24">
        <v>4</v>
      </c>
      <c r="AU2321" s="24">
        <v>7</v>
      </c>
      <c r="AV2321" s="25">
        <v>5</v>
      </c>
      <c r="AW2321" s="19"/>
      <c r="AX2321" s="29">
        <v>0.13316971027001301</v>
      </c>
      <c r="AY2321" s="30">
        <v>-0.26301972267947299</v>
      </c>
      <c r="AZ2321" s="30">
        <v>0.38288764111211998</v>
      </c>
      <c r="BA2321" s="30">
        <v>-0.33024113186911602</v>
      </c>
      <c r="BB2321" s="62">
        <v>1.35682116436874E-2</v>
      </c>
      <c r="BC2321" s="108">
        <v>-16.396329971554199</v>
      </c>
      <c r="BD2321" s="22">
        <v>43874</v>
      </c>
      <c r="BE2321" s="22">
        <v>43899</v>
      </c>
      <c r="BF2321" s="24"/>
      <c r="BG2321" s="22"/>
    </row>
    <row r="2322" spans="2:59" x14ac:dyDescent="0.25">
      <c r="B2322" s="17" t="s">
        <v>2336</v>
      </c>
      <c r="C2322" s="17" t="s">
        <v>6602</v>
      </c>
      <c r="D2322" s="17" t="s">
        <v>3392</v>
      </c>
      <c r="E2322" s="20" t="s">
        <v>7294</v>
      </c>
      <c r="F2322" s="20" t="s">
        <v>3160</v>
      </c>
      <c r="G2322" s="82" t="s">
        <v>7251</v>
      </c>
      <c r="H2322" s="85" t="s">
        <v>7276</v>
      </c>
      <c r="I2322" s="21" t="s">
        <v>7417</v>
      </c>
      <c r="J2322" s="21" t="s">
        <v>8536</v>
      </c>
      <c r="L2322" s="22">
        <v>44015</v>
      </c>
      <c r="M2322" s="98">
        <v>1103.1999999992499</v>
      </c>
      <c r="N2322" s="94">
        <v>1103.1999999992499</v>
      </c>
      <c r="O2322" s="94">
        <v>1438.40000000037</v>
      </c>
      <c r="P2322" s="62">
        <f t="shared" si="36"/>
        <v>0.76696329254655604</v>
      </c>
      <c r="Q2322" s="22">
        <v>43874</v>
      </c>
      <c r="R2322" s="99">
        <v>5.516</v>
      </c>
      <c r="S2322" s="99">
        <v>6.0092595419883699</v>
      </c>
      <c r="T2322" s="19"/>
      <c r="U2322" s="23">
        <v>4.7358834235637897E-3</v>
      </c>
      <c r="V2322" s="63">
        <v>-8.4432944458967499E-2</v>
      </c>
      <c r="W2322" s="23">
        <v>2.8528808501505399E-2</v>
      </c>
      <c r="X2322" s="63">
        <v>-6.7498891145151001</v>
      </c>
      <c r="Y2322" s="23">
        <v>-0.19262295082095099</v>
      </c>
      <c r="Z2322" s="63">
        <v>-6.0616917015140599</v>
      </c>
      <c r="AA2322" s="23">
        <v>-8.5846867750660694E-2</v>
      </c>
      <c r="AB2322" s="63">
        <v>8.3219289345870493</v>
      </c>
      <c r="AC2322" s="23">
        <v>-5.6610227467899697E-2</v>
      </c>
      <c r="AD2322" s="63">
        <v>14.406274500739499</v>
      </c>
      <c r="AE2322" s="23">
        <v>1.0256410256261001E-2</v>
      </c>
      <c r="AF2322" s="64">
        <v>13.218982609585501</v>
      </c>
      <c r="AG2322" s="23">
        <v>9.5168374809873092E-3</v>
      </c>
      <c r="AH2322" s="63">
        <v>-5.14314205265691</v>
      </c>
      <c r="AI2322" s="23">
        <v>-0.169277108434471</v>
      </c>
      <c r="AJ2322" s="63">
        <v>-6.84159787124372</v>
      </c>
      <c r="AK2322" s="23">
        <v>0.103199999999633</v>
      </c>
      <c r="AL2322" s="23">
        <v>2.0376121197841698E-2</v>
      </c>
      <c r="AM2322" s="63">
        <v>0.76946215759380698</v>
      </c>
      <c r="AN2322" s="19"/>
      <c r="AO2322" s="26">
        <v>6.0172570390932399E-2</v>
      </c>
      <c r="AP2322" s="26">
        <v>-8.0188679245184205E-2</v>
      </c>
      <c r="AQ2322" s="26">
        <v>6.4156626505791806E-2</v>
      </c>
      <c r="AR2322" s="26">
        <v>-0.25421668439404999</v>
      </c>
      <c r="AS2322" s="24">
        <v>8</v>
      </c>
      <c r="AT2322" s="24">
        <v>4</v>
      </c>
      <c r="AU2322" s="24">
        <v>6</v>
      </c>
      <c r="AV2322" s="25">
        <v>6</v>
      </c>
      <c r="AW2322" s="19"/>
      <c r="AX2322" s="29">
        <v>0.26938363958994199</v>
      </c>
      <c r="AY2322" s="30">
        <v>-0.314510991766838</v>
      </c>
      <c r="AZ2322" s="30">
        <v>0.29443412795853902</v>
      </c>
      <c r="BA2322" s="30">
        <v>-0.41256419026285601</v>
      </c>
      <c r="BB2322" s="62">
        <v>2.7535240869583501E-2</v>
      </c>
      <c r="BC2322" s="108">
        <v>-39.488320355943898</v>
      </c>
      <c r="BD2322" s="22">
        <v>43874</v>
      </c>
      <c r="BE2322" s="22">
        <v>43913</v>
      </c>
      <c r="BF2322" s="24"/>
      <c r="BG2322" s="22"/>
    </row>
    <row r="2323" spans="2:59" x14ac:dyDescent="0.25">
      <c r="B2323" s="17" t="s">
        <v>2337</v>
      </c>
      <c r="C2323" s="17" t="s">
        <v>6603</v>
      </c>
      <c r="D2323" s="17" t="s">
        <v>3392</v>
      </c>
      <c r="E2323" s="20" t="s">
        <v>7322</v>
      </c>
      <c r="F2323" s="20" t="s">
        <v>3160</v>
      </c>
      <c r="G2323" s="82" t="s">
        <v>7251</v>
      </c>
      <c r="H2323" s="85" t="s">
        <v>7276</v>
      </c>
      <c r="I2323" s="21" t="s">
        <v>7417</v>
      </c>
      <c r="J2323" s="21" t="s">
        <v>8537</v>
      </c>
      <c r="L2323" s="22">
        <v>44015</v>
      </c>
      <c r="M2323" s="98">
        <v>1028.7015000004301</v>
      </c>
      <c r="N2323" s="94">
        <v>1028.7015000004301</v>
      </c>
      <c r="O2323" s="94">
        <v>1342.8555999994301</v>
      </c>
      <c r="P2323" s="62">
        <f t="shared" si="36"/>
        <v>0.76605518865979838</v>
      </c>
      <c r="Q2323" s="22">
        <v>43874</v>
      </c>
      <c r="R2323" s="99">
        <v>108.40600000000001</v>
      </c>
      <c r="S2323" s="99">
        <v>118.470870229006</v>
      </c>
      <c r="T2323" s="19"/>
      <c r="U2323" s="23">
        <v>4.6895209197828098E-3</v>
      </c>
      <c r="V2323" s="63">
        <v>-8.9069194837065893E-2</v>
      </c>
      <c r="W2323" s="23">
        <v>2.87054090804304E-2</v>
      </c>
      <c r="X2323" s="63">
        <v>-6.7322290566226002</v>
      </c>
      <c r="Y2323" s="23">
        <v>-0.19460617888864401</v>
      </c>
      <c r="Z2323" s="63">
        <v>-6.2600145082833496</v>
      </c>
      <c r="AA2323" s="23">
        <v>-9.3170651422988193E-2</v>
      </c>
      <c r="AB2323" s="63">
        <v>7.5895505673543102</v>
      </c>
      <c r="AC2323" s="23">
        <v>-7.6177068765900899E-2</v>
      </c>
      <c r="AD2323" s="63">
        <v>12.4495903709467</v>
      </c>
      <c r="AE2323" s="23">
        <v>-2.2761817183891302E-2</v>
      </c>
      <c r="AF2323" s="64">
        <v>9.9171598655666493</v>
      </c>
      <c r="AG2323" s="23">
        <v>9.3951026901777403E-3</v>
      </c>
      <c r="AH2323" s="63">
        <v>-5.1553155317378696</v>
      </c>
      <c r="AI2323" s="23">
        <v>-0.17141696352715399</v>
      </c>
      <c r="AJ2323" s="63">
        <v>-7.0555833805119601</v>
      </c>
      <c r="AK2323" s="23">
        <v>2.87015000012616E-2</v>
      </c>
      <c r="AL2323" s="23">
        <v>7.0782731309009302E-3</v>
      </c>
      <c r="AM2323" s="63">
        <v>1.50032024284883</v>
      </c>
      <c r="AN2323" s="19"/>
      <c r="AO2323" s="26">
        <v>6.0039183004846598E-2</v>
      </c>
      <c r="AP2323" s="26">
        <v>-8.0071651734178906E-2</v>
      </c>
      <c r="AQ2323" s="26">
        <v>6.3217966315278304E-2</v>
      </c>
      <c r="AR2323" s="26">
        <v>-0.25384663597476897</v>
      </c>
      <c r="AS2323" s="24">
        <v>8</v>
      </c>
      <c r="AT2323" s="24">
        <v>4</v>
      </c>
      <c r="AU2323" s="24">
        <v>6</v>
      </c>
      <c r="AV2323" s="25">
        <v>6</v>
      </c>
      <c r="AW2323" s="19"/>
      <c r="AX2323" s="29">
        <v>0.26932295879873003</v>
      </c>
      <c r="AY2323" s="30">
        <v>-0.33997965719163398</v>
      </c>
      <c r="AZ2323" s="30">
        <v>0.26300519442702402</v>
      </c>
      <c r="BA2323" s="30">
        <v>-0.445780073103833</v>
      </c>
      <c r="BB2323" s="62">
        <v>2.7529185797902801E-2</v>
      </c>
      <c r="BC2323" s="108">
        <v>-39.493471971189102</v>
      </c>
      <c r="BD2323" s="22">
        <v>43874</v>
      </c>
      <c r="BE2323" s="22">
        <v>43913</v>
      </c>
      <c r="BF2323" s="24"/>
      <c r="BG2323" s="22"/>
    </row>
    <row r="2324" spans="2:59" x14ac:dyDescent="0.25">
      <c r="B2324" s="17" t="s">
        <v>2338</v>
      </c>
      <c r="C2324" s="17" t="s">
        <v>6604</v>
      </c>
      <c r="D2324" s="17" t="s">
        <v>3393</v>
      </c>
      <c r="E2324" s="20" t="s">
        <v>7296</v>
      </c>
      <c r="F2324" s="20" t="s">
        <v>3152</v>
      </c>
      <c r="G2324" s="82" t="s">
        <v>7251</v>
      </c>
      <c r="H2324" s="85" t="s">
        <v>7262</v>
      </c>
      <c r="I2324" s="21" t="s">
        <v>7417</v>
      </c>
      <c r="J2324" s="21" t="s">
        <v>8538</v>
      </c>
      <c r="L2324" s="22">
        <v>44015</v>
      </c>
      <c r="M2324" s="98">
        <v>1175.07970000058</v>
      </c>
      <c r="N2324" s="94">
        <v>1175.07970000058</v>
      </c>
      <c r="O2324" s="94">
        <v>1178.4394000005</v>
      </c>
      <c r="P2324" s="62">
        <f t="shared" si="36"/>
        <v>0.99714902607642064</v>
      </c>
      <c r="Q2324" s="22">
        <v>44005</v>
      </c>
      <c r="R2324" s="99">
        <v>4230.2870000000003</v>
      </c>
      <c r="S2324" s="99">
        <v>4066.1406450385998</v>
      </c>
      <c r="T2324" s="19"/>
      <c r="U2324" s="23">
        <v>8.2990852752118404E-4</v>
      </c>
      <c r="V2324" s="63">
        <v>-0.47503043406322798</v>
      </c>
      <c r="W2324" s="23">
        <v>1.76752573424892E-2</v>
      </c>
      <c r="X2324" s="63">
        <v>-7.8352442304167198</v>
      </c>
      <c r="Y2324" s="23">
        <v>1.5639265251593301E-2</v>
      </c>
      <c r="Z2324" s="63">
        <v>14.764529905747599</v>
      </c>
      <c r="AA2324" s="23">
        <v>6.22072235692031E-2</v>
      </c>
      <c r="AB2324" s="63">
        <v>23.127338066580698</v>
      </c>
      <c r="AC2324" s="23"/>
      <c r="AD2324" s="63"/>
      <c r="AE2324" s="23"/>
      <c r="AF2324" s="64"/>
      <c r="AG2324" s="23">
        <v>5.13183022121666E-5</v>
      </c>
      <c r="AH2324" s="63">
        <v>-6.0896939705344302</v>
      </c>
      <c r="AI2324" s="23">
        <v>2.4045484406087801E-2</v>
      </c>
      <c r="AJ2324" s="63">
        <v>12.4906614128122</v>
      </c>
      <c r="AK2324" s="23">
        <v>0.17514856370689799</v>
      </c>
      <c r="AL2324" s="23">
        <v>8.1030359906435506E-2</v>
      </c>
      <c r="AM2324" s="63">
        <v>37.409557369071997</v>
      </c>
      <c r="AN2324" s="19"/>
      <c r="AO2324" s="26">
        <v>2.3785697991115701E-2</v>
      </c>
      <c r="AP2324" s="26">
        <v>-2.65825344858968E-2</v>
      </c>
      <c r="AQ2324" s="26">
        <v>5.6885935564423597E-2</v>
      </c>
      <c r="AR2324" s="26">
        <v>-5.7781265793892103E-2</v>
      </c>
      <c r="AS2324" s="24">
        <v>8</v>
      </c>
      <c r="AT2324" s="24">
        <v>4</v>
      </c>
      <c r="AU2324" s="24">
        <v>8</v>
      </c>
      <c r="AV2324" s="25">
        <v>4</v>
      </c>
      <c r="AW2324" s="19"/>
      <c r="AX2324" s="29">
        <v>7.4572135917333096E-2</v>
      </c>
      <c r="AY2324" s="30">
        <v>0.48622420574338299</v>
      </c>
      <c r="AZ2324" s="30">
        <v>0.65580414138276</v>
      </c>
      <c r="BA2324" s="30">
        <v>0.66196841521650596</v>
      </c>
      <c r="BB2324" s="62">
        <v>7.6827230733943E-3</v>
      </c>
      <c r="BC2324" s="108">
        <v>-12.5511304114043</v>
      </c>
      <c r="BD2324" s="22">
        <v>43850</v>
      </c>
      <c r="BE2324" s="22">
        <v>43914</v>
      </c>
      <c r="BF2324" s="24">
        <v>109</v>
      </c>
      <c r="BG2324" s="22">
        <v>44001</v>
      </c>
    </row>
    <row r="2325" spans="2:59" x14ac:dyDescent="0.25">
      <c r="B2325" s="17" t="s">
        <v>2339</v>
      </c>
      <c r="C2325" s="17" t="s">
        <v>6605</v>
      </c>
      <c r="D2325" s="17" t="s">
        <v>3393</v>
      </c>
      <c r="E2325" s="20" t="s">
        <v>7298</v>
      </c>
      <c r="F2325" s="20" t="s">
        <v>3152</v>
      </c>
      <c r="G2325" s="82" t="s">
        <v>7251</v>
      </c>
      <c r="H2325" s="85" t="s">
        <v>7262</v>
      </c>
      <c r="I2325" s="21" t="s">
        <v>7417</v>
      </c>
      <c r="J2325" s="21" t="s">
        <v>8539</v>
      </c>
      <c r="L2325" s="22">
        <v>44015</v>
      </c>
      <c r="M2325" s="98">
        <v>1719.6482999995401</v>
      </c>
      <c r="N2325" s="94">
        <v>1719.6482999995401</v>
      </c>
      <c r="O2325" s="94">
        <v>1724.1629000008099</v>
      </c>
      <c r="P2325" s="62">
        <f t="shared" si="36"/>
        <v>0.9973815699193691</v>
      </c>
      <c r="Q2325" s="22">
        <v>44005</v>
      </c>
      <c r="R2325" s="99">
        <v>1117844.9469999999</v>
      </c>
      <c r="S2325" s="99">
        <v>1312262.9678710899</v>
      </c>
      <c r="T2325" s="19"/>
      <c r="U2325" s="23">
        <v>8.5334377581602905E-4</v>
      </c>
      <c r="V2325" s="63">
        <v>-0.47268690923374401</v>
      </c>
      <c r="W2325" s="23">
        <v>1.8386645129794502E-2</v>
      </c>
      <c r="X2325" s="63">
        <v>-7.7641054516861896</v>
      </c>
      <c r="Y2325" s="23">
        <v>1.99499718983134E-2</v>
      </c>
      <c r="Z2325" s="63">
        <v>15.195600570412401</v>
      </c>
      <c r="AA2325" s="23">
        <v>7.1303005768641001E-2</v>
      </c>
      <c r="AB2325" s="63">
        <v>24.0369162865099</v>
      </c>
      <c r="AC2325" s="23">
        <v>0.19563413899770199</v>
      </c>
      <c r="AD2325" s="63">
        <v>39.630711147328803</v>
      </c>
      <c r="AE2325" s="23">
        <v>0.20067878757632601</v>
      </c>
      <c r="AF2325" s="64">
        <v>32.261220341606503</v>
      </c>
      <c r="AG2325" s="23">
        <v>1.2137675548728999E-4</v>
      </c>
      <c r="AH2325" s="63">
        <v>-6.0826881252069098</v>
      </c>
      <c r="AI2325" s="23">
        <v>2.8463463957450599E-2</v>
      </c>
      <c r="AJ2325" s="63">
        <v>12.9324593679485</v>
      </c>
      <c r="AK2325" s="23">
        <v>0.71964829999837099</v>
      </c>
      <c r="AL2325" s="23">
        <v>6.15553098778037E-2</v>
      </c>
      <c r="AM2325" s="63">
        <v>64.296672980883201</v>
      </c>
      <c r="AN2325" s="19"/>
      <c r="AO2325" s="26">
        <v>2.3809438996977399E-2</v>
      </c>
      <c r="AP2325" s="26">
        <v>-2.6559839066067101E-2</v>
      </c>
      <c r="AQ2325" s="26">
        <v>5.7624421649961698E-2</v>
      </c>
      <c r="AR2325" s="26">
        <v>-5.7100998059468097E-2</v>
      </c>
      <c r="AS2325" s="24">
        <v>8</v>
      </c>
      <c r="AT2325" s="24">
        <v>4</v>
      </c>
      <c r="AU2325" s="24">
        <v>8</v>
      </c>
      <c r="AV2325" s="25">
        <v>4</v>
      </c>
      <c r="AW2325" s="19"/>
      <c r="AX2325" s="29">
        <v>7.4585506560979398E-2</v>
      </c>
      <c r="AY2325" s="30">
        <v>0.59805051481816895</v>
      </c>
      <c r="AZ2325" s="30">
        <v>0.68692752735933005</v>
      </c>
      <c r="BA2325" s="30">
        <v>0.81685645650213701</v>
      </c>
      <c r="BB2325" s="62">
        <v>7.6843003581689101E-3</v>
      </c>
      <c r="BC2325" s="108">
        <v>-12.4207355050312</v>
      </c>
      <c r="BD2325" s="22">
        <v>43850</v>
      </c>
      <c r="BE2325" s="22">
        <v>43914</v>
      </c>
      <c r="BF2325" s="24">
        <v>109</v>
      </c>
      <c r="BG2325" s="22">
        <v>44001</v>
      </c>
    </row>
    <row r="2326" spans="2:59" x14ac:dyDescent="0.25">
      <c r="B2326" s="17" t="s">
        <v>2340</v>
      </c>
      <c r="C2326" s="17" t="s">
        <v>6606</v>
      </c>
      <c r="D2326" s="17" t="s">
        <v>3393</v>
      </c>
      <c r="E2326" s="20" t="s">
        <v>7299</v>
      </c>
      <c r="F2326" s="20" t="s">
        <v>3152</v>
      </c>
      <c r="G2326" s="82" t="s">
        <v>7251</v>
      </c>
      <c r="H2326" s="85" t="s">
        <v>7262</v>
      </c>
      <c r="I2326" s="21" t="s">
        <v>7417</v>
      </c>
      <c r="J2326" s="21" t="s">
        <v>8540</v>
      </c>
      <c r="L2326" s="22">
        <v>44015</v>
      </c>
      <c r="M2326" s="98">
        <v>1575.42449999973</v>
      </c>
      <c r="N2326" s="94">
        <v>1575.42449999973</v>
      </c>
      <c r="O2326" s="94">
        <v>1580.03659999929</v>
      </c>
      <c r="P2326" s="62">
        <f t="shared" si="36"/>
        <v>0.99708101698431406</v>
      </c>
      <c r="Q2326" s="22">
        <v>44005</v>
      </c>
      <c r="R2326" s="99">
        <v>13812495.866</v>
      </c>
      <c r="S2326" s="99">
        <v>15051894.669203101</v>
      </c>
      <c r="T2326" s="19"/>
      <c r="U2326" s="23">
        <v>8.2318554996163595E-4</v>
      </c>
      <c r="V2326" s="63">
        <v>-0.47570273181918299</v>
      </c>
      <c r="W2326" s="23">
        <v>1.74662539247947E-2</v>
      </c>
      <c r="X2326" s="63">
        <v>-7.85614457218617</v>
      </c>
      <c r="Y2326" s="23">
        <v>1.43706933449721E-2</v>
      </c>
      <c r="Z2326" s="63">
        <v>14.6376727150782</v>
      </c>
      <c r="AA2326" s="23">
        <v>5.9550749128902701E-2</v>
      </c>
      <c r="AB2326" s="63">
        <v>22.8616906225507</v>
      </c>
      <c r="AC2326" s="23">
        <v>0.169581046458916</v>
      </c>
      <c r="AD2326" s="63">
        <v>37.025401893421098</v>
      </c>
      <c r="AE2326" s="23">
        <v>0.16166627279017101</v>
      </c>
      <c r="AF2326" s="64">
        <v>28.359968862991099</v>
      </c>
      <c r="AG2326" s="23">
        <v>3.0976736525190097E-5</v>
      </c>
      <c r="AH2326" s="63">
        <v>-6.0917281271031198</v>
      </c>
      <c r="AI2326" s="23">
        <v>2.27451106147782E-2</v>
      </c>
      <c r="AJ2326" s="63">
        <v>12.3606240336812</v>
      </c>
      <c r="AK2326" s="23">
        <v>0.57542449999891698</v>
      </c>
      <c r="AL2326" s="23">
        <v>5.1358547869313001E-2</v>
      </c>
      <c r="AM2326" s="63">
        <v>49.874292980879503</v>
      </c>
      <c r="AN2326" s="19"/>
      <c r="AO2326" s="26">
        <v>2.37785573499423E-2</v>
      </c>
      <c r="AP2326" s="26">
        <v>-2.6589091268760998E-2</v>
      </c>
      <c r="AQ2326" s="26">
        <v>5.6668623827135903E-2</v>
      </c>
      <c r="AR2326" s="26">
        <v>-5.7981527079391498E-2</v>
      </c>
      <c r="AS2326" s="24">
        <v>8</v>
      </c>
      <c r="AT2326" s="24">
        <v>4</v>
      </c>
      <c r="AU2326" s="24">
        <v>8</v>
      </c>
      <c r="AV2326" s="25">
        <v>4</v>
      </c>
      <c r="AW2326" s="19"/>
      <c r="AX2326" s="29">
        <v>7.4568073812697505E-2</v>
      </c>
      <c r="AY2326" s="30">
        <v>0.45353345670810102</v>
      </c>
      <c r="AZ2326" s="30">
        <v>0.64670717960962099</v>
      </c>
      <c r="BA2326" s="30">
        <v>0.61687262824034395</v>
      </c>
      <c r="BB2326" s="62">
        <v>7.6822460491530404E-3</v>
      </c>
      <c r="BC2326" s="108">
        <v>-12.5894979325822</v>
      </c>
      <c r="BD2326" s="22">
        <v>43850</v>
      </c>
      <c r="BE2326" s="22">
        <v>43914</v>
      </c>
      <c r="BF2326" s="24">
        <v>109</v>
      </c>
      <c r="BG2326" s="22">
        <v>44001</v>
      </c>
    </row>
    <row r="2327" spans="2:59" x14ac:dyDescent="0.25">
      <c r="B2327" s="17" t="s">
        <v>2341</v>
      </c>
      <c r="C2327" s="17" t="s">
        <v>6607</v>
      </c>
      <c r="D2327" s="17" t="s">
        <v>3393</v>
      </c>
      <c r="E2327" s="20" t="s">
        <v>7408</v>
      </c>
      <c r="F2327" s="20" t="s">
        <v>3152</v>
      </c>
      <c r="G2327" s="82" t="s">
        <v>7251</v>
      </c>
      <c r="H2327" s="85" t="s">
        <v>7262</v>
      </c>
      <c r="I2327" s="21" t="s">
        <v>7417</v>
      </c>
      <c r="J2327" s="21" t="s">
        <v>8541</v>
      </c>
      <c r="L2327" s="22">
        <v>44015</v>
      </c>
      <c r="M2327" s="98">
        <v>1264.69739999995</v>
      </c>
      <c r="N2327" s="94">
        <v>1264.69739999995</v>
      </c>
      <c r="O2327" s="94">
        <v>1268.0338000003201</v>
      </c>
      <c r="P2327" s="62">
        <f t="shared" si="36"/>
        <v>0.99736883985240044</v>
      </c>
      <c r="Q2327" s="22">
        <v>44005</v>
      </c>
      <c r="R2327" s="99">
        <v>142322.00899999999</v>
      </c>
      <c r="S2327" s="99">
        <v>131840.514603027</v>
      </c>
      <c r="T2327" s="19"/>
      <c r="U2327" s="23">
        <v>8.5207531083142396E-4</v>
      </c>
      <c r="V2327" s="63">
        <v>-0.47281375573220402</v>
      </c>
      <c r="W2327" s="23">
        <v>1.8347524630371499E-2</v>
      </c>
      <c r="X2327" s="63">
        <v>-7.7680175016284903</v>
      </c>
      <c r="Y2327" s="23">
        <v>2.0613085727745801E-2</v>
      </c>
      <c r="Z2327" s="63">
        <v>15.261911953362899</v>
      </c>
      <c r="AA2327" s="23">
        <v>7.4975966626880095E-2</v>
      </c>
      <c r="AB2327" s="63">
        <v>24.4042123723484</v>
      </c>
      <c r="AC2327" s="23">
        <v>0.206350105705496</v>
      </c>
      <c r="AD2327" s="63">
        <v>40.702307818108203</v>
      </c>
      <c r="AE2327" s="23">
        <v>0.21811838031309899</v>
      </c>
      <c r="AF2327" s="64">
        <v>34.0051796152839</v>
      </c>
      <c r="AG2327" s="23">
        <v>1.17591360321967E-4</v>
      </c>
      <c r="AH2327" s="63">
        <v>-6.0830666647234501</v>
      </c>
      <c r="AI2327" s="23">
        <v>2.9178620676248102E-2</v>
      </c>
      <c r="AJ2327" s="63">
        <v>13.0039750398282</v>
      </c>
      <c r="AK2327" s="23">
        <v>0.26469740000000502</v>
      </c>
      <c r="AL2327" s="23">
        <v>6.0838642257294899E-2</v>
      </c>
      <c r="AM2327" s="63">
        <v>24.496267566428301</v>
      </c>
      <c r="AN2327" s="19"/>
      <c r="AO2327" s="26">
        <v>2.3824862702895199E-2</v>
      </c>
      <c r="AP2327" s="26">
        <v>-2.6545116428678701E-2</v>
      </c>
      <c r="AQ2327" s="26">
        <v>5.7583797293773401E-2</v>
      </c>
      <c r="AR2327" s="26">
        <v>-5.7138423747383101E-2</v>
      </c>
      <c r="AS2327" s="24">
        <v>8</v>
      </c>
      <c r="AT2327" s="24">
        <v>4</v>
      </c>
      <c r="AU2327" s="24">
        <v>8</v>
      </c>
      <c r="AV2327" s="25">
        <v>4</v>
      </c>
      <c r="AW2327" s="19"/>
      <c r="AX2327" s="29">
        <v>7.4586362721602198E-2</v>
      </c>
      <c r="AY2327" s="30">
        <v>0.64338110766402701</v>
      </c>
      <c r="AZ2327" s="30">
        <v>0.69951198891340005</v>
      </c>
      <c r="BA2327" s="30">
        <v>0.87961408716546396</v>
      </c>
      <c r="BB2327" s="62">
        <v>7.6844244498352103E-3</v>
      </c>
      <c r="BC2327" s="108">
        <v>-12.3749176913261</v>
      </c>
      <c r="BD2327" s="22">
        <v>43850</v>
      </c>
      <c r="BE2327" s="22">
        <v>43914</v>
      </c>
      <c r="BF2327" s="24">
        <v>109</v>
      </c>
      <c r="BG2327" s="22">
        <v>44001</v>
      </c>
    </row>
    <row r="2328" spans="2:59" x14ac:dyDescent="0.25">
      <c r="B2328" s="17" t="s">
        <v>2342</v>
      </c>
      <c r="C2328" s="17" t="s">
        <v>6608</v>
      </c>
      <c r="D2328" s="17" t="s">
        <v>3393</v>
      </c>
      <c r="E2328" s="20" t="s">
        <v>7301</v>
      </c>
      <c r="F2328" s="20" t="s">
        <v>3152</v>
      </c>
      <c r="G2328" s="82" t="s">
        <v>7251</v>
      </c>
      <c r="H2328" s="85" t="s">
        <v>7262</v>
      </c>
      <c r="I2328" s="21" t="s">
        <v>7417</v>
      </c>
      <c r="J2328" s="21" t="s">
        <v>8542</v>
      </c>
      <c r="L2328" s="22">
        <v>44015</v>
      </c>
      <c r="M2328" s="98">
        <v>1349.5179999992299</v>
      </c>
      <c r="N2328" s="94">
        <v>1349.5179999992299</v>
      </c>
      <c r="O2328" s="94">
        <v>1352.8866000007799</v>
      </c>
      <c r="P2328" s="62">
        <f t="shared" si="36"/>
        <v>0.99751006477442528</v>
      </c>
      <c r="Q2328" s="22">
        <v>44005</v>
      </c>
      <c r="R2328" s="99">
        <v>3775102.5639999998</v>
      </c>
      <c r="S2328" s="99">
        <v>3326415.0096718702</v>
      </c>
      <c r="T2328" s="19"/>
      <c r="U2328" s="23">
        <v>8.6624392679368601E-4</v>
      </c>
      <c r="V2328" s="63">
        <v>-0.47139689413597802</v>
      </c>
      <c r="W2328" s="23">
        <v>1.8780105794576198E-2</v>
      </c>
      <c r="X2328" s="63">
        <v>-7.7247593852080199</v>
      </c>
      <c r="Y2328" s="23">
        <v>2.2343223352436301E-2</v>
      </c>
      <c r="Z2328" s="63">
        <v>15.4349257158319</v>
      </c>
      <c r="AA2328" s="23">
        <v>7.6363953077816404E-2</v>
      </c>
      <c r="AB2328" s="63">
        <v>24.5430110174348</v>
      </c>
      <c r="AC2328" s="23">
        <v>0.20694205565989299</v>
      </c>
      <c r="AD2328" s="63">
        <v>40.7615028135478</v>
      </c>
      <c r="AE2328" s="23">
        <v>0.21777463429491001</v>
      </c>
      <c r="AF2328" s="64">
        <v>33.9708050134359</v>
      </c>
      <c r="AG2328" s="23">
        <v>1.60008643433684E-4</v>
      </c>
      <c r="AH2328" s="63">
        <v>-6.0788249364122704</v>
      </c>
      <c r="AI2328" s="23">
        <v>3.0916462961613399E-2</v>
      </c>
      <c r="AJ2328" s="63">
        <v>13.177759268364801</v>
      </c>
      <c r="AK2328" s="23">
        <v>0.34278139999311003</v>
      </c>
      <c r="AL2328" s="23">
        <v>6.6242720893569598E-2</v>
      </c>
      <c r="AM2328" s="63">
        <v>15.643959436216401</v>
      </c>
      <c r="AN2328" s="19"/>
      <c r="AO2328" s="26">
        <v>2.3822605142413501E-2</v>
      </c>
      <c r="AP2328" s="26">
        <v>-2.6547235434009098E-2</v>
      </c>
      <c r="AQ2328" s="26">
        <v>5.8033098437590497E-2</v>
      </c>
      <c r="AR2328" s="26">
        <v>-5.6724511778156697E-2</v>
      </c>
      <c r="AS2328" s="24">
        <v>8</v>
      </c>
      <c r="AT2328" s="24">
        <v>4</v>
      </c>
      <c r="AU2328" s="24">
        <v>8</v>
      </c>
      <c r="AV2328" s="25">
        <v>4</v>
      </c>
      <c r="AW2328" s="19"/>
      <c r="AX2328" s="29">
        <v>7.4593490016050104E-2</v>
      </c>
      <c r="AY2328" s="30">
        <v>0.66024339811883703</v>
      </c>
      <c r="AZ2328" s="30">
        <v>0.70424003613879904</v>
      </c>
      <c r="BA2328" s="30">
        <v>0.90341542808164399</v>
      </c>
      <c r="BB2328" s="62">
        <v>7.6852337330910797E-3</v>
      </c>
      <c r="BC2328" s="108">
        <v>-12.348526169036599</v>
      </c>
      <c r="BD2328" s="22">
        <v>43850</v>
      </c>
      <c r="BE2328" s="22">
        <v>43914</v>
      </c>
      <c r="BF2328" s="24">
        <v>108</v>
      </c>
      <c r="BG2328" s="22">
        <v>44000</v>
      </c>
    </row>
    <row r="2329" spans="2:59" x14ac:dyDescent="0.25">
      <c r="B2329" s="17" t="s">
        <v>2343</v>
      </c>
      <c r="C2329" s="17" t="s">
        <v>6609</v>
      </c>
      <c r="D2329" s="17" t="s">
        <v>3393</v>
      </c>
      <c r="E2329" s="20" t="s">
        <v>7302</v>
      </c>
      <c r="F2329" s="20" t="s">
        <v>3152</v>
      </c>
      <c r="G2329" s="82" t="s">
        <v>7251</v>
      </c>
      <c r="H2329" s="85" t="s">
        <v>7262</v>
      </c>
      <c r="I2329" s="21" t="s">
        <v>7417</v>
      </c>
      <c r="J2329" s="21" t="s">
        <v>8543</v>
      </c>
      <c r="L2329" s="22">
        <v>44015</v>
      </c>
      <c r="M2329" s="98">
        <v>1508.67889999971</v>
      </c>
      <c r="N2329" s="94">
        <v>1508.67889999971</v>
      </c>
      <c r="O2329" s="94">
        <v>1513.3028999995399</v>
      </c>
      <c r="P2329" s="62">
        <f t="shared" si="36"/>
        <v>0.99694443194430449</v>
      </c>
      <c r="Q2329" s="22">
        <v>44005</v>
      </c>
      <c r="R2329" s="99">
        <v>5321811.1310000001</v>
      </c>
      <c r="S2329" s="99">
        <v>5988515.04314062</v>
      </c>
      <c r="T2329" s="19"/>
      <c r="U2329" s="23">
        <v>8.0944174442265605E-4</v>
      </c>
      <c r="V2329" s="63">
        <v>-0.47707711237308098</v>
      </c>
      <c r="W2329" s="23">
        <v>1.7048182480721201E-2</v>
      </c>
      <c r="X2329" s="63">
        <v>-7.8979517165935196</v>
      </c>
      <c r="Y2329" s="23">
        <v>1.18446567685169E-2</v>
      </c>
      <c r="Z2329" s="63">
        <v>14.3850690574327</v>
      </c>
      <c r="AA2329" s="23">
        <v>5.4251417217528797E-2</v>
      </c>
      <c r="AB2329" s="63">
        <v>22.331757431413301</v>
      </c>
      <c r="AC2329" s="23">
        <v>0.15792687129403901</v>
      </c>
      <c r="AD2329" s="63">
        <v>35.859984376933397</v>
      </c>
      <c r="AE2329" s="23">
        <v>0.14435443914233501</v>
      </c>
      <c r="AF2329" s="64">
        <v>26.628785498207399</v>
      </c>
      <c r="AG2329" s="23">
        <v>-1.0141220627701801E-5</v>
      </c>
      <c r="AH2329" s="63">
        <v>-6.0958399228184099</v>
      </c>
      <c r="AI2329" s="23">
        <v>2.0156331491307401E-2</v>
      </c>
      <c r="AJ2329" s="63">
        <v>12.1017461213341</v>
      </c>
      <c r="AK2329" s="23">
        <v>0.50867889999994098</v>
      </c>
      <c r="AL2329" s="23">
        <v>4.63554228917928E-2</v>
      </c>
      <c r="AM2329" s="63">
        <v>43.199732980981899</v>
      </c>
      <c r="AN2329" s="19"/>
      <c r="AO2329" s="26">
        <v>2.3764540317642999E-2</v>
      </c>
      <c r="AP2329" s="26">
        <v>-2.6602458860907102E-2</v>
      </c>
      <c r="AQ2329" s="26">
        <v>5.62344348181796E-2</v>
      </c>
      <c r="AR2329" s="26">
        <v>-5.8381511714324E-2</v>
      </c>
      <c r="AS2329" s="24">
        <v>7</v>
      </c>
      <c r="AT2329" s="24">
        <v>5</v>
      </c>
      <c r="AU2329" s="24">
        <v>8</v>
      </c>
      <c r="AV2329" s="25">
        <v>4</v>
      </c>
      <c r="AW2329" s="19"/>
      <c r="AX2329" s="29">
        <v>7.4560823167921605E-2</v>
      </c>
      <c r="AY2329" s="30">
        <v>0.38832531569005402</v>
      </c>
      <c r="AZ2329" s="30">
        <v>0.62856264264883099</v>
      </c>
      <c r="BA2329" s="30">
        <v>0.52717034980651101</v>
      </c>
      <c r="BB2329" s="62">
        <v>7.6813821505584204E-3</v>
      </c>
      <c r="BC2329" s="108">
        <v>-12.666106711491</v>
      </c>
      <c r="BD2329" s="22">
        <v>43850</v>
      </c>
      <c r="BE2329" s="22">
        <v>43914</v>
      </c>
      <c r="BF2329" s="24">
        <v>109</v>
      </c>
      <c r="BG2329" s="22">
        <v>44001</v>
      </c>
    </row>
    <row r="2330" spans="2:59" x14ac:dyDescent="0.25">
      <c r="B2330" s="17" t="s">
        <v>2344</v>
      </c>
      <c r="C2330" s="17" t="s">
        <v>6610</v>
      </c>
      <c r="D2330" s="17" t="s">
        <v>3393</v>
      </c>
      <c r="E2330" s="20" t="s">
        <v>7303</v>
      </c>
      <c r="F2330" s="20" t="s">
        <v>3152</v>
      </c>
      <c r="G2330" s="82" t="s">
        <v>7251</v>
      </c>
      <c r="H2330" s="85" t="s">
        <v>7262</v>
      </c>
      <c r="I2330" s="21" t="s">
        <v>7417</v>
      </c>
      <c r="J2330" s="21" t="s">
        <v>8544</v>
      </c>
      <c r="L2330" s="22">
        <v>44015</v>
      </c>
      <c r="M2330" s="98">
        <v>1450.43099999987</v>
      </c>
      <c r="N2330" s="94">
        <v>1450.43099999987</v>
      </c>
      <c r="O2330" s="94">
        <v>1455.0359000004801</v>
      </c>
      <c r="P2330" s="62">
        <f t="shared" si="36"/>
        <v>0.99683519836135415</v>
      </c>
      <c r="Q2330" s="22">
        <v>44005</v>
      </c>
      <c r="R2330" s="99">
        <v>7613426.5999999996</v>
      </c>
      <c r="S2330" s="99">
        <v>6744594.8399296897</v>
      </c>
      <c r="T2330" s="19"/>
      <c r="U2330" s="23">
        <v>7.9846886001178096E-4</v>
      </c>
      <c r="V2330" s="63">
        <v>-0.47817440081416901</v>
      </c>
      <c r="W2330" s="23">
        <v>1.6713874903871301E-2</v>
      </c>
      <c r="X2330" s="63">
        <v>-7.93138247427851</v>
      </c>
      <c r="Y2330" s="23">
        <v>9.8284198647888808E-3</v>
      </c>
      <c r="Z2330" s="63">
        <v>14.1834453670599</v>
      </c>
      <c r="AA2330" s="23">
        <v>5.0030981188683703E-2</v>
      </c>
      <c r="AB2330" s="63">
        <v>21.909713828528801</v>
      </c>
      <c r="AC2330" s="23">
        <v>0.148687096290814</v>
      </c>
      <c r="AD2330" s="63">
        <v>34.93600687664</v>
      </c>
      <c r="AE2330" s="23">
        <v>0.13069076136162</v>
      </c>
      <c r="AF2330" s="64">
        <v>25.262417720136</v>
      </c>
      <c r="AG2330" s="23">
        <v>-4.3019844270020298E-5</v>
      </c>
      <c r="AH2330" s="63">
        <v>-6.0991277851862797</v>
      </c>
      <c r="AI2330" s="23">
        <v>1.8090014387780701E-2</v>
      </c>
      <c r="AJ2330" s="63">
        <v>11.8951144109888</v>
      </c>
      <c r="AK2330" s="23">
        <v>0.45043099999951702</v>
      </c>
      <c r="AL2330" s="23">
        <v>4.1825642709227402E-2</v>
      </c>
      <c r="AM2330" s="63">
        <v>37.374942980939501</v>
      </c>
      <c r="AN2330" s="19"/>
      <c r="AO2330" s="26">
        <v>2.3753328352540799E-2</v>
      </c>
      <c r="AP2330" s="26">
        <v>-2.6613153523612699E-2</v>
      </c>
      <c r="AQ2330" s="26">
        <v>5.58872127439827E-2</v>
      </c>
      <c r="AR2330" s="26">
        <v>-5.8701336205558598E-2</v>
      </c>
      <c r="AS2330" s="24">
        <v>7</v>
      </c>
      <c r="AT2330" s="24">
        <v>5</v>
      </c>
      <c r="AU2330" s="24">
        <v>8</v>
      </c>
      <c r="AV2330" s="25">
        <v>4</v>
      </c>
      <c r="AW2330" s="19"/>
      <c r="AX2330" s="29">
        <v>7.4555339372091106E-2</v>
      </c>
      <c r="AY2330" s="30">
        <v>0.33637286448310999</v>
      </c>
      <c r="AZ2330" s="30">
        <v>0.61410796685322599</v>
      </c>
      <c r="BA2330" s="30">
        <v>0.455942649295139</v>
      </c>
      <c r="BB2330" s="62">
        <v>7.68072395532727E-3</v>
      </c>
      <c r="BC2330" s="108">
        <v>-12.7273435134412</v>
      </c>
      <c r="BD2330" s="22">
        <v>43850</v>
      </c>
      <c r="BE2330" s="22">
        <v>43914</v>
      </c>
      <c r="BF2330" s="24">
        <v>109</v>
      </c>
      <c r="BG2330" s="22">
        <v>44001</v>
      </c>
    </row>
    <row r="2331" spans="2:59" x14ac:dyDescent="0.25">
      <c r="B2331" s="17" t="s">
        <v>2345</v>
      </c>
      <c r="C2331" s="17" t="s">
        <v>6611</v>
      </c>
      <c r="D2331" s="17" t="s">
        <v>3394</v>
      </c>
      <c r="E2331" s="20" t="s">
        <v>7296</v>
      </c>
      <c r="F2331" s="20" t="s">
        <v>3152</v>
      </c>
      <c r="G2331" s="82" t="s">
        <v>7251</v>
      </c>
      <c r="H2331" s="85" t="s">
        <v>7264</v>
      </c>
      <c r="I2331" s="21" t="s">
        <v>7417</v>
      </c>
      <c r="J2331" s="21" t="s">
        <v>8545</v>
      </c>
      <c r="L2331" s="22">
        <v>44015</v>
      </c>
      <c r="M2331" s="98">
        <v>1121.6757999993899</v>
      </c>
      <c r="N2331" s="94">
        <v>1121.6757999993899</v>
      </c>
      <c r="O2331" s="94">
        <v>1195.7389000002299</v>
      </c>
      <c r="P2331" s="62">
        <f t="shared" si="36"/>
        <v>0.93806080909400391</v>
      </c>
      <c r="Q2331" s="22">
        <v>43874</v>
      </c>
      <c r="R2331" s="99">
        <v>4038.0329999999999</v>
      </c>
      <c r="S2331" s="99">
        <v>3883.8308854980501</v>
      </c>
      <c r="T2331" s="19"/>
      <c r="U2331" s="23">
        <v>1.28937646150007E-3</v>
      </c>
      <c r="V2331" s="63">
        <v>-0.42908364066533999</v>
      </c>
      <c r="W2331" s="23">
        <v>6.5100939884359804E-2</v>
      </c>
      <c r="X2331" s="63">
        <v>-3.0926759762296601</v>
      </c>
      <c r="Y2331" s="23">
        <v>-3.4045693717416697E-2</v>
      </c>
      <c r="Z2331" s="63">
        <v>9.79603400884662</v>
      </c>
      <c r="AA2331" s="23">
        <v>6.5481152012580396E-2</v>
      </c>
      <c r="AB2331" s="63">
        <v>23.4547309109184</v>
      </c>
      <c r="AC2331" s="23"/>
      <c r="AD2331" s="63"/>
      <c r="AE2331" s="23"/>
      <c r="AF2331" s="64"/>
      <c r="AG2331" s="23">
        <v>9.6326269322162296E-3</v>
      </c>
      <c r="AH2331" s="63">
        <v>-5.1315631075340198</v>
      </c>
      <c r="AI2331" s="23">
        <v>-1.5626055853317701E-2</v>
      </c>
      <c r="AJ2331" s="63">
        <v>8.5235073868679994</v>
      </c>
      <c r="AK2331" s="23">
        <v>0.12174187059470599</v>
      </c>
      <c r="AL2331" s="23">
        <v>5.7027393533644499E-2</v>
      </c>
      <c r="AM2331" s="63">
        <v>32.068888057838201</v>
      </c>
      <c r="AN2331" s="19"/>
      <c r="AO2331" s="26">
        <v>4.4130667989520603E-2</v>
      </c>
      <c r="AP2331" s="26">
        <v>-4.5480795632101903E-2</v>
      </c>
      <c r="AQ2331" s="26">
        <v>8.1352969131403399E-2</v>
      </c>
      <c r="AR2331" s="26">
        <v>-0.136068373092712</v>
      </c>
      <c r="AS2331" s="24">
        <v>8</v>
      </c>
      <c r="AT2331" s="24">
        <v>4</v>
      </c>
      <c r="AU2331" s="24">
        <v>7</v>
      </c>
      <c r="AV2331" s="25">
        <v>5</v>
      </c>
      <c r="AW2331" s="19"/>
      <c r="AX2331" s="29">
        <v>0.144425307948259</v>
      </c>
      <c r="AY2331" s="30">
        <v>0.28494639434256902</v>
      </c>
      <c r="AZ2331" s="30">
        <v>0.79651472048953997</v>
      </c>
      <c r="BA2331" s="30">
        <v>0.39900564530944399</v>
      </c>
      <c r="BB2331" s="62">
        <v>1.4885452122671301E-2</v>
      </c>
      <c r="BC2331" s="108">
        <v>-26.072163412929498</v>
      </c>
      <c r="BD2331" s="22">
        <v>43874</v>
      </c>
      <c r="BE2331" s="22">
        <v>43914</v>
      </c>
      <c r="BF2331" s="24"/>
      <c r="BG2331" s="22"/>
    </row>
    <row r="2332" spans="2:59" x14ac:dyDescent="0.25">
      <c r="B2332" s="17" t="s">
        <v>2346</v>
      </c>
      <c r="C2332" s="17" t="s">
        <v>6612</v>
      </c>
      <c r="D2332" s="17" t="s">
        <v>3394</v>
      </c>
      <c r="E2332" s="20" t="s">
        <v>7298</v>
      </c>
      <c r="F2332" s="20" t="s">
        <v>3152</v>
      </c>
      <c r="G2332" s="82" t="s">
        <v>7251</v>
      </c>
      <c r="H2332" s="85" t="s">
        <v>7264</v>
      </c>
      <c r="I2332" s="21" t="s">
        <v>7417</v>
      </c>
      <c r="J2332" s="21" t="s">
        <v>8546</v>
      </c>
      <c r="L2332" s="22">
        <v>44015</v>
      </c>
      <c r="M2332" s="98">
        <v>2477.86930000037</v>
      </c>
      <c r="N2332" s="94">
        <v>2477.86930000037</v>
      </c>
      <c r="O2332" s="94">
        <v>2634.34829999879</v>
      </c>
      <c r="P2332" s="62">
        <f t="shared" si="36"/>
        <v>0.94060048931324236</v>
      </c>
      <c r="Q2332" s="22">
        <v>43874</v>
      </c>
      <c r="R2332" s="99">
        <v>5550873.6789999995</v>
      </c>
      <c r="S2332" s="99">
        <v>5724114.8755390598</v>
      </c>
      <c r="T2332" s="19"/>
      <c r="U2332" s="23">
        <v>1.3087205297779301E-3</v>
      </c>
      <c r="V2332" s="63">
        <v>-0.42714923383755399</v>
      </c>
      <c r="W2332" s="23">
        <v>6.5712100109521998E-2</v>
      </c>
      <c r="X2332" s="63">
        <v>-3.0315599537134399</v>
      </c>
      <c r="Y2332" s="23">
        <v>-3.06669648625757E-2</v>
      </c>
      <c r="Z2332" s="63">
        <v>10.1339068943198</v>
      </c>
      <c r="AA2332" s="23">
        <v>7.2997097429833999E-2</v>
      </c>
      <c r="AB2332" s="63">
        <v>24.206325452629201</v>
      </c>
      <c r="AC2332" s="23">
        <v>0.13759480399312499</v>
      </c>
      <c r="AD2332" s="63">
        <v>33.826777646841897</v>
      </c>
      <c r="AE2332" s="23">
        <v>0.16210994393273701</v>
      </c>
      <c r="AF2332" s="64">
        <v>28.404335977247701</v>
      </c>
      <c r="AG2332" s="23">
        <v>9.6909775147651107E-3</v>
      </c>
      <c r="AH2332" s="63">
        <v>-5.1257280492791297</v>
      </c>
      <c r="AI2332" s="23">
        <v>-1.21258972012583E-2</v>
      </c>
      <c r="AJ2332" s="63">
        <v>8.8735232520848495</v>
      </c>
      <c r="AK2332" s="23">
        <v>1.47786930000177</v>
      </c>
      <c r="AL2332" s="23">
        <v>7.4848228590781204E-2</v>
      </c>
      <c r="AM2332" s="63">
        <v>102.74674015597</v>
      </c>
      <c r="AN2332" s="19"/>
      <c r="AO2332" s="26">
        <v>4.4150897665531402E-2</v>
      </c>
      <c r="AP2332" s="26">
        <v>-4.5462613938070703E-2</v>
      </c>
      <c r="AQ2332" s="26">
        <v>8.1975381850497797E-2</v>
      </c>
      <c r="AR2332" s="26">
        <v>-0.13555351108705499</v>
      </c>
      <c r="AS2332" s="24">
        <v>8</v>
      </c>
      <c r="AT2332" s="24">
        <v>4</v>
      </c>
      <c r="AU2332" s="24">
        <v>7</v>
      </c>
      <c r="AV2332" s="25">
        <v>5</v>
      </c>
      <c r="AW2332" s="19"/>
      <c r="AX2332" s="29">
        <v>0.144422248386254</v>
      </c>
      <c r="AY2332" s="30">
        <v>0.33282184291783801</v>
      </c>
      <c r="AZ2332" s="30">
        <v>0.82601123671156496</v>
      </c>
      <c r="BA2332" s="30">
        <v>0.466881512702912</v>
      </c>
      <c r="BB2332" s="62">
        <v>1.4885579978872601E-2</v>
      </c>
      <c r="BC2332" s="108">
        <v>-26.015341251564699</v>
      </c>
      <c r="BD2332" s="22">
        <v>43874</v>
      </c>
      <c r="BE2332" s="22">
        <v>43914</v>
      </c>
      <c r="BF2332" s="24"/>
      <c r="BG2332" s="22"/>
    </row>
    <row r="2333" spans="2:59" x14ac:dyDescent="0.25">
      <c r="B2333" s="17" t="s">
        <v>2347</v>
      </c>
      <c r="C2333" s="17" t="s">
        <v>6613</v>
      </c>
      <c r="D2333" s="17" t="s">
        <v>3394</v>
      </c>
      <c r="E2333" s="20" t="s">
        <v>7299</v>
      </c>
      <c r="F2333" s="20" t="s">
        <v>3152</v>
      </c>
      <c r="G2333" s="82" t="s">
        <v>7251</v>
      </c>
      <c r="H2333" s="85" t="s">
        <v>7264</v>
      </c>
      <c r="I2333" s="21" t="s">
        <v>7417</v>
      </c>
      <c r="J2333" s="21" t="s">
        <v>8547</v>
      </c>
      <c r="L2333" s="22">
        <v>44015</v>
      </c>
      <c r="M2333" s="98">
        <v>2215.45309999958</v>
      </c>
      <c r="N2333" s="94">
        <v>2215.45309999958</v>
      </c>
      <c r="O2333" s="94">
        <v>2366.61360000074</v>
      </c>
      <c r="P2333" s="62">
        <f t="shared" si="36"/>
        <v>0.93612793402306449</v>
      </c>
      <c r="Q2333" s="22">
        <v>43843</v>
      </c>
      <c r="R2333" s="99">
        <v>8318294.1789999995</v>
      </c>
      <c r="S2333" s="99">
        <v>8794202.0719374996</v>
      </c>
      <c r="T2333" s="19"/>
      <c r="U2333" s="23">
        <v>1.27581192828075E-3</v>
      </c>
      <c r="V2333" s="63">
        <v>-0.43044009398727201</v>
      </c>
      <c r="W2333" s="23">
        <v>6.4661472533771303E-2</v>
      </c>
      <c r="X2333" s="63">
        <v>-3.1366227112885099</v>
      </c>
      <c r="Y2333" s="23">
        <v>-3.6450012726163501E-2</v>
      </c>
      <c r="Z2333" s="63">
        <v>9.5556021079682996</v>
      </c>
      <c r="AA2333" s="23">
        <v>6.0162568401210599E-2</v>
      </c>
      <c r="AB2333" s="63">
        <v>22.9228725497669</v>
      </c>
      <c r="AC2333" s="23">
        <v>0.110579684738768</v>
      </c>
      <c r="AD2333" s="63">
        <v>31.125265721406301</v>
      </c>
      <c r="AE2333" s="23">
        <v>0.12097915794773099</v>
      </c>
      <c r="AF2333" s="64">
        <v>24.291257378732599</v>
      </c>
      <c r="AG2333" s="23">
        <v>9.5913895966077706E-3</v>
      </c>
      <c r="AH2333" s="63">
        <v>-5.1356868410948699</v>
      </c>
      <c r="AI2333" s="23">
        <v>-1.81164126861404E-2</v>
      </c>
      <c r="AJ2333" s="63">
        <v>8.2744717035966495</v>
      </c>
      <c r="AK2333" s="23">
        <v>1.2154530999984099</v>
      </c>
      <c r="AL2333" s="23">
        <v>6.5319744899170501E-2</v>
      </c>
      <c r="AM2333" s="63">
        <v>76.505120155634401</v>
      </c>
      <c r="AN2333" s="19"/>
      <c r="AO2333" s="26">
        <v>4.4116580538684502E-2</v>
      </c>
      <c r="AP2333" s="26">
        <v>-4.5494002559280503E-2</v>
      </c>
      <c r="AQ2333" s="26">
        <v>8.0908646034076798E-2</v>
      </c>
      <c r="AR2333" s="26">
        <v>-0.13643413651516301</v>
      </c>
      <c r="AS2333" s="24">
        <v>8</v>
      </c>
      <c r="AT2333" s="24">
        <v>4</v>
      </c>
      <c r="AU2333" s="24">
        <v>7</v>
      </c>
      <c r="AV2333" s="25">
        <v>5</v>
      </c>
      <c r="AW2333" s="19"/>
      <c r="AX2333" s="29">
        <v>0.14442767468251999</v>
      </c>
      <c r="AY2333" s="30">
        <v>0.25106448798442199</v>
      </c>
      <c r="AZ2333" s="30">
        <v>0.77563528831342399</v>
      </c>
      <c r="BA2333" s="30">
        <v>0.35111245726193402</v>
      </c>
      <c r="BB2333" s="62">
        <v>1.4885380918676701E-2</v>
      </c>
      <c r="BC2333" s="108">
        <v>-26.1222195292357</v>
      </c>
      <c r="BD2333" s="22">
        <v>43843</v>
      </c>
      <c r="BE2333" s="22">
        <v>43914</v>
      </c>
      <c r="BF2333" s="24"/>
      <c r="BG2333" s="22"/>
    </row>
    <row r="2334" spans="2:59" x14ac:dyDescent="0.25">
      <c r="B2334" s="17" t="s">
        <v>2348</v>
      </c>
      <c r="C2334" s="17" t="s">
        <v>6614</v>
      </c>
      <c r="D2334" s="17" t="s">
        <v>3394</v>
      </c>
      <c r="E2334" s="20" t="s">
        <v>7408</v>
      </c>
      <c r="F2334" s="20" t="s">
        <v>3152</v>
      </c>
      <c r="G2334" s="82" t="s">
        <v>7251</v>
      </c>
      <c r="H2334" s="85" t="s">
        <v>7264</v>
      </c>
      <c r="I2334" s="21" t="s">
        <v>7417</v>
      </c>
      <c r="J2334" s="21" t="s">
        <v>8548</v>
      </c>
      <c r="L2334" s="22">
        <v>44015</v>
      </c>
      <c r="M2334" s="98">
        <v>1286.3418000005199</v>
      </c>
      <c r="N2334" s="94">
        <v>1286.3418000005199</v>
      </c>
      <c r="O2334" s="94">
        <v>1366.73909999989</v>
      </c>
      <c r="P2334" s="62">
        <f t="shared" si="36"/>
        <v>0.94117582499880448</v>
      </c>
      <c r="Q2334" s="22">
        <v>43874</v>
      </c>
      <c r="R2334" s="99">
        <v>2014944.922</v>
      </c>
      <c r="S2334" s="99">
        <v>1921932.505625</v>
      </c>
      <c r="T2334" s="19"/>
      <c r="U2334" s="23">
        <v>1.3114784724166399E-3</v>
      </c>
      <c r="V2334" s="63">
        <v>-0.42687343957368301</v>
      </c>
      <c r="W2334" s="23">
        <v>6.5802529938082402E-2</v>
      </c>
      <c r="X2334" s="63">
        <v>-3.0225169708573998</v>
      </c>
      <c r="Y2334" s="23">
        <v>-2.9311090591363598E-2</v>
      </c>
      <c r="Z2334" s="63">
        <v>10.2694943214447</v>
      </c>
      <c r="AA2334" s="23">
        <v>7.8296375591889997E-2</v>
      </c>
      <c r="AB2334" s="63">
        <v>24.736253268842098</v>
      </c>
      <c r="AC2334" s="23">
        <v>0.15124390354147199</v>
      </c>
      <c r="AD2334" s="63">
        <v>35.191687601676698</v>
      </c>
      <c r="AE2334" s="23">
        <v>0.18431419774802599</v>
      </c>
      <c r="AF2334" s="64">
        <v>30.624761358776599</v>
      </c>
      <c r="AG2334" s="23">
        <v>9.6994877803808794E-3</v>
      </c>
      <c r="AH2334" s="63">
        <v>-5.12487702271756</v>
      </c>
      <c r="AI2334" s="23">
        <v>-1.0687199732274199E-2</v>
      </c>
      <c r="AJ2334" s="63">
        <v>9.0173929989832704</v>
      </c>
      <c r="AK2334" s="23">
        <v>0.28634179999964499</v>
      </c>
      <c r="AL2334" s="23">
        <v>6.5375739130104193E-2</v>
      </c>
      <c r="AM2334" s="63">
        <v>26.6607075663924</v>
      </c>
      <c r="AN2334" s="19"/>
      <c r="AO2334" s="26">
        <v>4.41538350660267E-2</v>
      </c>
      <c r="AP2334" s="26">
        <v>-4.5459906838950702E-2</v>
      </c>
      <c r="AQ2334" s="26">
        <v>8.2067198980512304E-2</v>
      </c>
      <c r="AR2334" s="26">
        <v>-0.13547771752651899</v>
      </c>
      <c r="AS2334" s="24">
        <v>8</v>
      </c>
      <c r="AT2334" s="24">
        <v>4</v>
      </c>
      <c r="AU2334" s="24">
        <v>7</v>
      </c>
      <c r="AV2334" s="25">
        <v>5</v>
      </c>
      <c r="AW2334" s="19"/>
      <c r="AX2334" s="29">
        <v>0.14442462111605001</v>
      </c>
      <c r="AY2334" s="30">
        <v>0.36664287791200001</v>
      </c>
      <c r="AZ2334" s="30">
        <v>0.846811126835746</v>
      </c>
      <c r="BA2334" s="30">
        <v>0.51481248330219398</v>
      </c>
      <c r="BB2334" s="62">
        <v>1.48859234172414E-2</v>
      </c>
      <c r="BC2334" s="108">
        <v>-25.991237098584001</v>
      </c>
      <c r="BD2334" s="22">
        <v>43874</v>
      </c>
      <c r="BE2334" s="22">
        <v>43914</v>
      </c>
      <c r="BF2334" s="24"/>
      <c r="BG2334" s="22"/>
    </row>
    <row r="2335" spans="2:59" x14ac:dyDescent="0.25">
      <c r="B2335" s="17" t="s">
        <v>2349</v>
      </c>
      <c r="C2335" s="17" t="s">
        <v>6615</v>
      </c>
      <c r="D2335" s="17" t="s">
        <v>3394</v>
      </c>
      <c r="E2335" s="20" t="s">
        <v>7301</v>
      </c>
      <c r="F2335" s="20" t="s">
        <v>3152</v>
      </c>
      <c r="G2335" s="82" t="s">
        <v>7251</v>
      </c>
      <c r="H2335" s="85" t="s">
        <v>7264</v>
      </c>
      <c r="I2335" s="21" t="s">
        <v>7417</v>
      </c>
      <c r="J2335" s="21" t="s">
        <v>8549</v>
      </c>
      <c r="L2335" s="22">
        <v>44015</v>
      </c>
      <c r="M2335" s="98">
        <v>1311.57069999911</v>
      </c>
      <c r="N2335" s="94">
        <v>1311.57069999911</v>
      </c>
      <c r="O2335" s="94">
        <v>1391.43769999966</v>
      </c>
      <c r="P2335" s="62">
        <f t="shared" si="36"/>
        <v>0.94260109525523883</v>
      </c>
      <c r="Q2335" s="22">
        <v>43874</v>
      </c>
      <c r="R2335" s="99">
        <v>321799.51799999998</v>
      </c>
      <c r="S2335" s="99">
        <v>290174.99748095701</v>
      </c>
      <c r="T2335" s="19"/>
      <c r="U2335" s="23">
        <v>1.3237526982266001E-3</v>
      </c>
      <c r="V2335" s="63">
        <v>-0.425646016992687</v>
      </c>
      <c r="W2335" s="23">
        <v>6.6193946440762402E-2</v>
      </c>
      <c r="X2335" s="63">
        <v>-2.9833753205894</v>
      </c>
      <c r="Y2335" s="23">
        <v>-2.8004990516819799E-2</v>
      </c>
      <c r="Z2335" s="63">
        <v>10.4001043289027</v>
      </c>
      <c r="AA2335" s="23">
        <v>7.8931225480118897E-2</v>
      </c>
      <c r="AB2335" s="63">
        <v>24.799738257657701</v>
      </c>
      <c r="AC2335" s="23">
        <v>0.15019510607089601</v>
      </c>
      <c r="AD2335" s="63">
        <v>35.0868078546482</v>
      </c>
      <c r="AE2335" s="23">
        <v>0.18146207125566399</v>
      </c>
      <c r="AF2335" s="64">
        <v>30.339548709540399</v>
      </c>
      <c r="AG2335" s="23">
        <v>9.7366003665229107E-3</v>
      </c>
      <c r="AH2335" s="63">
        <v>-5.1211657641033499</v>
      </c>
      <c r="AI2335" s="23">
        <v>-9.3681605058009206E-3</v>
      </c>
      <c r="AJ2335" s="63">
        <v>9.1492969216196798</v>
      </c>
      <c r="AK2335" s="23">
        <v>0.31037053162814099</v>
      </c>
      <c r="AL2335" s="23">
        <v>7.7112284234317499E-2</v>
      </c>
      <c r="AM2335" s="63">
        <v>28.539539915276698</v>
      </c>
      <c r="AN2335" s="19"/>
      <c r="AO2335" s="26">
        <v>4.4166659950860797E-2</v>
      </c>
      <c r="AP2335" s="26">
        <v>-4.54482289506268E-2</v>
      </c>
      <c r="AQ2335" s="26">
        <v>8.2464553897880294E-2</v>
      </c>
      <c r="AR2335" s="26">
        <v>-0.13514960266547901</v>
      </c>
      <c r="AS2335" s="24">
        <v>8</v>
      </c>
      <c r="AT2335" s="24">
        <v>4</v>
      </c>
      <c r="AU2335" s="24">
        <v>7</v>
      </c>
      <c r="AV2335" s="25">
        <v>5</v>
      </c>
      <c r="AW2335" s="19"/>
      <c r="AX2335" s="29">
        <v>0.14442018637448201</v>
      </c>
      <c r="AY2335" s="30">
        <v>0.370609801543196</v>
      </c>
      <c r="AZ2335" s="30">
        <v>0.84928876251069596</v>
      </c>
      <c r="BA2335" s="30">
        <v>0.52062275912794598</v>
      </c>
      <c r="BB2335" s="62">
        <v>1.4885715337986801E-2</v>
      </c>
      <c r="BC2335" s="108">
        <v>-25.970735161157801</v>
      </c>
      <c r="BD2335" s="22">
        <v>43874</v>
      </c>
      <c r="BE2335" s="22">
        <v>43914</v>
      </c>
      <c r="BF2335" s="24"/>
      <c r="BG2335" s="22"/>
    </row>
    <row r="2336" spans="2:59" x14ac:dyDescent="0.25">
      <c r="B2336" s="17" t="s">
        <v>2350</v>
      </c>
      <c r="C2336" s="17" t="s">
        <v>6616</v>
      </c>
      <c r="D2336" s="17" t="s">
        <v>3394</v>
      </c>
      <c r="E2336" s="20" t="s">
        <v>7302</v>
      </c>
      <c r="F2336" s="20" t="s">
        <v>3152</v>
      </c>
      <c r="G2336" s="82" t="s">
        <v>7251</v>
      </c>
      <c r="H2336" s="85" t="s">
        <v>7264</v>
      </c>
      <c r="I2336" s="21" t="s">
        <v>7417</v>
      </c>
      <c r="J2336" s="21" t="s">
        <v>8550</v>
      </c>
      <c r="L2336" s="22">
        <v>44015</v>
      </c>
      <c r="M2336" s="98">
        <v>2084.15170000121</v>
      </c>
      <c r="N2336" s="94">
        <v>2084.15170000121</v>
      </c>
      <c r="O2336" s="94">
        <v>2231.6059000007799</v>
      </c>
      <c r="P2336" s="62">
        <f t="shared" si="36"/>
        <v>0.93392462351909067</v>
      </c>
      <c r="Q2336" s="22">
        <v>43843</v>
      </c>
      <c r="R2336" s="99">
        <v>5069499.8760000002</v>
      </c>
      <c r="S2336" s="99">
        <v>4803941.3302031299</v>
      </c>
      <c r="T2336" s="19"/>
      <c r="U2336" s="23">
        <v>1.26205564629345E-3</v>
      </c>
      <c r="V2336" s="63">
        <v>-0.431815722186002</v>
      </c>
      <c r="W2336" s="23">
        <v>6.4223946666970705E-2</v>
      </c>
      <c r="X2336" s="63">
        <v>-3.18037529796857</v>
      </c>
      <c r="Y2336" s="23">
        <v>-3.8849512820888797E-2</v>
      </c>
      <c r="Z2336" s="63">
        <v>9.3156520984921407</v>
      </c>
      <c r="AA2336" s="23">
        <v>5.4860068370544503E-2</v>
      </c>
      <c r="AB2336" s="63">
        <v>22.392622546700299</v>
      </c>
      <c r="AC2336" s="23">
        <v>9.9513268667651603E-2</v>
      </c>
      <c r="AD2336" s="63">
        <v>30.018624114309201</v>
      </c>
      <c r="AE2336" s="23">
        <v>0.10427350291502099</v>
      </c>
      <c r="AF2336" s="64">
        <v>22.6206918754615</v>
      </c>
      <c r="AG2336" s="23">
        <v>9.5498694427078607E-3</v>
      </c>
      <c r="AH2336" s="63">
        <v>-5.1398388564848601</v>
      </c>
      <c r="AI2336" s="23">
        <v>-2.0601814234396401E-2</v>
      </c>
      <c r="AJ2336" s="63">
        <v>8.0259315487637704</v>
      </c>
      <c r="AK2336" s="23">
        <v>1.0841517000005101</v>
      </c>
      <c r="AL2336" s="23">
        <v>6.0155030105306699E-2</v>
      </c>
      <c r="AM2336" s="63">
        <v>63.374980155785998</v>
      </c>
      <c r="AN2336" s="19"/>
      <c r="AO2336" s="26">
        <v>4.4102208659751299E-2</v>
      </c>
      <c r="AP2336" s="26">
        <v>-4.5507054711415501E-2</v>
      </c>
      <c r="AQ2336" s="26">
        <v>8.0464489268779305E-2</v>
      </c>
      <c r="AR2336" s="26">
        <v>-0.136800792263821</v>
      </c>
      <c r="AS2336" s="24">
        <v>8</v>
      </c>
      <c r="AT2336" s="24">
        <v>4</v>
      </c>
      <c r="AU2336" s="24">
        <v>7</v>
      </c>
      <c r="AV2336" s="25">
        <v>5</v>
      </c>
      <c r="AW2336" s="19"/>
      <c r="AX2336" s="29">
        <v>0.144430239296198</v>
      </c>
      <c r="AY2336" s="30">
        <v>0.21727814831183401</v>
      </c>
      <c r="AZ2336" s="30">
        <v>0.75481186673732703</v>
      </c>
      <c r="BA2336" s="30">
        <v>0.303473727718028</v>
      </c>
      <c r="BB2336" s="62">
        <v>1.4885329262360801E-2</v>
      </c>
      <c r="BC2336" s="108">
        <v>-26.194042595103401</v>
      </c>
      <c r="BD2336" s="22">
        <v>43843</v>
      </c>
      <c r="BE2336" s="22">
        <v>43914</v>
      </c>
      <c r="BF2336" s="24"/>
      <c r="BG2336" s="22"/>
    </row>
    <row r="2337" spans="2:59" x14ac:dyDescent="0.25">
      <c r="B2337" s="17" t="s">
        <v>2351</v>
      </c>
      <c r="C2337" s="17" t="s">
        <v>6617</v>
      </c>
      <c r="D2337" s="17" t="s">
        <v>3394</v>
      </c>
      <c r="E2337" s="20" t="s">
        <v>7303</v>
      </c>
      <c r="F2337" s="20" t="s">
        <v>3152</v>
      </c>
      <c r="G2337" s="82" t="s">
        <v>7251</v>
      </c>
      <c r="H2337" s="85" t="s">
        <v>7264</v>
      </c>
      <c r="I2337" s="21" t="s">
        <v>7417</v>
      </c>
      <c r="J2337" s="21" t="s">
        <v>8551</v>
      </c>
      <c r="L2337" s="22">
        <v>44015</v>
      </c>
      <c r="M2337" s="98">
        <v>1961.8747000005101</v>
      </c>
      <c r="N2337" s="94">
        <v>1961.8747000005101</v>
      </c>
      <c r="O2337" s="94">
        <v>2105.6334999986002</v>
      </c>
      <c r="P2337" s="62">
        <f t="shared" si="36"/>
        <v>0.93172658014883136</v>
      </c>
      <c r="Q2337" s="22">
        <v>43843</v>
      </c>
      <c r="R2337" s="99">
        <v>9532904.0969999991</v>
      </c>
      <c r="S2337" s="99">
        <v>8275493.1444609398</v>
      </c>
      <c r="T2337" s="19"/>
      <c r="U2337" s="23">
        <v>1.2483741429605299E-3</v>
      </c>
      <c r="V2337" s="63">
        <v>-0.43318387251929402</v>
      </c>
      <c r="W2337" s="23">
        <v>6.3786707662075101E-2</v>
      </c>
      <c r="X2337" s="63">
        <v>-3.2240991984581302</v>
      </c>
      <c r="Y2337" s="23">
        <v>-4.1243013503844801E-2</v>
      </c>
      <c r="Z2337" s="63">
        <v>9.0763020301965298</v>
      </c>
      <c r="AA2337" s="23">
        <v>4.9584141259401797E-2</v>
      </c>
      <c r="AB2337" s="63">
        <v>21.865029835607899</v>
      </c>
      <c r="AC2337" s="23">
        <v>8.8557053215481601E-2</v>
      </c>
      <c r="AD2337" s="63">
        <v>28.923002569092201</v>
      </c>
      <c r="AE2337" s="23">
        <v>8.7816700604889802E-2</v>
      </c>
      <c r="AF2337" s="64">
        <v>20.975011644448401</v>
      </c>
      <c r="AG2337" s="23">
        <v>9.5084064450929907E-3</v>
      </c>
      <c r="AH2337" s="63">
        <v>-5.1439851562463401</v>
      </c>
      <c r="AI2337" s="23">
        <v>-2.3080913585545201E-2</v>
      </c>
      <c r="AJ2337" s="63">
        <v>7.7780216136525304</v>
      </c>
      <c r="AK2337" s="23">
        <v>0.96187470000004405</v>
      </c>
      <c r="AL2337" s="23">
        <v>5.50685290345427E-2</v>
      </c>
      <c r="AM2337" s="63">
        <v>51.147280155739303</v>
      </c>
      <c r="AN2337" s="19"/>
      <c r="AO2337" s="26">
        <v>4.4087939239034299E-2</v>
      </c>
      <c r="AP2337" s="26">
        <v>-4.5520153436009403E-2</v>
      </c>
      <c r="AQ2337" s="26">
        <v>8.0020561612473104E-2</v>
      </c>
      <c r="AR2337" s="26">
        <v>-0.13716729957464799</v>
      </c>
      <c r="AS2337" s="24">
        <v>8</v>
      </c>
      <c r="AT2337" s="24">
        <v>4</v>
      </c>
      <c r="AU2337" s="24">
        <v>7</v>
      </c>
      <c r="AV2337" s="25">
        <v>5</v>
      </c>
      <c r="AW2337" s="19"/>
      <c r="AX2337" s="29">
        <v>0.14443312016446699</v>
      </c>
      <c r="AY2337" s="30">
        <v>0.18365457356617301</v>
      </c>
      <c r="AZ2337" s="30">
        <v>0.73408582734191397</v>
      </c>
      <c r="BA2337" s="30">
        <v>0.25618336369325301</v>
      </c>
      <c r="BB2337" s="62">
        <v>1.48853105400121E-2</v>
      </c>
      <c r="BC2337" s="108">
        <v>-26.265800767258</v>
      </c>
      <c r="BD2337" s="22">
        <v>43843</v>
      </c>
      <c r="BE2337" s="22">
        <v>43914</v>
      </c>
      <c r="BF2337" s="24"/>
      <c r="BG2337" s="22"/>
    </row>
    <row r="2338" spans="2:59" x14ac:dyDescent="0.25">
      <c r="B2338" s="17" t="s">
        <v>2352</v>
      </c>
      <c r="C2338" s="17" t="s">
        <v>6618</v>
      </c>
      <c r="D2338" s="17" t="s">
        <v>3395</v>
      </c>
      <c r="E2338" s="20" t="s">
        <v>7297</v>
      </c>
      <c r="F2338" s="20" t="s">
        <v>3152</v>
      </c>
      <c r="G2338" s="82" t="s">
        <v>7250</v>
      </c>
      <c r="H2338" s="85" t="s">
        <v>7258</v>
      </c>
      <c r="I2338" s="21" t="s">
        <v>7417</v>
      </c>
      <c r="J2338" s="21" t="s">
        <v>8552</v>
      </c>
      <c r="L2338" s="22">
        <v>44015</v>
      </c>
      <c r="M2338" s="98">
        <v>786.29009999986704</v>
      </c>
      <c r="N2338" s="94">
        <v>786.29009999986704</v>
      </c>
      <c r="O2338" s="94">
        <v>979.96169999986898</v>
      </c>
      <c r="P2338" s="62">
        <f t="shared" si="36"/>
        <v>0.80236819459369912</v>
      </c>
      <c r="Q2338" s="22">
        <v>43756</v>
      </c>
      <c r="R2338" s="99">
        <v>3709024.9929999998</v>
      </c>
      <c r="S2338" s="99">
        <v>4888720.2113359403</v>
      </c>
      <c r="T2338" s="19"/>
      <c r="U2338" s="23">
        <v>5.8235653505107603E-3</v>
      </c>
      <c r="V2338" s="63">
        <v>2.4335248235729499E-2</v>
      </c>
      <c r="W2338" s="23">
        <v>9.4009322641795706E-2</v>
      </c>
      <c r="X2338" s="63">
        <v>-0.201837700486067</v>
      </c>
      <c r="Y2338" s="23">
        <v>-0.14398322477703901</v>
      </c>
      <c r="Z2338" s="63">
        <v>-1.1977190971228999</v>
      </c>
      <c r="AA2338" s="23">
        <v>-0.16672873271629199</v>
      </c>
      <c r="AB2338" s="63">
        <v>0.23374243802391001</v>
      </c>
      <c r="AC2338" s="23"/>
      <c r="AD2338" s="63"/>
      <c r="AE2338" s="23"/>
      <c r="AF2338" s="64"/>
      <c r="AG2338" s="23">
        <v>6.0472510311228703E-2</v>
      </c>
      <c r="AH2338" s="63">
        <v>-4.7574769632774398E-2</v>
      </c>
      <c r="AI2338" s="23">
        <v>-0.114298896740365</v>
      </c>
      <c r="AJ2338" s="63">
        <v>-1.3437767018331199</v>
      </c>
      <c r="AK2338" s="23">
        <v>-0.22930967409425601</v>
      </c>
      <c r="AL2338" s="23">
        <v>-0.13324800249945801</v>
      </c>
      <c r="AM2338" s="63">
        <v>-2.21123798267217</v>
      </c>
      <c r="AN2338" s="19"/>
      <c r="AO2338" s="26">
        <v>7.9483668279863195E-2</v>
      </c>
      <c r="AP2338" s="26">
        <v>-0.136947114152426</v>
      </c>
      <c r="AQ2338" s="26">
        <v>0.13088384582078999</v>
      </c>
      <c r="AR2338" s="26">
        <v>-0.15080968920388799</v>
      </c>
      <c r="AS2338" s="24">
        <v>5</v>
      </c>
      <c r="AT2338" s="24">
        <v>7</v>
      </c>
      <c r="AU2338" s="24">
        <v>7</v>
      </c>
      <c r="AV2338" s="25">
        <v>5</v>
      </c>
      <c r="AW2338" s="19"/>
      <c r="AX2338" s="29">
        <v>0.33192701769934502</v>
      </c>
      <c r="AY2338" s="30">
        <v>-0.52836597031455301</v>
      </c>
      <c r="AZ2338" s="30">
        <v>-1.0004031453675601E-2</v>
      </c>
      <c r="BA2338" s="30">
        <v>-0.70067908316104899</v>
      </c>
      <c r="BB2338" s="62">
        <v>3.3725173668790402E-2</v>
      </c>
      <c r="BC2338" s="108">
        <v>-43.262976502010098</v>
      </c>
      <c r="BD2338" s="22">
        <v>43756</v>
      </c>
      <c r="BE2338" s="22">
        <v>43914</v>
      </c>
      <c r="BF2338" s="24"/>
      <c r="BG2338" s="22"/>
    </row>
    <row r="2339" spans="2:59" x14ac:dyDescent="0.25">
      <c r="B2339" s="17" t="s">
        <v>2353</v>
      </c>
      <c r="C2339" s="17" t="s">
        <v>6619</v>
      </c>
      <c r="D2339" s="17" t="s">
        <v>3395</v>
      </c>
      <c r="E2339" s="20" t="s">
        <v>7298</v>
      </c>
      <c r="F2339" s="20" t="s">
        <v>3152</v>
      </c>
      <c r="G2339" s="82" t="s">
        <v>7250</v>
      </c>
      <c r="H2339" s="85" t="s">
        <v>7258</v>
      </c>
      <c r="I2339" s="21" t="s">
        <v>7417</v>
      </c>
      <c r="J2339" s="21" t="s">
        <v>8553</v>
      </c>
      <c r="L2339" s="22">
        <v>44015</v>
      </c>
      <c r="M2339" s="98">
        <v>4175.5130999982402</v>
      </c>
      <c r="N2339" s="94">
        <v>4175.5130999982402</v>
      </c>
      <c r="O2339" s="94">
        <v>5274.25</v>
      </c>
      <c r="P2339" s="62">
        <f t="shared" si="36"/>
        <v>0.79167902545352231</v>
      </c>
      <c r="Q2339" s="22">
        <v>43756</v>
      </c>
      <c r="R2339" s="99">
        <v>5485085.091</v>
      </c>
      <c r="S2339" s="99">
        <v>6085128.1830546902</v>
      </c>
      <c r="T2339" s="19"/>
      <c r="U2339" s="23">
        <v>5.7715036909939997E-3</v>
      </c>
      <c r="V2339" s="63">
        <v>1.9129082284052901E-2</v>
      </c>
      <c r="W2339" s="23">
        <v>9.2311132137256197E-2</v>
      </c>
      <c r="X2339" s="63">
        <v>-0.37165675094001899</v>
      </c>
      <c r="Y2339" s="23">
        <v>-0.15201272210470099</v>
      </c>
      <c r="Z2339" s="63">
        <v>-2.0006688298890398</v>
      </c>
      <c r="AA2339" s="23">
        <v>-0.18237240379414299</v>
      </c>
      <c r="AB2339" s="63">
        <v>-1.3306246697611599</v>
      </c>
      <c r="AC2339" s="23">
        <v>-0.25278917420102498</v>
      </c>
      <c r="AD2339" s="63">
        <v>-5.2116201725730198</v>
      </c>
      <c r="AE2339" s="23">
        <v>-0.19979628071188901</v>
      </c>
      <c r="AF2339" s="64">
        <v>-7.7862864872295203</v>
      </c>
      <c r="AG2339" s="23">
        <v>6.0307770409053801E-2</v>
      </c>
      <c r="AH2339" s="63">
        <v>-6.4048759850265896E-2</v>
      </c>
      <c r="AI2339" s="23">
        <v>-0.12274317170973501</v>
      </c>
      <c r="AJ2339" s="63">
        <v>-2.18820419877011</v>
      </c>
      <c r="AK2339" s="23">
        <v>0.45731099096883598</v>
      </c>
      <c r="AL2339" s="23">
        <v>2.5499150642645001E-2</v>
      </c>
      <c r="AM2339" s="63">
        <v>-59.419935065729099</v>
      </c>
      <c r="AN2339" s="19"/>
      <c r="AO2339" s="26">
        <v>7.9427764456340796E-2</v>
      </c>
      <c r="AP2339" s="26">
        <v>-0.13708124627097301</v>
      </c>
      <c r="AQ2339" s="26">
        <v>0.12912829418928601</v>
      </c>
      <c r="AR2339" s="26">
        <v>-0.15217177642262</v>
      </c>
      <c r="AS2339" s="24">
        <v>5</v>
      </c>
      <c r="AT2339" s="24">
        <v>7</v>
      </c>
      <c r="AU2339" s="24">
        <v>6</v>
      </c>
      <c r="AV2339" s="25">
        <v>6</v>
      </c>
      <c r="AW2339" s="19"/>
      <c r="AX2339" s="29">
        <v>0.33201517565059502</v>
      </c>
      <c r="AY2339" s="30">
        <v>-0.57283529089181695</v>
      </c>
      <c r="AZ2339" s="30">
        <v>-0.67001213856747199</v>
      </c>
      <c r="BA2339" s="30">
        <v>-0.75815450540176199</v>
      </c>
      <c r="BB2339" s="62">
        <v>3.3731197728993703E-2</v>
      </c>
      <c r="BC2339" s="108">
        <v>-43.725284163607299</v>
      </c>
      <c r="BD2339" s="22">
        <v>43756</v>
      </c>
      <c r="BE2339" s="22">
        <v>43914</v>
      </c>
      <c r="BF2339" s="24"/>
      <c r="BG2339" s="22"/>
    </row>
    <row r="2340" spans="2:59" x14ac:dyDescent="0.25">
      <c r="B2340" s="17" t="s">
        <v>2354</v>
      </c>
      <c r="C2340" s="17" t="s">
        <v>6620</v>
      </c>
      <c r="D2340" s="17" t="s">
        <v>3395</v>
      </c>
      <c r="E2340" s="20" t="s">
        <v>7299</v>
      </c>
      <c r="F2340" s="20" t="s">
        <v>3152</v>
      </c>
      <c r="G2340" s="82" t="s">
        <v>7250</v>
      </c>
      <c r="H2340" s="85" t="s">
        <v>7258</v>
      </c>
      <c r="I2340" s="21" t="s">
        <v>7417</v>
      </c>
      <c r="J2340" s="21" t="s">
        <v>8554</v>
      </c>
      <c r="L2340" s="22">
        <v>44015</v>
      </c>
      <c r="M2340" s="98">
        <v>3402.7226999998102</v>
      </c>
      <c r="N2340" s="94">
        <v>3402.7226999998102</v>
      </c>
      <c r="O2340" s="94">
        <v>4347.4974000006896</v>
      </c>
      <c r="P2340" s="62">
        <f t="shared" si="36"/>
        <v>0.78268539044997942</v>
      </c>
      <c r="Q2340" s="22">
        <v>43756</v>
      </c>
      <c r="R2340" s="99">
        <v>19023318.857999999</v>
      </c>
      <c r="S2340" s="99">
        <v>19821674.734781299</v>
      </c>
      <c r="T2340" s="19"/>
      <c r="U2340" s="23">
        <v>5.7271414589195003E-3</v>
      </c>
      <c r="V2340" s="63">
        <v>1.4692859076603801E-2</v>
      </c>
      <c r="W2340" s="23">
        <v>9.0866554925014498E-2</v>
      </c>
      <c r="X2340" s="63">
        <v>-0.51611447216419004</v>
      </c>
      <c r="Y2340" s="23">
        <v>-0.158793559744518</v>
      </c>
      <c r="Z2340" s="63">
        <v>-2.6787525938707399</v>
      </c>
      <c r="AA2340" s="23">
        <v>-0.195467243461171</v>
      </c>
      <c r="AB2340" s="63">
        <v>-2.6401086364639901</v>
      </c>
      <c r="AC2340" s="23">
        <v>-0.27649976036278501</v>
      </c>
      <c r="AD2340" s="63">
        <v>-7.5826787887490399</v>
      </c>
      <c r="AE2340" s="23">
        <v>-0.237563924204442</v>
      </c>
      <c r="AF2340" s="64">
        <v>-11.5630508364848</v>
      </c>
      <c r="AG2340" s="23">
        <v>6.0167459043441299E-2</v>
      </c>
      <c r="AH2340" s="63">
        <v>-7.8079896411509295E-2</v>
      </c>
      <c r="AI2340" s="23">
        <v>-0.12987323165813</v>
      </c>
      <c r="AJ2340" s="63">
        <v>-2.90121019360959</v>
      </c>
      <c r="AK2340" s="23">
        <v>0.187596606972802</v>
      </c>
      <c r="AL2340" s="23">
        <v>1.15618876734516E-2</v>
      </c>
      <c r="AM2340" s="63">
        <v>-86.391373465303303</v>
      </c>
      <c r="AN2340" s="19"/>
      <c r="AO2340" s="26">
        <v>7.9380157674677307E-2</v>
      </c>
      <c r="AP2340" s="26">
        <v>-0.137195425494574</v>
      </c>
      <c r="AQ2340" s="26">
        <v>0.12763500209810399</v>
      </c>
      <c r="AR2340" s="26">
        <v>-0.153330381672276</v>
      </c>
      <c r="AS2340" s="24">
        <v>5</v>
      </c>
      <c r="AT2340" s="24">
        <v>7</v>
      </c>
      <c r="AU2340" s="24">
        <v>5</v>
      </c>
      <c r="AV2340" s="25">
        <v>7</v>
      </c>
      <c r="AW2340" s="19"/>
      <c r="AX2340" s="29">
        <v>0.33209125593828498</v>
      </c>
      <c r="AY2340" s="30">
        <v>-0.61006384370557498</v>
      </c>
      <c r="AZ2340" s="30">
        <v>-1.22298928756936</v>
      </c>
      <c r="BA2340" s="30">
        <v>-0.80607088195120002</v>
      </c>
      <c r="BB2340" s="62">
        <v>3.3736431093093398E-2</v>
      </c>
      <c r="BC2340" s="108">
        <v>-44.116145992418801</v>
      </c>
      <c r="BD2340" s="22">
        <v>43756</v>
      </c>
      <c r="BE2340" s="22">
        <v>43914</v>
      </c>
      <c r="BF2340" s="24"/>
      <c r="BG2340" s="22"/>
    </row>
    <row r="2341" spans="2:59" x14ac:dyDescent="0.25">
      <c r="B2341" s="17" t="s">
        <v>2355</v>
      </c>
      <c r="C2341" s="17" t="s">
        <v>6621</v>
      </c>
      <c r="D2341" s="17" t="s">
        <v>3395</v>
      </c>
      <c r="E2341" s="20" t="s">
        <v>7300</v>
      </c>
      <c r="F2341" s="20" t="s">
        <v>3152</v>
      </c>
      <c r="G2341" s="82" t="s">
        <v>7250</v>
      </c>
      <c r="H2341" s="85" t="s">
        <v>7258</v>
      </c>
      <c r="I2341" s="21" t="s">
        <v>7417</v>
      </c>
      <c r="J2341" s="21" t="s">
        <v>8555</v>
      </c>
      <c r="L2341" s="22">
        <v>44015</v>
      </c>
      <c r="M2341" s="98">
        <v>813.45559999998704</v>
      </c>
      <c r="N2341" s="94">
        <v>813.45559999998704</v>
      </c>
      <c r="O2341" s="94">
        <v>1044.4893999993801</v>
      </c>
      <c r="P2341" s="62">
        <f t="shared" si="36"/>
        <v>0.77880694624614655</v>
      </c>
      <c r="Q2341" s="22">
        <v>43756</v>
      </c>
      <c r="R2341" s="99">
        <v>1414822.5930000001</v>
      </c>
      <c r="S2341" s="99">
        <v>3466060.2597734402</v>
      </c>
      <c r="T2341" s="19"/>
      <c r="U2341" s="23">
        <v>5.7078115314652704E-3</v>
      </c>
      <c r="V2341" s="63">
        <v>1.2759866331180101E-2</v>
      </c>
      <c r="W2341" s="23">
        <v>9.0239060189633194E-2</v>
      </c>
      <c r="X2341" s="63">
        <v>-0.57886394570232402</v>
      </c>
      <c r="Y2341" s="23">
        <v>-0.161724919058615</v>
      </c>
      <c r="Z2341" s="63">
        <v>-2.9718885252805198</v>
      </c>
      <c r="AA2341" s="23">
        <v>-0.20109525163396</v>
      </c>
      <c r="AB2341" s="63">
        <v>-3.2029094537429001</v>
      </c>
      <c r="AC2341" s="23">
        <v>-0.28657293819473101</v>
      </c>
      <c r="AD2341" s="63">
        <v>-8.5899965719436295</v>
      </c>
      <c r="AE2341" s="23">
        <v>-0.25342408863449201</v>
      </c>
      <c r="AF2341" s="64">
        <v>-13.149067279489801</v>
      </c>
      <c r="AG2341" s="23">
        <v>6.010642824549E-2</v>
      </c>
      <c r="AH2341" s="63">
        <v>-8.4182976206648205E-2</v>
      </c>
      <c r="AI2341" s="23">
        <v>-0.13295522362022899</v>
      </c>
      <c r="AJ2341" s="63">
        <v>-3.2094093898194802</v>
      </c>
      <c r="AK2341" s="23">
        <v>-0.18272363298456201</v>
      </c>
      <c r="AL2341" s="23">
        <v>-5.2765892824973001E-2</v>
      </c>
      <c r="AM2341" s="63">
        <v>-18.901844655571001</v>
      </c>
      <c r="AN2341" s="19"/>
      <c r="AO2341" s="26">
        <v>7.9359375995409195E-2</v>
      </c>
      <c r="AP2341" s="26">
        <v>-0.13724511215608801</v>
      </c>
      <c r="AQ2341" s="26">
        <v>0.126986489047413</v>
      </c>
      <c r="AR2341" s="26">
        <v>-0.15383372037016699</v>
      </c>
      <c r="AS2341" s="24">
        <v>5</v>
      </c>
      <c r="AT2341" s="24">
        <v>7</v>
      </c>
      <c r="AU2341" s="24">
        <v>4</v>
      </c>
      <c r="AV2341" s="25">
        <v>8</v>
      </c>
      <c r="AW2341" s="19"/>
      <c r="AX2341" s="29">
        <v>0.33212466807570301</v>
      </c>
      <c r="AY2341" s="30">
        <v>-0.62606590761788505</v>
      </c>
      <c r="AZ2341" s="30">
        <v>-1.4606130686243</v>
      </c>
      <c r="BA2341" s="30">
        <v>-0.82660942728944098</v>
      </c>
      <c r="BB2341" s="62">
        <v>3.3738739550572099E-2</v>
      </c>
      <c r="BC2341" s="108">
        <v>-44.285236403520699</v>
      </c>
      <c r="BD2341" s="22">
        <v>43756</v>
      </c>
      <c r="BE2341" s="22">
        <v>43914</v>
      </c>
      <c r="BF2341" s="24"/>
      <c r="BG2341" s="22"/>
    </row>
    <row r="2342" spans="2:59" x14ac:dyDescent="0.25">
      <c r="B2342" s="17" t="s">
        <v>2356</v>
      </c>
      <c r="C2342" s="17" t="s">
        <v>6622</v>
      </c>
      <c r="D2342" s="17" t="s">
        <v>3395</v>
      </c>
      <c r="E2342" s="20" t="s">
        <v>7294</v>
      </c>
      <c r="F2342" s="20" t="s">
        <v>3152</v>
      </c>
      <c r="G2342" s="82" t="s">
        <v>7250</v>
      </c>
      <c r="H2342" s="85" t="s">
        <v>7258</v>
      </c>
      <c r="I2342" s="21" t="s">
        <v>7417</v>
      </c>
      <c r="J2342" s="21" t="s">
        <v>8556</v>
      </c>
      <c r="L2342" s="22">
        <v>44015</v>
      </c>
      <c r="M2342" s="98">
        <v>1083.69009999931</v>
      </c>
      <c r="N2342" s="94">
        <v>1083.69009999931</v>
      </c>
      <c r="O2342" s="94">
        <v>1365.06750000082</v>
      </c>
      <c r="P2342" s="62">
        <f t="shared" si="36"/>
        <v>0.79387290371989583</v>
      </c>
      <c r="Q2342" s="22">
        <v>43756</v>
      </c>
      <c r="R2342" s="99">
        <v>57448.904000000002</v>
      </c>
      <c r="S2342" s="99">
        <v>60179.663477111797</v>
      </c>
      <c r="T2342" s="19"/>
      <c r="U2342" s="23">
        <v>5.7822100116027304E-3</v>
      </c>
      <c r="V2342" s="63">
        <v>2.0199714344926199E-2</v>
      </c>
      <c r="W2342" s="23">
        <v>9.2661286224028999E-2</v>
      </c>
      <c r="X2342" s="63">
        <v>-0.33664134226273701</v>
      </c>
      <c r="Y2342" s="23">
        <v>-0.150362112750445</v>
      </c>
      <c r="Z2342" s="63">
        <v>-1.83560789446346</v>
      </c>
      <c r="AA2342" s="23">
        <v>-0.17916853565286101</v>
      </c>
      <c r="AB2342" s="63">
        <v>-1.01023785563302</v>
      </c>
      <c r="AC2342" s="23">
        <v>-0.24424583874672001</v>
      </c>
      <c r="AD2342" s="63">
        <v>-4.35728662714246</v>
      </c>
      <c r="AE2342" s="23">
        <v>-0.18277322711393901</v>
      </c>
      <c r="AF2342" s="64">
        <v>-6.0839811274345301</v>
      </c>
      <c r="AG2342" s="23">
        <v>6.0341693999362199E-2</v>
      </c>
      <c r="AH2342" s="63">
        <v>-6.0656400819425499E-2</v>
      </c>
      <c r="AI2342" s="23">
        <v>-0.121007409171434</v>
      </c>
      <c r="AJ2342" s="63">
        <v>-2.01462794494</v>
      </c>
      <c r="AK2342" s="23">
        <v>8.3690099998493694E-2</v>
      </c>
      <c r="AL2342" s="23">
        <v>1.61140395339316E-2</v>
      </c>
      <c r="AM2342" s="63">
        <v>-5.8575305358244796</v>
      </c>
      <c r="AN2342" s="19"/>
      <c r="AO2342" s="26">
        <v>7.9439306386120706E-2</v>
      </c>
      <c r="AP2342" s="26">
        <v>-0.13705355237922001</v>
      </c>
      <c r="AQ2342" s="26">
        <v>0.12949030961142899</v>
      </c>
      <c r="AR2342" s="26">
        <v>-0.15189096172616701</v>
      </c>
      <c r="AS2342" s="24">
        <v>5</v>
      </c>
      <c r="AT2342" s="24">
        <v>7</v>
      </c>
      <c r="AU2342" s="24">
        <v>7</v>
      </c>
      <c r="AV2342" s="25">
        <v>5</v>
      </c>
      <c r="AW2342" s="19"/>
      <c r="AX2342" s="29">
        <v>0.33199687378015402</v>
      </c>
      <c r="AY2342" s="30">
        <v>-0.56372760557587798</v>
      </c>
      <c r="AZ2342" s="30">
        <v>-0.534758546817102</v>
      </c>
      <c r="BA2342" s="30">
        <v>-0.74640414831719704</v>
      </c>
      <c r="BB2342" s="62">
        <v>3.37299435943351E-2</v>
      </c>
      <c r="BC2342" s="108">
        <v>-43.630201436986702</v>
      </c>
      <c r="BD2342" s="22">
        <v>43756</v>
      </c>
      <c r="BE2342" s="22">
        <v>43914</v>
      </c>
      <c r="BF2342" s="24"/>
      <c r="BG2342" s="22"/>
    </row>
    <row r="2343" spans="2:59" x14ac:dyDescent="0.25">
      <c r="B2343" s="17" t="s">
        <v>2357</v>
      </c>
      <c r="C2343" s="17" t="s">
        <v>6623</v>
      </c>
      <c r="D2343" s="17" t="s">
        <v>3395</v>
      </c>
      <c r="E2343" s="20" t="s">
        <v>7301</v>
      </c>
      <c r="F2343" s="20" t="s">
        <v>3152</v>
      </c>
      <c r="G2343" s="82" t="s">
        <v>7250</v>
      </c>
      <c r="H2343" s="85" t="s">
        <v>7258</v>
      </c>
      <c r="I2343" s="21" t="s">
        <v>7417</v>
      </c>
      <c r="J2343" s="21" t="s">
        <v>8557</v>
      </c>
      <c r="L2343" s="22">
        <v>44015</v>
      </c>
      <c r="M2343" s="98">
        <v>914.954499999993</v>
      </c>
      <c r="N2343" s="94">
        <v>914.954499999993</v>
      </c>
      <c r="O2343" s="94">
        <v>1144.6953999996199</v>
      </c>
      <c r="P2343" s="62">
        <f t="shared" si="36"/>
        <v>0.79929953418201627</v>
      </c>
      <c r="Q2343" s="22">
        <v>43756</v>
      </c>
      <c r="R2343" s="99">
        <v>12236084.152000001</v>
      </c>
      <c r="S2343" s="99">
        <v>14275448.766562499</v>
      </c>
      <c r="T2343" s="19"/>
      <c r="U2343" s="23">
        <v>5.8086966655537297E-3</v>
      </c>
      <c r="V2343" s="63">
        <v>2.28483797400258E-2</v>
      </c>
      <c r="W2343" s="23">
        <v>9.3523758552764805E-2</v>
      </c>
      <c r="X2343" s="63">
        <v>-0.25039410938916301</v>
      </c>
      <c r="Y2343" s="23">
        <v>-0.14628511520364601</v>
      </c>
      <c r="Z2343" s="63">
        <v>-1.42790813978354</v>
      </c>
      <c r="AA2343" s="23">
        <v>-0.171228608255624</v>
      </c>
      <c r="AB2343" s="63">
        <v>-0.21624511590925999</v>
      </c>
      <c r="AC2343" s="23">
        <v>-0.23231059153651601</v>
      </c>
      <c r="AD2343" s="63">
        <v>-3.1637619061220899</v>
      </c>
      <c r="AE2343" s="23">
        <v>-0.16675659768050499</v>
      </c>
      <c r="AF2343" s="64">
        <v>-4.4823181840911301</v>
      </c>
      <c r="AG2343" s="23">
        <v>6.0425345587646E-2</v>
      </c>
      <c r="AH2343" s="63">
        <v>-5.2291241991042597E-2</v>
      </c>
      <c r="AI2343" s="23">
        <v>-0.11671983827094699</v>
      </c>
      <c r="AJ2343" s="63">
        <v>-1.5858708548912499</v>
      </c>
      <c r="AK2343" s="23">
        <v>-8.5045499999978305E-2</v>
      </c>
      <c r="AL2343" s="23">
        <v>-2.45257174401559E-2</v>
      </c>
      <c r="AM2343" s="63">
        <v>-6.9379051560681502</v>
      </c>
      <c r="AN2343" s="19"/>
      <c r="AO2343" s="26">
        <v>7.9467637535344707E-2</v>
      </c>
      <c r="AP2343" s="26">
        <v>-0.13698554004629801</v>
      </c>
      <c r="AQ2343" s="26">
        <v>0.130381997081713</v>
      </c>
      <c r="AR2343" s="26">
        <v>-0.15119908316599301</v>
      </c>
      <c r="AS2343" s="24">
        <v>5</v>
      </c>
      <c r="AT2343" s="24">
        <v>7</v>
      </c>
      <c r="AU2343" s="24">
        <v>7</v>
      </c>
      <c r="AV2343" s="25">
        <v>5</v>
      </c>
      <c r="AW2343" s="19"/>
      <c r="AX2343" s="29">
        <v>0.33195212586608303</v>
      </c>
      <c r="AY2343" s="30">
        <v>-0.54115697530232898</v>
      </c>
      <c r="AZ2343" s="30">
        <v>-0.199735385185704</v>
      </c>
      <c r="BA2343" s="30">
        <v>-0.71723737425873002</v>
      </c>
      <c r="BB2343" s="62">
        <v>3.37268855527873E-2</v>
      </c>
      <c r="BC2343" s="108">
        <v>-43.395448256342199</v>
      </c>
      <c r="BD2343" s="22">
        <v>43756</v>
      </c>
      <c r="BE2343" s="22">
        <v>43914</v>
      </c>
      <c r="BF2343" s="24"/>
      <c r="BG2343" s="22"/>
    </row>
    <row r="2344" spans="2:59" x14ac:dyDescent="0.25">
      <c r="B2344" s="17" t="s">
        <v>2358</v>
      </c>
      <c r="C2344" s="17" t="s">
        <v>6624</v>
      </c>
      <c r="D2344" s="17" t="s">
        <v>3395</v>
      </c>
      <c r="E2344" s="20" t="s">
        <v>7302</v>
      </c>
      <c r="F2344" s="20" t="s">
        <v>3152</v>
      </c>
      <c r="G2344" s="82" t="s">
        <v>7250</v>
      </c>
      <c r="H2344" s="85" t="s">
        <v>7258</v>
      </c>
      <c r="I2344" s="21" t="s">
        <v>7417</v>
      </c>
      <c r="J2344" s="21" t="s">
        <v>8558</v>
      </c>
      <c r="L2344" s="22">
        <v>44015</v>
      </c>
      <c r="M2344" s="98">
        <v>1038.55959999934</v>
      </c>
      <c r="N2344" s="94">
        <v>1038.55959999934</v>
      </c>
      <c r="O2344" s="94">
        <v>1333.5263999998599</v>
      </c>
      <c r="P2344" s="62">
        <f t="shared" si="36"/>
        <v>0.77880692875630286</v>
      </c>
      <c r="Q2344" s="22">
        <v>43756</v>
      </c>
      <c r="R2344" s="99">
        <v>6728267.6869999999</v>
      </c>
      <c r="S2344" s="99">
        <v>7400545.8098671902</v>
      </c>
      <c r="T2344" s="19"/>
      <c r="U2344" s="23">
        <v>5.7078513236774597E-3</v>
      </c>
      <c r="V2344" s="63">
        <v>1.2763845552399299E-2</v>
      </c>
      <c r="W2344" s="23">
        <v>9.0239114504656798E-2</v>
      </c>
      <c r="X2344" s="63">
        <v>-0.57885851419996504</v>
      </c>
      <c r="Y2344" s="23">
        <v>-0.161724867011944</v>
      </c>
      <c r="Z2344" s="63">
        <v>-2.9718833206134101</v>
      </c>
      <c r="AA2344" s="23">
        <v>-0.20109521752427101</v>
      </c>
      <c r="AB2344" s="63">
        <v>-3.2029060427739799</v>
      </c>
      <c r="AC2344" s="23">
        <v>-0.28657289079099402</v>
      </c>
      <c r="AD2344" s="63">
        <v>-8.5899918315699306</v>
      </c>
      <c r="AE2344" s="23">
        <v>-0.253424078017706</v>
      </c>
      <c r="AF2344" s="64">
        <v>-13.1490662178112</v>
      </c>
      <c r="AG2344" s="23">
        <v>6.0106476148575901E-2</v>
      </c>
      <c r="AH2344" s="63">
        <v>-8.4178185898053898E-2</v>
      </c>
      <c r="AI2344" s="23">
        <v>-0.13295521163032401</v>
      </c>
      <c r="AJ2344" s="63">
        <v>-3.20940819082898</v>
      </c>
      <c r="AK2344" s="23">
        <v>3.8559599999643999E-2</v>
      </c>
      <c r="AL2344" s="23">
        <v>2.5328807114419799E-3</v>
      </c>
      <c r="AM2344" s="63">
        <v>-101.29507416265599</v>
      </c>
      <c r="AN2344" s="19"/>
      <c r="AO2344" s="26">
        <v>7.9359431465491098E-2</v>
      </c>
      <c r="AP2344" s="26">
        <v>-0.13724511947933901</v>
      </c>
      <c r="AQ2344" s="26">
        <v>0.12698632753206801</v>
      </c>
      <c r="AR2344" s="26">
        <v>-0.15383365054818601</v>
      </c>
      <c r="AS2344" s="24">
        <v>5</v>
      </c>
      <c r="AT2344" s="24">
        <v>7</v>
      </c>
      <c r="AU2344" s="24">
        <v>4</v>
      </c>
      <c r="AV2344" s="25">
        <v>8</v>
      </c>
      <c r="AW2344" s="19"/>
      <c r="AX2344" s="29">
        <v>0.33212470612605099</v>
      </c>
      <c r="AY2344" s="30">
        <v>-0.62606528154447005</v>
      </c>
      <c r="AZ2344" s="30">
        <v>-1.46060851009133</v>
      </c>
      <c r="BA2344" s="30">
        <v>-0.82660872239739502</v>
      </c>
      <c r="BB2344" s="62">
        <v>3.3738743767098602E-2</v>
      </c>
      <c r="BC2344" s="108">
        <v>-44.285242496873302</v>
      </c>
      <c r="BD2344" s="22">
        <v>43756</v>
      </c>
      <c r="BE2344" s="22">
        <v>43914</v>
      </c>
      <c r="BF2344" s="24"/>
      <c r="BG2344" s="22"/>
    </row>
    <row r="2345" spans="2:59" x14ac:dyDescent="0.25">
      <c r="B2345" s="17" t="s">
        <v>2359</v>
      </c>
      <c r="C2345" s="17" t="s">
        <v>6625</v>
      </c>
      <c r="D2345" s="17" t="s">
        <v>3395</v>
      </c>
      <c r="E2345" s="20" t="s">
        <v>7303</v>
      </c>
      <c r="F2345" s="20" t="s">
        <v>3152</v>
      </c>
      <c r="G2345" s="82" t="s">
        <v>7250</v>
      </c>
      <c r="H2345" s="85" t="s">
        <v>7258</v>
      </c>
      <c r="I2345" s="21" t="s">
        <v>7417</v>
      </c>
      <c r="J2345" s="21" t="s">
        <v>8558</v>
      </c>
      <c r="L2345" s="22">
        <v>44015</v>
      </c>
      <c r="M2345" s="98">
        <v>819.61560000013606</v>
      </c>
      <c r="N2345" s="94">
        <v>819.61560000013606</v>
      </c>
      <c r="O2345" s="94">
        <v>1058.3909000009301</v>
      </c>
      <c r="P2345" s="62">
        <f t="shared" si="36"/>
        <v>0.77439781464430191</v>
      </c>
      <c r="Q2345" s="22">
        <v>43756</v>
      </c>
      <c r="R2345" s="99">
        <v>8352562.9910000004</v>
      </c>
      <c r="S2345" s="99">
        <v>9319334.3400468808</v>
      </c>
      <c r="T2345" s="19"/>
      <c r="U2345" s="23">
        <v>5.6857711424527198E-3</v>
      </c>
      <c r="V2345" s="63">
        <v>1.0555827429925601E-2</v>
      </c>
      <c r="W2345" s="23">
        <v>8.9522307531297002E-2</v>
      </c>
      <c r="X2345" s="63">
        <v>-0.65053921153594296</v>
      </c>
      <c r="Y2345" s="23">
        <v>-0.165062631334877</v>
      </c>
      <c r="Z2345" s="63">
        <v>-3.3056597529066498</v>
      </c>
      <c r="AA2345" s="23">
        <v>-0.20747918101202201</v>
      </c>
      <c r="AB2345" s="63">
        <v>-3.8413023915491098</v>
      </c>
      <c r="AC2345" s="23">
        <v>-0.29791377455607299</v>
      </c>
      <c r="AD2345" s="63">
        <v>-9.7240802080777904</v>
      </c>
      <c r="AE2345" s="23">
        <v>-0.27114681123377499</v>
      </c>
      <c r="AF2345" s="64">
        <v>-14.921339539418099</v>
      </c>
      <c r="AG2345" s="23">
        <v>6.0036691884306499E-2</v>
      </c>
      <c r="AH2345" s="63">
        <v>-9.1156612324994099E-2</v>
      </c>
      <c r="AI2345" s="23">
        <v>-0.136464282583765</v>
      </c>
      <c r="AJ2345" s="63">
        <v>-3.56031528617314</v>
      </c>
      <c r="AK2345" s="23">
        <v>-0.18038439999974801</v>
      </c>
      <c r="AL2345" s="23">
        <v>-1.3211971186137801E-2</v>
      </c>
      <c r="AM2345" s="63">
        <v>-123.18947416264599</v>
      </c>
      <c r="AN2345" s="19"/>
      <c r="AO2345" s="26">
        <v>7.9335769791214303E-2</v>
      </c>
      <c r="AP2345" s="26">
        <v>-0.13730186788147</v>
      </c>
      <c r="AQ2345" s="26">
        <v>0.12624542531557401</v>
      </c>
      <c r="AR2345" s="26">
        <v>-0.154408434844372</v>
      </c>
      <c r="AS2345" s="24">
        <v>5</v>
      </c>
      <c r="AT2345" s="24">
        <v>7</v>
      </c>
      <c r="AU2345" s="24">
        <v>2</v>
      </c>
      <c r="AV2345" s="25">
        <v>10</v>
      </c>
      <c r="AW2345" s="19"/>
      <c r="AX2345" s="29">
        <v>0.332163039664156</v>
      </c>
      <c r="AY2345" s="30">
        <v>-0.644217875394133</v>
      </c>
      <c r="AZ2345" s="30">
        <v>-1.7300295714248901</v>
      </c>
      <c r="BA2345" s="30">
        <v>-0.84986537374788895</v>
      </c>
      <c r="BB2345" s="62">
        <v>3.3741398853962899E-2</v>
      </c>
      <c r="BC2345" s="108">
        <v>-44.477876746736001</v>
      </c>
      <c r="BD2345" s="22">
        <v>43756</v>
      </c>
      <c r="BE2345" s="22">
        <v>43914</v>
      </c>
      <c r="BF2345" s="24"/>
      <c r="BG2345" s="22"/>
    </row>
    <row r="2346" spans="2:59" x14ac:dyDescent="0.25">
      <c r="B2346" s="17" t="s">
        <v>2360</v>
      </c>
      <c r="C2346" s="17" t="s">
        <v>6626</v>
      </c>
      <c r="D2346" s="17" t="s">
        <v>3396</v>
      </c>
      <c r="E2346" s="20" t="s">
        <v>7298</v>
      </c>
      <c r="F2346" s="20" t="s">
        <v>3152</v>
      </c>
      <c r="G2346" s="82" t="s">
        <v>7249</v>
      </c>
      <c r="H2346" s="85" t="s">
        <v>7258</v>
      </c>
      <c r="I2346" s="21" t="s">
        <v>7417</v>
      </c>
      <c r="J2346" s="21" t="s">
        <v>8559</v>
      </c>
      <c r="L2346" s="22">
        <v>44015</v>
      </c>
      <c r="M2346" s="98">
        <v>1627.21490000002</v>
      </c>
      <c r="N2346" s="94">
        <v>1627.21490000002</v>
      </c>
      <c r="O2346" s="94">
        <v>2021.05519999936</v>
      </c>
      <c r="P2346" s="62">
        <f t="shared" si="36"/>
        <v>0.80513134920834184</v>
      </c>
      <c r="Q2346" s="22">
        <v>43756</v>
      </c>
      <c r="R2346" s="99">
        <v>969477.30500000005</v>
      </c>
      <c r="S2346" s="99">
        <v>1146357.7030156299</v>
      </c>
      <c r="T2346" s="19"/>
      <c r="U2346" s="23">
        <v>8.8920820871862798E-3</v>
      </c>
      <c r="V2346" s="63">
        <v>0.33118692190328097</v>
      </c>
      <c r="W2346" s="23">
        <v>9.6718468032195207E-2</v>
      </c>
      <c r="X2346" s="63">
        <v>6.9076838553883094E-2</v>
      </c>
      <c r="Y2346" s="23">
        <v>-0.123783272319124</v>
      </c>
      <c r="Z2346" s="63">
        <v>0.82227614866860699</v>
      </c>
      <c r="AA2346" s="23">
        <v>-0.16288484977500001</v>
      </c>
      <c r="AB2346" s="63">
        <v>0.61813073215307701</v>
      </c>
      <c r="AC2346" s="23">
        <v>-0.23821470847265999</v>
      </c>
      <c r="AD2346" s="63">
        <v>-3.75417359973653</v>
      </c>
      <c r="AE2346" s="23">
        <v>-0.171443062895269</v>
      </c>
      <c r="AF2346" s="64">
        <v>-4.9509647055674604</v>
      </c>
      <c r="AG2346" s="23">
        <v>5.96487848670222E-2</v>
      </c>
      <c r="AH2346" s="63">
        <v>-0.12994731405342499</v>
      </c>
      <c r="AI2346" s="23">
        <v>-9.6424233822326594E-2</v>
      </c>
      <c r="AJ2346" s="63">
        <v>0.44368958997074498</v>
      </c>
      <c r="AK2346" s="23">
        <v>0.62721489999967195</v>
      </c>
      <c r="AL2346" s="23">
        <v>3.1613522682164302E-2</v>
      </c>
      <c r="AM2346" s="63">
        <v>-54.408237745927202</v>
      </c>
      <c r="AN2346" s="19"/>
      <c r="AO2346" s="26">
        <v>8.3801236816798297E-2</v>
      </c>
      <c r="AP2346" s="26">
        <v>-0.13236034710556899</v>
      </c>
      <c r="AQ2346" s="26">
        <v>0.123961206589302</v>
      </c>
      <c r="AR2346" s="26">
        <v>-0.14692457689219701</v>
      </c>
      <c r="AS2346" s="24">
        <v>5</v>
      </c>
      <c r="AT2346" s="24">
        <v>7</v>
      </c>
      <c r="AU2346" s="24">
        <v>6</v>
      </c>
      <c r="AV2346" s="25">
        <v>6</v>
      </c>
      <c r="AW2346" s="19"/>
      <c r="AX2346" s="29">
        <v>0.31833693141204999</v>
      </c>
      <c r="AY2346" s="30">
        <v>-0.55636818967741397</v>
      </c>
      <c r="AZ2346" s="30">
        <v>1.0869360119471601E-2</v>
      </c>
      <c r="BA2346" s="30">
        <v>-0.73339747601403404</v>
      </c>
      <c r="BB2346" s="62">
        <v>3.2342149919349999E-2</v>
      </c>
      <c r="BC2346" s="108">
        <v>-43.644636722456198</v>
      </c>
      <c r="BD2346" s="22">
        <v>43756</v>
      </c>
      <c r="BE2346" s="22">
        <v>43908</v>
      </c>
      <c r="BF2346" s="24"/>
      <c r="BG2346" s="22"/>
    </row>
    <row r="2347" spans="2:59" x14ac:dyDescent="0.25">
      <c r="B2347" s="17" t="s">
        <v>2361</v>
      </c>
      <c r="C2347" s="17" t="s">
        <v>6627</v>
      </c>
      <c r="D2347" s="17" t="s">
        <v>3396</v>
      </c>
      <c r="E2347" s="20" t="s">
        <v>7309</v>
      </c>
      <c r="F2347" s="20" t="s">
        <v>3152</v>
      </c>
      <c r="G2347" s="82" t="s">
        <v>7249</v>
      </c>
      <c r="H2347" s="85" t="s">
        <v>7258</v>
      </c>
      <c r="I2347" s="21" t="s">
        <v>7417</v>
      </c>
      <c r="J2347" s="21" t="s">
        <v>2982</v>
      </c>
      <c r="L2347" s="22">
        <v>44015</v>
      </c>
      <c r="M2347" s="98">
        <v>1033.0346000008301</v>
      </c>
      <c r="N2347" s="94">
        <v>1033.0346000008301</v>
      </c>
      <c r="O2347" s="94">
        <v>1296.79399999976</v>
      </c>
      <c r="P2347" s="62">
        <f t="shared" si="36"/>
        <v>0.79660655431858973</v>
      </c>
      <c r="Q2347" s="22">
        <v>43756</v>
      </c>
      <c r="R2347" s="99">
        <v>14772405.129000001</v>
      </c>
      <c r="S2347" s="99">
        <v>19376908.920031201</v>
      </c>
      <c r="T2347" s="19"/>
      <c r="U2347" s="23">
        <v>8.8506343636254297E-3</v>
      </c>
      <c r="V2347" s="63">
        <v>0.32704214954719601</v>
      </c>
      <c r="W2347" s="23">
        <v>9.5367123376490795E-2</v>
      </c>
      <c r="X2347" s="63">
        <v>-6.6057627016561996E-2</v>
      </c>
      <c r="Y2347" s="23">
        <v>-0.13031282769952701</v>
      </c>
      <c r="Z2347" s="63">
        <v>0.169320610628347</v>
      </c>
      <c r="AA2347" s="23">
        <v>-0.17538252029131399</v>
      </c>
      <c r="AB2347" s="63">
        <v>-0.63163631947827503</v>
      </c>
      <c r="AC2347" s="23">
        <v>-0.26076063536864202</v>
      </c>
      <c r="AD2347" s="63">
        <v>-6.0087662893347398</v>
      </c>
      <c r="AE2347" s="23">
        <v>-0.20793641069409199</v>
      </c>
      <c r="AF2347" s="64">
        <v>-8.6002994854497992</v>
      </c>
      <c r="AG2347" s="23">
        <v>5.9518211257454802E-2</v>
      </c>
      <c r="AH2347" s="63">
        <v>-0.14300467501016101</v>
      </c>
      <c r="AI2347" s="23">
        <v>-0.103268265023944</v>
      </c>
      <c r="AJ2347" s="63">
        <v>-0.24071353019098801</v>
      </c>
      <c r="AK2347" s="23">
        <v>3.3034600000974003E-2</v>
      </c>
      <c r="AL2347" s="23">
        <v>5.7762334035942296E-3</v>
      </c>
      <c r="AM2347" s="63">
        <v>-7.0623248173505999</v>
      </c>
      <c r="AN2347" s="19"/>
      <c r="AO2347" s="26">
        <v>8.3756701409583897E-2</v>
      </c>
      <c r="AP2347" s="26">
        <v>-0.13246742258896099</v>
      </c>
      <c r="AQ2347" s="26">
        <v>0.122576315559854</v>
      </c>
      <c r="AR2347" s="26">
        <v>-0.148010774751165</v>
      </c>
      <c r="AS2347" s="24">
        <v>5</v>
      </c>
      <c r="AT2347" s="24">
        <v>7</v>
      </c>
      <c r="AU2347" s="24">
        <v>6</v>
      </c>
      <c r="AV2347" s="25">
        <v>6</v>
      </c>
      <c r="AW2347" s="19"/>
      <c r="AX2347" s="29">
        <v>0.31840654099010901</v>
      </c>
      <c r="AY2347" s="30">
        <v>-0.59318162238650995</v>
      </c>
      <c r="AZ2347" s="30">
        <v>-0.30557607082300797</v>
      </c>
      <c r="BA2347" s="30">
        <v>-0.78067658733471001</v>
      </c>
      <c r="BB2347" s="62">
        <v>3.2347038669468003E-2</v>
      </c>
      <c r="BC2347" s="108">
        <v>-43.995592206600101</v>
      </c>
      <c r="BD2347" s="22">
        <v>43756</v>
      </c>
      <c r="BE2347" s="22">
        <v>43908</v>
      </c>
      <c r="BF2347" s="24"/>
      <c r="BG2347" s="22"/>
    </row>
    <row r="2348" spans="2:59" x14ac:dyDescent="0.25">
      <c r="B2348" s="17" t="s">
        <v>2362</v>
      </c>
      <c r="C2348" s="17" t="s">
        <v>6628</v>
      </c>
      <c r="D2348" s="17" t="s">
        <v>3396</v>
      </c>
      <c r="E2348" s="20" t="s">
        <v>7301</v>
      </c>
      <c r="F2348" s="20" t="s">
        <v>3152</v>
      </c>
      <c r="G2348" s="82" t="s">
        <v>7249</v>
      </c>
      <c r="H2348" s="85" t="s">
        <v>7258</v>
      </c>
      <c r="I2348" s="21" t="s">
        <v>7417</v>
      </c>
      <c r="J2348" s="21" t="s">
        <v>8560</v>
      </c>
      <c r="L2348" s="22">
        <v>44015</v>
      </c>
      <c r="M2348" s="98">
        <v>937.88870000000998</v>
      </c>
      <c r="N2348" s="94">
        <v>937.88870000000998</v>
      </c>
      <c r="O2348" s="94">
        <v>1161.17530000024</v>
      </c>
      <c r="P2348" s="62">
        <f t="shared" si="36"/>
        <v>0.80770638162886876</v>
      </c>
      <c r="Q2348" s="22">
        <v>43756</v>
      </c>
      <c r="R2348" s="99">
        <v>303140.299</v>
      </c>
      <c r="S2348" s="99">
        <v>311412.81247705099</v>
      </c>
      <c r="T2348" s="19"/>
      <c r="U2348" s="23">
        <v>8.9044772503257298E-3</v>
      </c>
      <c r="V2348" s="63">
        <v>0.33242643821722601</v>
      </c>
      <c r="W2348" s="23">
        <v>9.7124082496593503E-2</v>
      </c>
      <c r="X2348" s="63">
        <v>0.10963828499370699</v>
      </c>
      <c r="Y2348" s="23">
        <v>-0.12181489031994699</v>
      </c>
      <c r="Z2348" s="63">
        <v>1.0191143485862999</v>
      </c>
      <c r="AA2348" s="23">
        <v>-0.15909882353124</v>
      </c>
      <c r="AB2348" s="63">
        <v>0.99673335652914796</v>
      </c>
      <c r="AC2348" s="23">
        <v>-0.23131796994392101</v>
      </c>
      <c r="AD2348" s="63">
        <v>-3.0644997468625701</v>
      </c>
      <c r="AE2348" s="23">
        <v>-0.160170919231023</v>
      </c>
      <c r="AF2348" s="64">
        <v>-3.82375033914286</v>
      </c>
      <c r="AG2348" s="23">
        <v>5.96879628210445E-2</v>
      </c>
      <c r="AH2348" s="63">
        <v>-0.12602951865119399</v>
      </c>
      <c r="AI2348" s="23">
        <v>-9.4360926286753993E-2</v>
      </c>
      <c r="AJ2348" s="63">
        <v>0.65002034352801297</v>
      </c>
      <c r="AK2348" s="23">
        <v>-3.1530820336229198E-2</v>
      </c>
      <c r="AL2348" s="23">
        <v>-8.7658599322821794E-3</v>
      </c>
      <c r="AM2348" s="63">
        <v>-5.6505952811712596</v>
      </c>
      <c r="AN2348" s="19"/>
      <c r="AO2348" s="26">
        <v>8.3814510526281097E-2</v>
      </c>
      <c r="AP2348" s="26">
        <v>-0.13232834875816499</v>
      </c>
      <c r="AQ2348" s="26">
        <v>0.124377026915754</v>
      </c>
      <c r="AR2348" s="26">
        <v>-0.14659847613438601</v>
      </c>
      <c r="AS2348" s="24">
        <v>5</v>
      </c>
      <c r="AT2348" s="24">
        <v>7</v>
      </c>
      <c r="AU2348" s="24">
        <v>6</v>
      </c>
      <c r="AV2348" s="25">
        <v>6</v>
      </c>
      <c r="AW2348" s="19"/>
      <c r="AX2348" s="29">
        <v>0.31831628150772301</v>
      </c>
      <c r="AY2348" s="30">
        <v>-0.545216679672194</v>
      </c>
      <c r="AZ2348" s="30">
        <v>0.10663251187975201</v>
      </c>
      <c r="BA2348" s="30">
        <v>-0.71904184296454299</v>
      </c>
      <c r="BB2348" s="62">
        <v>3.2340705836504599E-2</v>
      </c>
      <c r="BC2348" s="108">
        <v>-43.538929910108003</v>
      </c>
      <c r="BD2348" s="22">
        <v>43756</v>
      </c>
      <c r="BE2348" s="22">
        <v>43908</v>
      </c>
      <c r="BF2348" s="24"/>
      <c r="BG2348" s="22"/>
    </row>
    <row r="2349" spans="2:59" x14ac:dyDescent="0.25">
      <c r="B2349" s="17" t="s">
        <v>2363</v>
      </c>
      <c r="C2349" s="17" t="s">
        <v>6629</v>
      </c>
      <c r="D2349" s="17" t="s">
        <v>3396</v>
      </c>
      <c r="E2349" s="20" t="s">
        <v>7310</v>
      </c>
      <c r="F2349" s="20" t="s">
        <v>3152</v>
      </c>
      <c r="G2349" s="82" t="s">
        <v>7249</v>
      </c>
      <c r="H2349" s="85" t="s">
        <v>7258</v>
      </c>
      <c r="I2349" s="21" t="s">
        <v>7417</v>
      </c>
      <c r="J2349" s="21" t="s">
        <v>2982</v>
      </c>
      <c r="L2349" s="22">
        <v>44015</v>
      </c>
      <c r="M2349" s="98">
        <v>1729.35960000008</v>
      </c>
      <c r="N2349" s="94">
        <v>1729.35960000008</v>
      </c>
      <c r="O2349" s="94">
        <v>2150.97300000116</v>
      </c>
      <c r="P2349" s="62">
        <f t="shared" si="36"/>
        <v>0.80398945035532632</v>
      </c>
      <c r="Q2349" s="22">
        <v>43756</v>
      </c>
      <c r="R2349" s="99">
        <v>6135986.9479999999</v>
      </c>
      <c r="S2349" s="99">
        <v>7516267.6928828098</v>
      </c>
      <c r="T2349" s="19"/>
      <c r="U2349" s="23">
        <v>8.8865649322542595E-3</v>
      </c>
      <c r="V2349" s="63">
        <v>0.33063520641007899</v>
      </c>
      <c r="W2349" s="23">
        <v>9.6538126577797798E-2</v>
      </c>
      <c r="X2349" s="63">
        <v>5.1042693114141002E-2</v>
      </c>
      <c r="Y2349" s="23">
        <v>-0.124656680142798</v>
      </c>
      <c r="Z2349" s="63">
        <v>0.73493536630121503</v>
      </c>
      <c r="AA2349" s="23">
        <v>-0.164562032646209</v>
      </c>
      <c r="AB2349" s="63">
        <v>0.45041244503227101</v>
      </c>
      <c r="AC2349" s="23">
        <v>-0.24126009399071299</v>
      </c>
      <c r="AD2349" s="63">
        <v>-4.0587121515418403</v>
      </c>
      <c r="AE2349" s="23">
        <v>-0.17640424475481301</v>
      </c>
      <c r="AF2349" s="64">
        <v>-5.4470828915218599</v>
      </c>
      <c r="AG2349" s="23">
        <v>5.9631360503772199E-2</v>
      </c>
      <c r="AH2349" s="63">
        <v>-0.13168975037842801</v>
      </c>
      <c r="AI2349" s="23">
        <v>-9.7339778242749198E-2</v>
      </c>
      <c r="AJ2349" s="63">
        <v>0.35213514792849299</v>
      </c>
      <c r="AK2349" s="23">
        <v>5.4134811472977197E-2</v>
      </c>
      <c r="AL2349" s="23">
        <v>9.0663466962723795E-3</v>
      </c>
      <c r="AM2349" s="63">
        <v>-1.6996861781081001</v>
      </c>
      <c r="AN2349" s="19"/>
      <c r="AO2349" s="26">
        <v>8.3795275539159803E-2</v>
      </c>
      <c r="AP2349" s="26">
        <v>-0.13237462916004</v>
      </c>
      <c r="AQ2349" s="26">
        <v>0.123776466922282</v>
      </c>
      <c r="AR2349" s="26">
        <v>-0.14706950753228701</v>
      </c>
      <c r="AS2349" s="24">
        <v>5</v>
      </c>
      <c r="AT2349" s="24">
        <v>7</v>
      </c>
      <c r="AU2349" s="24">
        <v>6</v>
      </c>
      <c r="AV2349" s="25">
        <v>6</v>
      </c>
      <c r="AW2349" s="19"/>
      <c r="AX2349" s="29">
        <v>0.318346137876797</v>
      </c>
      <c r="AY2349" s="30">
        <v>-0.561308534803175</v>
      </c>
      <c r="AZ2349" s="30">
        <v>-3.15693003000206E-2</v>
      </c>
      <c r="BA2349" s="30">
        <v>-0.73975221014188697</v>
      </c>
      <c r="BB2349" s="62">
        <v>3.2342793850111802E-2</v>
      </c>
      <c r="BC2349" s="108">
        <v>-43.691557262674898</v>
      </c>
      <c r="BD2349" s="22">
        <v>43756</v>
      </c>
      <c r="BE2349" s="22">
        <v>43908</v>
      </c>
      <c r="BF2349" s="24"/>
      <c r="BG2349" s="22"/>
    </row>
    <row r="2350" spans="2:59" x14ac:dyDescent="0.25">
      <c r="B2350" s="17" t="s">
        <v>2364</v>
      </c>
      <c r="C2350" s="17" t="s">
        <v>6630</v>
      </c>
      <c r="D2350" s="17" t="s">
        <v>3397</v>
      </c>
      <c r="E2350" s="20" t="s">
        <v>7296</v>
      </c>
      <c r="F2350" s="20" t="s">
        <v>3152</v>
      </c>
      <c r="G2350" s="82" t="s">
        <v>7250</v>
      </c>
      <c r="H2350" s="85" t="s">
        <v>7270</v>
      </c>
      <c r="I2350" s="21" t="s">
        <v>7417</v>
      </c>
      <c r="J2350" s="21" t="s">
        <v>2982</v>
      </c>
      <c r="L2350" s="22">
        <v>44015</v>
      </c>
      <c r="M2350" s="98">
        <v>1465.5387999992799</v>
      </c>
      <c r="N2350" s="94">
        <v>1465.5387999992799</v>
      </c>
      <c r="O2350" s="94">
        <v>1534.19129999913</v>
      </c>
      <c r="P2350" s="62">
        <f t="shared" si="36"/>
        <v>0.95525166907158909</v>
      </c>
      <c r="Q2350" s="22">
        <v>43843</v>
      </c>
      <c r="R2350" s="99">
        <v>1603750.895</v>
      </c>
      <c r="S2350" s="99">
        <v>1778774.20199219</v>
      </c>
      <c r="T2350" s="19"/>
      <c r="U2350" s="23">
        <v>5.4353817849914802E-3</v>
      </c>
      <c r="V2350" s="63">
        <v>-1.44831083161989E-2</v>
      </c>
      <c r="W2350" s="23">
        <v>9.9529506860562805E-2</v>
      </c>
      <c r="X2350" s="63">
        <v>0.35018072139064299</v>
      </c>
      <c r="Y2350" s="23">
        <v>3.0069564618315798E-3</v>
      </c>
      <c r="Z2350" s="63">
        <v>13.501299026771401</v>
      </c>
      <c r="AA2350" s="23">
        <v>0.17825937067216699</v>
      </c>
      <c r="AB2350" s="63">
        <v>34.732552776869902</v>
      </c>
      <c r="AC2350" s="23">
        <v>0.23045300209574601</v>
      </c>
      <c r="AD2350" s="63">
        <v>43.112597457133198</v>
      </c>
      <c r="AE2350" s="23">
        <v>0.295855582464428</v>
      </c>
      <c r="AF2350" s="64">
        <v>41.778899830416798</v>
      </c>
      <c r="AG2350" s="23">
        <v>1.0964762515868601E-2</v>
      </c>
      <c r="AH2350" s="63">
        <v>-4.9983495491687799</v>
      </c>
      <c r="AI2350" s="23">
        <v>2.1425247416118499E-2</v>
      </c>
      <c r="AJ2350" s="63">
        <v>12.228637713822501</v>
      </c>
      <c r="AK2350" s="23">
        <v>0.46553879999904901</v>
      </c>
      <c r="AL2350" s="23">
        <v>8.3576149814762205E-2</v>
      </c>
      <c r="AM2350" s="63">
        <v>33.605315228109198</v>
      </c>
      <c r="AN2350" s="19"/>
      <c r="AO2350" s="26">
        <v>4.2797939084266497E-2</v>
      </c>
      <c r="AP2350" s="26">
        <v>-3.84456183646762E-2</v>
      </c>
      <c r="AQ2350" s="26">
        <v>0.11239409548405099</v>
      </c>
      <c r="AR2350" s="26">
        <v>-0.109276701153285</v>
      </c>
      <c r="AS2350" s="24">
        <v>7</v>
      </c>
      <c r="AT2350" s="24">
        <v>5</v>
      </c>
      <c r="AU2350" s="24">
        <v>8</v>
      </c>
      <c r="AV2350" s="25">
        <v>4</v>
      </c>
      <c r="AW2350" s="19"/>
      <c r="AX2350" s="29">
        <v>0.166419786897022</v>
      </c>
      <c r="AY2350" s="30">
        <v>0.89691565970679199</v>
      </c>
      <c r="AZ2350" s="30">
        <v>1.0589499241596101</v>
      </c>
      <c r="BA2350" s="30">
        <v>1.3351382244254599</v>
      </c>
      <c r="BB2350" s="62">
        <v>1.7191332062975601E-2</v>
      </c>
      <c r="BC2350" s="108">
        <v>-21.939838923572101</v>
      </c>
      <c r="BD2350" s="22">
        <v>43843</v>
      </c>
      <c r="BE2350" s="22">
        <v>43910</v>
      </c>
      <c r="BF2350" s="24"/>
      <c r="BG2350" s="22"/>
    </row>
    <row r="2351" spans="2:59" x14ac:dyDescent="0.25">
      <c r="B2351" s="17" t="s">
        <v>2365</v>
      </c>
      <c r="C2351" s="17" t="s">
        <v>6631</v>
      </c>
      <c r="D2351" s="17" t="s">
        <v>3397</v>
      </c>
      <c r="E2351" s="20" t="s">
        <v>7297</v>
      </c>
      <c r="F2351" s="20" t="s">
        <v>3152</v>
      </c>
      <c r="G2351" s="82" t="s">
        <v>7250</v>
      </c>
      <c r="H2351" s="85" t="s">
        <v>7270</v>
      </c>
      <c r="I2351" s="21" t="s">
        <v>7417</v>
      </c>
      <c r="J2351" s="21" t="s">
        <v>8561</v>
      </c>
      <c r="L2351" s="22">
        <v>44015</v>
      </c>
      <c r="M2351" s="98">
        <v>1265.51999999955</v>
      </c>
      <c r="N2351" s="94">
        <v>1265.51999999955</v>
      </c>
      <c r="O2351" s="94">
        <v>1312.38000000082</v>
      </c>
      <c r="P2351" s="62">
        <f t="shared" si="36"/>
        <v>0.96429387829649893</v>
      </c>
      <c r="Q2351" s="22">
        <v>43843</v>
      </c>
      <c r="R2351" s="99">
        <v>1772356.7279999999</v>
      </c>
      <c r="S2351" s="99">
        <v>1268021.5343398401</v>
      </c>
      <c r="T2351" s="19"/>
      <c r="U2351" s="23">
        <v>5.49018361562048E-3</v>
      </c>
      <c r="V2351" s="63">
        <v>-9.0029252532985993E-3</v>
      </c>
      <c r="W2351" s="23">
        <v>0.10133324050548299</v>
      </c>
      <c r="X2351" s="63">
        <v>0.53055408588261299</v>
      </c>
      <c r="Y2351" s="23">
        <v>1.3056251549642199E-2</v>
      </c>
      <c r="Z2351" s="63">
        <v>14.5062285355525</v>
      </c>
      <c r="AA2351" s="23">
        <v>0.154418740421534</v>
      </c>
      <c r="AB2351" s="63">
        <v>32.348489751806497</v>
      </c>
      <c r="AC2351" s="23"/>
      <c r="AD2351" s="63"/>
      <c r="AE2351" s="23"/>
      <c r="AF2351" s="64"/>
      <c r="AG2351" s="23">
        <v>1.11298428400914E-2</v>
      </c>
      <c r="AH2351" s="63">
        <v>-4.9818415167465</v>
      </c>
      <c r="AI2351" s="23">
        <v>3.1830930793148603E-2</v>
      </c>
      <c r="AJ2351" s="63">
        <v>13.269206051525501</v>
      </c>
      <c r="AK2351" s="23">
        <v>0.268246730471146</v>
      </c>
      <c r="AL2351" s="23">
        <v>0.175682686190994</v>
      </c>
      <c r="AM2351" s="63">
        <v>49.806944871845197</v>
      </c>
      <c r="AN2351" s="19"/>
      <c r="AO2351" s="26">
        <v>4.2849506779020899E-2</v>
      </c>
      <c r="AP2351" s="26">
        <v>-3.8389868241210899E-2</v>
      </c>
      <c r="AQ2351" s="26">
        <v>0.114219651131862</v>
      </c>
      <c r="AR2351" s="26">
        <v>-0.107761239983083</v>
      </c>
      <c r="AS2351" s="24">
        <v>7</v>
      </c>
      <c r="AT2351" s="24">
        <v>5</v>
      </c>
      <c r="AU2351" s="24">
        <v>7</v>
      </c>
      <c r="AV2351" s="25">
        <v>5</v>
      </c>
      <c r="AW2351" s="19"/>
      <c r="AX2351" s="29">
        <v>0.16383140659832901</v>
      </c>
      <c r="AY2351" s="30">
        <v>0.75815635047001695</v>
      </c>
      <c r="AZ2351" s="30">
        <v>0.97254880033688096</v>
      </c>
      <c r="BA2351" s="30">
        <v>1.12790485935147</v>
      </c>
      <c r="BB2351" s="62">
        <v>1.6925359138913298E-2</v>
      </c>
      <c r="BC2351" s="108">
        <v>-21.653027324384301</v>
      </c>
      <c r="BD2351" s="22">
        <v>43843</v>
      </c>
      <c r="BE2351" s="22">
        <v>43910</v>
      </c>
      <c r="BF2351" s="24"/>
      <c r="BG2351" s="22"/>
    </row>
    <row r="2352" spans="2:59" x14ac:dyDescent="0.25">
      <c r="B2352" s="17" t="s">
        <v>2366</v>
      </c>
      <c r="C2352" s="17" t="s">
        <v>6632</v>
      </c>
      <c r="D2352" s="17" t="s">
        <v>3397</v>
      </c>
      <c r="E2352" s="20" t="s">
        <v>7298</v>
      </c>
      <c r="F2352" s="20" t="s">
        <v>3152</v>
      </c>
      <c r="G2352" s="82" t="s">
        <v>7250</v>
      </c>
      <c r="H2352" s="85" t="s">
        <v>7270</v>
      </c>
      <c r="I2352" s="21" t="s">
        <v>7417</v>
      </c>
      <c r="J2352" s="21" t="s">
        <v>8562</v>
      </c>
      <c r="L2352" s="22">
        <v>44015</v>
      </c>
      <c r="M2352" s="98">
        <v>3103.4032999984902</v>
      </c>
      <c r="N2352" s="94">
        <v>3103.4032999984902</v>
      </c>
      <c r="O2352" s="94">
        <v>3247.0969000011701</v>
      </c>
      <c r="P2352" s="62">
        <f t="shared" si="36"/>
        <v>0.95574705516098757</v>
      </c>
      <c r="Q2352" s="22">
        <v>43843</v>
      </c>
      <c r="R2352" s="99">
        <v>1425749.061</v>
      </c>
      <c r="S2352" s="99">
        <v>1409854.6350195301</v>
      </c>
      <c r="T2352" s="19"/>
      <c r="U2352" s="23">
        <v>5.4384787890739998E-3</v>
      </c>
      <c r="V2352" s="63">
        <v>-1.4173407907947E-2</v>
      </c>
      <c r="W2352" s="23">
        <v>9.9628956231754301E-2</v>
      </c>
      <c r="X2352" s="63">
        <v>0.36012565850978701</v>
      </c>
      <c r="Y2352" s="23">
        <v>3.5572986653278301E-3</v>
      </c>
      <c r="Z2352" s="63">
        <v>13.556333247121101</v>
      </c>
      <c r="AA2352" s="23">
        <v>0.17955988407455201</v>
      </c>
      <c r="AB2352" s="63">
        <v>34.862604117137401</v>
      </c>
      <c r="AC2352" s="23">
        <v>0.233166876776668</v>
      </c>
      <c r="AD2352" s="63">
        <v>43.383984925225398</v>
      </c>
      <c r="AE2352" s="23">
        <v>0.30014324015617599</v>
      </c>
      <c r="AF2352" s="64">
        <v>42.2076655995916</v>
      </c>
      <c r="AG2352" s="23">
        <v>1.09739124109183E-2</v>
      </c>
      <c r="AH2352" s="63">
        <v>-4.9974345596638203</v>
      </c>
      <c r="AI2352" s="23">
        <v>2.1994999033268001E-2</v>
      </c>
      <c r="AJ2352" s="63">
        <v>12.285612875537501</v>
      </c>
      <c r="AK2352" s="23">
        <v>1.51263302351115</v>
      </c>
      <c r="AL2352" s="23">
        <v>6.4152549013670096E-2</v>
      </c>
      <c r="AM2352" s="63">
        <v>54.813418334233603</v>
      </c>
      <c r="AN2352" s="19"/>
      <c r="AO2352" s="26">
        <v>4.2801131799933501E-2</v>
      </c>
      <c r="AP2352" s="26">
        <v>-3.8442769034190902E-2</v>
      </c>
      <c r="AQ2352" s="26">
        <v>0.11249463765314401</v>
      </c>
      <c r="AR2352" s="26">
        <v>-0.109193451361498</v>
      </c>
      <c r="AS2352" s="24">
        <v>7</v>
      </c>
      <c r="AT2352" s="24">
        <v>5</v>
      </c>
      <c r="AU2352" s="24">
        <v>8</v>
      </c>
      <c r="AV2352" s="25">
        <v>4</v>
      </c>
      <c r="AW2352" s="19"/>
      <c r="AX2352" s="29">
        <v>0.166419571475417</v>
      </c>
      <c r="AY2352" s="30">
        <v>0.90409833138528495</v>
      </c>
      <c r="AZ2352" s="30">
        <v>1.06319850725959</v>
      </c>
      <c r="BA2352" s="30">
        <v>1.3461970593489201</v>
      </c>
      <c r="BB2352" s="62">
        <v>1.71913821434828E-2</v>
      </c>
      <c r="BC2352" s="108">
        <v>-21.924070082459401</v>
      </c>
      <c r="BD2352" s="22">
        <v>43843</v>
      </c>
      <c r="BE2352" s="22">
        <v>43910</v>
      </c>
      <c r="BF2352" s="24"/>
      <c r="BG2352" s="22"/>
    </row>
    <row r="2353" spans="2:59" x14ac:dyDescent="0.25">
      <c r="B2353" s="17" t="s">
        <v>2367</v>
      </c>
      <c r="C2353" s="17" t="s">
        <v>6633</v>
      </c>
      <c r="D2353" s="17" t="s">
        <v>3397</v>
      </c>
      <c r="E2353" s="20" t="s">
        <v>7299</v>
      </c>
      <c r="F2353" s="20" t="s">
        <v>3152</v>
      </c>
      <c r="G2353" s="82" t="s">
        <v>7250</v>
      </c>
      <c r="H2353" s="85" t="s">
        <v>7270</v>
      </c>
      <c r="I2353" s="21" t="s">
        <v>7417</v>
      </c>
      <c r="J2353" s="21" t="s">
        <v>8563</v>
      </c>
      <c r="L2353" s="22">
        <v>44015</v>
      </c>
      <c r="M2353" s="98">
        <v>2539.5159999989</v>
      </c>
      <c r="N2353" s="94">
        <v>2539.5159999989</v>
      </c>
      <c r="O2353" s="94">
        <v>2677.3376999981701</v>
      </c>
      <c r="P2353" s="62">
        <f t="shared" si="36"/>
        <v>0.94852285537257242</v>
      </c>
      <c r="Q2353" s="22">
        <v>43843</v>
      </c>
      <c r="R2353" s="99">
        <v>8947043.3239999991</v>
      </c>
      <c r="S2353" s="99">
        <v>7138740.1498906203</v>
      </c>
      <c r="T2353" s="19"/>
      <c r="U2353" s="23">
        <v>5.3941361675242704E-3</v>
      </c>
      <c r="V2353" s="63">
        <v>-1.8607670062920099E-2</v>
      </c>
      <c r="W2353" s="23">
        <v>9.8174684739206E-2</v>
      </c>
      <c r="X2353" s="63">
        <v>0.21469850925495801</v>
      </c>
      <c r="Y2353" s="23">
        <v>-4.4675389281110299E-3</v>
      </c>
      <c r="Z2353" s="63">
        <v>12.753849487766299</v>
      </c>
      <c r="AA2353" s="23">
        <v>0.16066845489345699</v>
      </c>
      <c r="AB2353" s="63">
        <v>32.973461199028002</v>
      </c>
      <c r="AC2353" s="23">
        <v>0.19403588592278501</v>
      </c>
      <c r="AD2353" s="63">
        <v>39.470885839837102</v>
      </c>
      <c r="AE2353" s="23">
        <v>0.238779651439399</v>
      </c>
      <c r="AF2353" s="64">
        <v>36.071306727884803</v>
      </c>
      <c r="AG2353" s="23">
        <v>1.08401423804025E-2</v>
      </c>
      <c r="AH2353" s="63">
        <v>-5.0108115627153902</v>
      </c>
      <c r="AI2353" s="23">
        <v>1.36885613101185E-2</v>
      </c>
      <c r="AJ2353" s="63">
        <v>11.4549691032153</v>
      </c>
      <c r="AK2353" s="23">
        <v>1.05608847723459</v>
      </c>
      <c r="AL2353" s="23">
        <v>4.98482988496107E-2</v>
      </c>
      <c r="AM2353" s="63">
        <v>9.1589637065772003</v>
      </c>
      <c r="AN2353" s="19"/>
      <c r="AO2353" s="26">
        <v>4.2755161561217399E-2</v>
      </c>
      <c r="AP2353" s="26">
        <v>-3.8485182709337103E-2</v>
      </c>
      <c r="AQ2353" s="26">
        <v>0.11102334133654899</v>
      </c>
      <c r="AR2353" s="26">
        <v>-0.110410832386115</v>
      </c>
      <c r="AS2353" s="24">
        <v>7</v>
      </c>
      <c r="AT2353" s="24">
        <v>5</v>
      </c>
      <c r="AU2353" s="24">
        <v>8</v>
      </c>
      <c r="AV2353" s="25">
        <v>4</v>
      </c>
      <c r="AW2353" s="19"/>
      <c r="AX2353" s="29">
        <v>0.16642347122658999</v>
      </c>
      <c r="AY2353" s="30">
        <v>0.79973911333036096</v>
      </c>
      <c r="AZ2353" s="30">
        <v>1.00146638500701</v>
      </c>
      <c r="BA2353" s="30">
        <v>1.1860694667520899</v>
      </c>
      <c r="BB2353" s="62">
        <v>1.7190725726977701E-2</v>
      </c>
      <c r="BC2353" s="108">
        <v>-22.154489513952299</v>
      </c>
      <c r="BD2353" s="22">
        <v>43843</v>
      </c>
      <c r="BE2353" s="22">
        <v>43910</v>
      </c>
      <c r="BF2353" s="24"/>
      <c r="BG2353" s="22"/>
    </row>
    <row r="2354" spans="2:59" x14ac:dyDescent="0.25">
      <c r="B2354" s="17" t="s">
        <v>2368</v>
      </c>
      <c r="C2354" s="17" t="s">
        <v>6634</v>
      </c>
      <c r="D2354" s="17" t="s">
        <v>3397</v>
      </c>
      <c r="E2354" s="20" t="s">
        <v>7300</v>
      </c>
      <c r="F2354" s="20" t="s">
        <v>3152</v>
      </c>
      <c r="G2354" s="82" t="s">
        <v>7250</v>
      </c>
      <c r="H2354" s="85" t="s">
        <v>7270</v>
      </c>
      <c r="I2354" s="21" t="s">
        <v>7417</v>
      </c>
      <c r="J2354" s="21" t="s">
        <v>8564</v>
      </c>
      <c r="L2354" s="22">
        <v>44015</v>
      </c>
      <c r="M2354" s="98">
        <v>1391.34889999963</v>
      </c>
      <c r="N2354" s="94">
        <v>1391.34889999963</v>
      </c>
      <c r="O2354" s="94">
        <v>1471.7057000007501</v>
      </c>
      <c r="P2354" s="62">
        <f t="shared" si="36"/>
        <v>0.94539886609049684</v>
      </c>
      <c r="Q2354" s="22">
        <v>43843</v>
      </c>
      <c r="R2354" s="99">
        <v>552203.17299999995</v>
      </c>
      <c r="S2354" s="99">
        <v>732002.23812206998</v>
      </c>
      <c r="T2354" s="19"/>
      <c r="U2354" s="23">
        <v>5.3748414102301502E-3</v>
      </c>
      <c r="V2354" s="63">
        <v>-2.0537145792331998E-2</v>
      </c>
      <c r="W2354" s="23">
        <v>9.7543003666942199E-2</v>
      </c>
      <c r="X2354" s="63">
        <v>0.151530402028584</v>
      </c>
      <c r="Y2354" s="23">
        <v>-7.9366556346940308E-3</v>
      </c>
      <c r="Z2354" s="63">
        <v>12.406937817111601</v>
      </c>
      <c r="AA2354" s="23">
        <v>0.152549228680145</v>
      </c>
      <c r="AB2354" s="63">
        <v>32.161538577696803</v>
      </c>
      <c r="AC2354" s="23">
        <v>0.17741256582317899</v>
      </c>
      <c r="AD2354" s="63">
        <v>37.808553829847398</v>
      </c>
      <c r="AE2354" s="23">
        <v>0.21300935361068701</v>
      </c>
      <c r="AF2354" s="64">
        <v>33.494276945013603</v>
      </c>
      <c r="AG2354" s="23">
        <v>1.07819979748456E-2</v>
      </c>
      <c r="AH2354" s="63">
        <v>-5.0166260032710897</v>
      </c>
      <c r="AI2354" s="23">
        <v>1.00980115639686E-2</v>
      </c>
      <c r="AJ2354" s="63">
        <v>11.095914128600301</v>
      </c>
      <c r="AK2354" s="23">
        <v>0.39020198336220302</v>
      </c>
      <c r="AL2354" s="23">
        <v>9.2543757216917599E-2</v>
      </c>
      <c r="AM2354" s="63">
        <v>38.390716979105498</v>
      </c>
      <c r="AN2354" s="19"/>
      <c r="AO2354" s="26">
        <v>4.2735153261674E-2</v>
      </c>
      <c r="AP2354" s="26">
        <v>-3.8503592338201997E-2</v>
      </c>
      <c r="AQ2354" s="26">
        <v>0.11038427886713199</v>
      </c>
      <c r="AR2354" s="26">
        <v>-0.110939583956642</v>
      </c>
      <c r="AS2354" s="24">
        <v>7</v>
      </c>
      <c r="AT2354" s="24">
        <v>5</v>
      </c>
      <c r="AU2354" s="24">
        <v>8</v>
      </c>
      <c r="AV2354" s="25">
        <v>4</v>
      </c>
      <c r="AW2354" s="19"/>
      <c r="AX2354" s="29">
        <v>0.166425795241958</v>
      </c>
      <c r="AY2354" s="30">
        <v>0.75486888622981496</v>
      </c>
      <c r="AZ2354" s="30">
        <v>0.97491904594335199</v>
      </c>
      <c r="BA2354" s="30">
        <v>1.1175871145460401</v>
      </c>
      <c r="BB2354" s="62">
        <v>1.7190505251837799E-2</v>
      </c>
      <c r="BC2354" s="108">
        <v>-22.254456172930102</v>
      </c>
      <c r="BD2354" s="22">
        <v>43843</v>
      </c>
      <c r="BE2354" s="22">
        <v>43910</v>
      </c>
      <c r="BF2354" s="24"/>
      <c r="BG2354" s="22"/>
    </row>
    <row r="2355" spans="2:59" x14ac:dyDescent="0.25">
      <c r="B2355" s="17" t="s">
        <v>2369</v>
      </c>
      <c r="C2355" s="17" t="s">
        <v>6635</v>
      </c>
      <c r="D2355" s="17" t="s">
        <v>3397</v>
      </c>
      <c r="E2355" s="20" t="s">
        <v>7301</v>
      </c>
      <c r="F2355" s="20" t="s">
        <v>3152</v>
      </c>
      <c r="G2355" s="82" t="s">
        <v>7250</v>
      </c>
      <c r="H2355" s="85" t="s">
        <v>7270</v>
      </c>
      <c r="I2355" s="21" t="s">
        <v>7417</v>
      </c>
      <c r="J2355" s="21" t="s">
        <v>8565</v>
      </c>
      <c r="L2355" s="22">
        <v>44015</v>
      </c>
      <c r="M2355" s="98">
        <v>1523.3398000001901</v>
      </c>
      <c r="N2355" s="94">
        <v>1523.3398000001901</v>
      </c>
      <c r="O2355" s="94">
        <v>1587.57679999992</v>
      </c>
      <c r="P2355" s="62">
        <f t="shared" si="36"/>
        <v>0.95953770551463513</v>
      </c>
      <c r="Q2355" s="22">
        <v>43843</v>
      </c>
      <c r="R2355" s="99">
        <v>47278.284</v>
      </c>
      <c r="S2355" s="99">
        <v>55373.612435119598</v>
      </c>
      <c r="T2355" s="19"/>
      <c r="U2355" s="23">
        <v>5.4615471344732196E-3</v>
      </c>
      <c r="V2355" s="63">
        <v>-1.18665733680245E-2</v>
      </c>
      <c r="W2355" s="23">
        <v>0.100388524590089</v>
      </c>
      <c r="X2355" s="63">
        <v>0.436082494343282</v>
      </c>
      <c r="Y2355" s="23">
        <v>7.7694727187917999E-3</v>
      </c>
      <c r="Z2355" s="63">
        <v>13.9775506524602</v>
      </c>
      <c r="AA2355" s="23">
        <v>0.189537775953941</v>
      </c>
      <c r="AB2355" s="63">
        <v>35.8603933050763</v>
      </c>
      <c r="AC2355" s="23">
        <v>0.254088916228211</v>
      </c>
      <c r="AD2355" s="63">
        <v>45.476188870379701</v>
      </c>
      <c r="AE2355" s="23">
        <v>0.34870693345496001</v>
      </c>
      <c r="AF2355" s="64">
        <v>47.064034929440801</v>
      </c>
      <c r="AG2355" s="23">
        <v>1.10436694012606E-2</v>
      </c>
      <c r="AH2355" s="63">
        <v>-4.9904588606295901</v>
      </c>
      <c r="AI2355" s="23">
        <v>2.6355415040598001E-2</v>
      </c>
      <c r="AJ2355" s="63">
        <v>12.7216544762632</v>
      </c>
      <c r="AK2355" s="23">
        <v>0.52115405374031998</v>
      </c>
      <c r="AL2355" s="23">
        <v>0.12903349637053901</v>
      </c>
      <c r="AM2355" s="63">
        <v>57.082207090221303</v>
      </c>
      <c r="AN2355" s="19"/>
      <c r="AO2355" s="26">
        <v>4.2825106836971799E-2</v>
      </c>
      <c r="AP2355" s="26">
        <v>-3.84206504995745E-2</v>
      </c>
      <c r="AQ2355" s="26">
        <v>0.113263028692018</v>
      </c>
      <c r="AR2355" s="26">
        <v>-0.10855769748013699</v>
      </c>
      <c r="AS2355" s="24">
        <v>7</v>
      </c>
      <c r="AT2355" s="24">
        <v>5</v>
      </c>
      <c r="AU2355" s="24">
        <v>8</v>
      </c>
      <c r="AV2355" s="25">
        <v>4</v>
      </c>
      <c r="AW2355" s="19"/>
      <c r="AX2355" s="29">
        <v>0.16641826650011399</v>
      </c>
      <c r="AY2355" s="30">
        <v>0.95919036170016603</v>
      </c>
      <c r="AZ2355" s="30">
        <v>1.0957813104596399</v>
      </c>
      <c r="BA2355" s="30">
        <v>1.4312052174464001</v>
      </c>
      <c r="BB2355" s="62">
        <v>1.7191799905704099E-2</v>
      </c>
      <c r="BC2355" s="108">
        <v>-21.803587706788701</v>
      </c>
      <c r="BD2355" s="22">
        <v>43843</v>
      </c>
      <c r="BE2355" s="22">
        <v>43910</v>
      </c>
      <c r="BF2355" s="24"/>
      <c r="BG2355" s="22"/>
    </row>
    <row r="2356" spans="2:59" x14ac:dyDescent="0.25">
      <c r="B2356" s="17" t="s">
        <v>2370</v>
      </c>
      <c r="C2356" s="17" t="s">
        <v>6636</v>
      </c>
      <c r="D2356" s="17" t="s">
        <v>3397</v>
      </c>
      <c r="E2356" s="20" t="s">
        <v>7302</v>
      </c>
      <c r="F2356" s="20" t="s">
        <v>3152</v>
      </c>
      <c r="G2356" s="82" t="s">
        <v>7250</v>
      </c>
      <c r="H2356" s="85" t="s">
        <v>7270</v>
      </c>
      <c r="I2356" s="21" t="s">
        <v>7417</v>
      </c>
      <c r="J2356" s="21" t="s">
        <v>8566</v>
      </c>
      <c r="L2356" s="22">
        <v>44015</v>
      </c>
      <c r="M2356" s="98">
        <v>1799.20260000043</v>
      </c>
      <c r="N2356" s="94">
        <v>1799.20260000043</v>
      </c>
      <c r="O2356" s="94">
        <v>1903.1148000005601</v>
      </c>
      <c r="P2356" s="62">
        <f t="shared" si="36"/>
        <v>0.9453988797732541</v>
      </c>
      <c r="Q2356" s="22">
        <v>43843</v>
      </c>
      <c r="R2356" s="99">
        <v>5145731.42</v>
      </c>
      <c r="S2356" s="99">
        <v>4257020.9232070297</v>
      </c>
      <c r="T2356" s="19"/>
      <c r="U2356" s="23">
        <v>5.3748248410556698E-3</v>
      </c>
      <c r="V2356" s="63">
        <v>-2.0538802709779699E-2</v>
      </c>
      <c r="W2356" s="23">
        <v>9.75429518603778E-2</v>
      </c>
      <c r="X2356" s="63">
        <v>0.15152522137214</v>
      </c>
      <c r="Y2356" s="23">
        <v>-7.9366606623807508E-3</v>
      </c>
      <c r="Z2356" s="63">
        <v>12.406937314342899</v>
      </c>
      <c r="AA2356" s="23">
        <v>0.152549197868211</v>
      </c>
      <c r="AB2356" s="63">
        <v>32.161535496474201</v>
      </c>
      <c r="AC2356" s="23">
        <v>0.17741155683499499</v>
      </c>
      <c r="AD2356" s="63">
        <v>37.808452931058099</v>
      </c>
      <c r="AE2356" s="23">
        <v>0.213010612211365</v>
      </c>
      <c r="AF2356" s="64">
        <v>33.494402805110397</v>
      </c>
      <c r="AG2356" s="23">
        <v>1.07819582644879E-2</v>
      </c>
      <c r="AH2356" s="63">
        <v>-5.0166299743068503</v>
      </c>
      <c r="AI2356" s="23">
        <v>1.0098046514030999E-2</v>
      </c>
      <c r="AJ2356" s="63">
        <v>11.0959176236065</v>
      </c>
      <c r="AK2356" s="23">
        <v>0.79920260000159005</v>
      </c>
      <c r="AL2356" s="23">
        <v>4.0434706075757297E-2</v>
      </c>
      <c r="AM2356" s="63">
        <v>-16.5296240167227</v>
      </c>
      <c r="AN2356" s="19"/>
      <c r="AO2356" s="26">
        <v>4.2735166900456499E-2</v>
      </c>
      <c r="AP2356" s="26">
        <v>-3.8503600709191198E-2</v>
      </c>
      <c r="AQ2356" s="26">
        <v>0.110384281088045</v>
      </c>
      <c r="AR2356" s="26">
        <v>-0.110939586593304</v>
      </c>
      <c r="AS2356" s="24">
        <v>7</v>
      </c>
      <c r="AT2356" s="24">
        <v>5</v>
      </c>
      <c r="AU2356" s="24">
        <v>8</v>
      </c>
      <c r="AV2356" s="25">
        <v>4</v>
      </c>
      <c r="AW2356" s="19"/>
      <c r="AX2356" s="29">
        <v>0.166425801296718</v>
      </c>
      <c r="AY2356" s="30">
        <v>0.75486779361653999</v>
      </c>
      <c r="AZ2356" s="30">
        <v>0.97491880008419696</v>
      </c>
      <c r="BA2356" s="30">
        <v>1.1175855836299899</v>
      </c>
      <c r="BB2356" s="62">
        <v>1.71905059301753E-2</v>
      </c>
      <c r="BC2356" s="108">
        <v>-22.254458848241502</v>
      </c>
      <c r="BD2356" s="22">
        <v>43843</v>
      </c>
      <c r="BE2356" s="22">
        <v>43910</v>
      </c>
      <c r="BF2356" s="24"/>
      <c r="BG2356" s="22"/>
    </row>
    <row r="2357" spans="2:59" x14ac:dyDescent="0.25">
      <c r="B2357" s="17" t="s">
        <v>2371</v>
      </c>
      <c r="C2357" s="17" t="s">
        <v>6637</v>
      </c>
      <c r="D2357" s="17" t="s">
        <v>3397</v>
      </c>
      <c r="E2357" s="20" t="s">
        <v>7303</v>
      </c>
      <c r="F2357" s="20" t="s">
        <v>3152</v>
      </c>
      <c r="G2357" s="82" t="s">
        <v>7250</v>
      </c>
      <c r="H2357" s="85" t="s">
        <v>7270</v>
      </c>
      <c r="I2357" s="21" t="s">
        <v>7417</v>
      </c>
      <c r="J2357" s="21" t="s">
        <v>8567</v>
      </c>
      <c r="L2357" s="22">
        <v>44015</v>
      </c>
      <c r="M2357" s="98">
        <v>1430.3684000000401</v>
      </c>
      <c r="N2357" s="94">
        <v>1430.3684000000401</v>
      </c>
      <c r="O2357" s="94">
        <v>1518.69400000013</v>
      </c>
      <c r="P2357" s="62">
        <f t="shared" si="36"/>
        <v>0.94184108187687421</v>
      </c>
      <c r="Q2357" s="22">
        <v>43843</v>
      </c>
      <c r="R2357" s="99">
        <v>6866479.7359999996</v>
      </c>
      <c r="S2357" s="99">
        <v>4822522.3096484402</v>
      </c>
      <c r="T2357" s="19"/>
      <c r="U2357" s="23">
        <v>5.3527925138041601E-3</v>
      </c>
      <c r="V2357" s="63">
        <v>-2.2742035434930599E-2</v>
      </c>
      <c r="W2357" s="23">
        <v>9.6821478546189596E-2</v>
      </c>
      <c r="X2357" s="63">
        <v>7.9377889953320804E-2</v>
      </c>
      <c r="Y2357" s="23">
        <v>-1.18866363563939E-2</v>
      </c>
      <c r="Z2357" s="63">
        <v>12.0119397449453</v>
      </c>
      <c r="AA2357" s="23">
        <v>0.143339345642744</v>
      </c>
      <c r="AB2357" s="63">
        <v>31.240550273942102</v>
      </c>
      <c r="AC2357" s="23">
        <v>0.15869507508803499</v>
      </c>
      <c r="AD2357" s="63">
        <v>35.936804756347598</v>
      </c>
      <c r="AE2357" s="23">
        <v>0.18421537829999601</v>
      </c>
      <c r="AF2357" s="64">
        <v>30.614879413973501</v>
      </c>
      <c r="AG2357" s="23">
        <v>1.0715488468122199E-2</v>
      </c>
      <c r="AH2357" s="63">
        <v>-5.0232769539434203</v>
      </c>
      <c r="AI2357" s="23">
        <v>6.0100299378973397E-3</v>
      </c>
      <c r="AJ2357" s="63">
        <v>10.687115965993099</v>
      </c>
      <c r="AK2357" s="23">
        <v>0.43036840000073401</v>
      </c>
      <c r="AL2357" s="23">
        <v>2.4450220727885601E-2</v>
      </c>
      <c r="AM2357" s="63">
        <v>-53.4130440168083</v>
      </c>
      <c r="AN2357" s="19"/>
      <c r="AO2357" s="26">
        <v>4.2712272330391002E-2</v>
      </c>
      <c r="AP2357" s="26">
        <v>-3.8524676169799897E-2</v>
      </c>
      <c r="AQ2357" s="26">
        <v>0.10965431862132401</v>
      </c>
      <c r="AR2357" s="26">
        <v>-0.11154352062571</v>
      </c>
      <c r="AS2357" s="24">
        <v>7</v>
      </c>
      <c r="AT2357" s="24">
        <v>5</v>
      </c>
      <c r="AU2357" s="24">
        <v>8</v>
      </c>
      <c r="AV2357" s="25">
        <v>4</v>
      </c>
      <c r="AW2357" s="19"/>
      <c r="AX2357" s="29">
        <v>0.16642880928266099</v>
      </c>
      <c r="AY2357" s="30">
        <v>0.70395407711384905</v>
      </c>
      <c r="AZ2357" s="30">
        <v>0.944792475404029</v>
      </c>
      <c r="BA2357" s="30">
        <v>1.0401488423449301</v>
      </c>
      <c r="BB2357" s="62">
        <v>1.71902905340903E-2</v>
      </c>
      <c r="BC2357" s="108">
        <v>-22.368561408744402</v>
      </c>
      <c r="BD2357" s="22">
        <v>43843</v>
      </c>
      <c r="BE2357" s="22">
        <v>43910</v>
      </c>
      <c r="BF2357" s="24"/>
      <c r="BG2357" s="22"/>
    </row>
    <row r="2358" spans="2:59" x14ac:dyDescent="0.25">
      <c r="B2358" s="17" t="s">
        <v>2372</v>
      </c>
      <c r="C2358" s="17" t="s">
        <v>6638</v>
      </c>
      <c r="D2358" s="17" t="s">
        <v>3398</v>
      </c>
      <c r="E2358" s="20" t="s">
        <v>7296</v>
      </c>
      <c r="F2358" s="20" t="s">
        <v>3152</v>
      </c>
      <c r="G2358" s="82" t="s">
        <v>7251</v>
      </c>
      <c r="H2358" s="85" t="s">
        <v>7263</v>
      </c>
      <c r="I2358" s="21" t="s">
        <v>7417</v>
      </c>
      <c r="J2358" s="21" t="s">
        <v>8568</v>
      </c>
      <c r="L2358" s="22">
        <v>44015</v>
      </c>
      <c r="M2358" s="98">
        <v>1127.9605999998701</v>
      </c>
      <c r="N2358" s="94">
        <v>1127.9605999998701</v>
      </c>
      <c r="O2358" s="94">
        <v>1164.23279999942</v>
      </c>
      <c r="P2358" s="62">
        <f t="shared" si="36"/>
        <v>0.96884454724212543</v>
      </c>
      <c r="Q2358" s="22">
        <v>43843</v>
      </c>
      <c r="R2358" s="99">
        <v>4060.6579999999999</v>
      </c>
      <c r="S2358" s="99">
        <v>3879.6780038185102</v>
      </c>
      <c r="T2358" s="19"/>
      <c r="U2358" s="23">
        <v>1.4627371365350001E-3</v>
      </c>
      <c r="V2358" s="63">
        <v>-0.41174757316184701</v>
      </c>
      <c r="W2358" s="23">
        <v>5.3873011152973001E-2</v>
      </c>
      <c r="X2358" s="63">
        <v>-4.2154688493683397</v>
      </c>
      <c r="Y2358" s="23">
        <v>-9.6586240770193399E-3</v>
      </c>
      <c r="Z2358" s="63">
        <v>12.234740972882699</v>
      </c>
      <c r="AA2358" s="23">
        <v>6.7578670661532697E-2</v>
      </c>
      <c r="AB2358" s="63">
        <v>23.664482775813699</v>
      </c>
      <c r="AC2358" s="23"/>
      <c r="AD2358" s="63"/>
      <c r="AE2358" s="23"/>
      <c r="AF2358" s="64"/>
      <c r="AG2358" s="23">
        <v>8.5948156047379598E-3</v>
      </c>
      <c r="AH2358" s="63">
        <v>-5.23534424028185</v>
      </c>
      <c r="AI2358" s="23">
        <v>6.0314943439152601E-3</v>
      </c>
      <c r="AJ2358" s="63">
        <v>10.689262406594899</v>
      </c>
      <c r="AK2358" s="23">
        <v>0.12802704079149399</v>
      </c>
      <c r="AL2358" s="23">
        <v>5.9882434832616099E-2</v>
      </c>
      <c r="AM2358" s="63">
        <v>32.697405077516997</v>
      </c>
      <c r="AN2358" s="19"/>
      <c r="AO2358" s="26">
        <v>3.07310547759698E-2</v>
      </c>
      <c r="AP2358" s="26">
        <v>-3.65610048238523E-2</v>
      </c>
      <c r="AQ2358" s="26">
        <v>7.1262433648371398E-2</v>
      </c>
      <c r="AR2358" s="26">
        <v>-0.108189533295517</v>
      </c>
      <c r="AS2358" s="24">
        <v>8</v>
      </c>
      <c r="AT2358" s="24">
        <v>4</v>
      </c>
      <c r="AU2358" s="24">
        <v>7</v>
      </c>
      <c r="AV2358" s="25">
        <v>5</v>
      </c>
      <c r="AW2358" s="19"/>
      <c r="AX2358" s="29">
        <v>0.10894071228409299</v>
      </c>
      <c r="AY2358" s="30">
        <v>0.35488588609905503</v>
      </c>
      <c r="AZ2358" s="30">
        <v>0.75966477196561799</v>
      </c>
      <c r="BA2358" s="30">
        <v>0.49110161346516201</v>
      </c>
      <c r="BB2358" s="62">
        <v>1.122766043105E-2</v>
      </c>
      <c r="BC2358" s="108">
        <v>-21.183074381668099</v>
      </c>
      <c r="BD2358" s="22">
        <v>43843</v>
      </c>
      <c r="BE2358" s="22">
        <v>43914</v>
      </c>
      <c r="BF2358" s="24"/>
      <c r="BG2358" s="22"/>
    </row>
    <row r="2359" spans="2:59" x14ac:dyDescent="0.25">
      <c r="B2359" s="17" t="s">
        <v>2373</v>
      </c>
      <c r="C2359" s="17" t="s">
        <v>6639</v>
      </c>
      <c r="D2359" s="17" t="s">
        <v>3398</v>
      </c>
      <c r="E2359" s="20" t="s">
        <v>7298</v>
      </c>
      <c r="F2359" s="20" t="s">
        <v>3152</v>
      </c>
      <c r="G2359" s="82" t="s">
        <v>7251</v>
      </c>
      <c r="H2359" s="85" t="s">
        <v>7263</v>
      </c>
      <c r="I2359" s="21" t="s">
        <v>7417</v>
      </c>
      <c r="J2359" s="21" t="s">
        <v>8569</v>
      </c>
      <c r="L2359" s="22">
        <v>44015</v>
      </c>
      <c r="M2359" s="98">
        <v>2030.1184000000401</v>
      </c>
      <c r="N2359" s="94">
        <v>2030.1184000000401</v>
      </c>
      <c r="O2359" s="94">
        <v>2088.6482000015699</v>
      </c>
      <c r="P2359" s="62">
        <f t="shared" si="36"/>
        <v>0.97197718600888083</v>
      </c>
      <c r="Q2359" s="22">
        <v>43847</v>
      </c>
      <c r="R2359" s="99">
        <v>3251075.8539999998</v>
      </c>
      <c r="S2359" s="99">
        <v>3769047.3889453099</v>
      </c>
      <c r="T2359" s="19"/>
      <c r="U2359" s="23">
        <v>1.4823046913079499E-3</v>
      </c>
      <c r="V2359" s="63">
        <v>-0.409790817684552</v>
      </c>
      <c r="W2359" s="23">
        <v>5.44798208993598E-2</v>
      </c>
      <c r="X2359" s="63">
        <v>-4.15478787472966</v>
      </c>
      <c r="Y2359" s="23">
        <v>-6.1969551843503697E-3</v>
      </c>
      <c r="Z2359" s="63">
        <v>12.5809078621533</v>
      </c>
      <c r="AA2359" s="23">
        <v>7.5105167485162397E-2</v>
      </c>
      <c r="AB2359" s="63">
        <v>24.4171324581839</v>
      </c>
      <c r="AC2359" s="23">
        <v>0.14365071451538799</v>
      </c>
      <c r="AD2359" s="63">
        <v>34.432368699053796</v>
      </c>
      <c r="AE2359" s="23">
        <v>0.164785036540707</v>
      </c>
      <c r="AF2359" s="64">
        <v>28.6718452380446</v>
      </c>
      <c r="AG2359" s="23">
        <v>8.6531430242757796E-3</v>
      </c>
      <c r="AH2359" s="63">
        <v>-5.2295114983280699</v>
      </c>
      <c r="AI2359" s="23">
        <v>9.6063162854989094E-3</v>
      </c>
      <c r="AJ2359" s="63">
        <v>11.0467446007533</v>
      </c>
      <c r="AK2359" s="23">
        <v>1.0301184000016701</v>
      </c>
      <c r="AL2359" s="23">
        <v>5.8206704445183298E-2</v>
      </c>
      <c r="AM2359" s="63">
        <v>65.059218522044802</v>
      </c>
      <c r="AN2359" s="19"/>
      <c r="AO2359" s="26">
        <v>3.07510073016601E-2</v>
      </c>
      <c r="AP2359" s="26">
        <v>-3.6542363794069402E-2</v>
      </c>
      <c r="AQ2359" s="26">
        <v>7.1878119739267304E-2</v>
      </c>
      <c r="AR2359" s="26">
        <v>-0.107659354779607</v>
      </c>
      <c r="AS2359" s="24">
        <v>8</v>
      </c>
      <c r="AT2359" s="24">
        <v>4</v>
      </c>
      <c r="AU2359" s="24">
        <v>7</v>
      </c>
      <c r="AV2359" s="25">
        <v>5</v>
      </c>
      <c r="AW2359" s="19"/>
      <c r="AX2359" s="29">
        <v>0.108941858565231</v>
      </c>
      <c r="AY2359" s="30">
        <v>0.41816507598650798</v>
      </c>
      <c r="AZ2359" s="30">
        <v>0.78814794454683601</v>
      </c>
      <c r="BA2359" s="30">
        <v>0.57997630144927803</v>
      </c>
      <c r="BB2359" s="62">
        <v>1.1228090310050899E-2</v>
      </c>
      <c r="BC2359" s="108">
        <v>-21.0810370075924</v>
      </c>
      <c r="BD2359" s="22">
        <v>43847</v>
      </c>
      <c r="BE2359" s="22">
        <v>43914</v>
      </c>
      <c r="BF2359" s="24"/>
      <c r="BG2359" s="22"/>
    </row>
    <row r="2360" spans="2:59" x14ac:dyDescent="0.25">
      <c r="B2360" s="17" t="s">
        <v>2374</v>
      </c>
      <c r="C2360" s="17" t="s">
        <v>6640</v>
      </c>
      <c r="D2360" s="17" t="s">
        <v>3398</v>
      </c>
      <c r="E2360" s="20" t="s">
        <v>7299</v>
      </c>
      <c r="F2360" s="20" t="s">
        <v>3152</v>
      </c>
      <c r="G2360" s="82" t="s">
        <v>7251</v>
      </c>
      <c r="H2360" s="85" t="s">
        <v>7263</v>
      </c>
      <c r="I2360" s="21" t="s">
        <v>7417</v>
      </c>
      <c r="J2360" s="21" t="s">
        <v>8570</v>
      </c>
      <c r="L2360" s="22">
        <v>44015</v>
      </c>
      <c r="M2360" s="98">
        <v>1806.0510000009101</v>
      </c>
      <c r="N2360" s="94">
        <v>1806.0510000009101</v>
      </c>
      <c r="O2360" s="94">
        <v>1868.5296000000101</v>
      </c>
      <c r="P2360" s="62">
        <f t="shared" si="36"/>
        <v>0.96656269186257493</v>
      </c>
      <c r="Q2360" s="22">
        <v>43843</v>
      </c>
      <c r="R2360" s="99">
        <v>8518062.023</v>
      </c>
      <c r="S2360" s="99">
        <v>8858643.2137656193</v>
      </c>
      <c r="T2360" s="19"/>
      <c r="U2360" s="23">
        <v>1.4493435101030599E-3</v>
      </c>
      <c r="V2360" s="63">
        <v>-0.41308693580504002</v>
      </c>
      <c r="W2360" s="23">
        <v>5.34402251396386E-2</v>
      </c>
      <c r="X2360" s="63">
        <v>-4.2587474507017804</v>
      </c>
      <c r="Y2360" s="23">
        <v>-1.2126002340664899E-2</v>
      </c>
      <c r="Z2360" s="63">
        <v>11.988003146514499</v>
      </c>
      <c r="AA2360" s="23">
        <v>6.2245411638286903E-2</v>
      </c>
      <c r="AB2360" s="63">
        <v>23.1311568734818</v>
      </c>
      <c r="AC2360" s="23">
        <v>0.11649174323247299</v>
      </c>
      <c r="AD2360" s="63">
        <v>31.7164715707768</v>
      </c>
      <c r="AE2360" s="23">
        <v>0.123559570118232</v>
      </c>
      <c r="AF2360" s="64">
        <v>24.549298595782599</v>
      </c>
      <c r="AG2360" s="23">
        <v>8.5536448004859301E-3</v>
      </c>
      <c r="AH2360" s="63">
        <v>-5.2394613207070497</v>
      </c>
      <c r="AI2360" s="23">
        <v>3.4839802137867099E-3</v>
      </c>
      <c r="AJ2360" s="63">
        <v>10.4345109935821</v>
      </c>
      <c r="AK2360" s="23">
        <v>0.80605100000160701</v>
      </c>
      <c r="AL2360" s="23">
        <v>4.8364613539888503E-2</v>
      </c>
      <c r="AM2360" s="63">
        <v>42.652478522038997</v>
      </c>
      <c r="AN2360" s="19"/>
      <c r="AO2360" s="26">
        <v>3.07171141903382E-2</v>
      </c>
      <c r="AP2360" s="26">
        <v>-3.6574026992639098E-2</v>
      </c>
      <c r="AQ2360" s="26">
        <v>7.0821360088302795E-2</v>
      </c>
      <c r="AR2360" s="26">
        <v>-0.10856834252452199</v>
      </c>
      <c r="AS2360" s="24">
        <v>8</v>
      </c>
      <c r="AT2360" s="24">
        <v>4</v>
      </c>
      <c r="AU2360" s="24">
        <v>7</v>
      </c>
      <c r="AV2360" s="25">
        <v>5</v>
      </c>
      <c r="AW2360" s="19"/>
      <c r="AX2360" s="29">
        <v>0.10894042904168599</v>
      </c>
      <c r="AY2360" s="30">
        <v>0.31003366492859602</v>
      </c>
      <c r="AZ2360" s="30">
        <v>0.73947834105183596</v>
      </c>
      <c r="BA2360" s="30">
        <v>0.42834354073283998</v>
      </c>
      <c r="BB2360" s="62">
        <v>1.1227409286839201E-2</v>
      </c>
      <c r="BC2360" s="108">
        <v>-21.259620398835999</v>
      </c>
      <c r="BD2360" s="22">
        <v>43843</v>
      </c>
      <c r="BE2360" s="22">
        <v>43914</v>
      </c>
      <c r="BF2360" s="24"/>
      <c r="BG2360" s="22"/>
    </row>
    <row r="2361" spans="2:59" x14ac:dyDescent="0.25">
      <c r="B2361" s="17" t="s">
        <v>2375</v>
      </c>
      <c r="C2361" s="17" t="s">
        <v>6641</v>
      </c>
      <c r="D2361" s="17" t="s">
        <v>3398</v>
      </c>
      <c r="E2361" s="20" t="s">
        <v>7408</v>
      </c>
      <c r="F2361" s="20" t="s">
        <v>3152</v>
      </c>
      <c r="G2361" s="82" t="s">
        <v>7251</v>
      </c>
      <c r="H2361" s="85" t="s">
        <v>7263</v>
      </c>
      <c r="I2361" s="21" t="s">
        <v>7417</v>
      </c>
      <c r="J2361" s="21" t="s">
        <v>8571</v>
      </c>
      <c r="L2361" s="22">
        <v>44015</v>
      </c>
      <c r="M2361" s="98">
        <v>1381.7229999993001</v>
      </c>
      <c r="N2361" s="94">
        <v>1381.7229999993001</v>
      </c>
      <c r="O2361" s="94">
        <v>1419.95450000092</v>
      </c>
      <c r="P2361" s="62">
        <f t="shared" si="36"/>
        <v>0.97307554572939126</v>
      </c>
      <c r="Q2361" s="22">
        <v>43847</v>
      </c>
      <c r="R2361" s="99">
        <v>449490.07500000001</v>
      </c>
      <c r="S2361" s="99">
        <v>396247.82532421901</v>
      </c>
      <c r="T2361" s="19"/>
      <c r="U2361" s="23">
        <v>1.48513344356616E-3</v>
      </c>
      <c r="V2361" s="63">
        <v>-0.40950794245873101</v>
      </c>
      <c r="W2361" s="23">
        <v>5.4569333859035403E-2</v>
      </c>
      <c r="X2361" s="63">
        <v>-4.1458365787620997</v>
      </c>
      <c r="Y2361" s="23">
        <v>-4.8068390833577697E-3</v>
      </c>
      <c r="Z2361" s="63">
        <v>12.7199194722489</v>
      </c>
      <c r="AA2361" s="23">
        <v>8.0414937487221297E-2</v>
      </c>
      <c r="AB2361" s="63">
        <v>24.948109458375299</v>
      </c>
      <c r="AC2361" s="23">
        <v>0.15737257596090801</v>
      </c>
      <c r="AD2361" s="63">
        <v>35.804554843634797</v>
      </c>
      <c r="AE2361" s="23">
        <v>0.187043375632202</v>
      </c>
      <c r="AF2361" s="64">
        <v>30.897679147194101</v>
      </c>
      <c r="AG2361" s="23">
        <v>8.6617025990562996E-3</v>
      </c>
      <c r="AH2361" s="63">
        <v>-5.2286555408500099</v>
      </c>
      <c r="AI2361" s="23">
        <v>1.1076729399064801E-2</v>
      </c>
      <c r="AJ2361" s="63">
        <v>11.193785912109901</v>
      </c>
      <c r="AK2361" s="23">
        <v>0.38172299999860099</v>
      </c>
      <c r="AL2361" s="23">
        <v>7.4975290275688194E-2</v>
      </c>
      <c r="AM2361" s="63">
        <v>27.997683027031599</v>
      </c>
      <c r="AN2361" s="19"/>
      <c r="AO2361" s="26">
        <v>3.0753885372177998E-2</v>
      </c>
      <c r="AP2361" s="26">
        <v>-3.6539651870043599E-2</v>
      </c>
      <c r="AQ2361" s="26">
        <v>7.1969079785049003E-2</v>
      </c>
      <c r="AR2361" s="26">
        <v>-0.10758100615654299</v>
      </c>
      <c r="AS2361" s="24">
        <v>8</v>
      </c>
      <c r="AT2361" s="24">
        <v>4</v>
      </c>
      <c r="AU2361" s="24">
        <v>7</v>
      </c>
      <c r="AV2361" s="25">
        <v>5</v>
      </c>
      <c r="AW2361" s="19"/>
      <c r="AX2361" s="29">
        <v>0.108943938219891</v>
      </c>
      <c r="AY2361" s="30">
        <v>0.462899109052614</v>
      </c>
      <c r="AZ2361" s="30">
        <v>0.80824851040688395</v>
      </c>
      <c r="BA2361" s="30">
        <v>0.642781276822461</v>
      </c>
      <c r="BB2361" s="62">
        <v>1.12283720090818E-2</v>
      </c>
      <c r="BC2361" s="108">
        <v>-21.0144339132239</v>
      </c>
      <c r="BD2361" s="22">
        <v>43847</v>
      </c>
      <c r="BE2361" s="22">
        <v>43914</v>
      </c>
      <c r="BF2361" s="24"/>
      <c r="BG2361" s="22"/>
    </row>
    <row r="2362" spans="2:59" x14ac:dyDescent="0.25">
      <c r="B2362" s="17" t="s">
        <v>2376</v>
      </c>
      <c r="C2362" s="17" t="s">
        <v>6642</v>
      </c>
      <c r="D2362" s="17" t="s">
        <v>3398</v>
      </c>
      <c r="E2362" s="20" t="s">
        <v>7301</v>
      </c>
      <c r="F2362" s="20" t="s">
        <v>3152</v>
      </c>
      <c r="G2362" s="82" t="s">
        <v>7251</v>
      </c>
      <c r="H2362" s="85" t="s">
        <v>7263</v>
      </c>
      <c r="I2362" s="21" t="s">
        <v>7417</v>
      </c>
      <c r="J2362" s="21" t="s">
        <v>8572</v>
      </c>
      <c r="L2362" s="22">
        <v>44015</v>
      </c>
      <c r="M2362" s="98">
        <v>1276.70030000061</v>
      </c>
      <c r="N2362" s="94">
        <v>1276.70030000061</v>
      </c>
      <c r="O2362" s="94">
        <v>1310.1874000001701</v>
      </c>
      <c r="P2362" s="62">
        <f t="shared" si="36"/>
        <v>0.97444098454957229</v>
      </c>
      <c r="Q2362" s="22">
        <v>43847</v>
      </c>
      <c r="R2362" s="99">
        <v>1244506.53</v>
      </c>
      <c r="S2362" s="99">
        <v>1124929.7043007801</v>
      </c>
      <c r="T2362" s="19"/>
      <c r="U2362" s="23">
        <v>1.49742146095377E-3</v>
      </c>
      <c r="V2362" s="63">
        <v>-0.40827914071996901</v>
      </c>
      <c r="W2362" s="23">
        <v>5.4956642425167998E-2</v>
      </c>
      <c r="X2362" s="63">
        <v>-4.1071057221488401</v>
      </c>
      <c r="Y2362" s="23">
        <v>-3.4676849854804498E-3</v>
      </c>
      <c r="Z2362" s="63">
        <v>12.8538348820293</v>
      </c>
      <c r="AA2362" s="23">
        <v>8.1051035047566999E-2</v>
      </c>
      <c r="AB2362" s="63">
        <v>25.011719214409801</v>
      </c>
      <c r="AC2362" s="23">
        <v>0.15631810360544501</v>
      </c>
      <c r="AD2362" s="63">
        <v>35.6991076080594</v>
      </c>
      <c r="AE2362" s="23">
        <v>0.18418183137138799</v>
      </c>
      <c r="AF2362" s="64">
        <v>30.611524721112801</v>
      </c>
      <c r="AG2362" s="23">
        <v>8.6987307477102097E-3</v>
      </c>
      <c r="AH2362" s="63">
        <v>-5.22495272598462</v>
      </c>
      <c r="AI2362" s="23">
        <v>1.24247412222758E-2</v>
      </c>
      <c r="AJ2362" s="63">
        <v>11.3285870944383</v>
      </c>
      <c r="AK2362" s="23">
        <v>0.27670030000095702</v>
      </c>
      <c r="AL2362" s="23">
        <v>7.0306561005054405E-2</v>
      </c>
      <c r="AM2362" s="63">
        <v>28.481941987440202</v>
      </c>
      <c r="AN2362" s="19"/>
      <c r="AO2362" s="26">
        <v>3.0766524048885899E-2</v>
      </c>
      <c r="AP2362" s="26">
        <v>-3.6527845528325997E-2</v>
      </c>
      <c r="AQ2362" s="26">
        <v>7.23627495153778E-2</v>
      </c>
      <c r="AR2362" s="26">
        <v>-0.10724234208377301</v>
      </c>
      <c r="AS2362" s="24">
        <v>8</v>
      </c>
      <c r="AT2362" s="24">
        <v>4</v>
      </c>
      <c r="AU2362" s="24">
        <v>7</v>
      </c>
      <c r="AV2362" s="25">
        <v>5</v>
      </c>
      <c r="AW2362" s="19"/>
      <c r="AX2362" s="29">
        <v>0.108943017599377</v>
      </c>
      <c r="AY2362" s="30">
        <v>0.46814126234176001</v>
      </c>
      <c r="AZ2362" s="30">
        <v>0.81063823346994501</v>
      </c>
      <c r="BA2362" s="30">
        <v>0.65044244693672204</v>
      </c>
      <c r="BB2362" s="62">
        <v>1.12284545817784E-2</v>
      </c>
      <c r="BC2362" s="108">
        <v>-21.001316300273199</v>
      </c>
      <c r="BD2362" s="22">
        <v>43847</v>
      </c>
      <c r="BE2362" s="22">
        <v>43914</v>
      </c>
      <c r="BF2362" s="24"/>
      <c r="BG2362" s="22"/>
    </row>
    <row r="2363" spans="2:59" x14ac:dyDescent="0.25">
      <c r="B2363" s="17" t="s">
        <v>2377</v>
      </c>
      <c r="C2363" s="17" t="s">
        <v>6643</v>
      </c>
      <c r="D2363" s="17" t="s">
        <v>3398</v>
      </c>
      <c r="E2363" s="20" t="s">
        <v>7302</v>
      </c>
      <c r="F2363" s="20" t="s">
        <v>3152</v>
      </c>
      <c r="G2363" s="82" t="s">
        <v>7251</v>
      </c>
      <c r="H2363" s="85" t="s">
        <v>7263</v>
      </c>
      <c r="I2363" s="21" t="s">
        <v>7417</v>
      </c>
      <c r="J2363" s="21" t="s">
        <v>8573</v>
      </c>
      <c r="L2363" s="22">
        <v>44015</v>
      </c>
      <c r="M2363" s="98">
        <v>1700.36170000024</v>
      </c>
      <c r="N2363" s="94">
        <v>1700.36170000024</v>
      </c>
      <c r="O2363" s="94">
        <v>1763.33420000039</v>
      </c>
      <c r="P2363" s="62">
        <f t="shared" si="36"/>
        <v>0.96428782473558561</v>
      </c>
      <c r="Q2363" s="22">
        <v>43843</v>
      </c>
      <c r="R2363" s="99">
        <v>4085493.9</v>
      </c>
      <c r="S2363" s="99">
        <v>4212734.1951132799</v>
      </c>
      <c r="T2363" s="19"/>
      <c r="U2363" s="23">
        <v>1.43563543315395E-3</v>
      </c>
      <c r="V2363" s="63">
        <v>-0.41445774349995201</v>
      </c>
      <c r="W2363" s="23">
        <v>5.3007396545581301E-2</v>
      </c>
      <c r="X2363" s="63">
        <v>-4.3020303101075097</v>
      </c>
      <c r="Y2363" s="23">
        <v>-1.4586008718652E-2</v>
      </c>
      <c r="Z2363" s="63">
        <v>11.7420025087195</v>
      </c>
      <c r="AA2363" s="23">
        <v>5.6932552770376801E-2</v>
      </c>
      <c r="AB2363" s="63">
        <v>22.599870986683499</v>
      </c>
      <c r="AC2363" s="23">
        <v>0.10536647227854699</v>
      </c>
      <c r="AD2363" s="63">
        <v>30.6039444753842</v>
      </c>
      <c r="AE2363" s="23">
        <v>0.106815576769877</v>
      </c>
      <c r="AF2363" s="64">
        <v>22.874899260961701</v>
      </c>
      <c r="AG2363" s="23">
        <v>8.5122270920692193E-3</v>
      </c>
      <c r="AH2363" s="63">
        <v>-5.24360309154872</v>
      </c>
      <c r="AI2363" s="23">
        <v>9.4398372675641396E-4</v>
      </c>
      <c r="AJ2363" s="63">
        <v>10.1805113448791</v>
      </c>
      <c r="AK2363" s="23">
        <v>0.70036170000094</v>
      </c>
      <c r="AL2363" s="23">
        <v>4.3325722510417101E-2</v>
      </c>
      <c r="AM2363" s="63">
        <v>32.083548521972297</v>
      </c>
      <c r="AN2363" s="19"/>
      <c r="AO2363" s="26">
        <v>3.07029843843338E-2</v>
      </c>
      <c r="AP2363" s="26">
        <v>-3.6587230500117598E-2</v>
      </c>
      <c r="AQ2363" s="26">
        <v>7.03813495965733E-2</v>
      </c>
      <c r="AR2363" s="26">
        <v>-0.108946861736476</v>
      </c>
      <c r="AS2363" s="24">
        <v>8</v>
      </c>
      <c r="AT2363" s="24">
        <v>4</v>
      </c>
      <c r="AU2363" s="24">
        <v>7</v>
      </c>
      <c r="AV2363" s="25">
        <v>5</v>
      </c>
      <c r="AW2363" s="19"/>
      <c r="AX2363" s="29">
        <v>0.108940330160258</v>
      </c>
      <c r="AY2363" s="30">
        <v>0.26534361895528502</v>
      </c>
      <c r="AZ2363" s="30">
        <v>0.71936008978809696</v>
      </c>
      <c r="BA2363" s="30">
        <v>0.366009366005073</v>
      </c>
      <c r="BB2363" s="62">
        <v>1.1227176884349301E-2</v>
      </c>
      <c r="BC2363" s="108">
        <v>-21.3361709878955</v>
      </c>
      <c r="BD2363" s="22">
        <v>43843</v>
      </c>
      <c r="BE2363" s="22">
        <v>43914</v>
      </c>
      <c r="BF2363" s="24"/>
      <c r="BG2363" s="22"/>
    </row>
    <row r="2364" spans="2:59" x14ac:dyDescent="0.25">
      <c r="B2364" s="17" t="s">
        <v>2378</v>
      </c>
      <c r="C2364" s="17" t="s">
        <v>6644</v>
      </c>
      <c r="D2364" s="17" t="s">
        <v>3398</v>
      </c>
      <c r="E2364" s="20" t="s">
        <v>7303</v>
      </c>
      <c r="F2364" s="20" t="s">
        <v>3152</v>
      </c>
      <c r="G2364" s="82" t="s">
        <v>7251</v>
      </c>
      <c r="H2364" s="85" t="s">
        <v>7263</v>
      </c>
      <c r="I2364" s="21" t="s">
        <v>7417</v>
      </c>
      <c r="J2364" s="21" t="s">
        <v>8574</v>
      </c>
      <c r="L2364" s="22">
        <v>44015</v>
      </c>
      <c r="M2364" s="98">
        <v>1605.8635000009101</v>
      </c>
      <c r="N2364" s="94">
        <v>1605.8635000009101</v>
      </c>
      <c r="O2364" s="94">
        <v>1669.2650000005999</v>
      </c>
      <c r="P2364" s="62">
        <f t="shared" si="36"/>
        <v>0.96201831344953193</v>
      </c>
      <c r="Q2364" s="22">
        <v>43843</v>
      </c>
      <c r="R2364" s="99">
        <v>4851749.0789999999</v>
      </c>
      <c r="S2364" s="99">
        <v>5153731.5307343798</v>
      </c>
      <c r="T2364" s="19"/>
      <c r="U2364" s="23">
        <v>1.4219404765754E-3</v>
      </c>
      <c r="V2364" s="63">
        <v>-0.415827239157807</v>
      </c>
      <c r="W2364" s="23">
        <v>5.2574743911463898E-2</v>
      </c>
      <c r="X2364" s="63">
        <v>-4.34529557351925</v>
      </c>
      <c r="Y2364" s="23">
        <v>-1.7039952886989299E-2</v>
      </c>
      <c r="Z2364" s="63">
        <v>11.4966080918821</v>
      </c>
      <c r="AA2364" s="23">
        <v>5.16462445939396E-2</v>
      </c>
      <c r="AB2364" s="63">
        <v>22.071240169054398</v>
      </c>
      <c r="AC2364" s="23">
        <v>9.4351921294291999E-2</v>
      </c>
      <c r="AD2364" s="63">
        <v>29.5024893769587</v>
      </c>
      <c r="AE2364" s="23">
        <v>9.0320794755825801E-2</v>
      </c>
      <c r="AF2364" s="64">
        <v>21.225421059556499</v>
      </c>
      <c r="AG2364" s="23">
        <v>8.4708072499779501E-3</v>
      </c>
      <c r="AH2364" s="63">
        <v>-5.2477450757578499</v>
      </c>
      <c r="AI2364" s="23">
        <v>-1.58963425110414E-3</v>
      </c>
      <c r="AJ2364" s="63">
        <v>9.9271495470893605</v>
      </c>
      <c r="AK2364" s="23">
        <v>0.60586350000114197</v>
      </c>
      <c r="AL2364" s="23">
        <v>3.8570109565625899E-2</v>
      </c>
      <c r="AM2364" s="63">
        <v>22.633728521992499</v>
      </c>
      <c r="AN2364" s="19"/>
      <c r="AO2364" s="26">
        <v>3.0688859260408201E-2</v>
      </c>
      <c r="AP2364" s="26">
        <v>-3.6600484964765201E-2</v>
      </c>
      <c r="AQ2364" s="26">
        <v>6.9941593008479699E-2</v>
      </c>
      <c r="AR2364" s="26">
        <v>-0.109325254787109</v>
      </c>
      <c r="AS2364" s="24">
        <v>8</v>
      </c>
      <c r="AT2364" s="24">
        <v>4</v>
      </c>
      <c r="AU2364" s="24">
        <v>7</v>
      </c>
      <c r="AV2364" s="25">
        <v>5</v>
      </c>
      <c r="AW2364" s="19"/>
      <c r="AX2364" s="29">
        <v>0.108940502766927</v>
      </c>
      <c r="AY2364" s="30">
        <v>0.22086795791619801</v>
      </c>
      <c r="AZ2364" s="30">
        <v>0.699336315367873</v>
      </c>
      <c r="BA2364" s="30">
        <v>0.30417017916806799</v>
      </c>
      <c r="BB2364" s="62">
        <v>1.12269726677914E-2</v>
      </c>
      <c r="BC2364" s="108">
        <v>-21.412651676073398</v>
      </c>
      <c r="BD2364" s="22">
        <v>43843</v>
      </c>
      <c r="BE2364" s="22">
        <v>43914</v>
      </c>
      <c r="BF2364" s="24"/>
      <c r="BG2364" s="22"/>
    </row>
    <row r="2365" spans="2:59" x14ac:dyDescent="0.25">
      <c r="B2365" s="17" t="s">
        <v>2379</v>
      </c>
      <c r="C2365" s="17" t="s">
        <v>6645</v>
      </c>
      <c r="D2365" s="17" t="s">
        <v>3399</v>
      </c>
      <c r="E2365" s="20" t="s">
        <v>7297</v>
      </c>
      <c r="F2365" s="20" t="s">
        <v>3152</v>
      </c>
      <c r="G2365" s="82" t="s">
        <v>7253</v>
      </c>
      <c r="H2365" s="85" t="s">
        <v>7279</v>
      </c>
      <c r="I2365" s="21" t="s">
        <v>7417</v>
      </c>
      <c r="J2365" s="21" t="s">
        <v>8575</v>
      </c>
      <c r="L2365" s="22">
        <v>44015</v>
      </c>
      <c r="M2365" s="98">
        <v>1113.17449999973</v>
      </c>
      <c r="N2365" s="94">
        <v>1113.17449999973</v>
      </c>
      <c r="O2365" s="94">
        <v>1113.5600000005199</v>
      </c>
      <c r="P2365" s="62">
        <f t="shared" si="36"/>
        <v>0.9996538129954472</v>
      </c>
      <c r="Q2365" s="22">
        <v>44013</v>
      </c>
      <c r="R2365" s="99">
        <v>133291165.866</v>
      </c>
      <c r="S2365" s="99">
        <v>116570321.04762501</v>
      </c>
      <c r="T2365" s="19"/>
      <c r="U2365" s="23">
        <v>-1.6804962615424299E-4</v>
      </c>
      <c r="V2365" s="63">
        <v>-0.57482624943077099</v>
      </c>
      <c r="W2365" s="23">
        <v>3.9251558991964001E-3</v>
      </c>
      <c r="X2365" s="63">
        <v>-9.2102543747460004</v>
      </c>
      <c r="Y2365" s="23">
        <v>3.7751547713924097E-2</v>
      </c>
      <c r="Z2365" s="63">
        <v>16.975758151966101</v>
      </c>
      <c r="AA2365" s="23">
        <v>5.8626846221159198E-2</v>
      </c>
      <c r="AB2365" s="63">
        <v>22.769300331768999</v>
      </c>
      <c r="AC2365" s="23"/>
      <c r="AD2365" s="63"/>
      <c r="AE2365" s="23"/>
      <c r="AF2365" s="64"/>
      <c r="AG2365" s="23">
        <v>2.5366338195453902E-4</v>
      </c>
      <c r="AH2365" s="63">
        <v>-6.0694594625601903</v>
      </c>
      <c r="AI2365" s="23">
        <v>4.1350767283802298E-2</v>
      </c>
      <c r="AJ2365" s="63">
        <v>14.2211897005909</v>
      </c>
      <c r="AK2365" s="23">
        <v>0.113174500000314</v>
      </c>
      <c r="AL2365" s="23">
        <v>7.5332684345994494E-2</v>
      </c>
      <c r="AM2365" s="63">
        <v>33.360788022633599</v>
      </c>
      <c r="AN2365" s="19"/>
      <c r="AO2365" s="26">
        <v>2.74778468483419E-2</v>
      </c>
      <c r="AP2365" s="26">
        <v>-4.3071077784625197E-2</v>
      </c>
      <c r="AQ2365" s="26">
        <v>3.9392334534568398E-2</v>
      </c>
      <c r="AR2365" s="26">
        <v>-2.66320857163009E-2</v>
      </c>
      <c r="AS2365" s="24">
        <v>8</v>
      </c>
      <c r="AT2365" s="24">
        <v>4</v>
      </c>
      <c r="AU2365" s="24">
        <v>7</v>
      </c>
      <c r="AV2365" s="25">
        <v>5</v>
      </c>
      <c r="AW2365" s="19"/>
      <c r="AX2365" s="29">
        <v>6.7530978666181907E-2</v>
      </c>
      <c r="AY2365" s="30">
        <v>0.44943611024473301</v>
      </c>
      <c r="AZ2365" s="30">
        <v>0.59820462380867001</v>
      </c>
      <c r="BA2365" s="30">
        <v>0.57713701430475295</v>
      </c>
      <c r="BB2365" s="62">
        <v>6.92715633695116E-3</v>
      </c>
      <c r="BC2365" s="108">
        <v>-9.4075805147149403</v>
      </c>
      <c r="BD2365" s="22">
        <v>43747</v>
      </c>
      <c r="BE2365" s="22">
        <v>43783</v>
      </c>
      <c r="BF2365" s="24">
        <v>159</v>
      </c>
      <c r="BG2365" s="22">
        <v>43970</v>
      </c>
    </row>
    <row r="2366" spans="2:59" x14ac:dyDescent="0.25">
      <c r="B2366" s="17" t="s">
        <v>2380</v>
      </c>
      <c r="C2366" s="17" t="s">
        <v>6646</v>
      </c>
      <c r="D2366" s="17" t="s">
        <v>3399</v>
      </c>
      <c r="E2366" s="20" t="s">
        <v>7298</v>
      </c>
      <c r="F2366" s="20" t="s">
        <v>3152</v>
      </c>
      <c r="G2366" s="82" t="s">
        <v>7253</v>
      </c>
      <c r="H2366" s="85" t="s">
        <v>7279</v>
      </c>
      <c r="I2366" s="21" t="s">
        <v>7417</v>
      </c>
      <c r="J2366" s="21" t="s">
        <v>8576</v>
      </c>
      <c r="L2366" s="22">
        <v>44015</v>
      </c>
      <c r="M2366" s="98">
        <v>1966.8164000008301</v>
      </c>
      <c r="N2366" s="94">
        <v>1966.8164000008301</v>
      </c>
      <c r="O2366" s="94">
        <v>1967.70940000005</v>
      </c>
      <c r="P2366" s="62">
        <f t="shared" si="36"/>
        <v>0.99954617282449332</v>
      </c>
      <c r="Q2366" s="22">
        <v>43976</v>
      </c>
      <c r="R2366" s="99">
        <v>1196089.7709999999</v>
      </c>
      <c r="S2366" s="99">
        <v>1594737.6860527301</v>
      </c>
      <c r="T2366" s="19"/>
      <c r="U2366" s="23">
        <v>-1.92660068023542E-4</v>
      </c>
      <c r="V2366" s="63">
        <v>-0.57728729361770104</v>
      </c>
      <c r="W2366" s="23">
        <v>3.18289098868263E-3</v>
      </c>
      <c r="X2366" s="63">
        <v>-9.2844808657973807</v>
      </c>
      <c r="Y2366" s="23">
        <v>3.3104883959822501E-2</v>
      </c>
      <c r="Z2366" s="63">
        <v>16.511091776570499</v>
      </c>
      <c r="AA2366" s="23">
        <v>4.9115958618131103E-2</v>
      </c>
      <c r="AB2366" s="63">
        <v>21.818211571458999</v>
      </c>
      <c r="AC2366" s="23">
        <v>0.11793807284091599</v>
      </c>
      <c r="AD2366" s="63">
        <v>31.861104531621098</v>
      </c>
      <c r="AE2366" s="23">
        <v>0.149041699150985</v>
      </c>
      <c r="AF2366" s="64">
        <v>27.0975114990724</v>
      </c>
      <c r="AG2366" s="23">
        <v>1.7971352644963201E-4</v>
      </c>
      <c r="AH2366" s="63">
        <v>-6.0768544481106801</v>
      </c>
      <c r="AI2366" s="23">
        <v>3.66112896608684E-2</v>
      </c>
      <c r="AJ2366" s="63">
        <v>13.747241938297501</v>
      </c>
      <c r="AK2366" s="23">
        <v>0.96681640000082603</v>
      </c>
      <c r="AL2366" s="23">
        <v>4.3051513015598203E-2</v>
      </c>
      <c r="AM2366" s="63">
        <v>-37.217950508231297</v>
      </c>
      <c r="AN2366" s="19"/>
      <c r="AO2366" s="26">
        <v>2.7452515843833701E-2</v>
      </c>
      <c r="AP2366" s="26">
        <v>-4.3094599986943601E-2</v>
      </c>
      <c r="AQ2366" s="26">
        <v>3.8623791557256502E-2</v>
      </c>
      <c r="AR2366" s="26">
        <v>-2.7375906307497599E-2</v>
      </c>
      <c r="AS2366" s="24">
        <v>7</v>
      </c>
      <c r="AT2366" s="24">
        <v>5</v>
      </c>
      <c r="AU2366" s="24">
        <v>7</v>
      </c>
      <c r="AV2366" s="25">
        <v>5</v>
      </c>
      <c r="AW2366" s="19"/>
      <c r="AX2366" s="29">
        <v>6.7515111985630899E-2</v>
      </c>
      <c r="AY2366" s="30">
        <v>0.32003057572092097</v>
      </c>
      <c r="AZ2366" s="30">
        <v>0.56765685840673497</v>
      </c>
      <c r="BA2366" s="30">
        <v>0.40982558223913701</v>
      </c>
      <c r="BB2366" s="62">
        <v>6.92532978217969E-3</v>
      </c>
      <c r="BC2366" s="108">
        <v>-9.4879583585134206</v>
      </c>
      <c r="BD2366" s="22">
        <v>43747</v>
      </c>
      <c r="BE2366" s="22">
        <v>43783</v>
      </c>
      <c r="BF2366" s="24">
        <v>162</v>
      </c>
      <c r="BG2366" s="22">
        <v>43973</v>
      </c>
    </row>
    <row r="2367" spans="2:59" x14ac:dyDescent="0.25">
      <c r="B2367" s="17" t="s">
        <v>2381</v>
      </c>
      <c r="C2367" s="17" t="s">
        <v>6647</v>
      </c>
      <c r="D2367" s="17" t="s">
        <v>3399</v>
      </c>
      <c r="E2367" s="20" t="s">
        <v>7299</v>
      </c>
      <c r="F2367" s="20" t="s">
        <v>3152</v>
      </c>
      <c r="G2367" s="82" t="s">
        <v>7253</v>
      </c>
      <c r="H2367" s="85" t="s">
        <v>7279</v>
      </c>
      <c r="I2367" s="21" t="s">
        <v>7417</v>
      </c>
      <c r="J2367" s="21" t="s">
        <v>8577</v>
      </c>
      <c r="L2367" s="22">
        <v>44015</v>
      </c>
      <c r="M2367" s="98">
        <v>2281.9133000001302</v>
      </c>
      <c r="N2367" s="94">
        <v>2281.9133000001302</v>
      </c>
      <c r="O2367" s="94">
        <v>2283.6812999993599</v>
      </c>
      <c r="P2367" s="62">
        <f t="shared" si="36"/>
        <v>0.99922581141281397</v>
      </c>
      <c r="Q2367" s="22">
        <v>43976</v>
      </c>
      <c r="R2367" s="99">
        <v>46651943.487000003</v>
      </c>
      <c r="S2367" s="99">
        <v>69640139.039375007</v>
      </c>
      <c r="T2367" s="19"/>
      <c r="U2367" s="23">
        <v>-2.0088751625735299E-4</v>
      </c>
      <c r="V2367" s="63">
        <v>-0.578110038441082</v>
      </c>
      <c r="W2367" s="23">
        <v>2.9355218503042098E-3</v>
      </c>
      <c r="X2367" s="63">
        <v>-9.3092177796352207</v>
      </c>
      <c r="Y2367" s="23">
        <v>3.15605790019617E-2</v>
      </c>
      <c r="Z2367" s="63">
        <v>16.356661280791698</v>
      </c>
      <c r="AA2367" s="23">
        <v>4.5964650735186303E-2</v>
      </c>
      <c r="AB2367" s="63">
        <v>21.503080783179001</v>
      </c>
      <c r="AC2367" s="23">
        <v>0.11124117206607501</v>
      </c>
      <c r="AD2367" s="63">
        <v>31.191414454137</v>
      </c>
      <c r="AE2367" s="23">
        <v>0.13873702379350999</v>
      </c>
      <c r="AF2367" s="64">
        <v>26.067043963324998</v>
      </c>
      <c r="AG2367" s="23">
        <v>1.55025536514586E-4</v>
      </c>
      <c r="AH2367" s="63">
        <v>-6.0793232471041803</v>
      </c>
      <c r="AI2367" s="23">
        <v>3.5036218570894603E-2</v>
      </c>
      <c r="AJ2367" s="63">
        <v>13.589734829292899</v>
      </c>
      <c r="AK2367" s="23">
        <v>1.1105766847357199</v>
      </c>
      <c r="AL2367" s="23">
        <v>5.8753822491780697E-2</v>
      </c>
      <c r="AM2367" s="63">
        <v>83.199548352044104</v>
      </c>
      <c r="AN2367" s="19"/>
      <c r="AO2367" s="26">
        <v>2.7444050439953599E-2</v>
      </c>
      <c r="AP2367" s="26">
        <v>-4.3102454358668198E-2</v>
      </c>
      <c r="AQ2367" s="26">
        <v>3.8367720537280499E-2</v>
      </c>
      <c r="AR2367" s="26">
        <v>-2.7623642371509001E-2</v>
      </c>
      <c r="AS2367" s="24">
        <v>7</v>
      </c>
      <c r="AT2367" s="24">
        <v>5</v>
      </c>
      <c r="AU2367" s="24">
        <v>7</v>
      </c>
      <c r="AV2367" s="25">
        <v>5</v>
      </c>
      <c r="AW2367" s="19"/>
      <c r="AX2367" s="29">
        <v>6.7510128461508404E-2</v>
      </c>
      <c r="AY2367" s="30">
        <v>0.27712940746187098</v>
      </c>
      <c r="AZ2367" s="30">
        <v>0.55753140795059197</v>
      </c>
      <c r="BA2367" s="30">
        <v>0.35455856486351001</v>
      </c>
      <c r="BB2367" s="62">
        <v>6.9247527254265202E-3</v>
      </c>
      <c r="BC2367" s="108">
        <v>-9.5147330102190608</v>
      </c>
      <c r="BD2367" s="22">
        <v>43747</v>
      </c>
      <c r="BE2367" s="22">
        <v>43783</v>
      </c>
      <c r="BF2367" s="24">
        <v>162</v>
      </c>
      <c r="BG2367" s="22">
        <v>43973</v>
      </c>
    </row>
    <row r="2368" spans="2:59" x14ac:dyDescent="0.25">
      <c r="B2368" s="17" t="s">
        <v>2382</v>
      </c>
      <c r="C2368" s="17" t="s">
        <v>6648</v>
      </c>
      <c r="D2368" s="17" t="s">
        <v>3399</v>
      </c>
      <c r="E2368" s="20" t="s">
        <v>7300</v>
      </c>
      <c r="F2368" s="20" t="s">
        <v>3152</v>
      </c>
      <c r="G2368" s="82" t="s">
        <v>7253</v>
      </c>
      <c r="H2368" s="85" t="s">
        <v>7279</v>
      </c>
      <c r="I2368" s="21" t="s">
        <v>7417</v>
      </c>
      <c r="J2368" s="21" t="s">
        <v>8578</v>
      </c>
      <c r="L2368" s="22">
        <v>44015</v>
      </c>
      <c r="M2368" s="98">
        <v>1174.75669999979</v>
      </c>
      <c r="N2368" s="94">
        <v>1174.75669999979</v>
      </c>
      <c r="O2368" s="94">
        <v>1176.2950999997599</v>
      </c>
      <c r="P2368" s="62">
        <f t="shared" si="36"/>
        <v>0.99869216491680513</v>
      </c>
      <c r="Q2368" s="22">
        <v>43976</v>
      </c>
      <c r="R2368" s="99">
        <v>12727868.358999999</v>
      </c>
      <c r="S2368" s="99">
        <v>20348910.354625002</v>
      </c>
      <c r="T2368" s="19"/>
      <c r="U2368" s="23">
        <v>-2.14551584576839E-4</v>
      </c>
      <c r="V2368" s="63">
        <v>-0.57947644527303099</v>
      </c>
      <c r="W2368" s="23">
        <v>2.5234688146156298E-3</v>
      </c>
      <c r="X2368" s="63">
        <v>-9.3504230832040793</v>
      </c>
      <c r="Y2368" s="23">
        <v>2.8991872259212001E-2</v>
      </c>
      <c r="Z2368" s="63">
        <v>16.0997906065022</v>
      </c>
      <c r="AA2368" s="23">
        <v>4.0733441137490403E-2</v>
      </c>
      <c r="AB2368" s="63">
        <v>20.9799598233949</v>
      </c>
      <c r="AC2368" s="23">
        <v>0.100168674398446</v>
      </c>
      <c r="AD2368" s="63">
        <v>30.084164687374098</v>
      </c>
      <c r="AE2368" s="23">
        <v>0.12141320454436901</v>
      </c>
      <c r="AF2368" s="64">
        <v>24.334662038396299</v>
      </c>
      <c r="AG2368" s="23">
        <v>1.13994041385013E-4</v>
      </c>
      <c r="AH2368" s="63">
        <v>-6.0834263966171402</v>
      </c>
      <c r="AI2368" s="23">
        <v>3.2416416272099E-2</v>
      </c>
      <c r="AJ2368" s="63">
        <v>13.327754599420601</v>
      </c>
      <c r="AK2368" s="23">
        <v>0.173348681580974</v>
      </c>
      <c r="AL2368" s="23">
        <v>4.3883550284590497E-2</v>
      </c>
      <c r="AM2368" s="63">
        <v>16.705386801011599</v>
      </c>
      <c r="AN2368" s="19"/>
      <c r="AO2368" s="26">
        <v>2.7430005200585601E-2</v>
      </c>
      <c r="AP2368" s="26">
        <v>-4.3115608251391699E-2</v>
      </c>
      <c r="AQ2368" s="26">
        <v>3.7941111308100503E-2</v>
      </c>
      <c r="AR2368" s="26">
        <v>-2.8036492981300402E-2</v>
      </c>
      <c r="AS2368" s="24">
        <v>7</v>
      </c>
      <c r="AT2368" s="24">
        <v>5</v>
      </c>
      <c r="AU2368" s="24">
        <v>7</v>
      </c>
      <c r="AV2368" s="25">
        <v>5</v>
      </c>
      <c r="AW2368" s="19"/>
      <c r="AX2368" s="29">
        <v>6.7502247539014196E-2</v>
      </c>
      <c r="AY2368" s="30">
        <v>0.205887921488284</v>
      </c>
      <c r="AZ2368" s="30">
        <v>0.54071925745756699</v>
      </c>
      <c r="BA2368" s="30">
        <v>0.26300542131821197</v>
      </c>
      <c r="BB2368" s="62">
        <v>6.9238350582236296E-3</v>
      </c>
      <c r="BC2368" s="108">
        <v>-9.5593493343621994</v>
      </c>
      <c r="BD2368" s="22">
        <v>43747</v>
      </c>
      <c r="BE2368" s="22">
        <v>43783</v>
      </c>
      <c r="BF2368" s="24">
        <v>163</v>
      </c>
      <c r="BG2368" s="22">
        <v>43976</v>
      </c>
    </row>
    <row r="2369" spans="2:59" x14ac:dyDescent="0.25">
      <c r="B2369" s="17" t="s">
        <v>2383</v>
      </c>
      <c r="C2369" s="17" t="s">
        <v>6649</v>
      </c>
      <c r="D2369" s="17" t="s">
        <v>3399</v>
      </c>
      <c r="E2369" s="20" t="s">
        <v>7301</v>
      </c>
      <c r="F2369" s="20" t="s">
        <v>3152</v>
      </c>
      <c r="G2369" s="82" t="s">
        <v>7253</v>
      </c>
      <c r="H2369" s="85" t="s">
        <v>7279</v>
      </c>
      <c r="I2369" s="21" t="s">
        <v>7417</v>
      </c>
      <c r="J2369" s="21" t="s">
        <v>8579</v>
      </c>
      <c r="L2369" s="22">
        <v>44015</v>
      </c>
      <c r="M2369" s="98">
        <v>1228.73970000073</v>
      </c>
      <c r="N2369" s="94">
        <v>1228.73970000073</v>
      </c>
      <c r="O2369" s="94">
        <v>1229.1894000005</v>
      </c>
      <c r="P2369" s="62">
        <f t="shared" si="36"/>
        <v>0.99963414913944926</v>
      </c>
      <c r="Q2369" s="22">
        <v>44013</v>
      </c>
      <c r="R2369" s="99">
        <v>2535390.341</v>
      </c>
      <c r="S2369" s="99">
        <v>2765347.61760156</v>
      </c>
      <c r="T2369" s="19"/>
      <c r="U2369" s="23">
        <v>-1.77874219843943E-4</v>
      </c>
      <c r="V2369" s="63">
        <v>-0.575808708799741</v>
      </c>
      <c r="W2369" s="23">
        <v>3.6282025193941098E-3</v>
      </c>
      <c r="X2369" s="63">
        <v>-9.2399497127335106</v>
      </c>
      <c r="Y2369" s="23">
        <v>3.5890371993446003E-2</v>
      </c>
      <c r="Z2369" s="63">
        <v>16.789640579925599</v>
      </c>
      <c r="AA2369" s="23">
        <v>5.4812147005577599E-2</v>
      </c>
      <c r="AB2369" s="63">
        <v>22.387830410210899</v>
      </c>
      <c r="AC2369" s="23">
        <v>0.13009412302926601</v>
      </c>
      <c r="AD2369" s="63">
        <v>33.076709550456101</v>
      </c>
      <c r="AE2369" s="23">
        <v>0.167825346039608</v>
      </c>
      <c r="AF2369" s="64">
        <v>28.975876187934801</v>
      </c>
      <c r="AG2369" s="23">
        <v>2.2410091878555201E-4</v>
      </c>
      <c r="AH2369" s="63">
        <v>-6.0724157088770898</v>
      </c>
      <c r="AI2369" s="23">
        <v>3.9452315069865997E-2</v>
      </c>
      <c r="AJ2369" s="63">
        <v>14.031344479197299</v>
      </c>
      <c r="AK2369" s="23">
        <v>0.22873970000015101</v>
      </c>
      <c r="AL2369" s="23">
        <v>5.6900249424870701E-2</v>
      </c>
      <c r="AM2369" s="63">
        <v>22.244488642929401</v>
      </c>
      <c r="AN2369" s="19"/>
      <c r="AO2369" s="26">
        <v>2.7467614247143501E-2</v>
      </c>
      <c r="AP2369" s="26">
        <v>-4.3080380160972702E-2</v>
      </c>
      <c r="AQ2369" s="26">
        <v>3.9084862144591198E-2</v>
      </c>
      <c r="AR2369" s="26">
        <v>-2.6929679071145102E-2</v>
      </c>
      <c r="AS2369" s="24">
        <v>8</v>
      </c>
      <c r="AT2369" s="24">
        <v>4</v>
      </c>
      <c r="AU2369" s="24">
        <v>7</v>
      </c>
      <c r="AV2369" s="25">
        <v>5</v>
      </c>
      <c r="AW2369" s="19"/>
      <c r="AX2369" s="29">
        <v>6.7524366633224406E-2</v>
      </c>
      <c r="AY2369" s="30">
        <v>0.397548690234999</v>
      </c>
      <c r="AZ2369" s="30">
        <v>0.58595473743389404</v>
      </c>
      <c r="BA2369" s="30">
        <v>0.50994183707825902</v>
      </c>
      <c r="BB2369" s="62">
        <v>6.9263983929249697E-3</v>
      </c>
      <c r="BC2369" s="108">
        <v>-9.4397298511030403</v>
      </c>
      <c r="BD2369" s="22">
        <v>43747</v>
      </c>
      <c r="BE2369" s="22">
        <v>43783</v>
      </c>
      <c r="BF2369" s="24">
        <v>160</v>
      </c>
      <c r="BG2369" s="22">
        <v>43971</v>
      </c>
    </row>
    <row r="2370" spans="2:59" x14ac:dyDescent="0.25">
      <c r="B2370" s="17" t="s">
        <v>2384</v>
      </c>
      <c r="C2370" s="17" t="s">
        <v>6650</v>
      </c>
      <c r="D2370" s="17" t="s">
        <v>3399</v>
      </c>
      <c r="E2370" s="20" t="s">
        <v>7302</v>
      </c>
      <c r="F2370" s="20" t="s">
        <v>3152</v>
      </c>
      <c r="G2370" s="82" t="s">
        <v>7253</v>
      </c>
      <c r="H2370" s="85" t="s">
        <v>7279</v>
      </c>
      <c r="I2370" s="21" t="s">
        <v>7417</v>
      </c>
      <c r="J2370" s="21" t="s">
        <v>8580</v>
      </c>
      <c r="L2370" s="22">
        <v>44015</v>
      </c>
      <c r="M2370" s="98">
        <v>1823.47409999929</v>
      </c>
      <c r="N2370" s="94">
        <v>1823.47409999929</v>
      </c>
      <c r="O2370" s="94">
        <v>1825.8620999995601</v>
      </c>
      <c r="P2370" s="62">
        <f t="shared" si="36"/>
        <v>0.9986921246679743</v>
      </c>
      <c r="Q2370" s="22">
        <v>43976</v>
      </c>
      <c r="R2370" s="99">
        <v>43280595.055</v>
      </c>
      <c r="S2370" s="99">
        <v>58795170.213062502</v>
      </c>
      <c r="T2370" s="19"/>
      <c r="U2370" s="23">
        <v>-2.14544341361034E-4</v>
      </c>
      <c r="V2370" s="63">
        <v>-0.57947572095144995</v>
      </c>
      <c r="W2370" s="23">
        <v>2.52341504165088E-3</v>
      </c>
      <c r="X2370" s="63">
        <v>-9.3504284605005505</v>
      </c>
      <c r="Y2370" s="23">
        <v>2.8991855246204099E-2</v>
      </c>
      <c r="Z2370" s="63">
        <v>16.099788905208701</v>
      </c>
      <c r="AA2370" s="23">
        <v>4.0733405858190998E-2</v>
      </c>
      <c r="AB2370" s="63">
        <v>20.979956295486801</v>
      </c>
      <c r="AC2370" s="23">
        <v>0.100168656712485</v>
      </c>
      <c r="AD2370" s="63">
        <v>30.0841629187926</v>
      </c>
      <c r="AE2370" s="23">
        <v>0.121767482811265</v>
      </c>
      <c r="AF2370" s="64">
        <v>24.370089865085902</v>
      </c>
      <c r="AG2370" s="23">
        <v>1.13971282189596E-4</v>
      </c>
      <c r="AH2370" s="63">
        <v>-6.0834286725366802</v>
      </c>
      <c r="AI2370" s="23">
        <v>3.24164107332763E-2</v>
      </c>
      <c r="AJ2370" s="63">
        <v>13.327754045531</v>
      </c>
      <c r="AK2370" s="23">
        <v>0.58951359408616599</v>
      </c>
      <c r="AL2370" s="23">
        <v>4.8236539070785497E-2</v>
      </c>
      <c r="AM2370" s="63">
        <v>74.390464107622407</v>
      </c>
      <c r="AN2370" s="19"/>
      <c r="AO2370" s="26">
        <v>2.7429953921455301E-2</v>
      </c>
      <c r="AP2370" s="26">
        <v>-4.3115562159073299E-2</v>
      </c>
      <c r="AQ2370" s="26">
        <v>3.7941031192531199E-2</v>
      </c>
      <c r="AR2370" s="26">
        <v>-2.8036551577315501E-2</v>
      </c>
      <c r="AS2370" s="24">
        <v>7</v>
      </c>
      <c r="AT2370" s="24">
        <v>5</v>
      </c>
      <c r="AU2370" s="24">
        <v>7</v>
      </c>
      <c r="AV2370" s="25">
        <v>5</v>
      </c>
      <c r="AW2370" s="19"/>
      <c r="AX2370" s="29">
        <v>6.7502222313778504E-2</v>
      </c>
      <c r="AY2370" s="30">
        <v>0.20588922497449899</v>
      </c>
      <c r="AZ2370" s="30">
        <v>0.54071948614091503</v>
      </c>
      <c r="BA2370" s="30">
        <v>0.26300701457648801</v>
      </c>
      <c r="BB2370" s="62">
        <v>6.92383251501269E-3</v>
      </c>
      <c r="BC2370" s="108">
        <v>-9.5593508110614493</v>
      </c>
      <c r="BD2370" s="22">
        <v>43747</v>
      </c>
      <c r="BE2370" s="22">
        <v>43783</v>
      </c>
      <c r="BF2370" s="24">
        <v>163</v>
      </c>
      <c r="BG2370" s="22">
        <v>43976</v>
      </c>
    </row>
    <row r="2371" spans="2:59" x14ac:dyDescent="0.25">
      <c r="B2371" s="17" t="s">
        <v>2385</v>
      </c>
      <c r="C2371" s="17" t="s">
        <v>6651</v>
      </c>
      <c r="D2371" s="17" t="s">
        <v>3399</v>
      </c>
      <c r="E2371" s="20" t="s">
        <v>7303</v>
      </c>
      <c r="F2371" s="20" t="s">
        <v>3152</v>
      </c>
      <c r="G2371" s="82" t="s">
        <v>7253</v>
      </c>
      <c r="H2371" s="85" t="s">
        <v>7279</v>
      </c>
      <c r="I2371" s="21" t="s">
        <v>7417</v>
      </c>
      <c r="J2371" s="21" t="s">
        <v>8581</v>
      </c>
      <c r="L2371" s="22">
        <v>44015</v>
      </c>
      <c r="M2371" s="98">
        <v>1545.8224999997799</v>
      </c>
      <c r="N2371" s="94">
        <v>1545.8224999997799</v>
      </c>
      <c r="O2371" s="94">
        <v>1550.0385999996199</v>
      </c>
      <c r="P2371" s="62">
        <f t="shared" si="36"/>
        <v>0.99728000322066745</v>
      </c>
      <c r="Q2371" s="22">
        <v>43747</v>
      </c>
      <c r="R2371" s="99">
        <v>36866439.362000003</v>
      </c>
      <c r="S2371" s="99">
        <v>54137426.904062502</v>
      </c>
      <c r="T2371" s="19"/>
      <c r="U2371" s="23">
        <v>-2.2280904977378701E-4</v>
      </c>
      <c r="V2371" s="63">
        <v>-0.58030219179272502</v>
      </c>
      <c r="W2371" s="23">
        <v>2.2762582775612801E-3</v>
      </c>
      <c r="X2371" s="63">
        <v>-9.3751441369095101</v>
      </c>
      <c r="Y2371" s="23">
        <v>2.7453642960608701E-2</v>
      </c>
      <c r="Z2371" s="63">
        <v>15.945967676641899</v>
      </c>
      <c r="AA2371" s="23">
        <v>3.7607244592436501E-2</v>
      </c>
      <c r="AB2371" s="63">
        <v>20.667340168904001</v>
      </c>
      <c r="AC2371" s="23">
        <v>9.3578091855306397E-2</v>
      </c>
      <c r="AD2371" s="63">
        <v>29.425106433074699</v>
      </c>
      <c r="AE2371" s="23">
        <v>0.111707182115497</v>
      </c>
      <c r="AF2371" s="64">
        <v>23.3640597955091</v>
      </c>
      <c r="AG2371" s="23">
        <v>8.9280832980875898E-5</v>
      </c>
      <c r="AH2371" s="63">
        <v>-6.0858977174575601</v>
      </c>
      <c r="AI2371" s="23">
        <v>3.0847691501549E-2</v>
      </c>
      <c r="AJ2371" s="63">
        <v>13.1708821223583</v>
      </c>
      <c r="AK2371" s="23">
        <v>0.54189067876897801</v>
      </c>
      <c r="AL2371" s="23">
        <v>4.5000212468949002E-2</v>
      </c>
      <c r="AM2371" s="63">
        <v>69.628172575961798</v>
      </c>
      <c r="AN2371" s="19"/>
      <c r="AO2371" s="26">
        <v>2.7421523789598699E-2</v>
      </c>
      <c r="AP2371" s="26">
        <v>-4.3123448903352297E-2</v>
      </c>
      <c r="AQ2371" s="26">
        <v>3.76851531309512E-2</v>
      </c>
      <c r="AR2371" s="26">
        <v>-2.82841572961843E-2</v>
      </c>
      <c r="AS2371" s="24">
        <v>7</v>
      </c>
      <c r="AT2371" s="24">
        <v>5</v>
      </c>
      <c r="AU2371" s="24">
        <v>7</v>
      </c>
      <c r="AV2371" s="25">
        <v>5</v>
      </c>
      <c r="AW2371" s="19"/>
      <c r="AX2371" s="29">
        <v>6.7497707271322704E-2</v>
      </c>
      <c r="AY2371" s="30">
        <v>0.163302111119947</v>
      </c>
      <c r="AZ2371" s="30">
        <v>0.53067079297124997</v>
      </c>
      <c r="BA2371" s="30">
        <v>0.20841162508531899</v>
      </c>
      <c r="BB2371" s="62">
        <v>6.9233041862662497E-3</v>
      </c>
      <c r="BC2371" s="108">
        <v>-9.5861096619773907</v>
      </c>
      <c r="BD2371" s="22">
        <v>43747</v>
      </c>
      <c r="BE2371" s="22">
        <v>43783</v>
      </c>
      <c r="BF2371" s="24"/>
      <c r="BG2371" s="22"/>
    </row>
    <row r="2372" spans="2:59" x14ac:dyDescent="0.25">
      <c r="B2372" s="17" t="s">
        <v>2386</v>
      </c>
      <c r="C2372" s="17" t="s">
        <v>6652</v>
      </c>
      <c r="D2372" s="17" t="s">
        <v>3400</v>
      </c>
      <c r="E2372" s="20" t="s">
        <v>7296</v>
      </c>
      <c r="F2372" s="20" t="s">
        <v>3152</v>
      </c>
      <c r="G2372" s="82" t="s">
        <v>7251</v>
      </c>
      <c r="H2372" s="85" t="s">
        <v>7263</v>
      </c>
      <c r="I2372" s="21" t="s">
        <v>7417</v>
      </c>
      <c r="J2372" s="21" t="s">
        <v>8582</v>
      </c>
      <c r="L2372" s="22">
        <v>44015</v>
      </c>
      <c r="M2372" s="98">
        <v>1174.1857999991601</v>
      </c>
      <c r="N2372" s="94">
        <v>1174.1857999991601</v>
      </c>
      <c r="O2372" s="94">
        <v>1184.8468999993099</v>
      </c>
      <c r="P2372" s="62">
        <f t="shared" si="36"/>
        <v>0.99100212862931403</v>
      </c>
      <c r="Q2372" s="22">
        <v>43847</v>
      </c>
      <c r="R2372" s="99">
        <v>4227.0690000000004</v>
      </c>
      <c r="S2372" s="99">
        <v>4028.31518702316</v>
      </c>
      <c r="T2372" s="19"/>
      <c r="U2372" s="23">
        <v>1.1064141581300601E-3</v>
      </c>
      <c r="V2372" s="63">
        <v>-0.44737987100234</v>
      </c>
      <c r="W2372" s="23">
        <v>3.6645444693931502E-2</v>
      </c>
      <c r="X2372" s="63">
        <v>-5.9382254952724898</v>
      </c>
      <c r="Y2372" s="23">
        <v>7.8357559759751894E-3</v>
      </c>
      <c r="Z2372" s="63">
        <v>13.9841789781785</v>
      </c>
      <c r="AA2372" s="23">
        <v>7.9915246506061494E-2</v>
      </c>
      <c r="AB2372" s="63">
        <v>24.898140360252</v>
      </c>
      <c r="AC2372" s="23"/>
      <c r="AD2372" s="63"/>
      <c r="AE2372" s="23"/>
      <c r="AF2372" s="64"/>
      <c r="AG2372" s="23">
        <v>3.7072309078212099E-3</v>
      </c>
      <c r="AH2372" s="63">
        <v>-5.7241027099735202</v>
      </c>
      <c r="AI2372" s="23">
        <v>2.0181009163934501E-2</v>
      </c>
      <c r="AJ2372" s="63">
        <v>12.104213888596901</v>
      </c>
      <c r="AK2372" s="23">
        <v>0.17425167551846199</v>
      </c>
      <c r="AL2372" s="23">
        <v>8.0631978367891904E-2</v>
      </c>
      <c r="AM2372" s="63">
        <v>37.319868550228399</v>
      </c>
      <c r="AN2372" s="19"/>
      <c r="AO2372" s="26">
        <v>2.1456772810779502E-2</v>
      </c>
      <c r="AP2372" s="26">
        <v>-3.1902050624012197E-2</v>
      </c>
      <c r="AQ2372" s="26">
        <v>6.5307948985719094E-2</v>
      </c>
      <c r="AR2372" s="26">
        <v>-8.2370662060420693E-2</v>
      </c>
      <c r="AS2372" s="24">
        <v>8</v>
      </c>
      <c r="AT2372" s="24">
        <v>4</v>
      </c>
      <c r="AU2372" s="24">
        <v>7</v>
      </c>
      <c r="AV2372" s="25">
        <v>5</v>
      </c>
      <c r="AW2372" s="19"/>
      <c r="AX2372" s="29">
        <v>8.4016261798969899E-2</v>
      </c>
      <c r="AY2372" s="30">
        <v>0.61912294887952202</v>
      </c>
      <c r="AZ2372" s="30">
        <v>0.75235307419097797</v>
      </c>
      <c r="BA2372" s="30">
        <v>0.847359733798839</v>
      </c>
      <c r="BB2372" s="62">
        <v>8.6550754433756105E-3</v>
      </c>
      <c r="BC2372" s="108">
        <v>-17.052245315397201</v>
      </c>
      <c r="BD2372" s="22">
        <v>43847</v>
      </c>
      <c r="BE2372" s="22">
        <v>43914</v>
      </c>
      <c r="BF2372" s="24"/>
      <c r="BG2372" s="22"/>
    </row>
    <row r="2373" spans="2:59" x14ac:dyDescent="0.25">
      <c r="B2373" s="17" t="s">
        <v>2387</v>
      </c>
      <c r="C2373" s="17" t="s">
        <v>6653</v>
      </c>
      <c r="D2373" s="17" t="s">
        <v>3400</v>
      </c>
      <c r="E2373" s="20" t="s">
        <v>7298</v>
      </c>
      <c r="F2373" s="20" t="s">
        <v>3152</v>
      </c>
      <c r="G2373" s="82" t="s">
        <v>7251</v>
      </c>
      <c r="H2373" s="85" t="s">
        <v>7263</v>
      </c>
      <c r="I2373" s="21" t="s">
        <v>7417</v>
      </c>
      <c r="J2373" s="21" t="s">
        <v>8583</v>
      </c>
      <c r="L2373" s="22">
        <v>44015</v>
      </c>
      <c r="M2373" s="98">
        <v>2149.5258000008798</v>
      </c>
      <c r="N2373" s="94">
        <v>2149.5258000008798</v>
      </c>
      <c r="O2373" s="94">
        <v>2160.5665000006602</v>
      </c>
      <c r="P2373" s="62">
        <f t="shared" ref="P2373:P2436" si="37">IFERROR(N2373/O2373,"")</f>
        <v>0.99488990503195485</v>
      </c>
      <c r="Q2373" s="22">
        <v>43847</v>
      </c>
      <c r="R2373" s="99">
        <v>6429978.79</v>
      </c>
      <c r="S2373" s="99">
        <v>6456521.5353437504</v>
      </c>
      <c r="T2373" s="19"/>
      <c r="U2373" s="23">
        <v>1.1298029894533099E-3</v>
      </c>
      <c r="V2373" s="63">
        <v>-0.445040987870016</v>
      </c>
      <c r="W2373" s="23">
        <v>3.7371117416114402E-2</v>
      </c>
      <c r="X2373" s="63">
        <v>-5.8656582230541998</v>
      </c>
      <c r="Y2373" s="23">
        <v>1.2120581171984701E-2</v>
      </c>
      <c r="Z2373" s="63">
        <v>14.4126614977868</v>
      </c>
      <c r="AA2373" s="23">
        <v>8.9172323083475905E-2</v>
      </c>
      <c r="AB2373" s="63">
        <v>25.823848018015301</v>
      </c>
      <c r="AC2373" s="23">
        <v>0.19465235672570999</v>
      </c>
      <c r="AD2373" s="63">
        <v>39.532532920129597</v>
      </c>
      <c r="AE2373" s="23">
        <v>0.208619096582115</v>
      </c>
      <c r="AF2373" s="64">
        <v>33.055251242185498</v>
      </c>
      <c r="AG2373" s="23">
        <v>3.7772766609123201E-3</v>
      </c>
      <c r="AH2373" s="63">
        <v>-5.7170981346644103</v>
      </c>
      <c r="AI2373" s="23">
        <v>2.45897638542374E-2</v>
      </c>
      <c r="AJ2373" s="63">
        <v>12.545089357634399</v>
      </c>
      <c r="AK2373" s="23">
        <v>1.1495257999992501</v>
      </c>
      <c r="AL2373" s="23">
        <v>6.27628092479426E-2</v>
      </c>
      <c r="AM2373" s="63">
        <v>69.912390155717702</v>
      </c>
      <c r="AN2373" s="19"/>
      <c r="AO2373" s="26">
        <v>2.1480460463863E-2</v>
      </c>
      <c r="AP2373" s="26">
        <v>-3.1879529911748299E-2</v>
      </c>
      <c r="AQ2373" s="26">
        <v>6.60503143280948E-2</v>
      </c>
      <c r="AR2373" s="26">
        <v>-8.1707239698589507E-2</v>
      </c>
      <c r="AS2373" s="24">
        <v>9</v>
      </c>
      <c r="AT2373" s="24">
        <v>3</v>
      </c>
      <c r="AU2373" s="24">
        <v>7</v>
      </c>
      <c r="AV2373" s="25">
        <v>5</v>
      </c>
      <c r="AW2373" s="19"/>
      <c r="AX2373" s="29">
        <v>8.4026251186587603E-2</v>
      </c>
      <c r="AY2373" s="30">
        <v>0.72010922291701696</v>
      </c>
      <c r="AZ2373" s="30">
        <v>0.78533710547890201</v>
      </c>
      <c r="BA2373" s="30">
        <v>0.98875561680324597</v>
      </c>
      <c r="BB2373" s="62">
        <v>8.6563522043979907E-3</v>
      </c>
      <c r="BC2373" s="108">
        <v>-16.922580258484199</v>
      </c>
      <c r="BD2373" s="22">
        <v>43847</v>
      </c>
      <c r="BE2373" s="22">
        <v>43914</v>
      </c>
      <c r="BF2373" s="24"/>
      <c r="BG2373" s="22"/>
    </row>
    <row r="2374" spans="2:59" x14ac:dyDescent="0.25">
      <c r="B2374" s="17" t="s">
        <v>2388</v>
      </c>
      <c r="C2374" s="17" t="s">
        <v>6654</v>
      </c>
      <c r="D2374" s="17" t="s">
        <v>3400</v>
      </c>
      <c r="E2374" s="20" t="s">
        <v>7299</v>
      </c>
      <c r="F2374" s="20" t="s">
        <v>3152</v>
      </c>
      <c r="G2374" s="82" t="s">
        <v>7251</v>
      </c>
      <c r="H2374" s="85" t="s">
        <v>7263</v>
      </c>
      <c r="I2374" s="21" t="s">
        <v>7417</v>
      </c>
      <c r="J2374" s="21" t="s">
        <v>8584</v>
      </c>
      <c r="L2374" s="22">
        <v>44015</v>
      </c>
      <c r="M2374" s="98">
        <v>1904.6381000000999</v>
      </c>
      <c r="N2374" s="94">
        <v>1904.6381000000999</v>
      </c>
      <c r="O2374" s="94">
        <v>1926.35419999994</v>
      </c>
      <c r="P2374" s="62">
        <f t="shared" si="37"/>
        <v>0.98872683953976859</v>
      </c>
      <c r="Q2374" s="22">
        <v>43847</v>
      </c>
      <c r="R2374" s="99">
        <v>28991601.855</v>
      </c>
      <c r="S2374" s="99">
        <v>29524704.718499999</v>
      </c>
      <c r="T2374" s="19"/>
      <c r="U2374" s="23">
        <v>1.0927913408522701E-3</v>
      </c>
      <c r="V2374" s="63">
        <v>-0.44874215273011903</v>
      </c>
      <c r="W2374" s="23">
        <v>3.62206438803696E-2</v>
      </c>
      <c r="X2374" s="63">
        <v>-5.9807055766286803</v>
      </c>
      <c r="Y2374" s="23">
        <v>5.3300534509617102E-3</v>
      </c>
      <c r="Z2374" s="63">
        <v>13.733608725684499</v>
      </c>
      <c r="AA2374" s="23">
        <v>7.4526871519992696E-2</v>
      </c>
      <c r="AB2374" s="63">
        <v>24.359302861645102</v>
      </c>
      <c r="AC2374" s="23">
        <v>0.16278371666529001</v>
      </c>
      <c r="AD2374" s="63">
        <v>36.345668914087597</v>
      </c>
      <c r="AE2374" s="23">
        <v>0.16060273112088899</v>
      </c>
      <c r="AF2374" s="64">
        <v>28.2536146960629</v>
      </c>
      <c r="AG2374" s="23">
        <v>3.6659474917542E-3</v>
      </c>
      <c r="AH2374" s="63">
        <v>-5.7282310515802202</v>
      </c>
      <c r="AI2374" s="23">
        <v>1.7602634707145601E-2</v>
      </c>
      <c r="AJ2374" s="63">
        <v>11.846376442918</v>
      </c>
      <c r="AK2374" s="23">
        <v>0.90463810000102995</v>
      </c>
      <c r="AL2374" s="23">
        <v>5.25865345916827E-2</v>
      </c>
      <c r="AM2374" s="63">
        <v>45.423620155837902</v>
      </c>
      <c r="AN2374" s="19"/>
      <c r="AO2374" s="26">
        <v>2.1442625780764502E-2</v>
      </c>
      <c r="AP2374" s="26">
        <v>-3.1915331619529801E-2</v>
      </c>
      <c r="AQ2374" s="26">
        <v>6.4867995248277993E-2</v>
      </c>
      <c r="AR2374" s="26">
        <v>-8.2759522181731895E-2</v>
      </c>
      <c r="AS2374" s="24">
        <v>8</v>
      </c>
      <c r="AT2374" s="24">
        <v>4</v>
      </c>
      <c r="AU2374" s="24">
        <v>7</v>
      </c>
      <c r="AV2374" s="25">
        <v>5</v>
      </c>
      <c r="AW2374" s="19"/>
      <c r="AX2374" s="29">
        <v>8.4010742466052807E-2</v>
      </c>
      <c r="AY2374" s="30">
        <v>0.56033778467099205</v>
      </c>
      <c r="AZ2374" s="30">
        <v>0.73315168407771103</v>
      </c>
      <c r="BA2374" s="30">
        <v>0.76545480640197605</v>
      </c>
      <c r="BB2374" s="62">
        <v>8.6543612925470397E-3</v>
      </c>
      <c r="BC2374" s="108">
        <v>-17.1282051867456</v>
      </c>
      <c r="BD2374" s="22">
        <v>43847</v>
      </c>
      <c r="BE2374" s="22">
        <v>43914</v>
      </c>
      <c r="BF2374" s="24"/>
      <c r="BG2374" s="22"/>
    </row>
    <row r="2375" spans="2:59" x14ac:dyDescent="0.25">
      <c r="B2375" s="17" t="s">
        <v>2389</v>
      </c>
      <c r="C2375" s="17" t="s">
        <v>6655</v>
      </c>
      <c r="D2375" s="17" t="s">
        <v>3400</v>
      </c>
      <c r="E2375" s="20" t="s">
        <v>7408</v>
      </c>
      <c r="F2375" s="20" t="s">
        <v>3152</v>
      </c>
      <c r="G2375" s="82" t="s">
        <v>7251</v>
      </c>
      <c r="H2375" s="85" t="s">
        <v>7263</v>
      </c>
      <c r="I2375" s="21" t="s">
        <v>7417</v>
      </c>
      <c r="J2375" s="21" t="s">
        <v>8585</v>
      </c>
      <c r="L2375" s="22">
        <v>44015</v>
      </c>
      <c r="M2375" s="98">
        <v>1351.1395999994099</v>
      </c>
      <c r="N2375" s="94">
        <v>1351.1395999994099</v>
      </c>
      <c r="O2375" s="94">
        <v>1358.3921000007499</v>
      </c>
      <c r="P2375" s="62">
        <f t="shared" si="37"/>
        <v>0.9946609671822032</v>
      </c>
      <c r="Q2375" s="22">
        <v>43847</v>
      </c>
      <c r="R2375" s="99">
        <v>524279.71399999998</v>
      </c>
      <c r="S2375" s="99">
        <v>461614.170725098</v>
      </c>
      <c r="T2375" s="19"/>
      <c r="U2375" s="23">
        <v>1.1284686333965499E-3</v>
      </c>
      <c r="V2375" s="63">
        <v>-0.44517442347569203</v>
      </c>
      <c r="W2375" s="23">
        <v>3.7328449665437802E-2</v>
      </c>
      <c r="X2375" s="63">
        <v>-5.86992499812186</v>
      </c>
      <c r="Y2375" s="23">
        <v>1.1868265517478001E-2</v>
      </c>
      <c r="Z2375" s="63">
        <v>14.387429932336101</v>
      </c>
      <c r="AA2375" s="23">
        <v>8.86263832726399E-2</v>
      </c>
      <c r="AB2375" s="63">
        <v>25.769254036917101</v>
      </c>
      <c r="AC2375" s="23">
        <v>0.19345664680091401</v>
      </c>
      <c r="AD2375" s="63">
        <v>39.412961927650002</v>
      </c>
      <c r="AE2375" s="23">
        <v>0.206806076028442</v>
      </c>
      <c r="AF2375" s="64">
        <v>32.873949186818201</v>
      </c>
      <c r="AG2375" s="23">
        <v>3.7731582233391202E-3</v>
      </c>
      <c r="AH2375" s="63">
        <v>-5.71750997842173</v>
      </c>
      <c r="AI2375" s="23">
        <v>2.4330141381142301E-2</v>
      </c>
      <c r="AJ2375" s="63">
        <v>12.5191271103249</v>
      </c>
      <c r="AK2375" s="23">
        <v>0.351139599999297</v>
      </c>
      <c r="AL2375" s="23">
        <v>6.9672545270805103E-2</v>
      </c>
      <c r="AM2375" s="63">
        <v>25.559807845449502</v>
      </c>
      <c r="AN2375" s="19"/>
      <c r="AO2375" s="26">
        <v>2.14790943227854E-2</v>
      </c>
      <c r="AP2375" s="26">
        <v>-3.1880858143267701E-2</v>
      </c>
      <c r="AQ2375" s="26">
        <v>6.6006449545966503E-2</v>
      </c>
      <c r="AR2375" s="26">
        <v>-8.1746207575633903E-2</v>
      </c>
      <c r="AS2375" s="24">
        <v>9</v>
      </c>
      <c r="AT2375" s="24">
        <v>3</v>
      </c>
      <c r="AU2375" s="24">
        <v>7</v>
      </c>
      <c r="AV2375" s="25">
        <v>5</v>
      </c>
      <c r="AW2375" s="19"/>
      <c r="AX2375" s="29">
        <v>8.4025625638896595E-2</v>
      </c>
      <c r="AY2375" s="30">
        <v>0.71415542879185501</v>
      </c>
      <c r="AZ2375" s="30">
        <v>0.78339235564635601</v>
      </c>
      <c r="BA2375" s="30">
        <v>0.98039489567508997</v>
      </c>
      <c r="BB2375" s="62">
        <v>8.6562731260892197E-3</v>
      </c>
      <c r="BC2375" s="108">
        <v>-16.930207412195202</v>
      </c>
      <c r="BD2375" s="22">
        <v>43847</v>
      </c>
      <c r="BE2375" s="22">
        <v>43914</v>
      </c>
      <c r="BF2375" s="24"/>
      <c r="BG2375" s="22"/>
    </row>
    <row r="2376" spans="2:59" x14ac:dyDescent="0.25">
      <c r="B2376" s="17" t="s">
        <v>2390</v>
      </c>
      <c r="C2376" s="17" t="s">
        <v>6656</v>
      </c>
      <c r="D2376" s="17" t="s">
        <v>3400</v>
      </c>
      <c r="E2376" s="20" t="s">
        <v>7301</v>
      </c>
      <c r="F2376" s="20" t="s">
        <v>3152</v>
      </c>
      <c r="G2376" s="82" t="s">
        <v>7251</v>
      </c>
      <c r="H2376" s="85" t="s">
        <v>7263</v>
      </c>
      <c r="I2376" s="21" t="s">
        <v>7417</v>
      </c>
      <c r="J2376" s="21" t="s">
        <v>8586</v>
      </c>
      <c r="L2376" s="22">
        <v>44015</v>
      </c>
      <c r="M2376" s="98">
        <v>1403.2162999995101</v>
      </c>
      <c r="N2376" s="94">
        <v>1403.2162999995101</v>
      </c>
      <c r="O2376" s="94">
        <v>1407.8292999994001</v>
      </c>
      <c r="P2376" s="62">
        <f t="shared" si="37"/>
        <v>0.99672332434060584</v>
      </c>
      <c r="Q2376" s="22">
        <v>43847</v>
      </c>
      <c r="R2376" s="99">
        <v>3889040.1150000002</v>
      </c>
      <c r="S2376" s="99">
        <v>3946296.3895</v>
      </c>
      <c r="T2376" s="19"/>
      <c r="U2376" s="23">
        <v>1.1407535312173401E-3</v>
      </c>
      <c r="V2376" s="63">
        <v>-0.44394593369361202</v>
      </c>
      <c r="W2376" s="23">
        <v>3.7712175913838998E-2</v>
      </c>
      <c r="X2376" s="63">
        <v>-5.83155237328174</v>
      </c>
      <c r="Y2376" s="23">
        <v>1.4141369318167601E-2</v>
      </c>
      <c r="Z2376" s="63">
        <v>14.614740312405001</v>
      </c>
      <c r="AA2376" s="23">
        <v>9.35497911232233E-2</v>
      </c>
      <c r="AB2376" s="63">
        <v>26.261594821989998</v>
      </c>
      <c r="AC2376" s="23">
        <v>0.204261363904225</v>
      </c>
      <c r="AD2376" s="63">
        <v>40.493433637952002</v>
      </c>
      <c r="AE2376" s="23">
        <v>0.22322370271838701</v>
      </c>
      <c r="AF2376" s="64">
        <v>34.5157118557836</v>
      </c>
      <c r="AG2376" s="23">
        <v>3.8102425787656098E-3</v>
      </c>
      <c r="AH2376" s="63">
        <v>-5.7138015428790796</v>
      </c>
      <c r="AI2376" s="23">
        <v>2.6669163071346699E-2</v>
      </c>
      <c r="AJ2376" s="63">
        <v>12.753029279338101</v>
      </c>
      <c r="AK2376" s="23">
        <v>0.39230480722500899</v>
      </c>
      <c r="AL2376" s="23">
        <v>7.4679517751064906E-2</v>
      </c>
      <c r="AM2376" s="63">
        <v>20.5963001594064</v>
      </c>
      <c r="AN2376" s="19"/>
      <c r="AO2376" s="26">
        <v>2.1491610814336998E-2</v>
      </c>
      <c r="AP2376" s="26">
        <v>-3.1868899252913301E-2</v>
      </c>
      <c r="AQ2376" s="26">
        <v>6.6400899650034304E-2</v>
      </c>
      <c r="AR2376" s="26">
        <v>-8.1395246193133097E-2</v>
      </c>
      <c r="AS2376" s="24">
        <v>9</v>
      </c>
      <c r="AT2376" s="24">
        <v>3</v>
      </c>
      <c r="AU2376" s="24">
        <v>7</v>
      </c>
      <c r="AV2376" s="25">
        <v>5</v>
      </c>
      <c r="AW2376" s="19"/>
      <c r="AX2376" s="29">
        <v>8.4031350933510093E-2</v>
      </c>
      <c r="AY2376" s="30">
        <v>0.767835917006778</v>
      </c>
      <c r="AZ2376" s="30">
        <v>0.80092728140880398</v>
      </c>
      <c r="BA2376" s="30">
        <v>1.0558849616500099</v>
      </c>
      <c r="BB2376" s="62">
        <v>8.6569944267466808E-3</v>
      </c>
      <c r="BC2376" s="108">
        <v>-16.861554167087899</v>
      </c>
      <c r="BD2376" s="22">
        <v>43847</v>
      </c>
      <c r="BE2376" s="22">
        <v>43914</v>
      </c>
      <c r="BF2376" s="24"/>
      <c r="BG2376" s="22"/>
    </row>
    <row r="2377" spans="2:59" x14ac:dyDescent="0.25">
      <c r="B2377" s="17" t="s">
        <v>2391</v>
      </c>
      <c r="C2377" s="17" t="s">
        <v>6657</v>
      </c>
      <c r="D2377" s="17" t="s">
        <v>3400</v>
      </c>
      <c r="E2377" s="20" t="s">
        <v>7302</v>
      </c>
      <c r="F2377" s="20" t="s">
        <v>3152</v>
      </c>
      <c r="G2377" s="82" t="s">
        <v>7251</v>
      </c>
      <c r="H2377" s="85" t="s">
        <v>7263</v>
      </c>
      <c r="I2377" s="21" t="s">
        <v>7417</v>
      </c>
      <c r="J2377" s="21" t="s">
        <v>8587</v>
      </c>
      <c r="L2377" s="22">
        <v>44015</v>
      </c>
      <c r="M2377" s="98">
        <v>1793.77679999918</v>
      </c>
      <c r="N2377" s="94">
        <v>1793.77679999918</v>
      </c>
      <c r="O2377" s="94">
        <v>1818.4091999996499</v>
      </c>
      <c r="P2377" s="62">
        <f t="shared" si="37"/>
        <v>0.9864538740782467</v>
      </c>
      <c r="Q2377" s="22">
        <v>43847</v>
      </c>
      <c r="R2377" s="99">
        <v>11482269.182</v>
      </c>
      <c r="S2377" s="99">
        <v>11831000.6442656</v>
      </c>
      <c r="T2377" s="19"/>
      <c r="U2377" s="23">
        <v>1.07905641016259E-3</v>
      </c>
      <c r="V2377" s="63">
        <v>-0.45011564579908703</v>
      </c>
      <c r="W2377" s="23">
        <v>3.5794801187876098E-2</v>
      </c>
      <c r="X2377" s="63">
        <v>-6.02328984587803</v>
      </c>
      <c r="Y2377" s="23">
        <v>2.82654493457812E-3</v>
      </c>
      <c r="Z2377" s="63">
        <v>13.4832578740461</v>
      </c>
      <c r="AA2377" s="23">
        <v>6.9152558980931603E-2</v>
      </c>
      <c r="AB2377" s="63">
        <v>23.821871607738998</v>
      </c>
      <c r="AC2377" s="23">
        <v>0.15119718225658299</v>
      </c>
      <c r="AD2377" s="63">
        <v>35.187015473202301</v>
      </c>
      <c r="AE2377" s="23">
        <v>0.14330665540735901</v>
      </c>
      <c r="AF2377" s="64">
        <v>26.5240071247099</v>
      </c>
      <c r="AG2377" s="23">
        <v>3.6246323707018698E-3</v>
      </c>
      <c r="AH2377" s="63">
        <v>-5.7323625636854603</v>
      </c>
      <c r="AI2377" s="23">
        <v>1.50268124343711E-2</v>
      </c>
      <c r="AJ2377" s="63">
        <v>11.588794215640499</v>
      </c>
      <c r="AK2377" s="23">
        <v>0.79377679999917705</v>
      </c>
      <c r="AL2377" s="23">
        <v>4.7577405737683903E-2</v>
      </c>
      <c r="AM2377" s="63">
        <v>34.337490155652603</v>
      </c>
      <c r="AN2377" s="19"/>
      <c r="AO2377" s="26">
        <v>2.1428688138257702E-2</v>
      </c>
      <c r="AP2377" s="26">
        <v>-3.1928596850775599E-2</v>
      </c>
      <c r="AQ2377" s="26">
        <v>6.4430402644575197E-2</v>
      </c>
      <c r="AR2377" s="26">
        <v>-8.3149015600647594E-2</v>
      </c>
      <c r="AS2377" s="24">
        <v>8</v>
      </c>
      <c r="AT2377" s="24">
        <v>4</v>
      </c>
      <c r="AU2377" s="24">
        <v>7</v>
      </c>
      <c r="AV2377" s="25">
        <v>5</v>
      </c>
      <c r="AW2377" s="19"/>
      <c r="AX2377" s="29">
        <v>8.4005665385338907E-2</v>
      </c>
      <c r="AY2377" s="30">
        <v>0.50166827665452696</v>
      </c>
      <c r="AZ2377" s="30">
        <v>0.71399005042167096</v>
      </c>
      <c r="BA2377" s="30">
        <v>0.68401075048495796</v>
      </c>
      <c r="BB2377" s="62">
        <v>8.6536931774480793E-3</v>
      </c>
      <c r="BC2377" s="108">
        <v>-17.204235438286599</v>
      </c>
      <c r="BD2377" s="22">
        <v>43847</v>
      </c>
      <c r="BE2377" s="22">
        <v>43914</v>
      </c>
      <c r="BF2377" s="24"/>
      <c r="BG2377" s="22"/>
    </row>
    <row r="2378" spans="2:59" x14ac:dyDescent="0.25">
      <c r="B2378" s="17" t="s">
        <v>2392</v>
      </c>
      <c r="C2378" s="17" t="s">
        <v>6658</v>
      </c>
      <c r="D2378" s="17" t="s">
        <v>3400</v>
      </c>
      <c r="E2378" s="20" t="s">
        <v>7303</v>
      </c>
      <c r="F2378" s="20" t="s">
        <v>3152</v>
      </c>
      <c r="G2378" s="82" t="s">
        <v>7251</v>
      </c>
      <c r="H2378" s="85" t="s">
        <v>7263</v>
      </c>
      <c r="I2378" s="21" t="s">
        <v>7417</v>
      </c>
      <c r="J2378" s="21" t="s">
        <v>8588</v>
      </c>
      <c r="L2378" s="22">
        <v>44015</v>
      </c>
      <c r="M2378" s="98">
        <v>1691.3116999995</v>
      </c>
      <c r="N2378" s="94">
        <v>1691.3116999995</v>
      </c>
      <c r="O2378" s="94">
        <v>1718.09219999984</v>
      </c>
      <c r="P2378" s="62">
        <f t="shared" si="37"/>
        <v>0.98441265259201893</v>
      </c>
      <c r="Q2378" s="22">
        <v>43847</v>
      </c>
      <c r="R2378" s="99">
        <v>14971277.118000001</v>
      </c>
      <c r="S2378" s="99">
        <v>15097754.182921899</v>
      </c>
      <c r="T2378" s="19"/>
      <c r="U2378" s="23">
        <v>1.0667001279216499E-3</v>
      </c>
      <c r="V2378" s="63">
        <v>-0.45135127402318198</v>
      </c>
      <c r="W2378" s="23">
        <v>3.5411780716458501E-2</v>
      </c>
      <c r="X2378" s="63">
        <v>-6.0615918930197896</v>
      </c>
      <c r="Y2378" s="23">
        <v>5.7870236923918095E-4</v>
      </c>
      <c r="Z2378" s="63">
        <v>13.258473617504899</v>
      </c>
      <c r="AA2378" s="23">
        <v>6.4338646767282598E-2</v>
      </c>
      <c r="AB2378" s="63">
        <v>23.3404803863959</v>
      </c>
      <c r="AC2378" s="23">
        <v>0.14086791568843199</v>
      </c>
      <c r="AD2378" s="63">
        <v>34.154088816372699</v>
      </c>
      <c r="AE2378" s="23">
        <v>0.12796050905133599</v>
      </c>
      <c r="AF2378" s="64">
        <v>24.989392489107601</v>
      </c>
      <c r="AG2378" s="23">
        <v>3.5875648572982798E-3</v>
      </c>
      <c r="AH2378" s="63">
        <v>-5.7360693150258202</v>
      </c>
      <c r="AI2378" s="23">
        <v>1.27141965822375E-2</v>
      </c>
      <c r="AJ2378" s="63">
        <v>11.357532630427199</v>
      </c>
      <c r="AK2378" s="23">
        <v>0.691311700000661</v>
      </c>
      <c r="AL2378" s="23">
        <v>4.2687469007432803E-2</v>
      </c>
      <c r="AM2378" s="63">
        <v>24.090980155800899</v>
      </c>
      <c r="AN2378" s="19"/>
      <c r="AO2378" s="26">
        <v>2.1416094708911301E-2</v>
      </c>
      <c r="AP2378" s="26">
        <v>-3.1940531173859199E-2</v>
      </c>
      <c r="AQ2378" s="26">
        <v>6.4036805635623806E-2</v>
      </c>
      <c r="AR2378" s="26">
        <v>-8.3499439970182707E-2</v>
      </c>
      <c r="AS2378" s="24">
        <v>8</v>
      </c>
      <c r="AT2378" s="24">
        <v>4</v>
      </c>
      <c r="AU2378" s="24">
        <v>7</v>
      </c>
      <c r="AV2378" s="25">
        <v>5</v>
      </c>
      <c r="AW2378" s="19"/>
      <c r="AX2378" s="29">
        <v>8.4001357499801102E-2</v>
      </c>
      <c r="AY2378" s="30">
        <v>0.449100354355778</v>
      </c>
      <c r="AZ2378" s="30">
        <v>0.69682209988968702</v>
      </c>
      <c r="BA2378" s="30">
        <v>0.61129160159544005</v>
      </c>
      <c r="BB2378" s="62">
        <v>8.6531190368987192E-3</v>
      </c>
      <c r="BC2378" s="108">
        <v>-17.272606208163801</v>
      </c>
      <c r="BD2378" s="22">
        <v>43847</v>
      </c>
      <c r="BE2378" s="22">
        <v>43914</v>
      </c>
      <c r="BF2378" s="24"/>
      <c r="BG2378" s="22"/>
    </row>
    <row r="2379" spans="2:59" x14ac:dyDescent="0.25">
      <c r="B2379" s="17" t="s">
        <v>2393</v>
      </c>
      <c r="C2379" s="17" t="s">
        <v>6659</v>
      </c>
      <c r="D2379" s="17" t="s">
        <v>3401</v>
      </c>
      <c r="E2379" s="20" t="s">
        <v>7297</v>
      </c>
      <c r="F2379" s="20" t="s">
        <v>3152</v>
      </c>
      <c r="G2379" s="82" t="s">
        <v>7251</v>
      </c>
      <c r="H2379" s="85" t="s">
        <v>7285</v>
      </c>
      <c r="I2379" s="21" t="s">
        <v>7418</v>
      </c>
      <c r="J2379" s="21" t="s">
        <v>8589</v>
      </c>
      <c r="L2379" s="22">
        <v>44015</v>
      </c>
      <c r="M2379" s="98">
        <v>89122.228173971205</v>
      </c>
      <c r="N2379" s="94">
        <v>89122.228173971205</v>
      </c>
      <c r="O2379" s="94">
        <v>92013.064278006597</v>
      </c>
      <c r="P2379" s="62">
        <f t="shared" si="37"/>
        <v>0.96858232983849912</v>
      </c>
      <c r="Q2379" s="22">
        <v>43910</v>
      </c>
      <c r="R2379" s="99">
        <v>12295016.4318594</v>
      </c>
      <c r="S2379" s="99">
        <v>1445174.98779883</v>
      </c>
      <c r="T2379" s="19"/>
      <c r="U2379" s="23">
        <v>-1.3100416790621201E-2</v>
      </c>
      <c r="V2379" s="63">
        <v>-1.8680629658774699</v>
      </c>
      <c r="W2379" s="23">
        <v>4.73975278800935E-2</v>
      </c>
      <c r="X2379" s="63">
        <v>-4.8630171766562897</v>
      </c>
      <c r="Y2379" s="23">
        <v>0.114570917714445</v>
      </c>
      <c r="Z2379" s="63">
        <v>24.657695152040102</v>
      </c>
      <c r="AA2379" s="23">
        <v>0.25672273801872503</v>
      </c>
      <c r="AB2379" s="63">
        <v>42.578889511525603</v>
      </c>
      <c r="AC2379" s="23"/>
      <c r="AD2379" s="63"/>
      <c r="AE2379" s="23"/>
      <c r="AF2379" s="64"/>
      <c r="AG2379" s="23">
        <v>-1.01051774836378E-2</v>
      </c>
      <c r="AH2379" s="63">
        <v>-7.1053435491194303</v>
      </c>
      <c r="AI2379" s="23">
        <v>0.12885069337979099</v>
      </c>
      <c r="AJ2379" s="63">
        <v>22.971182310197001</v>
      </c>
      <c r="AK2379" s="23">
        <v>0.33378572223417002</v>
      </c>
      <c r="AL2379" s="23">
        <v>0.26191775770886999</v>
      </c>
      <c r="AM2379" s="63">
        <v>52.6443363269209</v>
      </c>
      <c r="AN2379" s="19"/>
      <c r="AO2379" s="26">
        <v>3.65569780988153E-2</v>
      </c>
      <c r="AP2379" s="26">
        <v>-2.3708267339316101E-2</v>
      </c>
      <c r="AQ2379" s="26">
        <v>0.140306192692224</v>
      </c>
      <c r="AR2379" s="26">
        <v>-0.10097192876681201</v>
      </c>
      <c r="AS2379" s="24">
        <v>7</v>
      </c>
      <c r="AT2379" s="24">
        <v>5</v>
      </c>
      <c r="AU2379" s="24">
        <v>7</v>
      </c>
      <c r="AV2379" s="25">
        <v>5</v>
      </c>
      <c r="AW2379" s="19"/>
      <c r="AX2379" s="29">
        <v>0.136132409026468</v>
      </c>
      <c r="AY2379" s="30">
        <v>1.90252815309941</v>
      </c>
      <c r="AZ2379" s="30">
        <v>1.2043510561270501</v>
      </c>
      <c r="BA2379" s="30">
        <v>3.0833786835246402</v>
      </c>
      <c r="BB2379" s="62">
        <v>1.4092151543900399E-2</v>
      </c>
      <c r="BC2379" s="108">
        <v>-10.0971928766376</v>
      </c>
      <c r="BD2379" s="22">
        <v>43798</v>
      </c>
      <c r="BE2379" s="22">
        <v>43829</v>
      </c>
      <c r="BF2379" s="24">
        <v>71</v>
      </c>
      <c r="BG2379" s="22">
        <v>43899</v>
      </c>
    </row>
    <row r="2380" spans="2:59" x14ac:dyDescent="0.25">
      <c r="B2380" s="17" t="s">
        <v>2394</v>
      </c>
      <c r="C2380" s="17" t="s">
        <v>6660</v>
      </c>
      <c r="D2380" s="17" t="s">
        <v>3401</v>
      </c>
      <c r="E2380" s="20" t="s">
        <v>7299</v>
      </c>
      <c r="F2380" s="20" t="s">
        <v>3152</v>
      </c>
      <c r="G2380" s="82" t="s">
        <v>7251</v>
      </c>
      <c r="H2380" s="85" t="s">
        <v>7285</v>
      </c>
      <c r="I2380" s="21" t="s">
        <v>7418</v>
      </c>
      <c r="J2380" s="21" t="s">
        <v>8590</v>
      </c>
      <c r="L2380" s="22">
        <v>44015</v>
      </c>
      <c r="M2380" s="98">
        <v>90272.321563959107</v>
      </c>
      <c r="N2380" s="94">
        <v>90272.321563959107</v>
      </c>
      <c r="O2380" s="94">
        <v>93051.093629956202</v>
      </c>
      <c r="P2380" s="62">
        <f t="shared" si="37"/>
        <v>0.97013713694706627</v>
      </c>
      <c r="Q2380" s="22">
        <v>43900</v>
      </c>
      <c r="R2380" s="99">
        <v>16679959.5550781</v>
      </c>
      <c r="S2380" s="99">
        <v>11890686.1083281</v>
      </c>
      <c r="T2380" s="19"/>
      <c r="U2380" s="23">
        <v>-1.31274540235609E-2</v>
      </c>
      <c r="V2380" s="63">
        <v>-1.8707666891714301</v>
      </c>
      <c r="W2380" s="23">
        <v>4.6537350208382101E-2</v>
      </c>
      <c r="X2380" s="63">
        <v>-4.9490349438274297</v>
      </c>
      <c r="Y2380" s="23">
        <v>0.10228040160480301</v>
      </c>
      <c r="Z2380" s="63">
        <v>23.428643541061302</v>
      </c>
      <c r="AA2380" s="23">
        <v>0.256916402702627</v>
      </c>
      <c r="AB2380" s="63">
        <v>42.598255979945002</v>
      </c>
      <c r="AC2380" s="23">
        <v>0.43540425770857799</v>
      </c>
      <c r="AD2380" s="63">
        <v>63.607723018387297</v>
      </c>
      <c r="AE2380" s="23"/>
      <c r="AF2380" s="64"/>
      <c r="AG2380" s="23">
        <v>-1.01868006377117E-2</v>
      </c>
      <c r="AH2380" s="63">
        <v>-7.1135058645304499</v>
      </c>
      <c r="AI2380" s="23">
        <v>0.11663921809493299</v>
      </c>
      <c r="AJ2380" s="63">
        <v>21.750034781696701</v>
      </c>
      <c r="AK2380" s="23">
        <v>0.40521351728588301</v>
      </c>
      <c r="AL2380" s="23">
        <v>0.13520825080384399</v>
      </c>
      <c r="AM2380" s="63">
        <v>56.567062473390301</v>
      </c>
      <c r="AN2380" s="19"/>
      <c r="AO2380" s="26">
        <v>3.8315781390338102E-2</v>
      </c>
      <c r="AP2380" s="26">
        <v>-2.8215954484039699E-2</v>
      </c>
      <c r="AQ2380" s="26">
        <v>0.14831952106760601</v>
      </c>
      <c r="AR2380" s="26">
        <v>-9.6643578019284193E-2</v>
      </c>
      <c r="AS2380" s="24">
        <v>7</v>
      </c>
      <c r="AT2380" s="24">
        <v>5</v>
      </c>
      <c r="AU2380" s="24">
        <v>7</v>
      </c>
      <c r="AV2380" s="25">
        <v>5</v>
      </c>
      <c r="AW2380" s="19"/>
      <c r="AX2380" s="29">
        <v>0.14767292024203901</v>
      </c>
      <c r="AY2380" s="30">
        <v>1.7661756520246901</v>
      </c>
      <c r="AZ2380" s="30">
        <v>1.2474374244848101</v>
      </c>
      <c r="BA2380" s="30">
        <v>2.7743925245085799</v>
      </c>
      <c r="BB2380" s="62">
        <v>1.5272769976327301E-2</v>
      </c>
      <c r="BC2380" s="108">
        <v>-11.0654243817407</v>
      </c>
      <c r="BD2380" s="22">
        <v>43900</v>
      </c>
      <c r="BE2380" s="22">
        <v>43913</v>
      </c>
      <c r="BF2380" s="24"/>
      <c r="BG2380" s="22"/>
    </row>
    <row r="2381" spans="2:59" x14ac:dyDescent="0.25">
      <c r="B2381" s="17" t="s">
        <v>2395</v>
      </c>
      <c r="C2381" s="17" t="s">
        <v>6661</v>
      </c>
      <c r="D2381" s="17" t="s">
        <v>3401</v>
      </c>
      <c r="E2381" s="20" t="s">
        <v>7302</v>
      </c>
      <c r="F2381" s="20" t="s">
        <v>3152</v>
      </c>
      <c r="G2381" s="82" t="s">
        <v>7251</v>
      </c>
      <c r="H2381" s="85" t="s">
        <v>7285</v>
      </c>
      <c r="I2381" s="21" t="s">
        <v>7418</v>
      </c>
      <c r="J2381" s="21" t="s">
        <v>8591</v>
      </c>
      <c r="L2381" s="22">
        <v>44015</v>
      </c>
      <c r="M2381" s="98">
        <v>89454.834699988394</v>
      </c>
      <c r="N2381" s="94">
        <v>89454.834699988394</v>
      </c>
      <c r="O2381" s="94">
        <v>92281.103199958801</v>
      </c>
      <c r="P2381" s="62">
        <f t="shared" si="37"/>
        <v>0.96937326926135325</v>
      </c>
      <c r="Q2381" s="22">
        <v>43900</v>
      </c>
      <c r="R2381" s="99">
        <v>3197751.38660547</v>
      </c>
      <c r="S2381" s="99">
        <v>2129810.86588086</v>
      </c>
      <c r="T2381" s="19"/>
      <c r="U2381" s="23">
        <v>-1.3134455312865599E-2</v>
      </c>
      <c r="V2381" s="63">
        <v>-1.8714668181019101</v>
      </c>
      <c r="W2381" s="23">
        <v>4.6322725600475699E-2</v>
      </c>
      <c r="X2381" s="63">
        <v>-4.9704974046180697</v>
      </c>
      <c r="Y2381" s="23">
        <v>0.10090756615143601</v>
      </c>
      <c r="Z2381" s="63">
        <v>23.291359995724601</v>
      </c>
      <c r="AA2381" s="23">
        <v>0.253769058483304</v>
      </c>
      <c r="AB2381" s="63">
        <v>42.283521557983498</v>
      </c>
      <c r="AC2381" s="23">
        <v>0.428235389412148</v>
      </c>
      <c r="AD2381" s="63">
        <v>62.890836188744302</v>
      </c>
      <c r="AE2381" s="23"/>
      <c r="AF2381" s="64"/>
      <c r="AG2381" s="23">
        <v>-1.0207241027274E-2</v>
      </c>
      <c r="AH2381" s="63">
        <v>-7.1155499034866798</v>
      </c>
      <c r="AI2381" s="23">
        <v>0.115225514409831</v>
      </c>
      <c r="AJ2381" s="63">
        <v>21.608664413186499</v>
      </c>
      <c r="AK2381" s="23">
        <v>0.40696500000019997</v>
      </c>
      <c r="AL2381" s="23">
        <v>0.13530916725547301</v>
      </c>
      <c r="AM2381" s="63">
        <v>57.700921068608302</v>
      </c>
      <c r="AN2381" s="19"/>
      <c r="AO2381" s="26">
        <v>3.8309464294798097E-2</v>
      </c>
      <c r="AP2381" s="26">
        <v>-2.8236320916221299E-2</v>
      </c>
      <c r="AQ2381" s="26">
        <v>0.148082555264409</v>
      </c>
      <c r="AR2381" s="26">
        <v>-9.6835174373118199E-2</v>
      </c>
      <c r="AS2381" s="24">
        <v>7</v>
      </c>
      <c r="AT2381" s="24">
        <v>5</v>
      </c>
      <c r="AU2381" s="24">
        <v>7</v>
      </c>
      <c r="AV2381" s="25">
        <v>5</v>
      </c>
      <c r="AW2381" s="19"/>
      <c r="AX2381" s="29">
        <v>0.147679313268163</v>
      </c>
      <c r="AY2381" s="30">
        <v>1.7458614094648499</v>
      </c>
      <c r="AZ2381" s="30">
        <v>1.2377006516599101</v>
      </c>
      <c r="BA2381" s="30">
        <v>2.7403715563195901</v>
      </c>
      <c r="BB2381" s="62">
        <v>1.5273288144398999E-2</v>
      </c>
      <c r="BC2381" s="108">
        <v>-11.0733769435756</v>
      </c>
      <c r="BD2381" s="22">
        <v>43900</v>
      </c>
      <c r="BE2381" s="22">
        <v>43913</v>
      </c>
      <c r="BF2381" s="24"/>
      <c r="BG2381" s="22"/>
    </row>
    <row r="2382" spans="2:59" x14ac:dyDescent="0.25">
      <c r="B2382" s="17" t="s">
        <v>2396</v>
      </c>
      <c r="C2382" s="17" t="s">
        <v>6662</v>
      </c>
      <c r="D2382" s="17" t="s">
        <v>3401</v>
      </c>
      <c r="E2382" s="20" t="s">
        <v>7303</v>
      </c>
      <c r="F2382" s="20" t="s">
        <v>3152</v>
      </c>
      <c r="G2382" s="82" t="s">
        <v>7251</v>
      </c>
      <c r="H2382" s="85" t="s">
        <v>7285</v>
      </c>
      <c r="I2382" s="21" t="s">
        <v>7418</v>
      </c>
      <c r="J2382" s="21" t="s">
        <v>8592</v>
      </c>
      <c r="L2382" s="22">
        <v>44015</v>
      </c>
      <c r="M2382" s="98">
        <v>88896.470589995399</v>
      </c>
      <c r="N2382" s="94">
        <v>88896.470589995399</v>
      </c>
      <c r="O2382" s="94">
        <v>91777.308259964004</v>
      </c>
      <c r="P2382" s="62">
        <f t="shared" si="37"/>
        <v>0.96861056698450465</v>
      </c>
      <c r="Q2382" s="22">
        <v>43900</v>
      </c>
      <c r="R2382" s="99">
        <v>14216634.499937501</v>
      </c>
      <c r="S2382" s="99">
        <v>8545094.8854531292</v>
      </c>
      <c r="T2382" s="19"/>
      <c r="U2382" s="23">
        <v>-1.31409883524611E-2</v>
      </c>
      <c r="V2382" s="63">
        <v>-1.8721201220614601</v>
      </c>
      <c r="W2382" s="23">
        <v>4.6107194024443701E-2</v>
      </c>
      <c r="X2382" s="63">
        <v>-4.9920505622212703</v>
      </c>
      <c r="Y2382" s="23">
        <v>9.9535420677129893E-2</v>
      </c>
      <c r="Z2382" s="63">
        <v>23.154145448293999</v>
      </c>
      <c r="AA2382" s="23">
        <v>0.25062929395440697</v>
      </c>
      <c r="AB2382" s="63">
        <v>41.969545105122997</v>
      </c>
      <c r="AC2382" s="23">
        <v>0.42110099805926399</v>
      </c>
      <c r="AD2382" s="63">
        <v>62.177397053455898</v>
      </c>
      <c r="AE2382" s="23"/>
      <c r="AF2382" s="64"/>
      <c r="AG2382" s="23">
        <v>-1.02281257732102E-2</v>
      </c>
      <c r="AH2382" s="63">
        <v>-7.1176383780766601</v>
      </c>
      <c r="AI2382" s="23">
        <v>0.113812693347427</v>
      </c>
      <c r="AJ2382" s="63">
        <v>21.467382306960602</v>
      </c>
      <c r="AK2382" s="23">
        <v>0.402904879431007</v>
      </c>
      <c r="AL2382" s="23">
        <v>0.13388021285398299</v>
      </c>
      <c r="AM2382" s="63">
        <v>56.822157938615398</v>
      </c>
      <c r="AN2382" s="19"/>
      <c r="AO2382" s="26">
        <v>3.8301935897834503E-2</v>
      </c>
      <c r="AP2382" s="26">
        <v>-2.82566140813287E-2</v>
      </c>
      <c r="AQ2382" s="26">
        <v>0.14784717614020301</v>
      </c>
      <c r="AR2382" s="26">
        <v>-9.7026798386650598E-2</v>
      </c>
      <c r="AS2382" s="24">
        <v>7</v>
      </c>
      <c r="AT2382" s="24">
        <v>5</v>
      </c>
      <c r="AU2382" s="24">
        <v>7</v>
      </c>
      <c r="AV2382" s="25">
        <v>5</v>
      </c>
      <c r="AW2382" s="19"/>
      <c r="AX2382" s="29">
        <v>0.14768463152097</v>
      </c>
      <c r="AY2382" s="30">
        <v>1.7256114860738301</v>
      </c>
      <c r="AZ2382" s="30">
        <v>1.2279892083060999</v>
      </c>
      <c r="BA2382" s="30">
        <v>2.7065140219674499</v>
      </c>
      <c r="BB2382" s="62">
        <v>1.52736958309652E-2</v>
      </c>
      <c r="BC2382" s="108">
        <v>-11.081219210711399</v>
      </c>
      <c r="BD2382" s="22">
        <v>43900</v>
      </c>
      <c r="BE2382" s="22">
        <v>43913</v>
      </c>
      <c r="BF2382" s="24"/>
      <c r="BG2382" s="22"/>
    </row>
    <row r="2383" spans="2:59" x14ac:dyDescent="0.25">
      <c r="B2383" s="17" t="s">
        <v>2397</v>
      </c>
      <c r="C2383" s="17" t="s">
        <v>6663</v>
      </c>
      <c r="D2383" s="17" t="s">
        <v>3402</v>
      </c>
      <c r="E2383" s="20" t="s">
        <v>7298</v>
      </c>
      <c r="F2383" s="20" t="s">
        <v>3152</v>
      </c>
      <c r="G2383" s="82" t="s">
        <v>7251</v>
      </c>
      <c r="H2383" s="85" t="s">
        <v>7262</v>
      </c>
      <c r="I2383" s="21" t="s">
        <v>7417</v>
      </c>
      <c r="J2383" s="21" t="s">
        <v>8593</v>
      </c>
      <c r="L2383" s="22">
        <v>44015</v>
      </c>
      <c r="M2383" s="98">
        <v>2251.06560000032</v>
      </c>
      <c r="N2383" s="94">
        <v>2251.06560000032</v>
      </c>
      <c r="O2383" s="94">
        <v>2254.3645000010702</v>
      </c>
      <c r="P2383" s="62">
        <f t="shared" si="37"/>
        <v>0.99853666077479997</v>
      </c>
      <c r="Q2383" s="22">
        <v>44007</v>
      </c>
      <c r="R2383" s="99">
        <v>3707518.45</v>
      </c>
      <c r="S2383" s="99">
        <v>4133691.5087929699</v>
      </c>
      <c r="T2383" s="19"/>
      <c r="U2383" s="23">
        <v>2.0283398043829899E-4</v>
      </c>
      <c r="V2383" s="63">
        <v>-0.53773788877151696</v>
      </c>
      <c r="W2383" s="23">
        <v>9.4215613517008006E-3</v>
      </c>
      <c r="X2383" s="63">
        <v>-8.6606138295028394</v>
      </c>
      <c r="Y2383" s="23">
        <v>4.5056742466840702E-2</v>
      </c>
      <c r="Z2383" s="63">
        <v>17.706277627265099</v>
      </c>
      <c r="AA2383" s="23">
        <v>7.6858422407895005E-2</v>
      </c>
      <c r="AB2383" s="63">
        <v>24.5924579504353</v>
      </c>
      <c r="AC2383" s="23">
        <v>0.18792092191870299</v>
      </c>
      <c r="AD2383" s="63">
        <v>38.859389439399799</v>
      </c>
      <c r="AE2383" s="23">
        <v>0.209312780092587</v>
      </c>
      <c r="AF2383" s="64">
        <v>33.124619593203498</v>
      </c>
      <c r="AG2383" s="23">
        <v>8.7077456555562094E-5</v>
      </c>
      <c r="AH2383" s="63">
        <v>-6.0861180551000897</v>
      </c>
      <c r="AI2383" s="23">
        <v>5.03436357321334E-2</v>
      </c>
      <c r="AJ2383" s="63">
        <v>15.1204765454168</v>
      </c>
      <c r="AK2383" s="23">
        <v>1.2510656000010201</v>
      </c>
      <c r="AL2383" s="23">
        <v>5.4285102600260898E-2</v>
      </c>
      <c r="AM2383" s="63">
        <v>22.4770756223006</v>
      </c>
      <c r="AN2383" s="19"/>
      <c r="AO2383" s="26">
        <v>3.4100804614354302E-2</v>
      </c>
      <c r="AP2383" s="26">
        <v>-4.3731808237716899E-2</v>
      </c>
      <c r="AQ2383" s="26">
        <v>5.3218360399114303E-2</v>
      </c>
      <c r="AR2383" s="26">
        <v>-3.19949282520611E-2</v>
      </c>
      <c r="AS2383" s="24">
        <v>8</v>
      </c>
      <c r="AT2383" s="24">
        <v>4</v>
      </c>
      <c r="AU2383" s="24">
        <v>8</v>
      </c>
      <c r="AV2383" s="25">
        <v>4</v>
      </c>
      <c r="AW2383" s="19"/>
      <c r="AX2383" s="29">
        <v>8.3328552345046797E-2</v>
      </c>
      <c r="AY2383" s="30">
        <v>0.60732055492735504</v>
      </c>
      <c r="AZ2383" s="30">
        <v>0.67879825239560898</v>
      </c>
      <c r="BA2383" s="30">
        <v>0.81254348114180197</v>
      </c>
      <c r="BB2383" s="62">
        <v>8.5690293848711008E-3</v>
      </c>
      <c r="BC2383" s="108">
        <v>-10.1353669680393</v>
      </c>
      <c r="BD2383" s="22">
        <v>43747</v>
      </c>
      <c r="BE2383" s="22">
        <v>43783</v>
      </c>
      <c r="BF2383" s="24">
        <v>157</v>
      </c>
      <c r="BG2383" s="22">
        <v>43966</v>
      </c>
    </row>
    <row r="2384" spans="2:59" x14ac:dyDescent="0.25">
      <c r="B2384" s="17" t="s">
        <v>2398</v>
      </c>
      <c r="C2384" s="17" t="s">
        <v>6664</v>
      </c>
      <c r="D2384" s="17" t="s">
        <v>3402</v>
      </c>
      <c r="E2384" s="20" t="s">
        <v>7299</v>
      </c>
      <c r="F2384" s="20" t="s">
        <v>3152</v>
      </c>
      <c r="G2384" s="82" t="s">
        <v>7251</v>
      </c>
      <c r="H2384" s="85" t="s">
        <v>7262</v>
      </c>
      <c r="I2384" s="21" t="s">
        <v>7417</v>
      </c>
      <c r="J2384" s="21" t="s">
        <v>8594</v>
      </c>
      <c r="L2384" s="22">
        <v>44015</v>
      </c>
      <c r="M2384" s="98">
        <v>2145.08419999853</v>
      </c>
      <c r="N2384" s="94">
        <v>2145.08419999853</v>
      </c>
      <c r="O2384" s="94">
        <v>2148.41620000079</v>
      </c>
      <c r="P2384" s="62">
        <f t="shared" si="37"/>
        <v>0.99844909007749116</v>
      </c>
      <c r="Q2384" s="22">
        <v>44007</v>
      </c>
      <c r="R2384" s="99">
        <v>38641270.987999998</v>
      </c>
      <c r="S2384" s="99">
        <v>57945003.921187498</v>
      </c>
      <c r="T2384" s="19"/>
      <c r="U2384" s="23">
        <v>1.9187076941307201E-4</v>
      </c>
      <c r="V2384" s="63">
        <v>-0.53883420987403996</v>
      </c>
      <c r="W2384" s="23">
        <v>9.0897779446095194E-3</v>
      </c>
      <c r="X2384" s="63">
        <v>-8.6937921702046896</v>
      </c>
      <c r="Y2384" s="23">
        <v>4.2974350790245801E-2</v>
      </c>
      <c r="Z2384" s="63">
        <v>17.498038459598298</v>
      </c>
      <c r="AA2384" s="23">
        <v>7.2547730875157895E-2</v>
      </c>
      <c r="AB2384" s="63">
        <v>24.161388797161599</v>
      </c>
      <c r="AC2384" s="23">
        <v>0.178442285705532</v>
      </c>
      <c r="AD2384" s="63">
        <v>37.911525818111798</v>
      </c>
      <c r="AE2384" s="23">
        <v>0.19487421866157101</v>
      </c>
      <c r="AF2384" s="64">
        <v>31.680763450131099</v>
      </c>
      <c r="AG2384" s="23">
        <v>5.4173302487470203E-5</v>
      </c>
      <c r="AH2384" s="63">
        <v>-6.0894084705068998</v>
      </c>
      <c r="AI2384" s="23">
        <v>4.8216250301266E-2</v>
      </c>
      <c r="AJ2384" s="63">
        <v>14.9077380023373</v>
      </c>
      <c r="AK2384" s="23">
        <v>1.14508419999736</v>
      </c>
      <c r="AL2384" s="23">
        <v>5.0977895427422502E-2</v>
      </c>
      <c r="AM2384" s="63">
        <v>11.8789356219349</v>
      </c>
      <c r="AN2384" s="19"/>
      <c r="AO2384" s="26">
        <v>3.4089479831891402E-2</v>
      </c>
      <c r="AP2384" s="26">
        <v>-4.3742284779000301E-2</v>
      </c>
      <c r="AQ2384" s="26">
        <v>5.2872134923745803E-2</v>
      </c>
      <c r="AR2384" s="26">
        <v>-3.2323758924576403E-2</v>
      </c>
      <c r="AS2384" s="24">
        <v>8</v>
      </c>
      <c r="AT2384" s="24">
        <v>4</v>
      </c>
      <c r="AU2384" s="24">
        <v>8</v>
      </c>
      <c r="AV2384" s="25">
        <v>4</v>
      </c>
      <c r="AW2384" s="19"/>
      <c r="AX2384" s="29">
        <v>8.3321319514070596E-2</v>
      </c>
      <c r="AY2384" s="30">
        <v>0.559777287566249</v>
      </c>
      <c r="AZ2384" s="30">
        <v>0.664659920399572</v>
      </c>
      <c r="BA2384" s="30">
        <v>0.74805458596438301</v>
      </c>
      <c r="BB2384" s="62">
        <v>8.5681785478027503E-3</v>
      </c>
      <c r="BC2384" s="108">
        <v>-10.170815115488899</v>
      </c>
      <c r="BD2384" s="22">
        <v>43747</v>
      </c>
      <c r="BE2384" s="22">
        <v>43783</v>
      </c>
      <c r="BF2384" s="24">
        <v>158</v>
      </c>
      <c r="BG2384" s="22">
        <v>43969</v>
      </c>
    </row>
    <row r="2385" spans="2:59" x14ac:dyDescent="0.25">
      <c r="B2385" s="17" t="s">
        <v>2399</v>
      </c>
      <c r="C2385" s="17" t="s">
        <v>6665</v>
      </c>
      <c r="D2385" s="17" t="s">
        <v>3402</v>
      </c>
      <c r="E2385" s="20" t="s">
        <v>7408</v>
      </c>
      <c r="F2385" s="20" t="s">
        <v>3152</v>
      </c>
      <c r="G2385" s="82" t="s">
        <v>7251</v>
      </c>
      <c r="H2385" s="85" t="s">
        <v>7262</v>
      </c>
      <c r="I2385" s="21" t="s">
        <v>7417</v>
      </c>
      <c r="J2385" s="21" t="s">
        <v>8595</v>
      </c>
      <c r="L2385" s="22">
        <v>44015</v>
      </c>
      <c r="M2385" s="98">
        <v>1308.4078999999899</v>
      </c>
      <c r="N2385" s="94">
        <v>1308.4078999999899</v>
      </c>
      <c r="O2385" s="94">
        <v>1310.2391999997201</v>
      </c>
      <c r="P2385" s="62">
        <f t="shared" si="37"/>
        <v>0.99860231627955376</v>
      </c>
      <c r="Q2385" s="22">
        <v>44007</v>
      </c>
      <c r="R2385" s="99">
        <v>109437.897</v>
      </c>
      <c r="S2385" s="99">
        <v>91661.921393188502</v>
      </c>
      <c r="T2385" s="19"/>
      <c r="U2385" s="23">
        <v>2.1106435997353401E-4</v>
      </c>
      <c r="V2385" s="63">
        <v>-0.53691485081799295</v>
      </c>
      <c r="W2385" s="23">
        <v>9.67044537173933E-3</v>
      </c>
      <c r="X2385" s="63">
        <v>-8.6357254274917103</v>
      </c>
      <c r="Y2385" s="23">
        <v>4.6621239227533799E-2</v>
      </c>
      <c r="Z2385" s="63">
        <v>17.862727303348901</v>
      </c>
      <c r="AA2385" s="23">
        <v>8.0102792408142706E-2</v>
      </c>
      <c r="AB2385" s="63">
        <v>24.916894950467402</v>
      </c>
      <c r="AC2385" s="23">
        <v>0.19508001571375599</v>
      </c>
      <c r="AD2385" s="63">
        <v>39.575298818934201</v>
      </c>
      <c r="AE2385" s="23">
        <v>0.220255996673659</v>
      </c>
      <c r="AF2385" s="64">
        <v>34.218941251339899</v>
      </c>
      <c r="AG2385" s="23">
        <v>1.1167489537911E-4</v>
      </c>
      <c r="AH2385" s="63">
        <v>-6.0836583112177296</v>
      </c>
      <c r="AI2385" s="23">
        <v>5.1941932255431297E-2</v>
      </c>
      <c r="AJ2385" s="63">
        <v>15.2803061977465</v>
      </c>
      <c r="AK2385" s="23">
        <v>0.30840790000016599</v>
      </c>
      <c r="AL2385" s="23">
        <v>6.2928010966061307E-2</v>
      </c>
      <c r="AM2385" s="63">
        <v>24.425489454937601</v>
      </c>
      <c r="AN2385" s="19"/>
      <c r="AO2385" s="26">
        <v>3.41092490089068E-2</v>
      </c>
      <c r="AP2385" s="26">
        <v>-4.3723856048964102E-2</v>
      </c>
      <c r="AQ2385" s="26">
        <v>5.3478124842513401E-2</v>
      </c>
      <c r="AR2385" s="26">
        <v>-3.17481574347767E-2</v>
      </c>
      <c r="AS2385" s="24">
        <v>8</v>
      </c>
      <c r="AT2385" s="24">
        <v>4</v>
      </c>
      <c r="AU2385" s="24">
        <v>8</v>
      </c>
      <c r="AV2385" s="25">
        <v>4</v>
      </c>
      <c r="AW2385" s="19"/>
      <c r="AX2385" s="29">
        <v>8.3334048442484293E-2</v>
      </c>
      <c r="AY2385" s="30">
        <v>0.64309506790596105</v>
      </c>
      <c r="AZ2385" s="30">
        <v>0.68943771948033805</v>
      </c>
      <c r="BA2385" s="30">
        <v>0.86116523069358697</v>
      </c>
      <c r="BB2385" s="62">
        <v>8.56967520933722E-3</v>
      </c>
      <c r="BC2385" s="108">
        <v>-10.108765446304499</v>
      </c>
      <c r="BD2385" s="22">
        <v>43747</v>
      </c>
      <c r="BE2385" s="22">
        <v>43783</v>
      </c>
      <c r="BF2385" s="24">
        <v>154</v>
      </c>
      <c r="BG2385" s="22">
        <v>43963</v>
      </c>
    </row>
    <row r="2386" spans="2:59" x14ac:dyDescent="0.25">
      <c r="B2386" s="17" t="s">
        <v>2400</v>
      </c>
      <c r="C2386" s="17" t="s">
        <v>6666</v>
      </c>
      <c r="D2386" s="17" t="s">
        <v>3402</v>
      </c>
      <c r="E2386" s="20" t="s">
        <v>7301</v>
      </c>
      <c r="F2386" s="20" t="s">
        <v>3152</v>
      </c>
      <c r="G2386" s="82" t="s">
        <v>7251</v>
      </c>
      <c r="H2386" s="85" t="s">
        <v>7262</v>
      </c>
      <c r="I2386" s="21" t="s">
        <v>7417</v>
      </c>
      <c r="J2386" s="21" t="s">
        <v>8596</v>
      </c>
      <c r="L2386" s="22">
        <v>44015</v>
      </c>
      <c r="M2386" s="98">
        <v>1335.88979999907</v>
      </c>
      <c r="N2386" s="94">
        <v>1335.88979999907</v>
      </c>
      <c r="O2386" s="94">
        <v>1337.69800000079</v>
      </c>
      <c r="P2386" s="62">
        <f t="shared" si="37"/>
        <v>0.99864827487092078</v>
      </c>
      <c r="Q2386" s="22">
        <v>44007</v>
      </c>
      <c r="R2386" s="99">
        <v>2842849.3339999998</v>
      </c>
      <c r="S2386" s="99">
        <v>2862417.4830312501</v>
      </c>
      <c r="T2386" s="19"/>
      <c r="U2386" s="23">
        <v>2.1683135491912299E-4</v>
      </c>
      <c r="V2386" s="63">
        <v>-0.53633815132343399</v>
      </c>
      <c r="W2386" s="23">
        <v>9.8448339140304597E-3</v>
      </c>
      <c r="X2386" s="63">
        <v>-8.6182865732698701</v>
      </c>
      <c r="Y2386" s="23">
        <v>4.7717755433040999E-2</v>
      </c>
      <c r="Z2386" s="63">
        <v>17.972378923877798</v>
      </c>
      <c r="AA2386" s="23">
        <v>8.2379697871219806E-2</v>
      </c>
      <c r="AB2386" s="63">
        <v>25.1445854967751</v>
      </c>
      <c r="AC2386" s="23">
        <v>0.20011675152636599</v>
      </c>
      <c r="AD2386" s="63">
        <v>40.078972400166101</v>
      </c>
      <c r="AE2386" s="23">
        <v>0.227974989525974</v>
      </c>
      <c r="AF2386" s="64">
        <v>34.990840536542201</v>
      </c>
      <c r="AG2386" s="23">
        <v>1.2899434113933201E-4</v>
      </c>
      <c r="AH2386" s="63">
        <v>-6.08192636664171</v>
      </c>
      <c r="AI2386" s="23">
        <v>5.3062239929204197E-2</v>
      </c>
      <c r="AJ2386" s="63">
        <v>15.392336965131101</v>
      </c>
      <c r="AK2386" s="23">
        <v>0.33588979999884</v>
      </c>
      <c r="AL2386" s="23">
        <v>6.5752523754781605E-2</v>
      </c>
      <c r="AM2386" s="63">
        <v>18.532575362594802</v>
      </c>
      <c r="AN2386" s="19"/>
      <c r="AO2386" s="26">
        <v>3.41152063647314E-2</v>
      </c>
      <c r="AP2386" s="26">
        <v>-4.3718385427419001E-2</v>
      </c>
      <c r="AQ2386" s="26">
        <v>5.3659988123399699E-2</v>
      </c>
      <c r="AR2386" s="26">
        <v>-3.1575571564644599E-2</v>
      </c>
      <c r="AS2386" s="24">
        <v>8</v>
      </c>
      <c r="AT2386" s="24">
        <v>4</v>
      </c>
      <c r="AU2386" s="24">
        <v>8</v>
      </c>
      <c r="AV2386" s="25">
        <v>4</v>
      </c>
      <c r="AW2386" s="19"/>
      <c r="AX2386" s="29">
        <v>8.3338063543342306E-2</v>
      </c>
      <c r="AY2386" s="30">
        <v>0.668191202036724</v>
      </c>
      <c r="AZ2386" s="30">
        <v>0.69690240091404099</v>
      </c>
      <c r="BA2386" s="30">
        <v>0.89532302411589604</v>
      </c>
      <c r="BB2386" s="62">
        <v>8.5701445260019694E-3</v>
      </c>
      <c r="BC2386" s="108">
        <v>-10.090148757153701</v>
      </c>
      <c r="BD2386" s="22">
        <v>43747</v>
      </c>
      <c r="BE2386" s="22">
        <v>43783</v>
      </c>
      <c r="BF2386" s="24">
        <v>154</v>
      </c>
      <c r="BG2386" s="22">
        <v>43963</v>
      </c>
    </row>
    <row r="2387" spans="2:59" x14ac:dyDescent="0.25">
      <c r="B2387" s="17" t="s">
        <v>2401</v>
      </c>
      <c r="C2387" s="17" t="s">
        <v>6667</v>
      </c>
      <c r="D2387" s="17" t="s">
        <v>3402</v>
      </c>
      <c r="E2387" s="20" t="s">
        <v>7302</v>
      </c>
      <c r="F2387" s="20" t="s">
        <v>3152</v>
      </c>
      <c r="G2387" s="82" t="s">
        <v>7251</v>
      </c>
      <c r="H2387" s="85" t="s">
        <v>7262</v>
      </c>
      <c r="I2387" s="21" t="s">
        <v>7417</v>
      </c>
      <c r="J2387" s="21" t="s">
        <v>8597</v>
      </c>
      <c r="L2387" s="22">
        <v>44015</v>
      </c>
      <c r="M2387" s="98">
        <v>1752.7078000009101</v>
      </c>
      <c r="N2387" s="94">
        <v>1752.7078000009101</v>
      </c>
      <c r="O2387" s="94">
        <v>1755.50730000064</v>
      </c>
      <c r="P2387" s="62">
        <f t="shared" si="37"/>
        <v>0.99840530426747365</v>
      </c>
      <c r="Q2387" s="22">
        <v>44007</v>
      </c>
      <c r="R2387" s="99">
        <v>24162175.537999999</v>
      </c>
      <c r="S2387" s="99">
        <v>32312876.823249999</v>
      </c>
      <c r="T2387" s="19"/>
      <c r="U2387" s="23">
        <v>1.86374973054626E-4</v>
      </c>
      <c r="V2387" s="63">
        <v>-0.53938378950988397</v>
      </c>
      <c r="W2387" s="23">
        <v>8.9238738182757498E-3</v>
      </c>
      <c r="X2387" s="63">
        <v>-8.7103825828380597</v>
      </c>
      <c r="Y2387" s="23">
        <v>4.1934666760425898E-2</v>
      </c>
      <c r="Z2387" s="63">
        <v>17.3940700566163</v>
      </c>
      <c r="AA2387" s="23">
        <v>7.0398789717728505E-2</v>
      </c>
      <c r="AB2387" s="63">
        <v>23.946494681440502</v>
      </c>
      <c r="AC2387" s="23">
        <v>0.17373127827711901</v>
      </c>
      <c r="AD2387" s="63">
        <v>37.4404250752414</v>
      </c>
      <c r="AE2387" s="23">
        <v>0.18771965549793099</v>
      </c>
      <c r="AF2387" s="64">
        <v>30.965307133767102</v>
      </c>
      <c r="AG2387" s="23">
        <v>3.7714497011620599E-5</v>
      </c>
      <c r="AH2387" s="63">
        <v>-6.0910543510544803</v>
      </c>
      <c r="AI2387" s="23">
        <v>4.7154169420537101E-2</v>
      </c>
      <c r="AJ2387" s="63">
        <v>14.801529914257101</v>
      </c>
      <c r="AK2387" s="23">
        <v>0.71724665654241104</v>
      </c>
      <c r="AL2387" s="23">
        <v>5.65052415022365E-2</v>
      </c>
      <c r="AM2387" s="63">
        <v>87.163770353305196</v>
      </c>
      <c r="AN2387" s="19"/>
      <c r="AO2387" s="26">
        <v>3.4083738346453202E-2</v>
      </c>
      <c r="AP2387" s="26">
        <v>-4.3747491565227399E-2</v>
      </c>
      <c r="AQ2387" s="26">
        <v>5.2699084259074901E-2</v>
      </c>
      <c r="AR2387" s="26">
        <v>-3.2488110103258798E-2</v>
      </c>
      <c r="AS2387" s="24">
        <v>8</v>
      </c>
      <c r="AT2387" s="24">
        <v>4</v>
      </c>
      <c r="AU2387" s="24">
        <v>8</v>
      </c>
      <c r="AV2387" s="25">
        <v>4</v>
      </c>
      <c r="AW2387" s="19"/>
      <c r="AX2387" s="29">
        <v>8.3317763938830502E-2</v>
      </c>
      <c r="AY2387" s="30">
        <v>0.53607198497684305</v>
      </c>
      <c r="AZ2387" s="30">
        <v>0.65761074122656304</v>
      </c>
      <c r="BA2387" s="30">
        <v>0.71595473117486097</v>
      </c>
      <c r="BB2387" s="62">
        <v>8.5677594088156197E-3</v>
      </c>
      <c r="BC2387" s="108">
        <v>-10.1885267382313</v>
      </c>
      <c r="BD2387" s="22">
        <v>43747</v>
      </c>
      <c r="BE2387" s="22">
        <v>43783</v>
      </c>
      <c r="BF2387" s="24">
        <v>158</v>
      </c>
      <c r="BG2387" s="22">
        <v>43969</v>
      </c>
    </row>
    <row r="2388" spans="2:59" x14ac:dyDescent="0.25">
      <c r="B2388" s="17" t="s">
        <v>2402</v>
      </c>
      <c r="C2388" s="17" t="s">
        <v>6668</v>
      </c>
      <c r="D2388" s="17" t="s">
        <v>3402</v>
      </c>
      <c r="E2388" s="20" t="s">
        <v>7303</v>
      </c>
      <c r="F2388" s="20" t="s">
        <v>3152</v>
      </c>
      <c r="G2388" s="82" t="s">
        <v>7251</v>
      </c>
      <c r="H2388" s="85" t="s">
        <v>7262</v>
      </c>
      <c r="I2388" s="21" t="s">
        <v>7417</v>
      </c>
      <c r="J2388" s="21" t="s">
        <v>8598</v>
      </c>
      <c r="L2388" s="22">
        <v>44015</v>
      </c>
      <c r="M2388" s="98">
        <v>1965.33149999939</v>
      </c>
      <c r="N2388" s="94">
        <v>1965.33149999939</v>
      </c>
      <c r="O2388" s="94">
        <v>1968.6366000007799</v>
      </c>
      <c r="P2388" s="62">
        <f t="shared" si="37"/>
        <v>0.99832112234356063</v>
      </c>
      <c r="Q2388" s="22">
        <v>44007</v>
      </c>
      <c r="R2388" s="99">
        <v>59930822.171999998</v>
      </c>
      <c r="S2388" s="99">
        <v>72829952.206125006</v>
      </c>
      <c r="T2388" s="19"/>
      <c r="U2388" s="23">
        <v>1.75828225110308E-4</v>
      </c>
      <c r="V2388" s="63">
        <v>-0.54043846430431597</v>
      </c>
      <c r="W2388" s="23">
        <v>8.6029325848358002E-3</v>
      </c>
      <c r="X2388" s="63">
        <v>-8.7424767061893398</v>
      </c>
      <c r="Y2388" s="23">
        <v>3.9912848307722001E-2</v>
      </c>
      <c r="Z2388" s="63">
        <v>17.191888211353199</v>
      </c>
      <c r="AA2388" s="23">
        <v>6.6223326397448504E-2</v>
      </c>
      <c r="AB2388" s="63">
        <v>23.528948349412499</v>
      </c>
      <c r="AC2388" s="23">
        <v>0.16460175826970999</v>
      </c>
      <c r="AD2388" s="63">
        <v>36.527473074500399</v>
      </c>
      <c r="AE2388" s="23">
        <v>0.17389388570707501</v>
      </c>
      <c r="AF2388" s="64">
        <v>29.582730154681499</v>
      </c>
      <c r="AG2388" s="23">
        <v>6.1058781284373296E-6</v>
      </c>
      <c r="AH2388" s="63">
        <v>-6.0942152129428004</v>
      </c>
      <c r="AI2388" s="23">
        <v>4.5088688335454201E-2</v>
      </c>
      <c r="AJ2388" s="63">
        <v>14.594981805756101</v>
      </c>
      <c r="AK2388" s="23">
        <v>0.96533149999915602</v>
      </c>
      <c r="AL2388" s="23">
        <v>4.5002496985034703E-2</v>
      </c>
      <c r="AM2388" s="63">
        <v>-6.0963343778857997</v>
      </c>
      <c r="AN2388" s="19"/>
      <c r="AO2388" s="26">
        <v>3.4072788314006203E-2</v>
      </c>
      <c r="AP2388" s="26">
        <v>-4.3757738364583902E-2</v>
      </c>
      <c r="AQ2388" s="26">
        <v>5.2361671085236601E-2</v>
      </c>
      <c r="AR2388" s="26">
        <v>-3.2808560924422601E-2</v>
      </c>
      <c r="AS2388" s="24">
        <v>8</v>
      </c>
      <c r="AT2388" s="24">
        <v>4</v>
      </c>
      <c r="AU2388" s="24">
        <v>8</v>
      </c>
      <c r="AV2388" s="25">
        <v>4</v>
      </c>
      <c r="AW2388" s="19"/>
      <c r="AX2388" s="29">
        <v>8.33111096422363E-2</v>
      </c>
      <c r="AY2388" s="30">
        <v>0.489989152919861</v>
      </c>
      <c r="AZ2388" s="30">
        <v>0.64390986141643203</v>
      </c>
      <c r="BA2388" s="30">
        <v>0.65365791037402199</v>
      </c>
      <c r="BB2388" s="62">
        <v>8.5669712281014696E-3</v>
      </c>
      <c r="BC2388" s="108">
        <v>-10.2230766358698</v>
      </c>
      <c r="BD2388" s="22">
        <v>43747</v>
      </c>
      <c r="BE2388" s="22">
        <v>43783</v>
      </c>
      <c r="BF2388" s="24">
        <v>158</v>
      </c>
      <c r="BG2388" s="22">
        <v>43969</v>
      </c>
    </row>
    <row r="2389" spans="2:59" x14ac:dyDescent="0.25">
      <c r="B2389" s="17" t="s">
        <v>2403</v>
      </c>
      <c r="C2389" s="17" t="s">
        <v>6669</v>
      </c>
      <c r="D2389" s="17" t="s">
        <v>3403</v>
      </c>
      <c r="E2389" s="20" t="s">
        <v>7298</v>
      </c>
      <c r="F2389" s="20" t="s">
        <v>3152</v>
      </c>
      <c r="G2389" s="82" t="s">
        <v>7251</v>
      </c>
      <c r="H2389" s="85" t="s">
        <v>7268</v>
      </c>
      <c r="I2389" s="21" t="s">
        <v>7417</v>
      </c>
      <c r="J2389" s="21" t="s">
        <v>8599</v>
      </c>
      <c r="L2389" s="22">
        <v>44015</v>
      </c>
      <c r="M2389" s="98">
        <v>1133.24770000018</v>
      </c>
      <c r="N2389" s="94">
        <v>1133.24770000018</v>
      </c>
      <c r="O2389" s="94">
        <v>1136.6076999995901</v>
      </c>
      <c r="P2389" s="62">
        <f t="shared" si="37"/>
        <v>0.99704383491383064</v>
      </c>
      <c r="Q2389" s="22">
        <v>43984</v>
      </c>
      <c r="R2389" s="99">
        <v>2369.9690000000001</v>
      </c>
      <c r="S2389" s="99">
        <v>11092.999656494099</v>
      </c>
      <c r="T2389" s="19"/>
      <c r="U2389" s="23">
        <v>-4.3061174983449703E-4</v>
      </c>
      <c r="V2389" s="63">
        <v>-0.60108246179879599</v>
      </c>
      <c r="W2389" s="23">
        <v>-8.3468936099961898E-4</v>
      </c>
      <c r="X2389" s="63">
        <v>-9.6862389007728797</v>
      </c>
      <c r="Y2389" s="23">
        <v>2.6263617659424199E-2</v>
      </c>
      <c r="Z2389" s="63">
        <v>15.826965146523399</v>
      </c>
      <c r="AA2389" s="23">
        <v>4.9567081063287298E-2</v>
      </c>
      <c r="AB2389" s="63">
        <v>21.8633238159819</v>
      </c>
      <c r="AC2389" s="23">
        <v>0.102216127588763</v>
      </c>
      <c r="AD2389" s="63">
        <v>30.2889100064058</v>
      </c>
      <c r="AE2389" s="23">
        <v>0.12959977050195401</v>
      </c>
      <c r="AF2389" s="64">
        <v>25.153318634169398</v>
      </c>
      <c r="AG2389" s="23">
        <v>2.7733313618227802E-4</v>
      </c>
      <c r="AH2389" s="63">
        <v>-6.0670924871374199</v>
      </c>
      <c r="AI2389" s="23">
        <v>2.9706771263590798E-2</v>
      </c>
      <c r="AJ2389" s="63">
        <v>13.0567900985625</v>
      </c>
      <c r="AK2389" s="23">
        <v>0.13324769999962899</v>
      </c>
      <c r="AL2389" s="23">
        <v>3.7735785988843397E-2</v>
      </c>
      <c r="AM2389" s="63">
        <v>26.155602398386701</v>
      </c>
      <c r="AN2389" s="19"/>
      <c r="AO2389" s="26">
        <v>2.1541677169807399E-2</v>
      </c>
      <c r="AP2389" s="26">
        <v>-2.6207125450127901E-2</v>
      </c>
      <c r="AQ2389" s="26">
        <v>2.62888893721538E-2</v>
      </c>
      <c r="AR2389" s="26">
        <v>-1.8596897958559601E-2</v>
      </c>
      <c r="AS2389" s="24">
        <v>7</v>
      </c>
      <c r="AT2389" s="24">
        <v>5</v>
      </c>
      <c r="AU2389" s="24">
        <v>7</v>
      </c>
      <c r="AV2389" s="25">
        <v>5</v>
      </c>
      <c r="AW2389" s="19"/>
      <c r="AX2389" s="29">
        <v>4.7391564244680898E-2</v>
      </c>
      <c r="AY2389" s="30">
        <v>0.43706051766776</v>
      </c>
      <c r="AZ2389" s="30">
        <v>0.57152733782732001</v>
      </c>
      <c r="BA2389" s="30">
        <v>0.58570872829204701</v>
      </c>
      <c r="BB2389" s="62">
        <v>4.8846995069561699E-3</v>
      </c>
      <c r="BC2389" s="108">
        <v>-6.4482981683540901</v>
      </c>
      <c r="BD2389" s="22">
        <v>43747</v>
      </c>
      <c r="BE2389" s="22">
        <v>43783</v>
      </c>
      <c r="BF2389" s="24">
        <v>87</v>
      </c>
      <c r="BG2389" s="22">
        <v>43868</v>
      </c>
    </row>
    <row r="2390" spans="2:59" x14ac:dyDescent="0.25">
      <c r="B2390" s="17" t="s">
        <v>2404</v>
      </c>
      <c r="C2390" s="17" t="s">
        <v>6670</v>
      </c>
      <c r="D2390" s="17" t="s">
        <v>3403</v>
      </c>
      <c r="E2390" s="20" t="s">
        <v>7299</v>
      </c>
      <c r="F2390" s="20" t="s">
        <v>3152</v>
      </c>
      <c r="G2390" s="82" t="s">
        <v>7251</v>
      </c>
      <c r="H2390" s="85" t="s">
        <v>7268</v>
      </c>
      <c r="I2390" s="21" t="s">
        <v>7417</v>
      </c>
      <c r="J2390" s="21" t="s">
        <v>8600</v>
      </c>
      <c r="L2390" s="22">
        <v>44015</v>
      </c>
      <c r="M2390" s="98">
        <v>1128.84869999997</v>
      </c>
      <c r="N2390" s="94">
        <v>1128.84869999997</v>
      </c>
      <c r="O2390" s="94">
        <v>1132.53199999966</v>
      </c>
      <c r="P2390" s="62">
        <f t="shared" si="37"/>
        <v>0.99674772986574234</v>
      </c>
      <c r="Q2390" s="22">
        <v>43984</v>
      </c>
      <c r="R2390" s="99">
        <v>694344.02300000004</v>
      </c>
      <c r="S2390" s="99">
        <v>1015583.98985449</v>
      </c>
      <c r="T2390" s="19"/>
      <c r="U2390" s="23">
        <v>-4.4007782526023199E-4</v>
      </c>
      <c r="V2390" s="63">
        <v>-0.60202906934137002</v>
      </c>
      <c r="W2390" s="23">
        <v>-1.12191963125952E-3</v>
      </c>
      <c r="X2390" s="63">
        <v>-9.71496192779159</v>
      </c>
      <c r="Y2390" s="23">
        <v>2.4475355661706999E-2</v>
      </c>
      <c r="Z2390" s="63">
        <v>15.6481389467517</v>
      </c>
      <c r="AA2390" s="23">
        <v>4.5818550712283503E-2</v>
      </c>
      <c r="AB2390" s="63">
        <v>21.488470780896002</v>
      </c>
      <c r="AC2390" s="23">
        <v>9.4330983809486499E-2</v>
      </c>
      <c r="AD2390" s="63">
        <v>29.500395628478099</v>
      </c>
      <c r="AE2390" s="23">
        <v>0.117599723502353</v>
      </c>
      <c r="AF2390" s="64">
        <v>23.953313934209302</v>
      </c>
      <c r="AG2390" s="23">
        <v>2.4827912602631797E-4</v>
      </c>
      <c r="AH2390" s="63">
        <v>-6.0699978881530097</v>
      </c>
      <c r="AI2390" s="23">
        <v>2.7882570393558102E-2</v>
      </c>
      <c r="AJ2390" s="63">
        <v>12.874370011559201</v>
      </c>
      <c r="AK2390" s="23">
        <v>0.128333728487632</v>
      </c>
      <c r="AL2390" s="23">
        <v>3.4858406985222197E-2</v>
      </c>
      <c r="AM2390" s="63">
        <v>14.154424794658601</v>
      </c>
      <c r="AN2390" s="19"/>
      <c r="AO2390" s="26">
        <v>2.15320169081679E-2</v>
      </c>
      <c r="AP2390" s="26">
        <v>-2.6216113524242201E-2</v>
      </c>
      <c r="AQ2390" s="26">
        <v>2.59936012134858E-2</v>
      </c>
      <c r="AR2390" s="26">
        <v>-1.8890960274802599E-2</v>
      </c>
      <c r="AS2390" s="24">
        <v>7</v>
      </c>
      <c r="AT2390" s="24">
        <v>5</v>
      </c>
      <c r="AU2390" s="24">
        <v>7</v>
      </c>
      <c r="AV2390" s="25">
        <v>5</v>
      </c>
      <c r="AW2390" s="19"/>
      <c r="AX2390" s="29">
        <v>4.7382613238587501E-2</v>
      </c>
      <c r="AY2390" s="30">
        <v>0.36477556814497802</v>
      </c>
      <c r="AZ2390" s="30">
        <v>0.55936687024222898</v>
      </c>
      <c r="BA2390" s="30">
        <v>0.48801263190398497</v>
      </c>
      <c r="BB2390" s="62">
        <v>4.88372316790901E-3</v>
      </c>
      <c r="BC2390" s="108">
        <v>-6.4809134758033897</v>
      </c>
      <c r="BD2390" s="22">
        <v>43747</v>
      </c>
      <c r="BE2390" s="22">
        <v>43783</v>
      </c>
      <c r="BF2390" s="24">
        <v>87</v>
      </c>
      <c r="BG2390" s="22">
        <v>43868</v>
      </c>
    </row>
    <row r="2391" spans="2:59" x14ac:dyDescent="0.25">
      <c r="B2391" s="17" t="s">
        <v>2405</v>
      </c>
      <c r="C2391" s="17" t="s">
        <v>6671</v>
      </c>
      <c r="D2391" s="17" t="s">
        <v>3403</v>
      </c>
      <c r="E2391" s="20" t="s">
        <v>7302</v>
      </c>
      <c r="F2391" s="20" t="s">
        <v>3152</v>
      </c>
      <c r="G2391" s="82" t="s">
        <v>7251</v>
      </c>
      <c r="H2391" s="85" t="s">
        <v>7268</v>
      </c>
      <c r="I2391" s="21" t="s">
        <v>7417</v>
      </c>
      <c r="J2391" s="21" t="s">
        <v>8601</v>
      </c>
      <c r="L2391" s="22">
        <v>44015</v>
      </c>
      <c r="M2391" s="98">
        <v>1124.7372999992201</v>
      </c>
      <c r="N2391" s="94">
        <v>1124.7372999992201</v>
      </c>
      <c r="O2391" s="94">
        <v>1128.59889999963</v>
      </c>
      <c r="P2391" s="62">
        <f t="shared" si="37"/>
        <v>0.99657841240106548</v>
      </c>
      <c r="Q2391" s="22">
        <v>43984</v>
      </c>
      <c r="R2391" s="99">
        <v>1549085.1140000001</v>
      </c>
      <c r="S2391" s="99">
        <v>2072683.65363672</v>
      </c>
      <c r="T2391" s="19"/>
      <c r="U2391" s="23">
        <v>-4.4559434445545797E-4</v>
      </c>
      <c r="V2391" s="63">
        <v>-0.60258072126089202</v>
      </c>
      <c r="W2391" s="23">
        <v>-1.28602248150855E-3</v>
      </c>
      <c r="X2391" s="63">
        <v>-9.7313722128165008</v>
      </c>
      <c r="Y2391" s="23">
        <v>2.34541300378623E-2</v>
      </c>
      <c r="Z2391" s="63">
        <v>15.546016384367199</v>
      </c>
      <c r="AA2391" s="23">
        <v>4.3723192666220698E-2</v>
      </c>
      <c r="AB2391" s="63">
        <v>21.278934976289701</v>
      </c>
      <c r="AC2391" s="23">
        <v>8.9956251051335104E-2</v>
      </c>
      <c r="AD2391" s="63">
        <v>29.062922352663001</v>
      </c>
      <c r="AE2391" s="23">
        <v>0.110908050048311</v>
      </c>
      <c r="AF2391" s="64">
        <v>23.284146588790499</v>
      </c>
      <c r="AG2391" s="23">
        <v>2.3184119527286401E-4</v>
      </c>
      <c r="AH2391" s="63">
        <v>-6.0716416812283596</v>
      </c>
      <c r="AI2391" s="23">
        <v>2.6841140790566001E-2</v>
      </c>
      <c r="AJ2391" s="63">
        <v>12.7702270512673</v>
      </c>
      <c r="AK2391" s="23">
        <v>0.124737299998815</v>
      </c>
      <c r="AL2391" s="23">
        <v>3.2686212171029197E-2</v>
      </c>
      <c r="AM2391" s="63">
        <v>10.460356404306401</v>
      </c>
      <c r="AN2391" s="19"/>
      <c r="AO2391" s="26">
        <v>2.1526460122913701E-2</v>
      </c>
      <c r="AP2391" s="26">
        <v>-2.6221455386803399E-2</v>
      </c>
      <c r="AQ2391" s="26">
        <v>2.5824880440268299E-2</v>
      </c>
      <c r="AR2391" s="26">
        <v>-1.9057627282563799E-2</v>
      </c>
      <c r="AS2391" s="24">
        <v>7</v>
      </c>
      <c r="AT2391" s="24">
        <v>5</v>
      </c>
      <c r="AU2391" s="24">
        <v>7</v>
      </c>
      <c r="AV2391" s="25">
        <v>5</v>
      </c>
      <c r="AW2391" s="19"/>
      <c r="AX2391" s="29">
        <v>4.7377875518286601E-2</v>
      </c>
      <c r="AY2391" s="30">
        <v>0.32438109148733901</v>
      </c>
      <c r="AZ2391" s="30">
        <v>0.55257107172292297</v>
      </c>
      <c r="BA2391" s="30">
        <v>0.43355530554754301</v>
      </c>
      <c r="BB2391" s="62">
        <v>4.8832038194814202E-3</v>
      </c>
      <c r="BC2391" s="108">
        <v>-6.4993607300420999</v>
      </c>
      <c r="BD2391" s="22">
        <v>43747</v>
      </c>
      <c r="BE2391" s="22">
        <v>43783</v>
      </c>
      <c r="BF2391" s="24">
        <v>150</v>
      </c>
      <c r="BG2391" s="22">
        <v>43957</v>
      </c>
    </row>
    <row r="2392" spans="2:59" x14ac:dyDescent="0.25">
      <c r="B2392" s="17" t="s">
        <v>2406</v>
      </c>
      <c r="C2392" s="17" t="s">
        <v>6672</v>
      </c>
      <c r="D2392" s="17" t="s">
        <v>3403</v>
      </c>
      <c r="E2392" s="20" t="s">
        <v>7303</v>
      </c>
      <c r="F2392" s="20" t="s">
        <v>3152</v>
      </c>
      <c r="G2392" s="82" t="s">
        <v>7251</v>
      </c>
      <c r="H2392" s="85" t="s">
        <v>7268</v>
      </c>
      <c r="I2392" s="21" t="s">
        <v>7417</v>
      </c>
      <c r="J2392" s="21" t="s">
        <v>8602</v>
      </c>
      <c r="L2392" s="22">
        <v>44015</v>
      </c>
      <c r="M2392" s="98">
        <v>1111.27549999952</v>
      </c>
      <c r="N2392" s="94">
        <v>1111.27549999952</v>
      </c>
      <c r="O2392" s="94">
        <v>1115.4130000006401</v>
      </c>
      <c r="P2392" s="62">
        <f t="shared" si="37"/>
        <v>0.99629061163791555</v>
      </c>
      <c r="Q2392" s="22">
        <v>43984</v>
      </c>
      <c r="R2392" s="99">
        <v>2909530.0120000001</v>
      </c>
      <c r="S2392" s="99">
        <v>3468232.8803242198</v>
      </c>
      <c r="T2392" s="19"/>
      <c r="U2392" s="23">
        <v>-4.5494559162762E-4</v>
      </c>
      <c r="V2392" s="63">
        <v>-0.60351584597810903</v>
      </c>
      <c r="W2392" s="23">
        <v>-1.5651146550226299E-3</v>
      </c>
      <c r="X2392" s="63">
        <v>-9.7592814301751805</v>
      </c>
      <c r="Y2392" s="23">
        <v>2.17203804186283E-2</v>
      </c>
      <c r="Z2392" s="63">
        <v>15.3726414224511</v>
      </c>
      <c r="AA2392" s="23">
        <v>4.0170680485971402E-2</v>
      </c>
      <c r="AB2392" s="63">
        <v>20.923683758243001</v>
      </c>
      <c r="AC2392" s="23">
        <v>8.2559209637111095E-2</v>
      </c>
      <c r="AD2392" s="63">
        <v>28.323218211240601</v>
      </c>
      <c r="AE2392" s="23">
        <v>9.9623558882740298E-2</v>
      </c>
      <c r="AF2392" s="64">
        <v>22.155697472248001</v>
      </c>
      <c r="AG2392" s="23">
        <v>2.0386139476613599E-4</v>
      </c>
      <c r="AH2392" s="63">
        <v>-6.0744396612790297</v>
      </c>
      <c r="AI2392" s="23">
        <v>2.5073010272535601E-2</v>
      </c>
      <c r="AJ2392" s="63">
        <v>12.5934139994642</v>
      </c>
      <c r="AK2392" s="23">
        <v>0.11131250670587201</v>
      </c>
      <c r="AL2392" s="23">
        <v>2.9298883060619101E-2</v>
      </c>
      <c r="AM2392" s="63">
        <v>9.1178770750120695</v>
      </c>
      <c r="AN2392" s="19"/>
      <c r="AO2392" s="26">
        <v>2.1516926306503599E-2</v>
      </c>
      <c r="AP2392" s="26">
        <v>-2.6230566846607E-2</v>
      </c>
      <c r="AQ2392" s="26">
        <v>2.5538275622238898E-2</v>
      </c>
      <c r="AR2392" s="26">
        <v>-1.93408897184781E-2</v>
      </c>
      <c r="AS2392" s="24">
        <v>7</v>
      </c>
      <c r="AT2392" s="24">
        <v>5</v>
      </c>
      <c r="AU2392" s="24">
        <v>7</v>
      </c>
      <c r="AV2392" s="25">
        <v>5</v>
      </c>
      <c r="AW2392" s="19"/>
      <c r="AX2392" s="29">
        <v>4.7370124062945301E-2</v>
      </c>
      <c r="AY2392" s="30">
        <v>0.255872505330899</v>
      </c>
      <c r="AZ2392" s="30">
        <v>0.54104673201618403</v>
      </c>
      <c r="BA2392" s="30">
        <v>0.34143162712916802</v>
      </c>
      <c r="BB2392" s="62">
        <v>4.8823521957456198E-3</v>
      </c>
      <c r="BC2392" s="108">
        <v>-6.5307068616166397</v>
      </c>
      <c r="BD2392" s="22">
        <v>43747</v>
      </c>
      <c r="BE2392" s="22">
        <v>43783</v>
      </c>
      <c r="BF2392" s="24">
        <v>151</v>
      </c>
      <c r="BG2392" s="22">
        <v>43958</v>
      </c>
    </row>
    <row r="2393" spans="2:59" x14ac:dyDescent="0.25">
      <c r="B2393" s="17" t="s">
        <v>2407</v>
      </c>
      <c r="C2393" s="17" t="s">
        <v>6673</v>
      </c>
      <c r="D2393" s="17" t="s">
        <v>3404</v>
      </c>
      <c r="E2393" s="20" t="s">
        <v>7296</v>
      </c>
      <c r="F2393" s="20" t="s">
        <v>3152</v>
      </c>
      <c r="G2393" s="82" t="s">
        <v>7250</v>
      </c>
      <c r="H2393" s="85" t="s">
        <v>7284</v>
      </c>
      <c r="I2393" s="21" t="s">
        <v>7417</v>
      </c>
      <c r="J2393" s="21" t="s">
        <v>8603</v>
      </c>
      <c r="L2393" s="22">
        <v>44015</v>
      </c>
      <c r="M2393" s="98">
        <v>1386.3921000007499</v>
      </c>
      <c r="N2393" s="94">
        <v>1386.3921000007499</v>
      </c>
      <c r="O2393" s="94">
        <v>1657.3288000002501</v>
      </c>
      <c r="P2393" s="62">
        <f t="shared" si="37"/>
        <v>0.83652205886999653</v>
      </c>
      <c r="Q2393" s="22">
        <v>43881</v>
      </c>
      <c r="R2393" s="99">
        <v>1743816.0889999999</v>
      </c>
      <c r="S2393" s="99">
        <v>2107958.8116796901</v>
      </c>
      <c r="T2393" s="19"/>
      <c r="U2393" s="23">
        <v>5.1681919012480596E-3</v>
      </c>
      <c r="V2393" s="63">
        <v>-4.1202096690540202E-2</v>
      </c>
      <c r="W2393" s="23">
        <v>4.1939115055356503E-2</v>
      </c>
      <c r="X2393" s="63">
        <v>-5.4088584591299904</v>
      </c>
      <c r="Y2393" s="23">
        <v>-9.5533748382004E-2</v>
      </c>
      <c r="Z2393" s="63">
        <v>3.6472285423806201</v>
      </c>
      <c r="AA2393" s="23">
        <v>6.9296005251089796E-2</v>
      </c>
      <c r="AB2393" s="63">
        <v>23.8362162347767</v>
      </c>
      <c r="AC2393" s="23">
        <v>0.162916232058778</v>
      </c>
      <c r="AD2393" s="63">
        <v>36.3589204534073</v>
      </c>
      <c r="AE2393" s="23">
        <v>0.24500508906930901</v>
      </c>
      <c r="AF2393" s="64">
        <v>36.6938504909049</v>
      </c>
      <c r="AG2393" s="23">
        <v>-1.2126318297305301E-2</v>
      </c>
      <c r="AH2393" s="63">
        <v>-7.3074576304861703</v>
      </c>
      <c r="AI2393" s="23">
        <v>-7.9977450559454197E-2</v>
      </c>
      <c r="AJ2393" s="63">
        <v>2.0883679162579898</v>
      </c>
      <c r="AK2393" s="23">
        <v>0.38639210000110302</v>
      </c>
      <c r="AL2393" s="23">
        <v>6.4357051085608005E-2</v>
      </c>
      <c r="AM2393" s="63">
        <v>32.495173489966</v>
      </c>
      <c r="AN2393" s="19"/>
      <c r="AO2393" s="26">
        <v>8.14660181659565E-2</v>
      </c>
      <c r="AP2393" s="26">
        <v>-0.119310002997809</v>
      </c>
      <c r="AQ2393" s="26">
        <v>0.129816419184936</v>
      </c>
      <c r="AR2393" s="26">
        <v>-0.15092803477178701</v>
      </c>
      <c r="AS2393" s="24">
        <v>6</v>
      </c>
      <c r="AT2393" s="24">
        <v>6</v>
      </c>
      <c r="AU2393" s="24">
        <v>7</v>
      </c>
      <c r="AV2393" s="25">
        <v>5</v>
      </c>
      <c r="AW2393" s="19"/>
      <c r="AX2393" s="29">
        <v>0.28949283845664497</v>
      </c>
      <c r="AY2393" s="30">
        <v>0.34866021321977297</v>
      </c>
      <c r="AZ2393" s="30">
        <v>0.56705638896983102</v>
      </c>
      <c r="BA2393" s="30">
        <v>0.47274550935799198</v>
      </c>
      <c r="BB2393" s="62">
        <v>2.9540403629034699E-2</v>
      </c>
      <c r="BC2393" s="108">
        <v>-33.657111371052501</v>
      </c>
      <c r="BD2393" s="22">
        <v>43881</v>
      </c>
      <c r="BE2393" s="22">
        <v>43914</v>
      </c>
      <c r="BF2393" s="24"/>
      <c r="BG2393" s="22"/>
    </row>
    <row r="2394" spans="2:59" x14ac:dyDescent="0.25">
      <c r="B2394" s="17" t="s">
        <v>2408</v>
      </c>
      <c r="C2394" s="17" t="s">
        <v>6674</v>
      </c>
      <c r="D2394" s="17" t="s">
        <v>3404</v>
      </c>
      <c r="E2394" s="20" t="s">
        <v>7297</v>
      </c>
      <c r="F2394" s="20" t="s">
        <v>3152</v>
      </c>
      <c r="G2394" s="82" t="s">
        <v>7250</v>
      </c>
      <c r="H2394" s="85" t="s">
        <v>7284</v>
      </c>
      <c r="I2394" s="21" t="s">
        <v>7417</v>
      </c>
      <c r="J2394" s="21" t="s">
        <v>8604</v>
      </c>
      <c r="L2394" s="22">
        <v>44015</v>
      </c>
      <c r="M2394" s="98">
        <v>1105.64269999973</v>
      </c>
      <c r="N2394" s="94">
        <v>1105.64269999973</v>
      </c>
      <c r="O2394" s="94">
        <v>1314.4748999998001</v>
      </c>
      <c r="P2394" s="62">
        <f t="shared" si="37"/>
        <v>0.84112880360050857</v>
      </c>
      <c r="Q2394" s="22">
        <v>43881</v>
      </c>
      <c r="R2394" s="99">
        <v>3935617.7370000002</v>
      </c>
      <c r="S2394" s="99">
        <v>8026519.3773437496</v>
      </c>
      <c r="T2394" s="19"/>
      <c r="U2394" s="23">
        <v>5.2094129641773197E-3</v>
      </c>
      <c r="V2394" s="63">
        <v>-3.70799903976149E-2</v>
      </c>
      <c r="W2394" s="23">
        <v>4.3220948607995503E-2</v>
      </c>
      <c r="X2394" s="63">
        <v>-5.2806751038660904</v>
      </c>
      <c r="Y2394" s="23">
        <v>-8.8157707657082904E-2</v>
      </c>
      <c r="Z2394" s="63">
        <v>4.3848326148727201</v>
      </c>
      <c r="AA2394" s="23">
        <v>8.8940315650688703E-2</v>
      </c>
      <c r="AB2394" s="63">
        <v>25.800647274736502</v>
      </c>
      <c r="AC2394" s="23"/>
      <c r="AD2394" s="63"/>
      <c r="AE2394" s="23"/>
      <c r="AF2394" s="64"/>
      <c r="AG2394" s="23">
        <v>-1.20048922453861E-2</v>
      </c>
      <c r="AH2394" s="63">
        <v>-7.2953150252942596</v>
      </c>
      <c r="AI2394" s="23">
        <v>-7.2322022716471104E-2</v>
      </c>
      <c r="AJ2394" s="63">
        <v>2.8539107005563</v>
      </c>
      <c r="AK2394" s="23">
        <v>0.15103191710295499</v>
      </c>
      <c r="AL2394" s="23">
        <v>8.02845425314445E-2</v>
      </c>
      <c r="AM2394" s="63">
        <v>35.822921137034399</v>
      </c>
      <c r="AN2394" s="19"/>
      <c r="AO2394" s="26">
        <v>8.1510268242709599E-2</v>
      </c>
      <c r="AP2394" s="26">
        <v>-0.119273926414317</v>
      </c>
      <c r="AQ2394" s="26">
        <v>0.13167528138918</v>
      </c>
      <c r="AR2394" s="26">
        <v>-0.14984856602313801</v>
      </c>
      <c r="AS2394" s="24">
        <v>6</v>
      </c>
      <c r="AT2394" s="24">
        <v>6</v>
      </c>
      <c r="AU2394" s="24">
        <v>7</v>
      </c>
      <c r="AV2394" s="25">
        <v>5</v>
      </c>
      <c r="AW2394" s="19"/>
      <c r="AX2394" s="29">
        <v>0.28954722831695101</v>
      </c>
      <c r="AY2394" s="30">
        <v>0.41520310693067602</v>
      </c>
      <c r="AZ2394" s="30">
        <v>0.61435318399980998</v>
      </c>
      <c r="BA2394" s="30">
        <v>0.56392845174468698</v>
      </c>
      <c r="BB2394" s="62">
        <v>2.9547380435142299E-2</v>
      </c>
      <c r="BC2394" s="108">
        <v>-33.567320304107902</v>
      </c>
      <c r="BD2394" s="22">
        <v>43881</v>
      </c>
      <c r="BE2394" s="22">
        <v>43914</v>
      </c>
      <c r="BF2394" s="24"/>
      <c r="BG2394" s="22"/>
    </row>
    <row r="2395" spans="2:59" x14ac:dyDescent="0.25">
      <c r="B2395" s="17" t="s">
        <v>2409</v>
      </c>
      <c r="C2395" s="17" t="s">
        <v>6675</v>
      </c>
      <c r="D2395" s="17" t="s">
        <v>3404</v>
      </c>
      <c r="E2395" s="20" t="s">
        <v>7298</v>
      </c>
      <c r="F2395" s="20" t="s">
        <v>3152</v>
      </c>
      <c r="G2395" s="82" t="s">
        <v>7250</v>
      </c>
      <c r="H2395" s="85" t="s">
        <v>7284</v>
      </c>
      <c r="I2395" s="21" t="s">
        <v>7417</v>
      </c>
      <c r="J2395" s="21" t="s">
        <v>8605</v>
      </c>
      <c r="L2395" s="22">
        <v>44015</v>
      </c>
      <c r="M2395" s="98">
        <v>2122.17749999836</v>
      </c>
      <c r="N2395" s="94">
        <v>2122.17749999836</v>
      </c>
      <c r="O2395" s="94">
        <v>2532.26570000127</v>
      </c>
      <c r="P2395" s="62">
        <f t="shared" si="37"/>
        <v>0.83805482971131173</v>
      </c>
      <c r="Q2395" s="22">
        <v>43881</v>
      </c>
      <c r="R2395" s="99">
        <v>2490317.679</v>
      </c>
      <c r="S2395" s="99">
        <v>2668237.7311093798</v>
      </c>
      <c r="T2395" s="19"/>
      <c r="U2395" s="23">
        <v>5.1818902575178098E-3</v>
      </c>
      <c r="V2395" s="63">
        <v>-3.9832261063566E-2</v>
      </c>
      <c r="W2395" s="23">
        <v>4.2366185522041598E-2</v>
      </c>
      <c r="X2395" s="63">
        <v>-5.3661514124614804</v>
      </c>
      <c r="Y2395" s="23">
        <v>-9.3745354605780498E-2</v>
      </c>
      <c r="Z2395" s="63">
        <v>3.8260679200029699</v>
      </c>
      <c r="AA2395" s="23">
        <v>7.2004597614068203E-2</v>
      </c>
      <c r="AB2395" s="63">
        <v>24.107075471052699</v>
      </c>
      <c r="AC2395" s="23">
        <v>0.16710687076934799</v>
      </c>
      <c r="AD2395" s="63">
        <v>36.777984324493403</v>
      </c>
      <c r="AE2395" s="23">
        <v>0.25086667731026002</v>
      </c>
      <c r="AF2395" s="64">
        <v>37.280009314999901</v>
      </c>
      <c r="AG2395" s="23">
        <v>-1.2085853267308299E-2</v>
      </c>
      <c r="AH2395" s="63">
        <v>-7.3034111274901097</v>
      </c>
      <c r="AI2395" s="23">
        <v>-7.8149967851495597E-2</v>
      </c>
      <c r="AJ2395" s="63">
        <v>2.2711161870538499</v>
      </c>
      <c r="AK2395" s="23">
        <v>1.1921767734200699</v>
      </c>
      <c r="AL2395" s="23">
        <v>5.3880483954344499E-2</v>
      </c>
      <c r="AM2395" s="63">
        <v>14.066643179394299</v>
      </c>
      <c r="AN2395" s="19"/>
      <c r="AO2395" s="26">
        <v>8.1480741946579699E-2</v>
      </c>
      <c r="AP2395" s="26">
        <v>-0.11929795496151201</v>
      </c>
      <c r="AQ2395" s="26">
        <v>0.12991854414401999</v>
      </c>
      <c r="AR2395" s="26">
        <v>-0.150568419884657</v>
      </c>
      <c r="AS2395" s="24">
        <v>6</v>
      </c>
      <c r="AT2395" s="24">
        <v>6</v>
      </c>
      <c r="AU2395" s="24">
        <v>7</v>
      </c>
      <c r="AV2395" s="25">
        <v>5</v>
      </c>
      <c r="AW2395" s="19"/>
      <c r="AX2395" s="29">
        <v>0.28949145240098001</v>
      </c>
      <c r="AY2395" s="30">
        <v>0.357822413904614</v>
      </c>
      <c r="AZ2395" s="30">
        <v>0.57357239597877197</v>
      </c>
      <c r="BA2395" s="30">
        <v>0.48534692318844502</v>
      </c>
      <c r="BB2395" s="62">
        <v>2.95407728242571E-2</v>
      </c>
      <c r="BC2395" s="108">
        <v>-33.627194018394199</v>
      </c>
      <c r="BD2395" s="22">
        <v>43881</v>
      </c>
      <c r="BE2395" s="22">
        <v>43914</v>
      </c>
      <c r="BF2395" s="24"/>
      <c r="BG2395" s="22"/>
    </row>
    <row r="2396" spans="2:59" x14ac:dyDescent="0.25">
      <c r="B2396" s="17" t="s">
        <v>2410</v>
      </c>
      <c r="C2396" s="17" t="s">
        <v>6676</v>
      </c>
      <c r="D2396" s="17" t="s">
        <v>3404</v>
      </c>
      <c r="E2396" s="20" t="s">
        <v>7299</v>
      </c>
      <c r="F2396" s="20" t="s">
        <v>3152</v>
      </c>
      <c r="G2396" s="82" t="s">
        <v>7250</v>
      </c>
      <c r="H2396" s="85" t="s">
        <v>7284</v>
      </c>
      <c r="I2396" s="21" t="s">
        <v>7417</v>
      </c>
      <c r="J2396" s="21" t="s">
        <v>8606</v>
      </c>
      <c r="L2396" s="22">
        <v>44015</v>
      </c>
      <c r="M2396" s="98">
        <v>1730.5813999995601</v>
      </c>
      <c r="N2396" s="94">
        <v>1730.5813999995601</v>
      </c>
      <c r="O2396" s="94">
        <v>2084.05990000069</v>
      </c>
      <c r="P2396" s="62">
        <f t="shared" si="37"/>
        <v>0.83038947201037128</v>
      </c>
      <c r="Q2396" s="22">
        <v>43881</v>
      </c>
      <c r="R2396" s="99">
        <v>14448438.308</v>
      </c>
      <c r="S2396" s="99">
        <v>15600494.7591094</v>
      </c>
      <c r="T2396" s="19"/>
      <c r="U2396" s="23">
        <v>5.1129704279446698E-3</v>
      </c>
      <c r="V2396" s="63">
        <v>-4.6724244020879303E-2</v>
      </c>
      <c r="W2396" s="23">
        <v>4.02240935818554E-2</v>
      </c>
      <c r="X2396" s="63">
        <v>-5.5803606064800997</v>
      </c>
      <c r="Y2396" s="23">
        <v>-0.10393386374751599</v>
      </c>
      <c r="Z2396" s="63">
        <v>2.8072170058294401</v>
      </c>
      <c r="AA2396" s="23">
        <v>5.1384110478466E-2</v>
      </c>
      <c r="AB2396" s="63">
        <v>22.045026757492501</v>
      </c>
      <c r="AC2396" s="23">
        <v>0.126411316252488</v>
      </c>
      <c r="AD2396" s="63">
        <v>32.708428872807403</v>
      </c>
      <c r="AE2396" s="23">
        <v>0.18796799138013701</v>
      </c>
      <c r="AF2396" s="64">
        <v>30.9901407219877</v>
      </c>
      <c r="AG2396" s="23">
        <v>-1.22890461643692E-2</v>
      </c>
      <c r="AH2396" s="63">
        <v>-7.3237304171925599</v>
      </c>
      <c r="AI2396" s="23">
        <v>-8.8634439424786299E-2</v>
      </c>
      <c r="AJ2396" s="63">
        <v>1.22266902972478</v>
      </c>
      <c r="AK2396" s="23">
        <v>0.78766383005655405</v>
      </c>
      <c r="AL2396" s="23">
        <v>3.9604484103620101E-2</v>
      </c>
      <c r="AM2396" s="63">
        <v>-26.3846511569573</v>
      </c>
      <c r="AN2396" s="19"/>
      <c r="AO2396" s="26">
        <v>8.1406620165653296E-2</v>
      </c>
      <c r="AP2396" s="26">
        <v>-0.119358316230355</v>
      </c>
      <c r="AQ2396" s="26">
        <v>0.12842424209709899</v>
      </c>
      <c r="AR2396" s="26">
        <v>-0.152372123285168</v>
      </c>
      <c r="AS2396" s="24">
        <v>6</v>
      </c>
      <c r="AT2396" s="24">
        <v>6</v>
      </c>
      <c r="AU2396" s="24">
        <v>7</v>
      </c>
      <c r="AV2396" s="25">
        <v>5</v>
      </c>
      <c r="AW2396" s="19"/>
      <c r="AX2396" s="29">
        <v>0.28946244036982499</v>
      </c>
      <c r="AY2396" s="30">
        <v>0.287967290907091</v>
      </c>
      <c r="AZ2396" s="30">
        <v>0.52391090158835096</v>
      </c>
      <c r="BA2396" s="30">
        <v>0.38972736369987598</v>
      </c>
      <c r="BB2396" s="62">
        <v>2.9535319712595098E-2</v>
      </c>
      <c r="BC2396" s="108">
        <v>-33.777220126939902</v>
      </c>
      <c r="BD2396" s="22">
        <v>43881</v>
      </c>
      <c r="BE2396" s="22">
        <v>43914</v>
      </c>
      <c r="BF2396" s="24"/>
      <c r="BG2396" s="22"/>
    </row>
    <row r="2397" spans="2:59" x14ac:dyDescent="0.25">
      <c r="B2397" s="17" t="s">
        <v>2411</v>
      </c>
      <c r="C2397" s="17" t="s">
        <v>6677</v>
      </c>
      <c r="D2397" s="17" t="s">
        <v>3404</v>
      </c>
      <c r="E2397" s="20" t="s">
        <v>7300</v>
      </c>
      <c r="F2397" s="20" t="s">
        <v>3152</v>
      </c>
      <c r="G2397" s="82" t="s">
        <v>7250</v>
      </c>
      <c r="H2397" s="85" t="s">
        <v>7284</v>
      </c>
      <c r="I2397" s="21" t="s">
        <v>7417</v>
      </c>
      <c r="J2397" s="21" t="s">
        <v>8607</v>
      </c>
      <c r="L2397" s="22">
        <v>44015</v>
      </c>
      <c r="M2397" s="98">
        <v>1267.30110000074</v>
      </c>
      <c r="N2397" s="94">
        <v>1267.30110000074</v>
      </c>
      <c r="O2397" s="94">
        <v>1528.8956000004</v>
      </c>
      <c r="P2397" s="62">
        <f t="shared" si="37"/>
        <v>0.82889969727194479</v>
      </c>
      <c r="Q2397" s="22">
        <v>43881</v>
      </c>
      <c r="R2397" s="99">
        <v>3695675.8539999998</v>
      </c>
      <c r="S2397" s="99">
        <v>9198753.5759218708</v>
      </c>
      <c r="T2397" s="19"/>
      <c r="U2397" s="23">
        <v>5.0994895354961002E-3</v>
      </c>
      <c r="V2397" s="63">
        <v>-4.8072333265736199E-2</v>
      </c>
      <c r="W2397" s="23">
        <v>3.98059150993504E-2</v>
      </c>
      <c r="X2397" s="63">
        <v>-5.6221784547305997</v>
      </c>
      <c r="Y2397" s="23">
        <v>-0.10636459235232899</v>
      </c>
      <c r="Z2397" s="63">
        <v>2.5641441453481102</v>
      </c>
      <c r="AA2397" s="23">
        <v>4.48381347359827E-2</v>
      </c>
      <c r="AB2397" s="63">
        <v>21.3904291832587</v>
      </c>
      <c r="AC2397" s="23">
        <v>0.111588942781964</v>
      </c>
      <c r="AD2397" s="63">
        <v>31.226191525725898</v>
      </c>
      <c r="AE2397" s="23">
        <v>0.16415712773043201</v>
      </c>
      <c r="AF2397" s="64">
        <v>28.6090543570172</v>
      </c>
      <c r="AG2397" s="23">
        <v>-1.2328772888395199E-2</v>
      </c>
      <c r="AH2397" s="63">
        <v>-7.3277030895988</v>
      </c>
      <c r="AI2397" s="23">
        <v>-9.1158977476879996E-2</v>
      </c>
      <c r="AJ2397" s="63">
        <v>0.97021522451541398</v>
      </c>
      <c r="AK2397" s="23">
        <v>0.26961815312999499</v>
      </c>
      <c r="AL2397" s="23">
        <v>6.6233886436748393E-2</v>
      </c>
      <c r="AM2397" s="63">
        <v>26.3323339559138</v>
      </c>
      <c r="AN2397" s="19"/>
      <c r="AO2397" s="26">
        <v>8.1392085765401107E-2</v>
      </c>
      <c r="AP2397" s="26">
        <v>-0.1193701624198</v>
      </c>
      <c r="AQ2397" s="26">
        <v>0.127775113715034</v>
      </c>
      <c r="AR2397" s="26">
        <v>-0.15272422547612199</v>
      </c>
      <c r="AS2397" s="24">
        <v>6</v>
      </c>
      <c r="AT2397" s="24">
        <v>6</v>
      </c>
      <c r="AU2397" s="24">
        <v>7</v>
      </c>
      <c r="AV2397" s="25">
        <v>5</v>
      </c>
      <c r="AW2397" s="19"/>
      <c r="AX2397" s="29">
        <v>0.28944373707316101</v>
      </c>
      <c r="AY2397" s="30">
        <v>0.26575969430450602</v>
      </c>
      <c r="AZ2397" s="30">
        <v>0.50812810629031402</v>
      </c>
      <c r="BA2397" s="30">
        <v>0.35946555301097799</v>
      </c>
      <c r="BB2397" s="62">
        <v>2.9532949786371301E-2</v>
      </c>
      <c r="BC2397" s="108">
        <v>-33.8064940471086</v>
      </c>
      <c r="BD2397" s="22">
        <v>43881</v>
      </c>
      <c r="BE2397" s="22">
        <v>43914</v>
      </c>
      <c r="BF2397" s="24"/>
      <c r="BG2397" s="22"/>
    </row>
    <row r="2398" spans="2:59" x14ac:dyDescent="0.25">
      <c r="B2398" s="17" t="s">
        <v>2412</v>
      </c>
      <c r="C2398" s="17" t="s">
        <v>6678</v>
      </c>
      <c r="D2398" s="17" t="s">
        <v>3404</v>
      </c>
      <c r="E2398" s="20" t="s">
        <v>7294</v>
      </c>
      <c r="F2398" s="20" t="s">
        <v>3152</v>
      </c>
      <c r="G2398" s="82" t="s">
        <v>7250</v>
      </c>
      <c r="H2398" s="85" t="s">
        <v>7284</v>
      </c>
      <c r="I2398" s="21" t="s">
        <v>7417</v>
      </c>
      <c r="J2398" s="21" t="s">
        <v>8608</v>
      </c>
      <c r="L2398" s="22">
        <v>44015</v>
      </c>
      <c r="M2398" s="98">
        <v>1347.9569000005699</v>
      </c>
      <c r="N2398" s="94">
        <v>1347.9569000005699</v>
      </c>
      <c r="O2398" s="94">
        <v>1611.4067000001701</v>
      </c>
      <c r="P2398" s="62">
        <f t="shared" si="37"/>
        <v>0.83650942992878685</v>
      </c>
      <c r="Q2398" s="22">
        <v>43881</v>
      </c>
      <c r="R2398" s="99">
        <v>13189237.469000001</v>
      </c>
      <c r="S2398" s="99">
        <v>12133380.7799375</v>
      </c>
      <c r="T2398" s="19"/>
      <c r="U2398" s="23">
        <v>5.1680563483387197E-3</v>
      </c>
      <c r="V2398" s="63">
        <v>-4.1215651981474401E-2</v>
      </c>
      <c r="W2398" s="23">
        <v>4.1935535984521301E-2</v>
      </c>
      <c r="X2398" s="63">
        <v>-5.40921636621351</v>
      </c>
      <c r="Y2398" s="23">
        <v>-9.4952459649066401E-2</v>
      </c>
      <c r="Z2398" s="63">
        <v>3.7053574156743698</v>
      </c>
      <c r="AA2398" s="23">
        <v>7.2683728825722896E-2</v>
      </c>
      <c r="AB2398" s="63">
        <v>24.174988592218099</v>
      </c>
      <c r="AC2398" s="23">
        <v>0.17244840801140501</v>
      </c>
      <c r="AD2398" s="63">
        <v>37.312138048699097</v>
      </c>
      <c r="AE2398" s="23">
        <v>0.26150212272477802</v>
      </c>
      <c r="AF2398" s="64">
        <v>38.343553856422702</v>
      </c>
      <c r="AG2398" s="23">
        <v>-1.21266793094037E-2</v>
      </c>
      <c r="AH2398" s="63">
        <v>-7.3074937316996502</v>
      </c>
      <c r="AI2398" s="23">
        <v>-7.9348302551807096E-2</v>
      </c>
      <c r="AJ2398" s="63">
        <v>2.1512827170227</v>
      </c>
      <c r="AK2398" s="23">
        <v>0.33790189828490802</v>
      </c>
      <c r="AL2398" s="23">
        <v>6.4309400493584704E-2</v>
      </c>
      <c r="AM2398" s="63">
        <v>19.6506459436787</v>
      </c>
      <c r="AN2398" s="19"/>
      <c r="AO2398" s="26">
        <v>8.1465896164445398E-2</v>
      </c>
      <c r="AP2398" s="26">
        <v>-0.119310082598531</v>
      </c>
      <c r="AQ2398" s="26">
        <v>0.13028082414355599</v>
      </c>
      <c r="AR2398" s="26">
        <v>-0.15093101125967201</v>
      </c>
      <c r="AS2398" s="24">
        <v>6</v>
      </c>
      <c r="AT2398" s="24">
        <v>6</v>
      </c>
      <c r="AU2398" s="24">
        <v>7</v>
      </c>
      <c r="AV2398" s="25">
        <v>5</v>
      </c>
      <c r="AW2398" s="19"/>
      <c r="AX2398" s="29">
        <v>0.289510227232531</v>
      </c>
      <c r="AY2398" s="30">
        <v>0.36015606196815497</v>
      </c>
      <c r="AZ2398" s="30">
        <v>0.57522339165370795</v>
      </c>
      <c r="BA2398" s="30">
        <v>0.48841885755064102</v>
      </c>
      <c r="BB2398" s="62">
        <v>2.9542141684760301E-2</v>
      </c>
      <c r="BC2398" s="108">
        <v>-33.657356643816499</v>
      </c>
      <c r="BD2398" s="22">
        <v>43881</v>
      </c>
      <c r="BE2398" s="22">
        <v>43914</v>
      </c>
      <c r="BF2398" s="24"/>
      <c r="BG2398" s="22"/>
    </row>
    <row r="2399" spans="2:59" x14ac:dyDescent="0.25">
      <c r="B2399" s="17" t="s">
        <v>2413</v>
      </c>
      <c r="C2399" s="17" t="s">
        <v>6679</v>
      </c>
      <c r="D2399" s="17" t="s">
        <v>3404</v>
      </c>
      <c r="E2399" s="20" t="s">
        <v>7408</v>
      </c>
      <c r="F2399" s="20" t="s">
        <v>3152</v>
      </c>
      <c r="G2399" s="82" t="s">
        <v>7250</v>
      </c>
      <c r="H2399" s="85" t="s">
        <v>7284</v>
      </c>
      <c r="I2399" s="21" t="s">
        <v>7417</v>
      </c>
      <c r="J2399" s="21" t="s">
        <v>8609</v>
      </c>
      <c r="L2399" s="22">
        <v>44015</v>
      </c>
      <c r="M2399" s="98">
        <v>1452.7940999995899</v>
      </c>
      <c r="N2399" s="94">
        <v>1452.7940999995899</v>
      </c>
      <c r="O2399" s="94">
        <v>1737.8815999999599</v>
      </c>
      <c r="P2399" s="62">
        <f t="shared" si="37"/>
        <v>0.83595689142437746</v>
      </c>
      <c r="Q2399" s="22">
        <v>43881</v>
      </c>
      <c r="R2399" s="99">
        <v>53141.078999999998</v>
      </c>
      <c r="S2399" s="99">
        <v>53456.638125976599</v>
      </c>
      <c r="T2399" s="19"/>
      <c r="U2399" s="23">
        <v>5.1631054648169101E-3</v>
      </c>
      <c r="V2399" s="63">
        <v>-4.1710740333655801E-2</v>
      </c>
      <c r="W2399" s="23">
        <v>4.1781427660680499E-2</v>
      </c>
      <c r="X2399" s="63">
        <v>-5.42462719859759</v>
      </c>
      <c r="Y2399" s="23">
        <v>-9.5764403346984203E-2</v>
      </c>
      <c r="Z2399" s="63">
        <v>3.6241630458826002</v>
      </c>
      <c r="AA2399" s="23">
        <v>7.0749737176811295E-2</v>
      </c>
      <c r="AB2399" s="63">
        <v>23.981589427334299</v>
      </c>
      <c r="AC2399" s="23">
        <v>0.16822979417891501</v>
      </c>
      <c r="AD2399" s="63">
        <v>36.890276665450102</v>
      </c>
      <c r="AE2399" s="23">
        <v>0.25470308291376598</v>
      </c>
      <c r="AF2399" s="64">
        <v>37.663649875321397</v>
      </c>
      <c r="AG2399" s="23">
        <v>-1.21412333701301E-2</v>
      </c>
      <c r="AH2399" s="63">
        <v>-7.30894913776865</v>
      </c>
      <c r="AI2399" s="23">
        <v>-8.0187896191055194E-2</v>
      </c>
      <c r="AJ2399" s="63">
        <v>2.0673233530978901</v>
      </c>
      <c r="AK2399" s="23">
        <v>0.45279409999959203</v>
      </c>
      <c r="AL2399" s="23">
        <v>8.8490660897223294E-2</v>
      </c>
      <c r="AM2399" s="63">
        <v>38.864109454851103</v>
      </c>
      <c r="AN2399" s="19"/>
      <c r="AO2399" s="26">
        <v>8.1460552808566705E-2</v>
      </c>
      <c r="AP2399" s="26">
        <v>-0.119314473952691</v>
      </c>
      <c r="AQ2399" s="26">
        <v>0.13011378021837999</v>
      </c>
      <c r="AR2399" s="26">
        <v>-0.15106075955103701</v>
      </c>
      <c r="AS2399" s="24">
        <v>6</v>
      </c>
      <c r="AT2399" s="24">
        <v>6</v>
      </c>
      <c r="AU2399" s="24">
        <v>7</v>
      </c>
      <c r="AV2399" s="25">
        <v>5</v>
      </c>
      <c r="AW2399" s="19"/>
      <c r="AX2399" s="29">
        <v>0.28950586830353098</v>
      </c>
      <c r="AY2399" s="30">
        <v>0.35360367227940498</v>
      </c>
      <c r="AZ2399" s="30">
        <v>0.570566033841715</v>
      </c>
      <c r="BA2399" s="30">
        <v>0.47944524320155302</v>
      </c>
      <c r="BB2399" s="62">
        <v>2.9541521372375399E-2</v>
      </c>
      <c r="BC2399" s="108">
        <v>-33.668150925834198</v>
      </c>
      <c r="BD2399" s="22">
        <v>43881</v>
      </c>
      <c r="BE2399" s="22">
        <v>43914</v>
      </c>
      <c r="BF2399" s="24"/>
      <c r="BG2399" s="22"/>
    </row>
    <row r="2400" spans="2:59" x14ac:dyDescent="0.25">
      <c r="B2400" s="17" t="s">
        <v>2414</v>
      </c>
      <c r="C2400" s="17" t="s">
        <v>6680</v>
      </c>
      <c r="D2400" s="17" t="s">
        <v>3404</v>
      </c>
      <c r="E2400" s="20" t="s">
        <v>7301</v>
      </c>
      <c r="F2400" s="20" t="s">
        <v>3152</v>
      </c>
      <c r="G2400" s="82" t="s">
        <v>7250</v>
      </c>
      <c r="H2400" s="85" t="s">
        <v>7284</v>
      </c>
      <c r="I2400" s="21" t="s">
        <v>7417</v>
      </c>
      <c r="J2400" s="21" t="s">
        <v>8610</v>
      </c>
      <c r="L2400" s="22">
        <v>44015</v>
      </c>
      <c r="M2400" s="98">
        <v>1379.60779999942</v>
      </c>
      <c r="N2400" s="94">
        <v>1379.60779999942</v>
      </c>
      <c r="O2400" s="94">
        <v>1646.5209999997201</v>
      </c>
      <c r="P2400" s="62">
        <f t="shared" si="37"/>
        <v>0.8378926232946039</v>
      </c>
      <c r="Q2400" s="22">
        <v>43881</v>
      </c>
      <c r="R2400" s="99">
        <v>461615.11599999998</v>
      </c>
      <c r="S2400" s="99">
        <v>465630.17236621102</v>
      </c>
      <c r="T2400" s="19"/>
      <c r="U2400" s="23">
        <v>5.1804826471197902E-3</v>
      </c>
      <c r="V2400" s="63">
        <v>-3.9973022103367797E-2</v>
      </c>
      <c r="W2400" s="23">
        <v>4.2321047572841101E-2</v>
      </c>
      <c r="X2400" s="63">
        <v>-5.3706652073815304</v>
      </c>
      <c r="Y2400" s="23">
        <v>-9.2919234502041995E-2</v>
      </c>
      <c r="Z2400" s="63">
        <v>3.9086799303768198</v>
      </c>
      <c r="AA2400" s="23">
        <v>7.7535151494885199E-2</v>
      </c>
      <c r="AB2400" s="63">
        <v>24.6601308591489</v>
      </c>
      <c r="AC2400" s="23">
        <v>0.183063152369868</v>
      </c>
      <c r="AD2400" s="63">
        <v>38.373612484545397</v>
      </c>
      <c r="AE2400" s="23">
        <v>0.27866440569225198</v>
      </c>
      <c r="AF2400" s="64">
        <v>40.059782153170097</v>
      </c>
      <c r="AG2400" s="23">
        <v>-1.20900843294294E-2</v>
      </c>
      <c r="AH2400" s="63">
        <v>-7.3038342337022204</v>
      </c>
      <c r="AI2400" s="23">
        <v>-7.72459680065367E-2</v>
      </c>
      <c r="AJ2400" s="63">
        <v>2.3615161715497401</v>
      </c>
      <c r="AK2400" s="23">
        <v>0.379607799999649</v>
      </c>
      <c r="AL2400" s="23">
        <v>9.7341577306069696E-2</v>
      </c>
      <c r="AM2400" s="63">
        <v>41.614669159694998</v>
      </c>
      <c r="AN2400" s="19"/>
      <c r="AO2400" s="26">
        <v>8.1479142243624694E-2</v>
      </c>
      <c r="AP2400" s="26">
        <v>-0.119299242232955</v>
      </c>
      <c r="AQ2400" s="26">
        <v>0.13069895563603501</v>
      </c>
      <c r="AR2400" s="26">
        <v>-0.15060646314668699</v>
      </c>
      <c r="AS2400" s="24">
        <v>6</v>
      </c>
      <c r="AT2400" s="24">
        <v>6</v>
      </c>
      <c r="AU2400" s="24">
        <v>7</v>
      </c>
      <c r="AV2400" s="25">
        <v>5</v>
      </c>
      <c r="AW2400" s="19"/>
      <c r="AX2400" s="29">
        <v>0.28952120880247101</v>
      </c>
      <c r="AY2400" s="30">
        <v>0.37658742865960398</v>
      </c>
      <c r="AZ2400" s="30">
        <v>0.58690351679069896</v>
      </c>
      <c r="BA2400" s="30">
        <v>0.51093560258596005</v>
      </c>
      <c r="BB2400" s="62">
        <v>2.9543700923386498E-2</v>
      </c>
      <c r="BC2400" s="108">
        <v>-33.630357584217599</v>
      </c>
      <c r="BD2400" s="22">
        <v>43881</v>
      </c>
      <c r="BE2400" s="22">
        <v>43914</v>
      </c>
      <c r="BF2400" s="24"/>
      <c r="BG2400" s="22"/>
    </row>
    <row r="2401" spans="2:59" x14ac:dyDescent="0.25">
      <c r="B2401" s="17" t="s">
        <v>2415</v>
      </c>
      <c r="C2401" s="17" t="s">
        <v>6681</v>
      </c>
      <c r="D2401" s="17" t="s">
        <v>3404</v>
      </c>
      <c r="E2401" s="20" t="s">
        <v>7302</v>
      </c>
      <c r="F2401" s="20" t="s">
        <v>3152</v>
      </c>
      <c r="G2401" s="82" t="s">
        <v>7250</v>
      </c>
      <c r="H2401" s="85" t="s">
        <v>7284</v>
      </c>
      <c r="I2401" s="21" t="s">
        <v>7417</v>
      </c>
      <c r="J2401" s="21" t="s">
        <v>8611</v>
      </c>
      <c r="L2401" s="22">
        <v>44015</v>
      </c>
      <c r="M2401" s="98">
        <v>1550.0302000008501</v>
      </c>
      <c r="N2401" s="94">
        <v>1550.0302000008501</v>
      </c>
      <c r="O2401" s="94">
        <v>1869.9853000007599</v>
      </c>
      <c r="P2401" s="62">
        <f t="shared" si="37"/>
        <v>0.82889967102961726</v>
      </c>
      <c r="Q2401" s="22">
        <v>43881</v>
      </c>
      <c r="R2401" s="99">
        <v>10342832.431</v>
      </c>
      <c r="S2401" s="99">
        <v>10308311.989250001</v>
      </c>
      <c r="T2401" s="19"/>
      <c r="U2401" s="23">
        <v>5.0995162073377296E-3</v>
      </c>
      <c r="V2401" s="63">
        <v>-4.80696660815738E-2</v>
      </c>
      <c r="W2401" s="23">
        <v>3.9805947815693798E-2</v>
      </c>
      <c r="X2401" s="63">
        <v>-5.6221751830962603</v>
      </c>
      <c r="Y2401" s="23">
        <v>-0.10636458380758999</v>
      </c>
      <c r="Z2401" s="63">
        <v>2.56414499982202</v>
      </c>
      <c r="AA2401" s="23">
        <v>4.4838188725407201E-2</v>
      </c>
      <c r="AB2401" s="63">
        <v>21.390434582193802</v>
      </c>
      <c r="AC2401" s="23">
        <v>0.111589029304014</v>
      </c>
      <c r="AD2401" s="63">
        <v>31.226200177945401</v>
      </c>
      <c r="AE2401" s="23">
        <v>0.164157155750145</v>
      </c>
      <c r="AF2401" s="64">
        <v>28.609057158988399</v>
      </c>
      <c r="AG2401" s="23">
        <v>-1.2328764241829E-2</v>
      </c>
      <c r="AH2401" s="63">
        <v>-7.3277022249385499</v>
      </c>
      <c r="AI2401" s="23">
        <v>-9.1158913396648097E-2</v>
      </c>
      <c r="AJ2401" s="63">
        <v>0.97022163253859595</v>
      </c>
      <c r="AK2401" s="23">
        <v>0.550030200000037</v>
      </c>
      <c r="AL2401" s="23">
        <v>2.9737143559032099E-2</v>
      </c>
      <c r="AM2401" s="63">
        <v>-50.148014162608902</v>
      </c>
      <c r="AN2401" s="19"/>
      <c r="AO2401" s="26">
        <v>8.1392140804382507E-2</v>
      </c>
      <c r="AP2401" s="26">
        <v>-0.119370120287349</v>
      </c>
      <c r="AQ2401" s="26">
        <v>0.12777512540022101</v>
      </c>
      <c r="AR2401" s="26">
        <v>-0.15272418971842899</v>
      </c>
      <c r="AS2401" s="24">
        <v>6</v>
      </c>
      <c r="AT2401" s="24">
        <v>6</v>
      </c>
      <c r="AU2401" s="24">
        <v>7</v>
      </c>
      <c r="AV2401" s="25">
        <v>5</v>
      </c>
      <c r="AW2401" s="19"/>
      <c r="AX2401" s="29">
        <v>0.28944378124055198</v>
      </c>
      <c r="AY2401" s="30">
        <v>0.26575953001702102</v>
      </c>
      <c r="AZ2401" s="30">
        <v>0.508127923466418</v>
      </c>
      <c r="BA2401" s="30">
        <v>0.359465335702225</v>
      </c>
      <c r="BB2401" s="62">
        <v>2.9532954621172398E-2</v>
      </c>
      <c r="BC2401" s="108">
        <v>-33.806501045764897</v>
      </c>
      <c r="BD2401" s="22">
        <v>43881</v>
      </c>
      <c r="BE2401" s="22">
        <v>43914</v>
      </c>
      <c r="BF2401" s="24"/>
      <c r="BG2401" s="22"/>
    </row>
    <row r="2402" spans="2:59" x14ac:dyDescent="0.25">
      <c r="B2402" s="17" t="s">
        <v>2416</v>
      </c>
      <c r="C2402" s="17" t="s">
        <v>6682</v>
      </c>
      <c r="D2402" s="17" t="s">
        <v>3404</v>
      </c>
      <c r="E2402" s="20" t="s">
        <v>7303</v>
      </c>
      <c r="F2402" s="20" t="s">
        <v>3152</v>
      </c>
      <c r="G2402" s="82" t="s">
        <v>7250</v>
      </c>
      <c r="H2402" s="85" t="s">
        <v>7284</v>
      </c>
      <c r="I2402" s="21" t="s">
        <v>7417</v>
      </c>
      <c r="J2402" s="21" t="s">
        <v>8612</v>
      </c>
      <c r="L2402" s="22">
        <v>44015</v>
      </c>
      <c r="M2402" s="98">
        <v>1233.72450000048</v>
      </c>
      <c r="N2402" s="94">
        <v>1233.72450000048</v>
      </c>
      <c r="O2402" s="94">
        <v>1491.1157000009</v>
      </c>
      <c r="P2402" s="62">
        <f t="shared" si="37"/>
        <v>0.8273834820461855</v>
      </c>
      <c r="Q2402" s="22">
        <v>43881</v>
      </c>
      <c r="R2402" s="99">
        <v>9193416.8320000004</v>
      </c>
      <c r="S2402" s="99">
        <v>9947810.0164531209</v>
      </c>
      <c r="T2402" s="19"/>
      <c r="U2402" s="23">
        <v>5.0856961734098097E-3</v>
      </c>
      <c r="V2402" s="63">
        <v>-4.9451669474365197E-2</v>
      </c>
      <c r="W2402" s="23">
        <v>3.9379808311423403E-2</v>
      </c>
      <c r="X2402" s="63">
        <v>-5.6647891335232998</v>
      </c>
      <c r="Y2402" s="23">
        <v>-0.108937246217538</v>
      </c>
      <c r="Z2402" s="63">
        <v>2.3068787588272199</v>
      </c>
      <c r="AA2402" s="23">
        <v>3.7636603950886603E-2</v>
      </c>
      <c r="AB2402" s="63">
        <v>20.670276104734501</v>
      </c>
      <c r="AC2402" s="23">
        <v>9.5129994952003499E-2</v>
      </c>
      <c r="AD2402" s="63">
        <v>29.5802967427298</v>
      </c>
      <c r="AE2402" s="23">
        <v>0.137779953836871</v>
      </c>
      <c r="AF2402" s="64">
        <v>25.971336967660999</v>
      </c>
      <c r="AG2402" s="23">
        <v>-1.23692748147732E-2</v>
      </c>
      <c r="AH2402" s="63">
        <v>-7.3317532822329703</v>
      </c>
      <c r="AI2402" s="23">
        <v>-9.3834953581827002E-2</v>
      </c>
      <c r="AJ2402" s="63">
        <v>0.70261761402070999</v>
      </c>
      <c r="AK2402" s="23">
        <v>0.23372449999995301</v>
      </c>
      <c r="AL2402" s="23">
        <v>1.41424479261332E-2</v>
      </c>
      <c r="AM2402" s="63">
        <v>-81.778584162588203</v>
      </c>
      <c r="AN2402" s="19"/>
      <c r="AO2402" s="26">
        <v>8.1377344369684607E-2</v>
      </c>
      <c r="AP2402" s="26">
        <v>-0.119382245795423</v>
      </c>
      <c r="AQ2402" s="26">
        <v>0.127033777678735</v>
      </c>
      <c r="AR2402" s="26">
        <v>-0.15308296981224001</v>
      </c>
      <c r="AS2402" s="24">
        <v>6</v>
      </c>
      <c r="AT2402" s="24">
        <v>6</v>
      </c>
      <c r="AU2402" s="24">
        <v>7</v>
      </c>
      <c r="AV2402" s="25">
        <v>5</v>
      </c>
      <c r="AW2402" s="19"/>
      <c r="AX2402" s="29">
        <v>0.28942205774364999</v>
      </c>
      <c r="AY2402" s="30">
        <v>0.24131460722492201</v>
      </c>
      <c r="AZ2402" s="30">
        <v>0.49075652292549399</v>
      </c>
      <c r="BA2402" s="30">
        <v>0.32619969260576898</v>
      </c>
      <c r="BB2402" s="62">
        <v>2.9530274322423802E-2</v>
      </c>
      <c r="BC2402" s="108">
        <v>-33.836334766005201</v>
      </c>
      <c r="BD2402" s="22">
        <v>43881</v>
      </c>
      <c r="BE2402" s="22">
        <v>43914</v>
      </c>
      <c r="BF2402" s="24"/>
      <c r="BG2402" s="22"/>
    </row>
    <row r="2403" spans="2:59" x14ac:dyDescent="0.25">
      <c r="B2403" s="17" t="s">
        <v>2417</v>
      </c>
      <c r="C2403" s="17" t="s">
        <v>6683</v>
      </c>
      <c r="D2403" s="17" t="s">
        <v>3405</v>
      </c>
      <c r="E2403" s="20" t="s">
        <v>7297</v>
      </c>
      <c r="F2403" s="20" t="s">
        <v>3152</v>
      </c>
      <c r="G2403" s="82" t="s">
        <v>7253</v>
      </c>
      <c r="H2403" s="85" t="s">
        <v>7265</v>
      </c>
      <c r="I2403" s="21" t="s">
        <v>7417</v>
      </c>
      <c r="J2403" s="21" t="s">
        <v>8613</v>
      </c>
      <c r="L2403" s="22">
        <v>44015</v>
      </c>
      <c r="M2403" s="98">
        <v>1104.7888999991101</v>
      </c>
      <c r="N2403" s="94">
        <v>1104.7888999991101</v>
      </c>
      <c r="O2403" s="94">
        <v>1106.45879999921</v>
      </c>
      <c r="P2403" s="62">
        <f t="shared" si="37"/>
        <v>0.99849077073624326</v>
      </c>
      <c r="Q2403" s="22">
        <v>43984</v>
      </c>
      <c r="R2403" s="99">
        <v>114832177.53</v>
      </c>
      <c r="S2403" s="99">
        <v>116360089.22912499</v>
      </c>
      <c r="T2403" s="19"/>
      <c r="U2403" s="23">
        <v>-2.2895059464644901E-4</v>
      </c>
      <c r="V2403" s="63">
        <v>-0.580916346279992</v>
      </c>
      <c r="W2403" s="23">
        <v>1.0881778343900801E-3</v>
      </c>
      <c r="X2403" s="63">
        <v>-9.4939521812339098</v>
      </c>
      <c r="Y2403" s="23">
        <v>2.8058710111508799E-2</v>
      </c>
      <c r="Z2403" s="63">
        <v>16.006474391731899</v>
      </c>
      <c r="AA2403" s="23">
        <v>5.3764264423080001E-2</v>
      </c>
      <c r="AB2403" s="63">
        <v>22.2830421519757</v>
      </c>
      <c r="AC2403" s="23"/>
      <c r="AD2403" s="63"/>
      <c r="AE2403" s="23"/>
      <c r="AF2403" s="64"/>
      <c r="AG2403" s="23">
        <v>6.2285957028507298E-4</v>
      </c>
      <c r="AH2403" s="63">
        <v>-6.0325398437271396</v>
      </c>
      <c r="AI2403" s="23">
        <v>3.1189309795081499E-2</v>
      </c>
      <c r="AJ2403" s="63">
        <v>13.2050439517188</v>
      </c>
      <c r="AK2403" s="23">
        <v>0.10318696221118399</v>
      </c>
      <c r="AL2403" s="23">
        <v>5.5395415811290101E-2</v>
      </c>
      <c r="AM2403" s="63">
        <v>31.038425647886498</v>
      </c>
      <c r="AN2403" s="19"/>
      <c r="AO2403" s="26">
        <v>2.0875445065030401E-2</v>
      </c>
      <c r="AP2403" s="26">
        <v>-2.9519921639803201E-2</v>
      </c>
      <c r="AQ2403" s="26">
        <v>2.54224435102515E-2</v>
      </c>
      <c r="AR2403" s="26">
        <v>-1.7647498636506501E-2</v>
      </c>
      <c r="AS2403" s="24">
        <v>7</v>
      </c>
      <c r="AT2403" s="24">
        <v>5</v>
      </c>
      <c r="AU2403" s="24">
        <v>7</v>
      </c>
      <c r="AV2403" s="25">
        <v>5</v>
      </c>
      <c r="AW2403" s="19"/>
      <c r="AX2403" s="29">
        <v>4.8093536906890201E-2</v>
      </c>
      <c r="AY2403" s="30">
        <v>0.49851667202165101</v>
      </c>
      <c r="AZ2403" s="30">
        <v>0.58182941281574996</v>
      </c>
      <c r="BA2403" s="30">
        <v>0.65322214971274695</v>
      </c>
      <c r="BB2403" s="62">
        <v>4.9489696793580196E-3</v>
      </c>
      <c r="BC2403" s="108">
        <v>-6.5593563742950201</v>
      </c>
      <c r="BD2403" s="22">
        <v>43747</v>
      </c>
      <c r="BE2403" s="22">
        <v>43783</v>
      </c>
      <c r="BF2403" s="24">
        <v>87</v>
      </c>
      <c r="BG2403" s="22">
        <v>43868</v>
      </c>
    </row>
    <row r="2404" spans="2:59" x14ac:dyDescent="0.25">
      <c r="B2404" s="17" t="s">
        <v>2418</v>
      </c>
      <c r="C2404" s="17" t="s">
        <v>6684</v>
      </c>
      <c r="D2404" s="17" t="s">
        <v>3405</v>
      </c>
      <c r="E2404" s="20" t="s">
        <v>7298</v>
      </c>
      <c r="F2404" s="20" t="s">
        <v>3152</v>
      </c>
      <c r="G2404" s="82" t="s">
        <v>7253</v>
      </c>
      <c r="H2404" s="85" t="s">
        <v>7265</v>
      </c>
      <c r="I2404" s="21" t="s">
        <v>7417</v>
      </c>
      <c r="J2404" s="21" t="s">
        <v>8614</v>
      </c>
      <c r="L2404" s="22">
        <v>44015</v>
      </c>
      <c r="M2404" s="98">
        <v>4513.1950000002998</v>
      </c>
      <c r="N2404" s="94">
        <v>4513.1950000002998</v>
      </c>
      <c r="O2404" s="94">
        <v>4523.4732000008198</v>
      </c>
      <c r="P2404" s="62">
        <f t="shared" si="37"/>
        <v>0.99772780791527227</v>
      </c>
      <c r="Q2404" s="22">
        <v>43984</v>
      </c>
      <c r="R2404" s="99">
        <v>3143241.7310000001</v>
      </c>
      <c r="S2404" s="99">
        <v>3262167.15793359</v>
      </c>
      <c r="T2404" s="19"/>
      <c r="U2404" s="23">
        <v>-2.5361404459545199E-4</v>
      </c>
      <c r="V2404" s="63">
        <v>-0.58338269127489195</v>
      </c>
      <c r="W2404" s="23">
        <v>3.4790122481353998E-4</v>
      </c>
      <c r="X2404" s="63">
        <v>-9.5679798421915603</v>
      </c>
      <c r="Y2404" s="23">
        <v>2.3455368025679501E-2</v>
      </c>
      <c r="Z2404" s="63">
        <v>15.546140183156201</v>
      </c>
      <c r="AA2404" s="23">
        <v>4.4297109197941602E-2</v>
      </c>
      <c r="AB2404" s="63">
        <v>21.336326629447299</v>
      </c>
      <c r="AC2404" s="23">
        <v>9.4542193130182597E-2</v>
      </c>
      <c r="AD2404" s="63">
        <v>29.521516560547798</v>
      </c>
      <c r="AE2404" s="23">
        <v>0.12540928978342</v>
      </c>
      <c r="AF2404" s="64">
        <v>24.734270562301401</v>
      </c>
      <c r="AG2404" s="23">
        <v>5.4884816199773901E-4</v>
      </c>
      <c r="AH2404" s="63">
        <v>-6.0399409845558703</v>
      </c>
      <c r="AI2404" s="23">
        <v>2.6496055064853901E-2</v>
      </c>
      <c r="AJ2404" s="63">
        <v>12.7357184786961</v>
      </c>
      <c r="AK2404" s="23">
        <v>0.78666806543129497</v>
      </c>
      <c r="AL2404" s="23">
        <v>4.4045531616575297E-2</v>
      </c>
      <c r="AM2404" s="63">
        <v>58.633431505761102</v>
      </c>
      <c r="AN2404" s="19"/>
      <c r="AO2404" s="26">
        <v>2.0850260307270201E-2</v>
      </c>
      <c r="AP2404" s="26">
        <v>-2.95438592329447E-2</v>
      </c>
      <c r="AQ2404" s="26">
        <v>2.4664183882123301E-2</v>
      </c>
      <c r="AR2404" s="26">
        <v>-1.83981293930628E-2</v>
      </c>
      <c r="AS2404" s="24">
        <v>7</v>
      </c>
      <c r="AT2404" s="24">
        <v>5</v>
      </c>
      <c r="AU2404" s="24">
        <v>7</v>
      </c>
      <c r="AV2404" s="25">
        <v>5</v>
      </c>
      <c r="AW2404" s="19"/>
      <c r="AX2404" s="29">
        <v>4.8073484633277999E-2</v>
      </c>
      <c r="AY2404" s="30">
        <v>0.31856753917281799</v>
      </c>
      <c r="AZ2404" s="30">
        <v>0.55125674884311604</v>
      </c>
      <c r="BA2404" s="30">
        <v>0.415799233651796</v>
      </c>
      <c r="BB2404" s="62">
        <v>4.9467616571337199E-3</v>
      </c>
      <c r="BC2404" s="108">
        <v>-6.6422609060973601</v>
      </c>
      <c r="BD2404" s="22">
        <v>43747</v>
      </c>
      <c r="BE2404" s="22">
        <v>43783</v>
      </c>
      <c r="BF2404" s="24">
        <v>152</v>
      </c>
      <c r="BG2404" s="22">
        <v>43959</v>
      </c>
    </row>
    <row r="2405" spans="2:59" x14ac:dyDescent="0.25">
      <c r="B2405" s="17" t="s">
        <v>2419</v>
      </c>
      <c r="C2405" s="17" t="s">
        <v>6685</v>
      </c>
      <c r="D2405" s="17" t="s">
        <v>3405</v>
      </c>
      <c r="E2405" s="20" t="s">
        <v>7381</v>
      </c>
      <c r="F2405" s="20" t="s">
        <v>3152</v>
      </c>
      <c r="G2405" s="82" t="s">
        <v>7253</v>
      </c>
      <c r="H2405" s="85" t="s">
        <v>7265</v>
      </c>
      <c r="I2405" s="21" t="s">
        <v>7417</v>
      </c>
      <c r="J2405" s="21" t="s">
        <v>2982</v>
      </c>
      <c r="L2405" s="22">
        <v>44015</v>
      </c>
      <c r="M2405" s="98">
        <v>1054.69480000064</v>
      </c>
      <c r="N2405" s="94">
        <v>1054.69480000064</v>
      </c>
      <c r="O2405" s="94"/>
      <c r="P2405" s="62" t="str">
        <f t="shared" si="37"/>
        <v/>
      </c>
      <c r="Q2405" s="22"/>
      <c r="R2405" s="99">
        <v>2400883.2480000001</v>
      </c>
      <c r="S2405" s="99"/>
      <c r="T2405" s="19"/>
      <c r="U2405" s="23">
        <v>-2.3394659910991301E-4</v>
      </c>
      <c r="V2405" s="63">
        <v>-0.58141594672633801</v>
      </c>
      <c r="W2405" s="23">
        <v>9.4011203691479804E-4</v>
      </c>
      <c r="X2405" s="63">
        <v>-9.5087587609741604</v>
      </c>
      <c r="Y2405" s="23">
        <v>2.7136421666000402E-2</v>
      </c>
      <c r="Z2405" s="63">
        <v>15.914245547188299</v>
      </c>
      <c r="AA2405" s="23"/>
      <c r="AB2405" s="63"/>
      <c r="AC2405" s="23"/>
      <c r="AD2405" s="63"/>
      <c r="AE2405" s="23"/>
      <c r="AF2405" s="64"/>
      <c r="AG2405" s="23">
        <v>6.0803342239523805E-4</v>
      </c>
      <c r="AH2405" s="63">
        <v>-6.0340224585161204</v>
      </c>
      <c r="AI2405" s="23">
        <v>3.02489498935756E-2</v>
      </c>
      <c r="AJ2405" s="63">
        <v>13.111007961561</v>
      </c>
      <c r="AK2405" s="23">
        <v>5.6789356505760197E-2</v>
      </c>
      <c r="AL2405" s="23">
        <v>9.0302753285941395E-2</v>
      </c>
      <c r="AM2405" s="63">
        <v>17.1411288139061</v>
      </c>
      <c r="AN2405" s="19"/>
      <c r="AO2405" s="26">
        <v>8.7691387216182193E-3</v>
      </c>
      <c r="AP2405" s="26">
        <v>-9.8315893956169003E-3</v>
      </c>
      <c r="AQ2405" s="26">
        <v>2.5270685837313098E-2</v>
      </c>
      <c r="AR2405" s="26">
        <v>-1.5445113801433799E-2</v>
      </c>
      <c r="AS2405" s="24"/>
      <c r="AT2405" s="24"/>
      <c r="AU2405" s="24"/>
      <c r="AV2405" s="25"/>
      <c r="AW2405" s="19"/>
      <c r="AX2405" s="29"/>
      <c r="AY2405" s="30"/>
      <c r="AZ2405" s="30"/>
      <c r="BA2405" s="30"/>
      <c r="BB2405" s="62"/>
      <c r="BC2405" s="108">
        <v>-2.9796893726270399</v>
      </c>
      <c r="BD2405" s="22">
        <v>43868</v>
      </c>
      <c r="BE2405" s="22">
        <v>43914</v>
      </c>
      <c r="BF2405" s="24">
        <v>62</v>
      </c>
      <c r="BG2405" s="22">
        <v>43956</v>
      </c>
    </row>
    <row r="2406" spans="2:59" x14ac:dyDescent="0.25">
      <c r="B2406" s="17" t="s">
        <v>2420</v>
      </c>
      <c r="C2406" s="17" t="s">
        <v>6686</v>
      </c>
      <c r="D2406" s="17" t="s">
        <v>3405</v>
      </c>
      <c r="E2406" s="20" t="s">
        <v>7299</v>
      </c>
      <c r="F2406" s="20" t="s">
        <v>3152</v>
      </c>
      <c r="G2406" s="82" t="s">
        <v>7253</v>
      </c>
      <c r="H2406" s="85" t="s">
        <v>7265</v>
      </c>
      <c r="I2406" s="21" t="s">
        <v>7417</v>
      </c>
      <c r="J2406" s="21" t="s">
        <v>8615</v>
      </c>
      <c r="L2406" s="22">
        <v>44015</v>
      </c>
      <c r="M2406" s="98">
        <v>4554.1410999968602</v>
      </c>
      <c r="N2406" s="94">
        <v>4554.1410999968602</v>
      </c>
      <c r="O2406" s="94">
        <v>4565.6758000031105</v>
      </c>
      <c r="P2406" s="62">
        <f t="shared" si="37"/>
        <v>0.99747360511093619</v>
      </c>
      <c r="Q2406" s="22">
        <v>43984</v>
      </c>
      <c r="R2406" s="99">
        <v>78648935.377000004</v>
      </c>
      <c r="S2406" s="99">
        <v>87462060.34025</v>
      </c>
      <c r="T2406" s="19"/>
      <c r="U2406" s="23">
        <v>-2.6184688704233801E-4</v>
      </c>
      <c r="V2406" s="63">
        <v>-0.58420597551958098</v>
      </c>
      <c r="W2406" s="23">
        <v>1.0125876178790299E-4</v>
      </c>
      <c r="X2406" s="63">
        <v>-9.5926440884941293</v>
      </c>
      <c r="Y2406" s="23">
        <v>2.1925502009253299E-2</v>
      </c>
      <c r="Z2406" s="63">
        <v>15.393153581506301</v>
      </c>
      <c r="AA2406" s="23">
        <v>4.1160266522638302E-2</v>
      </c>
      <c r="AB2406" s="63">
        <v>21.022642361931499</v>
      </c>
      <c r="AC2406" s="23">
        <v>8.79854838458414E-2</v>
      </c>
      <c r="AD2406" s="63">
        <v>28.865845632128199</v>
      </c>
      <c r="AE2406" s="23">
        <v>0.115316586419794</v>
      </c>
      <c r="AF2406" s="64">
        <v>23.725000225938899</v>
      </c>
      <c r="AG2406" s="23">
        <v>5.2417142251215399E-4</v>
      </c>
      <c r="AH2406" s="63">
        <v>-6.0424086585044297</v>
      </c>
      <c r="AI2406" s="23">
        <v>2.4936351937867599E-2</v>
      </c>
      <c r="AJ2406" s="63">
        <v>12.579748165997399</v>
      </c>
      <c r="AK2406" s="23">
        <v>0.68446012728265504</v>
      </c>
      <c r="AL2406" s="23">
        <v>4.2133603490583503E-2</v>
      </c>
      <c r="AM2406" s="63">
        <v>32.477122591109897</v>
      </c>
      <c r="AN2406" s="19"/>
      <c r="AO2406" s="26">
        <v>2.0841874278630702E-2</v>
      </c>
      <c r="AP2406" s="26">
        <v>-2.9551837901635701E-2</v>
      </c>
      <c r="AQ2406" s="26">
        <v>2.4411554273683599E-2</v>
      </c>
      <c r="AR2406" s="26">
        <v>-1.86482131593948E-2</v>
      </c>
      <c r="AS2406" s="24">
        <v>7</v>
      </c>
      <c r="AT2406" s="24">
        <v>5</v>
      </c>
      <c r="AU2406" s="24">
        <v>7</v>
      </c>
      <c r="AV2406" s="25">
        <v>5</v>
      </c>
      <c r="AW2406" s="19"/>
      <c r="AX2406" s="29">
        <v>4.8067249563173403E-2</v>
      </c>
      <c r="AY2406" s="30">
        <v>0.25889608736088099</v>
      </c>
      <c r="AZ2406" s="30">
        <v>0.54112336770413105</v>
      </c>
      <c r="BA2406" s="30">
        <v>0.337473078488983</v>
      </c>
      <c r="BB2406" s="62">
        <v>4.9460723418815198E-3</v>
      </c>
      <c r="BC2406" s="108">
        <v>-6.6698818227305301</v>
      </c>
      <c r="BD2406" s="22">
        <v>43747</v>
      </c>
      <c r="BE2406" s="22">
        <v>43783</v>
      </c>
      <c r="BF2406" s="24">
        <v>153</v>
      </c>
      <c r="BG2406" s="22">
        <v>43962</v>
      </c>
    </row>
    <row r="2407" spans="2:59" x14ac:dyDescent="0.25">
      <c r="B2407" s="17" t="s">
        <v>2421</v>
      </c>
      <c r="C2407" s="17" t="s">
        <v>6687</v>
      </c>
      <c r="D2407" s="17" t="s">
        <v>3405</v>
      </c>
      <c r="E2407" s="20" t="s">
        <v>7300</v>
      </c>
      <c r="F2407" s="20" t="s">
        <v>3152</v>
      </c>
      <c r="G2407" s="82" t="s">
        <v>7253</v>
      </c>
      <c r="H2407" s="85" t="s">
        <v>7265</v>
      </c>
      <c r="I2407" s="21" t="s">
        <v>7417</v>
      </c>
      <c r="J2407" s="21" t="s">
        <v>8616</v>
      </c>
      <c r="L2407" s="22">
        <v>44015</v>
      </c>
      <c r="M2407" s="98">
        <v>1137.2663000002501</v>
      </c>
      <c r="N2407" s="94">
        <v>1137.2663000002501</v>
      </c>
      <c r="O2407" s="94">
        <v>1140.63110000081</v>
      </c>
      <c r="P2407" s="62">
        <f t="shared" si="37"/>
        <v>0.99705005413182446</v>
      </c>
      <c r="Q2407" s="22">
        <v>43984</v>
      </c>
      <c r="R2407" s="99">
        <v>14219737.015000001</v>
      </c>
      <c r="S2407" s="99">
        <v>30521563.387281299</v>
      </c>
      <c r="T2407" s="19"/>
      <c r="U2407" s="23">
        <v>-2.7558506280911399E-4</v>
      </c>
      <c r="V2407" s="63">
        <v>-0.58557979309625796</v>
      </c>
      <c r="W2407" s="23">
        <v>-3.0968199644121298E-4</v>
      </c>
      <c r="X2407" s="63">
        <v>-9.6337381643097597</v>
      </c>
      <c r="Y2407" s="23">
        <v>1.9380729143449599E-2</v>
      </c>
      <c r="Z2407" s="63">
        <v>15.138676294926</v>
      </c>
      <c r="AA2407" s="23">
        <v>3.59529975121404E-2</v>
      </c>
      <c r="AB2407" s="63">
        <v>20.501915460859902</v>
      </c>
      <c r="AC2407" s="23">
        <v>7.71446117778396E-2</v>
      </c>
      <c r="AD2407" s="63">
        <v>27.7817584253207</v>
      </c>
      <c r="AE2407" s="23">
        <v>9.8695920494792505E-2</v>
      </c>
      <c r="AF2407" s="64">
        <v>22.062933633453198</v>
      </c>
      <c r="AG2407" s="23">
        <v>4.8305770360457202E-4</v>
      </c>
      <c r="AH2407" s="63">
        <v>-6.0465200303951896</v>
      </c>
      <c r="AI2407" s="23">
        <v>2.23420678321418E-2</v>
      </c>
      <c r="AJ2407" s="63">
        <v>12.320319755424901</v>
      </c>
      <c r="AK2407" s="23">
        <v>0.13641398950858299</v>
      </c>
      <c r="AL2407" s="23">
        <v>3.4952154343045501E-2</v>
      </c>
      <c r="AM2407" s="63">
        <v>13.011917593758</v>
      </c>
      <c r="AN2407" s="19"/>
      <c r="AO2407" s="26">
        <v>2.0827846385145701E-2</v>
      </c>
      <c r="AP2407" s="26">
        <v>-2.95650578063942E-2</v>
      </c>
      <c r="AQ2407" s="26">
        <v>2.3990619851247199E-2</v>
      </c>
      <c r="AR2407" s="26">
        <v>-1.9064863753556E-2</v>
      </c>
      <c r="AS2407" s="24">
        <v>7</v>
      </c>
      <c r="AT2407" s="24">
        <v>5</v>
      </c>
      <c r="AU2407" s="24">
        <v>7</v>
      </c>
      <c r="AV2407" s="25">
        <v>5</v>
      </c>
      <c r="AW2407" s="19"/>
      <c r="AX2407" s="29">
        <v>4.8057302744855403E-2</v>
      </c>
      <c r="AY2407" s="30">
        <v>0.15979158371510499</v>
      </c>
      <c r="AZ2407" s="30">
        <v>0.52429764340377005</v>
      </c>
      <c r="BA2407" s="30">
        <v>0.207834509505574</v>
      </c>
      <c r="BB2407" s="62">
        <v>4.9449698683702104E-3</v>
      </c>
      <c r="BC2407" s="108">
        <v>-6.7158963901965798</v>
      </c>
      <c r="BD2407" s="22">
        <v>43747</v>
      </c>
      <c r="BE2407" s="22">
        <v>43783</v>
      </c>
      <c r="BF2407" s="24">
        <v>157</v>
      </c>
      <c r="BG2407" s="22">
        <v>43966</v>
      </c>
    </row>
    <row r="2408" spans="2:59" x14ac:dyDescent="0.25">
      <c r="B2408" s="17" t="s">
        <v>2422</v>
      </c>
      <c r="C2408" s="17" t="s">
        <v>6688</v>
      </c>
      <c r="D2408" s="17" t="s">
        <v>3405</v>
      </c>
      <c r="E2408" s="20" t="s">
        <v>7294</v>
      </c>
      <c r="F2408" s="20" t="s">
        <v>3152</v>
      </c>
      <c r="G2408" s="82" t="s">
        <v>7253</v>
      </c>
      <c r="H2408" s="85" t="s">
        <v>7265</v>
      </c>
      <c r="I2408" s="21" t="s">
        <v>7417</v>
      </c>
      <c r="J2408" s="21" t="s">
        <v>8617</v>
      </c>
      <c r="L2408" s="22">
        <v>44015</v>
      </c>
      <c r="M2408" s="98">
        <v>1241.11800000072</v>
      </c>
      <c r="N2408" s="94">
        <v>1241.11800000072</v>
      </c>
      <c r="O2408" s="94">
        <v>1243.62759999931</v>
      </c>
      <c r="P2408" s="62">
        <f t="shared" si="37"/>
        <v>0.99798203256457851</v>
      </c>
      <c r="Q2408" s="22">
        <v>43984</v>
      </c>
      <c r="R2408" s="99">
        <v>3843817.398</v>
      </c>
      <c r="S2408" s="99">
        <v>3767560.4942226601</v>
      </c>
      <c r="T2408" s="19"/>
      <c r="U2408" s="23">
        <v>-2.4544419920857801E-4</v>
      </c>
      <c r="V2408" s="63">
        <v>-0.582565706736204</v>
      </c>
      <c r="W2408" s="23">
        <v>5.9457561656017799E-4</v>
      </c>
      <c r="X2408" s="63">
        <v>-9.5433124030096206</v>
      </c>
      <c r="Y2408" s="23">
        <v>2.4987496506582801E-2</v>
      </c>
      <c r="Z2408" s="63">
        <v>15.6993530312466</v>
      </c>
      <c r="AA2408" s="23">
        <v>4.7443320854654303E-2</v>
      </c>
      <c r="AB2408" s="63">
        <v>21.650947795133099</v>
      </c>
      <c r="AC2408" s="23">
        <v>0.10113832327260799</v>
      </c>
      <c r="AD2408" s="63">
        <v>30.1811295748048</v>
      </c>
      <c r="AE2408" s="23">
        <v>0.13559312263722001</v>
      </c>
      <c r="AF2408" s="64">
        <v>25.752653847681401</v>
      </c>
      <c r="AG2408" s="23">
        <v>5.7352161820745096E-4</v>
      </c>
      <c r="AH2408" s="63">
        <v>-6.0374736389349</v>
      </c>
      <c r="AI2408" s="23">
        <v>2.8058099227564502E-2</v>
      </c>
      <c r="AJ2408" s="63">
        <v>12.891922894967101</v>
      </c>
      <c r="AK2408" s="23">
        <v>0.24111799999984199</v>
      </c>
      <c r="AL2408" s="23">
        <v>4.3900135591684403E-2</v>
      </c>
      <c r="AM2408" s="63">
        <v>9.8852594643103693</v>
      </c>
      <c r="AN2408" s="19"/>
      <c r="AO2408" s="26">
        <v>2.0858647012573801E-2</v>
      </c>
      <c r="AP2408" s="26">
        <v>-2.9535869996834701E-2</v>
      </c>
      <c r="AQ2408" s="26">
        <v>2.4916853788454301E-2</v>
      </c>
      <c r="AR2408" s="26">
        <v>-1.81479579014194E-2</v>
      </c>
      <c r="AS2408" s="24">
        <v>7</v>
      </c>
      <c r="AT2408" s="24">
        <v>5</v>
      </c>
      <c r="AU2408" s="24">
        <v>7</v>
      </c>
      <c r="AV2408" s="25">
        <v>5</v>
      </c>
      <c r="AW2408" s="19"/>
      <c r="AX2408" s="29">
        <v>4.8079945108183898E-2</v>
      </c>
      <c r="AY2408" s="30">
        <v>0.378397333253361</v>
      </c>
      <c r="AZ2408" s="30">
        <v>0.56141908821246</v>
      </c>
      <c r="BA2408" s="30">
        <v>0.49453569953539001</v>
      </c>
      <c r="BB2408" s="62">
        <v>4.94747442604876E-3</v>
      </c>
      <c r="BC2408" s="108">
        <v>-6.6146322073618604</v>
      </c>
      <c r="BD2408" s="22">
        <v>43747</v>
      </c>
      <c r="BE2408" s="22">
        <v>43783</v>
      </c>
      <c r="BF2408" s="24">
        <v>151</v>
      </c>
      <c r="BG2408" s="22">
        <v>43958</v>
      </c>
    </row>
    <row r="2409" spans="2:59" x14ac:dyDescent="0.25">
      <c r="B2409" s="17" t="s">
        <v>2423</v>
      </c>
      <c r="C2409" s="17" t="s">
        <v>6689</v>
      </c>
      <c r="D2409" s="17" t="s">
        <v>3405</v>
      </c>
      <c r="E2409" s="20" t="s">
        <v>7408</v>
      </c>
      <c r="F2409" s="20" t="s">
        <v>3152</v>
      </c>
      <c r="G2409" s="82" t="s">
        <v>7253</v>
      </c>
      <c r="H2409" s="85" t="s">
        <v>7265</v>
      </c>
      <c r="I2409" s="21" t="s">
        <v>7417</v>
      </c>
      <c r="J2409" s="21" t="s">
        <v>8618</v>
      </c>
      <c r="L2409" s="22">
        <v>44015</v>
      </c>
      <c r="M2409" s="98">
        <v>1212.9236999992299</v>
      </c>
      <c r="N2409" s="94">
        <v>1212.9236999992299</v>
      </c>
      <c r="O2409" s="94">
        <v>1215.45879999921</v>
      </c>
      <c r="P2409" s="62">
        <f t="shared" si="37"/>
        <v>0.99791428553564987</v>
      </c>
      <c r="Q2409" s="22">
        <v>43984</v>
      </c>
      <c r="R2409" s="99">
        <v>1290783.003</v>
      </c>
      <c r="S2409" s="99">
        <v>1252452.698875</v>
      </c>
      <c r="T2409" s="19"/>
      <c r="U2409" s="23">
        <v>-2.47604708420113E-4</v>
      </c>
      <c r="V2409" s="63">
        <v>-0.58278175765735796</v>
      </c>
      <c r="W2409" s="23">
        <v>5.2883708667650397E-4</v>
      </c>
      <c r="X2409" s="63">
        <v>-9.5498862560052693</v>
      </c>
      <c r="Y2409" s="23">
        <v>2.4578766469858199E-2</v>
      </c>
      <c r="Z2409" s="63">
        <v>15.6584800275741</v>
      </c>
      <c r="AA2409" s="23">
        <v>4.66034460005176E-2</v>
      </c>
      <c r="AB2409" s="63">
        <v>21.566960309719398</v>
      </c>
      <c r="AC2409" s="23">
        <v>9.9375573401630404E-2</v>
      </c>
      <c r="AD2409" s="63">
        <v>30.004854587692499</v>
      </c>
      <c r="AE2409" s="23">
        <v>0.13286831440753299</v>
      </c>
      <c r="AF2409" s="64">
        <v>25.4801730247273</v>
      </c>
      <c r="AG2409" s="23">
        <v>5.6696861975069602E-4</v>
      </c>
      <c r="AH2409" s="63">
        <v>-6.0381289387805701</v>
      </c>
      <c r="AI2409" s="23">
        <v>2.7641308086458601E-2</v>
      </c>
      <c r="AJ2409" s="63">
        <v>12.850243780849301</v>
      </c>
      <c r="AK2409" s="23">
        <v>0.21292369999893701</v>
      </c>
      <c r="AL2409" s="23">
        <v>4.4028051865097999E-2</v>
      </c>
      <c r="AM2409" s="63">
        <v>11.8456367499602</v>
      </c>
      <c r="AN2409" s="19"/>
      <c r="AO2409" s="26">
        <v>2.0856315255514301E-2</v>
      </c>
      <c r="AP2409" s="26">
        <v>-2.95380027582723E-2</v>
      </c>
      <c r="AQ2409" s="26">
        <v>2.48494865245448E-2</v>
      </c>
      <c r="AR2409" s="26">
        <v>-1.8214648700450201E-2</v>
      </c>
      <c r="AS2409" s="24">
        <v>7</v>
      </c>
      <c r="AT2409" s="24">
        <v>5</v>
      </c>
      <c r="AU2409" s="24">
        <v>7</v>
      </c>
      <c r="AV2409" s="25">
        <v>5</v>
      </c>
      <c r="AW2409" s="19"/>
      <c r="AX2409" s="29">
        <v>4.8078167949061001E-2</v>
      </c>
      <c r="AY2409" s="30">
        <v>0.36242348883934</v>
      </c>
      <c r="AZ2409" s="30">
        <v>0.55870601448623303</v>
      </c>
      <c r="BA2409" s="30">
        <v>0.47349399409540599</v>
      </c>
      <c r="BB2409" s="62">
        <v>4.9472785970829103E-3</v>
      </c>
      <c r="BC2409" s="108">
        <v>-6.6219993769991596</v>
      </c>
      <c r="BD2409" s="22">
        <v>43747</v>
      </c>
      <c r="BE2409" s="22">
        <v>43783</v>
      </c>
      <c r="BF2409" s="24">
        <v>152</v>
      </c>
      <c r="BG2409" s="22">
        <v>43959</v>
      </c>
    </row>
    <row r="2410" spans="2:59" x14ac:dyDescent="0.25">
      <c r="B2410" s="17" t="s">
        <v>2424</v>
      </c>
      <c r="C2410" s="17" t="s">
        <v>6690</v>
      </c>
      <c r="D2410" s="17" t="s">
        <v>3405</v>
      </c>
      <c r="E2410" s="20" t="s">
        <v>7301</v>
      </c>
      <c r="F2410" s="20" t="s">
        <v>3152</v>
      </c>
      <c r="G2410" s="82" t="s">
        <v>7253</v>
      </c>
      <c r="H2410" s="85" t="s">
        <v>7265</v>
      </c>
      <c r="I2410" s="21" t="s">
        <v>7417</v>
      </c>
      <c r="J2410" s="21" t="s">
        <v>8619</v>
      </c>
      <c r="L2410" s="22">
        <v>44015</v>
      </c>
      <c r="M2410" s="98">
        <v>1225.5832000002299</v>
      </c>
      <c r="N2410" s="94">
        <v>1225.5832000002299</v>
      </c>
      <c r="O2410" s="94">
        <v>1227.81100000069</v>
      </c>
      <c r="P2410" s="62">
        <f t="shared" si="37"/>
        <v>0.99818555135891529</v>
      </c>
      <c r="Q2410" s="22">
        <v>43984</v>
      </c>
      <c r="R2410" s="99">
        <v>5624352.8839999996</v>
      </c>
      <c r="S2410" s="99">
        <v>5560630.30001562</v>
      </c>
      <c r="T2410" s="19"/>
      <c r="U2410" s="23">
        <v>-2.38849605921132E-4</v>
      </c>
      <c r="V2410" s="63">
        <v>-0.58190624740746</v>
      </c>
      <c r="W2410" s="23">
        <v>7.9200511754606905E-4</v>
      </c>
      <c r="X2410" s="63">
        <v>-9.5235694529110297</v>
      </c>
      <c r="Y2410" s="23">
        <v>2.6214891473500802E-2</v>
      </c>
      <c r="Z2410" s="63">
        <v>15.822092527931099</v>
      </c>
      <c r="AA2410" s="23">
        <v>4.99672523255867E-2</v>
      </c>
      <c r="AB2410" s="63">
        <v>21.9033409422264</v>
      </c>
      <c r="AC2410" s="23">
        <v>0.106443869006471</v>
      </c>
      <c r="AD2410" s="63">
        <v>30.711684148176602</v>
      </c>
      <c r="AE2410" s="23">
        <v>0.14380663056552301</v>
      </c>
      <c r="AF2410" s="64">
        <v>26.574004640511699</v>
      </c>
      <c r="AG2410" s="23">
        <v>5.9329399118723803E-4</v>
      </c>
      <c r="AH2410" s="63">
        <v>-6.0354964016369204</v>
      </c>
      <c r="AI2410" s="23">
        <v>2.93094335866044E-2</v>
      </c>
      <c r="AJ2410" s="63">
        <v>13.0170563308639</v>
      </c>
      <c r="AK2410" s="23">
        <v>0.225583200000983</v>
      </c>
      <c r="AL2410" s="23">
        <v>4.6961026258941302E-2</v>
      </c>
      <c r="AM2410" s="63">
        <v>14.8308403102419</v>
      </c>
      <c r="AN2410" s="19"/>
      <c r="AO2410" s="26">
        <v>2.0865310782028201E-2</v>
      </c>
      <c r="AP2410" s="26">
        <v>-2.9529467836255201E-2</v>
      </c>
      <c r="AQ2410" s="26">
        <v>2.5119116053247102E-2</v>
      </c>
      <c r="AR2410" s="26">
        <v>-1.7947828633623399E-2</v>
      </c>
      <c r="AS2410" s="24">
        <v>7</v>
      </c>
      <c r="AT2410" s="24">
        <v>5</v>
      </c>
      <c r="AU2410" s="24">
        <v>7</v>
      </c>
      <c r="AV2410" s="25">
        <v>5</v>
      </c>
      <c r="AW2410" s="19"/>
      <c r="AX2410" s="29">
        <v>4.8085252625241999E-2</v>
      </c>
      <c r="AY2410" s="30">
        <v>0.42637095695681598</v>
      </c>
      <c r="AZ2410" s="30">
        <v>0.56956984210592099</v>
      </c>
      <c r="BA2410" s="30">
        <v>0.55781526819828298</v>
      </c>
      <c r="BB2410" s="62">
        <v>4.9480590984830996E-3</v>
      </c>
      <c r="BC2410" s="108">
        <v>-6.5925275866247803</v>
      </c>
      <c r="BD2410" s="22">
        <v>43747</v>
      </c>
      <c r="BE2410" s="22">
        <v>43783</v>
      </c>
      <c r="BF2410" s="24">
        <v>150</v>
      </c>
      <c r="BG2410" s="22">
        <v>43957</v>
      </c>
    </row>
    <row r="2411" spans="2:59" x14ac:dyDescent="0.25">
      <c r="B2411" s="17" t="s">
        <v>2425</v>
      </c>
      <c r="C2411" s="17" t="s">
        <v>6691</v>
      </c>
      <c r="D2411" s="17" t="s">
        <v>3405</v>
      </c>
      <c r="E2411" s="20" t="s">
        <v>7302</v>
      </c>
      <c r="F2411" s="20" t="s">
        <v>3152</v>
      </c>
      <c r="G2411" s="82" t="s">
        <v>7253</v>
      </c>
      <c r="H2411" s="85" t="s">
        <v>7265</v>
      </c>
      <c r="I2411" s="21" t="s">
        <v>7417</v>
      </c>
      <c r="J2411" s="21" t="s">
        <v>8620</v>
      </c>
      <c r="L2411" s="22">
        <v>44015</v>
      </c>
      <c r="M2411" s="98">
        <v>4284.3964999988702</v>
      </c>
      <c r="N2411" s="94">
        <v>4284.3964999988702</v>
      </c>
      <c r="O2411" s="94">
        <v>4297.0724999979102</v>
      </c>
      <c r="P2411" s="62">
        <f t="shared" si="37"/>
        <v>0.99705008467996614</v>
      </c>
      <c r="Q2411" s="22">
        <v>43984</v>
      </c>
      <c r="R2411" s="99">
        <v>122156515.906</v>
      </c>
      <c r="S2411" s="99">
        <v>141862204.92425001</v>
      </c>
      <c r="T2411" s="19"/>
      <c r="U2411" s="23">
        <v>-2.7555213455343597E-4</v>
      </c>
      <c r="V2411" s="63">
        <v>-0.58557650027068997</v>
      </c>
      <c r="W2411" s="23">
        <v>-3.0967932070780101E-4</v>
      </c>
      <c r="X2411" s="63">
        <v>-9.6337378967436997</v>
      </c>
      <c r="Y2411" s="23">
        <v>1.9380741159693599E-2</v>
      </c>
      <c r="Z2411" s="63">
        <v>15.1386774965504</v>
      </c>
      <c r="AA2411" s="23">
        <v>3.5953045298811E-2</v>
      </c>
      <c r="AB2411" s="63">
        <v>20.501920239534201</v>
      </c>
      <c r="AC2411" s="23">
        <v>7.7144626142398906E-2</v>
      </c>
      <c r="AD2411" s="63">
        <v>27.781759861769402</v>
      </c>
      <c r="AE2411" s="23">
        <v>9.8695978311297894E-2</v>
      </c>
      <c r="AF2411" s="64">
        <v>22.062939415103799</v>
      </c>
      <c r="AG2411" s="23">
        <v>4.8305502241419201E-4</v>
      </c>
      <c r="AH2411" s="63">
        <v>-6.0465202985142197</v>
      </c>
      <c r="AI2411" s="23">
        <v>2.23420724923926E-2</v>
      </c>
      <c r="AJ2411" s="63">
        <v>12.320320221449901</v>
      </c>
      <c r="AK2411" s="23">
        <v>0.58471019723568995</v>
      </c>
      <c r="AL2411" s="23">
        <v>3.7110847613803302E-2</v>
      </c>
      <c r="AM2411" s="63">
        <v>22.502129586413499</v>
      </c>
      <c r="AN2411" s="19"/>
      <c r="AO2411" s="26">
        <v>2.08278462414455E-2</v>
      </c>
      <c r="AP2411" s="26">
        <v>-2.9565125277258599E-2</v>
      </c>
      <c r="AQ2411" s="26">
        <v>2.39906338465516E-2</v>
      </c>
      <c r="AR2411" s="26">
        <v>-1.90648760917611E-2</v>
      </c>
      <c r="AS2411" s="24">
        <v>7</v>
      </c>
      <c r="AT2411" s="24">
        <v>5</v>
      </c>
      <c r="AU2411" s="24">
        <v>7</v>
      </c>
      <c r="AV2411" s="25">
        <v>5</v>
      </c>
      <c r="AW2411" s="19"/>
      <c r="AX2411" s="29">
        <v>4.8057341518142498E-2</v>
      </c>
      <c r="AY2411" s="30">
        <v>0.15979178147836101</v>
      </c>
      <c r="AZ2411" s="30">
        <v>0.52429784626201603</v>
      </c>
      <c r="BA2411" s="30">
        <v>0.20783468090576199</v>
      </c>
      <c r="BB2411" s="62">
        <v>4.9449737162012798E-3</v>
      </c>
      <c r="BC2411" s="108">
        <v>-6.7158965078997399</v>
      </c>
      <c r="BD2411" s="22">
        <v>43747</v>
      </c>
      <c r="BE2411" s="22">
        <v>43783</v>
      </c>
      <c r="BF2411" s="24">
        <v>157</v>
      </c>
      <c r="BG2411" s="22">
        <v>43966</v>
      </c>
    </row>
    <row r="2412" spans="2:59" x14ac:dyDescent="0.25">
      <c r="B2412" s="17" t="s">
        <v>2426</v>
      </c>
      <c r="C2412" s="17" t="s">
        <v>6692</v>
      </c>
      <c r="D2412" s="17" t="s">
        <v>3405</v>
      </c>
      <c r="E2412" s="20" t="s">
        <v>7303</v>
      </c>
      <c r="F2412" s="20" t="s">
        <v>3152</v>
      </c>
      <c r="G2412" s="82" t="s">
        <v>7253</v>
      </c>
      <c r="H2412" s="85" t="s">
        <v>7265</v>
      </c>
      <c r="I2412" s="21" t="s">
        <v>7417</v>
      </c>
      <c r="J2412" s="21" t="s">
        <v>8621</v>
      </c>
      <c r="L2412" s="22">
        <v>44015</v>
      </c>
      <c r="M2412" s="98">
        <v>4100.1292999982797</v>
      </c>
      <c r="N2412" s="94">
        <v>4100.1292999982797</v>
      </c>
      <c r="O2412" s="94">
        <v>4113.3079999983302</v>
      </c>
      <c r="P2412" s="62">
        <f t="shared" si="37"/>
        <v>0.99679608237456185</v>
      </c>
      <c r="Q2412" s="22">
        <v>43984</v>
      </c>
      <c r="R2412" s="99">
        <v>141426408.648</v>
      </c>
      <c r="S2412" s="99">
        <v>165355653.21675</v>
      </c>
      <c r="T2412" s="19"/>
      <c r="U2412" s="23">
        <v>-2.8376416230457802E-4</v>
      </c>
      <c r="V2412" s="63">
        <v>-0.58639770304580496</v>
      </c>
      <c r="W2412" s="23">
        <v>-5.5616076861042497E-4</v>
      </c>
      <c r="X2412" s="63">
        <v>-9.6583860415266791</v>
      </c>
      <c r="Y2412" s="23">
        <v>1.7856917214885502E-2</v>
      </c>
      <c r="Z2412" s="63">
        <v>14.9862951020768</v>
      </c>
      <c r="AA2412" s="23">
        <v>3.2841198342794101E-2</v>
      </c>
      <c r="AB2412" s="63">
        <v>20.190735543932501</v>
      </c>
      <c r="AC2412" s="23">
        <v>7.0692012646759395E-2</v>
      </c>
      <c r="AD2412" s="63">
        <v>27.136498512205399</v>
      </c>
      <c r="AE2412" s="23">
        <v>8.8842641385854196E-2</v>
      </c>
      <c r="AF2412" s="64">
        <v>21.077605722559401</v>
      </c>
      <c r="AG2412" s="23">
        <v>4.5839069935027499E-4</v>
      </c>
      <c r="AH2412" s="63">
        <v>-6.0489867308206202</v>
      </c>
      <c r="AI2412" s="23">
        <v>2.0788676793017699E-2</v>
      </c>
      <c r="AJ2412" s="63">
        <v>12.1649806515052</v>
      </c>
      <c r="AK2412" s="23">
        <v>0.51657435890054304</v>
      </c>
      <c r="AL2412" s="23">
        <v>3.3509778488223702E-2</v>
      </c>
      <c r="AM2412" s="63">
        <v>15.688545752898801</v>
      </c>
      <c r="AN2412" s="19"/>
      <c r="AO2412" s="26">
        <v>2.0819472221774001E-2</v>
      </c>
      <c r="AP2412" s="26">
        <v>-2.9573095116575101E-2</v>
      </c>
      <c r="AQ2412" s="26">
        <v>2.3738163155940101E-2</v>
      </c>
      <c r="AR2412" s="26">
        <v>-1.9314794489218901E-2</v>
      </c>
      <c r="AS2412" s="24">
        <v>7</v>
      </c>
      <c r="AT2412" s="24">
        <v>5</v>
      </c>
      <c r="AU2412" s="24">
        <v>7</v>
      </c>
      <c r="AV2412" s="25">
        <v>5</v>
      </c>
      <c r="AW2412" s="19"/>
      <c r="AX2412" s="29">
        <v>4.8051693213274099E-2</v>
      </c>
      <c r="AY2412" s="30">
        <v>0.100535726938233</v>
      </c>
      <c r="AZ2412" s="30">
        <v>0.51424035973104798</v>
      </c>
      <c r="BA2412" s="30">
        <v>0.130590772167125</v>
      </c>
      <c r="BB2412" s="62">
        <v>4.9443454137099198E-3</v>
      </c>
      <c r="BC2412" s="108">
        <v>-6.7434974415227797</v>
      </c>
      <c r="BD2412" s="22">
        <v>43747</v>
      </c>
      <c r="BE2412" s="22">
        <v>43783</v>
      </c>
      <c r="BF2412" s="24">
        <v>158</v>
      </c>
      <c r="BG2412" s="22">
        <v>43969</v>
      </c>
    </row>
    <row r="2413" spans="2:59" x14ac:dyDescent="0.25">
      <c r="B2413" s="17" t="s">
        <v>2427</v>
      </c>
      <c r="C2413" s="17" t="s">
        <v>6693</v>
      </c>
      <c r="D2413" s="17" t="s">
        <v>3406</v>
      </c>
      <c r="E2413" s="20" t="s">
        <v>7296</v>
      </c>
      <c r="F2413" s="20" t="s">
        <v>3152</v>
      </c>
      <c r="G2413" s="82" t="s">
        <v>7250</v>
      </c>
      <c r="H2413" s="85" t="s">
        <v>7269</v>
      </c>
      <c r="I2413" s="21" t="s">
        <v>7417</v>
      </c>
      <c r="J2413" s="21" t="s">
        <v>2982</v>
      </c>
      <c r="L2413" s="22">
        <v>44015</v>
      </c>
      <c r="M2413" s="98">
        <v>883.74399999994796</v>
      </c>
      <c r="N2413" s="94">
        <v>883.74399999994796</v>
      </c>
      <c r="O2413" s="94">
        <v>1369.4046000000101</v>
      </c>
      <c r="P2413" s="62">
        <f t="shared" si="37"/>
        <v>0.6453490809070902</v>
      </c>
      <c r="Q2413" s="22">
        <v>43836</v>
      </c>
      <c r="R2413" s="99">
        <v>287110.80499999999</v>
      </c>
      <c r="S2413" s="99">
        <v>458813.63042724598</v>
      </c>
      <c r="T2413" s="19"/>
      <c r="U2413" s="23">
        <v>4.06183404084004E-3</v>
      </c>
      <c r="V2413" s="63">
        <v>-0.15183788273134299</v>
      </c>
      <c r="W2413" s="23">
        <v>6.53842347146565E-2</v>
      </c>
      <c r="X2413" s="63">
        <v>-3.0643464931999902</v>
      </c>
      <c r="Y2413" s="23">
        <v>-0.34656005806289603</v>
      </c>
      <c r="Z2413" s="63">
        <v>-21.4554024257232</v>
      </c>
      <c r="AA2413" s="23">
        <v>-0.22623338360514</v>
      </c>
      <c r="AB2413" s="63">
        <v>-5.7167226508609001</v>
      </c>
      <c r="AC2413" s="23">
        <v>-6.8691759907815106E-2</v>
      </c>
      <c r="AD2413" s="63">
        <v>13.198121256747999</v>
      </c>
      <c r="AE2413" s="23">
        <v>-0.13074431906265099</v>
      </c>
      <c r="AF2413" s="64">
        <v>-0.88109032230568096</v>
      </c>
      <c r="AG2413" s="23">
        <v>5.6161268348660096E-3</v>
      </c>
      <c r="AH2413" s="63">
        <v>-5.5332131172690397</v>
      </c>
      <c r="AI2413" s="23">
        <v>-0.32474538621201599</v>
      </c>
      <c r="AJ2413" s="63">
        <v>-22.388425648998201</v>
      </c>
      <c r="AK2413" s="23">
        <v>-0.11625600000028501</v>
      </c>
      <c r="AL2413" s="23">
        <v>-3.8275971790426397E-2</v>
      </c>
      <c r="AM2413" s="63">
        <v>2.3317163708270501</v>
      </c>
      <c r="AN2413" s="19"/>
      <c r="AO2413" s="26">
        <v>8.8946077159634998E-2</v>
      </c>
      <c r="AP2413" s="26">
        <v>-0.14577124049363199</v>
      </c>
      <c r="AQ2413" s="26">
        <v>8.4637032714526897E-2</v>
      </c>
      <c r="AR2413" s="26">
        <v>-0.35163594500801998</v>
      </c>
      <c r="AS2413" s="24">
        <v>8</v>
      </c>
      <c r="AT2413" s="24">
        <v>4</v>
      </c>
      <c r="AU2413" s="24">
        <v>4</v>
      </c>
      <c r="AV2413" s="25">
        <v>8</v>
      </c>
      <c r="AW2413" s="19"/>
      <c r="AX2413" s="29">
        <v>0.37657119544630402</v>
      </c>
      <c r="AY2413" s="30">
        <v>-0.53672559497499595</v>
      </c>
      <c r="AZ2413" s="30">
        <v>-0.106891226262633</v>
      </c>
      <c r="BA2413" s="30">
        <v>-0.70085577971167401</v>
      </c>
      <c r="BB2413" s="62">
        <v>3.8254452845103502E-2</v>
      </c>
      <c r="BC2413" s="108">
        <v>-49.886585746833603</v>
      </c>
      <c r="BD2413" s="22">
        <v>43836</v>
      </c>
      <c r="BE2413" s="22">
        <v>43914</v>
      </c>
      <c r="BF2413" s="24"/>
      <c r="BG2413" s="22"/>
    </row>
    <row r="2414" spans="2:59" x14ac:dyDescent="0.25">
      <c r="B2414" s="17" t="s">
        <v>2428</v>
      </c>
      <c r="C2414" s="17" t="s">
        <v>6694</v>
      </c>
      <c r="D2414" s="17" t="s">
        <v>3406</v>
      </c>
      <c r="E2414" s="20" t="s">
        <v>7298</v>
      </c>
      <c r="F2414" s="20" t="s">
        <v>3152</v>
      </c>
      <c r="G2414" s="82" t="s">
        <v>7250</v>
      </c>
      <c r="H2414" s="85" t="s">
        <v>7269</v>
      </c>
      <c r="I2414" s="21" t="s">
        <v>7417</v>
      </c>
      <c r="J2414" s="21" t="s">
        <v>8622</v>
      </c>
      <c r="L2414" s="22">
        <v>44015</v>
      </c>
      <c r="M2414" s="98">
        <v>6418.1623999998001</v>
      </c>
      <c r="N2414" s="94">
        <v>6418.1623999998001</v>
      </c>
      <c r="O2414" s="94">
        <v>9939.8935000002402</v>
      </c>
      <c r="P2414" s="62">
        <f t="shared" si="37"/>
        <v>0.64569730047908913</v>
      </c>
      <c r="Q2414" s="22">
        <v>43836</v>
      </c>
      <c r="R2414" s="99">
        <v>1349480.254</v>
      </c>
      <c r="S2414" s="99">
        <v>1694675.7954687499</v>
      </c>
      <c r="T2414" s="19"/>
      <c r="U2414" s="23">
        <v>4.0647951136634202E-3</v>
      </c>
      <c r="V2414" s="63">
        <v>-0.15154177544900399</v>
      </c>
      <c r="W2414" s="23">
        <v>6.5480574528919505E-2</v>
      </c>
      <c r="X2414" s="63">
        <v>-3.05471251177369</v>
      </c>
      <c r="Y2414" s="23">
        <v>-0.34620156336110097</v>
      </c>
      <c r="Z2414" s="63">
        <v>-21.419552955543601</v>
      </c>
      <c r="AA2414" s="23">
        <v>-0.22537943257513701</v>
      </c>
      <c r="AB2414" s="63">
        <v>-5.6313275478605602</v>
      </c>
      <c r="AC2414" s="23">
        <v>-6.6637678583938403E-2</v>
      </c>
      <c r="AD2414" s="63">
        <v>13.4035293891357</v>
      </c>
      <c r="AE2414" s="23">
        <v>-0.127868227566069</v>
      </c>
      <c r="AF2414" s="64">
        <v>-0.59348117264744404</v>
      </c>
      <c r="AG2414" s="23">
        <v>5.6251694240927498E-3</v>
      </c>
      <c r="AH2414" s="63">
        <v>-5.5323088583463704</v>
      </c>
      <c r="AI2414" s="23">
        <v>-0.32436881084868202</v>
      </c>
      <c r="AJ2414" s="63">
        <v>-22.350768112664799</v>
      </c>
      <c r="AK2414" s="23">
        <v>0.17506364919623599</v>
      </c>
      <c r="AL2414" s="23">
        <v>1.09467945985671E-2</v>
      </c>
      <c r="AM2414" s="63">
        <v>-78.943519097287194</v>
      </c>
      <c r="AN2414" s="19"/>
      <c r="AO2414" s="26">
        <v>8.8955984143540306E-2</v>
      </c>
      <c r="AP2414" s="26">
        <v>-0.14576869821306901</v>
      </c>
      <c r="AQ2414" s="26">
        <v>8.4735189701023006E-2</v>
      </c>
      <c r="AR2414" s="26">
        <v>-0.35157530595548497</v>
      </c>
      <c r="AS2414" s="24">
        <v>8</v>
      </c>
      <c r="AT2414" s="24">
        <v>4</v>
      </c>
      <c r="AU2414" s="24">
        <v>4</v>
      </c>
      <c r="AV2414" s="25">
        <v>8</v>
      </c>
      <c r="AW2414" s="19"/>
      <c r="AX2414" s="29">
        <v>0.37657266028050801</v>
      </c>
      <c r="AY2414" s="30">
        <v>-0.53449811556674798</v>
      </c>
      <c r="AZ2414" s="30">
        <v>-0.104972188505258</v>
      </c>
      <c r="BA2414" s="30">
        <v>-0.69801435419230995</v>
      </c>
      <c r="BB2414" s="62">
        <v>3.8254756261121702E-2</v>
      </c>
      <c r="BC2414" s="108">
        <v>-49.874808014836198</v>
      </c>
      <c r="BD2414" s="22">
        <v>43836</v>
      </c>
      <c r="BE2414" s="22">
        <v>43914</v>
      </c>
      <c r="BF2414" s="24"/>
      <c r="BG2414" s="22"/>
    </row>
    <row r="2415" spans="2:59" x14ac:dyDescent="0.25">
      <c r="B2415" s="17" t="s">
        <v>2429</v>
      </c>
      <c r="C2415" s="17" t="s">
        <v>6695</v>
      </c>
      <c r="D2415" s="17" t="s">
        <v>3406</v>
      </c>
      <c r="E2415" s="20" t="s">
        <v>7299</v>
      </c>
      <c r="F2415" s="20" t="s">
        <v>3152</v>
      </c>
      <c r="G2415" s="82" t="s">
        <v>7250</v>
      </c>
      <c r="H2415" s="85" t="s">
        <v>7269</v>
      </c>
      <c r="I2415" s="21" t="s">
        <v>7417</v>
      </c>
      <c r="J2415" s="21" t="s">
        <v>8623</v>
      </c>
      <c r="L2415" s="22">
        <v>44015</v>
      </c>
      <c r="M2415" s="98">
        <v>5251.98550000042</v>
      </c>
      <c r="N2415" s="94">
        <v>5251.98550000042</v>
      </c>
      <c r="O2415" s="94">
        <v>8198.3003000020999</v>
      </c>
      <c r="P2415" s="62">
        <f t="shared" si="37"/>
        <v>0.64061882436766493</v>
      </c>
      <c r="Q2415" s="22">
        <v>43836</v>
      </c>
      <c r="R2415" s="99">
        <v>4909145.4879999999</v>
      </c>
      <c r="S2415" s="99">
        <v>5446394.10129687</v>
      </c>
      <c r="T2415" s="19"/>
      <c r="U2415" s="23">
        <v>4.0205283385148496E-3</v>
      </c>
      <c r="V2415" s="63">
        <v>-0.155968452963862</v>
      </c>
      <c r="W2415" s="23">
        <v>6.4071461065395893E-2</v>
      </c>
      <c r="X2415" s="63">
        <v>-3.1956238581260501</v>
      </c>
      <c r="Y2415" s="23">
        <v>-0.35142958860262302</v>
      </c>
      <c r="Z2415" s="63">
        <v>-21.942355479695799</v>
      </c>
      <c r="AA2415" s="23">
        <v>-0.23778550069517199</v>
      </c>
      <c r="AB2415" s="63">
        <v>-6.8719343598640998</v>
      </c>
      <c r="AC2415" s="23">
        <v>-9.6255242728220794E-2</v>
      </c>
      <c r="AD2415" s="63">
        <v>10.4417729747074</v>
      </c>
      <c r="AE2415" s="23">
        <v>-0.16903069805528501</v>
      </c>
      <c r="AF2415" s="64">
        <v>-4.7097282215690903</v>
      </c>
      <c r="AG2415" s="23">
        <v>5.4921041646593897E-3</v>
      </c>
      <c r="AH2415" s="63">
        <v>-5.5456153842897002</v>
      </c>
      <c r="AI2415" s="23">
        <v>-0.32986010982596797</v>
      </c>
      <c r="AJ2415" s="63">
        <v>-22.8998980103934</v>
      </c>
      <c r="AK2415" s="23">
        <v>-3.8444828514002403E-2</v>
      </c>
      <c r="AL2415" s="23">
        <v>-2.6422557348268999E-3</v>
      </c>
      <c r="AM2415" s="63">
        <v>-100.29436686832901</v>
      </c>
      <c r="AN2415" s="19"/>
      <c r="AO2415" s="26">
        <v>8.8811896044790006E-2</v>
      </c>
      <c r="AP2415" s="26">
        <v>-0.14580639016727201</v>
      </c>
      <c r="AQ2415" s="26">
        <v>8.3300597321795095E-2</v>
      </c>
      <c r="AR2415" s="26">
        <v>-0.35246140564675399</v>
      </c>
      <c r="AS2415" s="24">
        <v>8</v>
      </c>
      <c r="AT2415" s="24">
        <v>4</v>
      </c>
      <c r="AU2415" s="24">
        <v>4</v>
      </c>
      <c r="AV2415" s="25">
        <v>8</v>
      </c>
      <c r="AW2415" s="19"/>
      <c r="AX2415" s="29">
        <v>0.37655278160702399</v>
      </c>
      <c r="AY2415" s="30">
        <v>-0.56686886901934497</v>
      </c>
      <c r="AZ2415" s="30">
        <v>-0.132864729629318</v>
      </c>
      <c r="BA2415" s="30">
        <v>-0.73924482384882095</v>
      </c>
      <c r="BB2415" s="62">
        <v>3.8250472550025699E-2</v>
      </c>
      <c r="BC2415" s="108">
        <v>-50.046982299478302</v>
      </c>
      <c r="BD2415" s="22">
        <v>43836</v>
      </c>
      <c r="BE2415" s="22">
        <v>43914</v>
      </c>
      <c r="BF2415" s="24"/>
      <c r="BG2415" s="22"/>
    </row>
    <row r="2416" spans="2:59" x14ac:dyDescent="0.25">
      <c r="B2416" s="17" t="s">
        <v>2430</v>
      </c>
      <c r="C2416" s="17" t="s">
        <v>6696</v>
      </c>
      <c r="D2416" s="17" t="s">
        <v>3406</v>
      </c>
      <c r="E2416" s="20" t="s">
        <v>7300</v>
      </c>
      <c r="F2416" s="20" t="s">
        <v>3152</v>
      </c>
      <c r="G2416" s="82" t="s">
        <v>7250</v>
      </c>
      <c r="H2416" s="85" t="s">
        <v>7269</v>
      </c>
      <c r="I2416" s="21" t="s">
        <v>7417</v>
      </c>
      <c r="J2416" s="21" t="s">
        <v>2982</v>
      </c>
      <c r="L2416" s="22">
        <v>44015</v>
      </c>
      <c r="M2416" s="98">
        <v>836.38669999968295</v>
      </c>
      <c r="N2416" s="94">
        <v>836.38669999968295</v>
      </c>
      <c r="O2416" s="94">
        <v>1303.1543000005199</v>
      </c>
      <c r="P2416" s="62">
        <f t="shared" si="37"/>
        <v>0.64181708950302296</v>
      </c>
      <c r="Q2416" s="22">
        <v>43836</v>
      </c>
      <c r="R2416" s="99">
        <v>173105.02299999999</v>
      </c>
      <c r="S2416" s="99">
        <v>73689.5949237061</v>
      </c>
      <c r="T2416" s="19"/>
      <c r="U2416" s="23">
        <v>4.0011835972109102E-3</v>
      </c>
      <c r="V2416" s="63">
        <v>-0.15790292709425599</v>
      </c>
      <c r="W2416" s="23">
        <v>6.3459293298365096E-2</v>
      </c>
      <c r="X2416" s="63">
        <v>-3.2568406348291301</v>
      </c>
      <c r="Y2416" s="23">
        <v>-0.35012996441975702</v>
      </c>
      <c r="Z2416" s="63">
        <v>-21.8123930614092</v>
      </c>
      <c r="AA2416" s="23">
        <v>-0.22385654591926099</v>
      </c>
      <c r="AB2416" s="63">
        <v>-5.4790388822730201</v>
      </c>
      <c r="AC2416" s="23">
        <v>-5.9863502689040601E-2</v>
      </c>
      <c r="AD2416" s="63">
        <v>14.080946978632699</v>
      </c>
      <c r="AE2416" s="23">
        <v>-0.141919567940931</v>
      </c>
      <c r="AF2416" s="64">
        <v>-1.99861521013372</v>
      </c>
      <c r="AG2416" s="23">
        <v>5.4341671766451301E-3</v>
      </c>
      <c r="AH2416" s="63">
        <v>-5.55140908309113</v>
      </c>
      <c r="AI2416" s="23">
        <v>-0.32821478513244101</v>
      </c>
      <c r="AJ2416" s="63">
        <v>-22.7353655410407</v>
      </c>
      <c r="AK2416" s="23">
        <v>-0.16361330000014301</v>
      </c>
      <c r="AL2416" s="23">
        <v>-5.2800022091105299E-2</v>
      </c>
      <c r="AM2416" s="63">
        <v>-3.9620193238952202</v>
      </c>
      <c r="AN2416" s="19"/>
      <c r="AO2416" s="26">
        <v>8.8749265883961898E-2</v>
      </c>
      <c r="AP2416" s="26">
        <v>-0.14582277856519801</v>
      </c>
      <c r="AQ2416" s="26">
        <v>8.26775486330735E-2</v>
      </c>
      <c r="AR2416" s="26">
        <v>-0.35284631229587798</v>
      </c>
      <c r="AS2416" s="24">
        <v>8</v>
      </c>
      <c r="AT2416" s="24">
        <v>4</v>
      </c>
      <c r="AU2416" s="24">
        <v>4</v>
      </c>
      <c r="AV2416" s="25">
        <v>8</v>
      </c>
      <c r="AW2416" s="19"/>
      <c r="AX2416" s="29">
        <v>0.37673668775067198</v>
      </c>
      <c r="AY2416" s="30">
        <v>-0.53007288380831596</v>
      </c>
      <c r="AZ2416" s="30">
        <v>-0.101622163084926</v>
      </c>
      <c r="BA2416" s="30">
        <v>-0.69184388488611104</v>
      </c>
      <c r="BB2416" s="62">
        <v>3.82682965835556E-2</v>
      </c>
      <c r="BC2416" s="108">
        <v>-49.856498190609301</v>
      </c>
      <c r="BD2416" s="22">
        <v>43836</v>
      </c>
      <c r="BE2416" s="22">
        <v>43914</v>
      </c>
      <c r="BF2416" s="24"/>
      <c r="BG2416" s="22"/>
    </row>
    <row r="2417" spans="2:59" x14ac:dyDescent="0.25">
      <c r="B2417" s="17" t="s">
        <v>2431</v>
      </c>
      <c r="C2417" s="17" t="s">
        <v>6697</v>
      </c>
      <c r="D2417" s="17" t="s">
        <v>3406</v>
      </c>
      <c r="E2417" s="20" t="s">
        <v>7301</v>
      </c>
      <c r="F2417" s="20" t="s">
        <v>3152</v>
      </c>
      <c r="G2417" s="82" t="s">
        <v>7250</v>
      </c>
      <c r="H2417" s="85" t="s">
        <v>7269</v>
      </c>
      <c r="I2417" s="21" t="s">
        <v>7417</v>
      </c>
      <c r="J2417" s="21" t="s">
        <v>2982</v>
      </c>
      <c r="L2417" s="22">
        <v>44015</v>
      </c>
      <c r="M2417" s="98">
        <v>902.88929999992297</v>
      </c>
      <c r="N2417" s="94">
        <v>902.88929999992297</v>
      </c>
      <c r="O2417" s="94">
        <v>902.88929999992297</v>
      </c>
      <c r="P2417" s="62">
        <f t="shared" si="37"/>
        <v>1</v>
      </c>
      <c r="Q2417" s="22">
        <v>44015</v>
      </c>
      <c r="R2417" s="99">
        <v>0</v>
      </c>
      <c r="S2417" s="99">
        <v>0</v>
      </c>
      <c r="T2417" s="19"/>
      <c r="U2417" s="23">
        <v>0</v>
      </c>
      <c r="V2417" s="63">
        <v>-0.55802128681534702</v>
      </c>
      <c r="W2417" s="23">
        <v>0</v>
      </c>
      <c r="X2417" s="63">
        <v>-9.6027699646656401</v>
      </c>
      <c r="Y2417" s="23">
        <v>0</v>
      </c>
      <c r="Z2417" s="63">
        <v>13.200603380581001</v>
      </c>
      <c r="AA2417" s="23">
        <v>0</v>
      </c>
      <c r="AB2417" s="63">
        <v>16.906615709653099</v>
      </c>
      <c r="AC2417" s="23">
        <v>6.22858181577612E-2</v>
      </c>
      <c r="AD2417" s="63">
        <v>26.295879063312899</v>
      </c>
      <c r="AE2417" s="23"/>
      <c r="AF2417" s="64"/>
      <c r="AG2417" s="23">
        <v>0</v>
      </c>
      <c r="AH2417" s="63">
        <v>-6.0948258007556397</v>
      </c>
      <c r="AI2417" s="23">
        <v>0</v>
      </c>
      <c r="AJ2417" s="63">
        <v>10.0861129722034</v>
      </c>
      <c r="AK2417" s="23">
        <v>-9.7110700000484898E-2</v>
      </c>
      <c r="AL2417" s="23">
        <v>-3.70430210496124E-2</v>
      </c>
      <c r="AM2417" s="63">
        <v>8.3883807032252697</v>
      </c>
      <c r="AN2417" s="19"/>
      <c r="AO2417" s="26">
        <v>0</v>
      </c>
      <c r="AP2417" s="26">
        <v>0</v>
      </c>
      <c r="AQ2417" s="26">
        <v>0</v>
      </c>
      <c r="AR2417" s="26">
        <v>0</v>
      </c>
      <c r="AS2417" s="24">
        <v>0</v>
      </c>
      <c r="AT2417" s="24">
        <v>0</v>
      </c>
      <c r="AU2417" s="24">
        <v>7</v>
      </c>
      <c r="AV2417" s="25">
        <v>5</v>
      </c>
      <c r="AW2417" s="19"/>
      <c r="AX2417" s="29">
        <v>0</v>
      </c>
      <c r="AY2417" s="30">
        <v>-117.545979959425</v>
      </c>
      <c r="AZ2417" s="30">
        <v>0.39470262811346402</v>
      </c>
      <c r="BA2417" s="30">
        <v>-15.971119820984301</v>
      </c>
      <c r="BB2417" s="62">
        <v>0</v>
      </c>
      <c r="BC2417" s="108">
        <v>0</v>
      </c>
      <c r="BD2417" s="22">
        <v>43650</v>
      </c>
      <c r="BE2417" s="22"/>
      <c r="BF2417" s="24"/>
      <c r="BG2417" s="22"/>
    </row>
    <row r="2418" spans="2:59" x14ac:dyDescent="0.25">
      <c r="B2418" s="17" t="s">
        <v>2432</v>
      </c>
      <c r="C2418" s="17" t="s">
        <v>6698</v>
      </c>
      <c r="D2418" s="17" t="s">
        <v>3406</v>
      </c>
      <c r="E2418" s="20" t="s">
        <v>7302</v>
      </c>
      <c r="F2418" s="20" t="s">
        <v>3152</v>
      </c>
      <c r="G2418" s="82" t="s">
        <v>7250</v>
      </c>
      <c r="H2418" s="85" t="s">
        <v>7269</v>
      </c>
      <c r="I2418" s="21" t="s">
        <v>7417</v>
      </c>
      <c r="J2418" s="21" t="s">
        <v>8566</v>
      </c>
      <c r="L2418" s="22">
        <v>44015</v>
      </c>
      <c r="M2418" s="98">
        <v>841.39219999965303</v>
      </c>
      <c r="N2418" s="94">
        <v>841.39219999965303</v>
      </c>
      <c r="O2418" s="94">
        <v>1317.9222999997401</v>
      </c>
      <c r="P2418" s="62">
        <f t="shared" si="37"/>
        <v>0.6384232211563754</v>
      </c>
      <c r="Q2418" s="22">
        <v>43836</v>
      </c>
      <c r="R2418" s="99">
        <v>2162617.611</v>
      </c>
      <c r="S2418" s="99">
        <v>2606488.40767969</v>
      </c>
      <c r="T2418" s="19"/>
      <c r="U2418" s="23">
        <v>4.0013655689108401E-3</v>
      </c>
      <c r="V2418" s="63">
        <v>-0.157884729924263</v>
      </c>
      <c r="W2418" s="23">
        <v>6.3459440096266903E-2</v>
      </c>
      <c r="X2418" s="63">
        <v>-3.2568259550389498</v>
      </c>
      <c r="Y2418" s="23">
        <v>-0.35368961082189299</v>
      </c>
      <c r="Z2418" s="63">
        <v>-22.168357701622899</v>
      </c>
      <c r="AA2418" s="23">
        <v>-0.24311737780488299</v>
      </c>
      <c r="AB2418" s="63">
        <v>-7.4051220708352004</v>
      </c>
      <c r="AC2418" s="23">
        <v>-0.108837912383024</v>
      </c>
      <c r="AD2418" s="63">
        <v>9.1835060092271306</v>
      </c>
      <c r="AE2418" s="23">
        <v>-0.18631649003888001</v>
      </c>
      <c r="AF2418" s="64">
        <v>-6.4383074199286101</v>
      </c>
      <c r="AG2418" s="23">
        <v>5.43434294013423E-3</v>
      </c>
      <c r="AH2418" s="63">
        <v>-5.5513915067422204</v>
      </c>
      <c r="AI2418" s="23">
        <v>-0.33223371243104299</v>
      </c>
      <c r="AJ2418" s="63">
        <v>-23.137258270900901</v>
      </c>
      <c r="AK2418" s="23">
        <v>-0.158607800000027</v>
      </c>
      <c r="AL2418" s="23">
        <v>-1.15873354588985E-2</v>
      </c>
      <c r="AM2418" s="63">
        <v>-112.31066401687001</v>
      </c>
      <c r="AN2418" s="19"/>
      <c r="AO2418" s="26">
        <v>8.87491928206873E-2</v>
      </c>
      <c r="AP2418" s="26">
        <v>-0.145822711409855</v>
      </c>
      <c r="AQ2418" s="26">
        <v>8.2677460779523204E-2</v>
      </c>
      <c r="AR2418" s="26">
        <v>-0.35284632739785599</v>
      </c>
      <c r="AS2418" s="24">
        <v>8</v>
      </c>
      <c r="AT2418" s="24">
        <v>4</v>
      </c>
      <c r="AU2418" s="24">
        <v>4</v>
      </c>
      <c r="AV2418" s="25">
        <v>8</v>
      </c>
      <c r="AW2418" s="19"/>
      <c r="AX2418" s="29">
        <v>0.37654435677512099</v>
      </c>
      <c r="AY2418" s="30">
        <v>-0.580788303795998</v>
      </c>
      <c r="AZ2418" s="30">
        <v>-0.144858980057052</v>
      </c>
      <c r="BA2418" s="30">
        <v>-0.75693230592060001</v>
      </c>
      <c r="BB2418" s="62">
        <v>3.8248632967042798E-2</v>
      </c>
      <c r="BC2418" s="108">
        <v>-50.121657399635303</v>
      </c>
      <c r="BD2418" s="22">
        <v>43836</v>
      </c>
      <c r="BE2418" s="22">
        <v>43914</v>
      </c>
      <c r="BF2418" s="24"/>
      <c r="BG2418" s="22"/>
    </row>
    <row r="2419" spans="2:59" x14ac:dyDescent="0.25">
      <c r="B2419" s="17" t="s">
        <v>2433</v>
      </c>
      <c r="C2419" s="17" t="s">
        <v>6699</v>
      </c>
      <c r="D2419" s="17" t="s">
        <v>3406</v>
      </c>
      <c r="E2419" s="20" t="s">
        <v>7303</v>
      </c>
      <c r="F2419" s="20" t="s">
        <v>3152</v>
      </c>
      <c r="G2419" s="82" t="s">
        <v>7250</v>
      </c>
      <c r="H2419" s="85" t="s">
        <v>7269</v>
      </c>
      <c r="I2419" s="21" t="s">
        <v>7417</v>
      </c>
      <c r="J2419" s="21" t="s">
        <v>8567</v>
      </c>
      <c r="L2419" s="22">
        <v>44015</v>
      </c>
      <c r="M2419" s="98">
        <v>710.120099999942</v>
      </c>
      <c r="N2419" s="94">
        <v>710.120099999942</v>
      </c>
      <c r="O2419" s="94">
        <v>1116.67610000074</v>
      </c>
      <c r="P2419" s="62">
        <f t="shared" si="37"/>
        <v>0.63592307563443995</v>
      </c>
      <c r="Q2419" s="22">
        <v>43836</v>
      </c>
      <c r="R2419" s="99">
        <v>3739031.977</v>
      </c>
      <c r="S2419" s="99">
        <v>4244972.7352734404</v>
      </c>
      <c r="T2419" s="19"/>
      <c r="U2419" s="23">
        <v>3.9791852359485303E-3</v>
      </c>
      <c r="V2419" s="63">
        <v>-0.16010276322049299</v>
      </c>
      <c r="W2419" s="23">
        <v>6.2760191904089893E-2</v>
      </c>
      <c r="X2419" s="63">
        <v>-3.32675077425665</v>
      </c>
      <c r="Y2419" s="23">
        <v>-0.35626302270451599</v>
      </c>
      <c r="Z2419" s="63">
        <v>-22.425698889885101</v>
      </c>
      <c r="AA2419" s="23">
        <v>-0.24916560457408199</v>
      </c>
      <c r="AB2419" s="63">
        <v>-8.0099447477550694</v>
      </c>
      <c r="AC2419" s="23">
        <v>-0.12300406017500801</v>
      </c>
      <c r="AD2419" s="63">
        <v>7.7668912300287003</v>
      </c>
      <c r="AE2419" s="23">
        <v>-0.20563227800186701</v>
      </c>
      <c r="AF2419" s="64">
        <v>-8.3698862162273109</v>
      </c>
      <c r="AG2419" s="23">
        <v>5.3680405089835403E-3</v>
      </c>
      <c r="AH2419" s="63">
        <v>-5.5580217498572901</v>
      </c>
      <c r="AI2419" s="23">
        <v>-0.33493630282464398</v>
      </c>
      <c r="AJ2419" s="63">
        <v>-23.407517310260999</v>
      </c>
      <c r="AK2419" s="23">
        <v>-0.28987990000052399</v>
      </c>
      <c r="AL2419" s="23">
        <v>-2.28377326839109E-2</v>
      </c>
      <c r="AM2419" s="63">
        <v>-125.437874016934</v>
      </c>
      <c r="AN2419" s="19"/>
      <c r="AO2419" s="26">
        <v>8.8677630854363101E-2</v>
      </c>
      <c r="AP2419" s="26">
        <v>-0.145841550191981</v>
      </c>
      <c r="AQ2419" s="26">
        <v>8.1965829456748907E-2</v>
      </c>
      <c r="AR2419" s="26">
        <v>-0.35328594334714603</v>
      </c>
      <c r="AS2419" s="24">
        <v>8</v>
      </c>
      <c r="AT2419" s="24">
        <v>4</v>
      </c>
      <c r="AU2419" s="24">
        <v>4</v>
      </c>
      <c r="AV2419" s="25">
        <v>8</v>
      </c>
      <c r="AW2419" s="19"/>
      <c r="AX2419" s="29">
        <v>0.37653501708526199</v>
      </c>
      <c r="AY2419" s="30">
        <v>-0.59658200713965903</v>
      </c>
      <c r="AZ2419" s="30">
        <v>-0.158469207513008</v>
      </c>
      <c r="BA2419" s="30">
        <v>-0.77697099559190996</v>
      </c>
      <c r="BB2419" s="62">
        <v>3.8246561617415901E-2</v>
      </c>
      <c r="BC2419" s="108">
        <v>-50.206868401728599</v>
      </c>
      <c r="BD2419" s="22">
        <v>43836</v>
      </c>
      <c r="BE2419" s="22">
        <v>43914</v>
      </c>
      <c r="BF2419" s="24"/>
      <c r="BG2419" s="22"/>
    </row>
    <row r="2420" spans="2:59" x14ac:dyDescent="0.25">
      <c r="B2420" s="17" t="s">
        <v>2434</v>
      </c>
      <c r="C2420" s="17" t="s">
        <v>6700</v>
      </c>
      <c r="D2420" s="17" t="s">
        <v>3407</v>
      </c>
      <c r="E2420" s="20" t="s">
        <v>7297</v>
      </c>
      <c r="F2420" s="20" t="s">
        <v>3152</v>
      </c>
      <c r="G2420" s="82" t="s">
        <v>7255</v>
      </c>
      <c r="H2420" s="85" t="s">
        <v>7274</v>
      </c>
      <c r="I2420" s="21" t="s">
        <v>7417</v>
      </c>
      <c r="J2420" s="21" t="s">
        <v>8624</v>
      </c>
      <c r="L2420" s="22">
        <v>44015</v>
      </c>
      <c r="M2420" s="98">
        <v>1035.8161999992999</v>
      </c>
      <c r="N2420" s="94">
        <v>1035.8161999992999</v>
      </c>
      <c r="O2420" s="94">
        <v>1035.8161999992999</v>
      </c>
      <c r="P2420" s="62">
        <f t="shared" si="37"/>
        <v>1</v>
      </c>
      <c r="Q2420" s="22">
        <v>44015</v>
      </c>
      <c r="R2420" s="99">
        <v>1785029.5120000001</v>
      </c>
      <c r="S2420" s="99">
        <v>8529310.7069453094</v>
      </c>
      <c r="T2420" s="19"/>
      <c r="U2420" s="23">
        <v>1.6508991393493499E-5</v>
      </c>
      <c r="V2420" s="63">
        <v>-0.556370387675997</v>
      </c>
      <c r="W2420" s="23">
        <v>4.8864577001950205E-4</v>
      </c>
      <c r="X2420" s="63">
        <v>-9.5539053876709694</v>
      </c>
      <c r="Y2420" s="23">
        <v>9.4953255284053704E-3</v>
      </c>
      <c r="Z2420" s="63">
        <v>14.1501359334216</v>
      </c>
      <c r="AA2420" s="23">
        <v>1.93343785649631E-2</v>
      </c>
      <c r="AB2420" s="63">
        <v>18.8400535661494</v>
      </c>
      <c r="AC2420" s="23">
        <v>2.49744304637716E-2</v>
      </c>
      <c r="AD2420" s="63">
        <v>22.564740293921201</v>
      </c>
      <c r="AE2420" s="23"/>
      <c r="AF2420" s="64"/>
      <c r="AG2420" s="23">
        <v>4.9142407078761601E-5</v>
      </c>
      <c r="AH2420" s="63">
        <v>-6.0899115600477698</v>
      </c>
      <c r="AI2420" s="23">
        <v>9.6773693585419096E-3</v>
      </c>
      <c r="AJ2420" s="63">
        <v>11.0538499080576</v>
      </c>
      <c r="AK2420" s="23">
        <v>3.5734376982873101E-2</v>
      </c>
      <c r="AL2420" s="23">
        <v>1.4349811701322299E-2</v>
      </c>
      <c r="AM2420" s="63">
        <v>28.9638102381141</v>
      </c>
      <c r="AN2420" s="19"/>
      <c r="AO2420" s="26">
        <v>1.0539007853367401E-3</v>
      </c>
      <c r="AP2420" s="26">
        <v>0</v>
      </c>
      <c r="AQ2420" s="26">
        <v>2.9813494747941102E-3</v>
      </c>
      <c r="AR2420" s="26">
        <v>4.9142407078761601E-5</v>
      </c>
      <c r="AS2420" s="24">
        <v>12</v>
      </c>
      <c r="AT2420" s="24">
        <v>0</v>
      </c>
      <c r="AU2420" s="24">
        <v>7</v>
      </c>
      <c r="AV2420" s="25">
        <v>5</v>
      </c>
      <c r="AW2420" s="19"/>
      <c r="AX2420" s="29">
        <v>1.4900256918826901E-3</v>
      </c>
      <c r="AY2420" s="30">
        <v>-7.1781391298209201</v>
      </c>
      <c r="AZ2420" s="30">
        <v>0.45713587789396098</v>
      </c>
      <c r="BA2420" s="30">
        <v>-9.7224435200332699</v>
      </c>
      <c r="BB2420" s="62">
        <v>1.5398553490328501E-4</v>
      </c>
      <c r="BC2420" s="108">
        <v>0</v>
      </c>
      <c r="BD2420" s="22">
        <v>44015</v>
      </c>
      <c r="BE2420" s="22"/>
      <c r="BF2420" s="24"/>
      <c r="BG2420" s="22"/>
    </row>
    <row r="2421" spans="2:59" x14ac:dyDescent="0.25">
      <c r="B2421" s="17" t="s">
        <v>2435</v>
      </c>
      <c r="C2421" s="17" t="s">
        <v>6701</v>
      </c>
      <c r="D2421" s="17" t="s">
        <v>3407</v>
      </c>
      <c r="E2421" s="20" t="s">
        <v>7298</v>
      </c>
      <c r="F2421" s="20" t="s">
        <v>3152</v>
      </c>
      <c r="G2421" s="82" t="s">
        <v>7255</v>
      </c>
      <c r="H2421" s="85" t="s">
        <v>7274</v>
      </c>
      <c r="I2421" s="21" t="s">
        <v>7417</v>
      </c>
      <c r="J2421" s="21" t="s">
        <v>8625</v>
      </c>
      <c r="L2421" s="22">
        <v>44015</v>
      </c>
      <c r="M2421" s="98">
        <v>5299.2542999982797</v>
      </c>
      <c r="N2421" s="94">
        <v>5299.2542999982797</v>
      </c>
      <c r="O2421" s="94">
        <v>5299.2542999982797</v>
      </c>
      <c r="P2421" s="62">
        <f t="shared" si="37"/>
        <v>1</v>
      </c>
      <c r="Q2421" s="22">
        <v>44015</v>
      </c>
      <c r="R2421" s="99">
        <v>3227318.3760000002</v>
      </c>
      <c r="S2421" s="99">
        <v>2073788.6796562499</v>
      </c>
      <c r="T2421" s="19"/>
      <c r="U2421" s="23">
        <v>4.79314985568635E-6</v>
      </c>
      <c r="V2421" s="63">
        <v>-0.55754197182977805</v>
      </c>
      <c r="W2421" s="23">
        <v>1.27883398818085E-4</v>
      </c>
      <c r="X2421" s="63">
        <v>-9.5899816247838299</v>
      </c>
      <c r="Y2421" s="23">
        <v>6.8632133752544204E-3</v>
      </c>
      <c r="Z2421" s="63">
        <v>13.886924718113701</v>
      </c>
      <c r="AA2421" s="23">
        <v>1.6224290246100299E-2</v>
      </c>
      <c r="AB2421" s="63">
        <v>18.529044734255901</v>
      </c>
      <c r="AC2421" s="23">
        <v>4.0119318080542102E-2</v>
      </c>
      <c r="AD2421" s="63">
        <v>24.079229055583699</v>
      </c>
      <c r="AE2421" s="23">
        <v>6.2818653552312795E-2</v>
      </c>
      <c r="AF2421" s="64">
        <v>18.475206939183401</v>
      </c>
      <c r="AG2421" s="23">
        <v>1.3888939065509499E-5</v>
      </c>
      <c r="AH2421" s="63">
        <v>-6.0934369068490897</v>
      </c>
      <c r="AI2421" s="23">
        <v>6.98681153880898E-3</v>
      </c>
      <c r="AJ2421" s="63">
        <v>10.7847941260843</v>
      </c>
      <c r="AK2421" s="23">
        <v>0.48565563050389798</v>
      </c>
      <c r="AL2421" s="23">
        <v>3.1877132760200801E-2</v>
      </c>
      <c r="AM2421" s="63">
        <v>8.8483801089459995</v>
      </c>
      <c r="AN2421" s="19"/>
      <c r="AO2421" s="26">
        <v>1.0347162024118E-3</v>
      </c>
      <c r="AP2421" s="26">
        <v>3.4348686313023799E-6</v>
      </c>
      <c r="AQ2421" s="26">
        <v>2.4115305168379599E-3</v>
      </c>
      <c r="AR2421" s="26">
        <v>1.3888939065509499E-5</v>
      </c>
      <c r="AS2421" s="24">
        <v>12</v>
      </c>
      <c r="AT2421" s="24">
        <v>0</v>
      </c>
      <c r="AU2421" s="24">
        <v>7</v>
      </c>
      <c r="AV2421" s="25">
        <v>5</v>
      </c>
      <c r="AW2421" s="19"/>
      <c r="AX2421" s="29">
        <v>1.35669127230813E-3</v>
      </c>
      <c r="AY2421" s="30">
        <v>-10.046324810056801</v>
      </c>
      <c r="AZ2421" s="30">
        <v>0.44739390341419499</v>
      </c>
      <c r="BA2421" s="30">
        <v>-11.877401580568399</v>
      </c>
      <c r="BB2421" s="62">
        <v>1.4020969856702001E-4</v>
      </c>
      <c r="BC2421" s="108">
        <v>0</v>
      </c>
      <c r="BD2421" s="22">
        <v>44015</v>
      </c>
      <c r="BE2421" s="22"/>
      <c r="BF2421" s="24"/>
      <c r="BG2421" s="22"/>
    </row>
    <row r="2422" spans="2:59" x14ac:dyDescent="0.25">
      <c r="B2422" s="17" t="s">
        <v>2436</v>
      </c>
      <c r="C2422" s="17" t="s">
        <v>6702</v>
      </c>
      <c r="D2422" s="17" t="s">
        <v>3407</v>
      </c>
      <c r="E2422" s="20" t="s">
        <v>7381</v>
      </c>
      <c r="F2422" s="20" t="s">
        <v>3152</v>
      </c>
      <c r="G2422" s="82" t="s">
        <v>7255</v>
      </c>
      <c r="H2422" s="85" t="s">
        <v>7274</v>
      </c>
      <c r="I2422" s="21" t="s">
        <v>7417</v>
      </c>
      <c r="J2422" s="21" t="s">
        <v>8626</v>
      </c>
      <c r="L2422" s="22">
        <v>44015</v>
      </c>
      <c r="M2422" s="98">
        <v>1140.6051000002799</v>
      </c>
      <c r="N2422" s="94">
        <v>1140.6051000002799</v>
      </c>
      <c r="O2422" s="94">
        <v>1140.6051000002799</v>
      </c>
      <c r="P2422" s="62">
        <f t="shared" si="37"/>
        <v>1</v>
      </c>
      <c r="Q2422" s="22">
        <v>44015</v>
      </c>
      <c r="R2422" s="99">
        <v>747008973.32000005</v>
      </c>
      <c r="S2422" s="99">
        <v>458286971.71249998</v>
      </c>
      <c r="T2422" s="19"/>
      <c r="U2422" s="23">
        <v>6.4001524151535696E-6</v>
      </c>
      <c r="V2422" s="63">
        <v>-0.55738127157383099</v>
      </c>
      <c r="W2422" s="23">
        <v>1.8107703726855101E-4</v>
      </c>
      <c r="X2422" s="63">
        <v>-9.5846622609387904</v>
      </c>
      <c r="Y2422" s="23">
        <v>8.2057112322218E-3</v>
      </c>
      <c r="Z2422" s="63">
        <v>14.021174503810499</v>
      </c>
      <c r="AA2422" s="23">
        <v>1.9633260850241599E-2</v>
      </c>
      <c r="AB2422" s="63">
        <v>18.869941794691801</v>
      </c>
      <c r="AC2422" s="23">
        <v>4.7791229037102298E-2</v>
      </c>
      <c r="AD2422" s="63">
        <v>24.846420151239698</v>
      </c>
      <c r="AE2422" s="23">
        <v>7.4965857311326503E-2</v>
      </c>
      <c r="AF2422" s="64">
        <v>19.689927315106601</v>
      </c>
      <c r="AG2422" s="23">
        <v>1.8762324543786201E-5</v>
      </c>
      <c r="AH2422" s="63">
        <v>-6.0929495683012602</v>
      </c>
      <c r="AI2422" s="23">
        <v>8.3625824372575205E-3</v>
      </c>
      <c r="AJ2422" s="63">
        <v>10.9223712159292</v>
      </c>
      <c r="AK2422" s="23">
        <v>0.14049492818958201</v>
      </c>
      <c r="AL2422" s="23">
        <v>2.7664465089401302E-2</v>
      </c>
      <c r="AM2422" s="63">
        <v>4.3896831808524404</v>
      </c>
      <c r="AN2422" s="19"/>
      <c r="AO2422" s="26">
        <v>1.0456742747919599E-3</v>
      </c>
      <c r="AP2422" s="26">
        <v>5.69924304727465E-6</v>
      </c>
      <c r="AQ2422" s="26">
        <v>2.62113456665247E-3</v>
      </c>
      <c r="AR2422" s="26">
        <v>1.8762324543786201E-5</v>
      </c>
      <c r="AS2422" s="24">
        <v>12</v>
      </c>
      <c r="AT2422" s="24">
        <v>0</v>
      </c>
      <c r="AU2422" s="24">
        <v>7</v>
      </c>
      <c r="AV2422" s="25">
        <v>5</v>
      </c>
      <c r="AW2422" s="19"/>
      <c r="AX2422" s="29">
        <v>1.42252906445492E-3</v>
      </c>
      <c r="AY2422" s="30">
        <v>-7.3638668683925097</v>
      </c>
      <c r="AZ2422" s="30">
        <v>0.45833631500272498</v>
      </c>
      <c r="BA2422" s="30">
        <v>-10.1632849941379</v>
      </c>
      <c r="BB2422" s="62">
        <v>1.4701194698218999E-4</v>
      </c>
      <c r="BC2422" s="108">
        <v>0</v>
      </c>
      <c r="BD2422" s="22">
        <v>44015</v>
      </c>
      <c r="BE2422" s="22"/>
      <c r="BF2422" s="24"/>
      <c r="BG2422" s="22"/>
    </row>
    <row r="2423" spans="2:59" x14ac:dyDescent="0.25">
      <c r="B2423" s="17" t="s">
        <v>2437</v>
      </c>
      <c r="C2423" s="17" t="s">
        <v>6703</v>
      </c>
      <c r="D2423" s="17" t="s">
        <v>3407</v>
      </c>
      <c r="E2423" s="20" t="s">
        <v>7299</v>
      </c>
      <c r="F2423" s="20" t="s">
        <v>3152</v>
      </c>
      <c r="G2423" s="82" t="s">
        <v>7255</v>
      </c>
      <c r="H2423" s="85" t="s">
        <v>7274</v>
      </c>
      <c r="I2423" s="21" t="s">
        <v>7417</v>
      </c>
      <c r="J2423" s="21" t="s">
        <v>8627</v>
      </c>
      <c r="L2423" s="22">
        <v>44015</v>
      </c>
      <c r="M2423" s="98">
        <v>1405.27339999937</v>
      </c>
      <c r="N2423" s="94">
        <v>1405.27339999937</v>
      </c>
      <c r="O2423" s="94">
        <v>1405.27339999937</v>
      </c>
      <c r="P2423" s="62">
        <f t="shared" si="37"/>
        <v>1</v>
      </c>
      <c r="Q2423" s="22">
        <v>44015</v>
      </c>
      <c r="R2423" s="99">
        <v>867733978.18099999</v>
      </c>
      <c r="S2423" s="99">
        <v>660134436.65199995</v>
      </c>
      <c r="T2423" s="19"/>
      <c r="U2423" s="23">
        <v>5.6217140809167202E-6</v>
      </c>
      <c r="V2423" s="63">
        <v>-0.55745911540725501</v>
      </c>
      <c r="W2423" s="23">
        <v>1.5109663036128E-4</v>
      </c>
      <c r="X2423" s="63">
        <v>-9.5876603016367898</v>
      </c>
      <c r="Y2423" s="23">
        <v>6.9072580226929902E-3</v>
      </c>
      <c r="Z2423" s="63">
        <v>13.891329182850299</v>
      </c>
      <c r="AA2423" s="23">
        <v>1.6268706734990701E-2</v>
      </c>
      <c r="AB2423" s="63">
        <v>18.533486383152201</v>
      </c>
      <c r="AC2423" s="23">
        <v>4.0164753727367497E-2</v>
      </c>
      <c r="AD2423" s="63">
        <v>24.0837726202735</v>
      </c>
      <c r="AE2423" s="23">
        <v>6.2865047695595394E-2</v>
      </c>
      <c r="AF2423" s="64">
        <v>18.479846353526199</v>
      </c>
      <c r="AG2423" s="23">
        <v>1.6367190255550702E-5</v>
      </c>
      <c r="AH2423" s="63">
        <v>-6.09318908173009</v>
      </c>
      <c r="AI2423" s="23">
        <v>7.0308609592757403E-3</v>
      </c>
      <c r="AJ2423" s="63">
        <v>10.7891990681383</v>
      </c>
      <c r="AK2423" s="23">
        <v>0.398922292790376</v>
      </c>
      <c r="AL2423" s="23">
        <v>3.4714383087702999E-2</v>
      </c>
      <c r="AM2423" s="63">
        <v>55.331333978043403</v>
      </c>
      <c r="AN2423" s="19"/>
      <c r="AO2423" s="26">
        <v>1.03466414111608E-3</v>
      </c>
      <c r="AP2423" s="26">
        <v>3.9143997128121597E-6</v>
      </c>
      <c r="AQ2423" s="26">
        <v>2.4180465643439701E-3</v>
      </c>
      <c r="AR2423" s="26">
        <v>1.6367190255550702E-5</v>
      </c>
      <c r="AS2423" s="24">
        <v>12</v>
      </c>
      <c r="AT2423" s="24">
        <v>0</v>
      </c>
      <c r="AU2423" s="24">
        <v>7</v>
      </c>
      <c r="AV2423" s="25">
        <v>5</v>
      </c>
      <c r="AW2423" s="19"/>
      <c r="AX2423" s="29">
        <v>1.35521859581331E-3</v>
      </c>
      <c r="AY2423" s="30">
        <v>-10.022995458261001</v>
      </c>
      <c r="AZ2423" s="30">
        <v>0.44753010586828201</v>
      </c>
      <c r="BA2423" s="30">
        <v>-11.869656179420399</v>
      </c>
      <c r="BB2423" s="62">
        <v>1.4005758757377901E-4</v>
      </c>
      <c r="BC2423" s="108">
        <v>0</v>
      </c>
      <c r="BD2423" s="22">
        <v>44015</v>
      </c>
      <c r="BE2423" s="22"/>
      <c r="BF2423" s="24"/>
      <c r="BG2423" s="22"/>
    </row>
    <row r="2424" spans="2:59" x14ac:dyDescent="0.25">
      <c r="B2424" s="17" t="s">
        <v>2438</v>
      </c>
      <c r="C2424" s="17" t="s">
        <v>6704</v>
      </c>
      <c r="D2424" s="17" t="s">
        <v>3407</v>
      </c>
      <c r="E2424" s="20" t="s">
        <v>7300</v>
      </c>
      <c r="F2424" s="20" t="s">
        <v>3152</v>
      </c>
      <c r="G2424" s="82" t="s">
        <v>7255</v>
      </c>
      <c r="H2424" s="85" t="s">
        <v>7274</v>
      </c>
      <c r="I2424" s="21" t="s">
        <v>7417</v>
      </c>
      <c r="J2424" s="21" t="s">
        <v>8628</v>
      </c>
      <c r="L2424" s="22">
        <v>44015</v>
      </c>
      <c r="M2424" s="98">
        <v>1063.75799999945</v>
      </c>
      <c r="N2424" s="94">
        <v>1063.75799999945</v>
      </c>
      <c r="O2424" s="94">
        <v>1063.75799999945</v>
      </c>
      <c r="P2424" s="62">
        <f t="shared" si="37"/>
        <v>1</v>
      </c>
      <c r="Q2424" s="22">
        <v>44015</v>
      </c>
      <c r="R2424" s="99">
        <v>12.303000000000001</v>
      </c>
      <c r="S2424" s="99">
        <v>345.47230534362802</v>
      </c>
      <c r="T2424" s="19"/>
      <c r="U2424" s="23">
        <v>0</v>
      </c>
      <c r="V2424" s="63">
        <v>-0.55802128681534702</v>
      </c>
      <c r="W2424" s="23">
        <v>1.5981095202732799E-6</v>
      </c>
      <c r="X2424" s="63">
        <v>-9.6026101537136093</v>
      </c>
      <c r="Y2424" s="23">
        <v>8.4840960280416801E-3</v>
      </c>
      <c r="Z2424" s="63">
        <v>14.049012983392499</v>
      </c>
      <c r="AA2424" s="23">
        <v>1.4783628768782401E-2</v>
      </c>
      <c r="AB2424" s="63">
        <v>18.384978586545898</v>
      </c>
      <c r="AC2424" s="23">
        <v>3.3288793374595102E-2</v>
      </c>
      <c r="AD2424" s="63">
        <v>23.396176584996301</v>
      </c>
      <c r="AE2424" s="23">
        <v>4.9522797535246403E-2</v>
      </c>
      <c r="AF2424" s="64">
        <v>17.145621337491299</v>
      </c>
      <c r="AG2424" s="23">
        <v>0</v>
      </c>
      <c r="AH2424" s="63">
        <v>-6.0948258007556397</v>
      </c>
      <c r="AI2424" s="23">
        <v>8.55963218600664E-3</v>
      </c>
      <c r="AJ2424" s="63">
        <v>10.942076190811299</v>
      </c>
      <c r="AK2424" s="23">
        <v>6.3598460230423398E-2</v>
      </c>
      <c r="AL2424" s="23">
        <v>1.67027750230773E-2</v>
      </c>
      <c r="AM2424" s="63">
        <v>5.7303646659420302</v>
      </c>
      <c r="AN2424" s="19"/>
      <c r="AO2424" s="26">
        <v>1.0574984116829E-3</v>
      </c>
      <c r="AP2424" s="26">
        <v>0</v>
      </c>
      <c r="AQ2424" s="26">
        <v>2.9371748769335699E-3</v>
      </c>
      <c r="AR2424" s="26">
        <v>0</v>
      </c>
      <c r="AS2424" s="24">
        <v>11</v>
      </c>
      <c r="AT2424" s="24">
        <v>0</v>
      </c>
      <c r="AU2424" s="24">
        <v>7</v>
      </c>
      <c r="AV2424" s="25">
        <v>5</v>
      </c>
      <c r="AW2424" s="19"/>
      <c r="AX2424" s="29">
        <v>1.4402366424224101E-3</v>
      </c>
      <c r="AY2424" s="30">
        <v>-10.6415418305551</v>
      </c>
      <c r="AZ2424" s="30">
        <v>0.44315457442280598</v>
      </c>
      <c r="BA2424" s="30">
        <v>-12.172666952363199</v>
      </c>
      <c r="BB2424" s="62">
        <v>1.4884229047851201E-4</v>
      </c>
      <c r="BC2424" s="108">
        <v>0</v>
      </c>
      <c r="BD2424" s="22">
        <v>43998</v>
      </c>
      <c r="BE2424" s="22"/>
      <c r="BF2424" s="24"/>
      <c r="BG2424" s="22"/>
    </row>
    <row r="2425" spans="2:59" x14ac:dyDescent="0.25">
      <c r="B2425" s="17" t="s">
        <v>2439</v>
      </c>
      <c r="C2425" s="17" t="s">
        <v>6705</v>
      </c>
      <c r="D2425" s="17" t="s">
        <v>3407</v>
      </c>
      <c r="E2425" s="20" t="s">
        <v>7302</v>
      </c>
      <c r="F2425" s="20" t="s">
        <v>3152</v>
      </c>
      <c r="G2425" s="82" t="s">
        <v>7255</v>
      </c>
      <c r="H2425" s="85" t="s">
        <v>7274</v>
      </c>
      <c r="I2425" s="21" t="s">
        <v>7417</v>
      </c>
      <c r="J2425" s="21" t="s">
        <v>8629</v>
      </c>
      <c r="L2425" s="22">
        <v>44015</v>
      </c>
      <c r="M2425" s="98">
        <v>5097.9509000033104</v>
      </c>
      <c r="N2425" s="94">
        <v>5097.9509000033104</v>
      </c>
      <c r="O2425" s="94">
        <v>5097.9509000033104</v>
      </c>
      <c r="P2425" s="62">
        <f t="shared" si="37"/>
        <v>1</v>
      </c>
      <c r="Q2425" s="22">
        <v>44015</v>
      </c>
      <c r="R2425" s="99">
        <v>225549914.611</v>
      </c>
      <c r="S2425" s="99">
        <v>181829470.79374999</v>
      </c>
      <c r="T2425" s="19"/>
      <c r="U2425" s="23">
        <v>4.78625952382572E-6</v>
      </c>
      <c r="V2425" s="63">
        <v>-0.557542660862964</v>
      </c>
      <c r="W2425" s="23">
        <v>1.2787164268956999E-4</v>
      </c>
      <c r="X2425" s="63">
        <v>-9.5899828004039591</v>
      </c>
      <c r="Y2425" s="23">
        <v>5.3402460707729898E-3</v>
      </c>
      <c r="Z2425" s="63">
        <v>13.734627987665601</v>
      </c>
      <c r="AA2425" s="23">
        <v>1.18776686485944E-2</v>
      </c>
      <c r="AB2425" s="63">
        <v>18.094382574519798</v>
      </c>
      <c r="AC2425" s="23">
        <v>2.9989760010721501E-2</v>
      </c>
      <c r="AD2425" s="63">
        <v>23.066273248608901</v>
      </c>
      <c r="AE2425" s="23">
        <v>4.7197145122481701E-2</v>
      </c>
      <c r="AF2425" s="64">
        <v>16.913056096207601</v>
      </c>
      <c r="AG2425" s="23">
        <v>1.3888127796235499E-5</v>
      </c>
      <c r="AH2425" s="63">
        <v>-6.0934369879760197</v>
      </c>
      <c r="AI2425" s="23">
        <v>5.4182071198738404E-3</v>
      </c>
      <c r="AJ2425" s="63">
        <v>10.6279336841981</v>
      </c>
      <c r="AK2425" s="23">
        <v>0.42871769278310201</v>
      </c>
      <c r="AL2425" s="23">
        <v>2.8685541192317001E-2</v>
      </c>
      <c r="AM2425" s="63">
        <v>3.1545863368664899</v>
      </c>
      <c r="AN2425" s="19"/>
      <c r="AO2425" s="26">
        <v>1.0196299263043301E-3</v>
      </c>
      <c r="AP2425" s="26">
        <v>1.1187057680217501E-6</v>
      </c>
      <c r="AQ2425" s="26">
        <v>2.23685630044201E-3</v>
      </c>
      <c r="AR2425" s="26">
        <v>1.3888127796235499E-5</v>
      </c>
      <c r="AS2425" s="24">
        <v>12</v>
      </c>
      <c r="AT2425" s="24">
        <v>0</v>
      </c>
      <c r="AU2425" s="24">
        <v>7</v>
      </c>
      <c r="AV2425" s="25">
        <v>5</v>
      </c>
      <c r="AW2425" s="19"/>
      <c r="AX2425" s="29">
        <v>1.2742711677083201E-3</v>
      </c>
      <c r="AY2425" s="30">
        <v>-13.7449753081164</v>
      </c>
      <c r="AZ2425" s="30">
        <v>0.43341013855570099</v>
      </c>
      <c r="BA2425" s="30">
        <v>-13.447587884875199</v>
      </c>
      <c r="BB2425" s="62">
        <v>1.31694666057456E-4</v>
      </c>
      <c r="BC2425" s="108">
        <v>0</v>
      </c>
      <c r="BD2425" s="22">
        <v>44015</v>
      </c>
      <c r="BE2425" s="22"/>
      <c r="BF2425" s="24"/>
      <c r="BG2425" s="22"/>
    </row>
    <row r="2426" spans="2:59" x14ac:dyDescent="0.25">
      <c r="B2426" s="17" t="s">
        <v>2440</v>
      </c>
      <c r="C2426" s="17" t="s">
        <v>6706</v>
      </c>
      <c r="D2426" s="17" t="s">
        <v>3407</v>
      </c>
      <c r="E2426" s="20" t="s">
        <v>7307</v>
      </c>
      <c r="F2426" s="20" t="s">
        <v>3152</v>
      </c>
      <c r="G2426" s="82" t="s">
        <v>7255</v>
      </c>
      <c r="H2426" s="85" t="s">
        <v>7274</v>
      </c>
      <c r="I2426" s="21" t="s">
        <v>7417</v>
      </c>
      <c r="J2426" s="21" t="s">
        <v>8630</v>
      </c>
      <c r="L2426" s="22">
        <v>44015</v>
      </c>
      <c r="M2426" s="98">
        <v>1052.6743000000699</v>
      </c>
      <c r="N2426" s="94">
        <v>1052.6743000000699</v>
      </c>
      <c r="O2426" s="94">
        <v>1052.6743000000699</v>
      </c>
      <c r="P2426" s="62">
        <f t="shared" si="37"/>
        <v>1</v>
      </c>
      <c r="Q2426" s="22">
        <v>44015</v>
      </c>
      <c r="R2426" s="99">
        <v>560790158.16400003</v>
      </c>
      <c r="S2426" s="99">
        <v>203492866.19624999</v>
      </c>
      <c r="T2426" s="19"/>
      <c r="U2426" s="23">
        <v>1.3299637430463901E-5</v>
      </c>
      <c r="V2426" s="63">
        <v>-0.55669132307229996</v>
      </c>
      <c r="W2426" s="23">
        <v>3.9001623008516601E-4</v>
      </c>
      <c r="X2426" s="63">
        <v>-9.56376834165712</v>
      </c>
      <c r="Y2426" s="23">
        <v>9.4233364197862102E-3</v>
      </c>
      <c r="Z2426" s="63">
        <v>14.142937022566899</v>
      </c>
      <c r="AA2426" s="23">
        <v>2.1791569426568499E-2</v>
      </c>
      <c r="AB2426" s="63">
        <v>19.085772652324501</v>
      </c>
      <c r="AC2426" s="23">
        <v>3.99448550015222E-2</v>
      </c>
      <c r="AD2426" s="63">
        <v>24.061782747681701</v>
      </c>
      <c r="AE2426" s="23"/>
      <c r="AF2426" s="64"/>
      <c r="AG2426" s="23">
        <v>3.9329950595856597E-5</v>
      </c>
      <c r="AH2426" s="63">
        <v>-6.0908928056960603</v>
      </c>
      <c r="AI2426" s="23">
        <v>9.5953703439590806E-3</v>
      </c>
      <c r="AJ2426" s="63">
        <v>11.0456500066066</v>
      </c>
      <c r="AK2426" s="23">
        <v>5.2678089641631197E-2</v>
      </c>
      <c r="AL2426" s="23">
        <v>2.0165200034171001E-2</v>
      </c>
      <c r="AM2426" s="63">
        <v>31.700074280350201</v>
      </c>
      <c r="AN2426" s="19"/>
      <c r="AO2426" s="26">
        <v>1.0506283651920999E-3</v>
      </c>
      <c r="AP2426" s="26">
        <v>1.2446891560102799E-5</v>
      </c>
      <c r="AQ2426" s="26">
        <v>2.8825274439441299E-3</v>
      </c>
      <c r="AR2426" s="26">
        <v>3.9329950595856597E-5</v>
      </c>
      <c r="AS2426" s="24">
        <v>12</v>
      </c>
      <c r="AT2426" s="24">
        <v>0</v>
      </c>
      <c r="AU2426" s="24">
        <v>7</v>
      </c>
      <c r="AV2426" s="25">
        <v>5</v>
      </c>
      <c r="AW2426" s="19"/>
      <c r="AX2426" s="29">
        <v>1.4395488297441301E-3</v>
      </c>
      <c r="AY2426" s="30">
        <v>-5.8546835448432804</v>
      </c>
      <c r="AZ2426" s="30">
        <v>0.46522800353432098</v>
      </c>
      <c r="BA2426" s="30">
        <v>-8.9910621753952</v>
      </c>
      <c r="BB2426" s="62">
        <v>1.48771085805066E-4</v>
      </c>
      <c r="BC2426" s="108">
        <v>0</v>
      </c>
      <c r="BD2426" s="22">
        <v>44015</v>
      </c>
      <c r="BE2426" s="22"/>
      <c r="BF2426" s="24"/>
      <c r="BG2426" s="22"/>
    </row>
    <row r="2427" spans="2:59" x14ac:dyDescent="0.25">
      <c r="B2427" s="17" t="s">
        <v>2441</v>
      </c>
      <c r="C2427" s="17" t="s">
        <v>6707</v>
      </c>
      <c r="D2427" s="17" t="s">
        <v>3407</v>
      </c>
      <c r="E2427" s="20" t="s">
        <v>7303</v>
      </c>
      <c r="F2427" s="20" t="s">
        <v>3152</v>
      </c>
      <c r="G2427" s="82" t="s">
        <v>7255</v>
      </c>
      <c r="H2427" s="85" t="s">
        <v>7274</v>
      </c>
      <c r="I2427" s="21" t="s">
        <v>7417</v>
      </c>
      <c r="J2427" s="21" t="s">
        <v>8631</v>
      </c>
      <c r="L2427" s="22">
        <v>44015</v>
      </c>
      <c r="M2427" s="98">
        <v>4905.2352000027904</v>
      </c>
      <c r="N2427" s="94">
        <v>4905.2352000027904</v>
      </c>
      <c r="O2427" s="94">
        <v>4905.2352000027904</v>
      </c>
      <c r="P2427" s="62">
        <f t="shared" si="37"/>
        <v>1</v>
      </c>
      <c r="Q2427" s="22">
        <v>44015</v>
      </c>
      <c r="R2427" s="99">
        <v>454654136.46499997</v>
      </c>
      <c r="S2427" s="99">
        <v>381268712.01099998</v>
      </c>
      <c r="T2427" s="19"/>
      <c r="U2427" s="23">
        <v>3.9753613236825896E-6</v>
      </c>
      <c r="V2427" s="63">
        <v>-0.55762375068297798</v>
      </c>
      <c r="W2427" s="23">
        <v>1.01921912573744E-4</v>
      </c>
      <c r="X2427" s="63">
        <v>-9.5925777734082693</v>
      </c>
      <c r="Y2427" s="23">
        <v>4.5218723589641697E-3</v>
      </c>
      <c r="Z2427" s="63">
        <v>13.652790616484699</v>
      </c>
      <c r="AA2427" s="23">
        <v>9.5260318339569494E-3</v>
      </c>
      <c r="AB2427" s="63">
        <v>17.859218893048801</v>
      </c>
      <c r="AC2427" s="23">
        <v>2.4517737407222701E-2</v>
      </c>
      <c r="AD2427" s="63">
        <v>22.519070988258999</v>
      </c>
      <c r="AE2427" s="23">
        <v>3.8015576979887597E-2</v>
      </c>
      <c r="AF2427" s="64">
        <v>15.9948992819554</v>
      </c>
      <c r="AG2427" s="23">
        <v>1.1436892236815799E-5</v>
      </c>
      <c r="AH2427" s="63">
        <v>-6.0936821115319599</v>
      </c>
      <c r="AI2427" s="23">
        <v>4.57501049640996E-3</v>
      </c>
      <c r="AJ2427" s="63">
        <v>10.543614021851701</v>
      </c>
      <c r="AK2427" s="23">
        <v>0.37473109251004599</v>
      </c>
      <c r="AL2427" s="23">
        <v>2.5549319054334801E-2</v>
      </c>
      <c r="AM2427" s="63">
        <v>-2.2440736904391101</v>
      </c>
      <c r="AN2427" s="19"/>
      <c r="AO2427" s="26">
        <v>1.0113947628269701E-3</v>
      </c>
      <c r="AP2427" s="26">
        <v>1.12179441202898E-6</v>
      </c>
      <c r="AQ2427" s="26">
        <v>2.20008663382032E-3</v>
      </c>
      <c r="AR2427" s="26">
        <v>1.1436892236815799E-5</v>
      </c>
      <c r="AS2427" s="24">
        <v>12</v>
      </c>
      <c r="AT2427" s="24">
        <v>0</v>
      </c>
      <c r="AU2427" s="24">
        <v>7</v>
      </c>
      <c r="AV2427" s="25">
        <v>5</v>
      </c>
      <c r="AW2427" s="19"/>
      <c r="AX2427" s="29">
        <v>1.2452672678932701E-3</v>
      </c>
      <c r="AY2427" s="30">
        <v>-15.717738110877701</v>
      </c>
      <c r="AZ2427" s="30">
        <v>0.42584810499829501</v>
      </c>
      <c r="BA2427" s="30">
        <v>-13.9646177460818</v>
      </c>
      <c r="BB2427" s="62">
        <v>1.2869808125657301E-4</v>
      </c>
      <c r="BC2427" s="108">
        <v>0</v>
      </c>
      <c r="BD2427" s="22">
        <v>44015</v>
      </c>
      <c r="BE2427" s="22"/>
      <c r="BF2427" s="24"/>
      <c r="BG2427" s="22"/>
    </row>
    <row r="2428" spans="2:59" x14ac:dyDescent="0.25">
      <c r="B2428" s="17" t="s">
        <v>2442</v>
      </c>
      <c r="C2428" s="17" t="s">
        <v>6708</v>
      </c>
      <c r="D2428" s="17" t="s">
        <v>3408</v>
      </c>
      <c r="E2428" s="20" t="s">
        <v>7288</v>
      </c>
      <c r="F2428" s="20" t="s">
        <v>3152</v>
      </c>
      <c r="G2428" s="82" t="s">
        <v>7255</v>
      </c>
      <c r="H2428" s="85" t="s">
        <v>7275</v>
      </c>
      <c r="I2428" s="21" t="s">
        <v>7418</v>
      </c>
      <c r="J2428" s="21" t="s">
        <v>8632</v>
      </c>
      <c r="L2428" s="22">
        <v>44015</v>
      </c>
      <c r="M2428" s="98">
        <v>524502.08036041295</v>
      </c>
      <c r="N2428" s="94">
        <v>524502.08036041295</v>
      </c>
      <c r="O2428" s="94">
        <v>563974.25217628502</v>
      </c>
      <c r="P2428" s="62">
        <f t="shared" si="37"/>
        <v>0.93001068459498748</v>
      </c>
      <c r="Q2428" s="22">
        <v>43910</v>
      </c>
      <c r="R2428" s="99">
        <v>861062513.75999999</v>
      </c>
      <c r="S2428" s="99">
        <v>566487680.07799995</v>
      </c>
      <c r="T2428" s="19"/>
      <c r="U2428" s="23">
        <v>-1.5076046615831701E-2</v>
      </c>
      <c r="V2428" s="63">
        <v>-2.06562594839852</v>
      </c>
      <c r="W2428" s="23">
        <v>2.72020608827006E-2</v>
      </c>
      <c r="X2428" s="63">
        <v>-6.8825638763955803</v>
      </c>
      <c r="Y2428" s="23">
        <v>7.4011515403981307E-2</v>
      </c>
      <c r="Z2428" s="63">
        <v>20.601754920993699</v>
      </c>
      <c r="AA2428" s="23">
        <v>0.20093910482857599</v>
      </c>
      <c r="AB2428" s="63">
        <v>37.000526192539802</v>
      </c>
      <c r="AC2428" s="23">
        <v>0.28418394664739</v>
      </c>
      <c r="AD2428" s="63">
        <v>48.485691912297597</v>
      </c>
      <c r="AE2428" s="23">
        <v>0.27435890931345103</v>
      </c>
      <c r="AF2428" s="64">
        <v>39.6292325152899</v>
      </c>
      <c r="AG2428" s="23">
        <v>-1.51451020974491E-2</v>
      </c>
      <c r="AH2428" s="63">
        <v>-7.6093360105005603</v>
      </c>
      <c r="AI2428" s="23">
        <v>8.7970911137817895E-2</v>
      </c>
      <c r="AJ2428" s="63">
        <v>18.883204085985199</v>
      </c>
      <c r="AK2428" s="23">
        <v>0.81608244337839997</v>
      </c>
      <c r="AL2428" s="23">
        <v>3.7881840338741299E-2</v>
      </c>
      <c r="AM2428" s="63">
        <v>-52.291346170473801</v>
      </c>
      <c r="AN2428" s="19"/>
      <c r="AO2428" s="26">
        <v>3.6646898306571501E-2</v>
      </c>
      <c r="AP2428" s="26">
        <v>-2.3297568582165699E-2</v>
      </c>
      <c r="AQ2428" s="26">
        <v>0.14215623241398101</v>
      </c>
      <c r="AR2428" s="26">
        <v>-9.9255120769230404E-2</v>
      </c>
      <c r="AS2428" s="24">
        <v>8</v>
      </c>
      <c r="AT2428" s="24">
        <v>4</v>
      </c>
      <c r="AU2428" s="24">
        <v>7</v>
      </c>
      <c r="AV2428" s="25">
        <v>5</v>
      </c>
      <c r="AW2428" s="19"/>
      <c r="AX2428" s="29">
        <v>0.13530392265674901</v>
      </c>
      <c r="AY2428" s="30">
        <v>1.5272474544635799</v>
      </c>
      <c r="AZ2428" s="30">
        <v>1.02652008840596</v>
      </c>
      <c r="BA2428" s="30">
        <v>2.43782381045457</v>
      </c>
      <c r="BB2428" s="62">
        <v>1.4003288448057E-2</v>
      </c>
      <c r="BC2428" s="108">
        <v>-11.519625422006399</v>
      </c>
      <c r="BD2428" s="22">
        <v>43910</v>
      </c>
      <c r="BE2428" s="22">
        <v>43990</v>
      </c>
      <c r="BF2428" s="24"/>
      <c r="BG2428" s="22"/>
    </row>
    <row r="2429" spans="2:59" x14ac:dyDescent="0.25">
      <c r="B2429" s="17" t="s">
        <v>2443</v>
      </c>
      <c r="C2429" s="17" t="s">
        <v>6709</v>
      </c>
      <c r="D2429" s="17" t="s">
        <v>3409</v>
      </c>
      <c r="E2429" s="20" t="s">
        <v>7298</v>
      </c>
      <c r="F2429" s="20" t="s">
        <v>3152</v>
      </c>
      <c r="G2429" s="82" t="s">
        <v>7255</v>
      </c>
      <c r="H2429" s="85" t="s">
        <v>7274</v>
      </c>
      <c r="I2429" s="21" t="s">
        <v>7417</v>
      </c>
      <c r="J2429" s="21" t="s">
        <v>8633</v>
      </c>
      <c r="L2429" s="22">
        <v>44015</v>
      </c>
      <c r="M2429" s="98">
        <v>48605.1603999734</v>
      </c>
      <c r="N2429" s="94">
        <v>48605.1603999734</v>
      </c>
      <c r="O2429" s="94">
        <v>48605.1603999734</v>
      </c>
      <c r="P2429" s="62">
        <f t="shared" si="37"/>
        <v>1</v>
      </c>
      <c r="Q2429" s="22">
        <v>44015</v>
      </c>
      <c r="R2429" s="99">
        <v>837536.75</v>
      </c>
      <c r="S2429" s="99">
        <v>570101.60936230503</v>
      </c>
      <c r="T2429" s="19"/>
      <c r="U2429" s="23">
        <v>7.8222747106337903E-6</v>
      </c>
      <c r="V2429" s="63">
        <v>-0.55723905934428297</v>
      </c>
      <c r="W2429" s="23">
        <v>1.5364721002697501E-4</v>
      </c>
      <c r="X2429" s="63">
        <v>-9.5874052436702204</v>
      </c>
      <c r="Y2429" s="23">
        <v>6.9415510170074404E-3</v>
      </c>
      <c r="Z2429" s="63">
        <v>13.894758482288999</v>
      </c>
      <c r="AA2429" s="23">
        <v>1.6377506599383199E-2</v>
      </c>
      <c r="AB2429" s="63">
        <v>18.544366369605999</v>
      </c>
      <c r="AC2429" s="23">
        <v>4.0598333094749299E-2</v>
      </c>
      <c r="AD2429" s="63">
        <v>24.127130556997098</v>
      </c>
      <c r="AE2429" s="23">
        <v>6.3341202963783899E-2</v>
      </c>
      <c r="AF2429" s="64">
        <v>18.527461880352298</v>
      </c>
      <c r="AG2429" s="23">
        <v>1.9134135072817999E-5</v>
      </c>
      <c r="AH2429" s="63">
        <v>-6.0929123872483597</v>
      </c>
      <c r="AI2429" s="23">
        <v>7.0669052620360197E-3</v>
      </c>
      <c r="AJ2429" s="63">
        <v>10.792803498407</v>
      </c>
      <c r="AK2429" s="23">
        <v>0.50354410206084099</v>
      </c>
      <c r="AL2429" s="23">
        <v>3.2544505587793503E-2</v>
      </c>
      <c r="AM2429" s="63">
        <v>2.23587913223309</v>
      </c>
      <c r="AN2429" s="19"/>
      <c r="AO2429" s="26">
        <v>8.87172569491668E-4</v>
      </c>
      <c r="AP2429" s="26">
        <v>2.07284392672591E-6</v>
      </c>
      <c r="AQ2429" s="26">
        <v>2.3532413069915501E-3</v>
      </c>
      <c r="AR2429" s="26">
        <v>1.9134135072817999E-5</v>
      </c>
      <c r="AS2429" s="24">
        <v>12</v>
      </c>
      <c r="AT2429" s="24">
        <v>0</v>
      </c>
      <c r="AU2429" s="24">
        <v>7</v>
      </c>
      <c r="AV2429" s="25">
        <v>5</v>
      </c>
      <c r="AW2429" s="19"/>
      <c r="AX2429" s="29">
        <v>1.30785717564322E-3</v>
      </c>
      <c r="AY2429" s="30">
        <v>-10.347508734164901</v>
      </c>
      <c r="AZ2429" s="30">
        <v>0.44793177554584002</v>
      </c>
      <c r="BA2429" s="30">
        <v>-11.774737747677101</v>
      </c>
      <c r="BB2429" s="62">
        <v>1.3515512221999899E-4</v>
      </c>
      <c r="BC2429" s="108">
        <v>0</v>
      </c>
      <c r="BD2429" s="22">
        <v>44015</v>
      </c>
      <c r="BE2429" s="22"/>
      <c r="BF2429" s="24"/>
      <c r="BG2429" s="22"/>
    </row>
    <row r="2430" spans="2:59" x14ac:dyDescent="0.25">
      <c r="B2430" s="17" t="s">
        <v>2444</v>
      </c>
      <c r="C2430" s="17" t="s">
        <v>6710</v>
      </c>
      <c r="D2430" s="17" t="s">
        <v>3409</v>
      </c>
      <c r="E2430" s="20" t="s">
        <v>7381</v>
      </c>
      <c r="F2430" s="20" t="s">
        <v>3152</v>
      </c>
      <c r="G2430" s="82" t="s">
        <v>7255</v>
      </c>
      <c r="H2430" s="85" t="s">
        <v>7274</v>
      </c>
      <c r="I2430" s="21" t="s">
        <v>7417</v>
      </c>
      <c r="J2430" s="21" t="s">
        <v>8634</v>
      </c>
      <c r="L2430" s="22">
        <v>44015</v>
      </c>
      <c r="M2430" s="98">
        <v>1462.22220000066</v>
      </c>
      <c r="N2430" s="94">
        <v>1462.22220000066</v>
      </c>
      <c r="O2430" s="94">
        <v>1462.22220000066</v>
      </c>
      <c r="P2430" s="62">
        <f t="shared" si="37"/>
        <v>1</v>
      </c>
      <c r="Q2430" s="22">
        <v>44015</v>
      </c>
      <c r="R2430" s="99">
        <v>203996929.07800001</v>
      </c>
      <c r="S2430" s="99">
        <v>170433567.03825</v>
      </c>
      <c r="T2430" s="19"/>
      <c r="U2430" s="23">
        <v>9.5061695901676996E-6</v>
      </c>
      <c r="V2430" s="63">
        <v>-0.55707066985633003</v>
      </c>
      <c r="W2430" s="23">
        <v>2.11914202736807E-4</v>
      </c>
      <c r="X2430" s="63">
        <v>-9.5815785443992407</v>
      </c>
      <c r="Y2430" s="23">
        <v>8.7029836995497992E-3</v>
      </c>
      <c r="Z2430" s="63">
        <v>14.0709017505433</v>
      </c>
      <c r="AA2430" s="23">
        <v>2.0827938789807401E-2</v>
      </c>
      <c r="AB2430" s="63">
        <v>18.9894095886266</v>
      </c>
      <c r="AC2430" s="23">
        <v>5.0786601215804701E-2</v>
      </c>
      <c r="AD2430" s="63">
        <v>25.145957369124499</v>
      </c>
      <c r="AE2430" s="23">
        <v>7.8967217812532894E-2</v>
      </c>
      <c r="AF2430" s="64">
        <v>20.090063365205399</v>
      </c>
      <c r="AG2430" s="23">
        <v>2.4073528038570701E-5</v>
      </c>
      <c r="AH2430" s="63">
        <v>-6.0924184479517898</v>
      </c>
      <c r="AI2430" s="23">
        <v>8.8716850204946206E-3</v>
      </c>
      <c r="AJ2430" s="63">
        <v>10.9732814742601</v>
      </c>
      <c r="AK2430" s="23">
        <v>0.44162142976885699</v>
      </c>
      <c r="AL2430" s="23">
        <v>3.7881679276324597E-2</v>
      </c>
      <c r="AM2430" s="63">
        <v>59.6012476758915</v>
      </c>
      <c r="AN2430" s="19"/>
      <c r="AO2430" s="26">
        <v>9.01435318155563E-4</v>
      </c>
      <c r="AP2430" s="26">
        <v>5.4035535868024496E-6</v>
      </c>
      <c r="AQ2430" s="26">
        <v>2.6787114220496698E-3</v>
      </c>
      <c r="AR2430" s="26">
        <v>2.4073528038570701E-5</v>
      </c>
      <c r="AS2430" s="24">
        <v>12</v>
      </c>
      <c r="AT2430" s="24">
        <v>0</v>
      </c>
      <c r="AU2430" s="24">
        <v>7</v>
      </c>
      <c r="AV2430" s="25">
        <v>5</v>
      </c>
      <c r="AW2430" s="19"/>
      <c r="AX2430" s="29">
        <v>1.40170981555002E-3</v>
      </c>
      <c r="AY2430" s="30">
        <v>-6.7004352424191902</v>
      </c>
      <c r="AZ2430" s="30">
        <v>0.462218027136714</v>
      </c>
      <c r="BA2430" s="30">
        <v>-9.4125195506494492</v>
      </c>
      <c r="BB2430" s="62">
        <v>1.4485230253981701E-4</v>
      </c>
      <c r="BC2430" s="108">
        <v>0</v>
      </c>
      <c r="BD2430" s="22">
        <v>44015</v>
      </c>
      <c r="BE2430" s="22"/>
      <c r="BF2430" s="24"/>
      <c r="BG2430" s="22"/>
    </row>
    <row r="2431" spans="2:59" x14ac:dyDescent="0.25">
      <c r="B2431" s="17" t="s">
        <v>2445</v>
      </c>
      <c r="C2431" s="17" t="s">
        <v>6711</v>
      </c>
      <c r="D2431" s="17" t="s">
        <v>3409</v>
      </c>
      <c r="E2431" s="20" t="s">
        <v>7299</v>
      </c>
      <c r="F2431" s="20" t="s">
        <v>3152</v>
      </c>
      <c r="G2431" s="82" t="s">
        <v>7255</v>
      </c>
      <c r="H2431" s="85" t="s">
        <v>7274</v>
      </c>
      <c r="I2431" s="21" t="s">
        <v>7417</v>
      </c>
      <c r="J2431" s="21" t="s">
        <v>8635</v>
      </c>
      <c r="L2431" s="22">
        <v>44015</v>
      </c>
      <c r="M2431" s="98">
        <v>1433.7598000001201</v>
      </c>
      <c r="N2431" s="94">
        <v>1433.7598000001201</v>
      </c>
      <c r="O2431" s="94">
        <v>1433.7598000001201</v>
      </c>
      <c r="P2431" s="62">
        <f t="shared" si="37"/>
        <v>1</v>
      </c>
      <c r="Q2431" s="22">
        <v>44015</v>
      </c>
      <c r="R2431" s="99">
        <v>86868730.436000004</v>
      </c>
      <c r="S2431" s="99">
        <v>95489094.977249995</v>
      </c>
      <c r="T2431" s="19"/>
      <c r="U2431" s="23">
        <v>8.6486634245375205E-6</v>
      </c>
      <c r="V2431" s="63">
        <v>-0.55715642047289304</v>
      </c>
      <c r="W2431" s="23">
        <v>1.7823455345933301E-4</v>
      </c>
      <c r="X2431" s="63">
        <v>-9.5849465093197104</v>
      </c>
      <c r="Y2431" s="23">
        <v>7.5630485953297501E-3</v>
      </c>
      <c r="Z2431" s="63">
        <v>13.956908240114</v>
      </c>
      <c r="AA2431" s="23">
        <v>1.8030754648862099E-2</v>
      </c>
      <c r="AB2431" s="63">
        <v>18.7096911745321</v>
      </c>
      <c r="AC2431" s="23">
        <v>4.43776047341089E-2</v>
      </c>
      <c r="AD2431" s="63">
        <v>24.505057720933099</v>
      </c>
      <c r="AE2431" s="23">
        <v>6.9339727971964707E-2</v>
      </c>
      <c r="AF2431" s="64">
        <v>19.127314381155902</v>
      </c>
      <c r="AG2431" s="23">
        <v>2.1552192265517099E-5</v>
      </c>
      <c r="AH2431" s="63">
        <v>-6.0926705815290898</v>
      </c>
      <c r="AI2431" s="23">
        <v>7.7050339787092499E-3</v>
      </c>
      <c r="AJ2431" s="63">
        <v>10.856616370074301</v>
      </c>
      <c r="AK2431" s="23">
        <v>0.41450834147166499</v>
      </c>
      <c r="AL2431" s="23">
        <v>3.5880449680917102E-2</v>
      </c>
      <c r="AM2431" s="63">
        <v>56.889938846172299</v>
      </c>
      <c r="AN2431" s="19"/>
      <c r="AO2431" s="26">
        <v>8.9262697656522505E-4</v>
      </c>
      <c r="AP2431" s="26">
        <v>3.1403560569742699E-6</v>
      </c>
      <c r="AQ2431" s="26">
        <v>2.43688563932665E-3</v>
      </c>
      <c r="AR2431" s="26">
        <v>2.1552192265517099E-5</v>
      </c>
      <c r="AS2431" s="24">
        <v>12</v>
      </c>
      <c r="AT2431" s="24">
        <v>0</v>
      </c>
      <c r="AU2431" s="24">
        <v>7</v>
      </c>
      <c r="AV2431" s="25">
        <v>5</v>
      </c>
      <c r="AW2431" s="19"/>
      <c r="AX2431" s="29">
        <v>1.3437862949945199E-3</v>
      </c>
      <c r="AY2431" s="30">
        <v>-8.9360004875925405</v>
      </c>
      <c r="AZ2431" s="30">
        <v>0.45324202584106399</v>
      </c>
      <c r="BA2431" s="30">
        <v>-10.970996492309499</v>
      </c>
      <c r="BB2431" s="62">
        <v>1.38867344245028E-4</v>
      </c>
      <c r="BC2431" s="108">
        <v>0</v>
      </c>
      <c r="BD2431" s="22">
        <v>44015</v>
      </c>
      <c r="BE2431" s="22"/>
      <c r="BF2431" s="24"/>
      <c r="BG2431" s="22"/>
    </row>
    <row r="2432" spans="2:59" x14ac:dyDescent="0.25">
      <c r="B2432" s="17" t="s">
        <v>2446</v>
      </c>
      <c r="C2432" s="17" t="s">
        <v>6712</v>
      </c>
      <c r="D2432" s="17" t="s">
        <v>3409</v>
      </c>
      <c r="E2432" s="20" t="s">
        <v>7302</v>
      </c>
      <c r="F2432" s="20" t="s">
        <v>3152</v>
      </c>
      <c r="G2432" s="82" t="s">
        <v>7255</v>
      </c>
      <c r="H2432" s="85" t="s">
        <v>7274</v>
      </c>
      <c r="I2432" s="21" t="s">
        <v>7417</v>
      </c>
      <c r="J2432" s="21" t="s">
        <v>8636</v>
      </c>
      <c r="L2432" s="22">
        <v>44015</v>
      </c>
      <c r="M2432" s="98">
        <v>46608.795799970598</v>
      </c>
      <c r="N2432" s="94">
        <v>46608.795799970598</v>
      </c>
      <c r="O2432" s="94">
        <v>46608.795799970598</v>
      </c>
      <c r="P2432" s="62">
        <f t="shared" si="37"/>
        <v>1</v>
      </c>
      <c r="Q2432" s="22">
        <v>44015</v>
      </c>
      <c r="R2432" s="99">
        <v>59611036.395000003</v>
      </c>
      <c r="S2432" s="99">
        <v>60395927.750375003</v>
      </c>
      <c r="T2432" s="19"/>
      <c r="U2432" s="23">
        <v>7.8204739111242799E-6</v>
      </c>
      <c r="V2432" s="63">
        <v>-0.55723923942423403</v>
      </c>
      <c r="W2432" s="23">
        <v>1.5365769831987599E-4</v>
      </c>
      <c r="X2432" s="63">
        <v>-9.5874041948409303</v>
      </c>
      <c r="Y2432" s="23">
        <v>5.4558075862587404E-3</v>
      </c>
      <c r="Z2432" s="63">
        <v>13.7461841392069</v>
      </c>
      <c r="AA2432" s="23">
        <v>1.21745770593407E-2</v>
      </c>
      <c r="AB2432" s="63">
        <v>18.124073415587201</v>
      </c>
      <c r="AC2432" s="23">
        <v>3.0611085465352499E-2</v>
      </c>
      <c r="AD2432" s="63">
        <v>23.128405794064701</v>
      </c>
      <c r="AE2432" s="23">
        <v>4.7359211801449398E-2</v>
      </c>
      <c r="AF2432" s="64">
        <v>16.929262764111598</v>
      </c>
      <c r="AG2432" s="23">
        <v>1.9131946828565601E-5</v>
      </c>
      <c r="AH2432" s="63">
        <v>-6.0929126060727903</v>
      </c>
      <c r="AI2432" s="23">
        <v>5.5355200493068003E-3</v>
      </c>
      <c r="AJ2432" s="63">
        <v>10.6396649771341</v>
      </c>
      <c r="AK2432" s="23">
        <v>0.44129756002628701</v>
      </c>
      <c r="AL2432" s="23">
        <v>2.91218218098948E-2</v>
      </c>
      <c r="AM2432" s="63">
        <v>-3.98877507122234</v>
      </c>
      <c r="AN2432" s="19"/>
      <c r="AO2432" s="26">
        <v>8.7208918375836198E-4</v>
      </c>
      <c r="AP2432" s="26">
        <v>1.4297020243248001E-6</v>
      </c>
      <c r="AQ2432" s="26">
        <v>2.2043166063667702E-3</v>
      </c>
      <c r="AR2432" s="26">
        <v>1.9131946828565601E-5</v>
      </c>
      <c r="AS2432" s="24">
        <v>12</v>
      </c>
      <c r="AT2432" s="24">
        <v>0</v>
      </c>
      <c r="AU2432" s="24">
        <v>7</v>
      </c>
      <c r="AV2432" s="25">
        <v>5</v>
      </c>
      <c r="AW2432" s="19"/>
      <c r="AX2432" s="29">
        <v>1.22119868684536E-3</v>
      </c>
      <c r="AY2432" s="30">
        <v>-14.16646288622</v>
      </c>
      <c r="AZ2432" s="30">
        <v>0.43442587892832302</v>
      </c>
      <c r="BA2432" s="30">
        <v>-13.337338329787601</v>
      </c>
      <c r="BB2432" s="62">
        <v>1.26201805633599E-4</v>
      </c>
      <c r="BC2432" s="108">
        <v>0</v>
      </c>
      <c r="BD2432" s="22">
        <v>44015</v>
      </c>
      <c r="BE2432" s="22"/>
      <c r="BF2432" s="24"/>
      <c r="BG2432" s="22"/>
    </row>
    <row r="2433" spans="2:59" x14ac:dyDescent="0.25">
      <c r="B2433" s="17" t="s">
        <v>2447</v>
      </c>
      <c r="C2433" s="17" t="s">
        <v>6713</v>
      </c>
      <c r="D2433" s="17" t="s">
        <v>3409</v>
      </c>
      <c r="E2433" s="20" t="s">
        <v>7307</v>
      </c>
      <c r="F2433" s="20" t="s">
        <v>3152</v>
      </c>
      <c r="G2433" s="82" t="s">
        <v>7255</v>
      </c>
      <c r="H2433" s="85" t="s">
        <v>7274</v>
      </c>
      <c r="I2433" s="21" t="s">
        <v>7417</v>
      </c>
      <c r="J2433" s="21" t="s">
        <v>8637</v>
      </c>
      <c r="L2433" s="22">
        <v>44015</v>
      </c>
      <c r="M2433" s="98">
        <v>1047.41999999993</v>
      </c>
      <c r="N2433" s="94">
        <v>1047.41999999993</v>
      </c>
      <c r="O2433" s="94">
        <v>1047.41999999993</v>
      </c>
      <c r="P2433" s="62">
        <f t="shared" si="37"/>
        <v>1</v>
      </c>
      <c r="Q2433" s="22">
        <v>44015</v>
      </c>
      <c r="R2433" s="99">
        <v>548239517.89499998</v>
      </c>
      <c r="S2433" s="99">
        <v>192181818.16499999</v>
      </c>
      <c r="T2433" s="19"/>
      <c r="U2433" s="23">
        <v>1.6039668480516401E-5</v>
      </c>
      <c r="V2433" s="63">
        <v>-0.55641731996729504</v>
      </c>
      <c r="W2433" s="23">
        <v>4.2340961226727803E-4</v>
      </c>
      <c r="X2433" s="63">
        <v>-9.5604290034389106</v>
      </c>
      <c r="Y2433" s="23">
        <v>9.4965461012179696E-3</v>
      </c>
      <c r="Z2433" s="63">
        <v>14.1502579907101</v>
      </c>
      <c r="AA2433" s="23">
        <v>2.1940170125162702E-2</v>
      </c>
      <c r="AB2433" s="63">
        <v>19.100632722169401</v>
      </c>
      <c r="AC2433" s="23">
        <v>3.5887772199203E-2</v>
      </c>
      <c r="AD2433" s="63">
        <v>23.6560744674644</v>
      </c>
      <c r="AE2433" s="23"/>
      <c r="AF2433" s="64"/>
      <c r="AG2433" s="23">
        <v>4.3728401578846401E-5</v>
      </c>
      <c r="AH2433" s="63">
        <v>-6.0904529605977604</v>
      </c>
      <c r="AI2433" s="23">
        <v>9.6703442031866906E-3</v>
      </c>
      <c r="AJ2433" s="63">
        <v>11.053147392522099</v>
      </c>
      <c r="AK2433" s="23">
        <v>4.7423770725799799E-2</v>
      </c>
      <c r="AL2433" s="23">
        <v>1.8181936069595402E-2</v>
      </c>
      <c r="AM2433" s="63">
        <v>31.174642388767101</v>
      </c>
      <c r="AN2433" s="19"/>
      <c r="AO2433" s="26">
        <v>9.0303922115708701E-4</v>
      </c>
      <c r="AP2433" s="26">
        <v>1.27947241708171E-5</v>
      </c>
      <c r="AQ2433" s="26">
        <v>2.8176242285553599E-3</v>
      </c>
      <c r="AR2433" s="26">
        <v>4.3728401578846401E-5</v>
      </c>
      <c r="AS2433" s="24">
        <v>12</v>
      </c>
      <c r="AT2433" s="24">
        <v>0</v>
      </c>
      <c r="AU2433" s="24">
        <v>7</v>
      </c>
      <c r="AV2433" s="25">
        <v>5</v>
      </c>
      <c r="AW2433" s="19"/>
      <c r="AX2433" s="29">
        <v>1.3951663510692899E-3</v>
      </c>
      <c r="AY2433" s="30">
        <v>-5.9578911954740796</v>
      </c>
      <c r="AZ2433" s="30">
        <v>0.46575908337899802</v>
      </c>
      <c r="BA2433" s="30">
        <v>-8.8538354708434799</v>
      </c>
      <c r="BB2433" s="62">
        <v>1.4417686474843099E-4</v>
      </c>
      <c r="BC2433" s="108">
        <v>0</v>
      </c>
      <c r="BD2433" s="22">
        <v>44015</v>
      </c>
      <c r="BE2433" s="22"/>
      <c r="BF2433" s="24"/>
      <c r="BG2433" s="22"/>
    </row>
    <row r="2434" spans="2:59" x14ac:dyDescent="0.25">
      <c r="B2434" s="17" t="s">
        <v>2448</v>
      </c>
      <c r="C2434" s="17" t="s">
        <v>6714</v>
      </c>
      <c r="D2434" s="17" t="s">
        <v>3409</v>
      </c>
      <c r="E2434" s="20" t="s">
        <v>7303</v>
      </c>
      <c r="F2434" s="20" t="s">
        <v>3152</v>
      </c>
      <c r="G2434" s="82" t="s">
        <v>7255</v>
      </c>
      <c r="H2434" s="85" t="s">
        <v>7274</v>
      </c>
      <c r="I2434" s="21" t="s">
        <v>7417</v>
      </c>
      <c r="J2434" s="21" t="s">
        <v>8638</v>
      </c>
      <c r="L2434" s="22">
        <v>44015</v>
      </c>
      <c r="M2434" s="98">
        <v>44943.547999978102</v>
      </c>
      <c r="N2434" s="94">
        <v>44943.547999978102</v>
      </c>
      <c r="O2434" s="94">
        <v>44943.547999978102</v>
      </c>
      <c r="P2434" s="62">
        <f t="shared" si="37"/>
        <v>1</v>
      </c>
      <c r="Q2434" s="22">
        <v>44015</v>
      </c>
      <c r="R2434" s="99">
        <v>54425391.468000002</v>
      </c>
      <c r="S2434" s="99">
        <v>48701633.898625001</v>
      </c>
      <c r="T2434" s="19"/>
      <c r="U2434" s="23">
        <v>7.0021669671405098E-6</v>
      </c>
      <c r="V2434" s="63">
        <v>-0.55732107011863297</v>
      </c>
      <c r="W2434" s="23">
        <v>1.29062986161443E-4</v>
      </c>
      <c r="X2434" s="63">
        <v>-9.58986366605677</v>
      </c>
      <c r="Y2434" s="23">
        <v>4.6392518397624398E-3</v>
      </c>
      <c r="Z2434" s="63">
        <v>13.664528564564501</v>
      </c>
      <c r="AA2434" s="23">
        <v>9.7176528615818807E-3</v>
      </c>
      <c r="AB2434" s="63">
        <v>17.8783809958259</v>
      </c>
      <c r="AC2434" s="23">
        <v>2.5029583932337101E-2</v>
      </c>
      <c r="AD2434" s="63">
        <v>22.570255640777798</v>
      </c>
      <c r="AE2434" s="23">
        <v>3.8566509796510197E-2</v>
      </c>
      <c r="AF2434" s="64">
        <v>16.049992563610399</v>
      </c>
      <c r="AG2434" s="23">
        <v>1.6672303900122598E-5</v>
      </c>
      <c r="AH2434" s="63">
        <v>-6.0931585703656301</v>
      </c>
      <c r="AI2434" s="23">
        <v>4.6941241762397104E-3</v>
      </c>
      <c r="AJ2434" s="63">
        <v>10.555525389834701</v>
      </c>
      <c r="AK2434" s="23">
        <v>0.38983183558215401</v>
      </c>
      <c r="AL2434" s="23">
        <v>2.6187458197455299E-2</v>
      </c>
      <c r="AM2434" s="63">
        <v>-9.1353475156356598</v>
      </c>
      <c r="AN2434" s="19"/>
      <c r="AO2434" s="26">
        <v>8.6386070870503296E-4</v>
      </c>
      <c r="AP2434" s="26">
        <v>1.25324550026562E-6</v>
      </c>
      <c r="AQ2434" s="26">
        <v>2.16755559085868E-3</v>
      </c>
      <c r="AR2434" s="26">
        <v>1.6672303900122598E-5</v>
      </c>
      <c r="AS2434" s="24">
        <v>12</v>
      </c>
      <c r="AT2434" s="24">
        <v>0</v>
      </c>
      <c r="AU2434" s="24">
        <v>7</v>
      </c>
      <c r="AV2434" s="25">
        <v>5</v>
      </c>
      <c r="AW2434" s="19"/>
      <c r="AX2434" s="29">
        <v>1.1884992939781101E-3</v>
      </c>
      <c r="AY2434" s="30">
        <v>-16.359164884663201</v>
      </c>
      <c r="AZ2434" s="30">
        <v>0.42650909982421598</v>
      </c>
      <c r="BA2434" s="30">
        <v>-13.9040564309835</v>
      </c>
      <c r="BB2434" s="62">
        <v>1.22823371128646E-4</v>
      </c>
      <c r="BC2434" s="108">
        <v>0</v>
      </c>
      <c r="BD2434" s="22">
        <v>44015</v>
      </c>
      <c r="BE2434" s="22"/>
      <c r="BF2434" s="24"/>
      <c r="BG2434" s="22"/>
    </row>
    <row r="2435" spans="2:59" x14ac:dyDescent="0.25">
      <c r="B2435" s="17" t="s">
        <v>2449</v>
      </c>
      <c r="C2435" s="17" t="s">
        <v>6715</v>
      </c>
      <c r="D2435" s="17" t="s">
        <v>3410</v>
      </c>
      <c r="E2435" s="20" t="s">
        <v>7296</v>
      </c>
      <c r="F2435" s="20" t="s">
        <v>3152</v>
      </c>
      <c r="G2435" s="82" t="s">
        <v>7250</v>
      </c>
      <c r="H2435" s="85" t="s">
        <v>7280</v>
      </c>
      <c r="I2435" s="21" t="s">
        <v>7417</v>
      </c>
      <c r="J2435" s="21" t="s">
        <v>8639</v>
      </c>
      <c r="L2435" s="22">
        <v>44015</v>
      </c>
      <c r="M2435" s="98">
        <v>1276.9617999996999</v>
      </c>
      <c r="N2435" s="94">
        <v>1276.9617999996999</v>
      </c>
      <c r="O2435" s="94">
        <v>1399.8732999991601</v>
      </c>
      <c r="P2435" s="62">
        <f t="shared" si="37"/>
        <v>0.91219812535924938</v>
      </c>
      <c r="Q2435" s="22">
        <v>43843</v>
      </c>
      <c r="R2435" s="99">
        <v>1444705.824</v>
      </c>
      <c r="S2435" s="99">
        <v>1463116.8843749999</v>
      </c>
      <c r="T2435" s="19"/>
      <c r="U2435" s="23">
        <v>7.4194679345964704E-3</v>
      </c>
      <c r="V2435" s="63">
        <v>0.18392550664429999</v>
      </c>
      <c r="W2435" s="23">
        <v>8.65875348591362E-2</v>
      </c>
      <c r="X2435" s="63">
        <v>-0.94401647875201899</v>
      </c>
      <c r="Y2435" s="23">
        <v>-5.6171661567568698E-2</v>
      </c>
      <c r="Z2435" s="63">
        <v>7.5834372238241503</v>
      </c>
      <c r="AA2435" s="23">
        <v>8.3178097196650896E-2</v>
      </c>
      <c r="AB2435" s="63">
        <v>25.224425429332801</v>
      </c>
      <c r="AC2435" s="23">
        <v>0.119667348013609</v>
      </c>
      <c r="AD2435" s="63">
        <v>32.034032048890403</v>
      </c>
      <c r="AE2435" s="23">
        <v>0.14108127163315701</v>
      </c>
      <c r="AF2435" s="64">
        <v>26.301468747289601</v>
      </c>
      <c r="AG2435" s="23">
        <v>6.4004094438132597E-3</v>
      </c>
      <c r="AH2435" s="63">
        <v>-5.45478485637432</v>
      </c>
      <c r="AI2435" s="23">
        <v>-3.7279870133716003E-2</v>
      </c>
      <c r="AJ2435" s="63">
        <v>6.3581259588318098</v>
      </c>
      <c r="AK2435" s="23">
        <v>0.27696180000028098</v>
      </c>
      <c r="AL2435" s="23">
        <v>4.77805381378857E-2</v>
      </c>
      <c r="AM2435" s="63">
        <v>21.552143489883701</v>
      </c>
      <c r="AN2435" s="19"/>
      <c r="AO2435" s="26">
        <v>4.3970500049908899E-2</v>
      </c>
      <c r="AP2435" s="26">
        <v>-3.7420774009660797E-2</v>
      </c>
      <c r="AQ2435" s="26">
        <v>9.6465580721996999E-2</v>
      </c>
      <c r="AR2435" s="26">
        <v>-0.14252452211265301</v>
      </c>
      <c r="AS2435" s="24">
        <v>7</v>
      </c>
      <c r="AT2435" s="24">
        <v>5</v>
      </c>
      <c r="AU2435" s="24">
        <v>8</v>
      </c>
      <c r="AV2435" s="25">
        <v>4</v>
      </c>
      <c r="AW2435" s="19"/>
      <c r="AX2435" s="29">
        <v>0.163346526358218</v>
      </c>
      <c r="AY2435" s="30">
        <v>0.37483364868694502</v>
      </c>
      <c r="AZ2435" s="30">
        <v>0.72049409705232403</v>
      </c>
      <c r="BA2435" s="30">
        <v>0.54598205859292603</v>
      </c>
      <c r="BB2435" s="62">
        <v>1.68695193343592E-2</v>
      </c>
      <c r="BC2435" s="108">
        <v>-25.8452032765199</v>
      </c>
      <c r="BD2435" s="22">
        <v>43843</v>
      </c>
      <c r="BE2435" s="22">
        <v>43910</v>
      </c>
      <c r="BF2435" s="24"/>
      <c r="BG2435" s="22"/>
    </row>
    <row r="2436" spans="2:59" x14ac:dyDescent="0.25">
      <c r="B2436" s="17" t="s">
        <v>2450</v>
      </c>
      <c r="C2436" s="17" t="s">
        <v>6716</v>
      </c>
      <c r="D2436" s="17" t="s">
        <v>3410</v>
      </c>
      <c r="E2436" s="20" t="s">
        <v>7297</v>
      </c>
      <c r="F2436" s="20" t="s">
        <v>3152</v>
      </c>
      <c r="G2436" s="82" t="s">
        <v>7250</v>
      </c>
      <c r="H2436" s="85" t="s">
        <v>7280</v>
      </c>
      <c r="I2436" s="21" t="s">
        <v>7417</v>
      </c>
      <c r="J2436" s="21" t="s">
        <v>8640</v>
      </c>
      <c r="L2436" s="22">
        <v>44015</v>
      </c>
      <c r="M2436" s="98">
        <v>1135.4486999996</v>
      </c>
      <c r="N2436" s="94">
        <v>1135.4486999996</v>
      </c>
      <c r="O2436" s="94">
        <v>1233.06269999966</v>
      </c>
      <c r="P2436" s="62">
        <f t="shared" si="37"/>
        <v>0.92083614239560818</v>
      </c>
      <c r="Q2436" s="22">
        <v>43843</v>
      </c>
      <c r="R2436" s="99">
        <v>6898829.4840000002</v>
      </c>
      <c r="S2436" s="99">
        <v>7278684.9985859403</v>
      </c>
      <c r="T2436" s="19"/>
      <c r="U2436" s="23">
        <v>7.4746371992659997E-3</v>
      </c>
      <c r="V2436" s="63">
        <v>0.189442433111253</v>
      </c>
      <c r="W2436" s="23">
        <v>8.8375272262055701E-2</v>
      </c>
      <c r="X2436" s="63">
        <v>-0.76524273846007396</v>
      </c>
      <c r="Y2436" s="23">
        <v>-4.6711884761898498E-2</v>
      </c>
      <c r="Z2436" s="63">
        <v>8.5294149043911602</v>
      </c>
      <c r="AA2436" s="23">
        <v>0.10512097557875701</v>
      </c>
      <c r="AB2436" s="63">
        <v>27.418713267543399</v>
      </c>
      <c r="AC2436" s="23"/>
      <c r="AD2436" s="63"/>
      <c r="AE2436" s="23"/>
      <c r="AF2436" s="64"/>
      <c r="AG2436" s="23">
        <v>6.5658896946842998E-3</v>
      </c>
      <c r="AH2436" s="63">
        <v>-5.4382368312872096</v>
      </c>
      <c r="AI2436" s="23">
        <v>-2.74709264485864E-2</v>
      </c>
      <c r="AJ2436" s="63">
        <v>7.3390203273447696</v>
      </c>
      <c r="AK2436" s="23">
        <v>0.165320645970642</v>
      </c>
      <c r="AL2436" s="23">
        <v>8.7626673528575297E-2</v>
      </c>
      <c r="AM2436" s="63">
        <v>37.251794023846699</v>
      </c>
      <c r="AN2436" s="19"/>
      <c r="AO2436" s="26">
        <v>4.4027798414390397E-2</v>
      </c>
      <c r="AP2436" s="26">
        <v>-3.7368078259532901E-2</v>
      </c>
      <c r="AQ2436" s="26">
        <v>9.8269409076310696E-2</v>
      </c>
      <c r="AR2436" s="26">
        <v>-0.14106673350761401</v>
      </c>
      <c r="AS2436" s="24">
        <v>7</v>
      </c>
      <c r="AT2436" s="24">
        <v>5</v>
      </c>
      <c r="AU2436" s="24">
        <v>8</v>
      </c>
      <c r="AV2436" s="25">
        <v>4</v>
      </c>
      <c r="AW2436" s="19"/>
      <c r="AX2436" s="29">
        <v>0.16336234525777399</v>
      </c>
      <c r="AY2436" s="30">
        <v>0.49852850103798102</v>
      </c>
      <c r="AZ2436" s="30">
        <v>0.79101651752898805</v>
      </c>
      <c r="BA2436" s="30">
        <v>0.72964634981508403</v>
      </c>
      <c r="BB2436" s="62">
        <v>1.6872376284500199E-2</v>
      </c>
      <c r="BC2436" s="108">
        <v>-25.572454669134501</v>
      </c>
      <c r="BD2436" s="22">
        <v>43843</v>
      </c>
      <c r="BE2436" s="22">
        <v>43910</v>
      </c>
      <c r="BF2436" s="24"/>
      <c r="BG2436" s="22"/>
    </row>
    <row r="2437" spans="2:59" x14ac:dyDescent="0.25">
      <c r="B2437" s="17" t="s">
        <v>2451</v>
      </c>
      <c r="C2437" s="17" t="s">
        <v>6717</v>
      </c>
      <c r="D2437" s="17" t="s">
        <v>3410</v>
      </c>
      <c r="E2437" s="20" t="s">
        <v>7298</v>
      </c>
      <c r="F2437" s="20" t="s">
        <v>3152</v>
      </c>
      <c r="G2437" s="82" t="s">
        <v>7250</v>
      </c>
      <c r="H2437" s="85" t="s">
        <v>7280</v>
      </c>
      <c r="I2437" s="21" t="s">
        <v>7417</v>
      </c>
      <c r="J2437" s="21" t="s">
        <v>8641</v>
      </c>
      <c r="L2437" s="22">
        <v>44015</v>
      </c>
      <c r="M2437" s="98">
        <v>3627.9987000003498</v>
      </c>
      <c r="N2437" s="94">
        <v>3627.9987000003498</v>
      </c>
      <c r="O2437" s="94">
        <v>3975.1435000002398</v>
      </c>
      <c r="P2437" s="62">
        <f t="shared" ref="P2437:P2500" si="38">IFERROR(N2437/O2437,"")</f>
        <v>0.91267112747002244</v>
      </c>
      <c r="Q2437" s="22">
        <v>43843</v>
      </c>
      <c r="R2437" s="99">
        <v>2132142.4300000002</v>
      </c>
      <c r="S2437" s="99">
        <v>2174387.0058203102</v>
      </c>
      <c r="T2437" s="19"/>
      <c r="U2437" s="23">
        <v>7.4224961244908601E-3</v>
      </c>
      <c r="V2437" s="63">
        <v>0.18422832563374</v>
      </c>
      <c r="W2437" s="23">
        <v>8.6685841228318197E-2</v>
      </c>
      <c r="X2437" s="63">
        <v>-0.93418584183382303</v>
      </c>
      <c r="Y2437" s="23">
        <v>-5.5653793393503299E-2</v>
      </c>
      <c r="Z2437" s="63">
        <v>7.63522404123069</v>
      </c>
      <c r="AA2437" s="23">
        <v>8.4373591105831994E-2</v>
      </c>
      <c r="AB2437" s="63">
        <v>25.343974820250899</v>
      </c>
      <c r="AC2437" s="23">
        <v>0.122136845009663</v>
      </c>
      <c r="AD2437" s="63">
        <v>32.280981748481302</v>
      </c>
      <c r="AE2437" s="23">
        <v>0.14485677956516199</v>
      </c>
      <c r="AF2437" s="64">
        <v>26.679019540490099</v>
      </c>
      <c r="AG2437" s="23">
        <v>6.4095383695530498E-3</v>
      </c>
      <c r="AH2437" s="63">
        <v>-5.4538719638003403</v>
      </c>
      <c r="AI2437" s="23">
        <v>-3.67429335719862E-2</v>
      </c>
      <c r="AJ2437" s="63">
        <v>6.4118196150084303</v>
      </c>
      <c r="AK2437" s="23">
        <v>0.99451864518225197</v>
      </c>
      <c r="AL2437" s="23">
        <v>4.72431929065351E-2</v>
      </c>
      <c r="AM2437" s="63">
        <v>-5.6991696443874398</v>
      </c>
      <c r="AN2437" s="19"/>
      <c r="AO2437" s="26">
        <v>4.3973660043775502E-2</v>
      </c>
      <c r="AP2437" s="26">
        <v>-3.7417926852867801E-2</v>
      </c>
      <c r="AQ2437" s="26">
        <v>9.6564649880747297E-2</v>
      </c>
      <c r="AR2437" s="26">
        <v>-0.142444389261946</v>
      </c>
      <c r="AS2437" s="24">
        <v>7</v>
      </c>
      <c r="AT2437" s="24">
        <v>5</v>
      </c>
      <c r="AU2437" s="24">
        <v>8</v>
      </c>
      <c r="AV2437" s="25">
        <v>4</v>
      </c>
      <c r="AW2437" s="19"/>
      <c r="AX2437" s="29">
        <v>0.16334732312185199</v>
      </c>
      <c r="AY2437" s="30">
        <v>0.381574587964224</v>
      </c>
      <c r="AZ2437" s="30">
        <v>0.72433762038963301</v>
      </c>
      <c r="BA2437" s="30">
        <v>0.55594758387724097</v>
      </c>
      <c r="BB2437" s="62">
        <v>1.6869668936087701E-2</v>
      </c>
      <c r="BC2437" s="108">
        <v>-25.830229776591299</v>
      </c>
      <c r="BD2437" s="22">
        <v>43843</v>
      </c>
      <c r="BE2437" s="22">
        <v>43910</v>
      </c>
      <c r="BF2437" s="24"/>
      <c r="BG2437" s="22"/>
    </row>
    <row r="2438" spans="2:59" x14ac:dyDescent="0.25">
      <c r="B2438" s="17" t="s">
        <v>2452</v>
      </c>
      <c r="C2438" s="17" t="s">
        <v>6718</v>
      </c>
      <c r="D2438" s="17" t="s">
        <v>3410</v>
      </c>
      <c r="E2438" s="20" t="s">
        <v>7299</v>
      </c>
      <c r="F2438" s="20" t="s">
        <v>3152</v>
      </c>
      <c r="G2438" s="82" t="s">
        <v>7250</v>
      </c>
      <c r="H2438" s="85" t="s">
        <v>7280</v>
      </c>
      <c r="I2438" s="21" t="s">
        <v>7417</v>
      </c>
      <c r="J2438" s="21" t="s">
        <v>8642</v>
      </c>
      <c r="L2438" s="22">
        <v>44015</v>
      </c>
      <c r="M2438" s="98">
        <v>1632.1155999992</v>
      </c>
      <c r="N2438" s="94">
        <v>1632.1155999992</v>
      </c>
      <c r="O2438" s="94">
        <v>1801.90450000018</v>
      </c>
      <c r="P2438" s="62">
        <f t="shared" si="38"/>
        <v>0.90577253122961676</v>
      </c>
      <c r="Q2438" s="22">
        <v>43843</v>
      </c>
      <c r="R2438" s="99">
        <v>7747306.8049999997</v>
      </c>
      <c r="S2438" s="99">
        <v>8428138.24609375</v>
      </c>
      <c r="T2438" s="19"/>
      <c r="U2438" s="23">
        <v>7.3780898055702E-3</v>
      </c>
      <c r="V2438" s="63">
        <v>0.179787693741673</v>
      </c>
      <c r="W2438" s="23">
        <v>8.5248691526503495E-2</v>
      </c>
      <c r="X2438" s="63">
        <v>-1.07790081201529</v>
      </c>
      <c r="Y2438" s="23">
        <v>-6.3205125696185901E-2</v>
      </c>
      <c r="Z2438" s="63">
        <v>6.8800908109624297</v>
      </c>
      <c r="AA2438" s="23">
        <v>6.7006672503339401E-2</v>
      </c>
      <c r="AB2438" s="63">
        <v>23.607282960001601</v>
      </c>
      <c r="AC2438" s="23">
        <v>8.6529124839289595E-2</v>
      </c>
      <c r="AD2438" s="63">
        <v>28.7202097314585</v>
      </c>
      <c r="AE2438" s="23">
        <v>9.0822375699644894E-2</v>
      </c>
      <c r="AF2438" s="64">
        <v>21.275579153938502</v>
      </c>
      <c r="AG2438" s="23">
        <v>6.27638937839947E-3</v>
      </c>
      <c r="AH2438" s="63">
        <v>-5.4671868629156997</v>
      </c>
      <c r="AI2438" s="23">
        <v>-4.4571952013065998E-2</v>
      </c>
      <c r="AJ2438" s="63">
        <v>5.6289177708968099</v>
      </c>
      <c r="AK2438" s="23">
        <v>0.63211559999967004</v>
      </c>
      <c r="AL2438" s="23">
        <v>3.3296097759375698E-2</v>
      </c>
      <c r="AM2438" s="63">
        <v>-41.939474162645602</v>
      </c>
      <c r="AN2438" s="19"/>
      <c r="AO2438" s="26">
        <v>4.3927645670919398E-2</v>
      </c>
      <c r="AP2438" s="26">
        <v>-3.7460379191543297E-2</v>
      </c>
      <c r="AQ2438" s="26">
        <v>9.5114447238302105E-2</v>
      </c>
      <c r="AR2438" s="26">
        <v>-0.14361631144493001</v>
      </c>
      <c r="AS2438" s="24">
        <v>7</v>
      </c>
      <c r="AT2438" s="24">
        <v>5</v>
      </c>
      <c r="AU2438" s="24">
        <v>7</v>
      </c>
      <c r="AV2438" s="25">
        <v>5</v>
      </c>
      <c r="AW2438" s="19"/>
      <c r="AX2438" s="29">
        <v>0.16333654847287099</v>
      </c>
      <c r="AY2438" s="30">
        <v>0.28359328209580797</v>
      </c>
      <c r="AZ2438" s="30">
        <v>0.66846777165847004</v>
      </c>
      <c r="BA2438" s="30">
        <v>0.41159769638625199</v>
      </c>
      <c r="BB2438" s="62">
        <v>1.6867572350856799E-2</v>
      </c>
      <c r="BC2438" s="108">
        <v>-26.049121915188199</v>
      </c>
      <c r="BD2438" s="22">
        <v>43843</v>
      </c>
      <c r="BE2438" s="22">
        <v>43910</v>
      </c>
      <c r="BF2438" s="24"/>
      <c r="BG2438" s="22"/>
    </row>
    <row r="2439" spans="2:59" x14ac:dyDescent="0.25">
      <c r="B2439" s="17" t="s">
        <v>2453</v>
      </c>
      <c r="C2439" s="17" t="s">
        <v>6719</v>
      </c>
      <c r="D2439" s="17" t="s">
        <v>3410</v>
      </c>
      <c r="E2439" s="20" t="s">
        <v>7300</v>
      </c>
      <c r="F2439" s="20" t="s">
        <v>3152</v>
      </c>
      <c r="G2439" s="82" t="s">
        <v>7250</v>
      </c>
      <c r="H2439" s="85" t="s">
        <v>7280</v>
      </c>
      <c r="I2439" s="21" t="s">
        <v>7417</v>
      </c>
      <c r="J2439" s="21" t="s">
        <v>8643</v>
      </c>
      <c r="L2439" s="22">
        <v>44015</v>
      </c>
      <c r="M2439" s="98">
        <v>1211.1621000003099</v>
      </c>
      <c r="N2439" s="94">
        <v>1211.1621000003099</v>
      </c>
      <c r="O2439" s="94">
        <v>1341.5777000002599</v>
      </c>
      <c r="P2439" s="62">
        <f t="shared" si="38"/>
        <v>0.90278937999645881</v>
      </c>
      <c r="Q2439" s="22">
        <v>43843</v>
      </c>
      <c r="R2439" s="99">
        <v>4022590.7940000002</v>
      </c>
      <c r="S2439" s="99">
        <v>8562313.6996328104</v>
      </c>
      <c r="T2439" s="19"/>
      <c r="U2439" s="23">
        <v>7.3587229162512804E-3</v>
      </c>
      <c r="V2439" s="63">
        <v>0.177851004809781</v>
      </c>
      <c r="W2439" s="23">
        <v>8.4624394963611793E-2</v>
      </c>
      <c r="X2439" s="63">
        <v>-1.1403304683044599</v>
      </c>
      <c r="Y2439" s="23">
        <v>-6.6469569864275393E-2</v>
      </c>
      <c r="Z2439" s="63">
        <v>6.5536463941534704</v>
      </c>
      <c r="AA2439" s="23">
        <v>5.9542611796132398E-2</v>
      </c>
      <c r="AB2439" s="63">
        <v>22.860876889259099</v>
      </c>
      <c r="AC2439" s="23">
        <v>7.1401521434381707E-2</v>
      </c>
      <c r="AD2439" s="63">
        <v>27.207449390960399</v>
      </c>
      <c r="AE2439" s="23">
        <v>6.8131118609016994E-2</v>
      </c>
      <c r="AF2439" s="64">
        <v>19.006453444861101</v>
      </c>
      <c r="AG2439" s="23">
        <v>6.2184451289795098E-3</v>
      </c>
      <c r="AH2439" s="63">
        <v>-5.4729812878576896</v>
      </c>
      <c r="AI2439" s="23">
        <v>-4.79560756948922E-2</v>
      </c>
      <c r="AJ2439" s="63">
        <v>5.2905054027141896</v>
      </c>
      <c r="AK2439" s="23">
        <v>0.20847324702655901</v>
      </c>
      <c r="AL2439" s="23">
        <v>5.2188457480951897E-2</v>
      </c>
      <c r="AM2439" s="63">
        <v>20.217843345570099</v>
      </c>
      <c r="AN2439" s="19"/>
      <c r="AO2439" s="26">
        <v>4.3907569975999601E-2</v>
      </c>
      <c r="AP2439" s="26">
        <v>-3.7478809897947898E-2</v>
      </c>
      <c r="AQ2439" s="26">
        <v>9.4484542612917694E-2</v>
      </c>
      <c r="AR2439" s="26">
        <v>-0.14412530475150601</v>
      </c>
      <c r="AS2439" s="24">
        <v>7</v>
      </c>
      <c r="AT2439" s="24">
        <v>5</v>
      </c>
      <c r="AU2439" s="24">
        <v>7</v>
      </c>
      <c r="AV2439" s="25">
        <v>5</v>
      </c>
      <c r="AW2439" s="19"/>
      <c r="AX2439" s="29">
        <v>0.16333243988163301</v>
      </c>
      <c r="AY2439" s="30">
        <v>0.24145965125171601</v>
      </c>
      <c r="AZ2439" s="30">
        <v>0.64443967773695499</v>
      </c>
      <c r="BA2439" s="30">
        <v>0.349858117487656</v>
      </c>
      <c r="BB2439" s="62">
        <v>1.68667204109261E-2</v>
      </c>
      <c r="BC2439" s="108">
        <v>-26.144083939405402</v>
      </c>
      <c r="BD2439" s="22">
        <v>43843</v>
      </c>
      <c r="BE2439" s="22">
        <v>43910</v>
      </c>
      <c r="BF2439" s="24"/>
      <c r="BG2439" s="22"/>
    </row>
    <row r="2440" spans="2:59" x14ac:dyDescent="0.25">
      <c r="B2440" s="17" t="s">
        <v>2454</v>
      </c>
      <c r="C2440" s="17" t="s">
        <v>6720</v>
      </c>
      <c r="D2440" s="17" t="s">
        <v>3410</v>
      </c>
      <c r="E2440" s="20" t="s">
        <v>7294</v>
      </c>
      <c r="F2440" s="20" t="s">
        <v>3152</v>
      </c>
      <c r="G2440" s="82" t="s">
        <v>7250</v>
      </c>
      <c r="H2440" s="85" t="s">
        <v>7280</v>
      </c>
      <c r="I2440" s="21" t="s">
        <v>7417</v>
      </c>
      <c r="J2440" s="21" t="s">
        <v>8644</v>
      </c>
      <c r="L2440" s="22">
        <v>44015</v>
      </c>
      <c r="M2440" s="98">
        <v>1404.60309999995</v>
      </c>
      <c r="N2440" s="94">
        <v>1404.60309999995</v>
      </c>
      <c r="O2440" s="94">
        <v>1536.1765000000601</v>
      </c>
      <c r="P2440" s="62">
        <f t="shared" si="38"/>
        <v>0.91435007630952247</v>
      </c>
      <c r="Q2440" s="22">
        <v>43843</v>
      </c>
      <c r="R2440" s="99">
        <v>5471582.5599999996</v>
      </c>
      <c r="S2440" s="99">
        <v>5434837.5984687498</v>
      </c>
      <c r="T2440" s="19"/>
      <c r="U2440" s="23">
        <v>7.4333007250970704E-3</v>
      </c>
      <c r="V2440" s="63">
        <v>0.18530878569435999</v>
      </c>
      <c r="W2440" s="23">
        <v>8.7034292813768802E-2</v>
      </c>
      <c r="X2440" s="63">
        <v>-0.89934068328875605</v>
      </c>
      <c r="Y2440" s="23">
        <v>-5.3815457506061599E-2</v>
      </c>
      <c r="Z2440" s="63">
        <v>7.81905762997485</v>
      </c>
      <c r="AA2440" s="23">
        <v>8.8622816123533996E-2</v>
      </c>
      <c r="AB2440" s="63">
        <v>25.768897322006499</v>
      </c>
      <c r="AC2440" s="23">
        <v>0.13093630546252799</v>
      </c>
      <c r="AD2440" s="63">
        <v>33.160927793767797</v>
      </c>
      <c r="AE2440" s="23">
        <v>0.158343356590194</v>
      </c>
      <c r="AF2440" s="64">
        <v>28.027677242993398</v>
      </c>
      <c r="AG2440" s="23">
        <v>6.4418297115480501E-3</v>
      </c>
      <c r="AH2440" s="63">
        <v>-5.4506428296008398</v>
      </c>
      <c r="AI2440" s="23">
        <v>-3.4836843397897603E-2</v>
      </c>
      <c r="AJ2440" s="63">
        <v>6.6024286324172898</v>
      </c>
      <c r="AK2440" s="23">
        <v>0.40460309999994898</v>
      </c>
      <c r="AL2440" s="23">
        <v>6.9911071976093794E-2</v>
      </c>
      <c r="AM2440" s="63">
        <v>26.233769464335602</v>
      </c>
      <c r="AN2440" s="19"/>
      <c r="AO2440" s="26">
        <v>4.3984760035527898E-2</v>
      </c>
      <c r="AP2440" s="26">
        <v>-3.7407665065075001E-2</v>
      </c>
      <c r="AQ2440" s="26">
        <v>9.6916270295041601E-2</v>
      </c>
      <c r="AR2440" s="26">
        <v>-0.14216027529168099</v>
      </c>
      <c r="AS2440" s="24">
        <v>7</v>
      </c>
      <c r="AT2440" s="24">
        <v>5</v>
      </c>
      <c r="AU2440" s="24">
        <v>8</v>
      </c>
      <c r="AV2440" s="25">
        <v>4</v>
      </c>
      <c r="AW2440" s="19"/>
      <c r="AX2440" s="29">
        <v>0.16335015086719101</v>
      </c>
      <c r="AY2440" s="30">
        <v>0.405536424492766</v>
      </c>
      <c r="AZ2440" s="30">
        <v>0.73799966018214003</v>
      </c>
      <c r="BA2440" s="30">
        <v>0.59141233277841798</v>
      </c>
      <c r="BB2440" s="62">
        <v>1.68701993108334E-2</v>
      </c>
      <c r="BC2440" s="108">
        <v>-25.777109596529002</v>
      </c>
      <c r="BD2440" s="22">
        <v>43843</v>
      </c>
      <c r="BE2440" s="22">
        <v>43910</v>
      </c>
      <c r="BF2440" s="24"/>
      <c r="BG2440" s="22"/>
    </row>
    <row r="2441" spans="2:59" x14ac:dyDescent="0.25">
      <c r="B2441" s="17" t="s">
        <v>2455</v>
      </c>
      <c r="C2441" s="17" t="s">
        <v>6721</v>
      </c>
      <c r="D2441" s="17" t="s">
        <v>3410</v>
      </c>
      <c r="E2441" s="20" t="s">
        <v>7408</v>
      </c>
      <c r="F2441" s="20" t="s">
        <v>3152</v>
      </c>
      <c r="G2441" s="82" t="s">
        <v>7250</v>
      </c>
      <c r="H2441" s="85" t="s">
        <v>7280</v>
      </c>
      <c r="I2441" s="21" t="s">
        <v>7417</v>
      </c>
      <c r="J2441" s="21" t="s">
        <v>8645</v>
      </c>
      <c r="L2441" s="22">
        <v>44015</v>
      </c>
      <c r="M2441" s="98">
        <v>1325.3029999993701</v>
      </c>
      <c r="N2441" s="94">
        <v>1325.3029999993701</v>
      </c>
      <c r="O2441" s="94">
        <v>1449.20390000008</v>
      </c>
      <c r="P2441" s="62">
        <f t="shared" si="38"/>
        <v>0.91450416328530226</v>
      </c>
      <c r="Q2441" s="22">
        <v>43843</v>
      </c>
      <c r="R2441" s="99">
        <v>19768.087</v>
      </c>
      <c r="S2441" s="99">
        <v>24154.441072509799</v>
      </c>
      <c r="T2441" s="19"/>
      <c r="U2441" s="23">
        <v>7.4284855090809296E-3</v>
      </c>
      <c r="V2441" s="63">
        <v>0.184827264092746</v>
      </c>
      <c r="W2441" s="23">
        <v>8.6877328871196396E-2</v>
      </c>
      <c r="X2441" s="63">
        <v>-0.91503707754600305</v>
      </c>
      <c r="Y2441" s="23">
        <v>-5.34873089527537E-2</v>
      </c>
      <c r="Z2441" s="63">
        <v>7.8518724853056501</v>
      </c>
      <c r="AA2441" s="23">
        <v>9.2575376440509005E-2</v>
      </c>
      <c r="AB2441" s="63">
        <v>26.1641533537186</v>
      </c>
      <c r="AC2441" s="23">
        <v>0.14244329733817701</v>
      </c>
      <c r="AD2441" s="63">
        <v>34.311626981361798</v>
      </c>
      <c r="AE2441" s="23">
        <v>0.17776842492836301</v>
      </c>
      <c r="AF2441" s="64">
        <v>29.970184076810298</v>
      </c>
      <c r="AG2441" s="23">
        <v>6.4273603038600396E-3</v>
      </c>
      <c r="AH2441" s="63">
        <v>-5.45208977036964</v>
      </c>
      <c r="AI2441" s="23">
        <v>-3.4450576812560002E-2</v>
      </c>
      <c r="AJ2441" s="63">
        <v>6.6410552909510399</v>
      </c>
      <c r="AK2441" s="23">
        <v>0.32530299999984003</v>
      </c>
      <c r="AL2441" s="23">
        <v>7.5188479364442201E-2</v>
      </c>
      <c r="AM2441" s="63">
        <v>28.477173124905701</v>
      </c>
      <c r="AN2441" s="19"/>
      <c r="AO2441" s="26">
        <v>4.3979806521747399E-2</v>
      </c>
      <c r="AP2441" s="26">
        <v>-3.7412299838251797E-2</v>
      </c>
      <c r="AQ2441" s="26">
        <v>9.7502285409136705E-2</v>
      </c>
      <c r="AR2441" s="26">
        <v>-0.14228815518625201</v>
      </c>
      <c r="AS2441" s="24">
        <v>7</v>
      </c>
      <c r="AT2441" s="24">
        <v>5</v>
      </c>
      <c r="AU2441" s="24">
        <v>8</v>
      </c>
      <c r="AV2441" s="25">
        <v>4</v>
      </c>
      <c r="AW2441" s="19"/>
      <c r="AX2441" s="29">
        <v>0.163371015996672</v>
      </c>
      <c r="AY2441" s="30">
        <v>0.42789351945793902</v>
      </c>
      <c r="AZ2441" s="30">
        <v>0.75072103523962097</v>
      </c>
      <c r="BA2441" s="30">
        <v>0.62439489736061704</v>
      </c>
      <c r="BB2441" s="62">
        <v>1.6872390803582701E-2</v>
      </c>
      <c r="BC2441" s="108">
        <v>-25.727131979161602</v>
      </c>
      <c r="BD2441" s="22">
        <v>43843</v>
      </c>
      <c r="BE2441" s="22">
        <v>43910</v>
      </c>
      <c r="BF2441" s="24"/>
      <c r="BG2441" s="22"/>
    </row>
    <row r="2442" spans="2:59" x14ac:dyDescent="0.25">
      <c r="B2442" s="17" t="s">
        <v>2456</v>
      </c>
      <c r="C2442" s="17" t="s">
        <v>6722</v>
      </c>
      <c r="D2442" s="17" t="s">
        <v>3410</v>
      </c>
      <c r="E2442" s="20" t="s">
        <v>7301</v>
      </c>
      <c r="F2442" s="20" t="s">
        <v>3152</v>
      </c>
      <c r="G2442" s="82" t="s">
        <v>7250</v>
      </c>
      <c r="H2442" s="85" t="s">
        <v>7280</v>
      </c>
      <c r="I2442" s="21" t="s">
        <v>7417</v>
      </c>
      <c r="J2442" s="21" t="s">
        <v>8646</v>
      </c>
      <c r="L2442" s="22">
        <v>44015</v>
      </c>
      <c r="M2442" s="98">
        <v>1293.8390999995199</v>
      </c>
      <c r="N2442" s="94">
        <v>1293.8390999995199</v>
      </c>
      <c r="O2442" s="94">
        <v>1412.0393000003</v>
      </c>
      <c r="P2442" s="62">
        <f t="shared" si="38"/>
        <v>0.9162911400548448</v>
      </c>
      <c r="Q2442" s="22">
        <v>43843</v>
      </c>
      <c r="R2442" s="99">
        <v>283968.88</v>
      </c>
      <c r="S2442" s="99">
        <v>272532.21531689499</v>
      </c>
      <c r="T2442" s="19"/>
      <c r="U2442" s="23">
        <v>7.4457474784139803E-3</v>
      </c>
      <c r="V2442" s="63">
        <v>0.186553461026051</v>
      </c>
      <c r="W2442" s="23">
        <v>8.7436387775669602E-2</v>
      </c>
      <c r="X2442" s="63">
        <v>-0.85913118709868297</v>
      </c>
      <c r="Y2442" s="23">
        <v>-5.1689913292648298E-2</v>
      </c>
      <c r="Z2442" s="63">
        <v>8.0316120513161895</v>
      </c>
      <c r="AA2442" s="23">
        <v>9.3546260477596704E-2</v>
      </c>
      <c r="AB2442" s="63">
        <v>26.2612417574273</v>
      </c>
      <c r="AC2442" s="23">
        <v>0.141175092581834</v>
      </c>
      <c r="AD2442" s="63">
        <v>34.184806505742003</v>
      </c>
      <c r="AE2442" s="23">
        <v>0.174101952128694</v>
      </c>
      <c r="AF2442" s="64">
        <v>29.6035367968434</v>
      </c>
      <c r="AG2442" s="23">
        <v>6.4790617761900596E-3</v>
      </c>
      <c r="AH2442" s="63">
        <v>-5.4469196231366404</v>
      </c>
      <c r="AI2442" s="23">
        <v>-3.2632959228976702E-2</v>
      </c>
      <c r="AJ2442" s="63">
        <v>6.8228170493093803</v>
      </c>
      <c r="AK2442" s="23">
        <v>0.29383909999887697</v>
      </c>
      <c r="AL2442" s="23">
        <v>7.7197498196255807E-2</v>
      </c>
      <c r="AM2442" s="63">
        <v>33.037799159588801</v>
      </c>
      <c r="AN2442" s="19"/>
      <c r="AO2442" s="26">
        <v>4.3997701079206301E-2</v>
      </c>
      <c r="AP2442" s="26">
        <v>-3.7395810645648501E-2</v>
      </c>
      <c r="AQ2442" s="26">
        <v>9.7322035277175006E-2</v>
      </c>
      <c r="AR2442" s="26">
        <v>-0.14183228802998199</v>
      </c>
      <c r="AS2442" s="24">
        <v>7</v>
      </c>
      <c r="AT2442" s="24">
        <v>5</v>
      </c>
      <c r="AU2442" s="24">
        <v>8</v>
      </c>
      <c r="AV2442" s="25">
        <v>4</v>
      </c>
      <c r="AW2442" s="19"/>
      <c r="AX2442" s="29">
        <v>0.163353729546652</v>
      </c>
      <c r="AY2442" s="30">
        <v>0.433294627625401</v>
      </c>
      <c r="AZ2442" s="30">
        <v>0.75382575710955302</v>
      </c>
      <c r="BA2442" s="30">
        <v>0.63257565045932995</v>
      </c>
      <c r="BB2442" s="62">
        <v>1.6870844190652899E-2</v>
      </c>
      <c r="BC2442" s="108">
        <v>-25.7157715086942</v>
      </c>
      <c r="BD2442" s="22">
        <v>43843</v>
      </c>
      <c r="BE2442" s="22">
        <v>43910</v>
      </c>
      <c r="BF2442" s="24"/>
      <c r="BG2442" s="22"/>
    </row>
    <row r="2443" spans="2:59" x14ac:dyDescent="0.25">
      <c r="B2443" s="17" t="s">
        <v>2457</v>
      </c>
      <c r="C2443" s="17" t="s">
        <v>6723</v>
      </c>
      <c r="D2443" s="17" t="s">
        <v>3410</v>
      </c>
      <c r="E2443" s="20" t="s">
        <v>7302</v>
      </c>
      <c r="F2443" s="20" t="s">
        <v>3152</v>
      </c>
      <c r="G2443" s="82" t="s">
        <v>7250</v>
      </c>
      <c r="H2443" s="85" t="s">
        <v>7280</v>
      </c>
      <c r="I2443" s="21" t="s">
        <v>7417</v>
      </c>
      <c r="J2443" s="21" t="s">
        <v>8647</v>
      </c>
      <c r="L2443" s="22">
        <v>44015</v>
      </c>
      <c r="M2443" s="98">
        <v>1423.64140000008</v>
      </c>
      <c r="N2443" s="94">
        <v>1423.64140000008</v>
      </c>
      <c r="O2443" s="94">
        <v>1576.9364000000101</v>
      </c>
      <c r="P2443" s="62">
        <f t="shared" si="38"/>
        <v>0.90278935789678705</v>
      </c>
      <c r="Q2443" s="22">
        <v>43843</v>
      </c>
      <c r="R2443" s="99">
        <v>3857909.122</v>
      </c>
      <c r="S2443" s="99">
        <v>4135872.9913710901</v>
      </c>
      <c r="T2443" s="19"/>
      <c r="U2443" s="23">
        <v>7.35875540704001E-3</v>
      </c>
      <c r="V2443" s="63">
        <v>0.177854253888654</v>
      </c>
      <c r="W2443" s="23">
        <v>8.46244555141311E-2</v>
      </c>
      <c r="X2443" s="63">
        <v>-1.1403244132525301</v>
      </c>
      <c r="Y2443" s="23">
        <v>-6.6469552945855007E-2</v>
      </c>
      <c r="Z2443" s="63">
        <v>6.55364808599552</v>
      </c>
      <c r="AA2443" s="23">
        <v>5.9542613309531603E-2</v>
      </c>
      <c r="AB2443" s="63">
        <v>22.860877040599</v>
      </c>
      <c r="AC2443" s="23">
        <v>7.1401537743440699E-2</v>
      </c>
      <c r="AD2443" s="63">
        <v>27.2074510218808</v>
      </c>
      <c r="AE2443" s="23">
        <v>6.8131145222650999E-2</v>
      </c>
      <c r="AF2443" s="64">
        <v>19.006456106231798</v>
      </c>
      <c r="AG2443" s="23">
        <v>6.2184982762119E-3</v>
      </c>
      <c r="AH2443" s="63">
        <v>-5.4729759731344503</v>
      </c>
      <c r="AI2443" s="23">
        <v>-4.7956110956874902E-2</v>
      </c>
      <c r="AJ2443" s="63">
        <v>5.2905018765159202</v>
      </c>
      <c r="AK2443" s="23">
        <v>0.42364140000077899</v>
      </c>
      <c r="AL2443" s="23">
        <v>2.3897669218058599E-2</v>
      </c>
      <c r="AM2443" s="63">
        <v>-62.786894162534701</v>
      </c>
      <c r="AN2443" s="19"/>
      <c r="AO2443" s="26">
        <v>4.3907612493058003E-2</v>
      </c>
      <c r="AP2443" s="26">
        <v>-3.7478853408174501E-2</v>
      </c>
      <c r="AQ2443" s="26">
        <v>9.4484491632174497E-2</v>
      </c>
      <c r="AR2443" s="26">
        <v>-0.14412532843925899</v>
      </c>
      <c r="AS2443" s="24">
        <v>7</v>
      </c>
      <c r="AT2443" s="24">
        <v>5</v>
      </c>
      <c r="AU2443" s="24">
        <v>7</v>
      </c>
      <c r="AV2443" s="25">
        <v>5</v>
      </c>
      <c r="AW2443" s="19"/>
      <c r="AX2443" s="29">
        <v>0.16333245482150199</v>
      </c>
      <c r="AY2443" s="30">
        <v>0.24146015568135201</v>
      </c>
      <c r="AZ2443" s="30">
        <v>0.64443997325270197</v>
      </c>
      <c r="BA2443" s="30">
        <v>0.349858933221185</v>
      </c>
      <c r="BB2443" s="62">
        <v>1.6866722118757001E-2</v>
      </c>
      <c r="BC2443" s="108">
        <v>-26.144085455773201</v>
      </c>
      <c r="BD2443" s="22">
        <v>43843</v>
      </c>
      <c r="BE2443" s="22">
        <v>43910</v>
      </c>
      <c r="BF2443" s="24"/>
      <c r="BG2443" s="22"/>
    </row>
    <row r="2444" spans="2:59" x14ac:dyDescent="0.25">
      <c r="B2444" s="17" t="s">
        <v>2458</v>
      </c>
      <c r="C2444" s="17" t="s">
        <v>6724</v>
      </c>
      <c r="D2444" s="17" t="s">
        <v>3410</v>
      </c>
      <c r="E2444" s="20" t="s">
        <v>7303</v>
      </c>
      <c r="F2444" s="20" t="s">
        <v>3152</v>
      </c>
      <c r="G2444" s="82" t="s">
        <v>7250</v>
      </c>
      <c r="H2444" s="85" t="s">
        <v>7280</v>
      </c>
      <c r="I2444" s="21" t="s">
        <v>7417</v>
      </c>
      <c r="J2444" s="21" t="s">
        <v>8648</v>
      </c>
      <c r="L2444" s="22">
        <v>44015</v>
      </c>
      <c r="M2444" s="98">
        <v>2068.5887999981601</v>
      </c>
      <c r="N2444" s="94">
        <v>2068.5887999981601</v>
      </c>
      <c r="O2444" s="94">
        <v>2299.9860000014301</v>
      </c>
      <c r="P2444" s="62">
        <f t="shared" si="38"/>
        <v>0.89939190934069768</v>
      </c>
      <c r="Q2444" s="22">
        <v>43843</v>
      </c>
      <c r="R2444" s="99">
        <v>3687824.878</v>
      </c>
      <c r="S2444" s="99">
        <v>3875929.0273750001</v>
      </c>
      <c r="T2444" s="19"/>
      <c r="U2444" s="23">
        <v>7.3366606884519604E-3</v>
      </c>
      <c r="V2444" s="63">
        <v>0.17564478202984901</v>
      </c>
      <c r="W2444" s="23">
        <v>8.3911364010418807E-2</v>
      </c>
      <c r="X2444" s="63">
        <v>-1.2116335636237601</v>
      </c>
      <c r="Y2444" s="23">
        <v>-7.0186510287385304E-2</v>
      </c>
      <c r="Z2444" s="63">
        <v>6.1819523518424804</v>
      </c>
      <c r="AA2444" s="23">
        <v>5.1075984270937597E-2</v>
      </c>
      <c r="AB2444" s="63">
        <v>22.014214136754202</v>
      </c>
      <c r="AC2444" s="23">
        <v>5.4370295771150302E-2</v>
      </c>
      <c r="AD2444" s="63">
        <v>25.504326824651798</v>
      </c>
      <c r="AE2444" s="23">
        <v>4.2775133744726197E-2</v>
      </c>
      <c r="AF2444" s="64">
        <v>16.470854958432</v>
      </c>
      <c r="AG2444" s="23">
        <v>6.1523196181951798E-3</v>
      </c>
      <c r="AH2444" s="63">
        <v>-5.4795938389361298</v>
      </c>
      <c r="AI2444" s="23">
        <v>-5.1809108146699097E-2</v>
      </c>
      <c r="AJ2444" s="63">
        <v>4.9052021575334903</v>
      </c>
      <c r="AK2444" s="23">
        <v>0.13737003830101499</v>
      </c>
      <c r="AL2444" s="23">
        <v>8.6434261793328897E-3</v>
      </c>
      <c r="AM2444" s="63">
        <v>-91.414030332467505</v>
      </c>
      <c r="AN2444" s="19"/>
      <c r="AO2444" s="26">
        <v>4.38847139466816E-2</v>
      </c>
      <c r="AP2444" s="26">
        <v>-3.7499978408959599E-2</v>
      </c>
      <c r="AQ2444" s="26">
        <v>9.3764990251656896E-2</v>
      </c>
      <c r="AR2444" s="26">
        <v>-0.14470674440148301</v>
      </c>
      <c r="AS2444" s="24">
        <v>7</v>
      </c>
      <c r="AT2444" s="24">
        <v>5</v>
      </c>
      <c r="AU2444" s="24">
        <v>7</v>
      </c>
      <c r="AV2444" s="25">
        <v>5</v>
      </c>
      <c r="AW2444" s="19"/>
      <c r="AX2444" s="29">
        <v>0.16332820203184401</v>
      </c>
      <c r="AY2444" s="30">
        <v>0.19365056146489201</v>
      </c>
      <c r="AZ2444" s="30">
        <v>0.61717344553744602</v>
      </c>
      <c r="BA2444" s="30">
        <v>0.28004776796069603</v>
      </c>
      <c r="BB2444" s="62">
        <v>1.6865794263940199E-2</v>
      </c>
      <c r="BC2444" s="108">
        <v>-26.2524815368524</v>
      </c>
      <c r="BD2444" s="22">
        <v>43843</v>
      </c>
      <c r="BE2444" s="22">
        <v>43910</v>
      </c>
      <c r="BF2444" s="24"/>
      <c r="BG2444" s="22"/>
    </row>
    <row r="2445" spans="2:59" x14ac:dyDescent="0.25">
      <c r="B2445" s="17" t="s">
        <v>2459</v>
      </c>
      <c r="C2445" s="17" t="s">
        <v>6725</v>
      </c>
      <c r="D2445" s="17" t="s">
        <v>3411</v>
      </c>
      <c r="E2445" s="20" t="s">
        <v>7296</v>
      </c>
      <c r="F2445" s="20" t="s">
        <v>3152</v>
      </c>
      <c r="G2445" s="82" t="s">
        <v>7250</v>
      </c>
      <c r="H2445" s="85" t="s">
        <v>7278</v>
      </c>
      <c r="I2445" s="21" t="s">
        <v>7417</v>
      </c>
      <c r="J2445" s="21" t="s">
        <v>2982</v>
      </c>
      <c r="L2445" s="22">
        <v>44015</v>
      </c>
      <c r="M2445" s="98">
        <v>2110.3053999990202</v>
      </c>
      <c r="N2445" s="94">
        <v>2110.3053999990202</v>
      </c>
      <c r="O2445" s="94">
        <v>2113.28240000084</v>
      </c>
      <c r="P2445" s="62">
        <f t="shared" si="38"/>
        <v>0.9985912909690543</v>
      </c>
      <c r="Q2445" s="22">
        <v>44014</v>
      </c>
      <c r="R2445" s="99">
        <v>9446437.7329999991</v>
      </c>
      <c r="S2445" s="99">
        <v>5298493.4951171903</v>
      </c>
      <c r="T2445" s="19"/>
      <c r="U2445" s="23">
        <v>-1.40870903123869E-3</v>
      </c>
      <c r="V2445" s="63">
        <v>-0.69889218993921498</v>
      </c>
      <c r="W2445" s="23">
        <v>0.127487928275514</v>
      </c>
      <c r="X2445" s="63">
        <v>3.1460228628857299</v>
      </c>
      <c r="Y2445" s="23">
        <v>0.34521296834631399</v>
      </c>
      <c r="Z2445" s="63">
        <v>47.721900215197799</v>
      </c>
      <c r="AA2445" s="23">
        <v>0.58541517930105302</v>
      </c>
      <c r="AB2445" s="63">
        <v>75.448133639758495</v>
      </c>
      <c r="AC2445" s="23">
        <v>0.80090151518350505</v>
      </c>
      <c r="AD2445" s="63">
        <v>100.157448765938</v>
      </c>
      <c r="AE2445" s="23">
        <v>0.976035191930132</v>
      </c>
      <c r="AF2445" s="64">
        <v>109.796860776958</v>
      </c>
      <c r="AG2445" s="23">
        <v>1.8325714287129799E-2</v>
      </c>
      <c r="AH2445" s="63">
        <v>-4.2622543720426602</v>
      </c>
      <c r="AI2445" s="23">
        <v>0.37185182816057899</v>
      </c>
      <c r="AJ2445" s="63">
        <v>47.271295788290402</v>
      </c>
      <c r="AK2445" s="23">
        <v>1.1103053999983199</v>
      </c>
      <c r="AL2445" s="23">
        <v>0.168890009988972</v>
      </c>
      <c r="AM2445" s="63">
        <v>100.568928077235</v>
      </c>
      <c r="AN2445" s="19"/>
      <c r="AO2445" s="26">
        <v>6.2475633440044503E-2</v>
      </c>
      <c r="AP2445" s="26">
        <v>-9.7850875173171495E-2</v>
      </c>
      <c r="AQ2445" s="26">
        <v>0.157578082833497</v>
      </c>
      <c r="AR2445" s="26">
        <v>-7.2155184617295198E-2</v>
      </c>
      <c r="AS2445" s="24">
        <v>9</v>
      </c>
      <c r="AT2445" s="24">
        <v>3</v>
      </c>
      <c r="AU2445" s="24">
        <v>8</v>
      </c>
      <c r="AV2445" s="25">
        <v>4</v>
      </c>
      <c r="AW2445" s="19"/>
      <c r="AX2445" s="29">
        <v>0.28679482699866599</v>
      </c>
      <c r="AY2445" s="30">
        <v>2.0623586021974898</v>
      </c>
      <c r="AZ2445" s="30">
        <v>1.7948356256983999</v>
      </c>
      <c r="BA2445" s="30">
        <v>2.9828091939707502</v>
      </c>
      <c r="BB2445" s="62">
        <v>2.9380233552765301E-2</v>
      </c>
      <c r="BC2445" s="108">
        <v>-24.227166212280299</v>
      </c>
      <c r="BD2445" s="22">
        <v>43881</v>
      </c>
      <c r="BE2445" s="22">
        <v>43907</v>
      </c>
      <c r="BF2445" s="24">
        <v>58</v>
      </c>
      <c r="BG2445" s="22">
        <v>43963</v>
      </c>
    </row>
    <row r="2446" spans="2:59" x14ac:dyDescent="0.25">
      <c r="B2446" s="17" t="s">
        <v>2460</v>
      </c>
      <c r="C2446" s="17" t="s">
        <v>6726</v>
      </c>
      <c r="D2446" s="17" t="s">
        <v>3411</v>
      </c>
      <c r="E2446" s="20" t="s">
        <v>7297</v>
      </c>
      <c r="F2446" s="20" t="s">
        <v>3152</v>
      </c>
      <c r="G2446" s="82" t="s">
        <v>7250</v>
      </c>
      <c r="H2446" s="85" t="s">
        <v>7278</v>
      </c>
      <c r="I2446" s="21" t="s">
        <v>7417</v>
      </c>
      <c r="J2446" s="21" t="s">
        <v>8649</v>
      </c>
      <c r="L2446" s="22">
        <v>44015</v>
      </c>
      <c r="M2446" s="98">
        <v>1638.27679999918</v>
      </c>
      <c r="N2446" s="94">
        <v>1638.27679999918</v>
      </c>
      <c r="O2446" s="94">
        <v>1640.5205000005701</v>
      </c>
      <c r="P2446" s="62">
        <f t="shared" si="38"/>
        <v>0.99863232431329607</v>
      </c>
      <c r="Q2446" s="22">
        <v>44014</v>
      </c>
      <c r="R2446" s="99">
        <v>3845698.0240000002</v>
      </c>
      <c r="S2446" s="99">
        <v>7712765.6797734397</v>
      </c>
      <c r="T2446" s="19"/>
      <c r="U2446" s="23">
        <v>-1.3676756871063801E-3</v>
      </c>
      <c r="V2446" s="63">
        <v>-0.69478885552598502</v>
      </c>
      <c r="W2446" s="23">
        <v>0.128878892242938</v>
      </c>
      <c r="X2446" s="63">
        <v>3.2851192596281198</v>
      </c>
      <c r="Y2446" s="23">
        <v>0.35531237774179297</v>
      </c>
      <c r="Z2446" s="63">
        <v>48.731841154745801</v>
      </c>
      <c r="AA2446" s="23">
        <v>0.61160458299156795</v>
      </c>
      <c r="AB2446" s="63">
        <v>78.067074008868104</v>
      </c>
      <c r="AC2446" s="23"/>
      <c r="AD2446" s="63"/>
      <c r="AE2446" s="23"/>
      <c r="AF2446" s="64"/>
      <c r="AG2446" s="23">
        <v>1.84512433879718E-2</v>
      </c>
      <c r="AH2446" s="63">
        <v>-4.2497014619584697</v>
      </c>
      <c r="AI2446" s="23">
        <v>0.38232169206661598</v>
      </c>
      <c r="AJ2446" s="63">
        <v>48.318282178894201</v>
      </c>
      <c r="AK2446" s="23">
        <v>0.72387821374461103</v>
      </c>
      <c r="AL2446" s="23">
        <v>0.348486957751447</v>
      </c>
      <c r="AM2446" s="63">
        <v>93.107550801243605</v>
      </c>
      <c r="AN2446" s="19"/>
      <c r="AO2446" s="26">
        <v>6.2606635834526997E-2</v>
      </c>
      <c r="AP2446" s="26">
        <v>-9.7813747192994904E-2</v>
      </c>
      <c r="AQ2446" s="26">
        <v>0.159006162424776</v>
      </c>
      <c r="AR2446" s="26">
        <v>-7.0972402742918397E-2</v>
      </c>
      <c r="AS2446" s="24">
        <v>9</v>
      </c>
      <c r="AT2446" s="24">
        <v>3</v>
      </c>
      <c r="AU2446" s="24">
        <v>8</v>
      </c>
      <c r="AV2446" s="25">
        <v>4</v>
      </c>
      <c r="AW2446" s="19"/>
      <c r="AX2446" s="29">
        <v>0.28682294599420899</v>
      </c>
      <c r="AY2446" s="30">
        <v>2.1496769645273202</v>
      </c>
      <c r="AZ2446" s="30">
        <v>1.8554871116703</v>
      </c>
      <c r="BA2446" s="30">
        <v>3.1144695171787999</v>
      </c>
      <c r="BB2446" s="62">
        <v>2.9384526206631598E-2</v>
      </c>
      <c r="BC2446" s="108">
        <v>-24.146159401541802</v>
      </c>
      <c r="BD2446" s="22">
        <v>43881</v>
      </c>
      <c r="BE2446" s="22">
        <v>43907</v>
      </c>
      <c r="BF2446" s="24">
        <v>57</v>
      </c>
      <c r="BG2446" s="22">
        <v>43962</v>
      </c>
    </row>
    <row r="2447" spans="2:59" x14ac:dyDescent="0.25">
      <c r="B2447" s="17" t="s">
        <v>2461</v>
      </c>
      <c r="C2447" s="17" t="s">
        <v>6727</v>
      </c>
      <c r="D2447" s="17" t="s">
        <v>3411</v>
      </c>
      <c r="E2447" s="20" t="s">
        <v>7298</v>
      </c>
      <c r="F2447" s="20" t="s">
        <v>3152</v>
      </c>
      <c r="G2447" s="82" t="s">
        <v>7250</v>
      </c>
      <c r="H2447" s="85" t="s">
        <v>7278</v>
      </c>
      <c r="I2447" s="21" t="s">
        <v>7417</v>
      </c>
      <c r="J2447" s="21" t="s">
        <v>8650</v>
      </c>
      <c r="L2447" s="22">
        <v>44015</v>
      </c>
      <c r="M2447" s="98">
        <v>16004.2804999948</v>
      </c>
      <c r="N2447" s="94">
        <v>16004.2804999948</v>
      </c>
      <c r="O2447" s="94">
        <v>16026.637899994899</v>
      </c>
      <c r="P2447" s="62">
        <f t="shared" si="38"/>
        <v>0.99860498501684458</v>
      </c>
      <c r="Q2447" s="22">
        <v>44014</v>
      </c>
      <c r="R2447" s="99">
        <v>2967809.0019999999</v>
      </c>
      <c r="S2447" s="99">
        <v>1844756.6614316399</v>
      </c>
      <c r="T2447" s="19"/>
      <c r="U2447" s="23">
        <v>-1.3950149832453499E-3</v>
      </c>
      <c r="V2447" s="63">
        <v>-0.69752278513988097</v>
      </c>
      <c r="W2447" s="23">
        <v>0.127951380818558</v>
      </c>
      <c r="X2447" s="63">
        <v>3.1923681171901999</v>
      </c>
      <c r="Y2447" s="23">
        <v>0.34857108530588399</v>
      </c>
      <c r="Z2447" s="63">
        <v>48.057711911154897</v>
      </c>
      <c r="AA2447" s="23">
        <v>0.59171660095860701</v>
      </c>
      <c r="AB2447" s="63">
        <v>76.078275805572005</v>
      </c>
      <c r="AC2447" s="23">
        <v>0.81004952328163204</v>
      </c>
      <c r="AD2447" s="63">
        <v>101.072249575751</v>
      </c>
      <c r="AE2447" s="23">
        <v>0.98825870822533002</v>
      </c>
      <c r="AF2447" s="64">
        <v>111.019212406478</v>
      </c>
      <c r="AG2447" s="23">
        <v>1.8367557036981501E-2</v>
      </c>
      <c r="AH2447" s="63">
        <v>-4.2580700970574998</v>
      </c>
      <c r="AI2447" s="23">
        <v>0.37533298110589403</v>
      </c>
      <c r="AJ2447" s="63">
        <v>47.619411082821898</v>
      </c>
      <c r="AK2447" s="23">
        <v>2.36915197968949</v>
      </c>
      <c r="AL2447" s="23">
        <v>9.1284848582290606E-2</v>
      </c>
      <c r="AM2447" s="63">
        <v>188.18253633915401</v>
      </c>
      <c r="AN2447" s="19"/>
      <c r="AO2447" s="26">
        <v>6.25192473089555E-2</v>
      </c>
      <c r="AP2447" s="26">
        <v>-9.7838462112995295E-2</v>
      </c>
      <c r="AQ2447" s="26">
        <v>0.15805389914938101</v>
      </c>
      <c r="AR2447" s="26">
        <v>-7.1761068231353406E-2</v>
      </c>
      <c r="AS2447" s="24">
        <v>9</v>
      </c>
      <c r="AT2447" s="24">
        <v>3</v>
      </c>
      <c r="AU2447" s="24">
        <v>8</v>
      </c>
      <c r="AV2447" s="25">
        <v>4</v>
      </c>
      <c r="AW2447" s="19"/>
      <c r="AX2447" s="29">
        <v>0.28680832812184198</v>
      </c>
      <c r="AY2447" s="30">
        <v>2.0832771466193698</v>
      </c>
      <c r="AZ2447" s="30">
        <v>1.80944957675092</v>
      </c>
      <c r="BA2447" s="30">
        <v>3.0145679255256299</v>
      </c>
      <c r="BB2447" s="62">
        <v>2.93821288737308E-2</v>
      </c>
      <c r="BC2447" s="108">
        <v>-24.200175167061399</v>
      </c>
      <c r="BD2447" s="22">
        <v>43881</v>
      </c>
      <c r="BE2447" s="22">
        <v>43907</v>
      </c>
      <c r="BF2447" s="24">
        <v>58</v>
      </c>
      <c r="BG2447" s="22">
        <v>43963</v>
      </c>
    </row>
    <row r="2448" spans="2:59" x14ac:dyDescent="0.25">
      <c r="B2448" s="17" t="s">
        <v>2462</v>
      </c>
      <c r="C2448" s="17" t="s">
        <v>6728</v>
      </c>
      <c r="D2448" s="17" t="s">
        <v>3411</v>
      </c>
      <c r="E2448" s="20" t="s">
        <v>7299</v>
      </c>
      <c r="F2448" s="20" t="s">
        <v>3152</v>
      </c>
      <c r="G2448" s="82" t="s">
        <v>7250</v>
      </c>
      <c r="H2448" s="85" t="s">
        <v>7278</v>
      </c>
      <c r="I2448" s="21" t="s">
        <v>7417</v>
      </c>
      <c r="J2448" s="21" t="s">
        <v>8651</v>
      </c>
      <c r="L2448" s="22">
        <v>44015</v>
      </c>
      <c r="M2448" s="98">
        <v>13086.079799994801</v>
      </c>
      <c r="N2448" s="94">
        <v>13086.079799994801</v>
      </c>
      <c r="O2448" s="94">
        <v>13105.2582000047</v>
      </c>
      <c r="P2448" s="62">
        <f t="shared" si="38"/>
        <v>0.99853658739742401</v>
      </c>
      <c r="Q2448" s="22">
        <v>44014</v>
      </c>
      <c r="R2448" s="99">
        <v>27807955.877999999</v>
      </c>
      <c r="S2448" s="99">
        <v>18431682.4048125</v>
      </c>
      <c r="T2448" s="19"/>
      <c r="U2448" s="23">
        <v>-1.46341260278859E-3</v>
      </c>
      <c r="V2448" s="63">
        <v>-0.70436254709420598</v>
      </c>
      <c r="W2448" s="23">
        <v>0.12563591783691699</v>
      </c>
      <c r="X2448" s="63">
        <v>2.96082181902602</v>
      </c>
      <c r="Y2448" s="23">
        <v>0.33186344788351602</v>
      </c>
      <c r="Z2448" s="63">
        <v>46.386948168918003</v>
      </c>
      <c r="AA2448" s="23">
        <v>0.55602220082597298</v>
      </c>
      <c r="AB2448" s="63">
        <v>72.508835792308702</v>
      </c>
      <c r="AC2448" s="23">
        <v>0.74119670498068402</v>
      </c>
      <c r="AD2448" s="63">
        <v>94.186967745656105</v>
      </c>
      <c r="AE2448" s="23">
        <v>0.88207799070165505</v>
      </c>
      <c r="AF2448" s="64">
        <v>100.40114065410999</v>
      </c>
      <c r="AG2448" s="23">
        <v>1.8158314092943301E-2</v>
      </c>
      <c r="AH2448" s="63">
        <v>-4.2789943914613104</v>
      </c>
      <c r="AI2448" s="23">
        <v>0.358014700465137</v>
      </c>
      <c r="AJ2448" s="63">
        <v>45.887583018746199</v>
      </c>
      <c r="AK2448" s="23">
        <v>1.75501056859968</v>
      </c>
      <c r="AL2448" s="23">
        <v>7.5604723784635994E-2</v>
      </c>
      <c r="AM2448" s="63">
        <v>126.76839523017399</v>
      </c>
      <c r="AN2448" s="19"/>
      <c r="AO2448" s="26">
        <v>6.2300934925588101E-2</v>
      </c>
      <c r="AP2448" s="26">
        <v>-9.7900253321276998E-2</v>
      </c>
      <c r="AQ2448" s="26">
        <v>0.15567663824185701</v>
      </c>
      <c r="AR2448" s="26">
        <v>-7.3730017628840905E-2</v>
      </c>
      <c r="AS2448" s="24">
        <v>9</v>
      </c>
      <c r="AT2448" s="24">
        <v>3</v>
      </c>
      <c r="AU2448" s="24">
        <v>8</v>
      </c>
      <c r="AV2448" s="25">
        <v>4</v>
      </c>
      <c r="AW2448" s="19"/>
      <c r="AX2448" s="29">
        <v>0.28674976749549402</v>
      </c>
      <c r="AY2448" s="30">
        <v>1.96447165593599</v>
      </c>
      <c r="AZ2448" s="30">
        <v>1.7266746511031701</v>
      </c>
      <c r="BA2448" s="30">
        <v>2.8351500993085201</v>
      </c>
      <c r="BB2448" s="62">
        <v>2.9373652490321499E-2</v>
      </c>
      <c r="BC2448" s="108">
        <v>-24.335048822773398</v>
      </c>
      <c r="BD2448" s="22">
        <v>43881</v>
      </c>
      <c r="BE2448" s="22">
        <v>43907</v>
      </c>
      <c r="BF2448" s="24">
        <v>58</v>
      </c>
      <c r="BG2448" s="22">
        <v>43963</v>
      </c>
    </row>
    <row r="2449" spans="2:59" x14ac:dyDescent="0.25">
      <c r="B2449" s="17" t="s">
        <v>2463</v>
      </c>
      <c r="C2449" s="17" t="s">
        <v>6729</v>
      </c>
      <c r="D2449" s="17" t="s">
        <v>3411</v>
      </c>
      <c r="E2449" s="20" t="s">
        <v>7300</v>
      </c>
      <c r="F2449" s="20" t="s">
        <v>3152</v>
      </c>
      <c r="G2449" s="82" t="s">
        <v>7250</v>
      </c>
      <c r="H2449" s="85" t="s">
        <v>7278</v>
      </c>
      <c r="I2449" s="21" t="s">
        <v>7417</v>
      </c>
      <c r="J2449" s="21" t="s">
        <v>8652</v>
      </c>
      <c r="L2449" s="22">
        <v>44015</v>
      </c>
      <c r="M2449" s="98">
        <v>1651.5530999992</v>
      </c>
      <c r="N2449" s="94">
        <v>1651.5530999992</v>
      </c>
      <c r="O2449" s="94">
        <v>1653.99620000087</v>
      </c>
      <c r="P2449" s="62">
        <f t="shared" si="38"/>
        <v>0.99852291075295774</v>
      </c>
      <c r="Q2449" s="22">
        <v>44014</v>
      </c>
      <c r="R2449" s="99">
        <v>3547587.0980000002</v>
      </c>
      <c r="S2449" s="99">
        <v>2566615.1025859402</v>
      </c>
      <c r="T2449" s="19"/>
      <c r="U2449" s="23">
        <v>-1.4770892466913199E-3</v>
      </c>
      <c r="V2449" s="63">
        <v>-0.70573021148447901</v>
      </c>
      <c r="W2449" s="23">
        <v>0.125173369231634</v>
      </c>
      <c r="X2449" s="63">
        <v>2.9145669584977401</v>
      </c>
      <c r="Y2449" s="23">
        <v>0.32854672360175802</v>
      </c>
      <c r="Z2449" s="63">
        <v>46.055275740742204</v>
      </c>
      <c r="AA2449" s="23">
        <v>0.54740819568745802</v>
      </c>
      <c r="AB2449" s="63">
        <v>71.647435278398902</v>
      </c>
      <c r="AC2449" s="23"/>
      <c r="AD2449" s="63"/>
      <c r="AE2449" s="23"/>
      <c r="AF2449" s="64"/>
      <c r="AG2449" s="23">
        <v>1.8116465573257301E-2</v>
      </c>
      <c r="AH2449" s="63">
        <v>-4.2831792434299096</v>
      </c>
      <c r="AI2449" s="23">
        <v>0.35457721653801899</v>
      </c>
      <c r="AJ2449" s="63">
        <v>45.543834626034403</v>
      </c>
      <c r="AK2449" s="23">
        <v>0.645792825111421</v>
      </c>
      <c r="AL2449" s="23">
        <v>0.34090639326837802</v>
      </c>
      <c r="AM2449" s="63">
        <v>82.696507139713503</v>
      </c>
      <c r="AN2449" s="19"/>
      <c r="AO2449" s="26">
        <v>6.2257270146801602E-2</v>
      </c>
      <c r="AP2449" s="26">
        <v>-9.79126045158773E-2</v>
      </c>
      <c r="AQ2449" s="26">
        <v>0.15520177133846999</v>
      </c>
      <c r="AR2449" s="26">
        <v>-7.4123361238016494E-2</v>
      </c>
      <c r="AS2449" s="24">
        <v>9</v>
      </c>
      <c r="AT2449" s="24">
        <v>3</v>
      </c>
      <c r="AU2449" s="24">
        <v>8</v>
      </c>
      <c r="AV2449" s="25">
        <v>4</v>
      </c>
      <c r="AW2449" s="19"/>
      <c r="AX2449" s="29">
        <v>0.28674132405983999</v>
      </c>
      <c r="AY2449" s="30">
        <v>1.9357038149792101</v>
      </c>
      <c r="AZ2449" s="30">
        <v>1.70670005866123</v>
      </c>
      <c r="BA2449" s="30">
        <v>2.7920071019943902</v>
      </c>
      <c r="BB2449" s="62">
        <v>2.93723211997713E-2</v>
      </c>
      <c r="BC2449" s="108">
        <v>-24.361999361397501</v>
      </c>
      <c r="BD2449" s="22">
        <v>43881</v>
      </c>
      <c r="BE2449" s="22">
        <v>43907</v>
      </c>
      <c r="BF2449" s="24">
        <v>58</v>
      </c>
      <c r="BG2449" s="22">
        <v>43963</v>
      </c>
    </row>
    <row r="2450" spans="2:59" x14ac:dyDescent="0.25">
      <c r="B2450" s="17" t="s">
        <v>2464</v>
      </c>
      <c r="C2450" s="17" t="s">
        <v>6730</v>
      </c>
      <c r="D2450" s="17" t="s">
        <v>3411</v>
      </c>
      <c r="E2450" s="20" t="s">
        <v>7294</v>
      </c>
      <c r="F2450" s="20" t="s">
        <v>3152</v>
      </c>
      <c r="G2450" s="82" t="s">
        <v>7250</v>
      </c>
      <c r="H2450" s="85" t="s">
        <v>7278</v>
      </c>
      <c r="I2450" s="21" t="s">
        <v>7417</v>
      </c>
      <c r="J2450" s="21" t="s">
        <v>8653</v>
      </c>
      <c r="L2450" s="22">
        <v>44015</v>
      </c>
      <c r="M2450" s="98">
        <v>2310.8936999999</v>
      </c>
      <c r="N2450" s="94">
        <v>2310.8936999999</v>
      </c>
      <c r="O2450" s="94">
        <v>2314.12200000137</v>
      </c>
      <c r="P2450" s="62">
        <f t="shared" si="38"/>
        <v>0.99860495686853668</v>
      </c>
      <c r="Q2450" s="22">
        <v>44014</v>
      </c>
      <c r="R2450" s="99">
        <v>45045805.186999999</v>
      </c>
      <c r="S2450" s="99">
        <v>34083860.627656303</v>
      </c>
      <c r="T2450" s="19"/>
      <c r="U2450" s="23">
        <v>-1.3950431311968701E-3</v>
      </c>
      <c r="V2450" s="63">
        <v>-0.69752559993503405</v>
      </c>
      <c r="W2450" s="23">
        <v>0.12795139911584599</v>
      </c>
      <c r="X2450" s="63">
        <v>3.19236994691892</v>
      </c>
      <c r="Y2450" s="23">
        <v>0.348571058753878</v>
      </c>
      <c r="Z2450" s="63">
        <v>48.0577092559543</v>
      </c>
      <c r="AA2450" s="23">
        <v>0.59552482684550301</v>
      </c>
      <c r="AB2450" s="63">
        <v>76.459098394261702</v>
      </c>
      <c r="AC2450" s="23">
        <v>0.82696819221368101</v>
      </c>
      <c r="AD2450" s="63">
        <v>102.764116468956</v>
      </c>
      <c r="AE2450" s="23">
        <v>1.0146853868721499</v>
      </c>
      <c r="AF2450" s="64">
        <v>113.66188027116</v>
      </c>
      <c r="AG2450" s="23">
        <v>1.8367550912444099E-2</v>
      </c>
      <c r="AH2450" s="63">
        <v>-4.2580707095112302</v>
      </c>
      <c r="AI2450" s="23">
        <v>0.375332950332668</v>
      </c>
      <c r="AJ2450" s="63">
        <v>47.619408005499302</v>
      </c>
      <c r="AK2450" s="23">
        <v>1.3108936999994301</v>
      </c>
      <c r="AL2450" s="23">
        <v>0.18128319824783801</v>
      </c>
      <c r="AM2450" s="63">
        <v>116.862829464255</v>
      </c>
      <c r="AN2450" s="19"/>
      <c r="AO2450" s="26">
        <v>6.2519250897821593E-2</v>
      </c>
      <c r="AP2450" s="26">
        <v>-9.7838442427018904E-2</v>
      </c>
      <c r="AQ2450" s="26">
        <v>0.158053878585633</v>
      </c>
      <c r="AR2450" s="26">
        <v>-7.1761051502107903E-2</v>
      </c>
      <c r="AS2450" s="24">
        <v>9</v>
      </c>
      <c r="AT2450" s="24">
        <v>3</v>
      </c>
      <c r="AU2450" s="24">
        <v>8</v>
      </c>
      <c r="AV2450" s="25">
        <v>4</v>
      </c>
      <c r="AW2450" s="19"/>
      <c r="AX2450" s="29">
        <v>0.28680151083681299</v>
      </c>
      <c r="AY2450" s="30">
        <v>2.0961314846172199</v>
      </c>
      <c r="AZ2450" s="30">
        <v>1.8182431878576599</v>
      </c>
      <c r="BA2450" s="30">
        <v>3.03354061161372</v>
      </c>
      <c r="BB2450" s="62">
        <v>2.93813640874214E-2</v>
      </c>
      <c r="BC2450" s="108">
        <v>-24.200172891229201</v>
      </c>
      <c r="BD2450" s="22">
        <v>43881</v>
      </c>
      <c r="BE2450" s="22">
        <v>43907</v>
      </c>
      <c r="BF2450" s="24">
        <v>58</v>
      </c>
      <c r="BG2450" s="22">
        <v>43963</v>
      </c>
    </row>
    <row r="2451" spans="2:59" x14ac:dyDescent="0.25">
      <c r="B2451" s="17" t="s">
        <v>2465</v>
      </c>
      <c r="C2451" s="17" t="s">
        <v>6731</v>
      </c>
      <c r="D2451" s="17" t="s">
        <v>3411</v>
      </c>
      <c r="E2451" s="20" t="s">
        <v>7408</v>
      </c>
      <c r="F2451" s="20" t="s">
        <v>3152</v>
      </c>
      <c r="G2451" s="82" t="s">
        <v>7250</v>
      </c>
      <c r="H2451" s="85" t="s">
        <v>7278</v>
      </c>
      <c r="I2451" s="21" t="s">
        <v>7417</v>
      </c>
      <c r="J2451" s="21" t="s">
        <v>8654</v>
      </c>
      <c r="L2451" s="22">
        <v>44015</v>
      </c>
      <c r="M2451" s="98">
        <v>2320.36239999905</v>
      </c>
      <c r="N2451" s="94">
        <v>2320.36239999905</v>
      </c>
      <c r="O2451" s="94">
        <v>2323.6471999995401</v>
      </c>
      <c r="P2451" s="62">
        <f t="shared" si="38"/>
        <v>0.99858636026997094</v>
      </c>
      <c r="Q2451" s="22">
        <v>44014</v>
      </c>
      <c r="R2451" s="99">
        <v>235344.21299999999</v>
      </c>
      <c r="S2451" s="99">
        <v>165568.90778247101</v>
      </c>
      <c r="T2451" s="19"/>
      <c r="U2451" s="23">
        <v>-1.4136397303445799E-3</v>
      </c>
      <c r="V2451" s="63">
        <v>-0.69938525984980504</v>
      </c>
      <c r="W2451" s="23">
        <v>0.12732108674026699</v>
      </c>
      <c r="X2451" s="63">
        <v>3.1293387093610399</v>
      </c>
      <c r="Y2451" s="23">
        <v>0.34400608693424101</v>
      </c>
      <c r="Z2451" s="63">
        <v>47.601212073990602</v>
      </c>
      <c r="AA2451" s="23">
        <v>0.58468233959516502</v>
      </c>
      <c r="AB2451" s="63">
        <v>75.374849669169606</v>
      </c>
      <c r="AC2451" s="23">
        <v>0.805838687678333</v>
      </c>
      <c r="AD2451" s="63">
        <v>100.651166015421</v>
      </c>
      <c r="AE2451" s="23">
        <v>0.98780313439434397</v>
      </c>
      <c r="AF2451" s="64">
        <v>110.973655023379</v>
      </c>
      <c r="AG2451" s="23">
        <v>1.8310622335775399E-2</v>
      </c>
      <c r="AH2451" s="63">
        <v>-4.2637635671781</v>
      </c>
      <c r="AI2451" s="23">
        <v>0.37060084431141099</v>
      </c>
      <c r="AJ2451" s="63">
        <v>47.146197403373698</v>
      </c>
      <c r="AK2451" s="23">
        <v>1.32036239999812</v>
      </c>
      <c r="AL2451" s="23">
        <v>0.207088714108977</v>
      </c>
      <c r="AM2451" s="63">
        <v>121.861623027013</v>
      </c>
      <c r="AN2451" s="19"/>
      <c r="AO2451" s="26">
        <v>6.2459889870296999E-2</v>
      </c>
      <c r="AP2451" s="26">
        <v>-9.7855279022041899E-2</v>
      </c>
      <c r="AQ2451" s="26">
        <v>0.15740683659721999</v>
      </c>
      <c r="AR2451" s="26">
        <v>-7.2297040265766596E-2</v>
      </c>
      <c r="AS2451" s="24">
        <v>9</v>
      </c>
      <c r="AT2451" s="24">
        <v>3</v>
      </c>
      <c r="AU2451" s="24">
        <v>8</v>
      </c>
      <c r="AV2451" s="25">
        <v>4</v>
      </c>
      <c r="AW2451" s="19"/>
      <c r="AX2451" s="29">
        <v>0.28678720411786301</v>
      </c>
      <c r="AY2451" s="30">
        <v>2.0600107777136101</v>
      </c>
      <c r="AZ2451" s="30">
        <v>1.79312034214854</v>
      </c>
      <c r="BA2451" s="30">
        <v>2.9790265378069298</v>
      </c>
      <c r="BB2451" s="62">
        <v>2.93792417499571E-2</v>
      </c>
      <c r="BC2451" s="108">
        <v>-24.236882032244502</v>
      </c>
      <c r="BD2451" s="22">
        <v>43881</v>
      </c>
      <c r="BE2451" s="22">
        <v>43907</v>
      </c>
      <c r="BF2451" s="24">
        <v>58</v>
      </c>
      <c r="BG2451" s="22">
        <v>43963</v>
      </c>
    </row>
    <row r="2452" spans="2:59" x14ac:dyDescent="0.25">
      <c r="B2452" s="17" t="s">
        <v>2466</v>
      </c>
      <c r="C2452" s="17" t="s">
        <v>6732</v>
      </c>
      <c r="D2452" s="17" t="s">
        <v>3411</v>
      </c>
      <c r="E2452" s="20" t="s">
        <v>7301</v>
      </c>
      <c r="F2452" s="20" t="s">
        <v>3152</v>
      </c>
      <c r="G2452" s="82" t="s">
        <v>7250</v>
      </c>
      <c r="H2452" s="85" t="s">
        <v>7278</v>
      </c>
      <c r="I2452" s="21" t="s">
        <v>7417</v>
      </c>
      <c r="J2452" s="21" t="s">
        <v>8655</v>
      </c>
      <c r="L2452" s="22">
        <v>44015</v>
      </c>
      <c r="M2452" s="98">
        <v>2233.5782999992398</v>
      </c>
      <c r="N2452" s="94">
        <v>2233.5782999992398</v>
      </c>
      <c r="O2452" s="94">
        <v>2236.6953999996199</v>
      </c>
      <c r="P2452" s="62">
        <f t="shared" si="38"/>
        <v>0.99860638153930992</v>
      </c>
      <c r="Q2452" s="22">
        <v>44014</v>
      </c>
      <c r="R2452" s="99">
        <v>410320.478</v>
      </c>
      <c r="S2452" s="99">
        <v>313802.84452685498</v>
      </c>
      <c r="T2452" s="19"/>
      <c r="U2452" s="23">
        <v>-1.3936184604972401E-3</v>
      </c>
      <c r="V2452" s="63">
        <v>-0.69738313286507003</v>
      </c>
      <c r="W2452" s="23">
        <v>0.12799778195956599</v>
      </c>
      <c r="X2452" s="63">
        <v>3.1970082312909698</v>
      </c>
      <c r="Y2452" s="23">
        <v>0.34890737803303601</v>
      </c>
      <c r="Z2452" s="63">
        <v>48.091341183870099</v>
      </c>
      <c r="AA2452" s="23">
        <v>0.59632502911146701</v>
      </c>
      <c r="AB2452" s="63">
        <v>76.539118620799897</v>
      </c>
      <c r="AC2452" s="23">
        <v>0.83170707885059503</v>
      </c>
      <c r="AD2452" s="63">
        <v>103.238005132647</v>
      </c>
      <c r="AE2452" s="23">
        <v>1.0290216688450899</v>
      </c>
      <c r="AF2452" s="64">
        <v>115.095508468454</v>
      </c>
      <c r="AG2452" s="23">
        <v>1.8371767484495601E-2</v>
      </c>
      <c r="AH2452" s="63">
        <v>-4.2576490523060802</v>
      </c>
      <c r="AI2452" s="23">
        <v>0.37568163451389402</v>
      </c>
      <c r="AJ2452" s="63">
        <v>47.654276423621901</v>
      </c>
      <c r="AK2452" s="23">
        <v>1.2335782999976099</v>
      </c>
      <c r="AL2452" s="23">
        <v>0.19955215549824101</v>
      </c>
      <c r="AM2452" s="63">
        <v>116.136120897136</v>
      </c>
      <c r="AN2452" s="19"/>
      <c r="AO2452" s="26">
        <v>6.2523626722395406E-2</v>
      </c>
      <c r="AP2452" s="26">
        <v>-9.7837231891462595E-2</v>
      </c>
      <c r="AQ2452" s="26">
        <v>0.15810146348128901</v>
      </c>
      <c r="AR2452" s="26">
        <v>-7.1721671503837597E-2</v>
      </c>
      <c r="AS2452" s="24">
        <v>9</v>
      </c>
      <c r="AT2452" s="24">
        <v>3</v>
      </c>
      <c r="AU2452" s="24">
        <v>8</v>
      </c>
      <c r="AV2452" s="25">
        <v>4</v>
      </c>
      <c r="AW2452" s="19"/>
      <c r="AX2452" s="29">
        <v>0.28680258600041297</v>
      </c>
      <c r="AY2452" s="30">
        <v>2.0987962576255099</v>
      </c>
      <c r="AZ2452" s="30">
        <v>1.82009675009067</v>
      </c>
      <c r="BA2452" s="30">
        <v>3.0375646046013598</v>
      </c>
      <c r="BB2452" s="62">
        <v>2.9381522247204001E-2</v>
      </c>
      <c r="BC2452" s="108">
        <v>-24.197474192827901</v>
      </c>
      <c r="BD2452" s="22">
        <v>43881</v>
      </c>
      <c r="BE2452" s="22">
        <v>43907</v>
      </c>
      <c r="BF2452" s="24">
        <v>58</v>
      </c>
      <c r="BG2452" s="22">
        <v>43963</v>
      </c>
    </row>
    <row r="2453" spans="2:59" x14ac:dyDescent="0.25">
      <c r="B2453" s="17" t="s">
        <v>2467</v>
      </c>
      <c r="C2453" s="17" t="s">
        <v>6733</v>
      </c>
      <c r="D2453" s="17" t="s">
        <v>3411</v>
      </c>
      <c r="E2453" s="20" t="s">
        <v>7302</v>
      </c>
      <c r="F2453" s="20" t="s">
        <v>3152</v>
      </c>
      <c r="G2453" s="82" t="s">
        <v>7250</v>
      </c>
      <c r="H2453" s="85" t="s">
        <v>7278</v>
      </c>
      <c r="I2453" s="21" t="s">
        <v>7417</v>
      </c>
      <c r="J2453" s="21" t="s">
        <v>8656</v>
      </c>
      <c r="L2453" s="22">
        <v>44015</v>
      </c>
      <c r="M2453" s="98">
        <v>1877.87839999981</v>
      </c>
      <c r="N2453" s="94">
        <v>1877.87839999981</v>
      </c>
      <c r="O2453" s="94">
        <v>1880.65630000085</v>
      </c>
      <c r="P2453" s="62">
        <f t="shared" si="38"/>
        <v>0.99852290926255971</v>
      </c>
      <c r="Q2453" s="22">
        <v>44014</v>
      </c>
      <c r="R2453" s="99">
        <v>16053920.369000001</v>
      </c>
      <c r="S2453" s="99">
        <v>11303019.202203101</v>
      </c>
      <c r="T2453" s="19"/>
      <c r="U2453" s="23">
        <v>-1.47709073735314E-3</v>
      </c>
      <c r="V2453" s="63">
        <v>-0.70573036055065996</v>
      </c>
      <c r="W2453" s="23">
        <v>0.12517340056729201</v>
      </c>
      <c r="X2453" s="63">
        <v>2.91457009206351</v>
      </c>
      <c r="Y2453" s="23">
        <v>0.32854676507878999</v>
      </c>
      <c r="Z2453" s="63">
        <v>46.055279888445497</v>
      </c>
      <c r="AA2453" s="23">
        <v>0.54740831053291905</v>
      </c>
      <c r="AB2453" s="63">
        <v>71.647446763003202</v>
      </c>
      <c r="AC2453" s="23">
        <v>0.72205198256066105</v>
      </c>
      <c r="AD2453" s="63">
        <v>92.272495503653801</v>
      </c>
      <c r="AE2453" s="23">
        <v>0.84839884139946697</v>
      </c>
      <c r="AF2453" s="64">
        <v>97.033225723891505</v>
      </c>
      <c r="AG2453" s="23">
        <v>1.81164904788602E-2</v>
      </c>
      <c r="AH2453" s="63">
        <v>-4.2831767528696201</v>
      </c>
      <c r="AI2453" s="23">
        <v>0.35457719126657999</v>
      </c>
      <c r="AJ2453" s="63">
        <v>45.543832098890597</v>
      </c>
      <c r="AK2453" s="23">
        <v>1.4549355505010999</v>
      </c>
      <c r="AL2453" s="23">
        <v>6.6720960314341896E-2</v>
      </c>
      <c r="AM2453" s="63">
        <v>96.760893420316293</v>
      </c>
      <c r="AN2453" s="19"/>
      <c r="AO2453" s="26">
        <v>6.2257272204078597E-2</v>
      </c>
      <c r="AP2453" s="26">
        <v>-9.7912613007792998E-2</v>
      </c>
      <c r="AQ2453" s="26">
        <v>0.15520177412516201</v>
      </c>
      <c r="AR2453" s="26">
        <v>-7.4123325493055794E-2</v>
      </c>
      <c r="AS2453" s="24">
        <v>9</v>
      </c>
      <c r="AT2453" s="24">
        <v>3</v>
      </c>
      <c r="AU2453" s="24">
        <v>8</v>
      </c>
      <c r="AV2453" s="25">
        <v>4</v>
      </c>
      <c r="AW2453" s="19"/>
      <c r="AX2453" s="29">
        <v>0.286741351136588</v>
      </c>
      <c r="AY2453" s="30">
        <v>1.9357046991317499</v>
      </c>
      <c r="AZ2453" s="30">
        <v>1.70670072744542</v>
      </c>
      <c r="BA2453" s="30">
        <v>2.7920085619189199</v>
      </c>
      <c r="BB2453" s="62">
        <v>2.9372324090363701E-2</v>
      </c>
      <c r="BC2453" s="108">
        <v>-24.361995493090902</v>
      </c>
      <c r="BD2453" s="22">
        <v>43881</v>
      </c>
      <c r="BE2453" s="22">
        <v>43907</v>
      </c>
      <c r="BF2453" s="24">
        <v>58</v>
      </c>
      <c r="BG2453" s="22">
        <v>43963</v>
      </c>
    </row>
    <row r="2454" spans="2:59" x14ac:dyDescent="0.25">
      <c r="B2454" s="17" t="s">
        <v>2468</v>
      </c>
      <c r="C2454" s="17" t="s">
        <v>6734</v>
      </c>
      <c r="D2454" s="17" t="s">
        <v>3411</v>
      </c>
      <c r="E2454" s="20" t="s">
        <v>7303</v>
      </c>
      <c r="F2454" s="20" t="s">
        <v>3152</v>
      </c>
      <c r="G2454" s="82" t="s">
        <v>7250</v>
      </c>
      <c r="H2454" s="85" t="s">
        <v>7278</v>
      </c>
      <c r="I2454" s="21" t="s">
        <v>7417</v>
      </c>
      <c r="J2454" s="21" t="s">
        <v>8657</v>
      </c>
      <c r="L2454" s="22">
        <v>44015</v>
      </c>
      <c r="M2454" s="98">
        <v>1989.97560000047</v>
      </c>
      <c r="N2454" s="94">
        <v>1989.97560000047</v>
      </c>
      <c r="O2454" s="94">
        <v>1992.9466999992701</v>
      </c>
      <c r="P2454" s="62">
        <f t="shared" si="38"/>
        <v>0.9985091924441325</v>
      </c>
      <c r="Q2454" s="22">
        <v>44014</v>
      </c>
      <c r="R2454" s="99">
        <v>29753952.862</v>
      </c>
      <c r="S2454" s="99">
        <v>17401346.045281298</v>
      </c>
      <c r="T2454" s="19"/>
      <c r="U2454" s="23">
        <v>-1.49080755545583E-3</v>
      </c>
      <c r="V2454" s="63">
        <v>-0.70710204236092999</v>
      </c>
      <c r="W2454" s="23">
        <v>0.12471101213668601</v>
      </c>
      <c r="X2454" s="63">
        <v>2.8683312490029498</v>
      </c>
      <c r="Y2454" s="23">
        <v>0.32523813789186501</v>
      </c>
      <c r="Z2454" s="63">
        <v>45.724417169753004</v>
      </c>
      <c r="AA2454" s="23">
        <v>0.53842864054255202</v>
      </c>
      <c r="AB2454" s="63">
        <v>70.749479763908298</v>
      </c>
      <c r="AC2454" s="23">
        <v>0.69587652367772501</v>
      </c>
      <c r="AD2454" s="63">
        <v>89.654949615360195</v>
      </c>
      <c r="AE2454" s="23">
        <v>0.80579662378993799</v>
      </c>
      <c r="AF2454" s="64">
        <v>92.773003962938702</v>
      </c>
      <c r="AG2454" s="23">
        <v>1.8074627423629901E-2</v>
      </c>
      <c r="AH2454" s="63">
        <v>-4.2873630583926596</v>
      </c>
      <c r="AI2454" s="23">
        <v>0.35114824905584102</v>
      </c>
      <c r="AJ2454" s="63">
        <v>45.2009378778166</v>
      </c>
      <c r="AK2454" s="23">
        <v>0.98997560000163498</v>
      </c>
      <c r="AL2454" s="23">
        <v>5.0733249352561002E-2</v>
      </c>
      <c r="AM2454" s="63">
        <v>50.264898370369302</v>
      </c>
      <c r="AN2454" s="19"/>
      <c r="AO2454" s="26">
        <v>6.2213667590185699E-2</v>
      </c>
      <c r="AP2454" s="26">
        <v>-9.7924992830521695E-2</v>
      </c>
      <c r="AQ2454" s="26">
        <v>0.15472705561303901</v>
      </c>
      <c r="AR2454" s="26">
        <v>-7.4516464527769097E-2</v>
      </c>
      <c r="AS2454" s="24">
        <v>9</v>
      </c>
      <c r="AT2454" s="24">
        <v>3</v>
      </c>
      <c r="AU2454" s="24">
        <v>8</v>
      </c>
      <c r="AV2454" s="25">
        <v>4</v>
      </c>
      <c r="AW2454" s="19"/>
      <c r="AX2454" s="29">
        <v>0.286733814936597</v>
      </c>
      <c r="AY2454" s="30">
        <v>1.9056909634782599</v>
      </c>
      <c r="AZ2454" s="30">
        <v>1.6858753520718901</v>
      </c>
      <c r="BA2454" s="30">
        <v>2.7470797024434401</v>
      </c>
      <c r="BB2454" s="62">
        <v>2.93710940496749E-2</v>
      </c>
      <c r="BC2454" s="108">
        <v>-24.388933763577398</v>
      </c>
      <c r="BD2454" s="22">
        <v>43881</v>
      </c>
      <c r="BE2454" s="22">
        <v>43907</v>
      </c>
      <c r="BF2454" s="24">
        <v>66</v>
      </c>
      <c r="BG2454" s="22">
        <v>43973</v>
      </c>
    </row>
    <row r="2455" spans="2:59" x14ac:dyDescent="0.25">
      <c r="B2455" s="17" t="s">
        <v>2469</v>
      </c>
      <c r="C2455" s="17" t="s">
        <v>6735</v>
      </c>
      <c r="D2455" s="17" t="s">
        <v>3412</v>
      </c>
      <c r="E2455" s="20" t="s">
        <v>7297</v>
      </c>
      <c r="F2455" s="20" t="s">
        <v>3152</v>
      </c>
      <c r="G2455" s="82" t="s">
        <v>7253</v>
      </c>
      <c r="H2455" s="85" t="s">
        <v>7261</v>
      </c>
      <c r="I2455" s="21" t="s">
        <v>7417</v>
      </c>
      <c r="J2455" s="21" t="s">
        <v>8658</v>
      </c>
      <c r="L2455" s="22">
        <v>44015</v>
      </c>
      <c r="M2455" s="98">
        <v>1119.4561000000699</v>
      </c>
      <c r="N2455" s="94">
        <v>1119.4561000000699</v>
      </c>
      <c r="O2455" s="94">
        <v>1120.4487999994301</v>
      </c>
      <c r="P2455" s="62">
        <f t="shared" si="38"/>
        <v>0.9991140157414059</v>
      </c>
      <c r="Q2455" s="22">
        <v>44007</v>
      </c>
      <c r="R2455" s="99">
        <v>4523249.9790000003</v>
      </c>
      <c r="S2455" s="99">
        <v>6149435.9642656203</v>
      </c>
      <c r="T2455" s="19"/>
      <c r="U2455" s="23">
        <v>-1.8023362281382999E-4</v>
      </c>
      <c r="V2455" s="63">
        <v>-0.57604464909673003</v>
      </c>
      <c r="W2455" s="23">
        <v>4.9876995271915803E-3</v>
      </c>
      <c r="X2455" s="63">
        <v>-9.1040000119537599</v>
      </c>
      <c r="Y2455" s="23">
        <v>4.3576893565841601E-2</v>
      </c>
      <c r="Z2455" s="63">
        <v>17.558292737172501</v>
      </c>
      <c r="AA2455" s="23">
        <v>6.16629888718307E-2</v>
      </c>
      <c r="AB2455" s="63">
        <v>23.072914596850801</v>
      </c>
      <c r="AC2455" s="23"/>
      <c r="AD2455" s="63"/>
      <c r="AE2455" s="23"/>
      <c r="AF2455" s="64"/>
      <c r="AG2455" s="23">
        <v>-9.9056152976118001E-5</v>
      </c>
      <c r="AH2455" s="63">
        <v>-6.1047314160532604</v>
      </c>
      <c r="AI2455" s="23">
        <v>4.5816011373972301E-2</v>
      </c>
      <c r="AJ2455" s="63">
        <v>14.667714109600601</v>
      </c>
      <c r="AK2455" s="23">
        <v>0.117954575209296</v>
      </c>
      <c r="AL2455" s="23">
        <v>6.3128625586614404E-2</v>
      </c>
      <c r="AM2455" s="63">
        <v>32.515186947712202</v>
      </c>
      <c r="AN2455" s="19"/>
      <c r="AO2455" s="26">
        <v>1.20344420483889E-2</v>
      </c>
      <c r="AP2455" s="26">
        <v>-1.5022837317701499E-2</v>
      </c>
      <c r="AQ2455" s="26">
        <v>3.0680430187203501E-2</v>
      </c>
      <c r="AR2455" s="26">
        <v>-7.91739138912817E-3</v>
      </c>
      <c r="AS2455" s="24">
        <v>5</v>
      </c>
      <c r="AT2455" s="24">
        <v>4</v>
      </c>
      <c r="AU2455" s="24">
        <v>7</v>
      </c>
      <c r="AV2455" s="25">
        <v>5</v>
      </c>
      <c r="AW2455" s="19"/>
      <c r="AX2455" s="29">
        <v>3.1908740996404998E-2</v>
      </c>
      <c r="AY2455" s="30">
        <v>0.99487788277747302</v>
      </c>
      <c r="AZ2455" s="30">
        <v>0.60712861237607296</v>
      </c>
      <c r="BA2455" s="30">
        <v>1.3799830348161799</v>
      </c>
      <c r="BB2455" s="62">
        <v>3.2927855203297401E-3</v>
      </c>
      <c r="BC2455" s="108">
        <v>-2.61996362693026</v>
      </c>
      <c r="BD2455" s="22">
        <v>43777</v>
      </c>
      <c r="BE2455" s="22">
        <v>43783</v>
      </c>
      <c r="BF2455" s="24">
        <v>27</v>
      </c>
      <c r="BG2455" s="22">
        <v>43816</v>
      </c>
    </row>
    <row r="2456" spans="2:59" x14ac:dyDescent="0.25">
      <c r="B2456" s="17" t="s">
        <v>2470</v>
      </c>
      <c r="C2456" s="17" t="s">
        <v>6736</v>
      </c>
      <c r="D2456" s="17" t="s">
        <v>3412</v>
      </c>
      <c r="E2456" s="20" t="s">
        <v>7298</v>
      </c>
      <c r="F2456" s="20" t="s">
        <v>3152</v>
      </c>
      <c r="G2456" s="82" t="s">
        <v>7253</v>
      </c>
      <c r="H2456" s="85" t="s">
        <v>7261</v>
      </c>
      <c r="I2456" s="21" t="s">
        <v>7417</v>
      </c>
      <c r="J2456" s="21" t="s">
        <v>8659</v>
      </c>
      <c r="L2456" s="22">
        <v>44015</v>
      </c>
      <c r="M2456" s="98">
        <v>4134.3703000023997</v>
      </c>
      <c r="N2456" s="94">
        <v>4134.3703000023997</v>
      </c>
      <c r="O2456" s="94">
        <v>4138.8528999984301</v>
      </c>
      <c r="P2456" s="62">
        <f t="shared" si="38"/>
        <v>0.99891694628817762</v>
      </c>
      <c r="Q2456" s="22">
        <v>44007</v>
      </c>
      <c r="R2456" s="99">
        <v>956795.17</v>
      </c>
      <c r="S2456" s="99">
        <v>966879.829209961</v>
      </c>
      <c r="T2456" s="19"/>
      <c r="U2456" s="23">
        <v>-2.0482599393289999E-4</v>
      </c>
      <c r="V2456" s="63">
        <v>-0.57850388620863702</v>
      </c>
      <c r="W2456" s="23">
        <v>4.2445327744644601E-3</v>
      </c>
      <c r="X2456" s="63">
        <v>-9.1783166872191906</v>
      </c>
      <c r="Y2456" s="23">
        <v>3.8904075978280203E-2</v>
      </c>
      <c r="Z2456" s="63">
        <v>17.0910109784163</v>
      </c>
      <c r="AA2456" s="23">
        <v>5.5000836600811502E-2</v>
      </c>
      <c r="AB2456" s="63">
        <v>22.4066993697488</v>
      </c>
      <c r="AC2456" s="23">
        <v>0.110544836501504</v>
      </c>
      <c r="AD2456" s="63">
        <v>31.1217808976944</v>
      </c>
      <c r="AE2456" s="23">
        <v>0.14024093444284499</v>
      </c>
      <c r="AF2456" s="64">
        <v>26.2174350282585</v>
      </c>
      <c r="AG2456" s="23">
        <v>-1.7300729632552199E-4</v>
      </c>
      <c r="AH2456" s="63">
        <v>-6.1121265303882</v>
      </c>
      <c r="AI2456" s="23">
        <v>4.1056193140320801E-2</v>
      </c>
      <c r="AJ2456" s="63">
        <v>14.1917322862428</v>
      </c>
      <c r="AK2456" s="23">
        <v>0.82300301161012601</v>
      </c>
      <c r="AL2456" s="23">
        <v>4.5607824336912003E-2</v>
      </c>
      <c r="AM2456" s="63">
        <v>62.266926123644197</v>
      </c>
      <c r="AN2456" s="19"/>
      <c r="AO2456" s="26">
        <v>1.2009434707579199E-2</v>
      </c>
      <c r="AP2456" s="26">
        <v>-1.5047094724650399E-2</v>
      </c>
      <c r="AQ2456" s="26">
        <v>2.99182885919436E-2</v>
      </c>
      <c r="AR2456" s="26">
        <v>-1.05938179476652E-2</v>
      </c>
      <c r="AS2456" s="24">
        <v>7</v>
      </c>
      <c r="AT2456" s="24">
        <v>5</v>
      </c>
      <c r="AU2456" s="24">
        <v>7</v>
      </c>
      <c r="AV2456" s="25">
        <v>5</v>
      </c>
      <c r="AW2456" s="19"/>
      <c r="AX2456" s="29">
        <v>3.2764519775191701E-2</v>
      </c>
      <c r="AY2456" s="30">
        <v>0.77866303049540897</v>
      </c>
      <c r="AZ2456" s="30">
        <v>0.58508139016703398</v>
      </c>
      <c r="BA2456" s="30">
        <v>1.06506879505469</v>
      </c>
      <c r="BB2456" s="62">
        <v>3.3810707300426699E-3</v>
      </c>
      <c r="BC2456" s="108">
        <v>-3.99516914777996</v>
      </c>
      <c r="BD2456" s="22">
        <v>43747</v>
      </c>
      <c r="BE2456" s="22">
        <v>43783</v>
      </c>
      <c r="BF2456" s="24">
        <v>108</v>
      </c>
      <c r="BG2456" s="22">
        <v>43899</v>
      </c>
    </row>
    <row r="2457" spans="2:59" x14ac:dyDescent="0.25">
      <c r="B2457" s="17" t="s">
        <v>2471</v>
      </c>
      <c r="C2457" s="17" t="s">
        <v>6737</v>
      </c>
      <c r="D2457" s="17" t="s">
        <v>3412</v>
      </c>
      <c r="E2457" s="20" t="s">
        <v>7299</v>
      </c>
      <c r="F2457" s="20" t="s">
        <v>3152</v>
      </c>
      <c r="G2457" s="82" t="s">
        <v>7253</v>
      </c>
      <c r="H2457" s="85" t="s">
        <v>7261</v>
      </c>
      <c r="I2457" s="21" t="s">
        <v>7417</v>
      </c>
      <c r="J2457" s="21" t="s">
        <v>8660</v>
      </c>
      <c r="L2457" s="22">
        <v>44015</v>
      </c>
      <c r="M2457" s="98">
        <v>4174.7189999967804</v>
      </c>
      <c r="N2457" s="94">
        <v>4174.7189999967804</v>
      </c>
      <c r="O2457" s="94">
        <v>4179.5201999992096</v>
      </c>
      <c r="P2457" s="62">
        <f t="shared" si="38"/>
        <v>0.99885125570097011</v>
      </c>
      <c r="Q2457" s="22">
        <v>44007</v>
      </c>
      <c r="R2457" s="99">
        <v>22049704.631000001</v>
      </c>
      <c r="S2457" s="99">
        <v>27351978.1600313</v>
      </c>
      <c r="T2457" s="19"/>
      <c r="U2457" s="23">
        <v>-2.1307073257048601E-4</v>
      </c>
      <c r="V2457" s="63">
        <v>-0.57932836007239497</v>
      </c>
      <c r="W2457" s="23">
        <v>3.9969222470972498E-3</v>
      </c>
      <c r="X2457" s="63">
        <v>-9.2030777399631898</v>
      </c>
      <c r="Y2457" s="23">
        <v>3.7351104316258002E-2</v>
      </c>
      <c r="Z2457" s="63">
        <v>16.9357138122141</v>
      </c>
      <c r="AA2457" s="23">
        <v>5.1831814704201E-2</v>
      </c>
      <c r="AB2457" s="63">
        <v>22.0897971800878</v>
      </c>
      <c r="AC2457" s="23">
        <v>0.10391731660638499</v>
      </c>
      <c r="AD2457" s="63">
        <v>30.459028908168001</v>
      </c>
      <c r="AE2457" s="23">
        <v>0.130040924039349</v>
      </c>
      <c r="AF2457" s="64">
        <v>25.1974339878943</v>
      </c>
      <c r="AG2457" s="23">
        <v>-1.97674823539273E-4</v>
      </c>
      <c r="AH2457" s="63">
        <v>-6.1145932831132104</v>
      </c>
      <c r="AI2457" s="23">
        <v>3.94743745091546E-2</v>
      </c>
      <c r="AJ2457" s="63">
        <v>14.0335504231189</v>
      </c>
      <c r="AK2457" s="23">
        <v>0.76848412704886904</v>
      </c>
      <c r="AL2457" s="23">
        <v>4.5788606061250903E-2</v>
      </c>
      <c r="AM2457" s="63">
        <v>28.729881631035799</v>
      </c>
      <c r="AN2457" s="19"/>
      <c r="AO2457" s="26">
        <v>1.2001126968243601E-2</v>
      </c>
      <c r="AP2457" s="26">
        <v>-1.5055206574288601E-2</v>
      </c>
      <c r="AQ2457" s="26">
        <v>2.9664367142686401E-2</v>
      </c>
      <c r="AR2457" s="26">
        <v>-1.08458940549099E-2</v>
      </c>
      <c r="AS2457" s="24">
        <v>7</v>
      </c>
      <c r="AT2457" s="24">
        <v>5</v>
      </c>
      <c r="AU2457" s="24">
        <v>7</v>
      </c>
      <c r="AV2457" s="25">
        <v>5</v>
      </c>
      <c r="AW2457" s="19"/>
      <c r="AX2457" s="29">
        <v>3.2757492286655199E-2</v>
      </c>
      <c r="AY2457" s="30">
        <v>0.69056307952177998</v>
      </c>
      <c r="AZ2457" s="30">
        <v>0.57484142221983303</v>
      </c>
      <c r="BA2457" s="30">
        <v>0.94233872338008995</v>
      </c>
      <c r="BB2457" s="62">
        <v>3.3803112526084099E-3</v>
      </c>
      <c r="BC2457" s="108">
        <v>-4.02357431459677</v>
      </c>
      <c r="BD2457" s="22">
        <v>43747</v>
      </c>
      <c r="BE2457" s="22">
        <v>43783</v>
      </c>
      <c r="BF2457" s="24">
        <v>134</v>
      </c>
      <c r="BG2457" s="22">
        <v>43935</v>
      </c>
    </row>
    <row r="2458" spans="2:59" x14ac:dyDescent="0.25">
      <c r="B2458" s="17" t="s">
        <v>2472</v>
      </c>
      <c r="C2458" s="17" t="s">
        <v>6738</v>
      </c>
      <c r="D2458" s="17" t="s">
        <v>3412</v>
      </c>
      <c r="E2458" s="20" t="s">
        <v>7300</v>
      </c>
      <c r="F2458" s="20" t="s">
        <v>3152</v>
      </c>
      <c r="G2458" s="82" t="s">
        <v>7253</v>
      </c>
      <c r="H2458" s="85" t="s">
        <v>7261</v>
      </c>
      <c r="I2458" s="21" t="s">
        <v>7417</v>
      </c>
      <c r="J2458" s="21" t="s">
        <v>8661</v>
      </c>
      <c r="L2458" s="22">
        <v>44015</v>
      </c>
      <c r="M2458" s="98">
        <v>1145.46639999934</v>
      </c>
      <c r="N2458" s="94">
        <v>1145.46639999934</v>
      </c>
      <c r="O2458" s="94">
        <v>1146.9094999991401</v>
      </c>
      <c r="P2458" s="62">
        <f t="shared" si="38"/>
        <v>0.99874174902221913</v>
      </c>
      <c r="Q2458" s="22">
        <v>44007</v>
      </c>
      <c r="R2458" s="99">
        <v>49424.697999999997</v>
      </c>
      <c r="S2458" s="99">
        <v>8301975.1048984397</v>
      </c>
      <c r="T2458" s="19"/>
      <c r="U2458" s="23">
        <v>-2.2675574655295301E-4</v>
      </c>
      <c r="V2458" s="63">
        <v>-0.58069686147064203</v>
      </c>
      <c r="W2458" s="23">
        <v>3.5844479534716798E-3</v>
      </c>
      <c r="X2458" s="63">
        <v>-9.2443251693184703</v>
      </c>
      <c r="Y2458" s="23">
        <v>3.4768425945003401E-2</v>
      </c>
      <c r="Z2458" s="63">
        <v>16.6774459750741</v>
      </c>
      <c r="AA2458" s="23">
        <v>4.6571753391617697E-2</v>
      </c>
      <c r="AB2458" s="63">
        <v>21.563791048829401</v>
      </c>
      <c r="AC2458" s="23">
        <v>9.2918235484830802E-2</v>
      </c>
      <c r="AD2458" s="63">
        <v>29.359120796027099</v>
      </c>
      <c r="AE2458" s="23">
        <v>0.113201371450559</v>
      </c>
      <c r="AF2458" s="64">
        <v>23.513478729029899</v>
      </c>
      <c r="AG2458" s="23">
        <v>-2.3879763375589399E-4</v>
      </c>
      <c r="AH2458" s="63">
        <v>-6.1187055641348698</v>
      </c>
      <c r="AI2458" s="23">
        <v>3.6843839856374003E-2</v>
      </c>
      <c r="AJ2458" s="63">
        <v>13.770496957848099</v>
      </c>
      <c r="AK2458" s="23">
        <v>0.14503701111971201</v>
      </c>
      <c r="AL2458" s="23">
        <v>3.7056123825095703E-2</v>
      </c>
      <c r="AM2458" s="63">
        <v>13.8742197548709</v>
      </c>
      <c r="AN2458" s="19"/>
      <c r="AO2458" s="26">
        <v>1.19872055493033E-2</v>
      </c>
      <c r="AP2458" s="26">
        <v>-1.50686578117529E-2</v>
      </c>
      <c r="AQ2458" s="26">
        <v>2.9241290410936899E-2</v>
      </c>
      <c r="AR2458" s="26">
        <v>-1.12659366723165E-2</v>
      </c>
      <c r="AS2458" s="24">
        <v>7</v>
      </c>
      <c r="AT2458" s="24">
        <v>5</v>
      </c>
      <c r="AU2458" s="24">
        <v>7</v>
      </c>
      <c r="AV2458" s="25">
        <v>5</v>
      </c>
      <c r="AW2458" s="19"/>
      <c r="AX2458" s="29">
        <v>3.2746459517147698E-2</v>
      </c>
      <c r="AY2458" s="30">
        <v>0.544223231121578</v>
      </c>
      <c r="AZ2458" s="30">
        <v>0.55784134185705603</v>
      </c>
      <c r="BA2458" s="30">
        <v>0.73971816761968501</v>
      </c>
      <c r="BB2458" s="62">
        <v>3.3791158610665699E-3</v>
      </c>
      <c r="BC2458" s="108">
        <v>-4.0708904797211298</v>
      </c>
      <c r="BD2458" s="22">
        <v>43747</v>
      </c>
      <c r="BE2458" s="22">
        <v>43783</v>
      </c>
      <c r="BF2458" s="24">
        <v>138</v>
      </c>
      <c r="BG2458" s="22">
        <v>43941</v>
      </c>
    </row>
    <row r="2459" spans="2:59" x14ac:dyDescent="0.25">
      <c r="B2459" s="17" t="s">
        <v>2473</v>
      </c>
      <c r="C2459" s="17" t="s">
        <v>6739</v>
      </c>
      <c r="D2459" s="17" t="s">
        <v>3412</v>
      </c>
      <c r="E2459" s="20" t="s">
        <v>7294</v>
      </c>
      <c r="F2459" s="20" t="s">
        <v>3152</v>
      </c>
      <c r="G2459" s="82" t="s">
        <v>7253</v>
      </c>
      <c r="H2459" s="85" t="s">
        <v>7261</v>
      </c>
      <c r="I2459" s="21" t="s">
        <v>7417</v>
      </c>
      <c r="J2459" s="21" t="s">
        <v>8662</v>
      </c>
      <c r="L2459" s="22">
        <v>44015</v>
      </c>
      <c r="M2459" s="98">
        <v>1250.8660000003899</v>
      </c>
      <c r="N2459" s="94">
        <v>1250.8660000003899</v>
      </c>
      <c r="O2459" s="94">
        <v>1252.13990000077</v>
      </c>
      <c r="P2459" s="62">
        <f t="shared" si="38"/>
        <v>0.99898262167000729</v>
      </c>
      <c r="Q2459" s="22">
        <v>44007</v>
      </c>
      <c r="R2459" s="99">
        <v>3607275.7710000002</v>
      </c>
      <c r="S2459" s="99">
        <v>3902418.8485781201</v>
      </c>
      <c r="T2459" s="19"/>
      <c r="U2459" s="23">
        <v>-1.9662508202600301E-4</v>
      </c>
      <c r="V2459" s="63">
        <v>-0.57768379501794698</v>
      </c>
      <c r="W2459" s="23">
        <v>4.4921912649442701E-3</v>
      </c>
      <c r="X2459" s="63">
        <v>-9.1535508381784894</v>
      </c>
      <c r="Y2459" s="23">
        <v>4.0459321751768598E-2</v>
      </c>
      <c r="Z2459" s="63">
        <v>17.246535555750601</v>
      </c>
      <c r="AA2459" s="23">
        <v>5.8179367675620597E-2</v>
      </c>
      <c r="AB2459" s="63">
        <v>22.724552477215202</v>
      </c>
      <c r="AC2459" s="23">
        <v>0.117262818368617</v>
      </c>
      <c r="AD2459" s="63">
        <v>31.793579084391201</v>
      </c>
      <c r="AE2459" s="23">
        <v>0.15058535286880201</v>
      </c>
      <c r="AF2459" s="64">
        <v>27.251876870839599</v>
      </c>
      <c r="AG2459" s="23">
        <v>-1.4835519141343E-4</v>
      </c>
      <c r="AH2459" s="63">
        <v>-6.1096613198969898</v>
      </c>
      <c r="AI2459" s="23">
        <v>4.2640391649911201E-2</v>
      </c>
      <c r="AJ2459" s="63">
        <v>14.350152137194501</v>
      </c>
      <c r="AK2459" s="23">
        <v>0.250866000000387</v>
      </c>
      <c r="AL2459" s="23">
        <v>4.55257715602784E-2</v>
      </c>
      <c r="AM2459" s="63">
        <v>10.8600594643649</v>
      </c>
      <c r="AN2459" s="19"/>
      <c r="AO2459" s="26">
        <v>1.20177339485963E-2</v>
      </c>
      <c r="AP2459" s="26">
        <v>-1.5038956149510301E-2</v>
      </c>
      <c r="AQ2459" s="26">
        <v>3.0172221599059398E-2</v>
      </c>
      <c r="AR2459" s="26">
        <v>-1.03416742522313E-2</v>
      </c>
      <c r="AS2459" s="24">
        <v>7</v>
      </c>
      <c r="AT2459" s="24">
        <v>5</v>
      </c>
      <c r="AU2459" s="24">
        <v>7</v>
      </c>
      <c r="AV2459" s="25">
        <v>5</v>
      </c>
      <c r="AW2459" s="19"/>
      <c r="AX2459" s="29">
        <v>3.2771859190215802E-2</v>
      </c>
      <c r="AY2459" s="30">
        <v>0.86697555650243896</v>
      </c>
      <c r="AZ2459" s="30">
        <v>0.59535056444565304</v>
      </c>
      <c r="BA2459" s="30">
        <v>1.1886557755788101</v>
      </c>
      <c r="BB2459" s="62">
        <v>3.3818625454250699E-3</v>
      </c>
      <c r="BC2459" s="108">
        <v>-3.9667587752337599</v>
      </c>
      <c r="BD2459" s="22">
        <v>43747</v>
      </c>
      <c r="BE2459" s="22">
        <v>43783</v>
      </c>
      <c r="BF2459" s="24">
        <v>108</v>
      </c>
      <c r="BG2459" s="22">
        <v>43899</v>
      </c>
    </row>
    <row r="2460" spans="2:59" x14ac:dyDescent="0.25">
      <c r="B2460" s="17" t="s">
        <v>2474</v>
      </c>
      <c r="C2460" s="17" t="s">
        <v>6740</v>
      </c>
      <c r="D2460" s="17" t="s">
        <v>3412</v>
      </c>
      <c r="E2460" s="20" t="s">
        <v>7301</v>
      </c>
      <c r="F2460" s="20" t="s">
        <v>3152</v>
      </c>
      <c r="G2460" s="82" t="s">
        <v>7253</v>
      </c>
      <c r="H2460" s="85" t="s">
        <v>7261</v>
      </c>
      <c r="I2460" s="21" t="s">
        <v>7417</v>
      </c>
      <c r="J2460" s="21" t="s">
        <v>8663</v>
      </c>
      <c r="L2460" s="22">
        <v>44015</v>
      </c>
      <c r="M2460" s="98">
        <v>1232.6928000003099</v>
      </c>
      <c r="N2460" s="94">
        <v>1232.6928000003099</v>
      </c>
      <c r="O2460" s="94">
        <v>1233.8833000008001</v>
      </c>
      <c r="P2460" s="62">
        <f t="shared" si="38"/>
        <v>0.99903515996975611</v>
      </c>
      <c r="Q2460" s="22">
        <v>44007</v>
      </c>
      <c r="R2460" s="99">
        <v>3801179.088</v>
      </c>
      <c r="S2460" s="99">
        <v>3774874.1548398398</v>
      </c>
      <c r="T2460" s="19"/>
      <c r="U2460" s="23">
        <v>-1.9011665972357199E-4</v>
      </c>
      <c r="V2460" s="63">
        <v>-0.57703295278770395</v>
      </c>
      <c r="W2460" s="23">
        <v>4.6902936664992003E-3</v>
      </c>
      <c r="X2460" s="63">
        <v>-9.13374059801572</v>
      </c>
      <c r="Y2460" s="23">
        <v>4.1705212182932903E-2</v>
      </c>
      <c r="Z2460" s="63">
        <v>17.371124598866999</v>
      </c>
      <c r="AA2460" s="23">
        <v>6.0729004830136497E-2</v>
      </c>
      <c r="AB2460" s="63">
        <v>22.979516192659499</v>
      </c>
      <c r="AC2460" s="23">
        <v>0.122645988318254</v>
      </c>
      <c r="AD2460" s="63">
        <v>32.331896079354898</v>
      </c>
      <c r="AE2460" s="23">
        <v>0.158907042832725</v>
      </c>
      <c r="AF2460" s="64">
        <v>28.0840458672319</v>
      </c>
      <c r="AG2460" s="23">
        <v>-1.2864486234320799E-4</v>
      </c>
      <c r="AH2460" s="63">
        <v>-6.1076902869899596</v>
      </c>
      <c r="AI2460" s="23">
        <v>4.3909493104365503E-2</v>
      </c>
      <c r="AJ2460" s="63">
        <v>14.4770622826472</v>
      </c>
      <c r="AK2460" s="23">
        <v>0.23269280000036799</v>
      </c>
      <c r="AL2460" s="23">
        <v>4.9047414333472303E-2</v>
      </c>
      <c r="AM2460" s="63">
        <v>16.940880090638501</v>
      </c>
      <c r="AN2460" s="19"/>
      <c r="AO2460" s="26">
        <v>1.2024411858874399E-2</v>
      </c>
      <c r="AP2460" s="26">
        <v>-1.50325259546662E-2</v>
      </c>
      <c r="AQ2460" s="26">
        <v>3.0375558282685199E-2</v>
      </c>
      <c r="AR2460" s="26">
        <v>-1.0139898209672499E-2</v>
      </c>
      <c r="AS2460" s="24">
        <v>7</v>
      </c>
      <c r="AT2460" s="24">
        <v>5</v>
      </c>
      <c r="AU2460" s="24">
        <v>7</v>
      </c>
      <c r="AV2460" s="25">
        <v>5</v>
      </c>
      <c r="AW2460" s="19"/>
      <c r="AX2460" s="29">
        <v>3.2778021428020998E-2</v>
      </c>
      <c r="AY2460" s="30">
        <v>0.93777293177572596</v>
      </c>
      <c r="AZ2460" s="30">
        <v>0.60358619744783903</v>
      </c>
      <c r="BA2460" s="30">
        <v>1.2881361855943401</v>
      </c>
      <c r="BB2460" s="62">
        <v>3.3825260775120101E-3</v>
      </c>
      <c r="BC2460" s="108">
        <v>-3.9440275584893199</v>
      </c>
      <c r="BD2460" s="22">
        <v>43747</v>
      </c>
      <c r="BE2460" s="22">
        <v>43783</v>
      </c>
      <c r="BF2460" s="24">
        <v>108</v>
      </c>
      <c r="BG2460" s="22">
        <v>43899</v>
      </c>
    </row>
    <row r="2461" spans="2:59" x14ac:dyDescent="0.25">
      <c r="B2461" s="17" t="s">
        <v>2475</v>
      </c>
      <c r="C2461" s="17" t="s">
        <v>6741</v>
      </c>
      <c r="D2461" s="17" t="s">
        <v>3412</v>
      </c>
      <c r="E2461" s="20" t="s">
        <v>7302</v>
      </c>
      <c r="F2461" s="20" t="s">
        <v>3152</v>
      </c>
      <c r="G2461" s="82" t="s">
        <v>7253</v>
      </c>
      <c r="H2461" s="85" t="s">
        <v>7261</v>
      </c>
      <c r="I2461" s="21" t="s">
        <v>7417</v>
      </c>
      <c r="J2461" s="21" t="s">
        <v>8664</v>
      </c>
      <c r="L2461" s="22">
        <v>44015</v>
      </c>
      <c r="M2461" s="98">
        <v>3925.5654000006598</v>
      </c>
      <c r="N2461" s="94">
        <v>3925.5654000006598</v>
      </c>
      <c r="O2461" s="94">
        <v>3930.5108000002801</v>
      </c>
      <c r="P2461" s="62">
        <f t="shared" si="38"/>
        <v>0.99874179203384461</v>
      </c>
      <c r="Q2461" s="22">
        <v>44007</v>
      </c>
      <c r="R2461" s="99">
        <v>35241098.082000002</v>
      </c>
      <c r="S2461" s="99">
        <v>39471455.500624999</v>
      </c>
      <c r="T2461" s="19"/>
      <c r="U2461" s="23">
        <v>-2.2676939352095401E-4</v>
      </c>
      <c r="V2461" s="63">
        <v>-0.58069822616744204</v>
      </c>
      <c r="W2461" s="23">
        <v>3.5843893801939001E-3</v>
      </c>
      <c r="X2461" s="63">
        <v>-9.2443310266535299</v>
      </c>
      <c r="Y2461" s="23">
        <v>3.4767939856465098E-2</v>
      </c>
      <c r="Z2461" s="63">
        <v>16.6773973662348</v>
      </c>
      <c r="AA2461" s="23">
        <v>4.6571258531912497E-2</v>
      </c>
      <c r="AB2461" s="63">
        <v>21.563741562858901</v>
      </c>
      <c r="AC2461" s="23">
        <v>9.2917760332056801E-2</v>
      </c>
      <c r="AD2461" s="63">
        <v>29.359073280735199</v>
      </c>
      <c r="AE2461" s="23">
        <v>0.113200905041595</v>
      </c>
      <c r="AF2461" s="64">
        <v>23.513432088133399</v>
      </c>
      <c r="AG2461" s="23">
        <v>-2.3876207978901199E-4</v>
      </c>
      <c r="AH2461" s="63">
        <v>-6.1187020087381798</v>
      </c>
      <c r="AI2461" s="23">
        <v>3.6843311485427001E-2</v>
      </c>
      <c r="AJ2461" s="63">
        <v>13.770444120746101</v>
      </c>
      <c r="AK2461" s="23">
        <v>0.66295942963333798</v>
      </c>
      <c r="AL2461" s="23">
        <v>4.0748145349425599E-2</v>
      </c>
      <c r="AM2461" s="63">
        <v>18.177411889482801</v>
      </c>
      <c r="AN2461" s="19"/>
      <c r="AO2461" s="26">
        <v>1.1987244392003001E-2</v>
      </c>
      <c r="AP2461" s="26">
        <v>-1.50686704500913E-2</v>
      </c>
      <c r="AQ2461" s="26">
        <v>2.92412719318236E-2</v>
      </c>
      <c r="AR2461" s="26">
        <v>-1.12658553944129E-2</v>
      </c>
      <c r="AS2461" s="24">
        <v>7</v>
      </c>
      <c r="AT2461" s="24">
        <v>5</v>
      </c>
      <c r="AU2461" s="24">
        <v>7</v>
      </c>
      <c r="AV2461" s="25">
        <v>5</v>
      </c>
      <c r="AW2461" s="19"/>
      <c r="AX2461" s="29">
        <v>3.2746446597848297E-2</v>
      </c>
      <c r="AY2461" s="30">
        <v>0.54420548260713997</v>
      </c>
      <c r="AZ2461" s="30">
        <v>0.55783968828472996</v>
      </c>
      <c r="BA2461" s="30">
        <v>0.73969402763486902</v>
      </c>
      <c r="BB2461" s="62">
        <v>3.3791145308350698E-3</v>
      </c>
      <c r="BC2461" s="108">
        <v>-4.0708932057386802</v>
      </c>
      <c r="BD2461" s="22">
        <v>43747</v>
      </c>
      <c r="BE2461" s="22">
        <v>43783</v>
      </c>
      <c r="BF2461" s="24">
        <v>138</v>
      </c>
      <c r="BG2461" s="22">
        <v>43941</v>
      </c>
    </row>
    <row r="2462" spans="2:59" x14ac:dyDescent="0.25">
      <c r="B2462" s="17" t="s">
        <v>2476</v>
      </c>
      <c r="C2462" s="17" t="s">
        <v>6742</v>
      </c>
      <c r="D2462" s="17" t="s">
        <v>3412</v>
      </c>
      <c r="E2462" s="20" t="s">
        <v>7303</v>
      </c>
      <c r="F2462" s="20" t="s">
        <v>3152</v>
      </c>
      <c r="G2462" s="82" t="s">
        <v>7253</v>
      </c>
      <c r="H2462" s="85" t="s">
        <v>7261</v>
      </c>
      <c r="I2462" s="21" t="s">
        <v>7417</v>
      </c>
      <c r="J2462" s="21" t="s">
        <v>8665</v>
      </c>
      <c r="L2462" s="22">
        <v>44015</v>
      </c>
      <c r="M2462" s="98">
        <v>3754.9321999996901</v>
      </c>
      <c r="N2462" s="94">
        <v>3754.9321999996901</v>
      </c>
      <c r="O2462" s="94">
        <v>3759.9098000004901</v>
      </c>
      <c r="P2462" s="62">
        <f t="shared" si="38"/>
        <v>0.99867613845395986</v>
      </c>
      <c r="Q2462" s="22">
        <v>44007</v>
      </c>
      <c r="R2462" s="99">
        <v>47490171.505000003</v>
      </c>
      <c r="S2462" s="99">
        <v>46663152.526749998</v>
      </c>
      <c r="T2462" s="19"/>
      <c r="U2462" s="23">
        <v>-2.34968993936491E-4</v>
      </c>
      <c r="V2462" s="63">
        <v>-0.58151818620899598</v>
      </c>
      <c r="W2462" s="23">
        <v>3.3369639386364698E-3</v>
      </c>
      <c r="X2462" s="63">
        <v>-9.2690735708019893</v>
      </c>
      <c r="Y2462" s="23">
        <v>3.3221149997189101E-2</v>
      </c>
      <c r="Z2462" s="63">
        <v>16.522718380292599</v>
      </c>
      <c r="AA2462" s="23">
        <v>4.34280947101797E-2</v>
      </c>
      <c r="AB2462" s="63">
        <v>21.249425180663799</v>
      </c>
      <c r="AC2462" s="23">
        <v>8.6371225450420794E-2</v>
      </c>
      <c r="AD2462" s="63">
        <v>28.704419792571599</v>
      </c>
      <c r="AE2462" s="23">
        <v>0.10321809681772701</v>
      </c>
      <c r="AF2462" s="64">
        <v>22.515151265746699</v>
      </c>
      <c r="AG2462" s="23">
        <v>-2.6339741179981502E-4</v>
      </c>
      <c r="AH2462" s="63">
        <v>-6.1211655419392601</v>
      </c>
      <c r="AI2462" s="23">
        <v>3.5267870818643098E-2</v>
      </c>
      <c r="AJ2462" s="63">
        <v>13.612900054067699</v>
      </c>
      <c r="AK2462" s="23">
        <v>0.59069551293039702</v>
      </c>
      <c r="AL2462" s="23">
        <v>3.71234582635225E-2</v>
      </c>
      <c r="AM2462" s="63">
        <v>10.951020219188599</v>
      </c>
      <c r="AN2462" s="19"/>
      <c r="AO2462" s="26">
        <v>1.1978942196947199E-2</v>
      </c>
      <c r="AP2462" s="26">
        <v>-1.5076778265211E-2</v>
      </c>
      <c r="AQ2462" s="26">
        <v>2.8987492965825399E-2</v>
      </c>
      <c r="AR2462" s="26">
        <v>-1.1517750409439E-2</v>
      </c>
      <c r="AS2462" s="24">
        <v>7</v>
      </c>
      <c r="AT2462" s="24">
        <v>5</v>
      </c>
      <c r="AU2462" s="24">
        <v>7</v>
      </c>
      <c r="AV2462" s="25">
        <v>5</v>
      </c>
      <c r="AW2462" s="19"/>
      <c r="AX2462" s="29">
        <v>3.2740295297117E-2</v>
      </c>
      <c r="AY2462" s="30">
        <v>0.45669188552892598</v>
      </c>
      <c r="AZ2462" s="30">
        <v>0.54767880083454701</v>
      </c>
      <c r="BA2462" s="30">
        <v>0.61926997769478498</v>
      </c>
      <c r="BB2462" s="62">
        <v>3.37844579884859E-3</v>
      </c>
      <c r="BC2462" s="108">
        <v>-4.0992746198971899</v>
      </c>
      <c r="BD2462" s="22">
        <v>43747</v>
      </c>
      <c r="BE2462" s="22">
        <v>43783</v>
      </c>
      <c r="BF2462" s="24">
        <v>139</v>
      </c>
      <c r="BG2462" s="22">
        <v>43942</v>
      </c>
    </row>
    <row r="2463" spans="2:59" x14ac:dyDescent="0.25">
      <c r="B2463" s="17" t="s">
        <v>2477</v>
      </c>
      <c r="C2463" s="17" t="s">
        <v>6743</v>
      </c>
      <c r="D2463" s="17" t="s">
        <v>3413</v>
      </c>
      <c r="E2463" s="20" t="s">
        <v>7298</v>
      </c>
      <c r="F2463" s="20" t="s">
        <v>3152</v>
      </c>
      <c r="G2463" s="82" t="s">
        <v>7250</v>
      </c>
      <c r="H2463" s="85" t="s">
        <v>7283</v>
      </c>
      <c r="I2463" s="21" t="s">
        <v>7417</v>
      </c>
      <c r="J2463" s="21" t="s">
        <v>8666</v>
      </c>
      <c r="L2463" s="22">
        <v>43788</v>
      </c>
      <c r="M2463" s="98"/>
      <c r="N2463" s="94"/>
      <c r="O2463" s="94">
        <v>2509.7842000015098</v>
      </c>
      <c r="P2463" s="62">
        <f t="shared" si="38"/>
        <v>0</v>
      </c>
      <c r="Q2463" s="22">
        <v>43657</v>
      </c>
      <c r="R2463" s="99"/>
      <c r="S2463" s="99">
        <v>753811.866353516</v>
      </c>
      <c r="T2463" s="19"/>
      <c r="U2463" s="23"/>
      <c r="V2463" s="63"/>
      <c r="W2463" s="23"/>
      <c r="X2463" s="63"/>
      <c r="Y2463" s="23"/>
      <c r="Z2463" s="63"/>
      <c r="AA2463" s="23"/>
      <c r="AB2463" s="63"/>
      <c r="AC2463" s="23"/>
      <c r="AD2463" s="63"/>
      <c r="AE2463" s="23"/>
      <c r="AF2463" s="64"/>
      <c r="AG2463" s="23"/>
      <c r="AH2463" s="63"/>
      <c r="AI2463" s="23"/>
      <c r="AJ2463" s="63"/>
      <c r="AK2463" s="23"/>
      <c r="AL2463" s="23"/>
      <c r="AM2463" s="63"/>
      <c r="AN2463" s="19"/>
      <c r="AO2463" s="26">
        <v>1.3179073959690899E-2</v>
      </c>
      <c r="AP2463" s="26">
        <v>-0.99955305662588201</v>
      </c>
      <c r="AQ2463" s="26">
        <v>0</v>
      </c>
      <c r="AR2463" s="26">
        <v>-0.99959365422837398</v>
      </c>
      <c r="AS2463" s="24"/>
      <c r="AT2463" s="24"/>
      <c r="AU2463" s="24"/>
      <c r="AV2463" s="25"/>
      <c r="AW2463" s="19"/>
      <c r="AX2463" s="29"/>
      <c r="AY2463" s="30"/>
      <c r="AZ2463" s="30"/>
      <c r="BA2463" s="30"/>
      <c r="BB2463" s="62"/>
      <c r="BC2463" s="108">
        <v>-99.960155936889393</v>
      </c>
      <c r="BD2463" s="22">
        <v>43657</v>
      </c>
      <c r="BE2463" s="22">
        <v>43703</v>
      </c>
      <c r="BF2463" s="24"/>
      <c r="BG2463" s="22"/>
    </row>
    <row r="2464" spans="2:59" x14ac:dyDescent="0.25">
      <c r="B2464" s="17" t="s">
        <v>2478</v>
      </c>
      <c r="C2464" s="17" t="s">
        <v>6744</v>
      </c>
      <c r="D2464" s="17" t="s">
        <v>3413</v>
      </c>
      <c r="E2464" s="20" t="s">
        <v>7299</v>
      </c>
      <c r="F2464" s="20" t="s">
        <v>3152</v>
      </c>
      <c r="G2464" s="82" t="s">
        <v>7250</v>
      </c>
      <c r="H2464" s="85" t="s">
        <v>7283</v>
      </c>
      <c r="I2464" s="21" t="s">
        <v>7417</v>
      </c>
      <c r="J2464" s="21" t="s">
        <v>8667</v>
      </c>
      <c r="L2464" s="22">
        <v>43788</v>
      </c>
      <c r="M2464" s="98"/>
      <c r="N2464" s="94"/>
      <c r="O2464" s="94">
        <v>2080.7248999998001</v>
      </c>
      <c r="P2464" s="62">
        <f t="shared" si="38"/>
        <v>0</v>
      </c>
      <c r="Q2464" s="22">
        <v>43657</v>
      </c>
      <c r="R2464" s="99"/>
      <c r="S2464" s="99">
        <v>2081515.5655156299</v>
      </c>
      <c r="T2464" s="19"/>
      <c r="U2464" s="23"/>
      <c r="V2464" s="63"/>
      <c r="W2464" s="23"/>
      <c r="X2464" s="63"/>
      <c r="Y2464" s="23"/>
      <c r="Z2464" s="63"/>
      <c r="AA2464" s="23"/>
      <c r="AB2464" s="63"/>
      <c r="AC2464" s="23"/>
      <c r="AD2464" s="63"/>
      <c r="AE2464" s="23"/>
      <c r="AF2464" s="64"/>
      <c r="AG2464" s="23"/>
      <c r="AH2464" s="63"/>
      <c r="AI2464" s="23"/>
      <c r="AJ2464" s="63"/>
      <c r="AK2464" s="23"/>
      <c r="AL2464" s="23"/>
      <c r="AM2464" s="63"/>
      <c r="AN2464" s="19"/>
      <c r="AO2464" s="26">
        <v>1.3134390603227099E-2</v>
      </c>
      <c r="AP2464" s="26">
        <v>-0.99945987036684503</v>
      </c>
      <c r="AQ2464" s="26">
        <v>0</v>
      </c>
      <c r="AR2464" s="26">
        <v>-0.99950943041476403</v>
      </c>
      <c r="AS2464" s="24"/>
      <c r="AT2464" s="24"/>
      <c r="AU2464" s="24"/>
      <c r="AV2464" s="25"/>
      <c r="AW2464" s="19"/>
      <c r="AX2464" s="29"/>
      <c r="AY2464" s="30"/>
      <c r="AZ2464" s="30"/>
      <c r="BA2464" s="30"/>
      <c r="BB2464" s="62"/>
      <c r="BC2464" s="108">
        <v>-99.951939826365603</v>
      </c>
      <c r="BD2464" s="22">
        <v>43657</v>
      </c>
      <c r="BE2464" s="22">
        <v>43703</v>
      </c>
      <c r="BF2464" s="24"/>
      <c r="BG2464" s="22"/>
    </row>
    <row r="2465" spans="2:59" x14ac:dyDescent="0.25">
      <c r="B2465" s="17" t="s">
        <v>2479</v>
      </c>
      <c r="C2465" s="17" t="s">
        <v>6745</v>
      </c>
      <c r="D2465" s="17" t="s">
        <v>3413</v>
      </c>
      <c r="E2465" s="20" t="s">
        <v>7301</v>
      </c>
      <c r="F2465" s="20" t="s">
        <v>3152</v>
      </c>
      <c r="G2465" s="82" t="s">
        <v>7250</v>
      </c>
      <c r="H2465" s="85" t="s">
        <v>7283</v>
      </c>
      <c r="I2465" s="21" t="s">
        <v>7417</v>
      </c>
      <c r="J2465" s="21" t="s">
        <v>8668</v>
      </c>
      <c r="L2465" s="22">
        <v>43788</v>
      </c>
      <c r="M2465" s="98"/>
      <c r="N2465" s="94"/>
      <c r="O2465" s="94">
        <v>1046.04209999926</v>
      </c>
      <c r="P2465" s="62">
        <f t="shared" si="38"/>
        <v>0</v>
      </c>
      <c r="Q2465" s="22">
        <v>43657</v>
      </c>
      <c r="R2465" s="99"/>
      <c r="S2465" s="99">
        <v>79729.615363647506</v>
      </c>
      <c r="T2465" s="19"/>
      <c r="U2465" s="23"/>
      <c r="V2465" s="63"/>
      <c r="W2465" s="23"/>
      <c r="X2465" s="63"/>
      <c r="Y2465" s="23"/>
      <c r="Z2465" s="63"/>
      <c r="AA2465" s="23"/>
      <c r="AB2465" s="63"/>
      <c r="AC2465" s="23"/>
      <c r="AD2465" s="63"/>
      <c r="AE2465" s="23"/>
      <c r="AF2465" s="64"/>
      <c r="AG2465" s="23"/>
      <c r="AH2465" s="63"/>
      <c r="AI2465" s="23"/>
      <c r="AJ2465" s="63"/>
      <c r="AK2465" s="23"/>
      <c r="AL2465" s="23"/>
      <c r="AM2465" s="63"/>
      <c r="AN2465" s="19"/>
      <c r="AO2465" s="26">
        <v>1.32023771002423E-2</v>
      </c>
      <c r="AP2465" s="26">
        <v>-0.99892870292998803</v>
      </c>
      <c r="AQ2465" s="26">
        <v>0</v>
      </c>
      <c r="AR2465" s="26">
        <v>-0.99902549727936296</v>
      </c>
      <c r="AS2465" s="24"/>
      <c r="AT2465" s="24"/>
      <c r="AU2465" s="24"/>
      <c r="AV2465" s="25"/>
      <c r="AW2465" s="19"/>
      <c r="AX2465" s="29"/>
      <c r="AY2465" s="30"/>
      <c r="AZ2465" s="30"/>
      <c r="BA2465" s="30"/>
      <c r="BB2465" s="62"/>
      <c r="BC2465" s="108">
        <v>-99.904401553212693</v>
      </c>
      <c r="BD2465" s="22">
        <v>43657</v>
      </c>
      <c r="BE2465" s="22">
        <v>43703</v>
      </c>
      <c r="BF2465" s="24"/>
      <c r="BG2465" s="22"/>
    </row>
    <row r="2466" spans="2:59" x14ac:dyDescent="0.25">
      <c r="B2466" s="17" t="s">
        <v>2480</v>
      </c>
      <c r="C2466" s="17" t="s">
        <v>6746</v>
      </c>
      <c r="D2466" s="17" t="s">
        <v>3413</v>
      </c>
      <c r="E2466" s="20" t="s">
        <v>7302</v>
      </c>
      <c r="F2466" s="20" t="s">
        <v>3152</v>
      </c>
      <c r="G2466" s="82" t="s">
        <v>7250</v>
      </c>
      <c r="H2466" s="85" t="s">
        <v>7283</v>
      </c>
      <c r="I2466" s="21" t="s">
        <v>7417</v>
      </c>
      <c r="J2466" s="21" t="s">
        <v>8669</v>
      </c>
      <c r="L2466" s="22">
        <v>43788</v>
      </c>
      <c r="M2466" s="98"/>
      <c r="N2466" s="94"/>
      <c r="O2466" s="94">
        <v>1226.9684999994899</v>
      </c>
      <c r="P2466" s="62">
        <f t="shared" si="38"/>
        <v>0</v>
      </c>
      <c r="Q2466" s="22">
        <v>43657</v>
      </c>
      <c r="R2466" s="99"/>
      <c r="S2466" s="99">
        <v>753520.47449511697</v>
      </c>
      <c r="T2466" s="19"/>
      <c r="U2466" s="23"/>
      <c r="V2466" s="63"/>
      <c r="W2466" s="23"/>
      <c r="X2466" s="63"/>
      <c r="Y2466" s="23"/>
      <c r="Z2466" s="63"/>
      <c r="AA2466" s="23"/>
      <c r="AB2466" s="63"/>
      <c r="AC2466" s="23"/>
      <c r="AD2466" s="63"/>
      <c r="AE2466" s="23"/>
      <c r="AF2466" s="64"/>
      <c r="AG2466" s="23"/>
      <c r="AH2466" s="63"/>
      <c r="AI2466" s="23"/>
      <c r="AJ2466" s="63"/>
      <c r="AK2466" s="23"/>
      <c r="AL2466" s="23"/>
      <c r="AM2466" s="63"/>
      <c r="AN2466" s="19"/>
      <c r="AO2466" s="26">
        <v>1.3115011151967299E-2</v>
      </c>
      <c r="AP2466" s="26">
        <v>-0.99908327838289601</v>
      </c>
      <c r="AQ2466" s="26">
        <v>0</v>
      </c>
      <c r="AR2466" s="26">
        <v>-0.99916776022873799</v>
      </c>
      <c r="AS2466" s="24"/>
      <c r="AT2466" s="24"/>
      <c r="AU2466" s="24"/>
      <c r="AV2466" s="25"/>
      <c r="AW2466" s="19"/>
      <c r="AX2466" s="29"/>
      <c r="AY2466" s="30"/>
      <c r="AZ2466" s="30"/>
      <c r="BA2466" s="30"/>
      <c r="BB2466" s="62"/>
      <c r="BC2466" s="108">
        <v>-99.918498315149904</v>
      </c>
      <c r="BD2466" s="22">
        <v>43657</v>
      </c>
      <c r="BE2466" s="22">
        <v>43703</v>
      </c>
      <c r="BF2466" s="24"/>
      <c r="BG2466" s="22"/>
    </row>
    <row r="2467" spans="2:59" x14ac:dyDescent="0.25">
      <c r="B2467" s="17" t="s">
        <v>2481</v>
      </c>
      <c r="C2467" s="17" t="s">
        <v>6747</v>
      </c>
      <c r="D2467" s="17" t="s">
        <v>3413</v>
      </c>
      <c r="E2467" s="20" t="s">
        <v>7303</v>
      </c>
      <c r="F2467" s="20" t="s">
        <v>3152</v>
      </c>
      <c r="G2467" s="82" t="s">
        <v>7250</v>
      </c>
      <c r="H2467" s="85" t="s">
        <v>7283</v>
      </c>
      <c r="I2467" s="21" t="s">
        <v>7417</v>
      </c>
      <c r="J2467" s="21" t="s">
        <v>8670</v>
      </c>
      <c r="L2467" s="22">
        <v>43788</v>
      </c>
      <c r="M2467" s="98"/>
      <c r="N2467" s="94"/>
      <c r="O2467" s="94">
        <v>999.47269999980904</v>
      </c>
      <c r="P2467" s="62">
        <f t="shared" si="38"/>
        <v>0</v>
      </c>
      <c r="Q2467" s="22">
        <v>43657</v>
      </c>
      <c r="R2467" s="99"/>
      <c r="S2467" s="99">
        <v>968566.02051562502</v>
      </c>
      <c r="T2467" s="19"/>
      <c r="U2467" s="23"/>
      <c r="V2467" s="63"/>
      <c r="W2467" s="23"/>
      <c r="X2467" s="63"/>
      <c r="Y2467" s="23"/>
      <c r="Z2467" s="63"/>
      <c r="AA2467" s="23"/>
      <c r="AB2467" s="63"/>
      <c r="AC2467" s="23"/>
      <c r="AD2467" s="63"/>
      <c r="AE2467" s="23"/>
      <c r="AF2467" s="64"/>
      <c r="AG2467" s="23"/>
      <c r="AH2467" s="63"/>
      <c r="AI2467" s="23"/>
      <c r="AJ2467" s="63"/>
      <c r="AK2467" s="23"/>
      <c r="AL2467" s="23"/>
      <c r="AM2467" s="63"/>
      <c r="AN2467" s="19"/>
      <c r="AO2467" s="26">
        <v>1.3092721641442E-2</v>
      </c>
      <c r="AP2467" s="26">
        <v>-0.99887355687096702</v>
      </c>
      <c r="AQ2467" s="26">
        <v>0</v>
      </c>
      <c r="AR2467" s="26">
        <v>-0.99897788124741105</v>
      </c>
      <c r="AS2467" s="24"/>
      <c r="AT2467" s="24"/>
      <c r="AU2467" s="24"/>
      <c r="AV2467" s="25"/>
      <c r="AW2467" s="19"/>
      <c r="AX2467" s="29"/>
      <c r="AY2467" s="30"/>
      <c r="AZ2467" s="30"/>
      <c r="BA2467" s="30"/>
      <c r="BB2467" s="62"/>
      <c r="BC2467" s="108">
        <v>-99.899947242229203</v>
      </c>
      <c r="BD2467" s="22">
        <v>43657</v>
      </c>
      <c r="BE2467" s="22">
        <v>43703</v>
      </c>
      <c r="BF2467" s="24"/>
      <c r="BG2467" s="22"/>
    </row>
    <row r="2468" spans="2:59" x14ac:dyDescent="0.25">
      <c r="B2468" s="17" t="s">
        <v>2482</v>
      </c>
      <c r="C2468" s="17" t="s">
        <v>6748</v>
      </c>
      <c r="D2468" s="17" t="s">
        <v>3414</v>
      </c>
      <c r="E2468" s="20" t="s">
        <v>7297</v>
      </c>
      <c r="F2468" s="20" t="s">
        <v>3152</v>
      </c>
      <c r="G2468" s="82" t="s">
        <v>7254</v>
      </c>
      <c r="H2468" s="85" t="s">
        <v>7266</v>
      </c>
      <c r="I2468" s="21" t="s">
        <v>7417</v>
      </c>
      <c r="J2468" s="21" t="s">
        <v>8671</v>
      </c>
      <c r="L2468" s="22">
        <v>44015</v>
      </c>
      <c r="M2468" s="98">
        <v>1055.6160000003899</v>
      </c>
      <c r="N2468" s="94">
        <v>1055.6160000003899</v>
      </c>
      <c r="O2468" s="94">
        <v>1055.64499999955</v>
      </c>
      <c r="P2468" s="62">
        <f t="shared" si="38"/>
        <v>0.9999725286444211</v>
      </c>
      <c r="Q2468" s="22">
        <v>43984</v>
      </c>
      <c r="R2468" s="99">
        <v>12052317.965</v>
      </c>
      <c r="S2468" s="99">
        <v>25253105.739624999</v>
      </c>
      <c r="T2468" s="19"/>
      <c r="U2468" s="23">
        <v>1.20310360216536E-5</v>
      </c>
      <c r="V2468" s="63">
        <v>-0.55681818321318099</v>
      </c>
      <c r="W2468" s="23">
        <v>2.1394930445239901E-4</v>
      </c>
      <c r="X2468" s="63">
        <v>-9.5813750342204003</v>
      </c>
      <c r="Y2468" s="23">
        <v>2.0587103266734599E-2</v>
      </c>
      <c r="Z2468" s="63">
        <v>15.259313707254501</v>
      </c>
      <c r="AA2468" s="23">
        <v>3.4680786309763803E-2</v>
      </c>
      <c r="AB2468" s="63">
        <v>20.3746943406295</v>
      </c>
      <c r="AC2468" s="23"/>
      <c r="AD2468" s="63"/>
      <c r="AE2468" s="23"/>
      <c r="AF2468" s="64"/>
      <c r="AG2468" s="23">
        <v>3.7290713589754898E-4</v>
      </c>
      <c r="AH2468" s="63">
        <v>-6.0575350871658902</v>
      </c>
      <c r="AI2468" s="23">
        <v>2.2101100494182901E-2</v>
      </c>
      <c r="AJ2468" s="63">
        <v>12.296223021621699</v>
      </c>
      <c r="AK2468" s="23">
        <v>5.4044946007706998E-2</v>
      </c>
      <c r="AL2468" s="23">
        <v>2.9319287494217899E-2</v>
      </c>
      <c r="AM2468" s="63">
        <v>26.124224027531501</v>
      </c>
      <c r="AN2468" s="19"/>
      <c r="AO2468" s="26">
        <v>5.30754738247197E-3</v>
      </c>
      <c r="AP2468" s="26">
        <v>-6.5741335729398998E-3</v>
      </c>
      <c r="AQ2468" s="26">
        <v>8.9439605708321306E-3</v>
      </c>
      <c r="AR2468" s="26">
        <v>-3.17536560396547E-3</v>
      </c>
      <c r="AS2468" s="24">
        <v>9</v>
      </c>
      <c r="AT2468" s="24">
        <v>3</v>
      </c>
      <c r="AU2468" s="24">
        <v>7</v>
      </c>
      <c r="AV2468" s="25">
        <v>5</v>
      </c>
      <c r="AW2468" s="19"/>
      <c r="AX2468" s="29">
        <v>1.2282246227951E-2</v>
      </c>
      <c r="AY2468" s="30">
        <v>0.32924338294924399</v>
      </c>
      <c r="AZ2468" s="30">
        <v>0.511038302198358</v>
      </c>
      <c r="BA2468" s="30">
        <v>0.44630961795292001</v>
      </c>
      <c r="BB2468" s="62">
        <v>1.2683314239257E-3</v>
      </c>
      <c r="BC2468" s="108">
        <v>-1.4651325551258201</v>
      </c>
      <c r="BD2468" s="22">
        <v>43753</v>
      </c>
      <c r="BE2468" s="22">
        <v>43783</v>
      </c>
      <c r="BF2468" s="24">
        <v>45</v>
      </c>
      <c r="BG2468" s="22">
        <v>43816</v>
      </c>
    </row>
    <row r="2469" spans="2:59" x14ac:dyDescent="0.25">
      <c r="B2469" s="17" t="s">
        <v>2483</v>
      </c>
      <c r="C2469" s="17" t="s">
        <v>6749</v>
      </c>
      <c r="D2469" s="17" t="s">
        <v>3414</v>
      </c>
      <c r="E2469" s="20" t="s">
        <v>7298</v>
      </c>
      <c r="F2469" s="20" t="s">
        <v>3152</v>
      </c>
      <c r="G2469" s="82" t="s">
        <v>7254</v>
      </c>
      <c r="H2469" s="85" t="s">
        <v>7266</v>
      </c>
      <c r="I2469" s="21" t="s">
        <v>7417</v>
      </c>
      <c r="J2469" s="21" t="s">
        <v>8672</v>
      </c>
      <c r="L2469" s="22">
        <v>44015</v>
      </c>
      <c r="M2469" s="98">
        <v>2152.8059000000399</v>
      </c>
      <c r="N2469" s="94">
        <v>2152.8059000000399</v>
      </c>
      <c r="O2469" s="94">
        <v>2154.2368000000702</v>
      </c>
      <c r="P2469" s="62">
        <f t="shared" si="38"/>
        <v>0.9993357740430252</v>
      </c>
      <c r="Q2469" s="22">
        <v>43984</v>
      </c>
      <c r="R2469" s="99">
        <v>2709519.523</v>
      </c>
      <c r="S2469" s="99">
        <v>2717867.1351445299</v>
      </c>
      <c r="T2469" s="19"/>
      <c r="U2469" s="23">
        <v>-8.5004621723783202E-6</v>
      </c>
      <c r="V2469" s="63">
        <v>-0.55887133303258496</v>
      </c>
      <c r="W2469" s="23">
        <v>-4.0247526885650603E-4</v>
      </c>
      <c r="X2469" s="63">
        <v>-9.6430174915585702</v>
      </c>
      <c r="Y2469" s="23">
        <v>1.6777395034296198E-2</v>
      </c>
      <c r="Z2469" s="63">
        <v>14.8783428840106</v>
      </c>
      <c r="AA2469" s="23">
        <v>3.08507382687822E-2</v>
      </c>
      <c r="AB2469" s="63">
        <v>19.991689536545898</v>
      </c>
      <c r="AC2469" s="23">
        <v>6.5106009618830299E-2</v>
      </c>
      <c r="AD2469" s="63">
        <v>26.5778982094198</v>
      </c>
      <c r="AE2469" s="23">
        <v>9.1750616404169705E-2</v>
      </c>
      <c r="AF2469" s="64">
        <v>21.368403224390899</v>
      </c>
      <c r="AG2469" s="23">
        <v>3.11225669065607E-4</v>
      </c>
      <c r="AH2469" s="63">
        <v>-6.0637032338490799</v>
      </c>
      <c r="AI2469" s="23">
        <v>1.8223010851215801E-2</v>
      </c>
      <c r="AJ2469" s="63">
        <v>11.908414057325</v>
      </c>
      <c r="AK2469" s="23">
        <v>0.67186513720429497</v>
      </c>
      <c r="AL2469" s="23">
        <v>4.1581384586606901E-2</v>
      </c>
      <c r="AM2469" s="63">
        <v>27.4693307789857</v>
      </c>
      <c r="AN2469" s="19"/>
      <c r="AO2469" s="26">
        <v>5.28695710818283E-3</v>
      </c>
      <c r="AP2469" s="26">
        <v>-6.5946318509304503E-3</v>
      </c>
      <c r="AQ2469" s="26">
        <v>8.3222136199765408E-3</v>
      </c>
      <c r="AR2469" s="26">
        <v>-3.8102103326309602E-3</v>
      </c>
      <c r="AS2469" s="24">
        <v>8</v>
      </c>
      <c r="AT2469" s="24">
        <v>4</v>
      </c>
      <c r="AU2469" s="24">
        <v>7</v>
      </c>
      <c r="AV2469" s="25">
        <v>5</v>
      </c>
      <c r="AW2469" s="19"/>
      <c r="AX2469" s="29">
        <v>1.22915427063526E-2</v>
      </c>
      <c r="AY2469" s="30">
        <v>6.01777221153839E-2</v>
      </c>
      <c r="AZ2469" s="30">
        <v>0.499178487846621</v>
      </c>
      <c r="BA2469" s="30">
        <v>8.0648425859862996E-2</v>
      </c>
      <c r="BB2469" s="62">
        <v>1.2692586754360501E-3</v>
      </c>
      <c r="BC2469" s="108">
        <v>-1.5258613982005</v>
      </c>
      <c r="BD2469" s="22">
        <v>43753</v>
      </c>
      <c r="BE2469" s="22">
        <v>43783</v>
      </c>
      <c r="BF2469" s="24">
        <v>57</v>
      </c>
      <c r="BG2469" s="22">
        <v>43832</v>
      </c>
    </row>
    <row r="2470" spans="2:59" x14ac:dyDescent="0.25">
      <c r="B2470" s="17" t="s">
        <v>2484</v>
      </c>
      <c r="C2470" s="17" t="s">
        <v>6750</v>
      </c>
      <c r="D2470" s="17" t="s">
        <v>3414</v>
      </c>
      <c r="E2470" s="20" t="s">
        <v>7299</v>
      </c>
      <c r="F2470" s="20" t="s">
        <v>3152</v>
      </c>
      <c r="G2470" s="82" t="s">
        <v>7254</v>
      </c>
      <c r="H2470" s="85" t="s">
        <v>7266</v>
      </c>
      <c r="I2470" s="21" t="s">
        <v>7417</v>
      </c>
      <c r="J2470" s="21" t="s">
        <v>8673</v>
      </c>
      <c r="L2470" s="22">
        <v>44015</v>
      </c>
      <c r="M2470" s="98">
        <v>2154.5142999999198</v>
      </c>
      <c r="N2470" s="94">
        <v>2154.5142999999198</v>
      </c>
      <c r="O2470" s="94">
        <v>2156.2210000008299</v>
      </c>
      <c r="P2470" s="62">
        <f t="shared" si="38"/>
        <v>0.99920847631067988</v>
      </c>
      <c r="Q2470" s="22">
        <v>43984</v>
      </c>
      <c r="R2470" s="99">
        <v>97392456.010000005</v>
      </c>
      <c r="S2470" s="99">
        <v>70719299.849999994</v>
      </c>
      <c r="T2470" s="19"/>
      <c r="U2470" s="23">
        <v>-1.25780834423495E-5</v>
      </c>
      <c r="V2470" s="63">
        <v>-0.55927909515958196</v>
      </c>
      <c r="W2470" s="23">
        <v>-5.2568891715054601E-4</v>
      </c>
      <c r="X2470" s="63">
        <v>-9.6553388563770604</v>
      </c>
      <c r="Y2470" s="23">
        <v>1.6017172156352899E-2</v>
      </c>
      <c r="Z2470" s="63">
        <v>14.8023205962236</v>
      </c>
      <c r="AA2470" s="23">
        <v>2.9301381073309998E-2</v>
      </c>
      <c r="AB2470" s="63">
        <v>19.8367538169841</v>
      </c>
      <c r="AC2470" s="23">
        <v>6.1911101010991801E-2</v>
      </c>
      <c r="AD2470" s="63">
        <v>26.2584073486214</v>
      </c>
      <c r="AE2470" s="23">
        <v>8.7139026321965504E-2</v>
      </c>
      <c r="AF2470" s="64">
        <v>20.907244216155998</v>
      </c>
      <c r="AG2470" s="23">
        <v>2.9890376572438998E-4</v>
      </c>
      <c r="AH2470" s="63">
        <v>-6.0649354241831999</v>
      </c>
      <c r="AI2470" s="23">
        <v>1.74491488960484E-2</v>
      </c>
      <c r="AJ2470" s="63">
        <v>11.8310278618155</v>
      </c>
      <c r="AK2470" s="23">
        <v>0.67318031296832503</v>
      </c>
      <c r="AL2470" s="23">
        <v>4.1646312067314298E-2</v>
      </c>
      <c r="AM2470" s="63">
        <v>27.600848355388699</v>
      </c>
      <c r="AN2470" s="19"/>
      <c r="AO2470" s="26">
        <v>5.2827618073933999E-3</v>
      </c>
      <c r="AP2470" s="26">
        <v>-6.5986621875708798E-3</v>
      </c>
      <c r="AQ2470" s="26">
        <v>8.1979177484754508E-3</v>
      </c>
      <c r="AR2470" s="26">
        <v>-3.9370705744659097E-3</v>
      </c>
      <c r="AS2470" s="24">
        <v>8</v>
      </c>
      <c r="AT2470" s="24">
        <v>4</v>
      </c>
      <c r="AU2470" s="24">
        <v>7</v>
      </c>
      <c r="AV2470" s="25">
        <v>5</v>
      </c>
      <c r="AW2470" s="19"/>
      <c r="AX2470" s="29">
        <v>1.2286999865282301E-2</v>
      </c>
      <c r="AY2470" s="30">
        <v>-5.4333885132280102E-2</v>
      </c>
      <c r="AZ2470" s="30">
        <v>0.49420027425776403</v>
      </c>
      <c r="BA2470" s="30">
        <v>-7.2598544917696003E-2</v>
      </c>
      <c r="BB2470" s="62">
        <v>1.2687834512985299E-3</v>
      </c>
      <c r="BC2470" s="108">
        <v>-1.53800024950033</v>
      </c>
      <c r="BD2470" s="22">
        <v>43753</v>
      </c>
      <c r="BE2470" s="22">
        <v>43783</v>
      </c>
      <c r="BF2470" s="24">
        <v>57</v>
      </c>
      <c r="BG2470" s="22">
        <v>43832</v>
      </c>
    </row>
    <row r="2471" spans="2:59" x14ac:dyDescent="0.25">
      <c r="B2471" s="17" t="s">
        <v>2485</v>
      </c>
      <c r="C2471" s="17" t="s">
        <v>6751</v>
      </c>
      <c r="D2471" s="17" t="s">
        <v>3414</v>
      </c>
      <c r="E2471" s="20" t="s">
        <v>7300</v>
      </c>
      <c r="F2471" s="20" t="s">
        <v>3152</v>
      </c>
      <c r="G2471" s="82" t="s">
        <v>7254</v>
      </c>
      <c r="H2471" s="85" t="s">
        <v>7266</v>
      </c>
      <c r="I2471" s="21" t="s">
        <v>7417</v>
      </c>
      <c r="J2471" s="21" t="s">
        <v>8674</v>
      </c>
      <c r="L2471" s="22">
        <v>44015</v>
      </c>
      <c r="M2471" s="98">
        <v>1094.8638000004</v>
      </c>
      <c r="N2471" s="94">
        <v>1094.8638000004</v>
      </c>
      <c r="O2471" s="94">
        <v>1096.1966999992701</v>
      </c>
      <c r="P2471" s="62">
        <f t="shared" si="38"/>
        <v>0.9987840685901801</v>
      </c>
      <c r="Q2471" s="22">
        <v>43984</v>
      </c>
      <c r="R2471" s="99">
        <v>72081.462</v>
      </c>
      <c r="S2471" s="99">
        <v>14425318.0012656</v>
      </c>
      <c r="T2471" s="19"/>
      <c r="U2471" s="23">
        <v>-2.63039491983363E-5</v>
      </c>
      <c r="V2471" s="63">
        <v>-0.56065168173517999</v>
      </c>
      <c r="W2471" s="23">
        <v>-9.3649901555181703E-4</v>
      </c>
      <c r="X2471" s="63">
        <v>-9.6964198662171803</v>
      </c>
      <c r="Y2471" s="23">
        <v>1.34886666310194E-2</v>
      </c>
      <c r="Z2471" s="63">
        <v>14.549470043683</v>
      </c>
      <c r="AA2471" s="23">
        <v>2.4155011440598201E-2</v>
      </c>
      <c r="AB2471" s="63">
        <v>19.322116853727501</v>
      </c>
      <c r="AC2471" s="23">
        <v>5.1331727683646002E-2</v>
      </c>
      <c r="AD2471" s="63">
        <v>25.200470015901399</v>
      </c>
      <c r="AE2471" s="23">
        <v>7.0649561263053301E-2</v>
      </c>
      <c r="AF2471" s="64">
        <v>19.258297710272</v>
      </c>
      <c r="AG2471" s="23">
        <v>2.5781540716707197E-4</v>
      </c>
      <c r="AH2471" s="63">
        <v>-6.0690442600389396</v>
      </c>
      <c r="AI2471" s="23">
        <v>1.487538190122E-2</v>
      </c>
      <c r="AJ2471" s="63">
        <v>11.573651162325399</v>
      </c>
      <c r="AK2471" s="23">
        <v>9.45901524629153E-2</v>
      </c>
      <c r="AL2471" s="23">
        <v>2.4578383598054601E-2</v>
      </c>
      <c r="AM2471" s="63">
        <v>8.8295338891912305</v>
      </c>
      <c r="AN2471" s="19"/>
      <c r="AO2471" s="26">
        <v>5.2690692864416598E-3</v>
      </c>
      <c r="AP2471" s="26">
        <v>-6.6123498127126402E-3</v>
      </c>
      <c r="AQ2471" s="26">
        <v>7.7835862102801903E-3</v>
      </c>
      <c r="AR2471" s="26">
        <v>-4.3600188619166104E-3</v>
      </c>
      <c r="AS2471" s="24">
        <v>8</v>
      </c>
      <c r="AT2471" s="24">
        <v>4</v>
      </c>
      <c r="AU2471" s="24">
        <v>7</v>
      </c>
      <c r="AV2471" s="25">
        <v>5</v>
      </c>
      <c r="AW2471" s="19"/>
      <c r="AX2471" s="29">
        <v>1.22735754571113E-2</v>
      </c>
      <c r="AY2471" s="30">
        <v>-0.43524796280326</v>
      </c>
      <c r="AZ2471" s="30">
        <v>0.47766253636609701</v>
      </c>
      <c r="BA2471" s="30">
        <v>-0.575733192312327</v>
      </c>
      <c r="BB2471" s="62">
        <v>1.26737705844562E-3</v>
      </c>
      <c r="BC2471" s="108">
        <v>-1.57846308801345</v>
      </c>
      <c r="BD2471" s="22">
        <v>43753</v>
      </c>
      <c r="BE2471" s="22">
        <v>43783</v>
      </c>
      <c r="BF2471" s="24">
        <v>60</v>
      </c>
      <c r="BG2471" s="22">
        <v>43837</v>
      </c>
    </row>
    <row r="2472" spans="2:59" x14ac:dyDescent="0.25">
      <c r="B2472" s="17" t="s">
        <v>2486</v>
      </c>
      <c r="C2472" s="17" t="s">
        <v>6752</v>
      </c>
      <c r="D2472" s="17" t="s">
        <v>3414</v>
      </c>
      <c r="E2472" s="20" t="s">
        <v>7302</v>
      </c>
      <c r="F2472" s="20" t="s">
        <v>3152</v>
      </c>
      <c r="G2472" s="82" t="s">
        <v>7254</v>
      </c>
      <c r="H2472" s="85" t="s">
        <v>7266</v>
      </c>
      <c r="I2472" s="21" t="s">
        <v>7417</v>
      </c>
      <c r="J2472" s="21" t="s">
        <v>8675</v>
      </c>
      <c r="L2472" s="22">
        <v>44015</v>
      </c>
      <c r="M2472" s="98">
        <v>2045.80470000021</v>
      </c>
      <c r="N2472" s="94">
        <v>2045.80470000021</v>
      </c>
      <c r="O2472" s="94">
        <v>2047.68119999953</v>
      </c>
      <c r="P2472" s="62">
        <f t="shared" si="38"/>
        <v>0.99908359758378384</v>
      </c>
      <c r="Q2472" s="22">
        <v>43984</v>
      </c>
      <c r="R2472" s="99">
        <v>130559651.60699999</v>
      </c>
      <c r="S2472" s="99">
        <v>105736955.89425001</v>
      </c>
      <c r="T2472" s="19"/>
      <c r="U2472" s="23">
        <v>-1.66679801623104E-5</v>
      </c>
      <c r="V2472" s="63">
        <v>-0.55968808483157795</v>
      </c>
      <c r="W2472" s="23">
        <v>-6.4656426275178102E-4</v>
      </c>
      <c r="X2472" s="63">
        <v>-9.6674263909371803</v>
      </c>
      <c r="Y2472" s="23">
        <v>1.38399389379629E-2</v>
      </c>
      <c r="Z2472" s="63">
        <v>14.584597274384601</v>
      </c>
      <c r="AA2472" s="23">
        <v>2.4510011109669001E-2</v>
      </c>
      <c r="AB2472" s="63">
        <v>19.3576168206346</v>
      </c>
      <c r="AC2472" s="23">
        <v>5.1696106687813902E-2</v>
      </c>
      <c r="AD2472" s="63">
        <v>25.236907916318199</v>
      </c>
      <c r="AE2472" s="23">
        <v>7.1020685394614702E-2</v>
      </c>
      <c r="AF2472" s="64">
        <v>19.295410123420901</v>
      </c>
      <c r="AG2472" s="23">
        <v>2.8676646797976002E-4</v>
      </c>
      <c r="AH2472" s="63">
        <v>-6.06614915395767</v>
      </c>
      <c r="AI2472" s="23">
        <v>1.5227131363644701E-2</v>
      </c>
      <c r="AJ2472" s="63">
        <v>11.6088261085679</v>
      </c>
      <c r="AK2472" s="23">
        <v>0.58876820035569799</v>
      </c>
      <c r="AL2472" s="23">
        <v>3.7380574354756398E-2</v>
      </c>
      <c r="AM2472" s="63">
        <v>19.159637094126101</v>
      </c>
      <c r="AN2472" s="19"/>
      <c r="AO2472" s="26">
        <v>5.2690696738864097E-3</v>
      </c>
      <c r="AP2472" s="26">
        <v>-6.6123336382588596E-3</v>
      </c>
      <c r="AQ2472" s="26">
        <v>7.7836740929342297E-3</v>
      </c>
      <c r="AR2472" s="26">
        <v>-4.3599644504865899E-3</v>
      </c>
      <c r="AS2472" s="24">
        <v>8</v>
      </c>
      <c r="AT2472" s="24">
        <v>4</v>
      </c>
      <c r="AU2472" s="24">
        <v>7</v>
      </c>
      <c r="AV2472" s="25">
        <v>5</v>
      </c>
      <c r="AW2472" s="19"/>
      <c r="AX2472" s="29">
        <v>1.22695425401434E-2</v>
      </c>
      <c r="AY2472" s="30">
        <v>-0.41136687998414301</v>
      </c>
      <c r="AZ2472" s="30">
        <v>0.47876531439123898</v>
      </c>
      <c r="BA2472" s="30">
        <v>-0.54440436999448105</v>
      </c>
      <c r="BB2472" s="62">
        <v>1.26695990877352E-3</v>
      </c>
      <c r="BC2472" s="108">
        <v>-1.57845852980063</v>
      </c>
      <c r="BD2472" s="22">
        <v>43753</v>
      </c>
      <c r="BE2472" s="22">
        <v>43783</v>
      </c>
      <c r="BF2472" s="24">
        <v>60</v>
      </c>
      <c r="BG2472" s="22">
        <v>43837</v>
      </c>
    </row>
    <row r="2473" spans="2:59" x14ac:dyDescent="0.25">
      <c r="B2473" s="17" t="s">
        <v>2487</v>
      </c>
      <c r="C2473" s="17" t="s">
        <v>6753</v>
      </c>
      <c r="D2473" s="17" t="s">
        <v>3414</v>
      </c>
      <c r="E2473" s="20" t="s">
        <v>7303</v>
      </c>
      <c r="F2473" s="20" t="s">
        <v>3152</v>
      </c>
      <c r="G2473" s="82" t="s">
        <v>7254</v>
      </c>
      <c r="H2473" s="85" t="s">
        <v>7266</v>
      </c>
      <c r="I2473" s="21" t="s">
        <v>7417</v>
      </c>
      <c r="J2473" s="21" t="s">
        <v>8676</v>
      </c>
      <c r="L2473" s="22">
        <v>44015</v>
      </c>
      <c r="M2473" s="98">
        <v>1920.3441000003399</v>
      </c>
      <c r="N2473" s="94">
        <v>1920.3441000003399</v>
      </c>
      <c r="O2473" s="94">
        <v>1922.3334999997201</v>
      </c>
      <c r="P2473" s="62">
        <f t="shared" si="38"/>
        <v>0.9989651119332934</v>
      </c>
      <c r="Q2473" s="22">
        <v>43984</v>
      </c>
      <c r="R2473" s="99">
        <v>208000938.426</v>
      </c>
      <c r="S2473" s="99">
        <v>164842370.07225001</v>
      </c>
      <c r="T2473" s="19"/>
      <c r="U2473" s="23">
        <v>-2.0464663975872099E-5</v>
      </c>
      <c r="V2473" s="63">
        <v>-0.56006775321293401</v>
      </c>
      <c r="W2473" s="23">
        <v>-7.6121067286294398E-4</v>
      </c>
      <c r="X2473" s="63">
        <v>-9.6788910319592105</v>
      </c>
      <c r="Y2473" s="23">
        <v>1.22821057866531E-2</v>
      </c>
      <c r="Z2473" s="63">
        <v>14.428813959253601</v>
      </c>
      <c r="AA2473" s="23">
        <v>2.1132430758370901E-2</v>
      </c>
      <c r="AB2473" s="63">
        <v>19.019858785497501</v>
      </c>
      <c r="AC2473" s="23">
        <v>4.4566380553078502E-2</v>
      </c>
      <c r="AD2473" s="63">
        <v>24.5239353028301</v>
      </c>
      <c r="AE2473" s="23">
        <v>6.0043169147320399E-2</v>
      </c>
      <c r="AF2473" s="64">
        <v>18.197658498684198</v>
      </c>
      <c r="AG2473" s="23">
        <v>2.7528685495781198E-4</v>
      </c>
      <c r="AH2473" s="63">
        <v>-6.0672971152598603</v>
      </c>
      <c r="AI2473" s="23">
        <v>1.36380085841665E-2</v>
      </c>
      <c r="AJ2473" s="63">
        <v>11.449913830627301</v>
      </c>
      <c r="AK2473" s="23">
        <v>0.49137035716557897</v>
      </c>
      <c r="AL2473" s="23">
        <v>3.21912179460924E-2</v>
      </c>
      <c r="AM2473" s="63">
        <v>9.4198527751141192</v>
      </c>
      <c r="AN2473" s="19"/>
      <c r="AO2473" s="26">
        <v>5.2594274202419902E-3</v>
      </c>
      <c r="AP2473" s="26">
        <v>-6.6218449983352903E-3</v>
      </c>
      <c r="AQ2473" s="26">
        <v>7.4937333938578403E-3</v>
      </c>
      <c r="AR2473" s="26">
        <v>-4.6559578531741898E-3</v>
      </c>
      <c r="AS2473" s="24">
        <v>8</v>
      </c>
      <c r="AT2473" s="24">
        <v>4</v>
      </c>
      <c r="AU2473" s="24">
        <v>7</v>
      </c>
      <c r="AV2473" s="25">
        <v>5</v>
      </c>
      <c r="AW2473" s="19"/>
      <c r="AX2473" s="29">
        <v>1.22592006279592E-2</v>
      </c>
      <c r="AY2473" s="30">
        <v>-0.66330628874584396</v>
      </c>
      <c r="AZ2473" s="30">
        <v>0.46788593958353902</v>
      </c>
      <c r="BA2473" s="30">
        <v>-0.87185723997299602</v>
      </c>
      <c r="BB2473" s="62">
        <v>1.2658777214664999E-3</v>
      </c>
      <c r="BC2473" s="108">
        <v>-1.6129966169937699</v>
      </c>
      <c r="BD2473" s="22">
        <v>43745</v>
      </c>
      <c r="BE2473" s="22">
        <v>43783</v>
      </c>
      <c r="BF2473" s="24">
        <v>73</v>
      </c>
      <c r="BG2473" s="22">
        <v>43846</v>
      </c>
    </row>
    <row r="2474" spans="2:59" x14ac:dyDescent="0.25">
      <c r="B2474" s="17" t="s">
        <v>2488</v>
      </c>
      <c r="C2474" s="17" t="s">
        <v>6754</v>
      </c>
      <c r="D2474" s="17" t="s">
        <v>3415</v>
      </c>
      <c r="E2474" s="20" t="s">
        <v>7288</v>
      </c>
      <c r="F2474" s="20" t="s">
        <v>3150</v>
      </c>
      <c r="G2474" s="82" t="s">
        <v>7249</v>
      </c>
      <c r="H2474" s="85" t="s">
        <v>7257</v>
      </c>
      <c r="I2474" s="21" t="s">
        <v>7417</v>
      </c>
      <c r="J2474" s="21" t="s">
        <v>8677</v>
      </c>
      <c r="L2474" s="22">
        <v>43623</v>
      </c>
      <c r="M2474" s="98"/>
      <c r="N2474" s="94"/>
      <c r="O2474" s="94"/>
      <c r="P2474" s="62" t="str">
        <f t="shared" si="38"/>
        <v/>
      </c>
      <c r="Q2474" s="22"/>
      <c r="R2474" s="99"/>
      <c r="S2474" s="99"/>
      <c r="T2474" s="19"/>
      <c r="U2474" s="23"/>
      <c r="V2474" s="63"/>
      <c r="W2474" s="23"/>
      <c r="X2474" s="63"/>
      <c r="Y2474" s="23"/>
      <c r="Z2474" s="63"/>
      <c r="AA2474" s="23"/>
      <c r="AB2474" s="63"/>
      <c r="AC2474" s="23"/>
      <c r="AD2474" s="63"/>
      <c r="AE2474" s="23"/>
      <c r="AF2474" s="64"/>
      <c r="AG2474" s="23"/>
      <c r="AH2474" s="63"/>
      <c r="AI2474" s="23"/>
      <c r="AJ2474" s="63"/>
      <c r="AK2474" s="23"/>
      <c r="AL2474" s="23"/>
      <c r="AM2474" s="63"/>
      <c r="AN2474" s="19"/>
      <c r="AO2474" s="26"/>
      <c r="AP2474" s="26"/>
      <c r="AQ2474" s="26"/>
      <c r="AR2474" s="26"/>
      <c r="AS2474" s="24"/>
      <c r="AT2474" s="24"/>
      <c r="AU2474" s="24"/>
      <c r="AV2474" s="25"/>
      <c r="AW2474" s="19"/>
      <c r="AX2474" s="29"/>
      <c r="AY2474" s="30"/>
      <c r="AZ2474" s="30"/>
      <c r="BA2474" s="30"/>
      <c r="BB2474" s="62"/>
      <c r="BC2474" s="108"/>
      <c r="BD2474" s="22"/>
      <c r="BE2474" s="22"/>
      <c r="BF2474" s="24"/>
      <c r="BG2474" s="22"/>
    </row>
    <row r="2475" spans="2:59" x14ac:dyDescent="0.25">
      <c r="B2475" s="17" t="s">
        <v>2489</v>
      </c>
      <c r="C2475" s="17" t="s">
        <v>6755</v>
      </c>
      <c r="D2475" s="17" t="s">
        <v>3416</v>
      </c>
      <c r="E2475" s="20" t="s">
        <v>7345</v>
      </c>
      <c r="F2475" s="20" t="s">
        <v>3161</v>
      </c>
      <c r="G2475" s="82" t="s">
        <v>7250</v>
      </c>
      <c r="H2475" s="85" t="s">
        <v>7258</v>
      </c>
      <c r="I2475" s="21" t="s">
        <v>7417</v>
      </c>
      <c r="J2475" s="21" t="s">
        <v>2982</v>
      </c>
      <c r="L2475" s="22">
        <v>44015</v>
      </c>
      <c r="M2475" s="98">
        <v>697.22410000022501</v>
      </c>
      <c r="N2475" s="94">
        <v>697.22410000022501</v>
      </c>
      <c r="O2475" s="94">
        <v>916.24859999958403</v>
      </c>
      <c r="P2475" s="62">
        <f t="shared" si="38"/>
        <v>0.7609551599866472</v>
      </c>
      <c r="Q2475" s="22">
        <v>43756</v>
      </c>
      <c r="R2475" s="99">
        <v>153465.663</v>
      </c>
      <c r="S2475" s="99">
        <v>102628.677633545</v>
      </c>
      <c r="T2475" s="19"/>
      <c r="U2475" s="23">
        <v>6.6246955830138203E-3</v>
      </c>
      <c r="V2475" s="63">
        <v>0.104448271486035</v>
      </c>
      <c r="W2475" s="23">
        <v>8.5911271095101299E-2</v>
      </c>
      <c r="X2475" s="63">
        <v>-1.0116428551555099</v>
      </c>
      <c r="Y2475" s="23">
        <v>-0.17156250126223299</v>
      </c>
      <c r="Z2475" s="63">
        <v>-3.9556467456423001</v>
      </c>
      <c r="AA2475" s="23">
        <v>-0.22205934482277401</v>
      </c>
      <c r="AB2475" s="63">
        <v>-5.2993187726242503</v>
      </c>
      <c r="AC2475" s="23"/>
      <c r="AD2475" s="63"/>
      <c r="AE2475" s="23"/>
      <c r="AF2475" s="64"/>
      <c r="AG2475" s="23">
        <v>5.88944897936017E-2</v>
      </c>
      <c r="AH2475" s="63">
        <v>-0.205376821395475</v>
      </c>
      <c r="AI2475" s="23">
        <v>-0.14406070231416401</v>
      </c>
      <c r="AJ2475" s="63">
        <v>-4.3199572592129698</v>
      </c>
      <c r="AK2475" s="23">
        <v>-0.30277589999983301</v>
      </c>
      <c r="AL2475" s="23">
        <v>-0.171199341331085</v>
      </c>
      <c r="AM2475" s="63">
        <v>-9.8153113262960705</v>
      </c>
      <c r="AN2475" s="19"/>
      <c r="AO2475" s="26">
        <v>8.2814705218042906E-2</v>
      </c>
      <c r="AP2475" s="26">
        <v>-0.137467180956301</v>
      </c>
      <c r="AQ2475" s="26">
        <v>0.13295262949759501</v>
      </c>
      <c r="AR2475" s="26">
        <v>-0.169926322225365</v>
      </c>
      <c r="AS2475" s="24">
        <v>5</v>
      </c>
      <c r="AT2475" s="24">
        <v>7</v>
      </c>
      <c r="AU2475" s="24">
        <v>3</v>
      </c>
      <c r="AV2475" s="25">
        <v>9</v>
      </c>
      <c r="AW2475" s="19"/>
      <c r="AX2475" s="29">
        <v>0.32216287489107298</v>
      </c>
      <c r="AY2475" s="30">
        <v>-0.72480087543226501</v>
      </c>
      <c r="AZ2475" s="30">
        <v>-1.7467697121719501</v>
      </c>
      <c r="BA2475" s="30">
        <v>-0.941637501118748</v>
      </c>
      <c r="BB2475" s="62">
        <v>3.2674543097127799E-2</v>
      </c>
      <c r="BC2475" s="108">
        <v>-45.051997896633097</v>
      </c>
      <c r="BD2475" s="22">
        <v>43756</v>
      </c>
      <c r="BE2475" s="22">
        <v>43908</v>
      </c>
      <c r="BF2475" s="24"/>
      <c r="BG2475" s="22"/>
    </row>
    <row r="2476" spans="2:59" x14ac:dyDescent="0.25">
      <c r="B2476" s="17" t="s">
        <v>2490</v>
      </c>
      <c r="C2476" s="17" t="s">
        <v>6756</v>
      </c>
      <c r="D2476" s="17" t="s">
        <v>3416</v>
      </c>
      <c r="E2476" s="20" t="s">
        <v>7298</v>
      </c>
      <c r="F2476" s="20" t="s">
        <v>3161</v>
      </c>
      <c r="G2476" s="82" t="s">
        <v>7250</v>
      </c>
      <c r="H2476" s="85" t="s">
        <v>7258</v>
      </c>
      <c r="I2476" s="21" t="s">
        <v>7417</v>
      </c>
      <c r="J2476" s="21" t="s">
        <v>2982</v>
      </c>
      <c r="L2476" s="22">
        <v>44015</v>
      </c>
      <c r="M2476" s="98">
        <v>1007.25669999979</v>
      </c>
      <c r="N2476" s="94">
        <v>1007.25669999979</v>
      </c>
      <c r="O2476" s="94">
        <v>1310.8940999992201</v>
      </c>
      <c r="P2476" s="62">
        <f t="shared" si="38"/>
        <v>0.76837381448309916</v>
      </c>
      <c r="Q2476" s="22">
        <v>43756</v>
      </c>
      <c r="R2476" s="99">
        <v>1889544.3370000001</v>
      </c>
      <c r="S2476" s="99">
        <v>2034690.15744336</v>
      </c>
      <c r="T2476" s="19"/>
      <c r="U2476" s="23">
        <v>6.6624671453610097E-3</v>
      </c>
      <c r="V2476" s="63">
        <v>0.108225427720754</v>
      </c>
      <c r="W2476" s="23">
        <v>8.7131161704746801E-2</v>
      </c>
      <c r="X2476" s="63">
        <v>-0.88965379419096302</v>
      </c>
      <c r="Y2476" s="23">
        <v>-0.16589968868735</v>
      </c>
      <c r="Z2476" s="63">
        <v>-3.3893654881540001</v>
      </c>
      <c r="AA2476" s="23">
        <v>-0.21131318202707899</v>
      </c>
      <c r="AB2476" s="63">
        <v>-4.2247024930547896</v>
      </c>
      <c r="AC2476" s="23">
        <v>-0.28531690600822901</v>
      </c>
      <c r="AD2476" s="63">
        <v>-8.4643933532934206</v>
      </c>
      <c r="AE2476" s="23">
        <v>-0.24734412692138</v>
      </c>
      <c r="AF2476" s="64">
        <v>-12.541071108178601</v>
      </c>
      <c r="AG2476" s="23">
        <v>5.9013440260969198E-2</v>
      </c>
      <c r="AH2476" s="63">
        <v>-0.19348177465872099</v>
      </c>
      <c r="AI2476" s="23">
        <v>-0.138113181650697</v>
      </c>
      <c r="AJ2476" s="63">
        <v>-3.7252051928662699</v>
      </c>
      <c r="AK2476" s="23">
        <v>7.2567000006529296E-3</v>
      </c>
      <c r="AL2476" s="23">
        <v>5.5736787180649095E-4</v>
      </c>
      <c r="AM2476" s="63">
        <v>-35.417387083929498</v>
      </c>
      <c r="AN2476" s="19"/>
      <c r="AO2476" s="26">
        <v>8.2855344897398001E-2</v>
      </c>
      <c r="AP2476" s="26">
        <v>-0.137370322310744</v>
      </c>
      <c r="AQ2476" s="26">
        <v>0.13422494317099301</v>
      </c>
      <c r="AR2476" s="26">
        <v>-0.16896211799292399</v>
      </c>
      <c r="AS2476" s="24">
        <v>5</v>
      </c>
      <c r="AT2476" s="24">
        <v>7</v>
      </c>
      <c r="AU2476" s="24">
        <v>3</v>
      </c>
      <c r="AV2476" s="25">
        <v>9</v>
      </c>
      <c r="AW2476" s="19"/>
      <c r="AX2476" s="29">
        <v>0.32209683561348401</v>
      </c>
      <c r="AY2476" s="30">
        <v>-0.693438892610175</v>
      </c>
      <c r="AZ2476" s="30">
        <v>-1.4343547564931201</v>
      </c>
      <c r="BA2476" s="30">
        <v>-0.90218107650616697</v>
      </c>
      <c r="BB2476" s="62">
        <v>3.2669881227739103E-2</v>
      </c>
      <c r="BC2476" s="108">
        <v>-44.738053211127401</v>
      </c>
      <c r="BD2476" s="22">
        <v>43756</v>
      </c>
      <c r="BE2476" s="22">
        <v>43908</v>
      </c>
      <c r="BF2476" s="24"/>
      <c r="BG2476" s="22"/>
    </row>
    <row r="2477" spans="2:59" x14ac:dyDescent="0.25">
      <c r="B2477" s="17" t="s">
        <v>2491</v>
      </c>
      <c r="C2477" s="17" t="s">
        <v>6757</v>
      </c>
      <c r="D2477" s="17" t="s">
        <v>3416</v>
      </c>
      <c r="E2477" s="20" t="s">
        <v>7346</v>
      </c>
      <c r="F2477" s="20" t="s">
        <v>3161</v>
      </c>
      <c r="G2477" s="82" t="s">
        <v>7250</v>
      </c>
      <c r="H2477" s="85" t="s">
        <v>7258</v>
      </c>
      <c r="I2477" s="21" t="s">
        <v>7417</v>
      </c>
      <c r="J2477" s="21" t="s">
        <v>2982</v>
      </c>
      <c r="L2477" s="22">
        <v>44015</v>
      </c>
      <c r="M2477" s="98">
        <v>732.43240000028197</v>
      </c>
      <c r="N2477" s="94">
        <v>732.43240000028197</v>
      </c>
      <c r="O2477" s="94">
        <v>980.61589999962598</v>
      </c>
      <c r="P2477" s="62">
        <f t="shared" si="38"/>
        <v>0.7469105895596444</v>
      </c>
      <c r="Q2477" s="22">
        <v>43756</v>
      </c>
      <c r="R2477" s="99">
        <v>7328008.7400000002</v>
      </c>
      <c r="S2477" s="99">
        <v>9023619.6042656191</v>
      </c>
      <c r="T2477" s="19"/>
      <c r="U2477" s="23">
        <v>6.5524711662874298E-3</v>
      </c>
      <c r="V2477" s="63">
        <v>9.72258298133966E-2</v>
      </c>
      <c r="W2477" s="23">
        <v>8.3572209703561398E-2</v>
      </c>
      <c r="X2477" s="63">
        <v>-1.2455489943094999</v>
      </c>
      <c r="Y2477" s="23">
        <v>-0.182328265273245</v>
      </c>
      <c r="Z2477" s="63">
        <v>-5.0322231467434904</v>
      </c>
      <c r="AA2477" s="23">
        <v>-0.242282334175834</v>
      </c>
      <c r="AB2477" s="63">
        <v>-7.3216177079302698</v>
      </c>
      <c r="AC2477" s="23">
        <v>-0.34030539518804298</v>
      </c>
      <c r="AD2477" s="63">
        <v>-13.963242271274799</v>
      </c>
      <c r="AE2477" s="23">
        <v>-0.33249750358401797</v>
      </c>
      <c r="AF2477" s="64">
        <v>-21.056408774456902</v>
      </c>
      <c r="AG2477" s="23">
        <v>5.8666370647188201E-2</v>
      </c>
      <c r="AH2477" s="63">
        <v>-0.22818873603682699</v>
      </c>
      <c r="AI2477" s="23">
        <v>-0.15536599668208501</v>
      </c>
      <c r="AJ2477" s="63">
        <v>-5.4504866960051004</v>
      </c>
      <c r="AK2477" s="23">
        <v>-0.26756759999989299</v>
      </c>
      <c r="AL2477" s="23">
        <v>-2.37109540612437E-2</v>
      </c>
      <c r="AM2477" s="63">
        <v>-62.899817084020498</v>
      </c>
      <c r="AN2477" s="19"/>
      <c r="AO2477" s="26">
        <v>8.2736726379225703E-2</v>
      </c>
      <c r="AP2477" s="26">
        <v>-0.137653229553544</v>
      </c>
      <c r="AQ2477" s="26">
        <v>0.13051184383046299</v>
      </c>
      <c r="AR2477" s="26">
        <v>-0.17177337117114799</v>
      </c>
      <c r="AS2477" s="24">
        <v>5</v>
      </c>
      <c r="AT2477" s="24">
        <v>7</v>
      </c>
      <c r="AU2477" s="24">
        <v>2</v>
      </c>
      <c r="AV2477" s="25">
        <v>10</v>
      </c>
      <c r="AW2477" s="19"/>
      <c r="AX2477" s="29">
        <v>0.32229175461689002</v>
      </c>
      <c r="AY2477" s="30">
        <v>-0.78382564302955904</v>
      </c>
      <c r="AZ2477" s="30">
        <v>-2.3342685727875501</v>
      </c>
      <c r="BA2477" s="30">
        <v>-1.01552937694578</v>
      </c>
      <c r="BB2477" s="62">
        <v>3.2683708550175702E-2</v>
      </c>
      <c r="BC2477" s="108">
        <v>-45.649769700830802</v>
      </c>
      <c r="BD2477" s="22">
        <v>43756</v>
      </c>
      <c r="BE2477" s="22">
        <v>43908</v>
      </c>
      <c r="BF2477" s="24"/>
      <c r="BG2477" s="22"/>
    </row>
    <row r="2478" spans="2:59" x14ac:dyDescent="0.25">
      <c r="B2478" s="17" t="s">
        <v>2492</v>
      </c>
      <c r="C2478" s="17" t="s">
        <v>6758</v>
      </c>
      <c r="D2478" s="17" t="s">
        <v>3416</v>
      </c>
      <c r="E2478" s="20" t="s">
        <v>7409</v>
      </c>
      <c r="F2478" s="20" t="s">
        <v>3161</v>
      </c>
      <c r="G2478" s="82" t="s">
        <v>7250</v>
      </c>
      <c r="H2478" s="85" t="s">
        <v>7258</v>
      </c>
      <c r="I2478" s="21" t="s">
        <v>7417</v>
      </c>
      <c r="J2478" s="21" t="s">
        <v>2982</v>
      </c>
      <c r="L2478" s="22">
        <v>44015</v>
      </c>
      <c r="M2478" s="98">
        <v>824.11039999965601</v>
      </c>
      <c r="N2478" s="94">
        <v>824.11039999965601</v>
      </c>
      <c r="O2478" s="94">
        <v>1079.2427999991901</v>
      </c>
      <c r="P2478" s="62">
        <f t="shared" si="38"/>
        <v>0.76360055401831217</v>
      </c>
      <c r="Q2478" s="22">
        <v>43756</v>
      </c>
      <c r="R2478" s="99">
        <v>1497576.7390000001</v>
      </c>
      <c r="S2478" s="99">
        <v>1715384.77896094</v>
      </c>
      <c r="T2478" s="19"/>
      <c r="U2478" s="23">
        <v>6.6382809891365503E-3</v>
      </c>
      <c r="V2478" s="63">
        <v>0.105806812098308</v>
      </c>
      <c r="W2478" s="23">
        <v>8.6347521890274906E-2</v>
      </c>
      <c r="X2478" s="63">
        <v>-0.96801777563814495</v>
      </c>
      <c r="Y2478" s="23">
        <v>-0.16954140843416099</v>
      </c>
      <c r="Z2478" s="63">
        <v>-3.7535374628350802</v>
      </c>
      <c r="AA2478" s="23">
        <v>-0.21823240032506899</v>
      </c>
      <c r="AB2478" s="63">
        <v>-4.9166243228537496</v>
      </c>
      <c r="AC2478" s="23">
        <v>-0.29779301370494099</v>
      </c>
      <c r="AD2478" s="63">
        <v>-9.7120041229645704</v>
      </c>
      <c r="AE2478" s="23">
        <v>-0.26696175805322098</v>
      </c>
      <c r="AF2478" s="64">
        <v>-14.502834221362701</v>
      </c>
      <c r="AG2478" s="23">
        <v>5.8937118612448103E-2</v>
      </c>
      <c r="AH2478" s="63">
        <v>-0.20111393951083301</v>
      </c>
      <c r="AI2478" s="23">
        <v>-0.141937973341555</v>
      </c>
      <c r="AJ2478" s="63">
        <v>-4.1076843619521197</v>
      </c>
      <c r="AK2478" s="23">
        <v>-0.17588960000022799</v>
      </c>
      <c r="AL2478" s="23">
        <v>-1.47975572663199E-2</v>
      </c>
      <c r="AM2478" s="63">
        <v>-53.732017084024797</v>
      </c>
      <c r="AN2478" s="19"/>
      <c r="AO2478" s="26">
        <v>8.28292718979355E-2</v>
      </c>
      <c r="AP2478" s="26">
        <v>-0.137432526425982</v>
      </c>
      <c r="AQ2478" s="26">
        <v>0.133407136952883</v>
      </c>
      <c r="AR2478" s="26">
        <v>-0.16958167134172999</v>
      </c>
      <c r="AS2478" s="24">
        <v>5</v>
      </c>
      <c r="AT2478" s="24">
        <v>7</v>
      </c>
      <c r="AU2478" s="24">
        <v>3</v>
      </c>
      <c r="AV2478" s="25">
        <v>9</v>
      </c>
      <c r="AW2478" s="19"/>
      <c r="AX2478" s="29">
        <v>0.32213918380672102</v>
      </c>
      <c r="AY2478" s="30">
        <v>-0.71363233449574204</v>
      </c>
      <c r="AZ2478" s="30">
        <v>-1.6355252246685299</v>
      </c>
      <c r="BA2478" s="30">
        <v>-0.92760170587644097</v>
      </c>
      <c r="BB2478" s="62">
        <v>3.2672868291738301E-2</v>
      </c>
      <c r="BC2478" s="108">
        <v>-44.939915281312999</v>
      </c>
      <c r="BD2478" s="22">
        <v>43756</v>
      </c>
      <c r="BE2478" s="22">
        <v>43908</v>
      </c>
      <c r="BF2478" s="24"/>
      <c r="BG2478" s="22"/>
    </row>
    <row r="2479" spans="2:59" x14ac:dyDescent="0.25">
      <c r="B2479" s="17" t="s">
        <v>2493</v>
      </c>
      <c r="C2479" s="17" t="s">
        <v>6759</v>
      </c>
      <c r="D2479" s="17" t="s">
        <v>3416</v>
      </c>
      <c r="E2479" s="20" t="s">
        <v>7347</v>
      </c>
      <c r="F2479" s="20" t="s">
        <v>3161</v>
      </c>
      <c r="G2479" s="82" t="s">
        <v>7250</v>
      </c>
      <c r="H2479" s="85" t="s">
        <v>7258</v>
      </c>
      <c r="I2479" s="21" t="s">
        <v>7417</v>
      </c>
      <c r="J2479" s="21" t="s">
        <v>2982</v>
      </c>
      <c r="L2479" s="22">
        <v>44015</v>
      </c>
      <c r="M2479" s="98">
        <v>756.53589999955102</v>
      </c>
      <c r="N2479" s="94">
        <v>756.53589999955102</v>
      </c>
      <c r="O2479" s="94">
        <v>1005.73680000007</v>
      </c>
      <c r="P2479" s="62">
        <f t="shared" si="38"/>
        <v>0.75222056108466784</v>
      </c>
      <c r="Q2479" s="22">
        <v>43756</v>
      </c>
      <c r="R2479" s="99">
        <v>1785367.3670000001</v>
      </c>
      <c r="S2479" s="99">
        <v>2424514.11883594</v>
      </c>
      <c r="T2479" s="19"/>
      <c r="U2479" s="23">
        <v>6.5799128642538597E-3</v>
      </c>
      <c r="V2479" s="63">
        <v>9.9969999610038898E-2</v>
      </c>
      <c r="W2479" s="23">
        <v>8.4461260479729405E-2</v>
      </c>
      <c r="X2479" s="63">
        <v>-1.1566439166927001</v>
      </c>
      <c r="Y2479" s="23">
        <v>-0.17825064653414299</v>
      </c>
      <c r="Z2479" s="63">
        <v>-4.6244612728332903</v>
      </c>
      <c r="AA2479" s="23">
        <v>-0.23465451425261599</v>
      </c>
      <c r="AB2479" s="63">
        <v>-6.5588357156084403</v>
      </c>
      <c r="AC2479" s="23">
        <v>-0.32696649235091202</v>
      </c>
      <c r="AD2479" s="63">
        <v>-12.6293519875617</v>
      </c>
      <c r="AE2479" s="23">
        <v>-0.31215598634560598</v>
      </c>
      <c r="AF2479" s="64">
        <v>-19.0222570506157</v>
      </c>
      <c r="AG2479" s="23">
        <v>5.87530370339664E-2</v>
      </c>
      <c r="AH2479" s="63">
        <v>-0.21952209735900399</v>
      </c>
      <c r="AI2479" s="23">
        <v>-0.151084428362083</v>
      </c>
      <c r="AJ2479" s="63">
        <v>-5.0223298640048597</v>
      </c>
      <c r="AK2479" s="23">
        <v>-0.243464100000856</v>
      </c>
      <c r="AL2479" s="23">
        <v>-4.93935592594789E-2</v>
      </c>
      <c r="AM2479" s="63">
        <v>-32.855692445708002</v>
      </c>
      <c r="AN2479" s="19"/>
      <c r="AO2479" s="26">
        <v>8.2766391688055593E-2</v>
      </c>
      <c r="AP2479" s="26">
        <v>-0.13758248735030101</v>
      </c>
      <c r="AQ2479" s="26">
        <v>0.13143892570587901</v>
      </c>
      <c r="AR2479" s="26">
        <v>-0.171071195816621</v>
      </c>
      <c r="AS2479" s="24">
        <v>5</v>
      </c>
      <c r="AT2479" s="24">
        <v>7</v>
      </c>
      <c r="AU2479" s="24">
        <v>2</v>
      </c>
      <c r="AV2479" s="25">
        <v>10</v>
      </c>
      <c r="AW2479" s="19"/>
      <c r="AX2479" s="29">
        <v>0.32224244824377801</v>
      </c>
      <c r="AY2479" s="30">
        <v>-0.76156165844440704</v>
      </c>
      <c r="AZ2479" s="30">
        <v>-2.1127896429316002</v>
      </c>
      <c r="BA2479" s="30">
        <v>-0.98771468370159698</v>
      </c>
      <c r="BB2479" s="62">
        <v>3.2680192843145099E-2</v>
      </c>
      <c r="BC2479" s="108">
        <v>-45.423235979862497</v>
      </c>
      <c r="BD2479" s="22">
        <v>43756</v>
      </c>
      <c r="BE2479" s="22">
        <v>43908</v>
      </c>
      <c r="BF2479" s="24"/>
      <c r="BG2479" s="22"/>
    </row>
    <row r="2480" spans="2:59" x14ac:dyDescent="0.25">
      <c r="B2480" s="17" t="s">
        <v>2494</v>
      </c>
      <c r="C2480" s="17" t="s">
        <v>6760</v>
      </c>
      <c r="D2480" s="17" t="s">
        <v>3416</v>
      </c>
      <c r="E2480" s="20" t="s">
        <v>7410</v>
      </c>
      <c r="F2480" s="20" t="s">
        <v>3161</v>
      </c>
      <c r="G2480" s="82" t="s">
        <v>7250</v>
      </c>
      <c r="H2480" s="85" t="s">
        <v>7258</v>
      </c>
      <c r="I2480" s="21" t="s">
        <v>7417</v>
      </c>
      <c r="J2480" s="21" t="s">
        <v>2982</v>
      </c>
      <c r="L2480" s="22">
        <v>43574</v>
      </c>
      <c r="M2480" s="98"/>
      <c r="N2480" s="94"/>
      <c r="O2480" s="94"/>
      <c r="P2480" s="62" t="str">
        <f t="shared" si="38"/>
        <v/>
      </c>
      <c r="Q2480" s="22"/>
      <c r="R2480" s="99"/>
      <c r="S2480" s="99"/>
      <c r="T2480" s="19"/>
      <c r="U2480" s="23"/>
      <c r="V2480" s="63"/>
      <c r="W2480" s="23"/>
      <c r="X2480" s="63"/>
      <c r="Y2480" s="23"/>
      <c r="Z2480" s="63"/>
      <c r="AA2480" s="23"/>
      <c r="AB2480" s="63"/>
      <c r="AC2480" s="23"/>
      <c r="AD2480" s="63"/>
      <c r="AE2480" s="23"/>
      <c r="AF2480" s="64"/>
      <c r="AG2480" s="23"/>
      <c r="AH2480" s="63"/>
      <c r="AI2480" s="23"/>
      <c r="AJ2480" s="63"/>
      <c r="AK2480" s="23"/>
      <c r="AL2480" s="23"/>
      <c r="AM2480" s="63"/>
      <c r="AN2480" s="19"/>
      <c r="AO2480" s="26"/>
      <c r="AP2480" s="26"/>
      <c r="AQ2480" s="26"/>
      <c r="AR2480" s="26"/>
      <c r="AS2480" s="24"/>
      <c r="AT2480" s="24"/>
      <c r="AU2480" s="24"/>
      <c r="AV2480" s="25"/>
      <c r="AW2480" s="19"/>
      <c r="AX2480" s="29"/>
      <c r="AY2480" s="30"/>
      <c r="AZ2480" s="30"/>
      <c r="BA2480" s="30"/>
      <c r="BB2480" s="62"/>
      <c r="BC2480" s="108"/>
      <c r="BD2480" s="22"/>
      <c r="BE2480" s="22"/>
      <c r="BF2480" s="24"/>
      <c r="BG2480" s="22"/>
    </row>
    <row r="2481" spans="2:59" x14ac:dyDescent="0.25">
      <c r="B2481" s="17" t="s">
        <v>2495</v>
      </c>
      <c r="C2481" s="17" t="s">
        <v>6761</v>
      </c>
      <c r="D2481" s="17" t="s">
        <v>3416</v>
      </c>
      <c r="E2481" s="20" t="s">
        <v>7349</v>
      </c>
      <c r="F2481" s="20" t="s">
        <v>3161</v>
      </c>
      <c r="G2481" s="82" t="s">
        <v>7250</v>
      </c>
      <c r="H2481" s="85" t="s">
        <v>7258</v>
      </c>
      <c r="I2481" s="21" t="s">
        <v>7417</v>
      </c>
      <c r="J2481" s="21" t="s">
        <v>2982</v>
      </c>
      <c r="L2481" s="22">
        <v>44015</v>
      </c>
      <c r="M2481" s="98">
        <v>752.50899999961302</v>
      </c>
      <c r="N2481" s="94">
        <v>752.50899999961302</v>
      </c>
      <c r="O2481" s="94">
        <v>1000.38370000012</v>
      </c>
      <c r="P2481" s="62">
        <f t="shared" si="38"/>
        <v>0.75222037304238643</v>
      </c>
      <c r="Q2481" s="22">
        <v>43756</v>
      </c>
      <c r="R2481" s="99">
        <v>1172766.4580000001</v>
      </c>
      <c r="S2481" s="99">
        <v>1261320.4446992199</v>
      </c>
      <c r="T2481" s="19"/>
      <c r="U2481" s="23">
        <v>6.5799444309959697E-3</v>
      </c>
      <c r="V2481" s="63">
        <v>9.9973156284249895E-2</v>
      </c>
      <c r="W2481" s="23">
        <v>8.4461303711577798E-2</v>
      </c>
      <c r="X2481" s="63">
        <v>-1.1566395935078599</v>
      </c>
      <c r="Y2481" s="23">
        <v>-0.17825118436856399</v>
      </c>
      <c r="Z2481" s="63">
        <v>-4.6245150562754098</v>
      </c>
      <c r="AA2481" s="23">
        <v>-0.23465509445115501</v>
      </c>
      <c r="AB2481" s="63">
        <v>-6.5588937354623296</v>
      </c>
      <c r="AC2481" s="23">
        <v>-0.408398083815118</v>
      </c>
      <c r="AD2481" s="63">
        <v>-20.772511133982299</v>
      </c>
      <c r="AE2481" s="23">
        <v>-0.39537943644623702</v>
      </c>
      <c r="AF2481" s="64">
        <v>-27.344602060678898</v>
      </c>
      <c r="AG2481" s="23">
        <v>5.8753131550474798E-2</v>
      </c>
      <c r="AH2481" s="63">
        <v>-0.21951264570816401</v>
      </c>
      <c r="AI2481" s="23">
        <v>-0.151084889254853</v>
      </c>
      <c r="AJ2481" s="63">
        <v>-5.0223759532818804</v>
      </c>
      <c r="AK2481" s="23">
        <v>-0.247491000000155</v>
      </c>
      <c r="AL2481" s="23">
        <v>-2.1674281930245301E-2</v>
      </c>
      <c r="AM2481" s="63">
        <v>-60.892157084017498</v>
      </c>
      <c r="AN2481" s="19"/>
      <c r="AO2481" s="26">
        <v>8.2766352032194804E-2</v>
      </c>
      <c r="AP2481" s="26">
        <v>-0.13758235909976099</v>
      </c>
      <c r="AQ2481" s="26">
        <v>0.13143888835838899</v>
      </c>
      <c r="AR2481" s="26">
        <v>-0.17107127154944499</v>
      </c>
      <c r="AS2481" s="24">
        <v>5</v>
      </c>
      <c r="AT2481" s="24">
        <v>7</v>
      </c>
      <c r="AU2481" s="24">
        <v>2</v>
      </c>
      <c r="AV2481" s="25">
        <v>10</v>
      </c>
      <c r="AW2481" s="19"/>
      <c r="AX2481" s="29">
        <v>0.32224242760334199</v>
      </c>
      <c r="AY2481" s="30">
        <v>-0.76156341358546298</v>
      </c>
      <c r="AZ2481" s="30">
        <v>-2.1128080556809401</v>
      </c>
      <c r="BA2481" s="30">
        <v>-0.98771691650017601</v>
      </c>
      <c r="BB2481" s="62">
        <v>3.2680191230392702E-2</v>
      </c>
      <c r="BC2481" s="108">
        <v>-45.4232311062515</v>
      </c>
      <c r="BD2481" s="22">
        <v>43756</v>
      </c>
      <c r="BE2481" s="22">
        <v>43908</v>
      </c>
      <c r="BF2481" s="24"/>
      <c r="BG2481" s="22"/>
    </row>
    <row r="2482" spans="2:59" x14ac:dyDescent="0.25">
      <c r="B2482" s="17" t="s">
        <v>2496</v>
      </c>
      <c r="C2482" s="17" t="s">
        <v>6762</v>
      </c>
      <c r="D2482" s="17" t="s">
        <v>3416</v>
      </c>
      <c r="E2482" s="20" t="s">
        <v>7350</v>
      </c>
      <c r="F2482" s="20" t="s">
        <v>3161</v>
      </c>
      <c r="G2482" s="82" t="s">
        <v>7250</v>
      </c>
      <c r="H2482" s="85" t="s">
        <v>7258</v>
      </c>
      <c r="I2482" s="21" t="s">
        <v>7417</v>
      </c>
      <c r="J2482" s="21" t="s">
        <v>2982</v>
      </c>
      <c r="L2482" s="22">
        <v>44015</v>
      </c>
      <c r="M2482" s="98">
        <v>737.76879999972903</v>
      </c>
      <c r="N2482" s="94">
        <v>737.76879999972903</v>
      </c>
      <c r="O2482" s="94">
        <v>969.52960000000905</v>
      </c>
      <c r="P2482" s="62">
        <f t="shared" si="38"/>
        <v>0.76095541590449856</v>
      </c>
      <c r="Q2482" s="22">
        <v>43756</v>
      </c>
      <c r="R2482" s="99">
        <v>75833.361999999994</v>
      </c>
      <c r="S2482" s="99">
        <v>45292.222790100102</v>
      </c>
      <c r="T2482" s="19"/>
      <c r="U2482" s="23">
        <v>6.6247935974388401E-3</v>
      </c>
      <c r="V2482" s="63">
        <v>0.104458072928537</v>
      </c>
      <c r="W2482" s="23">
        <v>8.5911476366163697E-2</v>
      </c>
      <c r="X2482" s="63">
        <v>-1.01162232804927</v>
      </c>
      <c r="Y2482" s="23">
        <v>-0.171561971537012</v>
      </c>
      <c r="Z2482" s="63">
        <v>-3.9555937731202002</v>
      </c>
      <c r="AA2482" s="23">
        <v>-0.222089788427111</v>
      </c>
      <c r="AB2482" s="63">
        <v>-5.3023631330579502</v>
      </c>
      <c r="AC2482" s="23"/>
      <c r="AD2482" s="63"/>
      <c r="AE2482" s="23"/>
      <c r="AF2482" s="64"/>
      <c r="AG2482" s="23">
        <v>5.8894566642266E-2</v>
      </c>
      <c r="AH2482" s="63">
        <v>-0.20536913652904301</v>
      </c>
      <c r="AI2482" s="23">
        <v>-0.14406014339780099</v>
      </c>
      <c r="AJ2482" s="63">
        <v>-4.31990136757668</v>
      </c>
      <c r="AK2482" s="23">
        <v>-0.26223120000038802</v>
      </c>
      <c r="AL2482" s="23">
        <v>-0.146445565823378</v>
      </c>
      <c r="AM2482" s="63">
        <v>-5.7608413263515104</v>
      </c>
      <c r="AN2482" s="19"/>
      <c r="AO2482" s="26">
        <v>8.2814719082380195E-2</v>
      </c>
      <c r="AP2482" s="26">
        <v>-0.13746725262171799</v>
      </c>
      <c r="AQ2482" s="26">
        <v>0.13295233354074301</v>
      </c>
      <c r="AR2482" s="26">
        <v>-0.169926157406881</v>
      </c>
      <c r="AS2482" s="24">
        <v>5</v>
      </c>
      <c r="AT2482" s="24">
        <v>7</v>
      </c>
      <c r="AU2482" s="24">
        <v>3</v>
      </c>
      <c r="AV2482" s="25">
        <v>9</v>
      </c>
      <c r="AW2482" s="19"/>
      <c r="AX2482" s="29">
        <v>0.322162038056995</v>
      </c>
      <c r="AY2482" s="30">
        <v>-0.72490602679681604</v>
      </c>
      <c r="AZ2482" s="30">
        <v>-1.74772000359553</v>
      </c>
      <c r="BA2482" s="30">
        <v>-0.94177664477410905</v>
      </c>
      <c r="BB2482" s="62">
        <v>3.2674461574715701E-2</v>
      </c>
      <c r="BC2482" s="108">
        <v>-45.052012852451298</v>
      </c>
      <c r="BD2482" s="22">
        <v>43756</v>
      </c>
      <c r="BE2482" s="22">
        <v>43908</v>
      </c>
      <c r="BF2482" s="24"/>
      <c r="BG2482" s="22"/>
    </row>
    <row r="2483" spans="2:59" x14ac:dyDescent="0.25">
      <c r="B2483" s="17" t="s">
        <v>2497</v>
      </c>
      <c r="C2483" s="17" t="s">
        <v>6763</v>
      </c>
      <c r="D2483" s="17" t="s">
        <v>3417</v>
      </c>
      <c r="E2483" s="20" t="s">
        <v>7289</v>
      </c>
      <c r="F2483" s="20" t="s">
        <v>3161</v>
      </c>
      <c r="G2483" s="82" t="s">
        <v>7251</v>
      </c>
      <c r="H2483" s="85" t="s">
        <v>7264</v>
      </c>
      <c r="I2483" s="21" t="s">
        <v>7417</v>
      </c>
      <c r="J2483" s="21" t="s">
        <v>8678</v>
      </c>
      <c r="L2483" s="22">
        <v>44015</v>
      </c>
      <c r="M2483" s="98">
        <v>1644.3383000008801</v>
      </c>
      <c r="N2483" s="94">
        <v>1644.3383000008801</v>
      </c>
      <c r="O2483" s="94">
        <v>1846.9043000005199</v>
      </c>
      <c r="P2483" s="62">
        <f t="shared" si="38"/>
        <v>0.89032133392099266</v>
      </c>
      <c r="Q2483" s="22">
        <v>43843</v>
      </c>
      <c r="R2483" s="99">
        <v>2416816.7459999998</v>
      </c>
      <c r="S2483" s="99">
        <v>2537409.5614179699</v>
      </c>
      <c r="T2483" s="19"/>
      <c r="U2483" s="23">
        <v>-1.79718457911804E-3</v>
      </c>
      <c r="V2483" s="63">
        <v>-0.73773974472715098</v>
      </c>
      <c r="W2483" s="23">
        <v>3.3838026258308701E-2</v>
      </c>
      <c r="X2483" s="63">
        <v>-6.2189673388347702</v>
      </c>
      <c r="Y2483" s="23">
        <v>-8.4272888230771101E-2</v>
      </c>
      <c r="Z2483" s="63">
        <v>4.7733145575039098</v>
      </c>
      <c r="AA2483" s="23">
        <v>-1.33573766988775E-2</v>
      </c>
      <c r="AB2483" s="63">
        <v>15.570878039768999</v>
      </c>
      <c r="AC2483" s="23">
        <v>-2.0929401740431799E-2</v>
      </c>
      <c r="AD2483" s="63">
        <v>17.974357073486299</v>
      </c>
      <c r="AE2483" s="23">
        <v>-2.3090822151061699E-3</v>
      </c>
      <c r="AF2483" s="64">
        <v>11.9624333624524</v>
      </c>
      <c r="AG2483" s="23">
        <v>1.86371080417302E-4</v>
      </c>
      <c r="AH2483" s="63">
        <v>-6.0761886927139104</v>
      </c>
      <c r="AI2483" s="23">
        <v>-7.4293649530809497E-2</v>
      </c>
      <c r="AJ2483" s="63">
        <v>2.6567480191224599</v>
      </c>
      <c r="AK2483" s="23">
        <v>0.118148702222243</v>
      </c>
      <c r="AL2483" s="23">
        <v>1.26767870460753E-2</v>
      </c>
      <c r="AM2483" s="63">
        <v>10.838268109728199</v>
      </c>
      <c r="AN2483" s="19"/>
      <c r="AO2483" s="26">
        <v>4.9178195287822697E-2</v>
      </c>
      <c r="AP2483" s="26">
        <v>-8.3188437854987599E-2</v>
      </c>
      <c r="AQ2483" s="26">
        <v>5.38385025647585E-2</v>
      </c>
      <c r="AR2483" s="26">
        <v>-0.11631110129295801</v>
      </c>
      <c r="AS2483" s="24">
        <v>7</v>
      </c>
      <c r="AT2483" s="24">
        <v>5</v>
      </c>
      <c r="AU2483" s="24">
        <v>7</v>
      </c>
      <c r="AV2483" s="25">
        <v>5</v>
      </c>
      <c r="AW2483" s="19"/>
      <c r="AX2483" s="29">
        <v>0.213586265270133</v>
      </c>
      <c r="AY2483" s="30">
        <v>-7.3966273899486595E-2</v>
      </c>
      <c r="AZ2483" s="30">
        <v>0.55837952695037496</v>
      </c>
      <c r="BA2483" s="30">
        <v>-9.6492766477467698E-2</v>
      </c>
      <c r="BB2483" s="62">
        <v>2.1793122221570201E-2</v>
      </c>
      <c r="BC2483" s="108">
        <v>-26.246281412691999</v>
      </c>
      <c r="BD2483" s="22">
        <v>43843</v>
      </c>
      <c r="BE2483" s="22">
        <v>43913</v>
      </c>
      <c r="BF2483" s="24"/>
      <c r="BG2483" s="22"/>
    </row>
    <row r="2484" spans="2:59" x14ac:dyDescent="0.25">
      <c r="B2484" s="17" t="s">
        <v>2498</v>
      </c>
      <c r="C2484" s="17" t="s">
        <v>6764</v>
      </c>
      <c r="D2484" s="17" t="s">
        <v>3417</v>
      </c>
      <c r="E2484" s="20" t="s">
        <v>7298</v>
      </c>
      <c r="F2484" s="20" t="s">
        <v>3161</v>
      </c>
      <c r="G2484" s="82" t="s">
        <v>7251</v>
      </c>
      <c r="H2484" s="85" t="s">
        <v>7264</v>
      </c>
      <c r="I2484" s="21" t="s">
        <v>7417</v>
      </c>
      <c r="J2484" s="21" t="s">
        <v>2982</v>
      </c>
      <c r="L2484" s="22">
        <v>44015</v>
      </c>
      <c r="M2484" s="98">
        <v>1382.72709999979</v>
      </c>
      <c r="N2484" s="94">
        <v>1382.72709999979</v>
      </c>
      <c r="O2484" s="94">
        <v>1534.9241000004099</v>
      </c>
      <c r="P2484" s="62">
        <f t="shared" si="38"/>
        <v>0.90084395703958309</v>
      </c>
      <c r="Q2484" s="22">
        <v>43843</v>
      </c>
      <c r="R2484" s="99">
        <v>39061.451999999997</v>
      </c>
      <c r="S2484" s="99">
        <v>41700.426324401902</v>
      </c>
      <c r="T2484" s="19"/>
      <c r="U2484" s="23">
        <v>-1.7290173718720299E-3</v>
      </c>
      <c r="V2484" s="63">
        <v>-0.73092302400255005</v>
      </c>
      <c r="W2484" s="23">
        <v>3.5958914886578E-2</v>
      </c>
      <c r="X2484" s="63">
        <v>-6.0068784760078398</v>
      </c>
      <c r="Y2484" s="23">
        <v>-7.2816756589454606E-2</v>
      </c>
      <c r="Z2484" s="63">
        <v>5.9189277216355496</v>
      </c>
      <c r="AA2484" s="23">
        <v>1.16555773529399E-2</v>
      </c>
      <c r="AB2484" s="63">
        <v>18.072173444961699</v>
      </c>
      <c r="AC2484" s="23">
        <v>2.9307020551641499E-2</v>
      </c>
      <c r="AD2484" s="63">
        <v>22.9979993026936</v>
      </c>
      <c r="AE2484" s="23">
        <v>7.5437586487169001E-2</v>
      </c>
      <c r="AF2484" s="64">
        <v>19.737100232683598</v>
      </c>
      <c r="AG2484" s="23">
        <v>3.9133656537160299E-4</v>
      </c>
      <c r="AH2484" s="63">
        <v>-6.0556921442184803</v>
      </c>
      <c r="AI2484" s="23">
        <v>-6.2520526241351002E-2</v>
      </c>
      <c r="AJ2484" s="63">
        <v>3.8340603480683102</v>
      </c>
      <c r="AK2484" s="23">
        <v>0.38272709999931998</v>
      </c>
      <c r="AL2484" s="23">
        <v>3.7230733849355602E-2</v>
      </c>
      <c r="AM2484" s="63">
        <v>37.296107887464998</v>
      </c>
      <c r="AN2484" s="19"/>
      <c r="AO2484" s="26">
        <v>4.9249848218096297E-2</v>
      </c>
      <c r="AP2484" s="26">
        <v>-8.30005178949796E-2</v>
      </c>
      <c r="AQ2484" s="26">
        <v>5.6000285650952698E-2</v>
      </c>
      <c r="AR2484" s="26">
        <v>-0.11443778902234</v>
      </c>
      <c r="AS2484" s="24">
        <v>8</v>
      </c>
      <c r="AT2484" s="24">
        <v>4</v>
      </c>
      <c r="AU2484" s="24">
        <v>7</v>
      </c>
      <c r="AV2484" s="25">
        <v>5</v>
      </c>
      <c r="AW2484" s="19"/>
      <c r="AX2484" s="29">
        <v>0.213551703019766</v>
      </c>
      <c r="AY2484" s="30">
        <v>3.6835603687848099E-2</v>
      </c>
      <c r="AZ2484" s="30">
        <v>0.663729566536858</v>
      </c>
      <c r="BA2484" s="30">
        <v>4.8223085769905097E-2</v>
      </c>
      <c r="BB2484" s="62">
        <v>2.17921784116334E-2</v>
      </c>
      <c r="BC2484" s="108">
        <v>-25.892765642260201</v>
      </c>
      <c r="BD2484" s="22">
        <v>43843</v>
      </c>
      <c r="BE2484" s="22">
        <v>43913</v>
      </c>
      <c r="BF2484" s="24"/>
      <c r="BG2484" s="22"/>
    </row>
    <row r="2485" spans="2:59" x14ac:dyDescent="0.25">
      <c r="B2485" s="17" t="s">
        <v>2499</v>
      </c>
      <c r="C2485" s="17" t="s">
        <v>6765</v>
      </c>
      <c r="D2485" s="17" t="s">
        <v>3417</v>
      </c>
      <c r="E2485" s="20" t="s">
        <v>7293</v>
      </c>
      <c r="F2485" s="20" t="s">
        <v>3161</v>
      </c>
      <c r="G2485" s="82" t="s">
        <v>7251</v>
      </c>
      <c r="H2485" s="85" t="s">
        <v>7264</v>
      </c>
      <c r="I2485" s="21" t="s">
        <v>7417</v>
      </c>
      <c r="J2485" s="21" t="s">
        <v>2982</v>
      </c>
      <c r="L2485" s="22">
        <v>44015</v>
      </c>
      <c r="M2485" s="98">
        <v>1033.2313999999301</v>
      </c>
      <c r="N2485" s="94">
        <v>1033.2313999999301</v>
      </c>
      <c r="O2485" s="94">
        <v>1157.7917999997701</v>
      </c>
      <c r="P2485" s="62">
        <f t="shared" si="38"/>
        <v>0.89241554483296159</v>
      </c>
      <c r="Q2485" s="22">
        <v>43843</v>
      </c>
      <c r="R2485" s="99">
        <v>1316828.3799999999</v>
      </c>
      <c r="S2485" s="99">
        <v>1557954.63654492</v>
      </c>
      <c r="T2485" s="19"/>
      <c r="U2485" s="23">
        <v>-1.7835379485404701E-3</v>
      </c>
      <c r="V2485" s="63">
        <v>-0.73637508166939403</v>
      </c>
      <c r="W2485" s="23">
        <v>3.4262042125192203E-2</v>
      </c>
      <c r="X2485" s="63">
        <v>-6.1765657521464199</v>
      </c>
      <c r="Y2485" s="23">
        <v>-8.1993474284972806E-2</v>
      </c>
      <c r="Z2485" s="63">
        <v>5.0012559520837403</v>
      </c>
      <c r="AA2485" s="23">
        <v>-8.4060275403317099E-3</v>
      </c>
      <c r="AB2485" s="63">
        <v>16.06601295562</v>
      </c>
      <c r="AC2485" s="23">
        <v>-1.10823935137887E-2</v>
      </c>
      <c r="AD2485" s="63">
        <v>18.959057896165199</v>
      </c>
      <c r="AE2485" s="23">
        <v>1.27764552125882E-2</v>
      </c>
      <c r="AF2485" s="64">
        <v>13.4709871052182</v>
      </c>
      <c r="AG2485" s="23">
        <v>2.2729987722414099E-4</v>
      </c>
      <c r="AH2485" s="63">
        <v>-6.0720958130332301</v>
      </c>
      <c r="AI2485" s="23">
        <v>-7.1951317548155203E-2</v>
      </c>
      <c r="AJ2485" s="63">
        <v>2.8909812173878899</v>
      </c>
      <c r="AK2485" s="23">
        <v>3.3231400000659099E-2</v>
      </c>
      <c r="AL2485" s="23">
        <v>5.9529336776904503E-3</v>
      </c>
      <c r="AM2485" s="63">
        <v>-5.1861424455710203</v>
      </c>
      <c r="AN2485" s="19"/>
      <c r="AO2485" s="26">
        <v>4.9192518446943702E-2</v>
      </c>
      <c r="AP2485" s="26">
        <v>-8.3150893043202806E-2</v>
      </c>
      <c r="AQ2485" s="26">
        <v>5.4270340458970202E-2</v>
      </c>
      <c r="AR2485" s="26">
        <v>-0.115936776360322</v>
      </c>
      <c r="AS2485" s="24">
        <v>8</v>
      </c>
      <c r="AT2485" s="24">
        <v>4</v>
      </c>
      <c r="AU2485" s="24">
        <v>7</v>
      </c>
      <c r="AV2485" s="25">
        <v>5</v>
      </c>
      <c r="AW2485" s="19"/>
      <c r="AX2485" s="29">
        <v>0.213579114936292</v>
      </c>
      <c r="AY2485" s="30">
        <v>-5.2026589983029198E-2</v>
      </c>
      <c r="AZ2485" s="30">
        <v>0.57924737480061605</v>
      </c>
      <c r="BA2485" s="30">
        <v>-6.7919080434876405E-2</v>
      </c>
      <c r="BB2485" s="62">
        <v>2.1792908465431499E-2</v>
      </c>
      <c r="BC2485" s="108">
        <v>-26.175707929534799</v>
      </c>
      <c r="BD2485" s="22">
        <v>43843</v>
      </c>
      <c r="BE2485" s="22">
        <v>43913</v>
      </c>
      <c r="BF2485" s="24"/>
      <c r="BG2485" s="22"/>
    </row>
    <row r="2486" spans="2:59" x14ac:dyDescent="0.25">
      <c r="B2486" s="17" t="s">
        <v>2500</v>
      </c>
      <c r="C2486" s="17" t="s">
        <v>6766</v>
      </c>
      <c r="D2486" s="17" t="s">
        <v>3418</v>
      </c>
      <c r="E2486" s="20" t="s">
        <v>7289</v>
      </c>
      <c r="F2486" s="20" t="s">
        <v>3161</v>
      </c>
      <c r="G2486" s="82" t="s">
        <v>7251</v>
      </c>
      <c r="H2486" s="85" t="s">
        <v>7280</v>
      </c>
      <c r="I2486" s="21" t="s">
        <v>7417</v>
      </c>
      <c r="J2486" s="21" t="s">
        <v>8679</v>
      </c>
      <c r="L2486" s="22">
        <v>44015</v>
      </c>
      <c r="M2486" s="98">
        <v>1322.30069999956</v>
      </c>
      <c r="N2486" s="94">
        <v>1322.30069999956</v>
      </c>
      <c r="O2486" s="94">
        <v>1403.84640000015</v>
      </c>
      <c r="P2486" s="62">
        <f t="shared" si="38"/>
        <v>0.9419126622395575</v>
      </c>
      <c r="Q2486" s="22">
        <v>43843</v>
      </c>
      <c r="R2486" s="99">
        <v>2177344.969</v>
      </c>
      <c r="S2486" s="99">
        <v>2215399.8115742202</v>
      </c>
      <c r="T2486" s="19"/>
      <c r="U2486" s="23">
        <v>3.9371141974697799E-4</v>
      </c>
      <c r="V2486" s="63">
        <v>-0.51865014484064897</v>
      </c>
      <c r="W2486" s="23">
        <v>9.0809806442848598E-2</v>
      </c>
      <c r="X2486" s="63">
        <v>-0.52178932038077597</v>
      </c>
      <c r="Y2486" s="23">
        <v>-6.3344921463794899E-3</v>
      </c>
      <c r="Z2486" s="63">
        <v>12.567154165939399</v>
      </c>
      <c r="AA2486" s="23">
        <v>0.143048517340503</v>
      </c>
      <c r="AB2486" s="63">
        <v>31.211467443703398</v>
      </c>
      <c r="AC2486" s="23">
        <v>0.30788299028063199</v>
      </c>
      <c r="AD2486" s="63">
        <v>50.855596275592703</v>
      </c>
      <c r="AE2486" s="23">
        <v>0.22270829698216399</v>
      </c>
      <c r="AF2486" s="64">
        <v>34.464171282190399</v>
      </c>
      <c r="AG2486" s="23">
        <v>4.2140819550695596E-3</v>
      </c>
      <c r="AH2486" s="63">
        <v>-5.67341760524869</v>
      </c>
      <c r="AI2486" s="23">
        <v>1.9613299735283401E-2</v>
      </c>
      <c r="AJ2486" s="63">
        <v>12.047442945739</v>
      </c>
      <c r="AK2486" s="23">
        <v>0.32230069999990502</v>
      </c>
      <c r="AL2486" s="23">
        <v>2.9224979523860401E-2</v>
      </c>
      <c r="AM2486" s="63">
        <v>37.139483152364797</v>
      </c>
      <c r="AN2486" s="19"/>
      <c r="AO2486" s="26">
        <v>4.6303837052619201E-2</v>
      </c>
      <c r="AP2486" s="26">
        <v>-7.6669236252200804E-2</v>
      </c>
      <c r="AQ2486" s="26">
        <v>0.10824611245334401</v>
      </c>
      <c r="AR2486" s="26">
        <v>-0.13872003386495599</v>
      </c>
      <c r="AS2486" s="24">
        <v>7</v>
      </c>
      <c r="AT2486" s="24">
        <v>5</v>
      </c>
      <c r="AU2486" s="24">
        <v>8</v>
      </c>
      <c r="AV2486" s="25">
        <v>4</v>
      </c>
      <c r="AW2486" s="19"/>
      <c r="AX2486" s="29">
        <v>0.23668941955373199</v>
      </c>
      <c r="AY2486" s="30">
        <v>0.59167987551700196</v>
      </c>
      <c r="AZ2486" s="30">
        <v>1.17413538638903</v>
      </c>
      <c r="BA2486" s="30">
        <v>0.79479852171880305</v>
      </c>
      <c r="BB2486" s="62">
        <v>2.4227329178975202E-2</v>
      </c>
      <c r="BC2486" s="108">
        <v>-27.280349189211801</v>
      </c>
      <c r="BD2486" s="22">
        <v>43843</v>
      </c>
      <c r="BE2486" s="22">
        <v>43913</v>
      </c>
      <c r="BF2486" s="24"/>
      <c r="BG2486" s="22"/>
    </row>
    <row r="2487" spans="2:59" x14ac:dyDescent="0.25">
      <c r="B2487" s="17" t="s">
        <v>2501</v>
      </c>
      <c r="C2487" s="17" t="s">
        <v>6767</v>
      </c>
      <c r="D2487" s="17" t="s">
        <v>3418</v>
      </c>
      <c r="E2487" s="20" t="s">
        <v>7298</v>
      </c>
      <c r="F2487" s="20" t="s">
        <v>3161</v>
      </c>
      <c r="G2487" s="82" t="s">
        <v>7251</v>
      </c>
      <c r="H2487" s="85" t="s">
        <v>7280</v>
      </c>
      <c r="I2487" s="21" t="s">
        <v>7417</v>
      </c>
      <c r="J2487" s="21" t="s">
        <v>2982</v>
      </c>
      <c r="L2487" s="22">
        <v>44015</v>
      </c>
      <c r="M2487" s="98">
        <v>1746.27270000055</v>
      </c>
      <c r="N2487" s="94">
        <v>1746.27270000055</v>
      </c>
      <c r="O2487" s="94">
        <v>1820.42270000093</v>
      </c>
      <c r="P2487" s="62">
        <f t="shared" si="38"/>
        <v>0.95926770194617872</v>
      </c>
      <c r="Q2487" s="22">
        <v>43880</v>
      </c>
      <c r="R2487" s="99">
        <v>485750.75900000002</v>
      </c>
      <c r="S2487" s="99">
        <v>447341.44666015601</v>
      </c>
      <c r="T2487" s="19"/>
      <c r="U2487" s="23">
        <v>5.0309540347370796E-4</v>
      </c>
      <c r="V2487" s="63">
        <v>-0.50771174646797601</v>
      </c>
      <c r="W2487" s="23">
        <v>9.4392602610314499E-2</v>
      </c>
      <c r="X2487" s="63">
        <v>-0.16350970363419001</v>
      </c>
      <c r="Y2487" s="23">
        <v>1.36300340564048E-2</v>
      </c>
      <c r="Z2487" s="63">
        <v>14.5636067862215</v>
      </c>
      <c r="AA2487" s="23">
        <v>0.189766134364763</v>
      </c>
      <c r="AB2487" s="63">
        <v>35.883229146129501</v>
      </c>
      <c r="AC2487" s="23">
        <v>0.416900447131484</v>
      </c>
      <c r="AD2487" s="63">
        <v>61.757341960677898</v>
      </c>
      <c r="AE2487" s="23">
        <v>0.37869061897799799</v>
      </c>
      <c r="AF2487" s="64">
        <v>50.062403481744703</v>
      </c>
      <c r="AG2487" s="23">
        <v>4.5434976509568497E-3</v>
      </c>
      <c r="AH2487" s="63">
        <v>-5.6404760356599599</v>
      </c>
      <c r="AI2487" s="23">
        <v>4.04402937128907E-2</v>
      </c>
      <c r="AJ2487" s="63">
        <v>14.1301423434925</v>
      </c>
      <c r="AK2487" s="23">
        <v>0.74627270000055401</v>
      </c>
      <c r="AL2487" s="23">
        <v>5.9166147835639997E-2</v>
      </c>
      <c r="AM2487" s="63">
        <v>79.536683152429802</v>
      </c>
      <c r="AN2487" s="19"/>
      <c r="AO2487" s="26">
        <v>4.6418250509304898E-2</v>
      </c>
      <c r="AP2487" s="26">
        <v>-7.6366492018714802E-2</v>
      </c>
      <c r="AQ2487" s="26">
        <v>0.11189608940738301</v>
      </c>
      <c r="AR2487" s="26">
        <v>-0.13579682745330501</v>
      </c>
      <c r="AS2487" s="24">
        <v>8</v>
      </c>
      <c r="AT2487" s="24">
        <v>4</v>
      </c>
      <c r="AU2487" s="24">
        <v>8</v>
      </c>
      <c r="AV2487" s="25">
        <v>4</v>
      </c>
      <c r="AW2487" s="19"/>
      <c r="AX2487" s="29">
        <v>0.236610772882414</v>
      </c>
      <c r="AY2487" s="30">
        <v>0.77848976115819801</v>
      </c>
      <c r="AZ2487" s="30">
        <v>1.3557807322286</v>
      </c>
      <c r="BA2487" s="30">
        <v>1.0519208517471299</v>
      </c>
      <c r="BB2487" s="62">
        <v>2.4223639056144702E-2</v>
      </c>
      <c r="BC2487" s="108">
        <v>-26.761553786462201</v>
      </c>
      <c r="BD2487" s="22">
        <v>43880</v>
      </c>
      <c r="BE2487" s="22">
        <v>43913</v>
      </c>
      <c r="BF2487" s="24"/>
      <c r="BG2487" s="22"/>
    </row>
    <row r="2488" spans="2:59" x14ac:dyDescent="0.25">
      <c r="B2488" s="17" t="s">
        <v>2502</v>
      </c>
      <c r="C2488" s="17" t="s">
        <v>6768</v>
      </c>
      <c r="D2488" s="17" t="s">
        <v>3418</v>
      </c>
      <c r="E2488" s="20" t="s">
        <v>7290</v>
      </c>
      <c r="F2488" s="20" t="s">
        <v>3161</v>
      </c>
      <c r="G2488" s="82" t="s">
        <v>7251</v>
      </c>
      <c r="H2488" s="85" t="s">
        <v>7280</v>
      </c>
      <c r="I2488" s="21" t="s">
        <v>7417</v>
      </c>
      <c r="J2488" s="21" t="s">
        <v>8680</v>
      </c>
      <c r="L2488" s="22">
        <v>44015</v>
      </c>
      <c r="M2488" s="98">
        <v>1346.9583999998899</v>
      </c>
      <c r="N2488" s="94">
        <v>1346.9583999998899</v>
      </c>
      <c r="O2488" s="94">
        <v>1426.66819999926</v>
      </c>
      <c r="P2488" s="62">
        <f t="shared" si="38"/>
        <v>0.94412870490881384</v>
      </c>
      <c r="Q2488" s="22">
        <v>43843</v>
      </c>
      <c r="R2488" s="99">
        <v>169600.39199999999</v>
      </c>
      <c r="S2488" s="99">
        <v>162838.16165649399</v>
      </c>
      <c r="T2488" s="19"/>
      <c r="U2488" s="23">
        <v>4.0737965355219801E-4</v>
      </c>
      <c r="V2488" s="63">
        <v>-0.51728332146012701</v>
      </c>
      <c r="W2488" s="23">
        <v>9.1257107871642804E-2</v>
      </c>
      <c r="X2488" s="63">
        <v>-0.47705917750136001</v>
      </c>
      <c r="Y2488" s="23">
        <v>-3.8606583584623899E-3</v>
      </c>
      <c r="Z2488" s="63">
        <v>12.814537544734801</v>
      </c>
      <c r="AA2488" s="23">
        <v>0.14878642360243199</v>
      </c>
      <c r="AB2488" s="63">
        <v>31.7852580698964</v>
      </c>
      <c r="AC2488" s="23">
        <v>0.32103714131692002</v>
      </c>
      <c r="AD2488" s="63">
        <v>52.171011379221497</v>
      </c>
      <c r="AE2488" s="23">
        <v>0.24119802622240999</v>
      </c>
      <c r="AF2488" s="64">
        <v>36.313144206185797</v>
      </c>
      <c r="AG2488" s="23">
        <v>4.2552810773486298E-3</v>
      </c>
      <c r="AH2488" s="63">
        <v>-5.6692976930207797</v>
      </c>
      <c r="AI2488" s="23">
        <v>2.2193671082277398E-2</v>
      </c>
      <c r="AJ2488" s="63">
        <v>12.3054800804384</v>
      </c>
      <c r="AK2488" s="23">
        <v>0.34695839999942102</v>
      </c>
      <c r="AL2488" s="23">
        <v>3.1187560471153099E-2</v>
      </c>
      <c r="AM2488" s="63">
        <v>39.605253152316401</v>
      </c>
      <c r="AN2488" s="19"/>
      <c r="AO2488" s="26">
        <v>4.6318161810631898E-2</v>
      </c>
      <c r="AP2488" s="26">
        <v>-7.6631374623539195E-2</v>
      </c>
      <c r="AQ2488" s="26">
        <v>0.10870169090776501</v>
      </c>
      <c r="AR2488" s="26">
        <v>-0.13835511121942501</v>
      </c>
      <c r="AS2488" s="24">
        <v>7</v>
      </c>
      <c r="AT2488" s="24">
        <v>5</v>
      </c>
      <c r="AU2488" s="24">
        <v>8</v>
      </c>
      <c r="AV2488" s="25">
        <v>4</v>
      </c>
      <c r="AW2488" s="19"/>
      <c r="AX2488" s="29">
        <v>0.23667916862788799</v>
      </c>
      <c r="AY2488" s="30">
        <v>0.61463374103095703</v>
      </c>
      <c r="AZ2488" s="30">
        <v>1.1964666025214701</v>
      </c>
      <c r="BA2488" s="30">
        <v>0.82624011964253397</v>
      </c>
      <c r="BB2488" s="62">
        <v>2.4226824369543501E-2</v>
      </c>
      <c r="BC2488" s="108">
        <v>-27.210762810864299</v>
      </c>
      <c r="BD2488" s="22">
        <v>43843</v>
      </c>
      <c r="BE2488" s="22">
        <v>43913</v>
      </c>
      <c r="BF2488" s="24"/>
      <c r="BG2488" s="22"/>
    </row>
    <row r="2489" spans="2:59" x14ac:dyDescent="0.25">
      <c r="B2489" s="17" t="s">
        <v>2503</v>
      </c>
      <c r="C2489" s="17" t="s">
        <v>6769</v>
      </c>
      <c r="D2489" s="17" t="s">
        <v>3418</v>
      </c>
      <c r="E2489" s="20" t="s">
        <v>7315</v>
      </c>
      <c r="F2489" s="20" t="s">
        <v>3161</v>
      </c>
      <c r="G2489" s="82" t="s">
        <v>7251</v>
      </c>
      <c r="H2489" s="85" t="s">
        <v>7280</v>
      </c>
      <c r="I2489" s="21" t="s">
        <v>7417</v>
      </c>
      <c r="J2489" s="21" t="s">
        <v>8681</v>
      </c>
      <c r="L2489" s="22">
        <v>44015</v>
      </c>
      <c r="M2489" s="98">
        <v>1445.37160000019</v>
      </c>
      <c r="N2489" s="94">
        <v>1445.37160000019</v>
      </c>
      <c r="O2489" s="94">
        <v>1527.3125999998299</v>
      </c>
      <c r="P2489" s="62">
        <f t="shared" si="38"/>
        <v>0.94634955542195554</v>
      </c>
      <c r="Q2489" s="22">
        <v>43843</v>
      </c>
      <c r="R2489" s="99">
        <v>330464.83199999999</v>
      </c>
      <c r="S2489" s="99">
        <v>367343.18548877002</v>
      </c>
      <c r="T2489" s="19"/>
      <c r="U2489" s="23">
        <v>4.2103782652702599E-4</v>
      </c>
      <c r="V2489" s="63">
        <v>-0.51591750416264404</v>
      </c>
      <c r="W2489" s="23">
        <v>9.1704364214820103E-2</v>
      </c>
      <c r="X2489" s="63">
        <v>-0.43233354318363099</v>
      </c>
      <c r="Y2489" s="23">
        <v>-1.3810561977152199E-3</v>
      </c>
      <c r="Z2489" s="63">
        <v>13.062497760809499</v>
      </c>
      <c r="AA2489" s="23">
        <v>0.15455233578177299</v>
      </c>
      <c r="AB2489" s="63">
        <v>32.3618492878159</v>
      </c>
      <c r="AC2489" s="23">
        <v>0.334324941926752</v>
      </c>
      <c r="AD2489" s="63">
        <v>53.499791440204703</v>
      </c>
      <c r="AE2489" s="23">
        <v>0.25996728762955201</v>
      </c>
      <c r="AF2489" s="64">
        <v>38.190070346929097</v>
      </c>
      <c r="AG2489" s="23">
        <v>4.2963801188307098E-3</v>
      </c>
      <c r="AH2489" s="63">
        <v>-5.6651877888725704</v>
      </c>
      <c r="AI2489" s="23">
        <v>2.4780115330940999E-2</v>
      </c>
      <c r="AJ2489" s="63">
        <v>12.564124505297499</v>
      </c>
      <c r="AK2489" s="23">
        <v>0.44537160000065301</v>
      </c>
      <c r="AL2489" s="23">
        <v>3.8712679403033703E-2</v>
      </c>
      <c r="AM2489" s="63">
        <v>49.446573152439697</v>
      </c>
      <c r="AN2489" s="19"/>
      <c r="AO2489" s="26">
        <v>4.6332496003742597E-2</v>
      </c>
      <c r="AP2489" s="26">
        <v>-7.6593569607212003E-2</v>
      </c>
      <c r="AQ2489" s="26">
        <v>0.10915755609865301</v>
      </c>
      <c r="AR2489" s="26">
        <v>-0.137990148873505</v>
      </c>
      <c r="AS2489" s="24">
        <v>8</v>
      </c>
      <c r="AT2489" s="24">
        <v>4</v>
      </c>
      <c r="AU2489" s="24">
        <v>8</v>
      </c>
      <c r="AV2489" s="25">
        <v>4</v>
      </c>
      <c r="AW2489" s="19"/>
      <c r="AX2489" s="29">
        <v>0.23666905333317101</v>
      </c>
      <c r="AY2489" s="30">
        <v>0.63769863901416102</v>
      </c>
      <c r="AZ2489" s="30">
        <v>1.2189022256934501</v>
      </c>
      <c r="BA2489" s="30">
        <v>0.85787699042157295</v>
      </c>
      <c r="BB2489" s="62">
        <v>2.4226333257174701E-2</v>
      </c>
      <c r="BC2489" s="108">
        <v>-27.141130113071998</v>
      </c>
      <c r="BD2489" s="22">
        <v>43843</v>
      </c>
      <c r="BE2489" s="22">
        <v>43913</v>
      </c>
      <c r="BF2489" s="24"/>
      <c r="BG2489" s="22"/>
    </row>
    <row r="2490" spans="2:59" x14ac:dyDescent="0.25">
      <c r="B2490" s="17" t="s">
        <v>2504</v>
      </c>
      <c r="C2490" s="17" t="s">
        <v>6770</v>
      </c>
      <c r="D2490" s="17" t="s">
        <v>3418</v>
      </c>
      <c r="E2490" s="20" t="s">
        <v>7292</v>
      </c>
      <c r="F2490" s="20" t="s">
        <v>3161</v>
      </c>
      <c r="G2490" s="82" t="s">
        <v>7251</v>
      </c>
      <c r="H2490" s="85" t="s">
        <v>7280</v>
      </c>
      <c r="I2490" s="21" t="s">
        <v>7417</v>
      </c>
      <c r="J2490" s="21" t="s">
        <v>8682</v>
      </c>
      <c r="L2490" s="22">
        <v>44015</v>
      </c>
      <c r="M2490" s="98">
        <v>1420.4513000007701</v>
      </c>
      <c r="N2490" s="94">
        <v>1420.4513000007701</v>
      </c>
      <c r="O2490" s="94">
        <v>1500.9792999997701</v>
      </c>
      <c r="P2490" s="62">
        <f t="shared" si="38"/>
        <v>0.9463496931643145</v>
      </c>
      <c r="Q2490" s="22">
        <v>43843</v>
      </c>
      <c r="R2490" s="99">
        <v>3750.8910000000001</v>
      </c>
      <c r="S2490" s="99">
        <v>16045.4552480927</v>
      </c>
      <c r="T2490" s="19"/>
      <c r="U2490" s="23">
        <v>4.2117027260246697E-4</v>
      </c>
      <c r="V2490" s="63">
        <v>-0.5159042595551</v>
      </c>
      <c r="W2490" s="23">
        <v>9.1703384667198407E-2</v>
      </c>
      <c r="X2490" s="63">
        <v>-0.43243149794579899</v>
      </c>
      <c r="Y2490" s="23">
        <v>-1.38067984607915E-3</v>
      </c>
      <c r="Z2490" s="63">
        <v>13.062535395976701</v>
      </c>
      <c r="AA2490" s="23">
        <v>0.154553853066318</v>
      </c>
      <c r="AB2490" s="63">
        <v>32.362001016270398</v>
      </c>
      <c r="AC2490" s="23">
        <v>0.33432715385628398</v>
      </c>
      <c r="AD2490" s="63">
        <v>53.500012633157901</v>
      </c>
      <c r="AE2490" s="23">
        <v>0.25997004884993702</v>
      </c>
      <c r="AF2490" s="64">
        <v>38.1903464689385</v>
      </c>
      <c r="AG2490" s="23">
        <v>4.2965995653503298E-3</v>
      </c>
      <c r="AH2490" s="63">
        <v>-5.6651658442206099</v>
      </c>
      <c r="AI2490" s="23">
        <v>2.47806295465125E-2</v>
      </c>
      <c r="AJ2490" s="63">
        <v>12.5641759268619</v>
      </c>
      <c r="AK2490" s="23">
        <v>0.42045130000042302</v>
      </c>
      <c r="AL2490" s="23">
        <v>3.6851662627668702E-2</v>
      </c>
      <c r="AM2490" s="63">
        <v>46.954543152416598</v>
      </c>
      <c r="AN2490" s="19"/>
      <c r="AO2490" s="26">
        <v>4.6332436812008403E-2</v>
      </c>
      <c r="AP2490" s="26">
        <v>-7.6593582949499306E-2</v>
      </c>
      <c r="AQ2490" s="26">
        <v>0.109157577544538</v>
      </c>
      <c r="AR2490" s="26">
        <v>-0.13799077090516201</v>
      </c>
      <c r="AS2490" s="24">
        <v>8</v>
      </c>
      <c r="AT2490" s="24">
        <v>4</v>
      </c>
      <c r="AU2490" s="24">
        <v>8</v>
      </c>
      <c r="AV2490" s="25">
        <v>4</v>
      </c>
      <c r="AW2490" s="19"/>
      <c r="AX2490" s="29">
        <v>0.23666923692886499</v>
      </c>
      <c r="AY2490" s="30">
        <v>0.63770367762299396</v>
      </c>
      <c r="AZ2490" s="30">
        <v>1.2189073374811401</v>
      </c>
      <c r="BA2490" s="30">
        <v>0.85788391471578496</v>
      </c>
      <c r="BB2490" s="62">
        <v>2.42263521574205E-2</v>
      </c>
      <c r="BC2490" s="108">
        <v>-27.141120467160398</v>
      </c>
      <c r="BD2490" s="22">
        <v>43843</v>
      </c>
      <c r="BE2490" s="22">
        <v>43913</v>
      </c>
      <c r="BF2490" s="24"/>
      <c r="BG2490" s="22"/>
    </row>
    <row r="2491" spans="2:59" x14ac:dyDescent="0.25">
      <c r="B2491" s="17" t="s">
        <v>2505</v>
      </c>
      <c r="C2491" s="17" t="s">
        <v>6771</v>
      </c>
      <c r="D2491" s="17" t="s">
        <v>3418</v>
      </c>
      <c r="E2491" s="20" t="s">
        <v>7293</v>
      </c>
      <c r="F2491" s="20" t="s">
        <v>3161</v>
      </c>
      <c r="G2491" s="82" t="s">
        <v>7251</v>
      </c>
      <c r="H2491" s="85" t="s">
        <v>7280</v>
      </c>
      <c r="I2491" s="21" t="s">
        <v>7417</v>
      </c>
      <c r="J2491" s="21" t="s">
        <v>2982</v>
      </c>
      <c r="L2491" s="22">
        <v>44015</v>
      </c>
      <c r="M2491" s="98">
        <v>1241.6713999994099</v>
      </c>
      <c r="N2491" s="94">
        <v>1241.6713999994099</v>
      </c>
      <c r="O2491" s="94">
        <v>1312.06310000084</v>
      </c>
      <c r="P2491" s="62">
        <f t="shared" si="38"/>
        <v>0.9463503698858805</v>
      </c>
      <c r="Q2491" s="22">
        <v>43843</v>
      </c>
      <c r="R2491" s="99">
        <v>3126579.4449999998</v>
      </c>
      <c r="S2491" s="99">
        <v>3438985.0846718801</v>
      </c>
      <c r="T2491" s="19"/>
      <c r="U2491" s="23">
        <v>4.2106151886400799E-4</v>
      </c>
      <c r="V2491" s="63">
        <v>-0.51591513492894603</v>
      </c>
      <c r="W2491" s="23">
        <v>9.1704402861068998E-2</v>
      </c>
      <c r="X2491" s="63">
        <v>-0.43232967855874399</v>
      </c>
      <c r="Y2491" s="23">
        <v>-1.38018115831073E-3</v>
      </c>
      <c r="Z2491" s="63">
        <v>13.062585264749901</v>
      </c>
      <c r="AA2491" s="23">
        <v>0.154552880567353</v>
      </c>
      <c r="AB2491" s="63">
        <v>32.361903766403003</v>
      </c>
      <c r="AC2491" s="23">
        <v>0.33432463424862402</v>
      </c>
      <c r="AD2491" s="63">
        <v>53.499760672391901</v>
      </c>
      <c r="AE2491" s="23">
        <v>0.25996495720930402</v>
      </c>
      <c r="AF2491" s="64">
        <v>38.189837304875297</v>
      </c>
      <c r="AG2491" s="23">
        <v>4.2964040785591403E-3</v>
      </c>
      <c r="AH2491" s="63">
        <v>-5.6651853928997298</v>
      </c>
      <c r="AI2491" s="23">
        <v>2.47810085711535E-2</v>
      </c>
      <c r="AJ2491" s="63">
        <v>12.564213829318801</v>
      </c>
      <c r="AK2491" s="23">
        <v>0.241671399999177</v>
      </c>
      <c r="AL2491" s="23">
        <v>4.0081795097648899E-2</v>
      </c>
      <c r="AM2491" s="63">
        <v>15.657857554280801</v>
      </c>
      <c r="AN2491" s="19"/>
      <c r="AO2491" s="26">
        <v>4.6332430430993603E-2</v>
      </c>
      <c r="AP2491" s="26">
        <v>-7.6593598842955607E-2</v>
      </c>
      <c r="AQ2491" s="26">
        <v>0.109157197493914</v>
      </c>
      <c r="AR2491" s="26">
        <v>-0.13799030486639799</v>
      </c>
      <c r="AS2491" s="24">
        <v>8</v>
      </c>
      <c r="AT2491" s="24">
        <v>4</v>
      </c>
      <c r="AU2491" s="24">
        <v>8</v>
      </c>
      <c r="AV2491" s="25">
        <v>4</v>
      </c>
      <c r="AW2491" s="19"/>
      <c r="AX2491" s="29">
        <v>0.23666904235491501</v>
      </c>
      <c r="AY2491" s="30">
        <v>0.63769938793302605</v>
      </c>
      <c r="AZ2491" s="30">
        <v>1.21890361282931</v>
      </c>
      <c r="BA2491" s="30">
        <v>0.85787796061686095</v>
      </c>
      <c r="BB2491" s="62">
        <v>2.4226331890386098E-2</v>
      </c>
      <c r="BC2491" s="108">
        <v>-27.141110820113699</v>
      </c>
      <c r="BD2491" s="22">
        <v>43843</v>
      </c>
      <c r="BE2491" s="22">
        <v>43913</v>
      </c>
      <c r="BF2491" s="24"/>
      <c r="BG2491" s="22"/>
    </row>
    <row r="2492" spans="2:59" x14ac:dyDescent="0.25">
      <c r="B2492" s="17" t="s">
        <v>2506</v>
      </c>
      <c r="C2492" s="17" t="s">
        <v>6772</v>
      </c>
      <c r="D2492" s="17" t="s">
        <v>3419</v>
      </c>
      <c r="E2492" s="20" t="s">
        <v>7289</v>
      </c>
      <c r="F2492" s="20" t="s">
        <v>3161</v>
      </c>
      <c r="G2492" s="82" t="s">
        <v>7255</v>
      </c>
      <c r="H2492" s="85" t="s">
        <v>7274</v>
      </c>
      <c r="I2492" s="21" t="s">
        <v>7417</v>
      </c>
      <c r="J2492" s="21" t="s">
        <v>8683</v>
      </c>
      <c r="L2492" s="22">
        <v>44015</v>
      </c>
      <c r="M2492" s="98">
        <v>3495.3825000002998</v>
      </c>
      <c r="N2492" s="94">
        <v>3495.3825000002998</v>
      </c>
      <c r="O2492" s="94">
        <v>3495.3825000002998</v>
      </c>
      <c r="P2492" s="62">
        <f t="shared" si="38"/>
        <v>1</v>
      </c>
      <c r="Q2492" s="22">
        <v>44015</v>
      </c>
      <c r="R2492" s="99">
        <v>33695349.213</v>
      </c>
      <c r="S2492" s="99">
        <v>32614617.394593701</v>
      </c>
      <c r="T2492" s="19"/>
      <c r="U2492" s="23">
        <v>3.8336438592523303E-6</v>
      </c>
      <c r="V2492" s="63">
        <v>-0.55763792242942101</v>
      </c>
      <c r="W2492" s="23">
        <v>1.2332073856668999E-4</v>
      </c>
      <c r="X2492" s="63">
        <v>-9.5904378908162506</v>
      </c>
      <c r="Y2492" s="23">
        <v>2.36279377168103E-3</v>
      </c>
      <c r="Z2492" s="63">
        <v>13.436882757756401</v>
      </c>
      <c r="AA2492" s="23">
        <v>5.7807215544016799E-3</v>
      </c>
      <c r="AB2492" s="63">
        <v>17.4846878651006</v>
      </c>
      <c r="AC2492" s="23">
        <v>1.84123072504008E-2</v>
      </c>
      <c r="AD2492" s="63">
        <v>21.9085279725841</v>
      </c>
      <c r="AE2492" s="23">
        <v>2.8755681192706099E-2</v>
      </c>
      <c r="AF2492" s="64">
        <v>15.06890970323</v>
      </c>
      <c r="AG2492" s="23">
        <v>1.3189002856961501E-5</v>
      </c>
      <c r="AH2492" s="63">
        <v>-6.0935069004699498</v>
      </c>
      <c r="AI2492" s="23">
        <v>2.38527249712206E-3</v>
      </c>
      <c r="AJ2492" s="63">
        <v>10.3246402219229</v>
      </c>
      <c r="AK2492" s="23">
        <v>0.55424246197100702</v>
      </c>
      <c r="AL2492" s="23">
        <v>2.7861038002811301E-2</v>
      </c>
      <c r="AM2492" s="63">
        <v>-78.475344311213107</v>
      </c>
      <c r="AN2492" s="19"/>
      <c r="AO2492" s="26">
        <v>5.8136277220910404E-4</v>
      </c>
      <c r="AP2492" s="26">
        <v>3.69114422937855E-6</v>
      </c>
      <c r="AQ2492" s="26">
        <v>1.5456385099241699E-3</v>
      </c>
      <c r="AR2492" s="26">
        <v>1.3189002856961501E-5</v>
      </c>
      <c r="AS2492" s="24">
        <v>12</v>
      </c>
      <c r="AT2492" s="24">
        <v>0</v>
      </c>
      <c r="AU2492" s="24">
        <v>7</v>
      </c>
      <c r="AV2492" s="25">
        <v>5</v>
      </c>
      <c r="AW2492" s="19"/>
      <c r="AX2492" s="29">
        <v>7.84984847623491E-4</v>
      </c>
      <c r="AY2492" s="30">
        <v>-28.392828032287099</v>
      </c>
      <c r="AZ2492" s="30">
        <v>0.41363536213202701</v>
      </c>
      <c r="BA2492" s="30">
        <v>-15.0347902667854</v>
      </c>
      <c r="BB2492" s="62">
        <v>8.1116542822599099E-5</v>
      </c>
      <c r="BC2492" s="108">
        <v>0</v>
      </c>
      <c r="BD2492" s="22">
        <v>44015</v>
      </c>
      <c r="BE2492" s="22"/>
      <c r="BF2492" s="24"/>
      <c r="BG2492" s="22"/>
    </row>
    <row r="2493" spans="2:59" x14ac:dyDescent="0.25">
      <c r="B2493" s="17" t="s">
        <v>2507</v>
      </c>
      <c r="C2493" s="17" t="s">
        <v>6773</v>
      </c>
      <c r="D2493" s="17" t="s">
        <v>3419</v>
      </c>
      <c r="E2493" s="20" t="s">
        <v>7411</v>
      </c>
      <c r="F2493" s="20" t="s">
        <v>3161</v>
      </c>
      <c r="G2493" s="82" t="s">
        <v>7255</v>
      </c>
      <c r="H2493" s="85" t="s">
        <v>7274</v>
      </c>
      <c r="I2493" s="21" t="s">
        <v>7417</v>
      </c>
      <c r="J2493" s="21" t="s">
        <v>2982</v>
      </c>
      <c r="L2493" s="22">
        <v>44015</v>
      </c>
      <c r="M2493" s="98">
        <v>1005.5127999996801</v>
      </c>
      <c r="N2493" s="94">
        <v>1005.5127999996801</v>
      </c>
      <c r="O2493" s="94"/>
      <c r="P2493" s="62" t="str">
        <f t="shared" si="38"/>
        <v/>
      </c>
      <c r="Q2493" s="22"/>
      <c r="R2493" s="99">
        <v>0</v>
      </c>
      <c r="S2493" s="99"/>
      <c r="T2493" s="19"/>
      <c r="U2493" s="23">
        <v>0</v>
      </c>
      <c r="V2493" s="63">
        <v>-0.55802128681534702</v>
      </c>
      <c r="W2493" s="23">
        <v>0</v>
      </c>
      <c r="X2493" s="63">
        <v>-9.6027699646656401</v>
      </c>
      <c r="Y2493" s="23"/>
      <c r="Z2493" s="63"/>
      <c r="AA2493" s="23"/>
      <c r="AB2493" s="63"/>
      <c r="AC2493" s="23"/>
      <c r="AD2493" s="63"/>
      <c r="AE2493" s="23"/>
      <c r="AF2493" s="64"/>
      <c r="AG2493" s="23">
        <v>0</v>
      </c>
      <c r="AH2493" s="63">
        <v>-6.0948258007556397</v>
      </c>
      <c r="AI2493" s="23"/>
      <c r="AJ2493" s="63"/>
      <c r="AK2493" s="23">
        <v>5.4587063204962804E-3</v>
      </c>
      <c r="AL2493" s="23">
        <v>1.35403922922706E-2</v>
      </c>
      <c r="AM2493" s="63">
        <v>10.5485701846192</v>
      </c>
      <c r="AN2493" s="19"/>
      <c r="AO2493" s="26">
        <v>6.2863838320481602E-4</v>
      </c>
      <c r="AP2493" s="26">
        <v>0</v>
      </c>
      <c r="AQ2493" s="26">
        <v>2.2473597782664001E-3</v>
      </c>
      <c r="AR2493" s="26">
        <v>0</v>
      </c>
      <c r="AS2493" s="24"/>
      <c r="AT2493" s="24"/>
      <c r="AU2493" s="24"/>
      <c r="AV2493" s="25"/>
      <c r="AW2493" s="19"/>
      <c r="AX2493" s="29"/>
      <c r="AY2493" s="30"/>
      <c r="AZ2493" s="30"/>
      <c r="BA2493" s="30"/>
      <c r="BB2493" s="62"/>
      <c r="BC2493" s="108">
        <v>0</v>
      </c>
      <c r="BD2493" s="22">
        <v>43983</v>
      </c>
      <c r="BE2493" s="22"/>
      <c r="BF2493" s="24"/>
      <c r="BG2493" s="22"/>
    </row>
    <row r="2494" spans="2:59" x14ac:dyDescent="0.25">
      <c r="B2494" s="17" t="s">
        <v>2508</v>
      </c>
      <c r="C2494" s="17" t="s">
        <v>6774</v>
      </c>
      <c r="D2494" s="17" t="s">
        <v>3419</v>
      </c>
      <c r="E2494" s="20" t="s">
        <v>7290</v>
      </c>
      <c r="F2494" s="20" t="s">
        <v>3161</v>
      </c>
      <c r="G2494" s="82" t="s">
        <v>7255</v>
      </c>
      <c r="H2494" s="85" t="s">
        <v>7274</v>
      </c>
      <c r="I2494" s="21" t="s">
        <v>7417</v>
      </c>
      <c r="J2494" s="21" t="s">
        <v>8684</v>
      </c>
      <c r="L2494" s="22">
        <v>44015</v>
      </c>
      <c r="M2494" s="98">
        <v>1945.0335000008299</v>
      </c>
      <c r="N2494" s="94">
        <v>1945.0335000008299</v>
      </c>
      <c r="O2494" s="94">
        <v>1945.0335000008299</v>
      </c>
      <c r="P2494" s="62">
        <f t="shared" si="38"/>
        <v>1</v>
      </c>
      <c r="Q2494" s="22">
        <v>44015</v>
      </c>
      <c r="R2494" s="99">
        <v>1105759713.0780001</v>
      </c>
      <c r="S2494" s="99">
        <v>494475670.76200002</v>
      </c>
      <c r="T2494" s="19"/>
      <c r="U2494" s="23">
        <v>1.4087359886616501E-5</v>
      </c>
      <c r="V2494" s="63">
        <v>-0.55661255082668504</v>
      </c>
      <c r="W2494" s="23">
        <v>4.7661988173786101E-4</v>
      </c>
      <c r="X2494" s="63">
        <v>-9.55510797649913</v>
      </c>
      <c r="Y2494" s="23">
        <v>8.1567547385930101E-3</v>
      </c>
      <c r="Z2494" s="63">
        <v>14.0162788544403</v>
      </c>
      <c r="AA2494" s="23">
        <v>2.0499514628681902E-2</v>
      </c>
      <c r="AB2494" s="63">
        <v>18.956567172513999</v>
      </c>
      <c r="AC2494" s="23">
        <v>5.0904334881124703E-2</v>
      </c>
      <c r="AD2494" s="63">
        <v>25.157730735634701</v>
      </c>
      <c r="AE2494" s="23">
        <v>7.9922613356757197E-2</v>
      </c>
      <c r="AF2494" s="64">
        <v>20.185602919635102</v>
      </c>
      <c r="AG2494" s="23">
        <v>4.3497288061189499E-5</v>
      </c>
      <c r="AH2494" s="63">
        <v>-6.0904760719495199</v>
      </c>
      <c r="AI2494" s="23">
        <v>8.3278148431418196E-3</v>
      </c>
      <c r="AJ2494" s="63">
        <v>10.9188944565249</v>
      </c>
      <c r="AK2494" s="23">
        <v>0.89141197063378097</v>
      </c>
      <c r="AL2494" s="23">
        <v>4.0513694819310303E-2</v>
      </c>
      <c r="AM2494" s="63">
        <v>-44.758393444935798</v>
      </c>
      <c r="AN2494" s="19"/>
      <c r="AO2494" s="26">
        <v>6.2542880914406905E-4</v>
      </c>
      <c r="AP2494" s="26">
        <v>1.4087359886616501E-5</v>
      </c>
      <c r="AQ2494" s="26">
        <v>2.2677093766105801E-3</v>
      </c>
      <c r="AR2494" s="26">
        <v>4.3497288061189499E-5</v>
      </c>
      <c r="AS2494" s="24">
        <v>12</v>
      </c>
      <c r="AT2494" s="24">
        <v>0</v>
      </c>
      <c r="AU2494" s="24">
        <v>7</v>
      </c>
      <c r="AV2494" s="25">
        <v>5</v>
      </c>
      <c r="AW2494" s="19"/>
      <c r="AX2494" s="29">
        <v>1.0785294029744799E-3</v>
      </c>
      <c r="AY2494" s="30">
        <v>-9.0480542889417794</v>
      </c>
      <c r="AZ2494" s="30">
        <v>0.46089382467971501</v>
      </c>
      <c r="BA2494" s="30">
        <v>-10.375781853013899</v>
      </c>
      <c r="BB2494" s="62">
        <v>1.11445607222862E-4</v>
      </c>
      <c r="BC2494" s="108">
        <v>0</v>
      </c>
      <c r="BD2494" s="22">
        <v>44015</v>
      </c>
      <c r="BE2494" s="22"/>
      <c r="BF2494" s="24"/>
      <c r="BG2494" s="22"/>
    </row>
    <row r="2495" spans="2:59" x14ac:dyDescent="0.25">
      <c r="B2495" s="17" t="s">
        <v>2509</v>
      </c>
      <c r="C2495" s="17" t="s">
        <v>6775</v>
      </c>
      <c r="D2495" s="17" t="s">
        <v>3419</v>
      </c>
      <c r="E2495" s="20" t="s">
        <v>7293</v>
      </c>
      <c r="F2495" s="20" t="s">
        <v>3161</v>
      </c>
      <c r="G2495" s="82" t="s">
        <v>7255</v>
      </c>
      <c r="H2495" s="85" t="s">
        <v>7274</v>
      </c>
      <c r="I2495" s="21" t="s">
        <v>7417</v>
      </c>
      <c r="J2495" s="21" t="s">
        <v>2982</v>
      </c>
      <c r="L2495" s="22">
        <v>44015</v>
      </c>
      <c r="M2495" s="98">
        <v>1111.8193999994501</v>
      </c>
      <c r="N2495" s="94">
        <v>1111.8193999994501</v>
      </c>
      <c r="O2495" s="94">
        <v>1111.8193999994501</v>
      </c>
      <c r="P2495" s="62">
        <f t="shared" si="38"/>
        <v>1</v>
      </c>
      <c r="Q2495" s="22">
        <v>44015</v>
      </c>
      <c r="R2495" s="99">
        <v>7413996.4110000003</v>
      </c>
      <c r="S2495" s="99">
        <v>7607815.2433203096</v>
      </c>
      <c r="T2495" s="19"/>
      <c r="U2495" s="23">
        <v>7.9150177043629793E-6</v>
      </c>
      <c r="V2495" s="63">
        <v>-0.55722978504491005</v>
      </c>
      <c r="W2495" s="23">
        <v>2.24547300604172E-4</v>
      </c>
      <c r="X2495" s="63">
        <v>-9.5803152346052194</v>
      </c>
      <c r="Y2495" s="23">
        <v>4.3736193820222997E-3</v>
      </c>
      <c r="Z2495" s="63">
        <v>13.637965318790499</v>
      </c>
      <c r="AA2495" s="23">
        <v>1.1157369373904699E-2</v>
      </c>
      <c r="AB2495" s="63">
        <v>18.0223526470363</v>
      </c>
      <c r="AC2495" s="23">
        <v>3.06364741227299E-2</v>
      </c>
      <c r="AD2495" s="63">
        <v>23.130944659817001</v>
      </c>
      <c r="AE2495" s="23">
        <v>4.7998690164604299E-2</v>
      </c>
      <c r="AF2495" s="64">
        <v>16.993210600427101</v>
      </c>
      <c r="AG2495" s="23">
        <v>2.2756012185709598E-5</v>
      </c>
      <c r="AH2495" s="63">
        <v>-6.0925501995370697</v>
      </c>
      <c r="AI2495" s="23">
        <v>4.4505652786028804E-3</v>
      </c>
      <c r="AJ2495" s="63">
        <v>10.531169500071</v>
      </c>
      <c r="AK2495" s="23">
        <v>0.111819399999222</v>
      </c>
      <c r="AL2495" s="23">
        <v>1.9430922382525799E-2</v>
      </c>
      <c r="AM2495" s="63">
        <v>2.6726575542852502</v>
      </c>
      <c r="AN2495" s="19"/>
      <c r="AO2495" s="26">
        <v>5.9938419144600597E-4</v>
      </c>
      <c r="AP2495" s="26">
        <v>6.5679687395458999E-6</v>
      </c>
      <c r="AQ2495" s="26">
        <v>1.77210022957297E-3</v>
      </c>
      <c r="AR2495" s="26">
        <v>2.2756012185709598E-5</v>
      </c>
      <c r="AS2495" s="24">
        <v>12</v>
      </c>
      <c r="AT2495" s="24">
        <v>0</v>
      </c>
      <c r="AU2495" s="24">
        <v>7</v>
      </c>
      <c r="AV2495" s="25">
        <v>5</v>
      </c>
      <c r="AW2495" s="19"/>
      <c r="AX2495" s="29">
        <v>8.6176162518995596E-4</v>
      </c>
      <c r="AY2495" s="30">
        <v>-20.976432238588998</v>
      </c>
      <c r="AZ2495" s="30">
        <v>0.43092060986282399</v>
      </c>
      <c r="BA2495" s="30">
        <v>-14.2586592050357</v>
      </c>
      <c r="BB2495" s="62">
        <v>8.9048829208735494E-5</v>
      </c>
      <c r="BC2495" s="108">
        <v>0</v>
      </c>
      <c r="BD2495" s="22">
        <v>44015</v>
      </c>
      <c r="BE2495" s="22"/>
      <c r="BF2495" s="24"/>
      <c r="BG2495" s="22"/>
    </row>
    <row r="2496" spans="2:59" x14ac:dyDescent="0.25">
      <c r="B2496" s="17" t="s">
        <v>2510</v>
      </c>
      <c r="C2496" s="17" t="s">
        <v>6776</v>
      </c>
      <c r="D2496" s="17" t="s">
        <v>3420</v>
      </c>
      <c r="E2496" s="20" t="s">
        <v>7289</v>
      </c>
      <c r="F2496" s="20" t="s">
        <v>3161</v>
      </c>
      <c r="G2496" s="82" t="s">
        <v>7254</v>
      </c>
      <c r="H2496" s="85" t="s">
        <v>7267</v>
      </c>
      <c r="I2496" s="21" t="s">
        <v>7417</v>
      </c>
      <c r="J2496" s="21" t="s">
        <v>8685</v>
      </c>
      <c r="L2496" s="22">
        <v>44015</v>
      </c>
      <c r="M2496" s="98">
        <v>1095.5712000001199</v>
      </c>
      <c r="N2496" s="94">
        <v>1095.5712000001199</v>
      </c>
      <c r="O2496" s="94">
        <v>1101.8924000002401</v>
      </c>
      <c r="P2496" s="62">
        <f t="shared" si="38"/>
        <v>0.99426332371462156</v>
      </c>
      <c r="Q2496" s="22">
        <v>43984</v>
      </c>
      <c r="R2496" s="99">
        <v>4739248.148</v>
      </c>
      <c r="S2496" s="99">
        <v>3859490.9015039098</v>
      </c>
      <c r="T2496" s="19"/>
      <c r="U2496" s="23">
        <v>-3.0814605088380599E-4</v>
      </c>
      <c r="V2496" s="63">
        <v>-0.58883589190372698</v>
      </c>
      <c r="W2496" s="23">
        <v>-5.3377795920823701E-3</v>
      </c>
      <c r="X2496" s="63">
        <v>-10.1365479238739</v>
      </c>
      <c r="Y2496" s="23">
        <v>6.4905464023468102E-3</v>
      </c>
      <c r="Z2496" s="63">
        <v>13.849658020815699</v>
      </c>
      <c r="AA2496" s="23">
        <v>1.3368472256843201E-2</v>
      </c>
      <c r="AB2496" s="63">
        <v>18.243462935351999</v>
      </c>
      <c r="AC2496" s="23">
        <v>3.0887930615790499E-2</v>
      </c>
      <c r="AD2496" s="63">
        <v>23.1560903091158</v>
      </c>
      <c r="AE2496" s="23">
        <v>4.7649411106249297E-2</v>
      </c>
      <c r="AF2496" s="64">
        <v>16.9582826945989</v>
      </c>
      <c r="AG2496" s="23">
        <v>-5.1262022770970405E-4</v>
      </c>
      <c r="AH2496" s="63">
        <v>-6.1460878235302498</v>
      </c>
      <c r="AI2496" s="23">
        <v>7.3172173670172898E-3</v>
      </c>
      <c r="AJ2496" s="63">
        <v>10.8178347089124</v>
      </c>
      <c r="AK2496" s="23"/>
      <c r="AL2496" s="23"/>
      <c r="AM2496" s="63"/>
      <c r="AN2496" s="19"/>
      <c r="AO2496" s="26">
        <v>9.2368505629565299E-3</v>
      </c>
      <c r="AP2496" s="26">
        <v>-9.7643252647685603E-3</v>
      </c>
      <c r="AQ2496" s="26">
        <v>5.9614698257064403E-3</v>
      </c>
      <c r="AR2496" s="26">
        <v>-7.8001706633585898E-3</v>
      </c>
      <c r="AS2496" s="24">
        <v>7</v>
      </c>
      <c r="AT2496" s="24">
        <v>5</v>
      </c>
      <c r="AU2496" s="24">
        <v>7</v>
      </c>
      <c r="AV2496" s="25">
        <v>5</v>
      </c>
      <c r="AW2496" s="19"/>
      <c r="AX2496" s="29">
        <v>1.6453517525551398E-2</v>
      </c>
      <c r="AY2496" s="30">
        <v>-0.88774508653750706</v>
      </c>
      <c r="AZ2496" s="30">
        <v>0.44375486799844999</v>
      </c>
      <c r="BA2496" s="30">
        <v>-1.19715352318599</v>
      </c>
      <c r="BB2496" s="62">
        <v>1.6991915329254001E-3</v>
      </c>
      <c r="BC2496" s="108">
        <v>-2.32358667609151</v>
      </c>
      <c r="BD2496" s="22">
        <v>43745</v>
      </c>
      <c r="BE2496" s="22">
        <v>43783</v>
      </c>
      <c r="BF2496" s="24">
        <v>89</v>
      </c>
      <c r="BG2496" s="22">
        <v>43868</v>
      </c>
    </row>
    <row r="2497" spans="2:59" x14ac:dyDescent="0.25">
      <c r="B2497" s="17" t="s">
        <v>2511</v>
      </c>
      <c r="C2497" s="17" t="s">
        <v>6777</v>
      </c>
      <c r="D2497" s="17" t="s">
        <v>3420</v>
      </c>
      <c r="E2497" s="20" t="s">
        <v>7298</v>
      </c>
      <c r="F2497" s="20" t="s">
        <v>3161</v>
      </c>
      <c r="G2497" s="82" t="s">
        <v>7254</v>
      </c>
      <c r="H2497" s="85" t="s">
        <v>7267</v>
      </c>
      <c r="I2497" s="21" t="s">
        <v>7417</v>
      </c>
      <c r="J2497" s="21" t="s">
        <v>8685</v>
      </c>
      <c r="L2497" s="22">
        <v>44015</v>
      </c>
      <c r="M2497" s="98">
        <v>1135.6899999994801</v>
      </c>
      <c r="N2497" s="94">
        <v>1135.6899999994801</v>
      </c>
      <c r="O2497" s="94">
        <v>1140.09280000068</v>
      </c>
      <c r="P2497" s="62">
        <f t="shared" si="38"/>
        <v>0.99613820909912132</v>
      </c>
      <c r="Q2497" s="22">
        <v>43984</v>
      </c>
      <c r="R2497" s="99">
        <v>10.576000000000001</v>
      </c>
      <c r="S2497" s="99">
        <v>10.4162824427485</v>
      </c>
      <c r="T2497" s="19"/>
      <c r="U2497" s="23">
        <v>-2.8362371449475198E-4</v>
      </c>
      <c r="V2497" s="63">
        <v>-0.58638365826482197</v>
      </c>
      <c r="W2497" s="23">
        <v>-3.48629314430582E-3</v>
      </c>
      <c r="X2497" s="63">
        <v>-9.9513992791034998</v>
      </c>
      <c r="Y2497" s="23">
        <v>1.6825262182464901E-2</v>
      </c>
      <c r="Z2497" s="63">
        <v>14.883129598834801</v>
      </c>
      <c r="AA2497" s="23">
        <v>3.4732401283690699E-2</v>
      </c>
      <c r="AB2497" s="63">
        <v>20.379855838022198</v>
      </c>
      <c r="AC2497" s="23">
        <v>5.8273977869248497E-2</v>
      </c>
      <c r="AD2497" s="63">
        <v>25.894695034454301</v>
      </c>
      <c r="AE2497" s="23">
        <v>7.3900655796023798E-2</v>
      </c>
      <c r="AF2497" s="64">
        <v>19.583407163561802</v>
      </c>
      <c r="AG2497" s="23">
        <v>-3.7812920436408598E-4</v>
      </c>
      <c r="AH2497" s="63">
        <v>-6.1326387211956899</v>
      </c>
      <c r="AI2497" s="23">
        <v>1.7901766639624801E-2</v>
      </c>
      <c r="AJ2497" s="63">
        <v>11.876289636173199</v>
      </c>
      <c r="AK2497" s="23"/>
      <c r="AL2497" s="23"/>
      <c r="AM2497" s="63"/>
      <c r="AN2497" s="19"/>
      <c r="AO2497" s="26">
        <v>9.2474471985042293E-3</v>
      </c>
      <c r="AP2497" s="26">
        <v>-9.7418682526040409E-3</v>
      </c>
      <c r="AQ2497" s="26">
        <v>7.8845343723514798E-3</v>
      </c>
      <c r="AR2497" s="26">
        <v>-6.0781715101256902E-3</v>
      </c>
      <c r="AS2497" s="24">
        <v>9</v>
      </c>
      <c r="AT2497" s="24">
        <v>3</v>
      </c>
      <c r="AU2497" s="24">
        <v>7</v>
      </c>
      <c r="AV2497" s="25">
        <v>5</v>
      </c>
      <c r="AW2497" s="19"/>
      <c r="AX2497" s="29">
        <v>1.65071574561989E-2</v>
      </c>
      <c r="AY2497" s="30">
        <v>0.277914153006805</v>
      </c>
      <c r="AZ2497" s="30">
        <v>0.51177323984939005</v>
      </c>
      <c r="BA2497" s="30">
        <v>0.385856834910555</v>
      </c>
      <c r="BB2497" s="62">
        <v>1.7047720148661901E-3</v>
      </c>
      <c r="BC2497" s="108">
        <v>-2.1278646548598799</v>
      </c>
      <c r="BD2497" s="22">
        <v>43745</v>
      </c>
      <c r="BE2497" s="22">
        <v>43783</v>
      </c>
      <c r="BF2497" s="24">
        <v>51</v>
      </c>
      <c r="BG2497" s="22">
        <v>43816</v>
      </c>
    </row>
    <row r="2498" spans="2:59" x14ac:dyDescent="0.25">
      <c r="B2498" s="17" t="s">
        <v>2512</v>
      </c>
      <c r="C2498" s="17" t="s">
        <v>6778</v>
      </c>
      <c r="D2498" s="17" t="s">
        <v>3420</v>
      </c>
      <c r="E2498" s="20" t="s">
        <v>7293</v>
      </c>
      <c r="F2498" s="20" t="s">
        <v>3161</v>
      </c>
      <c r="G2498" s="82" t="s">
        <v>7254</v>
      </c>
      <c r="H2498" s="85" t="s">
        <v>7267</v>
      </c>
      <c r="I2498" s="21" t="s">
        <v>7417</v>
      </c>
      <c r="J2498" s="21" t="s">
        <v>8686</v>
      </c>
      <c r="L2498" s="22">
        <v>44015</v>
      </c>
      <c r="M2498" s="98">
        <v>1120.2612999994301</v>
      </c>
      <c r="N2498" s="94">
        <v>1120.2612999994301</v>
      </c>
      <c r="O2498" s="94">
        <v>1126.3214999996101</v>
      </c>
      <c r="P2498" s="62">
        <f t="shared" si="38"/>
        <v>0.99461947587772936</v>
      </c>
      <c r="Q2498" s="22">
        <v>43984</v>
      </c>
      <c r="R2498" s="99">
        <v>2386878.8160000001</v>
      </c>
      <c r="S2498" s="99">
        <v>2462713.2832109402</v>
      </c>
      <c r="T2498" s="19"/>
      <c r="U2498" s="23">
        <v>-2.9653926230821499E-4</v>
      </c>
      <c r="V2498" s="63">
        <v>-0.58767521304616799</v>
      </c>
      <c r="W2498" s="23">
        <v>-4.9929708493436902E-3</v>
      </c>
      <c r="X2498" s="63">
        <v>-10.1020670496073</v>
      </c>
      <c r="Y2498" s="23">
        <v>8.6090815584611794E-3</v>
      </c>
      <c r="Z2498" s="63">
        <v>14.0615115364344</v>
      </c>
      <c r="AA2498" s="23">
        <v>1.7669618673608101E-2</v>
      </c>
      <c r="AB2498" s="63">
        <v>18.673577577021199</v>
      </c>
      <c r="AC2498" s="23">
        <v>3.9652180110351799E-2</v>
      </c>
      <c r="AD2498" s="63">
        <v>24.0325152585574</v>
      </c>
      <c r="AE2498" s="23">
        <v>6.1034562904751503E-2</v>
      </c>
      <c r="AF2498" s="64">
        <v>18.296797874441801</v>
      </c>
      <c r="AG2498" s="23">
        <v>-4.7787427047296698E-4</v>
      </c>
      <c r="AH2498" s="63">
        <v>-6.1426132278065797</v>
      </c>
      <c r="AI2498" s="23">
        <v>9.4725006329099398E-3</v>
      </c>
      <c r="AJ2498" s="63">
        <v>11.033363035501701</v>
      </c>
      <c r="AK2498" s="23"/>
      <c r="AL2498" s="23"/>
      <c r="AM2498" s="63"/>
      <c r="AN2498" s="19"/>
      <c r="AO2498" s="26">
        <v>9.2486115463543701E-3</v>
      </c>
      <c r="AP2498" s="26">
        <v>-9.7528087108003092E-3</v>
      </c>
      <c r="AQ2498" s="26">
        <v>6.3217324623110497E-3</v>
      </c>
      <c r="AR2498" s="26">
        <v>-7.4435521028135597E-3</v>
      </c>
      <c r="AS2498" s="24">
        <v>7</v>
      </c>
      <c r="AT2498" s="24">
        <v>5</v>
      </c>
      <c r="AU2498" s="24">
        <v>7</v>
      </c>
      <c r="AV2498" s="25">
        <v>5</v>
      </c>
      <c r="AW2498" s="19"/>
      <c r="AX2498" s="29">
        <v>1.6461077185976999E-2</v>
      </c>
      <c r="AY2498" s="30">
        <v>-0.64937215504323798</v>
      </c>
      <c r="AZ2498" s="30">
        <v>0.45759985101403799</v>
      </c>
      <c r="BA2498" s="30">
        <v>-0.88125171452611495</v>
      </c>
      <c r="BB2498" s="62">
        <v>1.69999219898727E-3</v>
      </c>
      <c r="BC2498" s="108">
        <v>-2.2805337744321199</v>
      </c>
      <c r="BD2498" s="22">
        <v>43745</v>
      </c>
      <c r="BE2498" s="22">
        <v>43783</v>
      </c>
      <c r="BF2498" s="24">
        <v>75</v>
      </c>
      <c r="BG2498" s="22">
        <v>43850</v>
      </c>
    </row>
    <row r="2499" spans="2:59" x14ac:dyDescent="0.25">
      <c r="B2499" s="17" t="s">
        <v>2513</v>
      </c>
      <c r="C2499" s="17" t="s">
        <v>6779</v>
      </c>
      <c r="D2499" s="17" t="s">
        <v>3420</v>
      </c>
      <c r="E2499" s="20" t="s">
        <v>7338</v>
      </c>
      <c r="F2499" s="20" t="s">
        <v>3161</v>
      </c>
      <c r="G2499" s="82" t="s">
        <v>7254</v>
      </c>
      <c r="H2499" s="85" t="s">
        <v>7267</v>
      </c>
      <c r="I2499" s="21" t="s">
        <v>7417</v>
      </c>
      <c r="J2499" s="21" t="s">
        <v>8687</v>
      </c>
      <c r="L2499" s="22">
        <v>44015</v>
      </c>
      <c r="M2499" s="98">
        <v>4244.2598000019798</v>
      </c>
      <c r="N2499" s="94">
        <v>4244.2598000019798</v>
      </c>
      <c r="O2499" s="94">
        <v>4261.80110000074</v>
      </c>
      <c r="P2499" s="62">
        <f t="shared" si="38"/>
        <v>0.99588406413458452</v>
      </c>
      <c r="Q2499" s="22">
        <v>43984</v>
      </c>
      <c r="R2499" s="99">
        <v>1402261.9180000001</v>
      </c>
      <c r="S2499" s="99">
        <v>1484876.99494727</v>
      </c>
      <c r="T2499" s="19"/>
      <c r="U2499" s="23">
        <v>-2.5559760615578901E-4</v>
      </c>
      <c r="V2499" s="63">
        <v>-0.58358104743092598</v>
      </c>
      <c r="W2499" s="23">
        <v>-3.7686879340981202E-3</v>
      </c>
      <c r="X2499" s="63">
        <v>-9.9796387580718093</v>
      </c>
      <c r="Y2499" s="23">
        <v>1.6161290646778102E-2</v>
      </c>
      <c r="Z2499" s="63">
        <v>14.8167324452661</v>
      </c>
      <c r="AA2499" s="23">
        <v>3.3071476453187601E-2</v>
      </c>
      <c r="AB2499" s="63">
        <v>20.213763354986401</v>
      </c>
      <c r="AC2499" s="23">
        <v>7.1336874385451707E-2</v>
      </c>
      <c r="AD2499" s="63">
        <v>27.2009846860892</v>
      </c>
      <c r="AE2499" s="23">
        <v>0.10989575725223399</v>
      </c>
      <c r="AF2499" s="64">
        <v>23.1829173091974</v>
      </c>
      <c r="AG2499" s="23">
        <v>-3.5501240654412002E-4</v>
      </c>
      <c r="AH2499" s="63">
        <v>-6.1303270414136897</v>
      </c>
      <c r="AI2499" s="23">
        <v>1.7156223020720101E-2</v>
      </c>
      <c r="AJ2499" s="63">
        <v>11.8017352742754</v>
      </c>
      <c r="AK2499" s="23"/>
      <c r="AL2499" s="23"/>
      <c r="AM2499" s="63"/>
      <c r="AN2499" s="19"/>
      <c r="AO2499" s="26">
        <v>9.2900668605579995E-3</v>
      </c>
      <c r="AP2499" s="26">
        <v>-9.7121111421074602E-3</v>
      </c>
      <c r="AQ2499" s="26">
        <v>7.6012698809790899E-3</v>
      </c>
      <c r="AR2499" s="26">
        <v>-6.1783961045875904E-3</v>
      </c>
      <c r="AS2499" s="24">
        <v>9</v>
      </c>
      <c r="AT2499" s="24">
        <v>3</v>
      </c>
      <c r="AU2499" s="24">
        <v>7</v>
      </c>
      <c r="AV2499" s="25">
        <v>5</v>
      </c>
      <c r="AW2499" s="19"/>
      <c r="AX2499" s="29">
        <v>1.6498385434188099E-2</v>
      </c>
      <c r="AY2499" s="30">
        <v>0.202094738576307</v>
      </c>
      <c r="AZ2499" s="30">
        <v>0.50715244140246796</v>
      </c>
      <c r="BA2499" s="30">
        <v>0.28027185770679403</v>
      </c>
      <c r="BB2499" s="62">
        <v>1.7039171698957E-3</v>
      </c>
      <c r="BC2499" s="108">
        <v>-2.1278281781851498</v>
      </c>
      <c r="BD2499" s="22">
        <v>43745</v>
      </c>
      <c r="BE2499" s="22">
        <v>43783</v>
      </c>
      <c r="BF2499" s="24">
        <v>60</v>
      </c>
      <c r="BG2499" s="22">
        <v>43829</v>
      </c>
    </row>
    <row r="2500" spans="2:59" x14ac:dyDescent="0.25">
      <c r="B2500" s="17" t="s">
        <v>2514</v>
      </c>
      <c r="C2500" s="17" t="s">
        <v>6780</v>
      </c>
      <c r="D2500" s="17" t="s">
        <v>3421</v>
      </c>
      <c r="E2500" s="20" t="s">
        <v>7288</v>
      </c>
      <c r="F2500" s="20" t="s">
        <v>3161</v>
      </c>
      <c r="G2500" s="82" t="s">
        <v>7255</v>
      </c>
      <c r="H2500" s="85" t="s">
        <v>7275</v>
      </c>
      <c r="I2500" s="21" t="s">
        <v>7418</v>
      </c>
      <c r="J2500" s="21" t="s">
        <v>8688</v>
      </c>
      <c r="L2500" s="22">
        <v>44015</v>
      </c>
      <c r="M2500" s="98">
        <v>103618.14837002799</v>
      </c>
      <c r="N2500" s="94">
        <v>103618.14837002799</v>
      </c>
      <c r="O2500" s="94">
        <v>111571.95646905901</v>
      </c>
      <c r="P2500" s="62">
        <f t="shared" si="38"/>
        <v>0.92871140427445353</v>
      </c>
      <c r="Q2500" s="22">
        <v>43910</v>
      </c>
      <c r="R2500" s="99">
        <v>84697166.440750003</v>
      </c>
      <c r="S2500" s="99">
        <v>32899719.096812502</v>
      </c>
      <c r="T2500" s="19"/>
      <c r="U2500" s="23">
        <v>-1.5074311166245E-2</v>
      </c>
      <c r="V2500" s="63">
        <v>-2.06545240343985</v>
      </c>
      <c r="W2500" s="23">
        <v>2.72418251806812E-2</v>
      </c>
      <c r="X2500" s="63">
        <v>-6.8785874465975203</v>
      </c>
      <c r="Y2500" s="23">
        <v>7.2166405339885401E-2</v>
      </c>
      <c r="Z2500" s="63">
        <v>20.417243914562299</v>
      </c>
      <c r="AA2500" s="23">
        <v>0.19971154188533499</v>
      </c>
      <c r="AB2500" s="63">
        <v>36.877769898215803</v>
      </c>
      <c r="AC2500" s="23">
        <v>0.28171297552413299</v>
      </c>
      <c r="AD2500" s="63">
        <v>48.238594799942803</v>
      </c>
      <c r="AE2500" s="23">
        <v>0.270209924905503</v>
      </c>
      <c r="AF2500" s="64">
        <v>39.214334074524203</v>
      </c>
      <c r="AG2500" s="23">
        <v>-1.5145774368647801E-2</v>
      </c>
      <c r="AH2500" s="63">
        <v>-7.6094032376204304</v>
      </c>
      <c r="AI2500" s="23">
        <v>8.6084269170969493E-2</v>
      </c>
      <c r="AJ2500" s="63">
        <v>18.6945398893149</v>
      </c>
      <c r="AK2500" s="23">
        <v>0.81323246521060399</v>
      </c>
      <c r="AL2500" s="23">
        <v>3.7780270908115199E-2</v>
      </c>
      <c r="AM2500" s="63">
        <v>-52.576343987253502</v>
      </c>
      <c r="AN2500" s="19"/>
      <c r="AO2500" s="26">
        <v>3.6613769561881802E-2</v>
      </c>
      <c r="AP2500" s="26">
        <v>-2.3543241173683799E-2</v>
      </c>
      <c r="AQ2500" s="26">
        <v>0.142269252086408</v>
      </c>
      <c r="AR2500" s="26">
        <v>-9.9366442415921505E-2</v>
      </c>
      <c r="AS2500" s="24">
        <v>8</v>
      </c>
      <c r="AT2500" s="24">
        <v>4</v>
      </c>
      <c r="AU2500" s="24">
        <v>7</v>
      </c>
      <c r="AV2500" s="25">
        <v>5</v>
      </c>
      <c r="AW2500" s="19"/>
      <c r="AX2500" s="29">
        <v>0.135407931504888</v>
      </c>
      <c r="AY2500" s="30">
        <v>1.5159255974322201</v>
      </c>
      <c r="AZ2500" s="30">
        <v>1.0221522257379501</v>
      </c>
      <c r="BA2500" s="30">
        <v>2.4181326226898801</v>
      </c>
      <c r="BB2500" s="62">
        <v>1.40138221625966E-2</v>
      </c>
      <c r="BC2500" s="108">
        <v>-11.6517309514311</v>
      </c>
      <c r="BD2500" s="22">
        <v>43910</v>
      </c>
      <c r="BE2500" s="22">
        <v>43990</v>
      </c>
      <c r="BF2500" s="24"/>
      <c r="BG2500" s="22"/>
    </row>
    <row r="2501" spans="2:59" x14ac:dyDescent="0.25">
      <c r="B2501" s="17" t="s">
        <v>2515</v>
      </c>
      <c r="C2501" s="17" t="s">
        <v>6781</v>
      </c>
      <c r="D2501" s="17" t="s">
        <v>3422</v>
      </c>
      <c r="E2501" s="20" t="s">
        <v>7289</v>
      </c>
      <c r="F2501" s="20" t="s">
        <v>3161</v>
      </c>
      <c r="G2501" s="82" t="s">
        <v>7251</v>
      </c>
      <c r="H2501" s="85" t="s">
        <v>7283</v>
      </c>
      <c r="I2501" s="21" t="s">
        <v>7417</v>
      </c>
      <c r="J2501" s="21" t="s">
        <v>8689</v>
      </c>
      <c r="L2501" s="22">
        <v>44015</v>
      </c>
      <c r="M2501" s="98">
        <v>1513.7659000009301</v>
      </c>
      <c r="N2501" s="94">
        <v>1513.7659000009301</v>
      </c>
      <c r="O2501" s="94">
        <v>1707.8336999993801</v>
      </c>
      <c r="P2501" s="62">
        <f t="shared" ref="P2501:P2564" si="39">IFERROR(N2501/O2501,"")</f>
        <v>0.88636610227417312</v>
      </c>
      <c r="Q2501" s="22">
        <v>43843</v>
      </c>
      <c r="R2501" s="99">
        <v>1707691.1140000001</v>
      </c>
      <c r="S2501" s="99">
        <v>1858628.1950957</v>
      </c>
      <c r="T2501" s="19"/>
      <c r="U2501" s="23">
        <v>2.8270316270209198E-3</v>
      </c>
      <c r="V2501" s="63">
        <v>-0.27531812411325501</v>
      </c>
      <c r="W2501" s="23">
        <v>7.8819910628226394E-2</v>
      </c>
      <c r="X2501" s="63">
        <v>-1.720778901843</v>
      </c>
      <c r="Y2501" s="23">
        <v>-8.6401242686406504E-2</v>
      </c>
      <c r="Z2501" s="63">
        <v>4.5604791119403698</v>
      </c>
      <c r="AA2501" s="23">
        <v>-0.100175362164882</v>
      </c>
      <c r="AB2501" s="63">
        <v>6.8890794931648998</v>
      </c>
      <c r="AC2501" s="23">
        <v>-0.140664883090794</v>
      </c>
      <c r="AD2501" s="63">
        <v>6.00080893845006</v>
      </c>
      <c r="AE2501" s="23">
        <v>-0.15997657115265601</v>
      </c>
      <c r="AF2501" s="64">
        <v>-3.8043155313061998</v>
      </c>
      <c r="AG2501" s="23">
        <v>2.3234185038745601E-2</v>
      </c>
      <c r="AH2501" s="63">
        <v>-3.7714072968810801</v>
      </c>
      <c r="AI2501" s="23">
        <v>-6.6939046718325707E-2</v>
      </c>
      <c r="AJ2501" s="63">
        <v>3.3922083003708399</v>
      </c>
      <c r="AK2501" s="23">
        <v>0.51376590000116296</v>
      </c>
      <c r="AL2501" s="23">
        <v>3.3965407636060298E-2</v>
      </c>
      <c r="AM2501" s="63">
        <v>2.4473047575447699</v>
      </c>
      <c r="AN2501" s="19"/>
      <c r="AO2501" s="26">
        <v>4.5582748276501703E-2</v>
      </c>
      <c r="AP2501" s="26">
        <v>-0.122605269928463</v>
      </c>
      <c r="AQ2501" s="26">
        <v>9.4155518494517296E-2</v>
      </c>
      <c r="AR2501" s="26">
        <v>-0.13986375011067101</v>
      </c>
      <c r="AS2501" s="24">
        <v>6</v>
      </c>
      <c r="AT2501" s="24">
        <v>6</v>
      </c>
      <c r="AU2501" s="24">
        <v>6</v>
      </c>
      <c r="AV2501" s="25">
        <v>6</v>
      </c>
      <c r="AW2501" s="19"/>
      <c r="AX2501" s="29">
        <v>0.25870583804935399</v>
      </c>
      <c r="AY2501" s="30">
        <v>-0.41372463315792601</v>
      </c>
      <c r="AZ2501" s="30">
        <v>0.30037382580621902</v>
      </c>
      <c r="BA2501" s="30">
        <v>-0.52708698715832702</v>
      </c>
      <c r="BB2501" s="62">
        <v>2.61898647126509E-2</v>
      </c>
      <c r="BC2501" s="108">
        <v>-33.776637619943401</v>
      </c>
      <c r="BD2501" s="22">
        <v>43843</v>
      </c>
      <c r="BE2501" s="22">
        <v>43913</v>
      </c>
      <c r="BF2501" s="24"/>
      <c r="BG2501" s="22"/>
    </row>
    <row r="2502" spans="2:59" x14ac:dyDescent="0.25">
      <c r="B2502" s="17" t="s">
        <v>2516</v>
      </c>
      <c r="C2502" s="17" t="s">
        <v>6782</v>
      </c>
      <c r="D2502" s="17" t="s">
        <v>3422</v>
      </c>
      <c r="E2502" s="20" t="s">
        <v>7298</v>
      </c>
      <c r="F2502" s="20" t="s">
        <v>3161</v>
      </c>
      <c r="G2502" s="82" t="s">
        <v>7251</v>
      </c>
      <c r="H2502" s="85" t="s">
        <v>7283</v>
      </c>
      <c r="I2502" s="21" t="s">
        <v>7417</v>
      </c>
      <c r="J2502" s="21" t="s">
        <v>2982</v>
      </c>
      <c r="L2502" s="22">
        <v>44015</v>
      </c>
      <c r="M2502" s="98">
        <v>1990.4980999995</v>
      </c>
      <c r="N2502" s="94">
        <v>1990.4980999995</v>
      </c>
      <c r="O2502" s="94">
        <v>2203.8605999983802</v>
      </c>
      <c r="P2502" s="62">
        <f t="shared" si="39"/>
        <v>0.90318693478206513</v>
      </c>
      <c r="Q2502" s="22">
        <v>43843</v>
      </c>
      <c r="R2502" s="99">
        <v>216082.636</v>
      </c>
      <c r="S2502" s="99">
        <v>201826.243965576</v>
      </c>
      <c r="T2502" s="19"/>
      <c r="U2502" s="23">
        <v>2.9366597900661899E-3</v>
      </c>
      <c r="V2502" s="63">
        <v>-0.26435530780872801</v>
      </c>
      <c r="W2502" s="23">
        <v>8.2363156921928707E-2</v>
      </c>
      <c r="X2502" s="63">
        <v>-1.36645427247277</v>
      </c>
      <c r="Y2502" s="23">
        <v>-6.8045479985812604E-2</v>
      </c>
      <c r="Z2502" s="63">
        <v>6.3960553819997603</v>
      </c>
      <c r="AA2502" s="23">
        <v>-6.3399293989277794E-2</v>
      </c>
      <c r="AB2502" s="63">
        <v>10.566686310732599</v>
      </c>
      <c r="AC2502" s="23">
        <v>-6.9036450170678998E-2</v>
      </c>
      <c r="AD2502" s="63">
        <v>13.163652230461601</v>
      </c>
      <c r="AE2502" s="23">
        <v>-5.28146848373581E-2</v>
      </c>
      <c r="AF2502" s="64">
        <v>6.9118731002236</v>
      </c>
      <c r="AG2502" s="23">
        <v>2.3569793180286101E-2</v>
      </c>
      <c r="AH2502" s="63">
        <v>-3.7378464827270399</v>
      </c>
      <c r="AI2502" s="23">
        <v>-4.7880169303461999E-2</v>
      </c>
      <c r="AJ2502" s="63">
        <v>5.2980960418572103</v>
      </c>
      <c r="AK2502" s="23">
        <v>0.99049809999996796</v>
      </c>
      <c r="AL2502" s="23">
        <v>5.7024747167815797E-2</v>
      </c>
      <c r="AM2502" s="63">
        <v>50.120524757425301</v>
      </c>
      <c r="AN2502" s="19"/>
      <c r="AO2502" s="26">
        <v>4.5697104929786299E-2</v>
      </c>
      <c r="AP2502" s="26">
        <v>-0.12231744477961901</v>
      </c>
      <c r="AQ2502" s="26">
        <v>9.7749224576546098E-2</v>
      </c>
      <c r="AR2502" s="26">
        <v>-0.136944282407057</v>
      </c>
      <c r="AS2502" s="24">
        <v>6</v>
      </c>
      <c r="AT2502" s="24">
        <v>6</v>
      </c>
      <c r="AU2502" s="24">
        <v>6</v>
      </c>
      <c r="AV2502" s="25">
        <v>6</v>
      </c>
      <c r="AW2502" s="19"/>
      <c r="AX2502" s="29">
        <v>0.258591722459241</v>
      </c>
      <c r="AY2502" s="30">
        <v>-0.279001079738464</v>
      </c>
      <c r="AZ2502" s="30">
        <v>0.51298333737759105</v>
      </c>
      <c r="BA2502" s="30">
        <v>-0.357137182800216</v>
      </c>
      <c r="BB2502" s="62">
        <v>2.6183579504868201E-2</v>
      </c>
      <c r="BC2502" s="108">
        <v>-33.268029747356202</v>
      </c>
      <c r="BD2502" s="22">
        <v>43843</v>
      </c>
      <c r="BE2502" s="22">
        <v>43913</v>
      </c>
      <c r="BF2502" s="24"/>
      <c r="BG2502" s="22"/>
    </row>
    <row r="2503" spans="2:59" x14ac:dyDescent="0.25">
      <c r="B2503" s="17" t="s">
        <v>2517</v>
      </c>
      <c r="C2503" s="17" t="s">
        <v>6783</v>
      </c>
      <c r="D2503" s="17" t="s">
        <v>3422</v>
      </c>
      <c r="E2503" s="20" t="s">
        <v>7290</v>
      </c>
      <c r="F2503" s="20" t="s">
        <v>3161</v>
      </c>
      <c r="G2503" s="82" t="s">
        <v>7251</v>
      </c>
      <c r="H2503" s="85" t="s">
        <v>7283</v>
      </c>
      <c r="I2503" s="21" t="s">
        <v>7417</v>
      </c>
      <c r="J2503" s="21" t="s">
        <v>8690</v>
      </c>
      <c r="L2503" s="22">
        <v>44015</v>
      </c>
      <c r="M2503" s="98">
        <v>1645.40890000015</v>
      </c>
      <c r="N2503" s="94">
        <v>1645.40890000015</v>
      </c>
      <c r="O2503" s="94">
        <v>1851.99620000087</v>
      </c>
      <c r="P2503" s="62">
        <f t="shared" si="39"/>
        <v>0.88845155297801204</v>
      </c>
      <c r="Q2503" s="22">
        <v>43843</v>
      </c>
      <c r="R2503" s="99">
        <v>356888.94799999997</v>
      </c>
      <c r="S2503" s="99">
        <v>409663.44620214798</v>
      </c>
      <c r="T2503" s="19"/>
      <c r="U2503" s="23">
        <v>2.8407165518728999E-3</v>
      </c>
      <c r="V2503" s="63">
        <v>-0.27394963162805702</v>
      </c>
      <c r="W2503" s="23">
        <v>7.9262246188591207E-2</v>
      </c>
      <c r="X2503" s="63">
        <v>-1.67654534580652</v>
      </c>
      <c r="Y2503" s="23">
        <v>-8.41265868920891E-2</v>
      </c>
      <c r="Z2503" s="63">
        <v>4.7879446913721004</v>
      </c>
      <c r="AA2503" s="23">
        <v>-9.5658668450632797E-2</v>
      </c>
      <c r="AB2503" s="63">
        <v>7.3407488645898402</v>
      </c>
      <c r="AC2503" s="23">
        <v>-0.13202185326459601</v>
      </c>
      <c r="AD2503" s="63">
        <v>6.8651119210699099</v>
      </c>
      <c r="AE2503" s="23">
        <v>-0.14727418655820701</v>
      </c>
      <c r="AF2503" s="64">
        <v>-2.5340770718612502</v>
      </c>
      <c r="AG2503" s="23">
        <v>2.3276141333553799E-2</v>
      </c>
      <c r="AH2503" s="63">
        <v>-3.76721166740026</v>
      </c>
      <c r="AI2503" s="23">
        <v>-6.4577621047646999E-2</v>
      </c>
      <c r="AJ2503" s="63">
        <v>3.6283508674387099</v>
      </c>
      <c r="AK2503" s="23">
        <v>0.64540889999945605</v>
      </c>
      <c r="AL2503" s="23">
        <v>4.0934963182735401E-2</v>
      </c>
      <c r="AM2503" s="63">
        <v>15.611604757374201</v>
      </c>
      <c r="AN2503" s="19"/>
      <c r="AO2503" s="26">
        <v>4.55970523962606E-2</v>
      </c>
      <c r="AP2503" s="26">
        <v>-0.122569193418749</v>
      </c>
      <c r="AQ2503" s="26">
        <v>9.4603971130709397E-2</v>
      </c>
      <c r="AR2503" s="26">
        <v>-0.13949902333668401</v>
      </c>
      <c r="AS2503" s="24">
        <v>6</v>
      </c>
      <c r="AT2503" s="24">
        <v>6</v>
      </c>
      <c r="AU2503" s="24">
        <v>6</v>
      </c>
      <c r="AV2503" s="25">
        <v>6</v>
      </c>
      <c r="AW2503" s="19"/>
      <c r="AX2503" s="29">
        <v>0.25869114517845399</v>
      </c>
      <c r="AY2503" s="30">
        <v>-0.39717412778782102</v>
      </c>
      <c r="AZ2503" s="30">
        <v>0.32651812778794898</v>
      </c>
      <c r="BA2503" s="30">
        <v>-0.506301528418589</v>
      </c>
      <c r="BB2503" s="62">
        <v>2.6189035486859202E-2</v>
      </c>
      <c r="BC2503" s="108">
        <v>-33.713276517577498</v>
      </c>
      <c r="BD2503" s="22">
        <v>43843</v>
      </c>
      <c r="BE2503" s="22">
        <v>43913</v>
      </c>
      <c r="BF2503" s="24"/>
      <c r="BG2503" s="22"/>
    </row>
    <row r="2504" spans="2:59" x14ac:dyDescent="0.25">
      <c r="B2504" s="17" t="s">
        <v>2518</v>
      </c>
      <c r="C2504" s="17" t="s">
        <v>6784</v>
      </c>
      <c r="D2504" s="17" t="s">
        <v>3422</v>
      </c>
      <c r="E2504" s="20" t="s">
        <v>7315</v>
      </c>
      <c r="F2504" s="20" t="s">
        <v>3161</v>
      </c>
      <c r="G2504" s="82" t="s">
        <v>7251</v>
      </c>
      <c r="H2504" s="85" t="s">
        <v>7283</v>
      </c>
      <c r="I2504" s="21" t="s">
        <v>7417</v>
      </c>
      <c r="J2504" s="21" t="s">
        <v>8691</v>
      </c>
      <c r="L2504" s="22">
        <v>44015</v>
      </c>
      <c r="M2504" s="98">
        <v>1461.05660000071</v>
      </c>
      <c r="N2504" s="94">
        <v>1461.05660000071</v>
      </c>
      <c r="O2504" s="94">
        <v>1640.6374999992499</v>
      </c>
      <c r="P2504" s="62">
        <f t="shared" si="39"/>
        <v>0.89054199968084236</v>
      </c>
      <c r="Q2504" s="22">
        <v>43843</v>
      </c>
      <c r="R2504" s="99">
        <v>613409.924</v>
      </c>
      <c r="S2504" s="99">
        <v>682077.45361816406</v>
      </c>
      <c r="T2504" s="19"/>
      <c r="U2504" s="23">
        <v>2.8544208307721402E-3</v>
      </c>
      <c r="V2504" s="63">
        <v>-0.27257920373813199</v>
      </c>
      <c r="W2504" s="23">
        <v>7.9704688190759002E-2</v>
      </c>
      <c r="X2504" s="63">
        <v>-1.63230114558974</v>
      </c>
      <c r="Y2504" s="23">
        <v>-8.1846130410704099E-2</v>
      </c>
      <c r="Z2504" s="63">
        <v>5.0159903395106102</v>
      </c>
      <c r="AA2504" s="23">
        <v>-9.11185819114326E-2</v>
      </c>
      <c r="AB2504" s="63">
        <v>7.7947575185098703</v>
      </c>
      <c r="AC2504" s="23">
        <v>-0.123291309350025</v>
      </c>
      <c r="AD2504" s="63">
        <v>7.7381663125270297</v>
      </c>
      <c r="AE2504" s="23">
        <v>-0.13437940014133301</v>
      </c>
      <c r="AF2504" s="64">
        <v>-1.2445984301739399</v>
      </c>
      <c r="AG2504" s="23">
        <v>2.3318071005633101E-2</v>
      </c>
      <c r="AH2504" s="63">
        <v>-3.7630187001923301</v>
      </c>
      <c r="AI2504" s="23">
        <v>-6.2210036915566903E-2</v>
      </c>
      <c r="AJ2504" s="63">
        <v>3.86510928064672</v>
      </c>
      <c r="AK2504" s="23">
        <v>0.46105660000117499</v>
      </c>
      <c r="AL2504" s="23">
        <v>3.10174475634994E-2</v>
      </c>
      <c r="AM2504" s="63">
        <v>-2.8236252424539998</v>
      </c>
      <c r="AN2504" s="19"/>
      <c r="AO2504" s="26">
        <v>4.5611394883962902E-2</v>
      </c>
      <c r="AP2504" s="26">
        <v>-0.122533274498855</v>
      </c>
      <c r="AQ2504" s="26">
        <v>9.50528514040343E-2</v>
      </c>
      <c r="AR2504" s="26">
        <v>-0.13913466994476001</v>
      </c>
      <c r="AS2504" s="24">
        <v>6</v>
      </c>
      <c r="AT2504" s="24">
        <v>6</v>
      </c>
      <c r="AU2504" s="24">
        <v>6</v>
      </c>
      <c r="AV2504" s="25">
        <v>6</v>
      </c>
      <c r="AW2504" s="19"/>
      <c r="AX2504" s="29">
        <v>0.25867659842100699</v>
      </c>
      <c r="AY2504" s="30">
        <v>-0.38053911515771699</v>
      </c>
      <c r="AZ2504" s="30">
        <v>0.35278926170121799</v>
      </c>
      <c r="BA2504" s="30">
        <v>-0.48538330848259598</v>
      </c>
      <c r="BB2504" s="62">
        <v>2.6188219669384099E-2</v>
      </c>
      <c r="BC2504" s="108">
        <v>-33.649834286945399</v>
      </c>
      <c r="BD2504" s="22">
        <v>43843</v>
      </c>
      <c r="BE2504" s="22">
        <v>43913</v>
      </c>
      <c r="BF2504" s="24"/>
      <c r="BG2504" s="22"/>
    </row>
    <row r="2505" spans="2:59" x14ac:dyDescent="0.25">
      <c r="B2505" s="17" t="s">
        <v>2519</v>
      </c>
      <c r="C2505" s="17" t="s">
        <v>6785</v>
      </c>
      <c r="D2505" s="17" t="s">
        <v>3422</v>
      </c>
      <c r="E2505" s="20" t="s">
        <v>7292</v>
      </c>
      <c r="F2505" s="20" t="s">
        <v>3161</v>
      </c>
      <c r="G2505" s="82" t="s">
        <v>7251</v>
      </c>
      <c r="H2505" s="85" t="s">
        <v>7283</v>
      </c>
      <c r="I2505" s="21" t="s">
        <v>7417</v>
      </c>
      <c r="J2505" s="21" t="s">
        <v>8692</v>
      </c>
      <c r="L2505" s="22">
        <v>44015</v>
      </c>
      <c r="M2505" s="98">
        <v>953.96310000028495</v>
      </c>
      <c r="N2505" s="94">
        <v>953.96310000028495</v>
      </c>
      <c r="O2505" s="94">
        <v>1070.7926000002799</v>
      </c>
      <c r="P2505" s="62">
        <f t="shared" si="39"/>
        <v>0.89089437114155967</v>
      </c>
      <c r="Q2505" s="22">
        <v>43843</v>
      </c>
      <c r="R2505" s="99">
        <v>8.7859999999999996</v>
      </c>
      <c r="S2505" s="99">
        <v>8.9718702290058108</v>
      </c>
      <c r="T2505" s="19"/>
      <c r="U2505" s="23">
        <v>2.8536178670037801E-3</v>
      </c>
      <c r="V2505" s="63">
        <v>-0.27265950011496898</v>
      </c>
      <c r="W2505" s="23">
        <v>7.9626434804595206E-2</v>
      </c>
      <c r="X2505" s="63">
        <v>-1.6401264842061201</v>
      </c>
      <c r="Y2505" s="23">
        <v>-8.1346716914558803E-2</v>
      </c>
      <c r="Z2505" s="63">
        <v>5.06593168912514</v>
      </c>
      <c r="AA2505" s="23">
        <v>-8.7168800020735904E-2</v>
      </c>
      <c r="AB2505" s="63">
        <v>8.1897357075795298</v>
      </c>
      <c r="AC2505" s="23">
        <v>-0.113867835984856</v>
      </c>
      <c r="AD2505" s="63">
        <v>8.6805136490438599</v>
      </c>
      <c r="AE2505" s="23">
        <v>-0.119984432161873</v>
      </c>
      <c r="AF2505" s="64">
        <v>0.194898367772112</v>
      </c>
      <c r="AG2505" s="23">
        <v>2.3412924467265801E-2</v>
      </c>
      <c r="AH2505" s="63">
        <v>-3.7535333540290599</v>
      </c>
      <c r="AI2505" s="23">
        <v>-6.1625551685210701E-2</v>
      </c>
      <c r="AJ2505" s="63">
        <v>3.92355780368234</v>
      </c>
      <c r="AK2505" s="23">
        <v>-4.60368999993079E-2</v>
      </c>
      <c r="AL2505" s="23">
        <v>-3.7897420552326401E-3</v>
      </c>
      <c r="AM2505" s="63">
        <v>-53.5329752425314</v>
      </c>
      <c r="AN2505" s="19"/>
      <c r="AO2505" s="26">
        <v>4.5648837465705597E-2</v>
      </c>
      <c r="AP2505" s="26">
        <v>-0.122553998130606</v>
      </c>
      <c r="AQ2505" s="26">
        <v>9.4866284407617102E-2</v>
      </c>
      <c r="AR2505" s="26">
        <v>-0.13927793852053599</v>
      </c>
      <c r="AS2505" s="24">
        <v>6</v>
      </c>
      <c r="AT2505" s="24">
        <v>6</v>
      </c>
      <c r="AU2505" s="24">
        <v>6</v>
      </c>
      <c r="AV2505" s="25">
        <v>6</v>
      </c>
      <c r="AW2505" s="19"/>
      <c r="AX2505" s="29">
        <v>0.258694350926089</v>
      </c>
      <c r="AY2505" s="30">
        <v>-0.36624526204741398</v>
      </c>
      <c r="AZ2505" s="30">
        <v>0.375622592169293</v>
      </c>
      <c r="BA2505" s="30">
        <v>-0.46722298067879803</v>
      </c>
      <c r="BB2505" s="62">
        <v>2.61895620754149E-2</v>
      </c>
      <c r="BC2505" s="108">
        <v>-33.5834502404905</v>
      </c>
      <c r="BD2505" s="22">
        <v>43843</v>
      </c>
      <c r="BE2505" s="22">
        <v>43913</v>
      </c>
      <c r="BF2505" s="24"/>
      <c r="BG2505" s="22"/>
    </row>
    <row r="2506" spans="2:59" x14ac:dyDescent="0.25">
      <c r="B2506" s="17" t="s">
        <v>2520</v>
      </c>
      <c r="C2506" s="17" t="s">
        <v>6786</v>
      </c>
      <c r="D2506" s="17" t="s">
        <v>3422</v>
      </c>
      <c r="E2506" s="20" t="s">
        <v>7293</v>
      </c>
      <c r="F2506" s="20" t="s">
        <v>3161</v>
      </c>
      <c r="G2506" s="82" t="s">
        <v>7251</v>
      </c>
      <c r="H2506" s="85" t="s">
        <v>7283</v>
      </c>
      <c r="I2506" s="21" t="s">
        <v>7417</v>
      </c>
      <c r="J2506" s="21" t="s">
        <v>2982</v>
      </c>
      <c r="L2506" s="22">
        <v>44015</v>
      </c>
      <c r="M2506" s="98">
        <v>986.16710000019498</v>
      </c>
      <c r="N2506" s="94">
        <v>986.16710000019498</v>
      </c>
      <c r="O2506" s="94">
        <v>1107.37839999981</v>
      </c>
      <c r="P2506" s="62">
        <f t="shared" si="39"/>
        <v>0.89054211279573825</v>
      </c>
      <c r="Q2506" s="22">
        <v>43843</v>
      </c>
      <c r="R2506" s="99">
        <v>139060.67199999999</v>
      </c>
      <c r="S2506" s="99">
        <v>143354.786729004</v>
      </c>
      <c r="T2506" s="19"/>
      <c r="U2506" s="23">
        <v>2.85439658910036E-3</v>
      </c>
      <c r="V2506" s="63">
        <v>-0.27258162790531099</v>
      </c>
      <c r="W2506" s="23">
        <v>7.9704727802891298E-2</v>
      </c>
      <c r="X2506" s="63">
        <v>-1.6322971843765099</v>
      </c>
      <c r="Y2506" s="23">
        <v>-8.1846070482279196E-2</v>
      </c>
      <c r="Z2506" s="63">
        <v>5.0159963323531001</v>
      </c>
      <c r="AA2506" s="23">
        <v>-9.1118879016867105E-2</v>
      </c>
      <c r="AB2506" s="63">
        <v>7.7947278079664102</v>
      </c>
      <c r="AC2506" s="23">
        <v>-0.123291764312889</v>
      </c>
      <c r="AD2506" s="63">
        <v>7.7381208162405501</v>
      </c>
      <c r="AE2506" s="23">
        <v>-0.13438000598587699</v>
      </c>
      <c r="AF2506" s="64">
        <v>-1.2446590146282701</v>
      </c>
      <c r="AG2506" s="23">
        <v>2.33180477316637E-2</v>
      </c>
      <c r="AH2506" s="63">
        <v>-3.7630210275892799</v>
      </c>
      <c r="AI2506" s="23">
        <v>-6.2210104657424402E-2</v>
      </c>
      <c r="AJ2506" s="63">
        <v>3.8651025064609699</v>
      </c>
      <c r="AK2506" s="23">
        <v>-1.38329000001249E-2</v>
      </c>
      <c r="AL2506" s="23">
        <v>-2.5257857032556798E-3</v>
      </c>
      <c r="AM2506" s="63">
        <v>-9.8925724456494208</v>
      </c>
      <c r="AN2506" s="19"/>
      <c r="AO2506" s="26">
        <v>4.5611327866936301E-2</v>
      </c>
      <c r="AP2506" s="26">
        <v>-0.122533302781521</v>
      </c>
      <c r="AQ2506" s="26">
        <v>9.5052668346470498E-2</v>
      </c>
      <c r="AR2506" s="26">
        <v>-0.13913449986110199</v>
      </c>
      <c r="AS2506" s="24">
        <v>6</v>
      </c>
      <c r="AT2506" s="24">
        <v>6</v>
      </c>
      <c r="AU2506" s="24">
        <v>6</v>
      </c>
      <c r="AV2506" s="25">
        <v>6</v>
      </c>
      <c r="AW2506" s="19"/>
      <c r="AX2506" s="29">
        <v>0.25867657396709498</v>
      </c>
      <c r="AY2506" s="30">
        <v>-0.380540362262764</v>
      </c>
      <c r="AZ2506" s="30">
        <v>0.352787939367317</v>
      </c>
      <c r="BA2506" s="30">
        <v>-0.48538486849656698</v>
      </c>
      <c r="BB2506" s="62">
        <v>2.6188216966693299E-2</v>
      </c>
      <c r="BC2506" s="108">
        <v>-33.649843630672002</v>
      </c>
      <c r="BD2506" s="22">
        <v>43843</v>
      </c>
      <c r="BE2506" s="22">
        <v>43913</v>
      </c>
      <c r="BF2506" s="24"/>
      <c r="BG2506" s="22"/>
    </row>
    <row r="2507" spans="2:59" x14ac:dyDescent="0.25">
      <c r="B2507" s="17" t="s">
        <v>2521</v>
      </c>
      <c r="C2507" s="17" t="s">
        <v>6787</v>
      </c>
      <c r="D2507" s="17" t="s">
        <v>3423</v>
      </c>
      <c r="E2507" s="20" t="s">
        <v>7289</v>
      </c>
      <c r="F2507" s="20" t="s">
        <v>3161</v>
      </c>
      <c r="G2507" s="82" t="s">
        <v>7253</v>
      </c>
      <c r="H2507" s="85" t="s">
        <v>7279</v>
      </c>
      <c r="I2507" s="21" t="s">
        <v>7417</v>
      </c>
      <c r="J2507" s="21" t="s">
        <v>8693</v>
      </c>
      <c r="L2507" s="22">
        <v>44015</v>
      </c>
      <c r="M2507" s="98">
        <v>4282.4949999973196</v>
      </c>
      <c r="N2507" s="94">
        <v>4282.4949999973196</v>
      </c>
      <c r="O2507" s="94">
        <v>4316.5631999969501</v>
      </c>
      <c r="P2507" s="62">
        <f t="shared" si="39"/>
        <v>0.99210756372114406</v>
      </c>
      <c r="Q2507" s="22">
        <v>43976</v>
      </c>
      <c r="R2507" s="99">
        <v>40398029.141000003</v>
      </c>
      <c r="S2507" s="99">
        <v>46085030.902187496</v>
      </c>
      <c r="T2507" s="19"/>
      <c r="U2507" s="23">
        <v>-3.3840306241472701E-4</v>
      </c>
      <c r="V2507" s="63">
        <v>-0.59186159305681896</v>
      </c>
      <c r="W2507" s="23">
        <v>-4.4668514519798901E-3</v>
      </c>
      <c r="X2507" s="63">
        <v>-10.049455109867299</v>
      </c>
      <c r="Y2507" s="23">
        <v>2.8166266622065499E-2</v>
      </c>
      <c r="Z2507" s="63">
        <v>16.017230042780302</v>
      </c>
      <c r="AA2507" s="23">
        <v>4.3494510151504101E-2</v>
      </c>
      <c r="AB2507" s="63">
        <v>21.2560667248035</v>
      </c>
      <c r="AC2507" s="23">
        <v>0.103864163174876</v>
      </c>
      <c r="AD2507" s="63">
        <v>30.4537135650171</v>
      </c>
      <c r="AE2507" s="23">
        <v>0.122501680543792</v>
      </c>
      <c r="AF2507" s="64">
        <v>24.4435096383386</v>
      </c>
      <c r="AG2507" s="23">
        <v>-4.5569470785267202E-4</v>
      </c>
      <c r="AH2507" s="63">
        <v>-6.1403952715409096</v>
      </c>
      <c r="AI2507" s="23">
        <v>3.1206053292407901E-2</v>
      </c>
      <c r="AJ2507" s="63">
        <v>13.2067183014442</v>
      </c>
      <c r="AK2507" s="23">
        <v>0.92059943402069599</v>
      </c>
      <c r="AL2507" s="23">
        <v>4.1507096915665898E-2</v>
      </c>
      <c r="AM2507" s="63">
        <v>-41.8396471062442</v>
      </c>
      <c r="AN2507" s="19"/>
      <c r="AO2507" s="26">
        <v>3.6211639462635503E-2</v>
      </c>
      <c r="AP2507" s="26">
        <v>-4.6229248645467999E-2</v>
      </c>
      <c r="AQ2507" s="26">
        <v>4.4206756685525803E-2</v>
      </c>
      <c r="AR2507" s="26">
        <v>-2.8920728120283502E-2</v>
      </c>
      <c r="AS2507" s="24">
        <v>6</v>
      </c>
      <c r="AT2507" s="24">
        <v>6</v>
      </c>
      <c r="AU2507" s="24">
        <v>7</v>
      </c>
      <c r="AV2507" s="25">
        <v>5</v>
      </c>
      <c r="AW2507" s="19"/>
      <c r="AX2507" s="29">
        <v>7.3890409325758799E-2</v>
      </c>
      <c r="AY2507" s="30">
        <v>0.24435052782701</v>
      </c>
      <c r="AZ2507" s="30">
        <v>0.55545212494507701</v>
      </c>
      <c r="BA2507" s="30">
        <v>0.32875700726253898</v>
      </c>
      <c r="BB2507" s="62">
        <v>7.5943023289073604E-3</v>
      </c>
      <c r="BC2507" s="108">
        <v>-9.4768633364874404</v>
      </c>
      <c r="BD2507" s="22">
        <v>43747</v>
      </c>
      <c r="BE2507" s="22">
        <v>43783</v>
      </c>
      <c r="BF2507" s="24">
        <v>154</v>
      </c>
      <c r="BG2507" s="22">
        <v>43963</v>
      </c>
    </row>
    <row r="2508" spans="2:59" x14ac:dyDescent="0.25">
      <c r="B2508" s="17" t="s">
        <v>2522</v>
      </c>
      <c r="C2508" s="17" t="s">
        <v>6788</v>
      </c>
      <c r="D2508" s="17" t="s">
        <v>3423</v>
      </c>
      <c r="E2508" s="20" t="s">
        <v>7298</v>
      </c>
      <c r="F2508" s="20" t="s">
        <v>3161</v>
      </c>
      <c r="G2508" s="82" t="s">
        <v>7253</v>
      </c>
      <c r="H2508" s="85" t="s">
        <v>7279</v>
      </c>
      <c r="I2508" s="21" t="s">
        <v>7417</v>
      </c>
      <c r="J2508" s="21" t="s">
        <v>2982</v>
      </c>
      <c r="L2508" s="22">
        <v>44015</v>
      </c>
      <c r="M2508" s="98">
        <v>2134.0344999991398</v>
      </c>
      <c r="N2508" s="94">
        <v>2134.0344999991398</v>
      </c>
      <c r="O2508" s="94">
        <v>2150.03999999911</v>
      </c>
      <c r="P2508" s="62">
        <f t="shared" si="39"/>
        <v>0.99255571989359415</v>
      </c>
      <c r="Q2508" s="22">
        <v>43984</v>
      </c>
      <c r="R2508" s="99">
        <v>989127.71299999999</v>
      </c>
      <c r="S2508" s="99">
        <v>948588.64576757804</v>
      </c>
      <c r="T2508" s="19"/>
      <c r="U2508" s="23">
        <v>-3.2411647680419302E-4</v>
      </c>
      <c r="V2508" s="63">
        <v>-0.59043293449576595</v>
      </c>
      <c r="W2508" s="23">
        <v>-4.0399202725893701E-3</v>
      </c>
      <c r="X2508" s="63">
        <v>-10.006761991928199</v>
      </c>
      <c r="Y2508" s="23">
        <v>3.08441056567972E-2</v>
      </c>
      <c r="Z2508" s="63">
        <v>16.285013946267998</v>
      </c>
      <c r="AA2508" s="23">
        <v>4.8974624220136299E-2</v>
      </c>
      <c r="AB2508" s="63">
        <v>21.804078131681301</v>
      </c>
      <c r="AC2508" s="23">
        <v>0.115480703514622</v>
      </c>
      <c r="AD2508" s="63">
        <v>31.615367599006301</v>
      </c>
      <c r="AE2508" s="23">
        <v>0.140262587434409</v>
      </c>
      <c r="AF2508" s="64">
        <v>26.2196003274003</v>
      </c>
      <c r="AG2508" s="23">
        <v>-4.1284998678747797E-4</v>
      </c>
      <c r="AH2508" s="63">
        <v>-6.13611079943803</v>
      </c>
      <c r="AI2508" s="23">
        <v>3.3936152614842299E-2</v>
      </c>
      <c r="AJ2508" s="63">
        <v>13.4797282336949</v>
      </c>
      <c r="AK2508" s="23">
        <v>1.0939356326346801</v>
      </c>
      <c r="AL2508" s="23">
        <v>4.7130192717304502E-2</v>
      </c>
      <c r="AM2508" s="63">
        <v>-24.506027244846301</v>
      </c>
      <c r="AN2508" s="19"/>
      <c r="AO2508" s="26">
        <v>3.6226504034857498E-2</v>
      </c>
      <c r="AP2508" s="26">
        <v>-4.6215577038310598E-2</v>
      </c>
      <c r="AQ2508" s="26">
        <v>4.46545403738128E-2</v>
      </c>
      <c r="AR2508" s="26">
        <v>-2.84891865103418E-2</v>
      </c>
      <c r="AS2508" s="24">
        <v>6</v>
      </c>
      <c r="AT2508" s="24">
        <v>6</v>
      </c>
      <c r="AU2508" s="24">
        <v>7</v>
      </c>
      <c r="AV2508" s="25">
        <v>5</v>
      </c>
      <c r="AW2508" s="19"/>
      <c r="AX2508" s="29">
        <v>7.3897641063813399E-2</v>
      </c>
      <c r="AY2508" s="30">
        <v>0.31252378634462702</v>
      </c>
      <c r="AZ2508" s="30">
        <v>0.57316671736589297</v>
      </c>
      <c r="BA2508" s="30">
        <v>0.421107424963793</v>
      </c>
      <c r="BB2508" s="62">
        <v>7.59516493574665E-3</v>
      </c>
      <c r="BC2508" s="108">
        <v>-9.4301369299500895</v>
      </c>
      <c r="BD2508" s="22">
        <v>43747</v>
      </c>
      <c r="BE2508" s="22">
        <v>43783</v>
      </c>
      <c r="BF2508" s="24">
        <v>153</v>
      </c>
      <c r="BG2508" s="22">
        <v>43962</v>
      </c>
    </row>
    <row r="2509" spans="2:59" x14ac:dyDescent="0.25">
      <c r="B2509" s="17" t="s">
        <v>2523</v>
      </c>
      <c r="C2509" s="17" t="s">
        <v>6789</v>
      </c>
      <c r="D2509" s="17" t="s">
        <v>3423</v>
      </c>
      <c r="E2509" s="20" t="s">
        <v>7293</v>
      </c>
      <c r="F2509" s="20" t="s">
        <v>3161</v>
      </c>
      <c r="G2509" s="82" t="s">
        <v>7253</v>
      </c>
      <c r="H2509" s="85" t="s">
        <v>7279</v>
      </c>
      <c r="I2509" s="21" t="s">
        <v>7417</v>
      </c>
      <c r="J2509" s="21" t="s">
        <v>2982</v>
      </c>
      <c r="L2509" s="22">
        <v>44015</v>
      </c>
      <c r="M2509" s="98">
        <v>1237.7854999993001</v>
      </c>
      <c r="N2509" s="94">
        <v>1237.7854999993001</v>
      </c>
      <c r="O2509" s="94">
        <v>1247.17469999939</v>
      </c>
      <c r="P2509" s="62">
        <f t="shared" si="39"/>
        <v>0.99247162406349765</v>
      </c>
      <c r="Q2509" s="22">
        <v>43984</v>
      </c>
      <c r="R2509" s="99">
        <v>9272317.1950000003</v>
      </c>
      <c r="S2509" s="99">
        <v>12442498.335562499</v>
      </c>
      <c r="T2509" s="19"/>
      <c r="U2509" s="23">
        <v>-3.2684800771676199E-4</v>
      </c>
      <c r="V2509" s="63">
        <v>-0.59070608758702303</v>
      </c>
      <c r="W2509" s="23">
        <v>-4.1215433293473299E-3</v>
      </c>
      <c r="X2509" s="63">
        <v>-10.014924297604001</v>
      </c>
      <c r="Y2509" s="23">
        <v>3.0331198173371401E-2</v>
      </c>
      <c r="Z2509" s="63">
        <v>16.233723197918199</v>
      </c>
      <c r="AA2509" s="23">
        <v>4.7923993210133603E-2</v>
      </c>
      <c r="AB2509" s="63">
        <v>21.699015030666502</v>
      </c>
      <c r="AC2509" s="23">
        <v>0.113248805299081</v>
      </c>
      <c r="AD2509" s="63">
        <v>31.392177777452201</v>
      </c>
      <c r="AE2509" s="23">
        <v>0.13684388125519001</v>
      </c>
      <c r="AF2509" s="64">
        <v>25.877729709493</v>
      </c>
      <c r="AG2509" s="23">
        <v>-4.2105878674192397E-4</v>
      </c>
      <c r="AH2509" s="63">
        <v>-6.1369316794298401</v>
      </c>
      <c r="AI2509" s="23">
        <v>3.3413251670935999E-2</v>
      </c>
      <c r="AJ2509" s="63">
        <v>13.4274381393043</v>
      </c>
      <c r="AK2509" s="23">
        <v>0.237785499999591</v>
      </c>
      <c r="AL2509" s="23">
        <v>3.9490069430030403E-2</v>
      </c>
      <c r="AM2509" s="63">
        <v>15.2692675543221</v>
      </c>
      <c r="AN2509" s="19"/>
      <c r="AO2509" s="26">
        <v>3.6223664519639001E-2</v>
      </c>
      <c r="AP2509" s="26">
        <v>-4.6218222297320602E-2</v>
      </c>
      <c r="AQ2509" s="26">
        <v>4.4568913341208799E-2</v>
      </c>
      <c r="AR2509" s="26">
        <v>-2.8571780680067601E-2</v>
      </c>
      <c r="AS2509" s="24">
        <v>6</v>
      </c>
      <c r="AT2509" s="24">
        <v>6</v>
      </c>
      <c r="AU2509" s="24">
        <v>7</v>
      </c>
      <c r="AV2509" s="25">
        <v>5</v>
      </c>
      <c r="AW2509" s="19"/>
      <c r="AX2509" s="29">
        <v>7.3896266875744895E-2</v>
      </c>
      <c r="AY2509" s="30">
        <v>0.29945408070534502</v>
      </c>
      <c r="AZ2509" s="30">
        <v>0.569770480992702</v>
      </c>
      <c r="BA2509" s="30">
        <v>0.40338182577715997</v>
      </c>
      <c r="BB2509" s="62">
        <v>7.5950007870324004E-3</v>
      </c>
      <c r="BC2509" s="108">
        <v>-9.4390730159648193</v>
      </c>
      <c r="BD2509" s="22">
        <v>43747</v>
      </c>
      <c r="BE2509" s="22">
        <v>43783</v>
      </c>
      <c r="BF2509" s="24">
        <v>153</v>
      </c>
      <c r="BG2509" s="22">
        <v>43962</v>
      </c>
    </row>
    <row r="2510" spans="2:59" x14ac:dyDescent="0.25">
      <c r="B2510" s="17" t="s">
        <v>2524</v>
      </c>
      <c r="C2510" s="17" t="s">
        <v>6790</v>
      </c>
      <c r="D2510" s="17" t="s">
        <v>3424</v>
      </c>
      <c r="E2510" s="20" t="s">
        <v>7289</v>
      </c>
      <c r="F2510" s="20" t="s">
        <v>3161</v>
      </c>
      <c r="G2510" s="82" t="s">
        <v>7252</v>
      </c>
      <c r="H2510" s="85" t="s">
        <v>7263</v>
      </c>
      <c r="I2510" s="21" t="s">
        <v>7417</v>
      </c>
      <c r="J2510" s="21" t="s">
        <v>8694</v>
      </c>
      <c r="L2510" s="22">
        <v>44015</v>
      </c>
      <c r="M2510" s="98">
        <v>1465.9733000006499</v>
      </c>
      <c r="N2510" s="94">
        <v>1465.9733000006499</v>
      </c>
      <c r="O2510" s="94">
        <v>1559.83149999939</v>
      </c>
      <c r="P2510" s="62">
        <f t="shared" si="39"/>
        <v>0.93982798783152111</v>
      </c>
      <c r="Q2510" s="22">
        <v>43843</v>
      </c>
      <c r="R2510" s="99">
        <v>5564672.2340000002</v>
      </c>
      <c r="S2510" s="99">
        <v>5889511.2624609396</v>
      </c>
      <c r="T2510" s="19"/>
      <c r="U2510" s="23">
        <v>-1.2057287958668901E-3</v>
      </c>
      <c r="V2510" s="63">
        <v>-0.67859416640203596</v>
      </c>
      <c r="W2510" s="23">
        <v>1.54811043666996E-2</v>
      </c>
      <c r="X2510" s="63">
        <v>-8.0546595280029596</v>
      </c>
      <c r="Y2510" s="23">
        <v>-4.5977995139764999E-2</v>
      </c>
      <c r="Z2510" s="63">
        <v>8.6028038666117901</v>
      </c>
      <c r="AA2510" s="23">
        <v>-9.6077232001334795E-3</v>
      </c>
      <c r="AB2510" s="63">
        <v>15.945843389636099</v>
      </c>
      <c r="AC2510" s="23">
        <v>-9.2976339683446003E-3</v>
      </c>
      <c r="AD2510" s="63">
        <v>19.1375338507059</v>
      </c>
      <c r="AE2510" s="23">
        <v>-3.5599251687017399E-3</v>
      </c>
      <c r="AF2510" s="64">
        <v>11.8373490670929</v>
      </c>
      <c r="AG2510" s="23">
        <v>4.9486496573081197E-4</v>
      </c>
      <c r="AH2510" s="63">
        <v>-6.0453393041825603</v>
      </c>
      <c r="AI2510" s="23">
        <v>-3.9718452898341597E-2</v>
      </c>
      <c r="AJ2510" s="63">
        <v>6.1142676823728799</v>
      </c>
      <c r="AK2510" s="23">
        <v>0.46597330000076898</v>
      </c>
      <c r="AL2510" s="23">
        <v>2.5568898996425601E-2</v>
      </c>
      <c r="AM2510" s="63">
        <v>-63.221351318468798</v>
      </c>
      <c r="AN2510" s="19"/>
      <c r="AO2510" s="26">
        <v>2.47976879145426E-2</v>
      </c>
      <c r="AP2510" s="26">
        <v>-4.4150215606350698E-2</v>
      </c>
      <c r="AQ2510" s="26">
        <v>3.8591274549617097E-2</v>
      </c>
      <c r="AR2510" s="26">
        <v>-6.6577655698929497E-2</v>
      </c>
      <c r="AS2510" s="24">
        <v>8</v>
      </c>
      <c r="AT2510" s="24">
        <v>4</v>
      </c>
      <c r="AU2510" s="24">
        <v>7</v>
      </c>
      <c r="AV2510" s="25">
        <v>5</v>
      </c>
      <c r="AW2510" s="19"/>
      <c r="AX2510" s="29">
        <v>0.118984052643646</v>
      </c>
      <c r="AY2510" s="30">
        <v>-0.23475288207327999</v>
      </c>
      <c r="AZ2510" s="30">
        <v>0.47301099364085503</v>
      </c>
      <c r="BA2510" s="30">
        <v>-0.305112330582688</v>
      </c>
      <c r="BB2510" s="62">
        <v>1.2212899112946599E-2</v>
      </c>
      <c r="BC2510" s="108">
        <v>-16.1904859594943</v>
      </c>
      <c r="BD2510" s="22">
        <v>43843</v>
      </c>
      <c r="BE2510" s="22">
        <v>43913</v>
      </c>
      <c r="BF2510" s="24"/>
      <c r="BG2510" s="22"/>
    </row>
    <row r="2511" spans="2:59" x14ac:dyDescent="0.25">
      <c r="B2511" s="17" t="s">
        <v>2525</v>
      </c>
      <c r="C2511" s="17" t="s">
        <v>6791</v>
      </c>
      <c r="D2511" s="17" t="s">
        <v>3424</v>
      </c>
      <c r="E2511" s="20" t="s">
        <v>7298</v>
      </c>
      <c r="F2511" s="20" t="s">
        <v>3161</v>
      </c>
      <c r="G2511" s="82" t="s">
        <v>7252</v>
      </c>
      <c r="H2511" s="85" t="s">
        <v>7263</v>
      </c>
      <c r="I2511" s="21" t="s">
        <v>7417</v>
      </c>
      <c r="J2511" s="21" t="s">
        <v>2982</v>
      </c>
      <c r="L2511" s="22">
        <v>44015</v>
      </c>
      <c r="M2511" s="98">
        <v>1941.6823999993501</v>
      </c>
      <c r="N2511" s="94">
        <v>1941.6823999993501</v>
      </c>
      <c r="O2511" s="94">
        <v>2041.8657000009</v>
      </c>
      <c r="P2511" s="62">
        <f t="shared" si="39"/>
        <v>0.9509354116671308</v>
      </c>
      <c r="Q2511" s="22">
        <v>43843</v>
      </c>
      <c r="R2511" s="99">
        <v>562705.71499999997</v>
      </c>
      <c r="S2511" s="99">
        <v>550934.89464843797</v>
      </c>
      <c r="T2511" s="19"/>
      <c r="U2511" s="23">
        <v>-1.1374594341759801E-3</v>
      </c>
      <c r="V2511" s="63">
        <v>-0.67176723023294505</v>
      </c>
      <c r="W2511" s="23">
        <v>1.7564185944138399E-2</v>
      </c>
      <c r="X2511" s="63">
        <v>-7.8463513702518002</v>
      </c>
      <c r="Y2511" s="23">
        <v>-3.4043160758301397E-2</v>
      </c>
      <c r="Z2511" s="63">
        <v>9.7962873047508801</v>
      </c>
      <c r="AA2511" s="23">
        <v>1.5500686071391099E-2</v>
      </c>
      <c r="AB2511" s="63">
        <v>18.4566843167995</v>
      </c>
      <c r="AC2511" s="23">
        <v>4.1536701372024303E-2</v>
      </c>
      <c r="AD2511" s="63">
        <v>24.220967384724599</v>
      </c>
      <c r="AE2511" s="23">
        <v>7.4090513620831203E-2</v>
      </c>
      <c r="AF2511" s="64">
        <v>19.6023929460498</v>
      </c>
      <c r="AG2511" s="23">
        <v>6.9998611434129998E-4</v>
      </c>
      <c r="AH2511" s="63">
        <v>-6.0248271893215097</v>
      </c>
      <c r="AI2511" s="23">
        <v>-2.750599781848E-2</v>
      </c>
      <c r="AJ2511" s="63">
        <v>7.33551319035905</v>
      </c>
      <c r="AK2511" s="23">
        <v>0.94168240000028203</v>
      </c>
      <c r="AL2511" s="23">
        <v>4.4769934980649899E-2</v>
      </c>
      <c r="AM2511" s="63">
        <v>-15.650441318517601</v>
      </c>
      <c r="AN2511" s="19"/>
      <c r="AO2511" s="26">
        <v>2.4867694004569799E-2</v>
      </c>
      <c r="AP2511" s="26">
        <v>-4.3954305678198601E-2</v>
      </c>
      <c r="AQ2511" s="26">
        <v>4.0721810377362999E-2</v>
      </c>
      <c r="AR2511" s="26">
        <v>-6.4598850472975797E-2</v>
      </c>
      <c r="AS2511" s="24">
        <v>8</v>
      </c>
      <c r="AT2511" s="24">
        <v>4</v>
      </c>
      <c r="AU2511" s="24">
        <v>7</v>
      </c>
      <c r="AV2511" s="25">
        <v>5</v>
      </c>
      <c r="AW2511" s="19"/>
      <c r="AX2511" s="29">
        <v>0.11894868264120299</v>
      </c>
      <c r="AY2511" s="30">
        <v>-3.95424407514611E-2</v>
      </c>
      <c r="AZ2511" s="30">
        <v>0.57069998473616601</v>
      </c>
      <c r="BA2511" s="30">
        <v>-5.1723532743324099E-2</v>
      </c>
      <c r="BB2511" s="62">
        <v>1.22106726231505E-2</v>
      </c>
      <c r="BC2511" s="108">
        <v>-15.788785716911701</v>
      </c>
      <c r="BD2511" s="22">
        <v>43843</v>
      </c>
      <c r="BE2511" s="22">
        <v>43913</v>
      </c>
      <c r="BF2511" s="24"/>
      <c r="BG2511" s="22"/>
    </row>
    <row r="2512" spans="2:59" x14ac:dyDescent="0.25">
      <c r="B2512" s="17" t="s">
        <v>2526</v>
      </c>
      <c r="C2512" s="17" t="s">
        <v>6792</v>
      </c>
      <c r="D2512" s="17" t="s">
        <v>3424</v>
      </c>
      <c r="E2512" s="20" t="s">
        <v>7293</v>
      </c>
      <c r="F2512" s="20" t="s">
        <v>3161</v>
      </c>
      <c r="G2512" s="82" t="s">
        <v>7252</v>
      </c>
      <c r="H2512" s="85" t="s">
        <v>7263</v>
      </c>
      <c r="I2512" s="21" t="s">
        <v>7417</v>
      </c>
      <c r="J2512" s="21" t="s">
        <v>2982</v>
      </c>
      <c r="L2512" s="22">
        <v>44015</v>
      </c>
      <c r="M2512" s="98">
        <v>1050.1621000003099</v>
      </c>
      <c r="N2512" s="94">
        <v>1050.1621000003099</v>
      </c>
      <c r="O2512" s="94">
        <v>1114.7751000001999</v>
      </c>
      <c r="P2512" s="62">
        <f t="shared" si="39"/>
        <v>0.94203943019549108</v>
      </c>
      <c r="Q2512" s="22">
        <v>43843</v>
      </c>
      <c r="R2512" s="99">
        <v>1797938.0049999999</v>
      </c>
      <c r="S2512" s="99">
        <v>2346517.9089960898</v>
      </c>
      <c r="T2512" s="19"/>
      <c r="U2512" s="23">
        <v>-1.1920122151423101E-3</v>
      </c>
      <c r="V2512" s="63">
        <v>-0.67722250832957798</v>
      </c>
      <c r="W2512" s="23">
        <v>1.58972078461375E-2</v>
      </c>
      <c r="X2512" s="63">
        <v>-8.0130491800518904</v>
      </c>
      <c r="Y2512" s="23">
        <v>-4.3602446651711903E-2</v>
      </c>
      <c r="Z2512" s="63">
        <v>8.8403587154170999</v>
      </c>
      <c r="AA2512" s="23">
        <v>-4.6360686583284396E-3</v>
      </c>
      <c r="AB2512" s="63">
        <v>16.443008843809402</v>
      </c>
      <c r="AC2512" s="23">
        <v>6.6767581847670997E-4</v>
      </c>
      <c r="AD2512" s="63">
        <v>20.1340648293844</v>
      </c>
      <c r="AE2512" s="23">
        <v>1.1508223593409601E-2</v>
      </c>
      <c r="AF2512" s="64">
        <v>13.3441639433004</v>
      </c>
      <c r="AG2512" s="23">
        <v>5.3591864889313001E-4</v>
      </c>
      <c r="AH2512" s="63">
        <v>-6.0412339358663303</v>
      </c>
      <c r="AI2512" s="23">
        <v>-3.7287789100446403E-2</v>
      </c>
      <c r="AJ2512" s="63">
        <v>6.3573340621587704</v>
      </c>
      <c r="AK2512" s="23">
        <v>5.0162100000306999E-2</v>
      </c>
      <c r="AL2512" s="23">
        <v>8.9257825966342404E-3</v>
      </c>
      <c r="AM2512" s="63">
        <v>-3.4930724456062299</v>
      </c>
      <c r="AN2512" s="19"/>
      <c r="AO2512" s="26">
        <v>2.4811651555865E-2</v>
      </c>
      <c r="AP2512" s="26">
        <v>-4.4111037235779797E-2</v>
      </c>
      <c r="AQ2512" s="26">
        <v>3.9017441136820701E-2</v>
      </c>
      <c r="AR2512" s="26">
        <v>-6.6181935545537293E-2</v>
      </c>
      <c r="AS2512" s="24">
        <v>8</v>
      </c>
      <c r="AT2512" s="24">
        <v>4</v>
      </c>
      <c r="AU2512" s="24">
        <v>7</v>
      </c>
      <c r="AV2512" s="25">
        <v>5</v>
      </c>
      <c r="AW2512" s="19"/>
      <c r="AX2512" s="29">
        <v>0.118976509132917</v>
      </c>
      <c r="AY2512" s="30">
        <v>-0.196094923548117</v>
      </c>
      <c r="AZ2512" s="30">
        <v>0.49236585024664198</v>
      </c>
      <c r="BA2512" s="30">
        <v>-0.25519435446949501</v>
      </c>
      <c r="BB2512" s="62">
        <v>1.2212405229365699E-2</v>
      </c>
      <c r="BC2512" s="108">
        <v>-16.110289869277</v>
      </c>
      <c r="BD2512" s="22">
        <v>43843</v>
      </c>
      <c r="BE2512" s="22">
        <v>43913</v>
      </c>
      <c r="BF2512" s="24"/>
      <c r="BG2512" s="22"/>
    </row>
    <row r="2513" spans="2:59" x14ac:dyDescent="0.25">
      <c r="B2513" s="17" t="s">
        <v>2527</v>
      </c>
      <c r="C2513" s="17" t="s">
        <v>6793</v>
      </c>
      <c r="D2513" s="17" t="s">
        <v>3425</v>
      </c>
      <c r="E2513" s="20" t="s">
        <v>7289</v>
      </c>
      <c r="F2513" s="20" t="s">
        <v>3155</v>
      </c>
      <c r="G2513" s="82" t="s">
        <v>7251</v>
      </c>
      <c r="H2513" s="85" t="s">
        <v>7270</v>
      </c>
      <c r="I2513" s="21" t="s">
        <v>7418</v>
      </c>
      <c r="J2513" s="21" t="s">
        <v>8695</v>
      </c>
      <c r="L2513" s="22">
        <v>44015</v>
      </c>
      <c r="M2513" s="98">
        <v>59987.1185460091</v>
      </c>
      <c r="N2513" s="94">
        <v>59987.1185460091</v>
      </c>
      <c r="O2513" s="94">
        <v>60515.822408020496</v>
      </c>
      <c r="P2513" s="62">
        <f t="shared" si="39"/>
        <v>0.99126337805596232</v>
      </c>
      <c r="Q2513" s="22">
        <v>44014</v>
      </c>
      <c r="R2513" s="99">
        <v>2247624.78658594</v>
      </c>
      <c r="S2513" s="99">
        <v>1832177.2834238301</v>
      </c>
      <c r="T2513" s="19"/>
      <c r="U2513" s="23">
        <v>-8.73662194408098E-3</v>
      </c>
      <c r="V2513" s="63">
        <v>-1.43168348122344</v>
      </c>
      <c r="W2513" s="23">
        <v>9.2468077355151806E-2</v>
      </c>
      <c r="X2513" s="63">
        <v>-0.35596222915046399</v>
      </c>
      <c r="Y2513" s="23">
        <v>5.6477115656889502E-2</v>
      </c>
      <c r="Z2513" s="63">
        <v>18.8483149462845</v>
      </c>
      <c r="AA2513" s="23">
        <v>0.21931087930541299</v>
      </c>
      <c r="AB2513" s="63">
        <v>38.837703640223502</v>
      </c>
      <c r="AC2513" s="23">
        <v>0.219125568377494</v>
      </c>
      <c r="AD2513" s="63">
        <v>41.979854085307998</v>
      </c>
      <c r="AE2513" s="23">
        <v>0.23006288547738199</v>
      </c>
      <c r="AF2513" s="64">
        <v>35.199630131712198</v>
      </c>
      <c r="AG2513" s="23">
        <v>1.8365866862950501E-2</v>
      </c>
      <c r="AH2513" s="63">
        <v>-4.25823911446059</v>
      </c>
      <c r="AI2513" s="23">
        <v>7.3989625214380794E-2</v>
      </c>
      <c r="AJ2513" s="63">
        <v>17.485075493634199</v>
      </c>
      <c r="AK2513" s="23">
        <v>0.26690425967710302</v>
      </c>
      <c r="AL2513" s="23">
        <v>2.43404123011715E-2</v>
      </c>
      <c r="AM2513" s="63">
        <v>42.129530666745303</v>
      </c>
      <c r="AN2513" s="19"/>
      <c r="AO2513" s="26">
        <v>3.5514249575499E-2</v>
      </c>
      <c r="AP2513" s="26">
        <v>-5.1983867652816103E-2</v>
      </c>
      <c r="AQ2513" s="26">
        <v>0.13843435606395399</v>
      </c>
      <c r="AR2513" s="26">
        <v>-9.5704599996679504E-2</v>
      </c>
      <c r="AS2513" s="24">
        <v>7</v>
      </c>
      <c r="AT2513" s="24">
        <v>5</v>
      </c>
      <c r="AU2513" s="24">
        <v>8</v>
      </c>
      <c r="AV2513" s="25">
        <v>4</v>
      </c>
      <c r="AW2513" s="19"/>
      <c r="AX2513" s="29">
        <v>0.19699248354969301</v>
      </c>
      <c r="AY2513" s="30">
        <v>1.0400182268040199</v>
      </c>
      <c r="AZ2513" s="30">
        <v>1.29851636086096</v>
      </c>
      <c r="BA2513" s="30">
        <v>1.54386036441247</v>
      </c>
      <c r="BB2513" s="62">
        <v>2.0322351382601501E-2</v>
      </c>
      <c r="BC2513" s="108">
        <v>-19.336121513071699</v>
      </c>
      <c r="BD2513" s="22">
        <v>43844</v>
      </c>
      <c r="BE2513" s="22">
        <v>43913</v>
      </c>
      <c r="BF2513" s="24">
        <v>122</v>
      </c>
      <c r="BG2513" s="22">
        <v>44014</v>
      </c>
    </row>
    <row r="2514" spans="2:59" x14ac:dyDescent="0.25">
      <c r="B2514" s="17" t="s">
        <v>2528</v>
      </c>
      <c r="C2514" s="17" t="s">
        <v>6794</v>
      </c>
      <c r="D2514" s="17" t="s">
        <v>3425</v>
      </c>
      <c r="E2514" s="20" t="s">
        <v>7399</v>
      </c>
      <c r="F2514" s="20" t="s">
        <v>3155</v>
      </c>
      <c r="G2514" s="82" t="s">
        <v>7251</v>
      </c>
      <c r="H2514" s="85" t="s">
        <v>7270</v>
      </c>
      <c r="I2514" s="21" t="s">
        <v>7418</v>
      </c>
      <c r="J2514" s="21" t="s">
        <v>8696</v>
      </c>
      <c r="L2514" s="22">
        <v>44015</v>
      </c>
      <c r="M2514" s="98">
        <v>1117933.8684082001</v>
      </c>
      <c r="N2514" s="94">
        <v>1117933.8684082001</v>
      </c>
      <c r="O2514" s="94">
        <v>1127695.8190689101</v>
      </c>
      <c r="P2514" s="62">
        <f t="shared" si="39"/>
        <v>0.99134345406302027</v>
      </c>
      <c r="Q2514" s="22">
        <v>44014</v>
      </c>
      <c r="R2514" s="99">
        <v>1258.12418260002</v>
      </c>
      <c r="S2514" s="99">
        <v>1109.35701638603</v>
      </c>
      <c r="T2514" s="19"/>
      <c r="U2514" s="23">
        <v>-8.6565459369012405E-3</v>
      </c>
      <c r="V2514" s="63">
        <v>-1.4236758805054699</v>
      </c>
      <c r="W2514" s="23">
        <v>9.5090947654243793E-2</v>
      </c>
      <c r="X2514" s="63">
        <v>-9.3675199241260998E-2</v>
      </c>
      <c r="Y2514" s="23">
        <v>7.2275674561751699E-2</v>
      </c>
      <c r="Z2514" s="63">
        <v>20.428170836763499</v>
      </c>
      <c r="AA2514" s="23">
        <v>0.25627899837301799</v>
      </c>
      <c r="AB2514" s="63">
        <v>42.534515546983997</v>
      </c>
      <c r="AC2514" s="23">
        <v>0.29426973520108701</v>
      </c>
      <c r="AD2514" s="63">
        <v>49.494270767667302</v>
      </c>
      <c r="AE2514" s="23">
        <v>0.34668183100467997</v>
      </c>
      <c r="AF2514" s="64">
        <v>46.861524684412899</v>
      </c>
      <c r="AG2514" s="23">
        <v>1.86196047652629E-2</v>
      </c>
      <c r="AH2514" s="63">
        <v>-4.2328653242293504</v>
      </c>
      <c r="AI2514" s="23">
        <v>9.0316186653653902E-2</v>
      </c>
      <c r="AJ2514" s="63">
        <v>19.117731637583301</v>
      </c>
      <c r="AK2514" s="23">
        <v>0.56954236779187295</v>
      </c>
      <c r="AL2514" s="23">
        <v>9.6019411885208697E-2</v>
      </c>
      <c r="AM2514" s="63">
        <v>44.813771393674003</v>
      </c>
      <c r="AN2514" s="19"/>
      <c r="AO2514" s="26">
        <v>3.5593343649452401E-2</v>
      </c>
      <c r="AP2514" s="26">
        <v>-5.1902937259001199E-2</v>
      </c>
      <c r="AQ2514" s="26">
        <v>0.141149376997491</v>
      </c>
      <c r="AR2514" s="26">
        <v>-9.3413412140798804E-2</v>
      </c>
      <c r="AS2514" s="24">
        <v>7</v>
      </c>
      <c r="AT2514" s="24">
        <v>5</v>
      </c>
      <c r="AU2514" s="24">
        <v>8</v>
      </c>
      <c r="AV2514" s="25">
        <v>4</v>
      </c>
      <c r="AW2514" s="19"/>
      <c r="AX2514" s="29">
        <v>0.19683857101132199</v>
      </c>
      <c r="AY2514" s="30">
        <v>1.2161876094742201</v>
      </c>
      <c r="AZ2514" s="30">
        <v>1.42713431680932</v>
      </c>
      <c r="BA2514" s="30">
        <v>1.81757360158736</v>
      </c>
      <c r="BB2514" s="62">
        <v>2.0308918782939101E-2</v>
      </c>
      <c r="BC2514" s="108">
        <v>-18.881699017016199</v>
      </c>
      <c r="BD2514" s="22">
        <v>43844</v>
      </c>
      <c r="BE2514" s="22">
        <v>43913</v>
      </c>
      <c r="BF2514" s="24">
        <v>117</v>
      </c>
      <c r="BG2514" s="22">
        <v>44007</v>
      </c>
    </row>
    <row r="2515" spans="2:59" x14ac:dyDescent="0.25">
      <c r="B2515" s="17" t="s">
        <v>2529</v>
      </c>
      <c r="C2515" s="17" t="s">
        <v>6795</v>
      </c>
      <c r="D2515" s="17" t="s">
        <v>3425</v>
      </c>
      <c r="E2515" s="20" t="s">
        <v>7290</v>
      </c>
      <c r="F2515" s="20" t="s">
        <v>3155</v>
      </c>
      <c r="G2515" s="82" t="s">
        <v>7251</v>
      </c>
      <c r="H2515" s="85" t="s">
        <v>7270</v>
      </c>
      <c r="I2515" s="21" t="s">
        <v>7418</v>
      </c>
      <c r="J2515" s="21" t="s">
        <v>8697</v>
      </c>
      <c r="L2515" s="22">
        <v>44015</v>
      </c>
      <c r="M2515" s="98">
        <v>80974.051669955297</v>
      </c>
      <c r="N2515" s="94">
        <v>80974.051669955297</v>
      </c>
      <c r="O2515" s="94">
        <v>81682.793511033102</v>
      </c>
      <c r="P2515" s="62">
        <f t="shared" si="39"/>
        <v>0.99132324188958998</v>
      </c>
      <c r="Q2515" s="22">
        <v>44014</v>
      </c>
      <c r="R2515" s="99">
        <v>1840022.23436328</v>
      </c>
      <c r="S2515" s="99">
        <v>1812481.9694648399</v>
      </c>
      <c r="T2515" s="19"/>
      <c r="U2515" s="23">
        <v>-8.67675811059598E-3</v>
      </c>
      <c r="V2515" s="63">
        <v>-1.4256970978749499</v>
      </c>
      <c r="W2515" s="23">
        <v>9.4454697667970294E-2</v>
      </c>
      <c r="X2515" s="63">
        <v>-0.15730019786860799</v>
      </c>
      <c r="Y2515" s="23">
        <v>6.8204796903955894E-2</v>
      </c>
      <c r="Z2515" s="63">
        <v>20.021083070983899</v>
      </c>
      <c r="AA2515" s="23">
        <v>0.24670649381179799</v>
      </c>
      <c r="AB2515" s="63">
        <v>41.577265090833002</v>
      </c>
      <c r="AC2515" s="23">
        <v>0.27452299666591001</v>
      </c>
      <c r="AD2515" s="63">
        <v>47.519596914120498</v>
      </c>
      <c r="AE2515" s="23">
        <v>0.31580485499958699</v>
      </c>
      <c r="AF2515" s="64">
        <v>43.773827083932701</v>
      </c>
      <c r="AG2515" s="23">
        <v>1.8551019798906099E-2</v>
      </c>
      <c r="AH2515" s="63">
        <v>-4.2397238208650396</v>
      </c>
      <c r="AI2515" s="23">
        <v>8.6107923469244299E-2</v>
      </c>
      <c r="AJ2515" s="63">
        <v>18.696905319142399</v>
      </c>
      <c r="AK2515" s="23">
        <v>0.71029568174504698</v>
      </c>
      <c r="AL2515" s="23">
        <v>5.6069730009767199E-2</v>
      </c>
      <c r="AM2515" s="63">
        <v>86.468672873568707</v>
      </c>
      <c r="AN2515" s="19"/>
      <c r="AO2515" s="26">
        <v>3.5577497203121297E-2</v>
      </c>
      <c r="AP2515" s="26">
        <v>-5.1927343260104002E-2</v>
      </c>
      <c r="AQ2515" s="26">
        <v>0.14051364652739701</v>
      </c>
      <c r="AR2515" s="26">
        <v>-9.3999291219952305E-2</v>
      </c>
      <c r="AS2515" s="24">
        <v>7</v>
      </c>
      <c r="AT2515" s="24">
        <v>5</v>
      </c>
      <c r="AU2515" s="24">
        <v>8</v>
      </c>
      <c r="AV2515" s="25">
        <v>4</v>
      </c>
      <c r="AW2515" s="19"/>
      <c r="AX2515" s="29">
        <v>0.19688230849744301</v>
      </c>
      <c r="AY2515" s="30">
        <v>1.1706014607352699</v>
      </c>
      <c r="AZ2515" s="30">
        <v>1.39385674839468</v>
      </c>
      <c r="BA2515" s="30">
        <v>1.7464673804824999</v>
      </c>
      <c r="BB2515" s="62">
        <v>2.0312823389285799E-2</v>
      </c>
      <c r="BC2515" s="108">
        <v>-18.9976625195122</v>
      </c>
      <c r="BD2515" s="22">
        <v>43844</v>
      </c>
      <c r="BE2515" s="22">
        <v>43913</v>
      </c>
      <c r="BF2515" s="24">
        <v>121</v>
      </c>
      <c r="BG2515" s="22">
        <v>44013</v>
      </c>
    </row>
    <row r="2516" spans="2:59" x14ac:dyDescent="0.25">
      <c r="B2516" s="17" t="s">
        <v>2530</v>
      </c>
      <c r="C2516" s="17" t="s">
        <v>6796</v>
      </c>
      <c r="D2516" s="17" t="s">
        <v>3425</v>
      </c>
      <c r="E2516" s="20" t="s">
        <v>7300</v>
      </c>
      <c r="F2516" s="20" t="s">
        <v>3155</v>
      </c>
      <c r="G2516" s="82" t="s">
        <v>7251</v>
      </c>
      <c r="H2516" s="85" t="s">
        <v>7270</v>
      </c>
      <c r="I2516" s="21" t="s">
        <v>7418</v>
      </c>
      <c r="J2516" s="21" t="s">
        <v>8698</v>
      </c>
      <c r="L2516" s="22">
        <v>44015</v>
      </c>
      <c r="M2516" s="98">
        <v>1018434.10758781</v>
      </c>
      <c r="N2516" s="94">
        <v>1018434.10758781</v>
      </c>
      <c r="O2516" s="94">
        <v>1027312.22980213</v>
      </c>
      <c r="P2516" s="62">
        <f t="shared" si="39"/>
        <v>0.99135791246636862</v>
      </c>
      <c r="Q2516" s="22">
        <v>44014</v>
      </c>
      <c r="R2516" s="99">
        <v>1304.8193409995999</v>
      </c>
      <c r="S2516" s="99">
        <v>1147.9804311523401</v>
      </c>
      <c r="T2516" s="19"/>
      <c r="U2516" s="23">
        <v>-8.6420875331896206E-3</v>
      </c>
      <c r="V2516" s="63">
        <v>-1.42223004013431</v>
      </c>
      <c r="W2516" s="23">
        <v>9.5571908866986605E-2</v>
      </c>
      <c r="X2516" s="63">
        <v>-4.5579077966976897E-2</v>
      </c>
      <c r="Y2516" s="23">
        <v>7.4749091720150304E-2</v>
      </c>
      <c r="Z2516" s="63">
        <v>20.675512552610599</v>
      </c>
      <c r="AA2516" s="23">
        <v>0.26204618299030702</v>
      </c>
      <c r="AB2516" s="63">
        <v>43.111234008683802</v>
      </c>
      <c r="AC2516" s="23">
        <v>0.24473428898461899</v>
      </c>
      <c r="AD2516" s="63">
        <v>44.540726146020504</v>
      </c>
      <c r="AE2516" s="23">
        <v>0.30044577591994298</v>
      </c>
      <c r="AF2516" s="64">
        <v>42.237919175939197</v>
      </c>
      <c r="AG2516" s="23">
        <v>1.8660864188859701E-2</v>
      </c>
      <c r="AH2516" s="63">
        <v>-4.2287393818696701</v>
      </c>
      <c r="AI2516" s="23">
        <v>9.2869801872438998E-2</v>
      </c>
      <c r="AJ2516" s="63">
        <v>19.373093159461899</v>
      </c>
      <c r="AK2516" s="23">
        <v>0.470238353671739</v>
      </c>
      <c r="AL2516" s="23">
        <v>8.2445313533826295E-2</v>
      </c>
      <c r="AM2516" s="63">
        <v>38.577368561585899</v>
      </c>
      <c r="AN2516" s="19"/>
      <c r="AO2516" s="26">
        <v>3.5618002262708601E-2</v>
      </c>
      <c r="AP2516" s="26">
        <v>-5.1895947591256097E-2</v>
      </c>
      <c r="AQ2516" s="26">
        <v>0.14168042965873601</v>
      </c>
      <c r="AR2516" s="26">
        <v>-9.3023663287604003E-2</v>
      </c>
      <c r="AS2516" s="24">
        <v>7</v>
      </c>
      <c r="AT2516" s="24">
        <v>5</v>
      </c>
      <c r="AU2516" s="24">
        <v>8</v>
      </c>
      <c r="AV2516" s="25">
        <v>4</v>
      </c>
      <c r="AW2516" s="19"/>
      <c r="AX2516" s="29">
        <v>0.19682364243984901</v>
      </c>
      <c r="AY2516" s="30">
        <v>1.2436332171837401</v>
      </c>
      <c r="AZ2516" s="30">
        <v>1.4471887470481299</v>
      </c>
      <c r="BA2516" s="30">
        <v>1.86058586006948</v>
      </c>
      <c r="BB2516" s="62">
        <v>2.0307795002409E-2</v>
      </c>
      <c r="BC2516" s="108">
        <v>-18.804868256964301</v>
      </c>
      <c r="BD2516" s="22">
        <v>43844</v>
      </c>
      <c r="BE2516" s="22">
        <v>43913</v>
      </c>
      <c r="BF2516" s="24">
        <v>116</v>
      </c>
      <c r="BG2516" s="22">
        <v>44006</v>
      </c>
    </row>
    <row r="2517" spans="2:59" x14ac:dyDescent="0.25">
      <c r="B2517" s="17" t="s">
        <v>2531</v>
      </c>
      <c r="C2517" s="17" t="s">
        <v>6797</v>
      </c>
      <c r="D2517" s="17" t="s">
        <v>3425</v>
      </c>
      <c r="E2517" s="20" t="s">
        <v>7337</v>
      </c>
      <c r="F2517" s="20" t="s">
        <v>3155</v>
      </c>
      <c r="G2517" s="82" t="s">
        <v>7251</v>
      </c>
      <c r="H2517" s="85" t="s">
        <v>7270</v>
      </c>
      <c r="I2517" s="21" t="s">
        <v>7418</v>
      </c>
      <c r="J2517" s="21" t="s">
        <v>8699</v>
      </c>
      <c r="L2517" s="22">
        <v>44015</v>
      </c>
      <c r="M2517" s="98">
        <v>1022233.07388401</v>
      </c>
      <c r="N2517" s="94">
        <v>1022233.07388401</v>
      </c>
      <c r="O2517" s="94">
        <v>1031217.60604858</v>
      </c>
      <c r="P2517" s="62">
        <f t="shared" si="39"/>
        <v>0.99128745270457808</v>
      </c>
      <c r="Q2517" s="22">
        <v>44014</v>
      </c>
      <c r="R2517" s="99">
        <v>326324.80514550803</v>
      </c>
      <c r="S2517" s="99">
        <v>472223.70165527298</v>
      </c>
      <c r="T2517" s="19"/>
      <c r="U2517" s="23">
        <v>-8.7125472955449403E-3</v>
      </c>
      <c r="V2517" s="63">
        <v>-1.4292760163698399</v>
      </c>
      <c r="W2517" s="23">
        <v>9.3279103752138298E-2</v>
      </c>
      <c r="X2517" s="63">
        <v>-0.274859589451808</v>
      </c>
      <c r="Y2517" s="23">
        <v>6.1268431922144401E-2</v>
      </c>
      <c r="Z2517" s="63">
        <v>19.3274465728027</v>
      </c>
      <c r="AA2517" s="23">
        <v>0.23046308677847299</v>
      </c>
      <c r="AB2517" s="63">
        <v>39.952924387529499</v>
      </c>
      <c r="AC2517" s="23">
        <v>0.24153768265386999</v>
      </c>
      <c r="AD2517" s="63">
        <v>44.221065512916503</v>
      </c>
      <c r="AE2517" s="23">
        <v>0.26507913886423901</v>
      </c>
      <c r="AF2517" s="64">
        <v>38.701255470397903</v>
      </c>
      <c r="AG2517" s="23">
        <v>1.8441718895701301E-2</v>
      </c>
      <c r="AH2517" s="63">
        <v>-4.2506539111855099</v>
      </c>
      <c r="AI2517" s="23">
        <v>7.8939687966340003E-2</v>
      </c>
      <c r="AJ2517" s="63">
        <v>17.980081768851999</v>
      </c>
      <c r="AK2517" s="23">
        <v>0.484918978346977</v>
      </c>
      <c r="AL2517" s="23">
        <v>8.2282289200520595E-2</v>
      </c>
      <c r="AM2517" s="63">
        <v>37.196921755443299</v>
      </c>
      <c r="AN2517" s="19"/>
      <c r="AO2517" s="26">
        <v>3.5540743940146099E-2</v>
      </c>
      <c r="AP2517" s="26">
        <v>-5.19608228660218E-2</v>
      </c>
      <c r="AQ2517" s="26">
        <v>0.13928454176493699</v>
      </c>
      <c r="AR2517" s="26">
        <v>-9.5005295082955896E-2</v>
      </c>
      <c r="AS2517" s="24">
        <v>7</v>
      </c>
      <c r="AT2517" s="24">
        <v>5</v>
      </c>
      <c r="AU2517" s="24">
        <v>8</v>
      </c>
      <c r="AV2517" s="25">
        <v>4</v>
      </c>
      <c r="AW2517" s="19"/>
      <c r="AX2517" s="29">
        <v>0.19694768648449101</v>
      </c>
      <c r="AY2517" s="30">
        <v>1.09316534684331</v>
      </c>
      <c r="AZ2517" s="30">
        <v>1.3373286944352001</v>
      </c>
      <c r="BA2517" s="30">
        <v>1.62609984146729</v>
      </c>
      <c r="BB2517" s="62">
        <v>2.0318482573020401E-2</v>
      </c>
      <c r="BC2517" s="108">
        <v>-19.197530889563499</v>
      </c>
      <c r="BD2517" s="22">
        <v>43844</v>
      </c>
      <c r="BE2517" s="22">
        <v>43913</v>
      </c>
      <c r="BF2517" s="24">
        <v>122</v>
      </c>
      <c r="BG2517" s="22">
        <v>44014</v>
      </c>
    </row>
    <row r="2518" spans="2:59" x14ac:dyDescent="0.25">
      <c r="B2518" s="17" t="s">
        <v>2532</v>
      </c>
      <c r="C2518" s="17" t="s">
        <v>6798</v>
      </c>
      <c r="D2518" s="17" t="s">
        <v>3425</v>
      </c>
      <c r="E2518" s="20" t="s">
        <v>7367</v>
      </c>
      <c r="F2518" s="20" t="s">
        <v>3155</v>
      </c>
      <c r="G2518" s="82" t="s">
        <v>7251</v>
      </c>
      <c r="H2518" s="85" t="s">
        <v>7270</v>
      </c>
      <c r="I2518" s="21" t="s">
        <v>7418</v>
      </c>
      <c r="J2518" s="21" t="s">
        <v>2982</v>
      </c>
      <c r="L2518" s="22">
        <v>44015</v>
      </c>
      <c r="M2518" s="98">
        <v>82373.057268023505</v>
      </c>
      <c r="N2518" s="94">
        <v>82373.057268023505</v>
      </c>
      <c r="O2518" s="94">
        <v>83093.4242600203</v>
      </c>
      <c r="P2518" s="62">
        <f t="shared" si="39"/>
        <v>0.99133063779219655</v>
      </c>
      <c r="Q2518" s="22">
        <v>44014</v>
      </c>
      <c r="R2518" s="99">
        <v>1095081.7338437501</v>
      </c>
      <c r="S2518" s="99">
        <v>1167864.09717383</v>
      </c>
      <c r="T2518" s="19"/>
      <c r="U2518" s="23">
        <v>-8.6693622079110407E-3</v>
      </c>
      <c r="V2518" s="63">
        <v>-1.42495750760645</v>
      </c>
      <c r="W2518" s="23">
        <v>9.4704259425343496E-2</v>
      </c>
      <c r="X2518" s="63">
        <v>-0.13234402213129201</v>
      </c>
      <c r="Y2518" s="23">
        <v>6.9694578442067695E-2</v>
      </c>
      <c r="Z2518" s="63">
        <v>20.1700612247805</v>
      </c>
      <c r="AA2518" s="23">
        <v>0.25021927607304001</v>
      </c>
      <c r="AB2518" s="63">
        <v>41.928543316957096</v>
      </c>
      <c r="AC2518" s="23">
        <v>0.28170575629337702</v>
      </c>
      <c r="AD2518" s="63">
        <v>48.2378728768672</v>
      </c>
      <c r="AE2518" s="23">
        <v>0.32493703203916102</v>
      </c>
      <c r="AF2518" s="64">
        <v>44.687044787860899</v>
      </c>
      <c r="AG2518" s="23">
        <v>1.8574663103208901E-2</v>
      </c>
      <c r="AH2518" s="63">
        <v>-4.23735949043476</v>
      </c>
      <c r="AI2518" s="23">
        <v>8.7648441405763194E-2</v>
      </c>
      <c r="AJ2518" s="63">
        <v>18.850957112794301</v>
      </c>
      <c r="AK2518" s="23">
        <v>0.73563962210551803</v>
      </c>
      <c r="AL2518" s="23">
        <v>5.76500542247231E-2</v>
      </c>
      <c r="AM2518" s="63">
        <v>89.003066909615896</v>
      </c>
      <c r="AN2518" s="19"/>
      <c r="AO2518" s="26">
        <v>3.5585439205533503E-2</v>
      </c>
      <c r="AP2518" s="26">
        <v>-5.1919850830963697E-2</v>
      </c>
      <c r="AQ2518" s="26">
        <v>0.140774217246944</v>
      </c>
      <c r="AR2518" s="26">
        <v>-9.3786271190765505E-2</v>
      </c>
      <c r="AS2518" s="24">
        <v>7</v>
      </c>
      <c r="AT2518" s="24">
        <v>5</v>
      </c>
      <c r="AU2518" s="24">
        <v>8</v>
      </c>
      <c r="AV2518" s="25">
        <v>4</v>
      </c>
      <c r="AW2518" s="19"/>
      <c r="AX2518" s="29">
        <v>0.19686874534207199</v>
      </c>
      <c r="AY2518" s="30">
        <v>1.1873199626770701</v>
      </c>
      <c r="AZ2518" s="30">
        <v>1.4060673524691101</v>
      </c>
      <c r="BA2518" s="30">
        <v>1.7725311429330799</v>
      </c>
      <c r="BB2518" s="62">
        <v>2.0311652695636399E-2</v>
      </c>
      <c r="BC2518" s="108">
        <v>-18.9547716783709</v>
      </c>
      <c r="BD2518" s="22">
        <v>43844</v>
      </c>
      <c r="BE2518" s="22">
        <v>43913</v>
      </c>
      <c r="BF2518" s="24">
        <v>121</v>
      </c>
      <c r="BG2518" s="22">
        <v>44013</v>
      </c>
    </row>
    <row r="2519" spans="2:59" x14ac:dyDescent="0.25">
      <c r="B2519" s="17" t="s">
        <v>2533</v>
      </c>
      <c r="C2519" s="17" t="s">
        <v>6799</v>
      </c>
      <c r="D2519" s="17" t="s">
        <v>3425</v>
      </c>
      <c r="E2519" s="20" t="s">
        <v>7312</v>
      </c>
      <c r="F2519" s="20" t="s">
        <v>3155</v>
      </c>
      <c r="G2519" s="82" t="s">
        <v>7251</v>
      </c>
      <c r="H2519" s="85" t="s">
        <v>7270</v>
      </c>
      <c r="I2519" s="21" t="s">
        <v>7418</v>
      </c>
      <c r="J2519" s="21" t="s">
        <v>8700</v>
      </c>
      <c r="L2519" s="22">
        <v>44015</v>
      </c>
      <c r="M2519" s="98">
        <v>827679.48124599503</v>
      </c>
      <c r="N2519" s="94">
        <v>827679.48124599503</v>
      </c>
      <c r="O2519" s="94">
        <v>834887.45344066597</v>
      </c>
      <c r="P2519" s="62">
        <f t="shared" si="39"/>
        <v>0.99136653429756783</v>
      </c>
      <c r="Q2519" s="22">
        <v>44014</v>
      </c>
      <c r="R2519" s="99">
        <v>1542967.0607793001</v>
      </c>
      <c r="S2519" s="99">
        <v>1480095.23250586</v>
      </c>
      <c r="T2519" s="19"/>
      <c r="U2519" s="23">
        <v>-8.6334657025872695E-3</v>
      </c>
      <c r="V2519" s="63">
        <v>-1.42136785707407</v>
      </c>
      <c r="W2519" s="23">
        <v>9.5899151900084703E-2</v>
      </c>
      <c r="X2519" s="63">
        <v>-1.2854774657171201E-2</v>
      </c>
      <c r="Y2519" s="23">
        <v>7.67917950906849E-2</v>
      </c>
      <c r="Z2519" s="63">
        <v>20.879782889649501</v>
      </c>
      <c r="AA2519" s="23">
        <v>0.26697489434271099</v>
      </c>
      <c r="AB2519" s="63">
        <v>43.604105143924201</v>
      </c>
      <c r="AC2519" s="23">
        <v>0.31625831359269801</v>
      </c>
      <c r="AD2519" s="63">
        <v>51.693128606828402</v>
      </c>
      <c r="AE2519" s="23"/>
      <c r="AF2519" s="64"/>
      <c r="AG2519" s="23">
        <v>1.8685605100472499E-2</v>
      </c>
      <c r="AH2519" s="63">
        <v>-4.2262652907084002</v>
      </c>
      <c r="AI2519" s="23">
        <v>9.4983521339600002E-2</v>
      </c>
      <c r="AJ2519" s="63">
        <v>19.5844651061634</v>
      </c>
      <c r="AK2519" s="23">
        <v>0.33565627621661398</v>
      </c>
      <c r="AL2519" s="23">
        <v>0.10850790577387701</v>
      </c>
      <c r="AM2519" s="63">
        <v>56.958956447138902</v>
      </c>
      <c r="AN2519" s="19"/>
      <c r="AO2519" s="26">
        <v>3.5623440322524402E-2</v>
      </c>
      <c r="AP2519" s="26">
        <v>-5.1885158281948E-2</v>
      </c>
      <c r="AQ2519" s="26">
        <v>0.14202243966065001</v>
      </c>
      <c r="AR2519" s="26">
        <v>-9.2764376629929798E-2</v>
      </c>
      <c r="AS2519" s="24">
        <v>7</v>
      </c>
      <c r="AT2519" s="24">
        <v>5</v>
      </c>
      <c r="AU2519" s="24">
        <v>8</v>
      </c>
      <c r="AV2519" s="25">
        <v>4</v>
      </c>
      <c r="AW2519" s="19"/>
      <c r="AX2519" s="29">
        <v>0.19680308807903199</v>
      </c>
      <c r="AY2519" s="30">
        <v>1.2671910134377</v>
      </c>
      <c r="AZ2519" s="30">
        <v>1.4643293610170101</v>
      </c>
      <c r="BA2519" s="30">
        <v>1.89748414261885</v>
      </c>
      <c r="BB2519" s="62">
        <v>2.0305981898600299E-2</v>
      </c>
      <c r="BC2519" s="108">
        <v>-18.751491906878101</v>
      </c>
      <c r="BD2519" s="22">
        <v>43844</v>
      </c>
      <c r="BE2519" s="22">
        <v>43913</v>
      </c>
      <c r="BF2519" s="24">
        <v>116</v>
      </c>
      <c r="BG2519" s="22">
        <v>44006</v>
      </c>
    </row>
    <row r="2520" spans="2:59" x14ac:dyDescent="0.25">
      <c r="B2520" s="17" t="s">
        <v>2534</v>
      </c>
      <c r="C2520" s="17" t="s">
        <v>6800</v>
      </c>
      <c r="D2520" s="17" t="s">
        <v>3425</v>
      </c>
      <c r="E2520" s="20" t="s">
        <v>7376</v>
      </c>
      <c r="F2520" s="20" t="s">
        <v>3155</v>
      </c>
      <c r="G2520" s="82" t="s">
        <v>7251</v>
      </c>
      <c r="H2520" s="85" t="s">
        <v>7270</v>
      </c>
      <c r="I2520" s="21" t="s">
        <v>7418</v>
      </c>
      <c r="J2520" s="21" t="s">
        <v>8701</v>
      </c>
      <c r="L2520" s="22">
        <v>44015</v>
      </c>
      <c r="M2520" s="98">
        <v>897168.51782035804</v>
      </c>
      <c r="N2520" s="94">
        <v>897168.51782035804</v>
      </c>
      <c r="O2520" s="94">
        <v>904962.60315227497</v>
      </c>
      <c r="P2520" s="62">
        <f t="shared" si="39"/>
        <v>0.99138739512023188</v>
      </c>
      <c r="Q2520" s="22">
        <v>44014</v>
      </c>
      <c r="R2520" s="99">
        <v>30978927.307218701</v>
      </c>
      <c r="S2520" s="99">
        <v>17814763.6382812</v>
      </c>
      <c r="T2520" s="19"/>
      <c r="U2520" s="23">
        <v>-8.6126048799997097E-3</v>
      </c>
      <c r="V2520" s="63">
        <v>-1.4192817748153199</v>
      </c>
      <c r="W2520" s="23">
        <v>9.6590866145561394E-2</v>
      </c>
      <c r="X2520" s="63">
        <v>5.6316649890504798E-2</v>
      </c>
      <c r="Y2520" s="23">
        <v>8.09228950529359E-2</v>
      </c>
      <c r="Z2520" s="63">
        <v>21.292892885889199</v>
      </c>
      <c r="AA2520" s="23">
        <v>0.276782033013587</v>
      </c>
      <c r="AB2520" s="63">
        <v>44.584819011040999</v>
      </c>
      <c r="AC2520" s="23">
        <v>0.33431032695458301</v>
      </c>
      <c r="AD2520" s="63">
        <v>53.498329942987802</v>
      </c>
      <c r="AE2520" s="23">
        <v>0.35779741393693298</v>
      </c>
      <c r="AF2520" s="64">
        <v>47.9730829776381</v>
      </c>
      <c r="AG2520" s="23">
        <v>1.87497476399585E-2</v>
      </c>
      <c r="AH2520" s="63">
        <v>-4.2198510367597901</v>
      </c>
      <c r="AI2520" s="23">
        <v>9.9253727606992498E-2</v>
      </c>
      <c r="AJ2520" s="63">
        <v>20.011485732917201</v>
      </c>
      <c r="AK2520" s="23">
        <v>0.34653376631496902</v>
      </c>
      <c r="AL2520" s="23">
        <v>9.8255617336690207E-2</v>
      </c>
      <c r="AM2520" s="63">
        <v>47.978114733879899</v>
      </c>
      <c r="AN2520" s="19"/>
      <c r="AO2520" s="26">
        <v>3.5645209556605599E-2</v>
      </c>
      <c r="AP2520" s="26">
        <v>-5.1865230114344699E-2</v>
      </c>
      <c r="AQ2520" s="26">
        <v>0.14274537954595901</v>
      </c>
      <c r="AR2520" s="26">
        <v>-9.2172231540607802E-2</v>
      </c>
      <c r="AS2520" s="24">
        <v>8</v>
      </c>
      <c r="AT2520" s="24">
        <v>4</v>
      </c>
      <c r="AU2520" s="24">
        <v>8</v>
      </c>
      <c r="AV2520" s="25">
        <v>4</v>
      </c>
      <c r="AW2520" s="19"/>
      <c r="AX2520" s="29">
        <v>0.19676570946467101</v>
      </c>
      <c r="AY2520" s="30">
        <v>1.31393599467447</v>
      </c>
      <c r="AZ2520" s="30">
        <v>1.4984147107061301</v>
      </c>
      <c r="BA2520" s="30">
        <v>1.9709163013776601</v>
      </c>
      <c r="BB2520" s="62">
        <v>2.03027620751891E-2</v>
      </c>
      <c r="BC2520" s="108">
        <v>-18.633439220226101</v>
      </c>
      <c r="BD2520" s="22">
        <v>43844</v>
      </c>
      <c r="BE2520" s="22">
        <v>43913</v>
      </c>
      <c r="BF2520" s="24">
        <v>115</v>
      </c>
      <c r="BG2520" s="22">
        <v>44005</v>
      </c>
    </row>
    <row r="2521" spans="2:59" x14ac:dyDescent="0.25">
      <c r="B2521" s="17" t="s">
        <v>2535</v>
      </c>
      <c r="C2521" s="17" t="s">
        <v>6801</v>
      </c>
      <c r="D2521" s="17" t="s">
        <v>3425</v>
      </c>
      <c r="E2521" s="20" t="s">
        <v>7338</v>
      </c>
      <c r="F2521" s="20" t="s">
        <v>3155</v>
      </c>
      <c r="G2521" s="82" t="s">
        <v>7251</v>
      </c>
      <c r="H2521" s="85" t="s">
        <v>7270</v>
      </c>
      <c r="I2521" s="21" t="s">
        <v>7418</v>
      </c>
      <c r="J2521" s="21" t="s">
        <v>8702</v>
      </c>
      <c r="L2521" s="22">
        <v>44015</v>
      </c>
      <c r="M2521" s="98">
        <v>1112669.32696915</v>
      </c>
      <c r="N2521" s="94">
        <v>1112669.32696915</v>
      </c>
      <c r="O2521" s="94">
        <v>1122395.72972679</v>
      </c>
      <c r="P2521" s="62">
        <f t="shared" si="39"/>
        <v>0.99133424825127625</v>
      </c>
      <c r="Q2521" s="22">
        <v>44014</v>
      </c>
      <c r="R2521" s="99">
        <v>29.819618200004101</v>
      </c>
      <c r="S2521" s="99">
        <v>201.75906705999401</v>
      </c>
      <c r="T2521" s="19"/>
      <c r="U2521" s="23">
        <v>-8.66575174859463E-3</v>
      </c>
      <c r="V2521" s="63">
        <v>-1.4245964616748099</v>
      </c>
      <c r="W2521" s="23">
        <v>9.6773690976988305E-2</v>
      </c>
      <c r="X2521" s="63">
        <v>7.4599133033189005E-2</v>
      </c>
      <c r="Y2521" s="23">
        <v>8.1514653826161507E-2</v>
      </c>
      <c r="Z2521" s="63">
        <v>21.352068763197199</v>
      </c>
      <c r="AA2521" s="23">
        <v>0.27373257138795498</v>
      </c>
      <c r="AB2521" s="63">
        <v>44.279872848477702</v>
      </c>
      <c r="AC2521" s="23">
        <v>0.30606563056615399</v>
      </c>
      <c r="AD2521" s="63">
        <v>50.673860304173999</v>
      </c>
      <c r="AE2521" s="23">
        <v>0.35193609575624601</v>
      </c>
      <c r="AF2521" s="64">
        <v>47.386951159569399</v>
      </c>
      <c r="AG2521" s="23">
        <v>1.88992816620157E-2</v>
      </c>
      <c r="AH2521" s="63">
        <v>-4.2048976345540696</v>
      </c>
      <c r="AI2521" s="23">
        <v>9.9880571973771995E-2</v>
      </c>
      <c r="AJ2521" s="63">
        <v>20.074170169595199</v>
      </c>
      <c r="AK2521" s="23">
        <v>0.56219336857961</v>
      </c>
      <c r="AL2521" s="23">
        <v>9.4973695044318407E-2</v>
      </c>
      <c r="AM2521" s="63">
        <v>44.078871472447602</v>
      </c>
      <c r="AN2521" s="19"/>
      <c r="AO2521" s="26">
        <v>3.5730678591789897E-2</v>
      </c>
      <c r="AP2521" s="26">
        <v>-5.1788431897875901E-2</v>
      </c>
      <c r="AQ2521" s="26">
        <v>0.14363415717525599</v>
      </c>
      <c r="AR2521" s="26">
        <v>-9.1431063326163006E-2</v>
      </c>
      <c r="AS2521" s="24">
        <v>7</v>
      </c>
      <c r="AT2521" s="24">
        <v>5</v>
      </c>
      <c r="AU2521" s="24">
        <v>8</v>
      </c>
      <c r="AV2521" s="25">
        <v>4</v>
      </c>
      <c r="AW2521" s="19"/>
      <c r="AX2521" s="29">
        <v>0.19673594674037301</v>
      </c>
      <c r="AY2521" s="30">
        <v>1.29955927902483</v>
      </c>
      <c r="AZ2521" s="30">
        <v>1.48769608976727</v>
      </c>
      <c r="BA2521" s="30">
        <v>1.9502434512160101</v>
      </c>
      <c r="BB2521" s="62">
        <v>2.0300514476657601E-2</v>
      </c>
      <c r="BC2521" s="108">
        <v>-18.624760766804702</v>
      </c>
      <c r="BD2521" s="22">
        <v>43844</v>
      </c>
      <c r="BE2521" s="22">
        <v>43913</v>
      </c>
      <c r="BF2521" s="24">
        <v>115</v>
      </c>
      <c r="BG2521" s="22">
        <v>44005</v>
      </c>
    </row>
    <row r="2522" spans="2:59" x14ac:dyDescent="0.25">
      <c r="B2522" s="17" t="s">
        <v>2536</v>
      </c>
      <c r="C2522" s="17" t="s">
        <v>6802</v>
      </c>
      <c r="D2522" s="17" t="s">
        <v>3426</v>
      </c>
      <c r="E2522" s="20" t="s">
        <v>7289</v>
      </c>
      <c r="F2522" s="20" t="s">
        <v>3155</v>
      </c>
      <c r="G2522" s="82" t="s">
        <v>7255</v>
      </c>
      <c r="H2522" s="85" t="s">
        <v>7274</v>
      </c>
      <c r="I2522" s="21" t="s">
        <v>7417</v>
      </c>
      <c r="J2522" s="21" t="s">
        <v>8703</v>
      </c>
      <c r="L2522" s="22">
        <v>44015</v>
      </c>
      <c r="M2522" s="98">
        <v>4283.5007999986401</v>
      </c>
      <c r="N2522" s="94">
        <v>4283.5007999986401</v>
      </c>
      <c r="O2522" s="94">
        <v>4283.5007999986401</v>
      </c>
      <c r="P2522" s="62">
        <f t="shared" si="39"/>
        <v>1</v>
      </c>
      <c r="Q2522" s="22">
        <v>44015</v>
      </c>
      <c r="R2522" s="99">
        <v>34099783.421999998</v>
      </c>
      <c r="S2522" s="99">
        <v>38175907.077937499</v>
      </c>
      <c r="T2522" s="19"/>
      <c r="U2522" s="23">
        <v>1.42407043313142E-6</v>
      </c>
      <c r="V2522" s="63">
        <v>-0.55787887977203399</v>
      </c>
      <c r="W2522" s="23">
        <v>3.7073854400659898E-5</v>
      </c>
      <c r="X2522" s="63">
        <v>-9.5990625792328501</v>
      </c>
      <c r="Y2522" s="23">
        <v>3.1002078285382599E-3</v>
      </c>
      <c r="Z2522" s="63">
        <v>13.5106241634348</v>
      </c>
      <c r="AA2522" s="23">
        <v>6.3329305339720997E-3</v>
      </c>
      <c r="AB2522" s="63">
        <v>17.539908763050299</v>
      </c>
      <c r="AC2522" s="23">
        <v>1.6534107495317599E-2</v>
      </c>
      <c r="AD2522" s="63">
        <v>21.720707997068502</v>
      </c>
      <c r="AE2522" s="23">
        <v>2.4573445289206599E-2</v>
      </c>
      <c r="AF2522" s="64">
        <v>14.6506861128873</v>
      </c>
      <c r="AG2522" s="23">
        <v>3.4084387152688599E-6</v>
      </c>
      <c r="AH2522" s="63">
        <v>-6.09448495688412</v>
      </c>
      <c r="AI2522" s="23">
        <v>3.1656797527830302E-3</v>
      </c>
      <c r="AJ2522" s="63">
        <v>10.402680947488999</v>
      </c>
      <c r="AK2522" s="23">
        <v>0.51267981057404499</v>
      </c>
      <c r="AL2522" s="23">
        <v>2.6126378925255302E-2</v>
      </c>
      <c r="AM2522" s="63">
        <v>-82.631609450909295</v>
      </c>
      <c r="AN2522" s="19"/>
      <c r="AO2522" s="26">
        <v>1.5129065104702E-3</v>
      </c>
      <c r="AP2522" s="26">
        <v>-1.5332345374190501E-3</v>
      </c>
      <c r="AQ2522" s="26">
        <v>2.2265946900006401E-3</v>
      </c>
      <c r="AR2522" s="26">
        <v>-1.09266776325967E-3</v>
      </c>
      <c r="AS2522" s="24">
        <v>11</v>
      </c>
      <c r="AT2522" s="24">
        <v>1</v>
      </c>
      <c r="AU2522" s="24">
        <v>7</v>
      </c>
      <c r="AV2522" s="25">
        <v>5</v>
      </c>
      <c r="AW2522" s="19"/>
      <c r="AX2522" s="29">
        <v>2.2658905203525098E-3</v>
      </c>
      <c r="AY2522" s="30">
        <v>-9.8162084292707696</v>
      </c>
      <c r="AZ2522" s="30">
        <v>0.41522076322417001</v>
      </c>
      <c r="BA2522" s="30">
        <v>-10.281933275124199</v>
      </c>
      <c r="BB2522" s="62">
        <v>2.34092112081328E-4</v>
      </c>
      <c r="BC2522" s="108">
        <v>-0.15837276896104399</v>
      </c>
      <c r="BD2522" s="22">
        <v>43781</v>
      </c>
      <c r="BE2522" s="22">
        <v>43783</v>
      </c>
      <c r="BF2522" s="24">
        <v>25</v>
      </c>
      <c r="BG2522" s="22">
        <v>43816</v>
      </c>
    </row>
    <row r="2523" spans="2:59" x14ac:dyDescent="0.25">
      <c r="B2523" s="17" t="s">
        <v>2537</v>
      </c>
      <c r="C2523" s="17" t="s">
        <v>6803</v>
      </c>
      <c r="D2523" s="17" t="s">
        <v>3426</v>
      </c>
      <c r="E2523" s="20" t="s">
        <v>7290</v>
      </c>
      <c r="F2523" s="20" t="s">
        <v>3155</v>
      </c>
      <c r="G2523" s="82" t="s">
        <v>7255</v>
      </c>
      <c r="H2523" s="85" t="s">
        <v>7274</v>
      </c>
      <c r="I2523" s="21" t="s">
        <v>7417</v>
      </c>
      <c r="J2523" s="21" t="s">
        <v>8704</v>
      </c>
      <c r="L2523" s="22">
        <v>44015</v>
      </c>
      <c r="M2523" s="98">
        <v>1364.0281000006901</v>
      </c>
      <c r="N2523" s="94">
        <v>1364.0281000006901</v>
      </c>
      <c r="O2523" s="94">
        <v>1364.0281000006901</v>
      </c>
      <c r="P2523" s="62">
        <f t="shared" si="39"/>
        <v>1</v>
      </c>
      <c r="Q2523" s="22">
        <v>44015</v>
      </c>
      <c r="R2523" s="99">
        <v>2830001.1460000002</v>
      </c>
      <c r="S2523" s="99">
        <v>3190672.44165625</v>
      </c>
      <c r="T2523" s="19"/>
      <c r="U2523" s="23">
        <v>1.4662473404314401E-6</v>
      </c>
      <c r="V2523" s="63">
        <v>-0.55787466208130398</v>
      </c>
      <c r="W2523" s="23">
        <v>3.6584162444341901E-5</v>
      </c>
      <c r="X2523" s="63">
        <v>-9.5991115484212095</v>
      </c>
      <c r="Y2523" s="23">
        <v>4.3732780959544497E-3</v>
      </c>
      <c r="Z2523" s="63">
        <v>13.6379311901837</v>
      </c>
      <c r="AA2523" s="23">
        <v>1.2805037191356001E-2</v>
      </c>
      <c r="AB2523" s="63">
        <v>18.187119428795999</v>
      </c>
      <c r="AC2523" s="23">
        <v>3.5845830434482202E-2</v>
      </c>
      <c r="AD2523" s="63">
        <v>23.6518802909704</v>
      </c>
      <c r="AE2523" s="23">
        <v>5.7072689687629498E-2</v>
      </c>
      <c r="AF2523" s="64">
        <v>17.900610552722402</v>
      </c>
      <c r="AG2523" s="23">
        <v>3.44568979926407E-6</v>
      </c>
      <c r="AH2523" s="63">
        <v>-6.0944812317757204</v>
      </c>
      <c r="AI2523" s="23">
        <v>4.4800063642469502E-3</v>
      </c>
      <c r="AJ2523" s="63">
        <v>10.534113608635399</v>
      </c>
      <c r="AK2523" s="23">
        <v>0.33915990064444501</v>
      </c>
      <c r="AL2523" s="23">
        <v>3.0132314504953701E-2</v>
      </c>
      <c r="AM2523" s="63">
        <v>49.355094763450303</v>
      </c>
      <c r="AN2523" s="19"/>
      <c r="AO2523" s="26">
        <v>1.5325396252592301E-3</v>
      </c>
      <c r="AP2523" s="26">
        <v>-1.53322940150247E-3</v>
      </c>
      <c r="AQ2523" s="26">
        <v>2.64463869098108E-3</v>
      </c>
      <c r="AR2523" s="26">
        <v>-4.4923457426193598E-4</v>
      </c>
      <c r="AS2523" s="24">
        <v>11</v>
      </c>
      <c r="AT2523" s="24">
        <v>1</v>
      </c>
      <c r="AU2523" s="24">
        <v>7</v>
      </c>
      <c r="AV2523" s="25">
        <v>5</v>
      </c>
      <c r="AW2523" s="19"/>
      <c r="AX2523" s="29">
        <v>2.3415937245817998E-3</v>
      </c>
      <c r="AY2523" s="30">
        <v>-7.0006012902231296</v>
      </c>
      <c r="AZ2523" s="30">
        <v>0.43592197022735502</v>
      </c>
      <c r="BA2523" s="30">
        <v>-8.1848773609381205</v>
      </c>
      <c r="BB2523" s="62">
        <v>2.41914992074896E-4</v>
      </c>
      <c r="BC2523" s="108">
        <v>-0.158376012911049</v>
      </c>
      <c r="BD2523" s="22">
        <v>43781</v>
      </c>
      <c r="BE2523" s="22">
        <v>43783</v>
      </c>
      <c r="BF2523" s="24">
        <v>25</v>
      </c>
      <c r="BG2523" s="22">
        <v>43816</v>
      </c>
    </row>
    <row r="2524" spans="2:59" x14ac:dyDescent="0.25">
      <c r="B2524" s="17" t="s">
        <v>2538</v>
      </c>
      <c r="C2524" s="17" t="s">
        <v>6804</v>
      </c>
      <c r="D2524" s="17" t="s">
        <v>3426</v>
      </c>
      <c r="E2524" s="20" t="s">
        <v>7294</v>
      </c>
      <c r="F2524" s="20" t="s">
        <v>3155</v>
      </c>
      <c r="G2524" s="82" t="s">
        <v>7255</v>
      </c>
      <c r="H2524" s="85" t="s">
        <v>7274</v>
      </c>
      <c r="I2524" s="21" t="s">
        <v>7417</v>
      </c>
      <c r="J2524" s="21" t="s">
        <v>8705</v>
      </c>
      <c r="L2524" s="22">
        <v>44015</v>
      </c>
      <c r="M2524" s="98">
        <v>5399.380400002</v>
      </c>
      <c r="N2524" s="94">
        <v>5399.380400002</v>
      </c>
      <c r="O2524" s="94">
        <v>5399.380400002</v>
      </c>
      <c r="P2524" s="62">
        <f t="shared" si="39"/>
        <v>1</v>
      </c>
      <c r="Q2524" s="22">
        <v>44015</v>
      </c>
      <c r="R2524" s="99">
        <v>2507002.7119999998</v>
      </c>
      <c r="S2524" s="99">
        <v>1845443.7613125001</v>
      </c>
      <c r="T2524" s="19"/>
      <c r="U2524" s="23">
        <v>1.42609314934816E-6</v>
      </c>
      <c r="V2524" s="63">
        <v>-0.55787867750041198</v>
      </c>
      <c r="W2524" s="23">
        <v>3.65240430255653E-5</v>
      </c>
      <c r="X2524" s="63">
        <v>-9.5991175603703596</v>
      </c>
      <c r="Y2524" s="23">
        <v>4.6416794775723203E-3</v>
      </c>
      <c r="Z2524" s="63">
        <v>13.6647713283455</v>
      </c>
      <c r="AA2524" s="23">
        <v>1.3592768771559301E-2</v>
      </c>
      <c r="AB2524" s="63">
        <v>18.2658925868163</v>
      </c>
      <c r="AC2524" s="23">
        <v>3.7688461285142701E-2</v>
      </c>
      <c r="AD2524" s="63">
        <v>23.8361433760438</v>
      </c>
      <c r="AE2524" s="23">
        <v>6.0013587792127503E-2</v>
      </c>
      <c r="AF2524" s="64">
        <v>18.1947003631794</v>
      </c>
      <c r="AG2524" s="23">
        <v>3.4263302950421302E-6</v>
      </c>
      <c r="AH2524" s="63">
        <v>-6.09448316772614</v>
      </c>
      <c r="AI2524" s="23">
        <v>4.7566544399160202E-3</v>
      </c>
      <c r="AJ2524" s="63">
        <v>10.5617784162023</v>
      </c>
      <c r="AK2524" s="23">
        <v>0.78873313345829998</v>
      </c>
      <c r="AL2524" s="23">
        <v>3.6900920209518497E-2</v>
      </c>
      <c r="AM2524" s="63">
        <v>-55.0262771624839</v>
      </c>
      <c r="AN2524" s="19"/>
      <c r="AO2524" s="26">
        <v>1.54973270946357E-3</v>
      </c>
      <c r="AP2524" s="26">
        <v>-1.53323912491032E-3</v>
      </c>
      <c r="AQ2524" s="26">
        <v>2.7413228926889098E-3</v>
      </c>
      <c r="AR2524" s="26">
        <v>-3.7266426443238699E-4</v>
      </c>
      <c r="AS2524" s="24">
        <v>11</v>
      </c>
      <c r="AT2524" s="24">
        <v>1</v>
      </c>
      <c r="AU2524" s="24">
        <v>7</v>
      </c>
      <c r="AV2524" s="25">
        <v>5</v>
      </c>
      <c r="AW2524" s="19"/>
      <c r="AX2524" s="29">
        <v>2.36341415253264E-3</v>
      </c>
      <c r="AY2524" s="30">
        <v>-6.6362019172956899</v>
      </c>
      <c r="AZ2524" s="30">
        <v>0.43845993107242998</v>
      </c>
      <c r="BA2524" s="30">
        <v>-7.8897033025932597</v>
      </c>
      <c r="BB2524" s="62">
        <v>2.4417189303989101E-4</v>
      </c>
      <c r="BC2524" s="108">
        <v>-0.158374490018105</v>
      </c>
      <c r="BD2524" s="22">
        <v>43781</v>
      </c>
      <c r="BE2524" s="22">
        <v>43783</v>
      </c>
      <c r="BF2524" s="24">
        <v>25</v>
      </c>
      <c r="BG2524" s="22">
        <v>43816</v>
      </c>
    </row>
    <row r="2525" spans="2:59" x14ac:dyDescent="0.25">
      <c r="B2525" s="17" t="s">
        <v>2539</v>
      </c>
      <c r="C2525" s="17" t="s">
        <v>6805</v>
      </c>
      <c r="D2525" s="17" t="s">
        <v>3426</v>
      </c>
      <c r="E2525" s="20" t="s">
        <v>7376</v>
      </c>
      <c r="F2525" s="20" t="s">
        <v>3155</v>
      </c>
      <c r="G2525" s="82" t="s">
        <v>7255</v>
      </c>
      <c r="H2525" s="85" t="s">
        <v>7274</v>
      </c>
      <c r="I2525" s="21" t="s">
        <v>7417</v>
      </c>
      <c r="J2525" s="21" t="s">
        <v>8706</v>
      </c>
      <c r="L2525" s="22">
        <v>44015</v>
      </c>
      <c r="M2525" s="98">
        <v>1000.65369999968</v>
      </c>
      <c r="N2525" s="94">
        <v>1000.65369999968</v>
      </c>
      <c r="O2525" s="94">
        <v>1000.65369999968</v>
      </c>
      <c r="P2525" s="62">
        <f t="shared" si="39"/>
        <v>1</v>
      </c>
      <c r="Q2525" s="22">
        <v>44015</v>
      </c>
      <c r="R2525" s="99">
        <v>0</v>
      </c>
      <c r="S2525" s="99">
        <v>1.8702290076339501E-4</v>
      </c>
      <c r="T2525" s="19"/>
      <c r="U2525" s="23">
        <v>0</v>
      </c>
      <c r="V2525" s="63">
        <v>-0.55802128681534702</v>
      </c>
      <c r="W2525" s="23">
        <v>0</v>
      </c>
      <c r="X2525" s="63">
        <v>-9.6027699646656401</v>
      </c>
      <c r="Y2525" s="23">
        <v>0</v>
      </c>
      <c r="Z2525" s="63">
        <v>13.200603380581001</v>
      </c>
      <c r="AA2525" s="23">
        <v>5.7965469750342897E-5</v>
      </c>
      <c r="AB2525" s="63">
        <v>16.9124122566427</v>
      </c>
      <c r="AC2525" s="23">
        <v>5.7965469750342897E-5</v>
      </c>
      <c r="AD2525" s="63">
        <v>20.073093794519099</v>
      </c>
      <c r="AE2525" s="23">
        <v>1.40228006785037E-4</v>
      </c>
      <c r="AF2525" s="64">
        <v>12.2073643846379</v>
      </c>
      <c r="AG2525" s="23">
        <v>0</v>
      </c>
      <c r="AH2525" s="63">
        <v>-6.0948258007556397</v>
      </c>
      <c r="AI2525" s="23">
        <v>0</v>
      </c>
      <c r="AJ2525" s="63">
        <v>10.0861129722034</v>
      </c>
      <c r="AK2525" s="23">
        <v>5.6645060612936504E-4</v>
      </c>
      <c r="AL2525" s="23">
        <v>1.7299088722211301E-4</v>
      </c>
      <c r="AM2525" s="63">
        <v>13.3355293276545</v>
      </c>
      <c r="AN2525" s="19"/>
      <c r="AO2525" s="26">
        <v>5.7965469750342897E-5</v>
      </c>
      <c r="AP2525" s="26">
        <v>0</v>
      </c>
      <c r="AQ2525" s="26">
        <v>5.7965469750342897E-5</v>
      </c>
      <c r="AR2525" s="26">
        <v>0</v>
      </c>
      <c r="AS2525" s="24">
        <v>1</v>
      </c>
      <c r="AT2525" s="24">
        <v>0</v>
      </c>
      <c r="AU2525" s="24">
        <v>7</v>
      </c>
      <c r="AV2525" s="25">
        <v>5</v>
      </c>
      <c r="AW2525" s="19"/>
      <c r="AX2525" s="29">
        <v>5.6738258530160101E-5</v>
      </c>
      <c r="AY2525" s="30">
        <v>-115.173132932163</v>
      </c>
      <c r="AZ2525" s="30">
        <v>0.39489421128018898</v>
      </c>
      <c r="BA2525" s="30">
        <v>-15.965802013524801</v>
      </c>
      <c r="BB2525" s="62">
        <v>5.8618157874068504E-6</v>
      </c>
      <c r="BC2525" s="108">
        <v>0</v>
      </c>
      <c r="BD2525" s="22">
        <v>43767</v>
      </c>
      <c r="BE2525" s="22"/>
      <c r="BF2525" s="24"/>
      <c r="BG2525" s="22"/>
    </row>
    <row r="2526" spans="2:59" x14ac:dyDescent="0.25">
      <c r="B2526" s="17" t="s">
        <v>2540</v>
      </c>
      <c r="C2526" s="17" t="s">
        <v>6806</v>
      </c>
      <c r="D2526" s="17" t="s">
        <v>3427</v>
      </c>
      <c r="E2526" s="20" t="s">
        <v>7289</v>
      </c>
      <c r="F2526" s="20" t="s">
        <v>3155</v>
      </c>
      <c r="G2526" s="82" t="s">
        <v>7253</v>
      </c>
      <c r="H2526" s="85" t="s">
        <v>7279</v>
      </c>
      <c r="I2526" s="21" t="s">
        <v>7417</v>
      </c>
      <c r="J2526" s="21" t="s">
        <v>8707</v>
      </c>
      <c r="L2526" s="22">
        <v>44015</v>
      </c>
      <c r="M2526" s="98">
        <v>1356.69209999964</v>
      </c>
      <c r="N2526" s="94">
        <v>1356.69209999964</v>
      </c>
      <c r="O2526" s="94">
        <v>1440.4809000007799</v>
      </c>
      <c r="P2526" s="62">
        <f t="shared" si="39"/>
        <v>0.94183275876750983</v>
      </c>
      <c r="Q2526" s="22">
        <v>43747</v>
      </c>
      <c r="R2526" s="99">
        <v>13406749.953</v>
      </c>
      <c r="S2526" s="99">
        <v>25720860.087593701</v>
      </c>
      <c r="T2526" s="19"/>
      <c r="U2526" s="23">
        <v>-2.1017300696257699E-4</v>
      </c>
      <c r="V2526" s="63">
        <v>-0.57903858751160397</v>
      </c>
      <c r="W2526" s="23">
        <v>1.21344941871939E-2</v>
      </c>
      <c r="X2526" s="63">
        <v>-8.3893205459462497</v>
      </c>
      <c r="Y2526" s="23">
        <v>-9.1713711890406592E-3</v>
      </c>
      <c r="Z2526" s="63">
        <v>12.2834662616806</v>
      </c>
      <c r="AA2526" s="23">
        <v>-2.7248249456533799E-2</v>
      </c>
      <c r="AB2526" s="63">
        <v>14.181790764006999</v>
      </c>
      <c r="AC2526" s="23">
        <v>3.0650620319647701E-2</v>
      </c>
      <c r="AD2526" s="63">
        <v>23.132359279494299</v>
      </c>
      <c r="AE2526" s="23">
        <v>4.6885010891855899E-2</v>
      </c>
      <c r="AF2526" s="64">
        <v>16.881842673145002</v>
      </c>
      <c r="AG2526" s="23">
        <v>-4.4591769437829498E-5</v>
      </c>
      <c r="AH2526" s="63">
        <v>-6.0992849777030598</v>
      </c>
      <c r="AI2526" s="23">
        <v>-6.2217895592766598E-3</v>
      </c>
      <c r="AJ2526" s="63">
        <v>9.4639340162830194</v>
      </c>
      <c r="AK2526" s="23">
        <v>0.356827782777837</v>
      </c>
      <c r="AL2526" s="23">
        <v>3.1505752889643197E-2</v>
      </c>
      <c r="AM2526" s="63">
        <v>51.1218829767895</v>
      </c>
      <c r="AN2526" s="19"/>
      <c r="AO2526" s="26">
        <v>2.18503506730485E-2</v>
      </c>
      <c r="AP2526" s="26">
        <v>-3.7538701099947502E-2</v>
      </c>
      <c r="AQ2526" s="26">
        <v>3.7736304526333697E-2</v>
      </c>
      <c r="AR2526" s="26">
        <v>-5.5103851108506199E-2</v>
      </c>
      <c r="AS2526" s="24">
        <v>7</v>
      </c>
      <c r="AT2526" s="24">
        <v>5</v>
      </c>
      <c r="AU2526" s="24">
        <v>6</v>
      </c>
      <c r="AV2526" s="25">
        <v>6</v>
      </c>
      <c r="AW2526" s="19"/>
      <c r="AX2526" s="29">
        <v>6.2612675483032898E-2</v>
      </c>
      <c r="AY2526" s="30">
        <v>-0.84464295541601997</v>
      </c>
      <c r="AZ2526" s="30">
        <v>0.30728834663887</v>
      </c>
      <c r="BA2526" s="30">
        <v>-1.04596503447829</v>
      </c>
      <c r="BB2526" s="62">
        <v>6.4283581423114798E-3</v>
      </c>
      <c r="BC2526" s="108">
        <v>-12.7050209413574</v>
      </c>
      <c r="BD2526" s="22">
        <v>43747</v>
      </c>
      <c r="BE2526" s="22">
        <v>43927</v>
      </c>
      <c r="BF2526" s="24"/>
      <c r="BG2526" s="22"/>
    </row>
    <row r="2527" spans="2:59" x14ac:dyDescent="0.25">
      <c r="B2527" s="17" t="s">
        <v>2541</v>
      </c>
      <c r="C2527" s="17" t="s">
        <v>6807</v>
      </c>
      <c r="D2527" s="17" t="s">
        <v>3427</v>
      </c>
      <c r="E2527" s="20" t="s">
        <v>7399</v>
      </c>
      <c r="F2527" s="20" t="s">
        <v>3155</v>
      </c>
      <c r="G2527" s="82" t="s">
        <v>7253</v>
      </c>
      <c r="H2527" s="85" t="s">
        <v>7279</v>
      </c>
      <c r="I2527" s="21" t="s">
        <v>7417</v>
      </c>
      <c r="J2527" s="21" t="s">
        <v>8708</v>
      </c>
      <c r="L2527" s="22">
        <v>44015</v>
      </c>
      <c r="M2527" s="98">
        <v>1213.0956999994801</v>
      </c>
      <c r="N2527" s="94">
        <v>1213.0956999994801</v>
      </c>
      <c r="O2527" s="94">
        <v>1270.0186999999</v>
      </c>
      <c r="P2527" s="62">
        <f t="shared" si="39"/>
        <v>0.95517940011401059</v>
      </c>
      <c r="Q2527" s="22">
        <v>43747</v>
      </c>
      <c r="R2527" s="99">
        <v>17524.184000000001</v>
      </c>
      <c r="S2527" s="99">
        <v>17544.963694671598</v>
      </c>
      <c r="T2527" s="19"/>
      <c r="U2527" s="23">
        <v>-1.5775326482980699E-4</v>
      </c>
      <c r="V2527" s="63">
        <v>-0.57379661329832699</v>
      </c>
      <c r="W2527" s="23">
        <v>1.3728630126934101E-2</v>
      </c>
      <c r="X2527" s="63">
        <v>-8.2299069519794994</v>
      </c>
      <c r="Y2527" s="23">
        <v>3.3438053651479999E-4</v>
      </c>
      <c r="Z2527" s="63">
        <v>13.2340414342325</v>
      </c>
      <c r="AA2527" s="23">
        <v>-8.3639090935321292E-3</v>
      </c>
      <c r="AB2527" s="63">
        <v>16.0702248002926</v>
      </c>
      <c r="AC2527" s="23">
        <v>6.9975272554074805E-2</v>
      </c>
      <c r="AD2527" s="63">
        <v>27.064824502944202</v>
      </c>
      <c r="AE2527" s="23">
        <v>0.11235432906876699</v>
      </c>
      <c r="AF2527" s="64">
        <v>23.428774490836101</v>
      </c>
      <c r="AG2527" s="23">
        <v>1.1261715189903E-4</v>
      </c>
      <c r="AH2527" s="63">
        <v>-6.0835640855657402</v>
      </c>
      <c r="AI2527" s="23">
        <v>3.4701777804002601E-3</v>
      </c>
      <c r="AJ2527" s="63">
        <v>10.4331307502434</v>
      </c>
      <c r="AK2527" s="23">
        <v>0.21277819466747999</v>
      </c>
      <c r="AL2527" s="23">
        <v>4.00166225226712E-2</v>
      </c>
      <c r="AM2527" s="63">
        <v>9.1373540812201099</v>
      </c>
      <c r="AN2527" s="19"/>
      <c r="AO2527" s="26">
        <v>2.1904050083321601E-2</v>
      </c>
      <c r="AP2527" s="26">
        <v>-3.7488138596018003E-2</v>
      </c>
      <c r="AQ2527" s="26">
        <v>3.9370533226247097E-2</v>
      </c>
      <c r="AR2527" s="26">
        <v>-5.3565920251494398E-2</v>
      </c>
      <c r="AS2527" s="24">
        <v>8</v>
      </c>
      <c r="AT2527" s="24">
        <v>4</v>
      </c>
      <c r="AU2527" s="24">
        <v>6</v>
      </c>
      <c r="AV2527" s="25">
        <v>6</v>
      </c>
      <c r="AW2527" s="19"/>
      <c r="AX2527" s="29">
        <v>6.2649067957390794E-2</v>
      </c>
      <c r="AY2527" s="30">
        <v>-0.56802810609224297</v>
      </c>
      <c r="AZ2527" s="30">
        <v>0.36733088179607898</v>
      </c>
      <c r="BA2527" s="30">
        <v>-0.70851190565554101</v>
      </c>
      <c r="BB2527" s="62">
        <v>6.43248566380862E-3</v>
      </c>
      <c r="BC2527" s="108">
        <v>-11.8757306486223</v>
      </c>
      <c r="BD2527" s="22">
        <v>43747</v>
      </c>
      <c r="BE2527" s="22">
        <v>43927</v>
      </c>
      <c r="BF2527" s="24"/>
      <c r="BG2527" s="22"/>
    </row>
    <row r="2528" spans="2:59" x14ac:dyDescent="0.25">
      <c r="B2528" s="17" t="s">
        <v>2542</v>
      </c>
      <c r="C2528" s="17" t="s">
        <v>6808</v>
      </c>
      <c r="D2528" s="17" t="s">
        <v>3427</v>
      </c>
      <c r="E2528" s="20" t="s">
        <v>7290</v>
      </c>
      <c r="F2528" s="20" t="s">
        <v>3155</v>
      </c>
      <c r="G2528" s="82" t="s">
        <v>7253</v>
      </c>
      <c r="H2528" s="85" t="s">
        <v>7279</v>
      </c>
      <c r="I2528" s="21" t="s">
        <v>7417</v>
      </c>
      <c r="J2528" s="21" t="s">
        <v>8709</v>
      </c>
      <c r="L2528" s="22">
        <v>44015</v>
      </c>
      <c r="M2528" s="98">
        <v>1598.80849999934</v>
      </c>
      <c r="N2528" s="94">
        <v>1598.80849999934</v>
      </c>
      <c r="O2528" s="94">
        <v>1680.09789999947</v>
      </c>
      <c r="P2528" s="62">
        <f t="shared" si="39"/>
        <v>0.95161627188501596</v>
      </c>
      <c r="Q2528" s="22">
        <v>43747</v>
      </c>
      <c r="R2528" s="99">
        <v>23621058.774</v>
      </c>
      <c r="S2528" s="99">
        <v>34016940.412406303</v>
      </c>
      <c r="T2528" s="19"/>
      <c r="U2528" s="23">
        <v>-1.7166088400699699E-4</v>
      </c>
      <c r="V2528" s="63">
        <v>-0.57518737521604602</v>
      </c>
      <c r="W2528" s="23">
        <v>1.3304783320563699E-2</v>
      </c>
      <c r="X2528" s="63">
        <v>-8.2722916326165397</v>
      </c>
      <c r="Y2528" s="23">
        <v>-2.1992938418407002E-3</v>
      </c>
      <c r="Z2528" s="63">
        <v>12.9806739963969</v>
      </c>
      <c r="AA2528" s="23">
        <v>-1.3415150081527801E-2</v>
      </c>
      <c r="AB2528" s="63">
        <v>15.5651007014967</v>
      </c>
      <c r="AC2528" s="23">
        <v>5.91092149225005E-2</v>
      </c>
      <c r="AD2528" s="63">
        <v>25.978218739794102</v>
      </c>
      <c r="AE2528" s="23">
        <v>9.5457124811218805E-2</v>
      </c>
      <c r="AF2528" s="64">
        <v>21.739054065081302</v>
      </c>
      <c r="AG2528" s="23">
        <v>7.0995405621943105E-5</v>
      </c>
      <c r="AH2528" s="63">
        <v>-6.0877262601934499</v>
      </c>
      <c r="AI2528" s="23">
        <v>8.8675791448622498E-4</v>
      </c>
      <c r="AJ2528" s="63">
        <v>10.174788763659301</v>
      </c>
      <c r="AK2528" s="23">
        <v>0.59753047561913297</v>
      </c>
      <c r="AL2528" s="23">
        <v>4.8772758656923501E-2</v>
      </c>
      <c r="AM2528" s="63">
        <v>75.192152260919102</v>
      </c>
      <c r="AN2528" s="19"/>
      <c r="AO2528" s="26">
        <v>2.18897884660691E-2</v>
      </c>
      <c r="AP2528" s="26">
        <v>-3.7501539809454698E-2</v>
      </c>
      <c r="AQ2528" s="26">
        <v>3.8936496432143003E-2</v>
      </c>
      <c r="AR2528" s="26">
        <v>-5.39745611968101E-2</v>
      </c>
      <c r="AS2528" s="24">
        <v>8</v>
      </c>
      <c r="AT2528" s="24">
        <v>4</v>
      </c>
      <c r="AU2528" s="24">
        <v>6</v>
      </c>
      <c r="AV2528" s="25">
        <v>6</v>
      </c>
      <c r="AW2528" s="19"/>
      <c r="AX2528" s="29">
        <v>6.26387192172842E-2</v>
      </c>
      <c r="AY2528" s="30">
        <v>-0.64197409446933296</v>
      </c>
      <c r="AZ2528" s="30">
        <v>0.35127716512488399</v>
      </c>
      <c r="BA2528" s="30">
        <v>-0.79922064397669601</v>
      </c>
      <c r="BB2528" s="62">
        <v>6.4313184068487302E-3</v>
      </c>
      <c r="BC2528" s="108">
        <v>-12.096747457369901</v>
      </c>
      <c r="BD2528" s="22">
        <v>43747</v>
      </c>
      <c r="BE2528" s="22">
        <v>43927</v>
      </c>
      <c r="BF2528" s="24"/>
      <c r="BG2528" s="22"/>
    </row>
    <row r="2529" spans="2:59" x14ac:dyDescent="0.25">
      <c r="B2529" s="17" t="s">
        <v>2543</v>
      </c>
      <c r="C2529" s="17" t="s">
        <v>6809</v>
      </c>
      <c r="D2529" s="17" t="s">
        <v>3427</v>
      </c>
      <c r="E2529" s="20" t="s">
        <v>7291</v>
      </c>
      <c r="F2529" s="20" t="s">
        <v>3155</v>
      </c>
      <c r="G2529" s="82" t="s">
        <v>7253</v>
      </c>
      <c r="H2529" s="85" t="s">
        <v>7279</v>
      </c>
      <c r="I2529" s="21" t="s">
        <v>7417</v>
      </c>
      <c r="J2529" s="21" t="s">
        <v>8710</v>
      </c>
      <c r="L2529" s="22">
        <v>44015</v>
      </c>
      <c r="M2529" s="98">
        <v>1270.9426000006499</v>
      </c>
      <c r="N2529" s="94">
        <v>1270.9426000006499</v>
      </c>
      <c r="O2529" s="94">
        <v>1342.30260000005</v>
      </c>
      <c r="P2529" s="62">
        <f t="shared" si="39"/>
        <v>0.94683762066809862</v>
      </c>
      <c r="Q2529" s="22">
        <v>43747</v>
      </c>
      <c r="R2529" s="99">
        <v>15439020.414999999</v>
      </c>
      <c r="S2529" s="99">
        <v>22926836.066</v>
      </c>
      <c r="T2529" s="19"/>
      <c r="U2529" s="23">
        <v>-1.4593336436519199E-4</v>
      </c>
      <c r="V2529" s="63">
        <v>-0.57261462325186596</v>
      </c>
      <c r="W2529" s="23">
        <v>2.06698461988708E-3</v>
      </c>
      <c r="X2529" s="63">
        <v>-9.3960715026769304</v>
      </c>
      <c r="Y2529" s="23">
        <v>-9.4055385379760992E-3</v>
      </c>
      <c r="Z2529" s="63">
        <v>12.2600495267834</v>
      </c>
      <c r="AA2529" s="23">
        <v>-1.5888885662206999E-2</v>
      </c>
      <c r="AB2529" s="63">
        <v>15.317727143439701</v>
      </c>
      <c r="AC2529" s="23">
        <v>6.6431263638150995E-2</v>
      </c>
      <c r="AD2529" s="63">
        <v>26.710423611337301</v>
      </c>
      <c r="AE2529" s="23">
        <v>0.11344863142949201</v>
      </c>
      <c r="AF2529" s="64">
        <v>23.538204726908599</v>
      </c>
      <c r="AG2529" s="23">
        <v>1.4802229816268699E-4</v>
      </c>
      <c r="AH2529" s="63">
        <v>-6.0800235709393702</v>
      </c>
      <c r="AI2529" s="23">
        <v>-6.2652683172927902E-3</v>
      </c>
      <c r="AJ2529" s="63">
        <v>9.4595861404814094</v>
      </c>
      <c r="AK2529" s="23">
        <v>0.27094260000012599</v>
      </c>
      <c r="AL2529" s="23">
        <v>2.4671853459949499E-2</v>
      </c>
      <c r="AM2529" s="63">
        <v>42.533364699047503</v>
      </c>
      <c r="AN2529" s="19"/>
      <c r="AO2529" s="26">
        <v>2.19160873984947E-2</v>
      </c>
      <c r="AP2529" s="26">
        <v>-3.74767800512927E-2</v>
      </c>
      <c r="AQ2529" s="26">
        <v>3.9737320325002698E-2</v>
      </c>
      <c r="AR2529" s="26">
        <v>-5.3221069824794499E-2</v>
      </c>
      <c r="AS2529" s="24">
        <v>8</v>
      </c>
      <c r="AT2529" s="24">
        <v>4</v>
      </c>
      <c r="AU2529" s="24">
        <v>6</v>
      </c>
      <c r="AV2529" s="25">
        <v>6</v>
      </c>
      <c r="AW2529" s="19"/>
      <c r="AX2529" s="29">
        <v>6.2230951390520199E-2</v>
      </c>
      <c r="AY2529" s="30">
        <v>-0.69359575753696801</v>
      </c>
      <c r="AZ2529" s="30">
        <v>0.34151715572670599</v>
      </c>
      <c r="BA2529" s="30">
        <v>-0.86082393928245404</v>
      </c>
      <c r="BB2529" s="62">
        <v>6.3890568643819303E-3</v>
      </c>
      <c r="BC2529" s="108">
        <v>-11.688966407426101</v>
      </c>
      <c r="BD2529" s="22">
        <v>43747</v>
      </c>
      <c r="BE2529" s="22">
        <v>43927</v>
      </c>
      <c r="BF2529" s="24"/>
      <c r="BG2529" s="22"/>
    </row>
    <row r="2530" spans="2:59" x14ac:dyDescent="0.25">
      <c r="B2530" s="17" t="s">
        <v>2544</v>
      </c>
      <c r="C2530" s="17" t="s">
        <v>6810</v>
      </c>
      <c r="D2530" s="17" t="s">
        <v>3427</v>
      </c>
      <c r="E2530" s="20" t="s">
        <v>7300</v>
      </c>
      <c r="F2530" s="20" t="s">
        <v>3155</v>
      </c>
      <c r="G2530" s="82" t="s">
        <v>7253</v>
      </c>
      <c r="H2530" s="85" t="s">
        <v>7279</v>
      </c>
      <c r="I2530" s="21" t="s">
        <v>7417</v>
      </c>
      <c r="J2530" s="21" t="s">
        <v>8711</v>
      </c>
      <c r="L2530" s="22">
        <v>44015</v>
      </c>
      <c r="M2530" s="98">
        <v>1220.3586999997499</v>
      </c>
      <c r="N2530" s="94">
        <v>1220.3586999997499</v>
      </c>
      <c r="O2530" s="94">
        <v>1276.8739000000101</v>
      </c>
      <c r="P2530" s="62">
        <f t="shared" si="39"/>
        <v>0.95573940386732026</v>
      </c>
      <c r="Q2530" s="22">
        <v>43747</v>
      </c>
      <c r="R2530" s="99">
        <v>4007846.5269999998</v>
      </c>
      <c r="S2530" s="99">
        <v>6193160.1344999997</v>
      </c>
      <c r="T2530" s="19"/>
      <c r="U2530" s="23">
        <v>-1.5550385705864799E-4</v>
      </c>
      <c r="V2530" s="63">
        <v>-0.573571672521211</v>
      </c>
      <c r="W2530" s="23">
        <v>1.3794771221000699E-2</v>
      </c>
      <c r="X2530" s="63">
        <v>-8.22329284256557</v>
      </c>
      <c r="Y2530" s="23">
        <v>7.3212379174947295E-4</v>
      </c>
      <c r="Z2530" s="63">
        <v>13.273815759763201</v>
      </c>
      <c r="AA2530" s="23">
        <v>-7.5696115400205599E-3</v>
      </c>
      <c r="AB2530" s="63">
        <v>16.149654555658302</v>
      </c>
      <c r="AC2530" s="23">
        <v>7.1689345699269297E-2</v>
      </c>
      <c r="AD2530" s="63">
        <v>27.2362318174564</v>
      </c>
      <c r="AE2530" s="23">
        <v>0.115028227504808</v>
      </c>
      <c r="AF2530" s="64">
        <v>23.696164334454799</v>
      </c>
      <c r="AG2530" s="23">
        <v>1.1932342022191701E-4</v>
      </c>
      <c r="AH2530" s="63">
        <v>-6.0828934587334498</v>
      </c>
      <c r="AI2530" s="23">
        <v>3.8757132824684998E-3</v>
      </c>
      <c r="AJ2530" s="63">
        <v>10.4736843004503</v>
      </c>
      <c r="AK2530" s="23">
        <v>0.220358700000506</v>
      </c>
      <c r="AL2530" s="23">
        <v>4.1132261014354299E-2</v>
      </c>
      <c r="AM2530" s="63">
        <v>9.0072828143165697</v>
      </c>
      <c r="AN2530" s="19"/>
      <c r="AO2530" s="26">
        <v>2.1906338084590998E-2</v>
      </c>
      <c r="AP2530" s="26">
        <v>-3.7485955776901399E-2</v>
      </c>
      <c r="AQ2530" s="26">
        <v>3.9439031887013698E-2</v>
      </c>
      <c r="AR2530" s="26">
        <v>-5.35014697397855E-2</v>
      </c>
      <c r="AS2530" s="24">
        <v>8</v>
      </c>
      <c r="AT2530" s="24">
        <v>4</v>
      </c>
      <c r="AU2530" s="24">
        <v>6</v>
      </c>
      <c r="AV2530" s="25">
        <v>6</v>
      </c>
      <c r="AW2530" s="19"/>
      <c r="AX2530" s="29">
        <v>6.2650717616052107E-2</v>
      </c>
      <c r="AY2530" s="30">
        <v>-0.55640326484535796</v>
      </c>
      <c r="AZ2530" s="30">
        <v>0.36985524817873699</v>
      </c>
      <c r="BA2530" s="30">
        <v>-0.69421989025522601</v>
      </c>
      <c r="BB2530" s="62">
        <v>6.4326718702795898E-3</v>
      </c>
      <c r="BC2530" s="108">
        <v>-11.840989153221001</v>
      </c>
      <c r="BD2530" s="22">
        <v>43747</v>
      </c>
      <c r="BE2530" s="22">
        <v>43927</v>
      </c>
      <c r="BF2530" s="24"/>
      <c r="BG2530" s="22"/>
    </row>
    <row r="2531" spans="2:59" x14ac:dyDescent="0.25">
      <c r="B2531" s="17" t="s">
        <v>2545</v>
      </c>
      <c r="C2531" s="17" t="s">
        <v>6811</v>
      </c>
      <c r="D2531" s="17" t="s">
        <v>3427</v>
      </c>
      <c r="E2531" s="20" t="s">
        <v>7337</v>
      </c>
      <c r="F2531" s="20" t="s">
        <v>3155</v>
      </c>
      <c r="G2531" s="82" t="s">
        <v>7253</v>
      </c>
      <c r="H2531" s="85" t="s">
        <v>7279</v>
      </c>
      <c r="I2531" s="21" t="s">
        <v>7417</v>
      </c>
      <c r="J2531" s="21" t="s">
        <v>8712</v>
      </c>
      <c r="L2531" s="22">
        <v>44015</v>
      </c>
      <c r="M2531" s="98">
        <v>1143.1995000001</v>
      </c>
      <c r="N2531" s="94">
        <v>1143.1995000001</v>
      </c>
      <c r="O2531" s="94">
        <v>1208.6533000003501</v>
      </c>
      <c r="P2531" s="62">
        <f t="shared" si="39"/>
        <v>0.94584567799531005</v>
      </c>
      <c r="Q2531" s="22">
        <v>43747</v>
      </c>
      <c r="R2531" s="99">
        <v>5328215.5839999998</v>
      </c>
      <c r="S2531" s="99">
        <v>7474558.7415390601</v>
      </c>
      <c r="T2531" s="19"/>
      <c r="U2531" s="23">
        <v>-1.9432900444371599E-4</v>
      </c>
      <c r="V2531" s="63">
        <v>-0.57745418725971798</v>
      </c>
      <c r="W2531" s="23">
        <v>1.2615985415322901E-2</v>
      </c>
      <c r="X2531" s="63">
        <v>-8.3411714231333498</v>
      </c>
      <c r="Y2531" s="23">
        <v>-6.3086217978707299E-3</v>
      </c>
      <c r="Z2531" s="63">
        <v>12.5697412008012</v>
      </c>
      <c r="AA2531" s="23">
        <v>-2.15806101705311E-2</v>
      </c>
      <c r="AB2531" s="63">
        <v>14.7485546926036</v>
      </c>
      <c r="AC2531" s="23">
        <v>4.16611806012952E-2</v>
      </c>
      <c r="AD2531" s="63">
        <v>24.2334153076517</v>
      </c>
      <c r="AE2531" s="23">
        <v>6.8505115637890399E-2</v>
      </c>
      <c r="AF2531" s="64">
        <v>19.043853147741199</v>
      </c>
      <c r="AG2531" s="23">
        <v>2.9741186153842098E-6</v>
      </c>
      <c r="AH2531" s="63">
        <v>-6.0945283888941004</v>
      </c>
      <c r="AI2531" s="23">
        <v>-3.3030857075573299E-3</v>
      </c>
      <c r="AJ2531" s="63">
        <v>9.7558044014440402</v>
      </c>
      <c r="AK2531" s="23">
        <v>0.14319950000033699</v>
      </c>
      <c r="AL2531" s="23">
        <v>2.7127613813718199E-2</v>
      </c>
      <c r="AM2531" s="63">
        <v>3.0249739207647499</v>
      </c>
      <c r="AN2531" s="19"/>
      <c r="AO2531" s="26">
        <v>2.1866592427613799E-2</v>
      </c>
      <c r="AP2531" s="26">
        <v>-3.7523394202253299E-2</v>
      </c>
      <c r="AQ2531" s="26">
        <v>3.8230205953368603E-2</v>
      </c>
      <c r="AR2531" s="26">
        <v>-5.4639531178545399E-2</v>
      </c>
      <c r="AS2531" s="24">
        <v>8</v>
      </c>
      <c r="AT2531" s="24">
        <v>4</v>
      </c>
      <c r="AU2531" s="24">
        <v>6</v>
      </c>
      <c r="AV2531" s="25">
        <v>6</v>
      </c>
      <c r="AW2531" s="19"/>
      <c r="AX2531" s="29">
        <v>6.2622936234256493E-2</v>
      </c>
      <c r="AY2531" s="30">
        <v>-0.76158058546025098</v>
      </c>
      <c r="AZ2531" s="30">
        <v>0.32531532005577901</v>
      </c>
      <c r="BA2531" s="30">
        <v>-0.94517224196170002</v>
      </c>
      <c r="BB2531" s="62">
        <v>6.4295288190714898E-3</v>
      </c>
      <c r="BC2531" s="108">
        <v>-12.4553004571644</v>
      </c>
      <c r="BD2531" s="22">
        <v>43747</v>
      </c>
      <c r="BE2531" s="22">
        <v>43927</v>
      </c>
      <c r="BF2531" s="24"/>
      <c r="BG2531" s="22"/>
    </row>
    <row r="2532" spans="2:59" x14ac:dyDescent="0.25">
      <c r="B2532" s="17" t="s">
        <v>2546</v>
      </c>
      <c r="C2532" s="17" t="s">
        <v>6812</v>
      </c>
      <c r="D2532" s="17" t="s">
        <v>3427</v>
      </c>
      <c r="E2532" s="20" t="s">
        <v>7367</v>
      </c>
      <c r="F2532" s="20" t="s">
        <v>3155</v>
      </c>
      <c r="G2532" s="82" t="s">
        <v>7253</v>
      </c>
      <c r="H2532" s="85" t="s">
        <v>7279</v>
      </c>
      <c r="I2532" s="21" t="s">
        <v>7417</v>
      </c>
      <c r="J2532" s="21" t="s">
        <v>2982</v>
      </c>
      <c r="L2532" s="22">
        <v>44015</v>
      </c>
      <c r="M2532" s="98">
        <v>1665.75019999966</v>
      </c>
      <c r="N2532" s="94">
        <v>1665.75019999966</v>
      </c>
      <c r="O2532" s="94">
        <v>1744.1682999990901</v>
      </c>
      <c r="P2532" s="62">
        <f t="shared" si="39"/>
        <v>0.95503983187891273</v>
      </c>
      <c r="Q2532" s="22">
        <v>43747</v>
      </c>
      <c r="R2532" s="99">
        <v>5813538.3099999996</v>
      </c>
      <c r="S2532" s="99">
        <v>8723983.5915312506</v>
      </c>
      <c r="T2532" s="19"/>
      <c r="U2532" s="23">
        <v>-1.5828199320822001E-4</v>
      </c>
      <c r="V2532" s="63">
        <v>-0.57384948613616904</v>
      </c>
      <c r="W2532" s="23">
        <v>1.3712116868191499E-2</v>
      </c>
      <c r="X2532" s="63">
        <v>-8.2315582778537593</v>
      </c>
      <c r="Y2532" s="23">
        <v>2.3550491823698399E-4</v>
      </c>
      <c r="Z2532" s="63">
        <v>13.224153872404701</v>
      </c>
      <c r="AA2532" s="23">
        <v>-8.5621060252378794E-3</v>
      </c>
      <c r="AB2532" s="63">
        <v>16.050405107118401</v>
      </c>
      <c r="AC2532" s="23">
        <v>6.9547034765491803E-2</v>
      </c>
      <c r="AD2532" s="63">
        <v>27.0220007240714</v>
      </c>
      <c r="AE2532" s="23">
        <v>0.111686896150786</v>
      </c>
      <c r="AF2532" s="64">
        <v>23.362031199038</v>
      </c>
      <c r="AG2532" s="23">
        <v>1.11193499833462E-4</v>
      </c>
      <c r="AH2532" s="63">
        <v>-6.0837064507722998</v>
      </c>
      <c r="AI2532" s="23">
        <v>3.3693207005853799E-3</v>
      </c>
      <c r="AJ2532" s="63">
        <v>10.423045042261901</v>
      </c>
      <c r="AK2532" s="23">
        <v>0.66626674268976804</v>
      </c>
      <c r="AL2532" s="23">
        <v>5.3273588897354798E-2</v>
      </c>
      <c r="AM2532" s="63">
        <v>82.065778968040803</v>
      </c>
      <c r="AN2532" s="19"/>
      <c r="AO2532" s="26">
        <v>2.19034983274469E-2</v>
      </c>
      <c r="AP2532" s="26">
        <v>-3.7488617029339401E-2</v>
      </c>
      <c r="AQ2532" s="26">
        <v>3.9353809610474903E-2</v>
      </c>
      <c r="AR2532" s="26">
        <v>-5.3581981448587598E-2</v>
      </c>
      <c r="AS2532" s="24">
        <v>8</v>
      </c>
      <c r="AT2532" s="24">
        <v>4</v>
      </c>
      <c r="AU2532" s="24">
        <v>6</v>
      </c>
      <c r="AV2532" s="25">
        <v>6</v>
      </c>
      <c r="AW2532" s="19"/>
      <c r="AX2532" s="29">
        <v>6.2648636283411205E-2</v>
      </c>
      <c r="AY2532" s="30">
        <v>-0.57093112834627402</v>
      </c>
      <c r="AZ2532" s="30">
        <v>0.36670098538888901</v>
      </c>
      <c r="BA2532" s="30">
        <v>-0.71207994115775397</v>
      </c>
      <c r="BB2532" s="62">
        <v>6.4324373727049503E-3</v>
      </c>
      <c r="BC2532" s="108">
        <v>-11.8844150532823</v>
      </c>
      <c r="BD2532" s="22">
        <v>43747</v>
      </c>
      <c r="BE2532" s="22">
        <v>43927</v>
      </c>
      <c r="BF2532" s="24"/>
      <c r="BG2532" s="22"/>
    </row>
    <row r="2533" spans="2:59" x14ac:dyDescent="0.25">
      <c r="B2533" s="17" t="s">
        <v>2547</v>
      </c>
      <c r="C2533" s="17" t="s">
        <v>6813</v>
      </c>
      <c r="D2533" s="17" t="s">
        <v>3427</v>
      </c>
      <c r="E2533" s="20" t="s">
        <v>7312</v>
      </c>
      <c r="F2533" s="20" t="s">
        <v>3155</v>
      </c>
      <c r="G2533" s="82" t="s">
        <v>7253</v>
      </c>
      <c r="H2533" s="85" t="s">
        <v>7279</v>
      </c>
      <c r="I2533" s="21" t="s">
        <v>7417</v>
      </c>
      <c r="J2533" s="21" t="s">
        <v>8713</v>
      </c>
      <c r="L2533" s="22">
        <v>44015</v>
      </c>
      <c r="M2533" s="98">
        <v>1138.1739000007501</v>
      </c>
      <c r="N2533" s="94">
        <v>1138.1739000007501</v>
      </c>
      <c r="O2533" s="94">
        <v>1187.57049999945</v>
      </c>
      <c r="P2533" s="62">
        <f t="shared" si="39"/>
        <v>0.95840533256869986</v>
      </c>
      <c r="Q2533" s="22">
        <v>43747</v>
      </c>
      <c r="R2533" s="99">
        <v>13288656.874</v>
      </c>
      <c r="S2533" s="99">
        <v>12289368.9532969</v>
      </c>
      <c r="T2533" s="19"/>
      <c r="U2533" s="23">
        <v>-1.4512371490127399E-4</v>
      </c>
      <c r="V2533" s="63">
        <v>-0.57253365830547398</v>
      </c>
      <c r="W2533" s="23">
        <v>1.4110916983554499E-2</v>
      </c>
      <c r="X2533" s="63">
        <v>-8.1916782663174708</v>
      </c>
      <c r="Y2533" s="23">
        <v>2.6255438078805998E-3</v>
      </c>
      <c r="Z2533" s="63">
        <v>13.463157761376401</v>
      </c>
      <c r="AA2533" s="23">
        <v>-3.7854744350625E-3</v>
      </c>
      <c r="AB2533" s="63">
        <v>16.528068266139599</v>
      </c>
      <c r="AC2533" s="23">
        <v>7.9871118385199197E-2</v>
      </c>
      <c r="AD2533" s="63">
        <v>28.054409086063998</v>
      </c>
      <c r="AE2533" s="23"/>
      <c r="AF2533" s="64"/>
      <c r="AG2533" s="23">
        <v>1.50526897414238E-4</v>
      </c>
      <c r="AH2533" s="63">
        <v>-6.0797731110142204</v>
      </c>
      <c r="AI2533" s="23">
        <v>5.80645178524719E-3</v>
      </c>
      <c r="AJ2533" s="63">
        <v>10.666758150735401</v>
      </c>
      <c r="AK2533" s="23">
        <v>0.13817390000083801</v>
      </c>
      <c r="AL2533" s="23">
        <v>4.7144121024757603E-2</v>
      </c>
      <c r="AM2533" s="63">
        <v>37.210718825575903</v>
      </c>
      <c r="AN2533" s="19"/>
      <c r="AO2533" s="26">
        <v>2.1917004733040799E-2</v>
      </c>
      <c r="AP2533" s="26">
        <v>-3.7475988006917801E-2</v>
      </c>
      <c r="AQ2533" s="26">
        <v>3.97627802285569E-2</v>
      </c>
      <c r="AR2533" s="26">
        <v>-5.3196900246839499E-2</v>
      </c>
      <c r="AS2533" s="24">
        <v>8</v>
      </c>
      <c r="AT2533" s="24">
        <v>4</v>
      </c>
      <c r="AU2533" s="24">
        <v>6</v>
      </c>
      <c r="AV2533" s="25">
        <v>6</v>
      </c>
      <c r="AW2533" s="19"/>
      <c r="AX2533" s="29">
        <v>6.2658839772193498E-2</v>
      </c>
      <c r="AY2533" s="30">
        <v>-0.50103842220869399</v>
      </c>
      <c r="AZ2533" s="30">
        <v>0.38187757308514803</v>
      </c>
      <c r="BA2533" s="30">
        <v>-0.62602775488176099</v>
      </c>
      <c r="BB2533" s="62">
        <v>6.4335844088054704E-3</v>
      </c>
      <c r="BC2533" s="108">
        <v>-11.675887873556301</v>
      </c>
      <c r="BD2533" s="22">
        <v>43747</v>
      </c>
      <c r="BE2533" s="22">
        <v>43927</v>
      </c>
      <c r="BF2533" s="24"/>
      <c r="BG2533" s="22"/>
    </row>
    <row r="2534" spans="2:59" x14ac:dyDescent="0.25">
      <c r="B2534" s="17" t="s">
        <v>2548</v>
      </c>
      <c r="C2534" s="17" t="s">
        <v>6814</v>
      </c>
      <c r="D2534" s="17" t="s">
        <v>3427</v>
      </c>
      <c r="E2534" s="20" t="s">
        <v>7376</v>
      </c>
      <c r="F2534" s="20" t="s">
        <v>3155</v>
      </c>
      <c r="G2534" s="82" t="s">
        <v>7253</v>
      </c>
      <c r="H2534" s="85" t="s">
        <v>7279</v>
      </c>
      <c r="I2534" s="21" t="s">
        <v>7417</v>
      </c>
      <c r="J2534" s="21" t="s">
        <v>8714</v>
      </c>
      <c r="L2534" s="22">
        <v>44015</v>
      </c>
      <c r="M2534" s="98">
        <v>1244.5956999994801</v>
      </c>
      <c r="N2534" s="94">
        <v>1244.5956999994801</v>
      </c>
      <c r="O2534" s="94">
        <v>1296.5187999997299</v>
      </c>
      <c r="P2534" s="62">
        <f t="shared" si="39"/>
        <v>0.95995191122545953</v>
      </c>
      <c r="Q2534" s="22">
        <v>43747</v>
      </c>
      <c r="R2534" s="99">
        <v>35345370.159000002</v>
      </c>
      <c r="S2534" s="99">
        <v>36040056.948562503</v>
      </c>
      <c r="T2534" s="19"/>
      <c r="U2534" s="23">
        <v>-1.39142293846817E-4</v>
      </c>
      <c r="V2534" s="63">
        <v>-0.57193551620002803</v>
      </c>
      <c r="W2534" s="23">
        <v>1.42939663237485E-2</v>
      </c>
      <c r="X2534" s="63">
        <v>-8.1733733322907902</v>
      </c>
      <c r="Y2534" s="23">
        <v>3.7232082140690199E-3</v>
      </c>
      <c r="Z2534" s="63">
        <v>13.572924201987901</v>
      </c>
      <c r="AA2534" s="23">
        <v>-1.5878706381044999E-3</v>
      </c>
      <c r="AB2534" s="63">
        <v>16.747828645835401</v>
      </c>
      <c r="AC2534" s="23">
        <v>8.4636729101475794E-2</v>
      </c>
      <c r="AD2534" s="63">
        <v>28.5309701576771</v>
      </c>
      <c r="AE2534" s="23">
        <v>0.13529070556978701</v>
      </c>
      <c r="AF2534" s="64">
        <v>25.722412140952699</v>
      </c>
      <c r="AG2534" s="23">
        <v>1.68516842677491E-4</v>
      </c>
      <c r="AH2534" s="63">
        <v>-6.0779741164878898</v>
      </c>
      <c r="AI2534" s="23">
        <v>6.9257736340659903E-3</v>
      </c>
      <c r="AJ2534" s="63">
        <v>10.7786903356173</v>
      </c>
      <c r="AK2534" s="23">
        <v>0.244595700000064</v>
      </c>
      <c r="AL2534" s="23">
        <v>4.5509032190238899E-2</v>
      </c>
      <c r="AM2534" s="63">
        <v>12.3191046144784</v>
      </c>
      <c r="AN2534" s="19"/>
      <c r="AO2534" s="26">
        <v>2.1923153506577399E-2</v>
      </c>
      <c r="AP2534" s="26">
        <v>-3.7470177314389702E-2</v>
      </c>
      <c r="AQ2534" s="26">
        <v>3.9950353906533599E-2</v>
      </c>
      <c r="AR2534" s="26">
        <v>-5.30202673226449E-2</v>
      </c>
      <c r="AS2534" s="24">
        <v>8</v>
      </c>
      <c r="AT2534" s="24">
        <v>4</v>
      </c>
      <c r="AU2534" s="24">
        <v>6</v>
      </c>
      <c r="AV2534" s="25">
        <v>6</v>
      </c>
      <c r="AW2534" s="19"/>
      <c r="AX2534" s="29">
        <v>6.2663639295715307E-2</v>
      </c>
      <c r="AY2534" s="30">
        <v>-0.46889241193002801</v>
      </c>
      <c r="AZ2534" s="30">
        <v>0.38885884705996399</v>
      </c>
      <c r="BA2534" s="30">
        <v>-0.58634261719362302</v>
      </c>
      <c r="BB2534" s="62">
        <v>6.4341230190620999E-3</v>
      </c>
      <c r="BC2534" s="108">
        <v>-11.5801328911912</v>
      </c>
      <c r="BD2534" s="22">
        <v>43747</v>
      </c>
      <c r="BE2534" s="22">
        <v>43927</v>
      </c>
      <c r="BF2534" s="24"/>
      <c r="BG2534" s="22"/>
    </row>
    <row r="2535" spans="2:59" x14ac:dyDescent="0.25">
      <c r="B2535" s="17" t="s">
        <v>2549</v>
      </c>
      <c r="C2535" s="17" t="s">
        <v>6815</v>
      </c>
      <c r="D2535" s="17" t="s">
        <v>3427</v>
      </c>
      <c r="E2535" s="20" t="s">
        <v>7338</v>
      </c>
      <c r="F2535" s="20" t="s">
        <v>3155</v>
      </c>
      <c r="G2535" s="82" t="s">
        <v>7253</v>
      </c>
      <c r="H2535" s="85" t="s">
        <v>7279</v>
      </c>
      <c r="I2535" s="21" t="s">
        <v>7417</v>
      </c>
      <c r="J2535" s="21" t="s">
        <v>8715</v>
      </c>
      <c r="L2535" s="22">
        <v>44015</v>
      </c>
      <c r="M2535" s="98">
        <v>1099.6325000003001</v>
      </c>
      <c r="N2535" s="94">
        <v>1099.6325000003001</v>
      </c>
      <c r="O2535" s="94">
        <v>1223.94930000044</v>
      </c>
      <c r="P2535" s="62">
        <f t="shared" si="39"/>
        <v>0.89842977973017735</v>
      </c>
      <c r="Q2535" s="22">
        <v>43747</v>
      </c>
      <c r="R2535" s="99">
        <v>1785000</v>
      </c>
      <c r="S2535" s="99">
        <v>3405646.9471875001</v>
      </c>
      <c r="T2535" s="19"/>
      <c r="U2535" s="23">
        <v>0</v>
      </c>
      <c r="V2535" s="63">
        <v>-0.55802128681534702</v>
      </c>
      <c r="W2535" s="23">
        <v>0</v>
      </c>
      <c r="X2535" s="63">
        <v>-9.6027699646656401</v>
      </c>
      <c r="Y2535" s="23">
        <v>-5.7056432595345499E-2</v>
      </c>
      <c r="Z2535" s="63">
        <v>7.4949601210464598</v>
      </c>
      <c r="AA2535" s="23">
        <v>-6.9581030234985505E-2</v>
      </c>
      <c r="AB2535" s="63">
        <v>9.9485126861545705</v>
      </c>
      <c r="AC2535" s="23">
        <v>-5.2722810241903097E-3</v>
      </c>
      <c r="AD2535" s="63">
        <v>19.5400691451214</v>
      </c>
      <c r="AE2535" s="23">
        <v>2.46557729860797E-2</v>
      </c>
      <c r="AF2535" s="64">
        <v>14.658918882574699</v>
      </c>
      <c r="AG2535" s="23">
        <v>0</v>
      </c>
      <c r="AH2535" s="63">
        <v>-6.0948258007556397</v>
      </c>
      <c r="AI2535" s="23">
        <v>-5.4171915258848499E-2</v>
      </c>
      <c r="AJ2535" s="63">
        <v>4.66892144631856</v>
      </c>
      <c r="AK2535" s="23">
        <v>9.9399647155223605E-2</v>
      </c>
      <c r="AL2535" s="23">
        <v>1.9461030185993902E-2</v>
      </c>
      <c r="AM2535" s="63">
        <v>-2.20050067000557</v>
      </c>
      <c r="AN2535" s="19"/>
      <c r="AO2535" s="26">
        <v>0.209595762096869</v>
      </c>
      <c r="AP2535" s="26">
        <v>-0.17327752681012501</v>
      </c>
      <c r="AQ2535" s="26">
        <v>0.209595762096869</v>
      </c>
      <c r="AR2535" s="26">
        <v>-0.20558136454026699</v>
      </c>
      <c r="AS2535" s="24">
        <v>5</v>
      </c>
      <c r="AT2535" s="24">
        <v>4</v>
      </c>
      <c r="AU2535" s="24">
        <v>6</v>
      </c>
      <c r="AV2535" s="25">
        <v>6</v>
      </c>
      <c r="AW2535" s="19"/>
      <c r="AX2535" s="29">
        <v>0.26992865938867899</v>
      </c>
      <c r="AY2535" s="30">
        <v>-0.22340669810205299</v>
      </c>
      <c r="AZ2535" s="30">
        <v>0.20272786563919001</v>
      </c>
      <c r="BA2535" s="30">
        <v>-0.35455753589667399</v>
      </c>
      <c r="BB2535" s="62">
        <v>2.81616937953004E-2</v>
      </c>
      <c r="BC2535" s="108">
        <v>-25.724791051412499</v>
      </c>
      <c r="BD2535" s="22">
        <v>43747</v>
      </c>
      <c r="BE2535" s="22">
        <v>43915</v>
      </c>
      <c r="BF2535" s="24"/>
      <c r="BG2535" s="22"/>
    </row>
    <row r="2536" spans="2:59" x14ac:dyDescent="0.25">
      <c r="B2536" s="17" t="s">
        <v>2550</v>
      </c>
      <c r="C2536" s="17" t="s">
        <v>6816</v>
      </c>
      <c r="D2536" s="17" t="s">
        <v>3428</v>
      </c>
      <c r="E2536" s="20" t="s">
        <v>7289</v>
      </c>
      <c r="F2536" s="20" t="s">
        <v>3155</v>
      </c>
      <c r="G2536" s="82" t="s">
        <v>7255</v>
      </c>
      <c r="H2536" s="85" t="s">
        <v>7275</v>
      </c>
      <c r="I2536" s="21" t="s">
        <v>7418</v>
      </c>
      <c r="J2536" s="21" t="s">
        <v>8716</v>
      </c>
      <c r="L2536" s="22">
        <v>44015</v>
      </c>
      <c r="M2536" s="98">
        <v>935405.16343593597</v>
      </c>
      <c r="N2536" s="94">
        <v>935405.16343593597</v>
      </c>
      <c r="O2536" s="94">
        <v>1008860.87973404</v>
      </c>
      <c r="P2536" s="62">
        <f t="shared" si="39"/>
        <v>0.92718944923558866</v>
      </c>
      <c r="Q2536" s="22">
        <v>43910</v>
      </c>
      <c r="R2536" s="99">
        <v>117090157.802875</v>
      </c>
      <c r="S2536" s="99">
        <v>101357083.78625</v>
      </c>
      <c r="T2536" s="19"/>
      <c r="U2536" s="23">
        <v>-1.5078985733452999E-2</v>
      </c>
      <c r="V2536" s="63">
        <v>-2.0659198601606499</v>
      </c>
      <c r="W2536" s="23">
        <v>2.7020904100936601E-2</v>
      </c>
      <c r="X2536" s="63">
        <v>-6.9006795545719797</v>
      </c>
      <c r="Y2536" s="23">
        <v>6.8811034792815903E-2</v>
      </c>
      <c r="Z2536" s="63">
        <v>20.0817068598699</v>
      </c>
      <c r="AA2536" s="23">
        <v>0.191812130873732</v>
      </c>
      <c r="AB2536" s="63">
        <v>36.087828797055401</v>
      </c>
      <c r="AC2536" s="23">
        <v>0.26284412119653999</v>
      </c>
      <c r="AD2536" s="63">
        <v>46.351709367183503</v>
      </c>
      <c r="AE2536" s="23">
        <v>0.24594537792843801</v>
      </c>
      <c r="AF2536" s="64">
        <v>36.787879376788602</v>
      </c>
      <c r="AG2536" s="23">
        <v>-1.51605612491039E-2</v>
      </c>
      <c r="AH2536" s="63">
        <v>-7.6108819256696698</v>
      </c>
      <c r="AI2536" s="23">
        <v>8.2631416604272104E-2</v>
      </c>
      <c r="AJ2536" s="63">
        <v>18.349254632630601</v>
      </c>
      <c r="AK2536" s="23">
        <v>0.62604626553366005</v>
      </c>
      <c r="AL2536" s="23">
        <v>4.0284183718540603E-2</v>
      </c>
      <c r="AM2536" s="63">
        <v>16.9963408745243</v>
      </c>
      <c r="AN2536" s="19"/>
      <c r="AO2536" s="26">
        <v>3.6597439644538099E-2</v>
      </c>
      <c r="AP2536" s="26">
        <v>-2.3593953366798801E-2</v>
      </c>
      <c r="AQ2536" s="26">
        <v>0.14164136993538701</v>
      </c>
      <c r="AR2536" s="26">
        <v>-9.9749185453256395E-2</v>
      </c>
      <c r="AS2536" s="24">
        <v>8</v>
      </c>
      <c r="AT2536" s="24">
        <v>4</v>
      </c>
      <c r="AU2536" s="24">
        <v>7</v>
      </c>
      <c r="AV2536" s="25">
        <v>5</v>
      </c>
      <c r="AW2536" s="19"/>
      <c r="AX2536" s="29">
        <v>0.13542751941320599</v>
      </c>
      <c r="AY2536" s="30">
        <v>1.4596805164801501</v>
      </c>
      <c r="AZ2536" s="30">
        <v>0.99835719862949202</v>
      </c>
      <c r="BA2536" s="30">
        <v>2.3231850167430799</v>
      </c>
      <c r="BB2536" s="62">
        <v>1.40155359320488E-2</v>
      </c>
      <c r="BC2536" s="108">
        <v>-11.7829746344651</v>
      </c>
      <c r="BD2536" s="22">
        <v>43910</v>
      </c>
      <c r="BE2536" s="22">
        <v>43990</v>
      </c>
      <c r="BF2536" s="24"/>
      <c r="BG2536" s="22"/>
    </row>
    <row r="2537" spans="2:59" x14ac:dyDescent="0.25">
      <c r="B2537" s="17" t="s">
        <v>2551</v>
      </c>
      <c r="C2537" s="17" t="s">
        <v>6817</v>
      </c>
      <c r="D2537" s="17" t="s">
        <v>3428</v>
      </c>
      <c r="E2537" s="20" t="s">
        <v>7290</v>
      </c>
      <c r="F2537" s="20" t="s">
        <v>3155</v>
      </c>
      <c r="G2537" s="82" t="s">
        <v>7255</v>
      </c>
      <c r="H2537" s="85" t="s">
        <v>7275</v>
      </c>
      <c r="I2537" s="21" t="s">
        <v>7418</v>
      </c>
      <c r="J2537" s="21" t="s">
        <v>8717</v>
      </c>
      <c r="L2537" s="22">
        <v>44015</v>
      </c>
      <c r="M2537" s="98">
        <v>851150.47137641895</v>
      </c>
      <c r="N2537" s="94">
        <v>851150.47137641895</v>
      </c>
      <c r="O2537" s="94">
        <v>917645.611575127</v>
      </c>
      <c r="P2537" s="62">
        <f t="shared" si="39"/>
        <v>0.92753723293617674</v>
      </c>
      <c r="Q2537" s="22">
        <v>43910</v>
      </c>
      <c r="R2537" s="99">
        <v>1149602.8978808599</v>
      </c>
      <c r="S2537" s="99">
        <v>978599.11237206997</v>
      </c>
      <c r="T2537" s="19"/>
      <c r="U2537" s="23">
        <v>-1.50776338341529E-2</v>
      </c>
      <c r="V2537" s="63">
        <v>-2.0657846702306402</v>
      </c>
      <c r="W2537" s="23">
        <v>2.7061047858296699E-2</v>
      </c>
      <c r="X2537" s="63">
        <v>-6.8966651788359696</v>
      </c>
      <c r="Y2537" s="23">
        <v>6.9664494449170902E-2</v>
      </c>
      <c r="Z2537" s="63">
        <v>20.167052825505401</v>
      </c>
      <c r="AA2537" s="23">
        <v>0.193963752977725</v>
      </c>
      <c r="AB2537" s="63">
        <v>36.3029910074547</v>
      </c>
      <c r="AC2537" s="23">
        <v>0.26822061322687701</v>
      </c>
      <c r="AD2537" s="63">
        <v>46.889358570217198</v>
      </c>
      <c r="AE2537" s="23">
        <v>0.25269511532329503</v>
      </c>
      <c r="AF2537" s="64">
        <v>37.462853116274303</v>
      </c>
      <c r="AG2537" s="23">
        <v>-1.51565058649794E-2</v>
      </c>
      <c r="AH2537" s="63">
        <v>-7.6104763872572203</v>
      </c>
      <c r="AI2537" s="23">
        <v>8.3513113653752996E-2</v>
      </c>
      <c r="AJ2537" s="63">
        <v>18.437424337578701</v>
      </c>
      <c r="AK2537" s="23">
        <v>0.63764665289665601</v>
      </c>
      <c r="AL2537" s="23">
        <v>4.0885123809857801E-2</v>
      </c>
      <c r="AM2537" s="63">
        <v>18.156379610823901</v>
      </c>
      <c r="AN2537" s="19"/>
      <c r="AO2537" s="26">
        <v>3.6602970823878402E-2</v>
      </c>
      <c r="AP2537" s="26">
        <v>-2.3578328483381501E-2</v>
      </c>
      <c r="AQ2537" s="26">
        <v>0.141824017402541</v>
      </c>
      <c r="AR2537" s="26">
        <v>-9.9584216408402398E-2</v>
      </c>
      <c r="AS2537" s="24">
        <v>8</v>
      </c>
      <c r="AT2537" s="24">
        <v>4</v>
      </c>
      <c r="AU2537" s="24">
        <v>7</v>
      </c>
      <c r="AV2537" s="25">
        <v>5</v>
      </c>
      <c r="AW2537" s="19"/>
      <c r="AX2537" s="29">
        <v>0.13542153168513299</v>
      </c>
      <c r="AY2537" s="30">
        <v>1.4750136497386801</v>
      </c>
      <c r="AZ2537" s="30">
        <v>1.0048454520547201</v>
      </c>
      <c r="BA2537" s="30">
        <v>2.3490717503518699</v>
      </c>
      <c r="BB2537" s="62">
        <v>1.4015004796838201E-2</v>
      </c>
      <c r="BC2537" s="108">
        <v>-11.752758821326999</v>
      </c>
      <c r="BD2537" s="22">
        <v>43910</v>
      </c>
      <c r="BE2537" s="22">
        <v>43990</v>
      </c>
      <c r="BF2537" s="24"/>
      <c r="BG2537" s="22"/>
    </row>
    <row r="2538" spans="2:59" x14ac:dyDescent="0.25">
      <c r="B2538" s="17" t="s">
        <v>2552</v>
      </c>
      <c r="C2538" s="17" t="s">
        <v>6818</v>
      </c>
      <c r="D2538" s="17" t="s">
        <v>3428</v>
      </c>
      <c r="E2538" s="20" t="s">
        <v>7315</v>
      </c>
      <c r="F2538" s="20" t="s">
        <v>3155</v>
      </c>
      <c r="G2538" s="82" t="s">
        <v>7255</v>
      </c>
      <c r="H2538" s="85" t="s">
        <v>7275</v>
      </c>
      <c r="I2538" s="21" t="s">
        <v>7418</v>
      </c>
      <c r="J2538" s="21" t="s">
        <v>8718</v>
      </c>
      <c r="L2538" s="22">
        <v>44015</v>
      </c>
      <c r="M2538" s="98">
        <v>880821.35327625298</v>
      </c>
      <c r="N2538" s="94">
        <v>880821.35327625298</v>
      </c>
      <c r="O2538" s="94">
        <v>948938.34641265904</v>
      </c>
      <c r="P2538" s="62">
        <f t="shared" si="39"/>
        <v>0.92821768306243113</v>
      </c>
      <c r="Q2538" s="22">
        <v>43910</v>
      </c>
      <c r="R2538" s="99">
        <v>78593811.829624996</v>
      </c>
      <c r="S2538" s="99">
        <v>56745544.329125002</v>
      </c>
      <c r="T2538" s="19"/>
      <c r="U2538" s="23">
        <v>-1.5074851036842999E-2</v>
      </c>
      <c r="V2538" s="63">
        <v>-2.06550639049965</v>
      </c>
      <c r="W2538" s="23">
        <v>2.7123600444610901E-2</v>
      </c>
      <c r="X2538" s="63">
        <v>-6.8904099202045499</v>
      </c>
      <c r="Y2538" s="23">
        <v>7.1387086509275804E-2</v>
      </c>
      <c r="Z2538" s="63">
        <v>20.339312031515899</v>
      </c>
      <c r="AA2538" s="23">
        <v>0.199632931235246</v>
      </c>
      <c r="AB2538" s="63">
        <v>36.869908833177803</v>
      </c>
      <c r="AC2538" s="23">
        <v>0.28204382147843698</v>
      </c>
      <c r="AD2538" s="63">
        <v>48.271679395402302</v>
      </c>
      <c r="AE2538" s="23">
        <v>0.27267326264525799</v>
      </c>
      <c r="AF2538" s="64">
        <v>39.460667848470599</v>
      </c>
      <c r="AG2538" s="23">
        <v>-1.51481580478503E-2</v>
      </c>
      <c r="AH2538" s="63">
        <v>-7.6096416055443097</v>
      </c>
      <c r="AI2538" s="23">
        <v>8.5303550478856793E-2</v>
      </c>
      <c r="AJ2538" s="63">
        <v>18.6164680201036</v>
      </c>
      <c r="AK2538" s="23">
        <v>0.69473458513151898</v>
      </c>
      <c r="AL2538" s="23">
        <v>4.3786661917693002E-2</v>
      </c>
      <c r="AM2538" s="63">
        <v>23.865172834310201</v>
      </c>
      <c r="AN2538" s="19"/>
      <c r="AO2538" s="26">
        <v>3.6617455085433903E-2</v>
      </c>
      <c r="AP2538" s="26">
        <v>-2.35374146441245E-2</v>
      </c>
      <c r="AQ2538" s="26">
        <v>0.142303284970694</v>
      </c>
      <c r="AR2538" s="26">
        <v>-9.9202795139717595E-2</v>
      </c>
      <c r="AS2538" s="24">
        <v>8</v>
      </c>
      <c r="AT2538" s="24">
        <v>4</v>
      </c>
      <c r="AU2538" s="24">
        <v>7</v>
      </c>
      <c r="AV2538" s="25">
        <v>5</v>
      </c>
      <c r="AW2538" s="19"/>
      <c r="AX2538" s="29">
        <v>0.13540984455728899</v>
      </c>
      <c r="AY2538" s="30">
        <v>1.51531612868348</v>
      </c>
      <c r="AZ2538" s="30">
        <v>1.0218836233252699</v>
      </c>
      <c r="BA2538" s="30">
        <v>2.41707314713494</v>
      </c>
      <c r="BB2538" s="62">
        <v>1.4014001428495199E-2</v>
      </c>
      <c r="BC2538" s="108">
        <v>-11.6927118235617</v>
      </c>
      <c r="BD2538" s="22">
        <v>43910</v>
      </c>
      <c r="BE2538" s="22">
        <v>43990</v>
      </c>
      <c r="BF2538" s="24"/>
      <c r="BG2538" s="22"/>
    </row>
    <row r="2539" spans="2:59" x14ac:dyDescent="0.25">
      <c r="B2539" s="17" t="s">
        <v>2553</v>
      </c>
      <c r="C2539" s="17" t="s">
        <v>6819</v>
      </c>
      <c r="D2539" s="17" t="s">
        <v>3428</v>
      </c>
      <c r="E2539" s="20" t="s">
        <v>7376</v>
      </c>
      <c r="F2539" s="20" t="s">
        <v>3155</v>
      </c>
      <c r="G2539" s="82" t="s">
        <v>7255</v>
      </c>
      <c r="H2539" s="85" t="s">
        <v>7275</v>
      </c>
      <c r="I2539" s="21" t="s">
        <v>7418</v>
      </c>
      <c r="J2539" s="21" t="s">
        <v>8719</v>
      </c>
      <c r="L2539" s="22">
        <v>44015</v>
      </c>
      <c r="M2539" s="98">
        <v>867598.69620609295</v>
      </c>
      <c r="N2539" s="94">
        <v>867598.69620609295</v>
      </c>
      <c r="O2539" s="94">
        <v>933286.16453266097</v>
      </c>
      <c r="P2539" s="62">
        <f t="shared" si="39"/>
        <v>0.92961701263463947</v>
      </c>
      <c r="Q2539" s="22">
        <v>43910</v>
      </c>
      <c r="R2539" s="99">
        <v>32237.105661987302</v>
      </c>
      <c r="S2539" s="99">
        <v>4207900.8642070303</v>
      </c>
      <c r="T2539" s="19"/>
      <c r="U2539" s="23">
        <v>-1.50639047369623E-2</v>
      </c>
      <c r="V2539" s="63">
        <v>-2.0644117605115802</v>
      </c>
      <c r="W2539" s="23">
        <v>2.7482161667649101E-2</v>
      </c>
      <c r="X2539" s="63">
        <v>-6.8545537979007296</v>
      </c>
      <c r="Y2539" s="23">
        <v>7.4605676760256798E-2</v>
      </c>
      <c r="Z2539" s="63">
        <v>20.6611710566212</v>
      </c>
      <c r="AA2539" s="23">
        <v>0.20381143424485301</v>
      </c>
      <c r="AB2539" s="63">
        <v>37.287759134138497</v>
      </c>
      <c r="AC2539" s="23">
        <v>0.29220022732275502</v>
      </c>
      <c r="AD2539" s="63">
        <v>49.287319979804998</v>
      </c>
      <c r="AE2539" s="23">
        <v>0.29200742257496998</v>
      </c>
      <c r="AF2539" s="64">
        <v>41.394083841471002</v>
      </c>
      <c r="AG2539" s="23">
        <v>-1.5115046678147301E-2</v>
      </c>
      <c r="AH2539" s="63">
        <v>-7.6063304685740096</v>
      </c>
      <c r="AI2539" s="23">
        <v>8.8605979231942897E-2</v>
      </c>
      <c r="AJ2539" s="63">
        <v>18.9467108953977</v>
      </c>
      <c r="AK2539" s="23">
        <v>0.30257908416766399</v>
      </c>
      <c r="AL2539" s="23">
        <v>6.2547813739001895E-2</v>
      </c>
      <c r="AM2539" s="63">
        <v>24.972416668635599</v>
      </c>
      <c r="AN2539" s="19"/>
      <c r="AO2539" s="26">
        <v>3.6631735367336701E-2</v>
      </c>
      <c r="AP2539" s="26">
        <v>-2.3499184869251601E-2</v>
      </c>
      <c r="AQ2539" s="26">
        <v>0.14278119694616201</v>
      </c>
      <c r="AR2539" s="26">
        <v>-9.8767937617667501E-2</v>
      </c>
      <c r="AS2539" s="24">
        <v>8</v>
      </c>
      <c r="AT2539" s="24">
        <v>4</v>
      </c>
      <c r="AU2539" s="24">
        <v>7</v>
      </c>
      <c r="AV2539" s="25">
        <v>5</v>
      </c>
      <c r="AW2539" s="19"/>
      <c r="AX2539" s="29">
        <v>0.13535154587123499</v>
      </c>
      <c r="AY2539" s="30">
        <v>1.54526294453353</v>
      </c>
      <c r="AZ2539" s="30">
        <v>1.0345990619407499</v>
      </c>
      <c r="BA2539" s="30">
        <v>2.4686806079080301</v>
      </c>
      <c r="BB2539" s="62">
        <v>1.40082675340636E-2</v>
      </c>
      <c r="BC2539" s="108">
        <v>-11.5831239127874</v>
      </c>
      <c r="BD2539" s="22">
        <v>43910</v>
      </c>
      <c r="BE2539" s="22">
        <v>43990</v>
      </c>
      <c r="BF2539" s="24"/>
      <c r="BG2539" s="22"/>
    </row>
    <row r="2540" spans="2:59" x14ac:dyDescent="0.25">
      <c r="B2540" s="17" t="s">
        <v>2554</v>
      </c>
      <c r="C2540" s="17" t="s">
        <v>6820</v>
      </c>
      <c r="D2540" s="17" t="s">
        <v>3429</v>
      </c>
      <c r="E2540" s="20" t="s">
        <v>7289</v>
      </c>
      <c r="F2540" s="20" t="s">
        <v>3155</v>
      </c>
      <c r="G2540" s="82" t="s">
        <v>7252</v>
      </c>
      <c r="H2540" s="85" t="s">
        <v>7280</v>
      </c>
      <c r="I2540" s="21" t="s">
        <v>7418</v>
      </c>
      <c r="J2540" s="21" t="s">
        <v>8720</v>
      </c>
      <c r="L2540" s="22">
        <v>44015</v>
      </c>
      <c r="M2540" s="98">
        <v>146662.75518202799</v>
      </c>
      <c r="N2540" s="94">
        <v>146662.75518202799</v>
      </c>
      <c r="O2540" s="94">
        <v>159381.650298119</v>
      </c>
      <c r="P2540" s="62">
        <f t="shared" si="39"/>
        <v>0.92019849780510699</v>
      </c>
      <c r="Q2540" s="22">
        <v>43844</v>
      </c>
      <c r="R2540" s="99">
        <v>1211142.63848438</v>
      </c>
      <c r="S2540" s="99">
        <v>1454770.5695918</v>
      </c>
      <c r="T2540" s="19"/>
      <c r="U2540" s="23">
        <v>-7.7914647681609503E-3</v>
      </c>
      <c r="V2540" s="63">
        <v>-1.3371677636314401</v>
      </c>
      <c r="W2540" s="23">
        <v>7.1680280670989305E-2</v>
      </c>
      <c r="X2540" s="63">
        <v>-2.4347418975667101</v>
      </c>
      <c r="Y2540" s="23">
        <v>-3.0793989004450899E-2</v>
      </c>
      <c r="Z2540" s="63">
        <v>10.1212044801359</v>
      </c>
      <c r="AA2540" s="23">
        <v>0.11156999067316101</v>
      </c>
      <c r="AB2540" s="63">
        <v>28.063614776969199</v>
      </c>
      <c r="AC2540" s="23">
        <v>0.123727401276556</v>
      </c>
      <c r="AD2540" s="63">
        <v>32.440037375199601</v>
      </c>
      <c r="AE2540" s="23">
        <v>0.100146338958439</v>
      </c>
      <c r="AF2540" s="64">
        <v>22.207975479803299</v>
      </c>
      <c r="AG2540" s="23">
        <v>1.8047343330181299E-2</v>
      </c>
      <c r="AH2540" s="63">
        <v>-4.2900914677375104</v>
      </c>
      <c r="AI2540" s="23">
        <v>-1.3435198407933099E-2</v>
      </c>
      <c r="AJ2540" s="63">
        <v>8.7425931314064709</v>
      </c>
      <c r="AK2540" s="23">
        <v>0.27018131035962101</v>
      </c>
      <c r="AL2540" s="23">
        <v>1.51050429540192E-2</v>
      </c>
      <c r="AM2540" s="63">
        <v>-104.34939598094201</v>
      </c>
      <c r="AN2540" s="19"/>
      <c r="AO2540" s="26">
        <v>3.37416356087488E-2</v>
      </c>
      <c r="AP2540" s="26">
        <v>-5.0290115442330703E-2</v>
      </c>
      <c r="AQ2540" s="26">
        <v>0.135187107249367</v>
      </c>
      <c r="AR2540" s="26">
        <v>-0.13737945026339701</v>
      </c>
      <c r="AS2540" s="24">
        <v>7</v>
      </c>
      <c r="AT2540" s="24">
        <v>5</v>
      </c>
      <c r="AU2540" s="24">
        <v>6</v>
      </c>
      <c r="AV2540" s="25">
        <v>6</v>
      </c>
      <c r="AW2540" s="19"/>
      <c r="AX2540" s="29">
        <v>0.19722927710186899</v>
      </c>
      <c r="AY2540" s="30">
        <v>0.50268937838336603</v>
      </c>
      <c r="AZ2540" s="30">
        <v>0.88920722155489795</v>
      </c>
      <c r="BA2540" s="30">
        <v>0.718248933641917</v>
      </c>
      <c r="BB2540" s="62">
        <v>2.03263762209826E-2</v>
      </c>
      <c r="BC2540" s="108">
        <v>-25.485439962561902</v>
      </c>
      <c r="BD2540" s="22">
        <v>43844</v>
      </c>
      <c r="BE2540" s="22">
        <v>43910</v>
      </c>
      <c r="BF2540" s="24"/>
      <c r="BG2540" s="22"/>
    </row>
    <row r="2541" spans="2:59" x14ac:dyDescent="0.25">
      <c r="B2541" s="17" t="s">
        <v>2555</v>
      </c>
      <c r="C2541" s="17" t="s">
        <v>6821</v>
      </c>
      <c r="D2541" s="17" t="s">
        <v>3429</v>
      </c>
      <c r="E2541" s="20" t="s">
        <v>7399</v>
      </c>
      <c r="F2541" s="20" t="s">
        <v>3155</v>
      </c>
      <c r="G2541" s="82" t="s">
        <v>7252</v>
      </c>
      <c r="H2541" s="85" t="s">
        <v>7280</v>
      </c>
      <c r="I2541" s="21" t="s">
        <v>7418</v>
      </c>
      <c r="J2541" s="21" t="s">
        <v>8721</v>
      </c>
      <c r="L2541" s="22">
        <v>44015</v>
      </c>
      <c r="M2541" s="98">
        <v>96420.276226043701</v>
      </c>
      <c r="N2541" s="94">
        <v>96420.276226043701</v>
      </c>
      <c r="O2541" s="94">
        <v>103433.834789991</v>
      </c>
      <c r="P2541" s="62">
        <f t="shared" si="39"/>
        <v>0.9321928015316514</v>
      </c>
      <c r="Q2541" s="22">
        <v>43844</v>
      </c>
      <c r="R2541" s="99">
        <v>18362.8067224121</v>
      </c>
      <c r="S2541" s="99">
        <v>17142.525696624802</v>
      </c>
      <c r="T2541" s="19"/>
      <c r="U2541" s="23">
        <v>-7.7157808264019002E-3</v>
      </c>
      <c r="V2541" s="63">
        <v>-1.3295993694555399</v>
      </c>
      <c r="W2541" s="23">
        <v>7.41177104500821E-2</v>
      </c>
      <c r="X2541" s="63">
        <v>-2.1909989196574302</v>
      </c>
      <c r="Y2541" s="23">
        <v>-1.7345434561320899E-2</v>
      </c>
      <c r="Z2541" s="63">
        <v>11.466059924452599</v>
      </c>
      <c r="AA2541" s="23">
        <v>0.14283746631554101</v>
      </c>
      <c r="AB2541" s="63">
        <v>31.190362341207202</v>
      </c>
      <c r="AC2541" s="23">
        <v>0.187807242258859</v>
      </c>
      <c r="AD2541" s="63">
        <v>38.848021473444497</v>
      </c>
      <c r="AE2541" s="23">
        <v>0.19553397032723299</v>
      </c>
      <c r="AF2541" s="64">
        <v>31.7467386166973</v>
      </c>
      <c r="AG2541" s="23">
        <v>1.8279157882716401E-2</v>
      </c>
      <c r="AH2541" s="63">
        <v>-4.2669100124839998</v>
      </c>
      <c r="AI2541" s="23">
        <v>4.8087158756970899E-4</v>
      </c>
      <c r="AJ2541" s="63">
        <v>10.134200130967701</v>
      </c>
      <c r="AK2541" s="23">
        <v>0.34765426350175399</v>
      </c>
      <c r="AL2541" s="23">
        <v>6.2563631157900104E-2</v>
      </c>
      <c r="AM2541" s="63">
        <v>22.624960964662002</v>
      </c>
      <c r="AN2541" s="19"/>
      <c r="AO2541" s="26">
        <v>3.3819718886661597E-2</v>
      </c>
      <c r="AP2541" s="26">
        <v>-5.0218705303486801E-2</v>
      </c>
      <c r="AQ2541" s="26">
        <v>0.137771670708462</v>
      </c>
      <c r="AR2541" s="26">
        <v>-0.13535328145735501</v>
      </c>
      <c r="AS2541" s="24">
        <v>7</v>
      </c>
      <c r="AT2541" s="24">
        <v>5</v>
      </c>
      <c r="AU2541" s="24">
        <v>7</v>
      </c>
      <c r="AV2541" s="25">
        <v>5</v>
      </c>
      <c r="AW2541" s="19"/>
      <c r="AX2541" s="29">
        <v>0.197112050451105</v>
      </c>
      <c r="AY2541" s="30">
        <v>0.65096145991446996</v>
      </c>
      <c r="AZ2541" s="30">
        <v>0.99617073726858496</v>
      </c>
      <c r="BA2541" s="30">
        <v>0.93545676402391098</v>
      </c>
      <c r="BB2541" s="62">
        <v>2.03163666478576E-2</v>
      </c>
      <c r="BC2541" s="108">
        <v>-25.1121436527756</v>
      </c>
      <c r="BD2541" s="22">
        <v>43844</v>
      </c>
      <c r="BE2541" s="22">
        <v>43910</v>
      </c>
      <c r="BF2541" s="24"/>
      <c r="BG2541" s="22"/>
    </row>
    <row r="2542" spans="2:59" x14ac:dyDescent="0.25">
      <c r="B2542" s="17" t="s">
        <v>2556</v>
      </c>
      <c r="C2542" s="17" t="s">
        <v>6822</v>
      </c>
      <c r="D2542" s="17" t="s">
        <v>3429</v>
      </c>
      <c r="E2542" s="20" t="s">
        <v>7290</v>
      </c>
      <c r="F2542" s="20" t="s">
        <v>3155</v>
      </c>
      <c r="G2542" s="82" t="s">
        <v>7252</v>
      </c>
      <c r="H2542" s="85" t="s">
        <v>7280</v>
      </c>
      <c r="I2542" s="21" t="s">
        <v>7418</v>
      </c>
      <c r="J2542" s="21" t="s">
        <v>8722</v>
      </c>
      <c r="L2542" s="22">
        <v>44015</v>
      </c>
      <c r="M2542" s="98">
        <v>234811.28317809099</v>
      </c>
      <c r="N2542" s="94">
        <v>234811.28317809099</v>
      </c>
      <c r="O2542" s="94">
        <v>252423.07014608401</v>
      </c>
      <c r="P2542" s="62">
        <f t="shared" si="39"/>
        <v>0.93022909135127541</v>
      </c>
      <c r="Q2542" s="22">
        <v>43844</v>
      </c>
      <c r="R2542" s="99">
        <v>1616467.67616016</v>
      </c>
      <c r="S2542" s="99">
        <v>1731566.96371875</v>
      </c>
      <c r="T2542" s="19"/>
      <c r="U2542" s="23">
        <v>-7.7289628761718597E-3</v>
      </c>
      <c r="V2542" s="63">
        <v>-1.3309175744325299</v>
      </c>
      <c r="W2542" s="23">
        <v>7.3719515316042802E-2</v>
      </c>
      <c r="X2542" s="63">
        <v>-2.2308184330613599</v>
      </c>
      <c r="Y2542" s="23">
        <v>-1.9546948449715301E-2</v>
      </c>
      <c r="Z2542" s="63">
        <v>11.2459085356095</v>
      </c>
      <c r="AA2542" s="23">
        <v>0.13770016889800901</v>
      </c>
      <c r="AB2542" s="63">
        <v>30.676632599468601</v>
      </c>
      <c r="AC2542" s="23">
        <v>0.17714911281655099</v>
      </c>
      <c r="AD2542" s="63">
        <v>37.782208529184601</v>
      </c>
      <c r="AE2542" s="23">
        <v>0.179495765463798</v>
      </c>
      <c r="AF2542" s="64">
        <v>30.142918130353799</v>
      </c>
      <c r="AG2542" s="23">
        <v>1.82407247393712E-2</v>
      </c>
      <c r="AH2542" s="63">
        <v>-4.2707533268185198</v>
      </c>
      <c r="AI2542" s="23">
        <v>-1.79677931646438E-3</v>
      </c>
      <c r="AJ2542" s="63">
        <v>9.9064350405533297</v>
      </c>
      <c r="AK2542" s="23">
        <v>1.0335967572976399</v>
      </c>
      <c r="AL2542" s="23">
        <v>4.5500066171371097E-2</v>
      </c>
      <c r="AM2542" s="63">
        <v>-28.0078512871405</v>
      </c>
      <c r="AN2542" s="19"/>
      <c r="AO2542" s="26">
        <v>3.3806956711487098E-2</v>
      </c>
      <c r="AP2542" s="26">
        <v>-5.0229872536874602E-2</v>
      </c>
      <c r="AQ2542" s="26">
        <v>0.137353285279532</v>
      </c>
      <c r="AR2542" s="26">
        <v>-0.13568191709244301</v>
      </c>
      <c r="AS2542" s="24">
        <v>7</v>
      </c>
      <c r="AT2542" s="24">
        <v>5</v>
      </c>
      <c r="AU2542" s="24">
        <v>7</v>
      </c>
      <c r="AV2542" s="25">
        <v>5</v>
      </c>
      <c r="AW2542" s="19"/>
      <c r="AX2542" s="29">
        <v>0.19713093651575</v>
      </c>
      <c r="AY2542" s="30">
        <v>0.62659860930398303</v>
      </c>
      <c r="AZ2542" s="30">
        <v>0.97860151142140195</v>
      </c>
      <c r="BA2542" s="30">
        <v>0.89960634299586695</v>
      </c>
      <c r="BB2542" s="62">
        <v>2.03179759800696E-2</v>
      </c>
      <c r="BC2542" s="108">
        <v>-25.173108958842899</v>
      </c>
      <c r="BD2542" s="22">
        <v>43844</v>
      </c>
      <c r="BE2542" s="22">
        <v>43910</v>
      </c>
      <c r="BF2542" s="24"/>
      <c r="BG2542" s="22"/>
    </row>
    <row r="2543" spans="2:59" x14ac:dyDescent="0.25">
      <c r="B2543" s="17" t="s">
        <v>2557</v>
      </c>
      <c r="C2543" s="17" t="s">
        <v>6823</v>
      </c>
      <c r="D2543" s="17" t="s">
        <v>3429</v>
      </c>
      <c r="E2543" s="20" t="s">
        <v>7300</v>
      </c>
      <c r="F2543" s="20" t="s">
        <v>3155</v>
      </c>
      <c r="G2543" s="82" t="s">
        <v>7252</v>
      </c>
      <c r="H2543" s="85" t="s">
        <v>7280</v>
      </c>
      <c r="I2543" s="21" t="s">
        <v>7418</v>
      </c>
      <c r="J2543" s="21" t="s">
        <v>8723</v>
      </c>
      <c r="L2543" s="22">
        <v>44015</v>
      </c>
      <c r="M2543" s="98">
        <v>89400.083662033096</v>
      </c>
      <c r="N2543" s="94">
        <v>89400.083662033096</v>
      </c>
      <c r="O2543" s="94">
        <v>95540.119194030805</v>
      </c>
      <c r="P2543" s="62">
        <f t="shared" si="39"/>
        <v>0.93573343236543371</v>
      </c>
      <c r="Q2543" s="22">
        <v>43844</v>
      </c>
      <c r="R2543" s="99">
        <v>1203.70277639961</v>
      </c>
      <c r="S2543" s="99">
        <v>1119.0700450439499</v>
      </c>
      <c r="T2543" s="19"/>
      <c r="U2543" s="23">
        <v>-7.6968410103290799E-3</v>
      </c>
      <c r="V2543" s="63">
        <v>-1.3277053878482501</v>
      </c>
      <c r="W2543" s="23">
        <v>7.4767844362213495E-2</v>
      </c>
      <c r="X2543" s="63">
        <v>-2.1259855284442901</v>
      </c>
      <c r="Y2543" s="23">
        <v>-1.33553234081774E-2</v>
      </c>
      <c r="Z2543" s="63">
        <v>11.865071039763301</v>
      </c>
      <c r="AA2543" s="23">
        <v>0.151931429980323</v>
      </c>
      <c r="AB2543" s="63">
        <v>32.099758707685403</v>
      </c>
      <c r="AC2543" s="23">
        <v>0.15231231778496301</v>
      </c>
      <c r="AD2543" s="63">
        <v>35.298529026040299</v>
      </c>
      <c r="AE2543" s="23">
        <v>0.16842914708104201</v>
      </c>
      <c r="AF2543" s="64">
        <v>29.0362562920782</v>
      </c>
      <c r="AG2543" s="23">
        <v>1.8341506096476199E-2</v>
      </c>
      <c r="AH2543" s="63">
        <v>-4.2606751911080201</v>
      </c>
      <c r="AI2543" s="23">
        <v>4.6067103994573699E-3</v>
      </c>
      <c r="AJ2543" s="63">
        <v>10.546784012156399</v>
      </c>
      <c r="AK2543" s="23">
        <v>0.29060319997195599</v>
      </c>
      <c r="AL2543" s="23">
        <v>5.3836068515011E-2</v>
      </c>
      <c r="AM2543" s="63">
        <v>20.613853191578499</v>
      </c>
      <c r="AN2543" s="19"/>
      <c r="AO2543" s="26">
        <v>3.3842735974758398E-2</v>
      </c>
      <c r="AP2543" s="26">
        <v>-5.0195564083915102E-2</v>
      </c>
      <c r="AQ2543" s="26">
        <v>0.13850987074693</v>
      </c>
      <c r="AR2543" s="26">
        <v>-0.13481217144551899</v>
      </c>
      <c r="AS2543" s="24">
        <v>7</v>
      </c>
      <c r="AT2543" s="24">
        <v>5</v>
      </c>
      <c r="AU2543" s="24">
        <v>7</v>
      </c>
      <c r="AV2543" s="25">
        <v>5</v>
      </c>
      <c r="AW2543" s="19"/>
      <c r="AX2543" s="29">
        <v>0.19707962951593799</v>
      </c>
      <c r="AY2543" s="30">
        <v>0.69403563583000505</v>
      </c>
      <c r="AZ2543" s="30">
        <v>1.0272215601980901</v>
      </c>
      <c r="BA2543" s="30">
        <v>0.99900904601145202</v>
      </c>
      <c r="BB2543" s="62">
        <v>2.0313631548742699E-2</v>
      </c>
      <c r="BC2543" s="108">
        <v>-25.002740903495599</v>
      </c>
      <c r="BD2543" s="22">
        <v>43844</v>
      </c>
      <c r="BE2543" s="22">
        <v>43910</v>
      </c>
      <c r="BF2543" s="24"/>
      <c r="BG2543" s="22"/>
    </row>
    <row r="2544" spans="2:59" x14ac:dyDescent="0.25">
      <c r="B2544" s="17" t="s">
        <v>2558</v>
      </c>
      <c r="C2544" s="17" t="s">
        <v>6824</v>
      </c>
      <c r="D2544" s="17" t="s">
        <v>3429</v>
      </c>
      <c r="E2544" s="20" t="s">
        <v>7337</v>
      </c>
      <c r="F2544" s="20" t="s">
        <v>3155</v>
      </c>
      <c r="G2544" s="82" t="s">
        <v>7252</v>
      </c>
      <c r="H2544" s="85" t="s">
        <v>7280</v>
      </c>
      <c r="I2544" s="21" t="s">
        <v>7418</v>
      </c>
      <c r="J2544" s="21" t="s">
        <v>8724</v>
      </c>
      <c r="L2544" s="22">
        <v>44015</v>
      </c>
      <c r="M2544" s="98">
        <v>91741.675412058801</v>
      </c>
      <c r="N2544" s="94">
        <v>91741.675412058801</v>
      </c>
      <c r="O2544" s="94">
        <v>99139.751801967606</v>
      </c>
      <c r="P2544" s="62">
        <f t="shared" si="39"/>
        <v>0.92537729563125681</v>
      </c>
      <c r="Q2544" s="22">
        <v>43844</v>
      </c>
      <c r="R2544" s="99">
        <v>194867.176997314</v>
      </c>
      <c r="S2544" s="99">
        <v>197660.08351806601</v>
      </c>
      <c r="T2544" s="19"/>
      <c r="U2544" s="23">
        <v>-7.7587923024111704E-3</v>
      </c>
      <c r="V2544" s="63">
        <v>-1.33390051705646</v>
      </c>
      <c r="W2544" s="23">
        <v>7.2735180108793401E-2</v>
      </c>
      <c r="X2544" s="63">
        <v>-2.3292519537862999</v>
      </c>
      <c r="Y2544" s="23">
        <v>-2.4989353828459598E-2</v>
      </c>
      <c r="Z2544" s="63">
        <v>10.701667997738699</v>
      </c>
      <c r="AA2544" s="23">
        <v>0.12500874259611</v>
      </c>
      <c r="AB2544" s="63">
        <v>29.4074899692787</v>
      </c>
      <c r="AC2544" s="23">
        <v>0.15105418460559999</v>
      </c>
      <c r="AD2544" s="63">
        <v>35.172715708089498</v>
      </c>
      <c r="AE2544" s="23">
        <v>0.14050942834554001</v>
      </c>
      <c r="AF2544" s="64">
        <v>26.244284418528</v>
      </c>
      <c r="AG2544" s="23">
        <v>1.81474836717825E-2</v>
      </c>
      <c r="AH2544" s="63">
        <v>-4.2800774335773903</v>
      </c>
      <c r="AI2544" s="23">
        <v>-7.4291593882662701E-3</v>
      </c>
      <c r="AJ2544" s="63">
        <v>9.3431970333767804</v>
      </c>
      <c r="AK2544" s="23">
        <v>0.332660411848337</v>
      </c>
      <c r="AL2544" s="23">
        <v>5.91169032868493E-2</v>
      </c>
      <c r="AM2544" s="63">
        <v>21.971065105579299</v>
      </c>
      <c r="AN2544" s="19"/>
      <c r="AO2544" s="26">
        <v>3.3775606974813903E-2</v>
      </c>
      <c r="AP2544" s="26">
        <v>-5.02586960938061E-2</v>
      </c>
      <c r="AQ2544" s="26">
        <v>0.136306007800158</v>
      </c>
      <c r="AR2544" s="26">
        <v>-0.13650291527490499</v>
      </c>
      <c r="AS2544" s="24">
        <v>7</v>
      </c>
      <c r="AT2544" s="24">
        <v>5</v>
      </c>
      <c r="AU2544" s="24">
        <v>6</v>
      </c>
      <c r="AV2544" s="25">
        <v>6</v>
      </c>
      <c r="AW2544" s="19"/>
      <c r="AX2544" s="29">
        <v>0.197177728449169</v>
      </c>
      <c r="AY2544" s="30">
        <v>0.56640969395084495</v>
      </c>
      <c r="AZ2544" s="30">
        <v>0.93519103964263195</v>
      </c>
      <c r="BA2544" s="30">
        <v>0.81130802911775401</v>
      </c>
      <c r="BB2544" s="62">
        <v>2.0321961185000001E-2</v>
      </c>
      <c r="BC2544" s="108">
        <v>-25.324065716908098</v>
      </c>
      <c r="BD2544" s="22">
        <v>43844</v>
      </c>
      <c r="BE2544" s="22">
        <v>43910</v>
      </c>
      <c r="BF2544" s="24"/>
      <c r="BG2544" s="22"/>
    </row>
    <row r="2545" spans="2:59" x14ac:dyDescent="0.25">
      <c r="B2545" s="17" t="s">
        <v>2559</v>
      </c>
      <c r="C2545" s="17" t="s">
        <v>6825</v>
      </c>
      <c r="D2545" s="17" t="s">
        <v>3429</v>
      </c>
      <c r="E2545" s="20" t="s">
        <v>7367</v>
      </c>
      <c r="F2545" s="20" t="s">
        <v>3155</v>
      </c>
      <c r="G2545" s="82" t="s">
        <v>7252</v>
      </c>
      <c r="H2545" s="85" t="s">
        <v>7280</v>
      </c>
      <c r="I2545" s="21" t="s">
        <v>7418</v>
      </c>
      <c r="J2545" s="21" t="s">
        <v>2982</v>
      </c>
      <c r="L2545" s="22">
        <v>44015</v>
      </c>
      <c r="M2545" s="98">
        <v>227100.391396046</v>
      </c>
      <c r="N2545" s="94">
        <v>227100.391396046</v>
      </c>
      <c r="O2545" s="94">
        <v>243814.062881947</v>
      </c>
      <c r="P2545" s="62">
        <f t="shared" si="39"/>
        <v>0.93144910802789238</v>
      </c>
      <c r="Q2545" s="22">
        <v>43844</v>
      </c>
      <c r="R2545" s="99">
        <v>2355675.9600781202</v>
      </c>
      <c r="S2545" s="99">
        <v>2147524.3874726598</v>
      </c>
      <c r="T2545" s="19"/>
      <c r="U2545" s="23">
        <v>-7.7213314552864202E-3</v>
      </c>
      <c r="V2545" s="63">
        <v>-1.33015443234399</v>
      </c>
      <c r="W2545" s="23">
        <v>7.3966425381513504E-2</v>
      </c>
      <c r="X2545" s="63">
        <v>-2.2061274265142901</v>
      </c>
      <c r="Y2545" s="23">
        <v>-1.8177852284679798E-2</v>
      </c>
      <c r="Z2545" s="63">
        <v>11.382818152109399</v>
      </c>
      <c r="AA2545" s="23">
        <v>0.14089729073020901</v>
      </c>
      <c r="AB2545" s="63">
        <v>30.996344782674001</v>
      </c>
      <c r="AC2545" s="23">
        <v>0.183767569667834</v>
      </c>
      <c r="AD2545" s="63">
        <v>38.444054214342003</v>
      </c>
      <c r="AE2545" s="23">
        <v>0.18766617207438699</v>
      </c>
      <c r="AF2545" s="64">
        <v>30.9599587914126</v>
      </c>
      <c r="AG2545" s="23">
        <v>1.8264020603964998E-2</v>
      </c>
      <c r="AH2545" s="63">
        <v>-4.2684237403591396</v>
      </c>
      <c r="AI2545" s="23">
        <v>-3.7985503513482399E-4</v>
      </c>
      <c r="AJ2545" s="63">
        <v>10.0481274686899</v>
      </c>
      <c r="AK2545" s="23">
        <v>0.33111163412278999</v>
      </c>
      <c r="AL2545" s="23">
        <v>5.9897729663134697E-2</v>
      </c>
      <c r="AM2545" s="63">
        <v>20.9706980267656</v>
      </c>
      <c r="AN2545" s="19"/>
      <c r="AO2545" s="26">
        <v>3.3814949674706399E-2</v>
      </c>
      <c r="AP2545" s="26">
        <v>-5.0222694139883998E-2</v>
      </c>
      <c r="AQ2545" s="26">
        <v>0.13761485588838701</v>
      </c>
      <c r="AR2545" s="26">
        <v>-0.135477101604047</v>
      </c>
      <c r="AS2545" s="24">
        <v>7</v>
      </c>
      <c r="AT2545" s="24">
        <v>5</v>
      </c>
      <c r="AU2545" s="24">
        <v>7</v>
      </c>
      <c r="AV2545" s="25">
        <v>5</v>
      </c>
      <c r="AW2545" s="19"/>
      <c r="AX2545" s="29">
        <v>0.197119373142777</v>
      </c>
      <c r="AY2545" s="30">
        <v>0.641759554768214</v>
      </c>
      <c r="AZ2545" s="30">
        <v>0.98953212360174803</v>
      </c>
      <c r="BA2545" s="30">
        <v>0.92190833753102197</v>
      </c>
      <c r="BB2545" s="62">
        <v>2.0316993732994899E-2</v>
      </c>
      <c r="BC2545" s="108">
        <v>-25.135292959486801</v>
      </c>
      <c r="BD2545" s="22">
        <v>43844</v>
      </c>
      <c r="BE2545" s="22">
        <v>43910</v>
      </c>
      <c r="BF2545" s="24"/>
      <c r="BG2545" s="22"/>
    </row>
    <row r="2546" spans="2:59" x14ac:dyDescent="0.25">
      <c r="B2546" s="17" t="s">
        <v>2560</v>
      </c>
      <c r="C2546" s="17" t="s">
        <v>6826</v>
      </c>
      <c r="D2546" s="17" t="s">
        <v>3429</v>
      </c>
      <c r="E2546" s="20" t="s">
        <v>7312</v>
      </c>
      <c r="F2546" s="20" t="s">
        <v>3155</v>
      </c>
      <c r="G2546" s="82" t="s">
        <v>7252</v>
      </c>
      <c r="H2546" s="85" t="s">
        <v>7280</v>
      </c>
      <c r="I2546" s="21" t="s">
        <v>7418</v>
      </c>
      <c r="J2546" s="21" t="s">
        <v>8725</v>
      </c>
      <c r="L2546" s="22">
        <v>44015</v>
      </c>
      <c r="M2546" s="98">
        <v>73362.451418042197</v>
      </c>
      <c r="N2546" s="94">
        <v>73362.451418042197</v>
      </c>
      <c r="O2546" s="94">
        <v>78273.811980009094</v>
      </c>
      <c r="P2546" s="62">
        <f t="shared" si="39"/>
        <v>0.93725410277422994</v>
      </c>
      <c r="Q2546" s="22">
        <v>43844</v>
      </c>
      <c r="R2546" s="99">
        <v>619817.33431445295</v>
      </c>
      <c r="S2546" s="99">
        <v>707257.90588085901</v>
      </c>
      <c r="T2546" s="19"/>
      <c r="U2546" s="23">
        <v>-7.6855704110130301E-3</v>
      </c>
      <c r="V2546" s="63">
        <v>-1.3265783279166501</v>
      </c>
      <c r="W2546" s="23">
        <v>7.5140039585676305E-2</v>
      </c>
      <c r="X2546" s="63">
        <v>-2.0887660060980102</v>
      </c>
      <c r="Y2546" s="23">
        <v>-1.1664315471534801E-2</v>
      </c>
      <c r="Z2546" s="63">
        <v>12.034171833423899</v>
      </c>
      <c r="AA2546" s="23">
        <v>0.15618090171847099</v>
      </c>
      <c r="AB2546" s="63">
        <v>32.524705881485701</v>
      </c>
      <c r="AC2546" s="23">
        <v>0.215677272301109</v>
      </c>
      <c r="AD2546" s="63">
        <v>41.635024477669504</v>
      </c>
      <c r="AE2546" s="23"/>
      <c r="AF2546" s="64"/>
      <c r="AG2546" s="23">
        <v>1.83742843291839E-2</v>
      </c>
      <c r="AH2546" s="63">
        <v>-4.2573973678372603</v>
      </c>
      <c r="AI2546" s="23">
        <v>6.3609688695578396E-3</v>
      </c>
      <c r="AJ2546" s="63">
        <v>10.7222098591592</v>
      </c>
      <c r="AK2546" s="23">
        <v>0.18387637842184601</v>
      </c>
      <c r="AL2546" s="23">
        <v>6.1920714622829102E-2</v>
      </c>
      <c r="AM2546" s="63">
        <v>41.780966667691203</v>
      </c>
      <c r="AN2546" s="19"/>
      <c r="AO2546" s="26">
        <v>3.3853063852802699E-2</v>
      </c>
      <c r="AP2546" s="26">
        <v>-5.01884095137939E-2</v>
      </c>
      <c r="AQ2546" s="26">
        <v>0.13885759593904401</v>
      </c>
      <c r="AR2546" s="26">
        <v>-0.13450460799693201</v>
      </c>
      <c r="AS2546" s="24">
        <v>7</v>
      </c>
      <c r="AT2546" s="24">
        <v>5</v>
      </c>
      <c r="AU2546" s="24">
        <v>7</v>
      </c>
      <c r="AV2546" s="25">
        <v>5</v>
      </c>
      <c r="AW2546" s="19"/>
      <c r="AX2546" s="29">
        <v>0.19706493456062199</v>
      </c>
      <c r="AY2546" s="30">
        <v>0.71423191726080404</v>
      </c>
      <c r="AZ2546" s="30">
        <v>1.0417712807902699</v>
      </c>
      <c r="BA2546" s="30">
        <v>1.02884424776494</v>
      </c>
      <c r="BB2546" s="62">
        <v>2.0312373814995201E-2</v>
      </c>
      <c r="BC2546" s="108">
        <v>-24.955929561750999</v>
      </c>
      <c r="BD2546" s="22">
        <v>43844</v>
      </c>
      <c r="BE2546" s="22">
        <v>43910</v>
      </c>
      <c r="BF2546" s="24"/>
      <c r="BG2546" s="22"/>
    </row>
    <row r="2547" spans="2:59" x14ac:dyDescent="0.25">
      <c r="B2547" s="17" t="s">
        <v>2561</v>
      </c>
      <c r="C2547" s="17" t="s">
        <v>6827</v>
      </c>
      <c r="D2547" s="17" t="s">
        <v>3429</v>
      </c>
      <c r="E2547" s="20" t="s">
        <v>7376</v>
      </c>
      <c r="F2547" s="20" t="s">
        <v>3155</v>
      </c>
      <c r="G2547" s="82" t="s">
        <v>7252</v>
      </c>
      <c r="H2547" s="85" t="s">
        <v>7280</v>
      </c>
      <c r="I2547" s="21" t="s">
        <v>7418</v>
      </c>
      <c r="J2547" s="21" t="s">
        <v>8726</v>
      </c>
      <c r="L2547" s="22">
        <v>44015</v>
      </c>
      <c r="M2547" s="98">
        <v>82192.563758015604</v>
      </c>
      <c r="N2547" s="94">
        <v>82192.563758015604</v>
      </c>
      <c r="O2547" s="94">
        <v>87380.9882400036</v>
      </c>
      <c r="P2547" s="62">
        <f t="shared" si="39"/>
        <v>0.94062295945043228</v>
      </c>
      <c r="Q2547" s="22">
        <v>43844</v>
      </c>
      <c r="R2547" s="99">
        <v>6224910.14023438</v>
      </c>
      <c r="S2547" s="99">
        <v>5532003.0561250001</v>
      </c>
      <c r="T2547" s="19"/>
      <c r="U2547" s="23">
        <v>-7.6645123072012203E-3</v>
      </c>
      <c r="V2547" s="63">
        <v>-1.3244725175354699</v>
      </c>
      <c r="W2547" s="23">
        <v>7.5815421627339702E-2</v>
      </c>
      <c r="X2547" s="63">
        <v>-2.0212278019316701</v>
      </c>
      <c r="Y2547" s="23">
        <v>-7.8826567114447191E-3</v>
      </c>
      <c r="Z2547" s="63">
        <v>12.4123377094365</v>
      </c>
      <c r="AA2547" s="23">
        <v>0.165122842256096</v>
      </c>
      <c r="AB2547" s="63">
        <v>33.418899935262701</v>
      </c>
      <c r="AC2547" s="23"/>
      <c r="AD2547" s="63"/>
      <c r="AE2547" s="23"/>
      <c r="AF2547" s="64"/>
      <c r="AG2547" s="23">
        <v>1.84390343329142E-2</v>
      </c>
      <c r="AH2547" s="63">
        <v>-4.2509223674642298</v>
      </c>
      <c r="AI2547" s="23">
        <v>1.0275483524310401E-2</v>
      </c>
      <c r="AJ2547" s="63">
        <v>11.1136613246344</v>
      </c>
      <c r="AK2547" s="23">
        <v>0.25245811440807298</v>
      </c>
      <c r="AL2547" s="23">
        <v>0.131855828567495</v>
      </c>
      <c r="AM2547" s="63">
        <v>46.339492465951501</v>
      </c>
      <c r="AN2547" s="19"/>
      <c r="AO2547" s="26">
        <v>3.3874977298182798E-2</v>
      </c>
      <c r="AP2547" s="26">
        <v>-5.0167833665036597E-2</v>
      </c>
      <c r="AQ2547" s="26">
        <v>0.13957918200685501</v>
      </c>
      <c r="AR2547" s="26">
        <v>-0.13393745623485301</v>
      </c>
      <c r="AS2547" s="24">
        <v>7</v>
      </c>
      <c r="AT2547" s="24">
        <v>5</v>
      </c>
      <c r="AU2547" s="24">
        <v>7</v>
      </c>
      <c r="AV2547" s="25">
        <v>5</v>
      </c>
      <c r="AW2547" s="19"/>
      <c r="AX2547" s="29">
        <v>0.197033692407422</v>
      </c>
      <c r="AY2547" s="30">
        <v>0.75663440511471003</v>
      </c>
      <c r="AZ2547" s="30">
        <v>1.07232424910035</v>
      </c>
      <c r="BA2547" s="30">
        <v>1.09166655224908</v>
      </c>
      <c r="BB2547" s="62">
        <v>2.03097302971946E-2</v>
      </c>
      <c r="BC2547" s="108">
        <v>-24.851320616085999</v>
      </c>
      <c r="BD2547" s="22">
        <v>43844</v>
      </c>
      <c r="BE2547" s="22">
        <v>43910</v>
      </c>
      <c r="BF2547" s="24"/>
      <c r="BG2547" s="22"/>
    </row>
    <row r="2548" spans="2:59" x14ac:dyDescent="0.25">
      <c r="B2548" s="17" t="s">
        <v>2562</v>
      </c>
      <c r="C2548" s="17" t="s">
        <v>6828</v>
      </c>
      <c r="D2548" s="17" t="s">
        <v>3429</v>
      </c>
      <c r="E2548" s="20" t="s">
        <v>7338</v>
      </c>
      <c r="F2548" s="20" t="s">
        <v>3155</v>
      </c>
      <c r="G2548" s="82" t="s">
        <v>7252</v>
      </c>
      <c r="H2548" s="85" t="s">
        <v>7280</v>
      </c>
      <c r="I2548" s="21" t="s">
        <v>7418</v>
      </c>
      <c r="J2548" s="21" t="s">
        <v>8727</v>
      </c>
      <c r="L2548" s="22">
        <v>44015</v>
      </c>
      <c r="M2548" s="98">
        <v>95710.201089978204</v>
      </c>
      <c r="N2548" s="94">
        <v>95710.201089978204</v>
      </c>
      <c r="O2548" s="94">
        <v>102710.76652205001</v>
      </c>
      <c r="P2548" s="62">
        <f t="shared" si="39"/>
        <v>0.9318419512469619</v>
      </c>
      <c r="Q2548" s="22">
        <v>43844</v>
      </c>
      <c r="R2548" s="99">
        <v>824.80308199977901</v>
      </c>
      <c r="S2548" s="99">
        <v>1854.6958719883</v>
      </c>
      <c r="T2548" s="19"/>
      <c r="U2548" s="23">
        <v>-7.7195175144879596E-3</v>
      </c>
      <c r="V2548" s="63">
        <v>-1.3299730382641399</v>
      </c>
      <c r="W2548" s="23">
        <v>7.3951277887317701E-2</v>
      </c>
      <c r="X2548" s="63">
        <v>-2.20764217593387</v>
      </c>
      <c r="Y2548" s="23">
        <v>-1.77186045320923E-2</v>
      </c>
      <c r="Z2548" s="63">
        <v>11.4287429273681</v>
      </c>
      <c r="AA2548" s="23">
        <v>0.141685116517765</v>
      </c>
      <c r="AB2548" s="63">
        <v>31.075127361429601</v>
      </c>
      <c r="AC2548" s="23">
        <v>0.18457915150443999</v>
      </c>
      <c r="AD2548" s="63">
        <v>38.525212397973498</v>
      </c>
      <c r="AE2548" s="23">
        <v>0.190270762701402</v>
      </c>
      <c r="AF2548" s="64">
        <v>31.220417854114199</v>
      </c>
      <c r="AG2548" s="23">
        <v>1.8265958475239999E-2</v>
      </c>
      <c r="AH2548" s="63">
        <v>-4.2682299532316401</v>
      </c>
      <c r="AI2548" s="23">
        <v>1.02164020063356E-4</v>
      </c>
      <c r="AJ2548" s="63">
        <v>10.0963293742097</v>
      </c>
      <c r="AK2548" s="23">
        <v>0.33774263214378197</v>
      </c>
      <c r="AL2548" s="23">
        <v>6.0969489824856303E-2</v>
      </c>
      <c r="AM2548" s="63">
        <v>21.6337978288648</v>
      </c>
      <c r="AN2548" s="19"/>
      <c r="AO2548" s="26">
        <v>3.3815975544712301E-2</v>
      </c>
      <c r="AP2548" s="26">
        <v>-5.0213709122544997E-2</v>
      </c>
      <c r="AQ2548" s="26">
        <v>0.137678385688632</v>
      </c>
      <c r="AR2548" s="26">
        <v>-0.135389384912705</v>
      </c>
      <c r="AS2548" s="24">
        <v>7</v>
      </c>
      <c r="AT2548" s="24">
        <v>5</v>
      </c>
      <c r="AU2548" s="24">
        <v>7</v>
      </c>
      <c r="AV2548" s="25">
        <v>5</v>
      </c>
      <c r="AW2548" s="19"/>
      <c r="AX2548" s="29">
        <v>0.197111514888238</v>
      </c>
      <c r="AY2548" s="30">
        <v>0.64541257018026998</v>
      </c>
      <c r="AZ2548" s="30">
        <v>0.99217569550273799</v>
      </c>
      <c r="BA2548" s="30">
        <v>0.92729057600990905</v>
      </c>
      <c r="BB2548" s="62">
        <v>2.0316241693435599E-2</v>
      </c>
      <c r="BC2548" s="108">
        <v>-25.120205104787601</v>
      </c>
      <c r="BD2548" s="22">
        <v>43844</v>
      </c>
      <c r="BE2548" s="22">
        <v>43910</v>
      </c>
      <c r="BF2548" s="24"/>
      <c r="BG2548" s="22"/>
    </row>
    <row r="2549" spans="2:59" x14ac:dyDescent="0.25">
      <c r="B2549" s="17" t="s">
        <v>2563</v>
      </c>
      <c r="C2549" s="17" t="s">
        <v>6829</v>
      </c>
      <c r="D2549" s="17" t="s">
        <v>3430</v>
      </c>
      <c r="E2549" s="20" t="s">
        <v>7289</v>
      </c>
      <c r="F2549" s="20" t="s">
        <v>3155</v>
      </c>
      <c r="G2549" s="82" t="s">
        <v>7251</v>
      </c>
      <c r="H2549" s="85" t="s">
        <v>7264</v>
      </c>
      <c r="I2549" s="21" t="s">
        <v>7417</v>
      </c>
      <c r="J2549" s="21" t="s">
        <v>8728</v>
      </c>
      <c r="L2549" s="22">
        <v>44015</v>
      </c>
      <c r="M2549" s="98">
        <v>1358.23650000058</v>
      </c>
      <c r="N2549" s="94">
        <v>1358.23650000058</v>
      </c>
      <c r="O2549" s="94">
        <v>1501.72409999929</v>
      </c>
      <c r="P2549" s="62">
        <f t="shared" si="39"/>
        <v>0.90445142353460406</v>
      </c>
      <c r="Q2549" s="22">
        <v>43881</v>
      </c>
      <c r="R2549" s="99">
        <v>6026689.8720000004</v>
      </c>
      <c r="S2549" s="99">
        <v>6639034.1101953099</v>
      </c>
      <c r="T2549" s="19"/>
      <c r="U2549" s="23">
        <v>-6.5880287183972498E-4</v>
      </c>
      <c r="V2549" s="63">
        <v>-0.623901573999319</v>
      </c>
      <c r="W2549" s="23">
        <v>3.6648849029006697E-2</v>
      </c>
      <c r="X2549" s="63">
        <v>-5.9378850617649697</v>
      </c>
      <c r="Y2549" s="23">
        <v>-4.4172041030833498E-2</v>
      </c>
      <c r="Z2549" s="63">
        <v>8.7833992774976704</v>
      </c>
      <c r="AA2549" s="23">
        <v>6.7593634572403999E-2</v>
      </c>
      <c r="AB2549" s="63">
        <v>23.6659791668935</v>
      </c>
      <c r="AC2549" s="23">
        <v>0.110703097381775</v>
      </c>
      <c r="AD2549" s="63">
        <v>31.137606985721501</v>
      </c>
      <c r="AE2549" s="23">
        <v>0.15113626520906101</v>
      </c>
      <c r="AF2549" s="64">
        <v>27.306968104880099</v>
      </c>
      <c r="AG2549" s="23">
        <v>-4.0193069289671301E-3</v>
      </c>
      <c r="AH2549" s="63">
        <v>-6.4967564936523603</v>
      </c>
      <c r="AI2549" s="23">
        <v>-3.4449986819708997E-2</v>
      </c>
      <c r="AJ2549" s="63">
        <v>6.6411142902361497</v>
      </c>
      <c r="AK2549" s="23">
        <v>0.31622267230151901</v>
      </c>
      <c r="AL2549" s="23">
        <v>1.9024937953872698E-2</v>
      </c>
      <c r="AM2549" s="63">
        <v>-63.873261346656399</v>
      </c>
      <c r="AN2549" s="19"/>
      <c r="AO2549" s="26">
        <v>3.1171299200650499E-2</v>
      </c>
      <c r="AP2549" s="26">
        <v>-5.7314608885499198E-2</v>
      </c>
      <c r="AQ2549" s="26">
        <v>8.0061651659052602E-2</v>
      </c>
      <c r="AR2549" s="26">
        <v>-0.103154463286919</v>
      </c>
      <c r="AS2549" s="24">
        <v>7</v>
      </c>
      <c r="AT2549" s="24">
        <v>5</v>
      </c>
      <c r="AU2549" s="24">
        <v>7</v>
      </c>
      <c r="AV2549" s="25">
        <v>5</v>
      </c>
      <c r="AW2549" s="19"/>
      <c r="AX2549" s="29">
        <v>0.17258478010160599</v>
      </c>
      <c r="AY2549" s="30">
        <v>0.34934430586736198</v>
      </c>
      <c r="AZ2549" s="30">
        <v>0.78700294092232104</v>
      </c>
      <c r="BA2549" s="30">
        <v>0.46635146984272102</v>
      </c>
      <c r="BB2549" s="62">
        <v>1.7704362965960199E-2</v>
      </c>
      <c r="BC2549" s="108">
        <v>-24.666015548427801</v>
      </c>
      <c r="BD2549" s="22">
        <v>43881</v>
      </c>
      <c r="BE2549" s="22">
        <v>43913</v>
      </c>
      <c r="BF2549" s="24"/>
      <c r="BG2549" s="22"/>
    </row>
    <row r="2550" spans="2:59" x14ac:dyDescent="0.25">
      <c r="B2550" s="17" t="s">
        <v>2564</v>
      </c>
      <c r="C2550" s="17" t="s">
        <v>6830</v>
      </c>
      <c r="D2550" s="17" t="s">
        <v>3430</v>
      </c>
      <c r="E2550" s="20" t="s">
        <v>7290</v>
      </c>
      <c r="F2550" s="20" t="s">
        <v>3155</v>
      </c>
      <c r="G2550" s="82" t="s">
        <v>7251</v>
      </c>
      <c r="H2550" s="85" t="s">
        <v>7264</v>
      </c>
      <c r="I2550" s="21" t="s">
        <v>7417</v>
      </c>
      <c r="J2550" s="21" t="s">
        <v>8729</v>
      </c>
      <c r="L2550" s="22">
        <v>44015</v>
      </c>
      <c r="M2550" s="98">
        <v>2108.0097999982499</v>
      </c>
      <c r="N2550" s="94">
        <v>2108.0097999982499</v>
      </c>
      <c r="O2550" s="94">
        <v>2320.31670000032</v>
      </c>
      <c r="P2550" s="62">
        <f t="shared" si="39"/>
        <v>0.90850089558807179</v>
      </c>
      <c r="Q2550" s="22">
        <v>43881</v>
      </c>
      <c r="R2550" s="99">
        <v>6397083.5070000002</v>
      </c>
      <c r="S2550" s="99">
        <v>5153193.7367734397</v>
      </c>
      <c r="T2550" s="19"/>
      <c r="U2550" s="23">
        <v>-6.2545953733206304E-4</v>
      </c>
      <c r="V2550" s="63">
        <v>-0.62056724054855295</v>
      </c>
      <c r="W2550" s="23">
        <v>3.7686092849980903E-2</v>
      </c>
      <c r="X2550" s="63">
        <v>-5.8341606796675496</v>
      </c>
      <c r="Y2550" s="23">
        <v>-3.8354864566826997E-2</v>
      </c>
      <c r="Z2550" s="63">
        <v>9.3651169239019492</v>
      </c>
      <c r="AA2550" s="23">
        <v>8.0717369470221498E-2</v>
      </c>
      <c r="AB2550" s="63">
        <v>24.978352656675298</v>
      </c>
      <c r="AC2550" s="23">
        <v>0.13815907297073901</v>
      </c>
      <c r="AD2550" s="63">
        <v>33.883204544603402</v>
      </c>
      <c r="AE2550" s="23">
        <v>0.197637642324553</v>
      </c>
      <c r="AF2550" s="64">
        <v>31.957105816429198</v>
      </c>
      <c r="AG2550" s="23">
        <v>-3.9197089317894998E-3</v>
      </c>
      <c r="AH2550" s="63">
        <v>-6.4867966939345898</v>
      </c>
      <c r="AI2550" s="23">
        <v>-2.8476475691604702E-2</v>
      </c>
      <c r="AJ2550" s="63">
        <v>7.2384654030465798</v>
      </c>
      <c r="AK2550" s="23">
        <v>1.0648543442040701</v>
      </c>
      <c r="AL2550" s="23">
        <v>5.09893000689772E-2</v>
      </c>
      <c r="AM2550" s="63">
        <v>10.9899058436276</v>
      </c>
      <c r="AN2550" s="19"/>
      <c r="AO2550" s="26">
        <v>3.1274432667487403E-2</v>
      </c>
      <c r="AP2550" s="26">
        <v>-5.7283141903099001E-2</v>
      </c>
      <c r="AQ2550" s="26">
        <v>8.1144974708877299E-2</v>
      </c>
      <c r="AR2550" s="26">
        <v>-0.102227066026971</v>
      </c>
      <c r="AS2550" s="24">
        <v>7</v>
      </c>
      <c r="AT2550" s="24">
        <v>5</v>
      </c>
      <c r="AU2550" s="24">
        <v>7</v>
      </c>
      <c r="AV2550" s="25">
        <v>5</v>
      </c>
      <c r="AW2550" s="19"/>
      <c r="AX2550" s="29">
        <v>0.172575734095299</v>
      </c>
      <c r="AY2550" s="30">
        <v>0.42076804151929498</v>
      </c>
      <c r="AZ2550" s="30">
        <v>0.83623302682826794</v>
      </c>
      <c r="BA2550" s="30">
        <v>0.563027560737282</v>
      </c>
      <c r="BB2550" s="62">
        <v>1.77044710960035E-2</v>
      </c>
      <c r="BC2550" s="108">
        <v>-24.5856050598377</v>
      </c>
      <c r="BD2550" s="22">
        <v>43881</v>
      </c>
      <c r="BE2550" s="22">
        <v>43913</v>
      </c>
      <c r="BF2550" s="24"/>
      <c r="BG2550" s="22"/>
    </row>
    <row r="2551" spans="2:59" x14ac:dyDescent="0.25">
      <c r="B2551" s="17" t="s">
        <v>2565</v>
      </c>
      <c r="C2551" s="17" t="s">
        <v>6831</v>
      </c>
      <c r="D2551" s="17" t="s">
        <v>3430</v>
      </c>
      <c r="E2551" s="20" t="s">
        <v>7291</v>
      </c>
      <c r="F2551" s="20" t="s">
        <v>3155</v>
      </c>
      <c r="G2551" s="82" t="s">
        <v>7251</v>
      </c>
      <c r="H2551" s="85" t="s">
        <v>7264</v>
      </c>
      <c r="I2551" s="21" t="s">
        <v>7417</v>
      </c>
      <c r="J2551" s="21" t="s">
        <v>8730</v>
      </c>
      <c r="L2551" s="22">
        <v>44015</v>
      </c>
      <c r="M2551" s="98">
        <v>2167.19779999927</v>
      </c>
      <c r="N2551" s="94">
        <v>2167.19779999927</v>
      </c>
      <c r="O2551" s="94">
        <v>2375.0945999994901</v>
      </c>
      <c r="P2551" s="62">
        <f t="shared" si="39"/>
        <v>0.91246799180114146</v>
      </c>
      <c r="Q2551" s="22">
        <v>43881</v>
      </c>
      <c r="R2551" s="99">
        <v>31160.491000000002</v>
      </c>
      <c r="S2551" s="99">
        <v>30210.740679382299</v>
      </c>
      <c r="T2551" s="19"/>
      <c r="U2551" s="23">
        <v>-5.9294891707395404E-4</v>
      </c>
      <c r="V2551" s="63">
        <v>-0.61731617852274201</v>
      </c>
      <c r="W2551" s="23">
        <v>3.86988069949439E-2</v>
      </c>
      <c r="X2551" s="63">
        <v>-5.7328892651712504</v>
      </c>
      <c r="Y2551" s="23">
        <v>-3.2647294238813601E-2</v>
      </c>
      <c r="Z2551" s="63">
        <v>9.9358739566960104</v>
      </c>
      <c r="AA2551" s="23">
        <v>9.3672940185642803E-2</v>
      </c>
      <c r="AB2551" s="63">
        <v>26.273909728217401</v>
      </c>
      <c r="AC2551" s="23">
        <v>0.169944867533632</v>
      </c>
      <c r="AD2551" s="63">
        <v>37.0617840008927</v>
      </c>
      <c r="AE2551" s="23">
        <v>0.24582220583775799</v>
      </c>
      <c r="AF2551" s="64">
        <v>36.775562167749698</v>
      </c>
      <c r="AG2551" s="23">
        <v>-3.8225452763072099E-3</v>
      </c>
      <c r="AH2551" s="63">
        <v>-6.4770803283899996</v>
      </c>
      <c r="AI2551" s="23">
        <v>-2.26149505342619E-2</v>
      </c>
      <c r="AJ2551" s="63">
        <v>7.8246179187772196</v>
      </c>
      <c r="AK2551" s="23">
        <v>1.1671977999981</v>
      </c>
      <c r="AL2551" s="23">
        <v>7.0371888727095197E-2</v>
      </c>
      <c r="AM2551" s="63">
        <v>80.528795339399906</v>
      </c>
      <c r="AN2551" s="19"/>
      <c r="AO2551" s="26">
        <v>3.1375084077808403E-2</v>
      </c>
      <c r="AP2551" s="26">
        <v>-5.7252531647463897E-2</v>
      </c>
      <c r="AQ2551" s="26">
        <v>8.2203078323800596E-2</v>
      </c>
      <c r="AR2551" s="26">
        <v>-0.101321521404316</v>
      </c>
      <c r="AS2551" s="24">
        <v>7</v>
      </c>
      <c r="AT2551" s="24">
        <v>5</v>
      </c>
      <c r="AU2551" s="24">
        <v>7</v>
      </c>
      <c r="AV2551" s="25">
        <v>5</v>
      </c>
      <c r="AW2551" s="19"/>
      <c r="AX2551" s="29">
        <v>0.172567919463327</v>
      </c>
      <c r="AY2551" s="30">
        <v>0.49124776470489501</v>
      </c>
      <c r="AZ2551" s="30">
        <v>0.88479620122325298</v>
      </c>
      <c r="BA2551" s="30">
        <v>0.65885351187807795</v>
      </c>
      <c r="BB2551" s="62">
        <v>1.77046815342328E-2</v>
      </c>
      <c r="BC2551" s="108">
        <v>-24.5070827915333</v>
      </c>
      <c r="BD2551" s="22">
        <v>43881</v>
      </c>
      <c r="BE2551" s="22">
        <v>43913</v>
      </c>
      <c r="BF2551" s="24"/>
      <c r="BG2551" s="22"/>
    </row>
    <row r="2552" spans="2:59" x14ac:dyDescent="0.25">
      <c r="B2552" s="17" t="s">
        <v>2566</v>
      </c>
      <c r="C2552" s="17" t="s">
        <v>6832</v>
      </c>
      <c r="D2552" s="17" t="s">
        <v>3430</v>
      </c>
      <c r="E2552" s="20" t="s">
        <v>7300</v>
      </c>
      <c r="F2552" s="20" t="s">
        <v>3155</v>
      </c>
      <c r="G2552" s="82" t="s">
        <v>7251</v>
      </c>
      <c r="H2552" s="85" t="s">
        <v>7264</v>
      </c>
      <c r="I2552" s="21" t="s">
        <v>7417</v>
      </c>
      <c r="J2552" s="21" t="s">
        <v>8731</v>
      </c>
      <c r="L2552" s="22">
        <v>44015</v>
      </c>
      <c r="M2552" s="98">
        <v>1312.99159999937</v>
      </c>
      <c r="N2552" s="94">
        <v>1312.99159999937</v>
      </c>
      <c r="O2552" s="94">
        <v>1326.1229999996699</v>
      </c>
      <c r="P2552" s="62">
        <f t="shared" si="39"/>
        <v>0.99009790192892877</v>
      </c>
      <c r="Q2552" s="22">
        <v>44005</v>
      </c>
      <c r="R2552" s="99">
        <v>519.63400000000001</v>
      </c>
      <c r="S2552" s="99">
        <v>61.387049618303799</v>
      </c>
      <c r="T2552" s="19"/>
      <c r="U2552" s="23">
        <v>-5.9431907720863797E-4</v>
      </c>
      <c r="V2552" s="63">
        <v>-0.61745319453621095</v>
      </c>
      <c r="W2552" s="23">
        <v>3.8691875897711697E-2</v>
      </c>
      <c r="X2552" s="63">
        <v>-5.7335823748944703</v>
      </c>
      <c r="Y2552" s="23">
        <v>5.7870818724040901E-2</v>
      </c>
      <c r="Z2552" s="63">
        <v>18.9876852529997</v>
      </c>
      <c r="AA2552" s="23">
        <v>5.7870818724040901E-2</v>
      </c>
      <c r="AB2552" s="63">
        <v>22.693697582057201</v>
      </c>
      <c r="AC2552" s="23">
        <v>6.3528451957608895E-2</v>
      </c>
      <c r="AD2552" s="63">
        <v>26.420142443297699</v>
      </c>
      <c r="AE2552" s="23">
        <v>0.132503595916205</v>
      </c>
      <c r="AF2552" s="64">
        <v>25.443701175594502</v>
      </c>
      <c r="AG2552" s="23">
        <v>-3.8243375238380399E-3</v>
      </c>
      <c r="AH2552" s="63">
        <v>-6.4772595531394499</v>
      </c>
      <c r="AI2552" s="23">
        <v>5.7870818724040901E-2</v>
      </c>
      <c r="AJ2552" s="63">
        <v>15.8731948446075</v>
      </c>
      <c r="AK2552" s="23">
        <v>0.31299159999995002</v>
      </c>
      <c r="AL2552" s="23">
        <v>6.7404200710370801E-2</v>
      </c>
      <c r="AM2552" s="63">
        <v>26.112108712201</v>
      </c>
      <c r="AN2552" s="19"/>
      <c r="AO2552" s="26">
        <v>1.86325027334533E-2</v>
      </c>
      <c r="AP2552" s="26">
        <v>-2.05176653998933E-2</v>
      </c>
      <c r="AQ2552" s="26">
        <v>3.3256402819461101E-2</v>
      </c>
      <c r="AR2552" s="26">
        <v>-3.8243375238380399E-3</v>
      </c>
      <c r="AS2552" s="24">
        <v>2</v>
      </c>
      <c r="AT2552" s="24">
        <v>1</v>
      </c>
      <c r="AU2552" s="24">
        <v>7</v>
      </c>
      <c r="AV2552" s="25">
        <v>5</v>
      </c>
      <c r="AW2552" s="19"/>
      <c r="AX2552" s="29">
        <v>5.2087444968128699E-2</v>
      </c>
      <c r="AY2552" s="30">
        <v>0.63923117359263404</v>
      </c>
      <c r="AZ2552" s="30">
        <v>0.59927297557896997</v>
      </c>
      <c r="BA2552" s="30">
        <v>1.1008965123673999</v>
      </c>
      <c r="BB2552" s="62">
        <v>5.3921781255303397E-3</v>
      </c>
      <c r="BC2552" s="108">
        <v>-2.5222790902334999</v>
      </c>
      <c r="BD2552" s="22">
        <v>43990</v>
      </c>
      <c r="BE2552" s="22">
        <v>43993</v>
      </c>
      <c r="BF2552" s="24">
        <v>7</v>
      </c>
      <c r="BG2552" s="22">
        <v>43999</v>
      </c>
    </row>
    <row r="2553" spans="2:59" x14ac:dyDescent="0.25">
      <c r="B2553" s="17" t="s">
        <v>2567</v>
      </c>
      <c r="C2553" s="17" t="s">
        <v>6833</v>
      </c>
      <c r="D2553" s="17" t="s">
        <v>3430</v>
      </c>
      <c r="E2553" s="20" t="s">
        <v>7337</v>
      </c>
      <c r="F2553" s="20" t="s">
        <v>3155</v>
      </c>
      <c r="G2553" s="82" t="s">
        <v>7251</v>
      </c>
      <c r="H2553" s="85" t="s">
        <v>7264</v>
      </c>
      <c r="I2553" s="21" t="s">
        <v>7417</v>
      </c>
      <c r="J2553" s="21" t="s">
        <v>8732</v>
      </c>
      <c r="L2553" s="22">
        <v>44015</v>
      </c>
      <c r="M2553" s="98">
        <v>1142.1731000002501</v>
      </c>
      <c r="N2553" s="94">
        <v>1142.1731000002501</v>
      </c>
      <c r="O2553" s="94">
        <v>1255.9188000001</v>
      </c>
      <c r="P2553" s="62">
        <f t="shared" si="39"/>
        <v>0.90943228176866142</v>
      </c>
      <c r="Q2553" s="22">
        <v>43881</v>
      </c>
      <c r="R2553" s="99">
        <v>2437429.9649999999</v>
      </c>
      <c r="S2553" s="99">
        <v>886764.85209179705</v>
      </c>
      <c r="T2553" s="19"/>
      <c r="U2553" s="23">
        <v>-6.1782557622791501E-4</v>
      </c>
      <c r="V2553" s="63">
        <v>-0.61980384443813796</v>
      </c>
      <c r="W2553" s="23">
        <v>3.7924012214716599E-2</v>
      </c>
      <c r="X2553" s="63">
        <v>-5.8103687431939797</v>
      </c>
      <c r="Y2553" s="23">
        <v>-3.7015493860053497E-2</v>
      </c>
      <c r="Z2553" s="63">
        <v>9.4990539945720194</v>
      </c>
      <c r="AA2553" s="23">
        <v>8.3751317715796206E-2</v>
      </c>
      <c r="AB2553" s="63">
        <v>25.281747481232699</v>
      </c>
      <c r="AC2553" s="23">
        <v>0.14455491878659801</v>
      </c>
      <c r="AD2553" s="63">
        <v>34.522789126203897</v>
      </c>
      <c r="AE2553" s="23"/>
      <c r="AF2553" s="64"/>
      <c r="AG2553" s="23">
        <v>-3.8968591225056999E-3</v>
      </c>
      <c r="AH2553" s="63">
        <v>-6.4845117130098497</v>
      </c>
      <c r="AI2553" s="23">
        <v>-2.71010941742134E-2</v>
      </c>
      <c r="AJ2553" s="63">
        <v>7.3760035547820699</v>
      </c>
      <c r="AK2553" s="23">
        <v>0.14217310000094599</v>
      </c>
      <c r="AL2553" s="23">
        <v>4.93805622827495E-2</v>
      </c>
      <c r="AM2553" s="63">
        <v>37.646817586850403</v>
      </c>
      <c r="AN2553" s="19"/>
      <c r="AO2553" s="26">
        <v>3.12981615843455E-2</v>
      </c>
      <c r="AP2553" s="26">
        <v>-5.7275980982012697E-2</v>
      </c>
      <c r="AQ2553" s="26">
        <v>8.1393871389154798E-2</v>
      </c>
      <c r="AR2553" s="26">
        <v>-0.102014334358537</v>
      </c>
      <c r="AS2553" s="24">
        <v>7</v>
      </c>
      <c r="AT2553" s="24">
        <v>5</v>
      </c>
      <c r="AU2553" s="24">
        <v>7</v>
      </c>
      <c r="AV2553" s="25">
        <v>5</v>
      </c>
      <c r="AW2553" s="19"/>
      <c r="AX2553" s="29">
        <v>0.17257382481911901</v>
      </c>
      <c r="AY2553" s="30">
        <v>0.43727606074617098</v>
      </c>
      <c r="AZ2553" s="30">
        <v>0.84760921478209605</v>
      </c>
      <c r="BA2553" s="30">
        <v>0.585434298865948</v>
      </c>
      <c r="BB2553" s="62">
        <v>1.7704512959626301E-2</v>
      </c>
      <c r="BC2553" s="108">
        <v>-24.567145582957899</v>
      </c>
      <c r="BD2553" s="22">
        <v>43881</v>
      </c>
      <c r="BE2553" s="22">
        <v>43913</v>
      </c>
      <c r="BF2553" s="24"/>
      <c r="BG2553" s="22"/>
    </row>
    <row r="2554" spans="2:59" x14ac:dyDescent="0.25">
      <c r="B2554" s="17" t="s">
        <v>2568</v>
      </c>
      <c r="C2554" s="17" t="s">
        <v>6834</v>
      </c>
      <c r="D2554" s="17" t="s">
        <v>3430</v>
      </c>
      <c r="E2554" s="20" t="s">
        <v>7367</v>
      </c>
      <c r="F2554" s="20" t="s">
        <v>3155</v>
      </c>
      <c r="G2554" s="82" t="s">
        <v>7251</v>
      </c>
      <c r="H2554" s="85" t="s">
        <v>7264</v>
      </c>
      <c r="I2554" s="21" t="s">
        <v>7417</v>
      </c>
      <c r="J2554" s="21" t="s">
        <v>8733</v>
      </c>
      <c r="L2554" s="22">
        <v>44015</v>
      </c>
      <c r="M2554" s="98">
        <v>2235.14629999921</v>
      </c>
      <c r="N2554" s="94">
        <v>2235.14629999921</v>
      </c>
      <c r="O2554" s="94">
        <v>2458.63650000095</v>
      </c>
      <c r="P2554" s="62">
        <f t="shared" si="39"/>
        <v>0.9090999421827286</v>
      </c>
      <c r="Q2554" s="22">
        <v>43881</v>
      </c>
      <c r="R2554" s="99">
        <v>13361966.572000001</v>
      </c>
      <c r="S2554" s="99">
        <v>13306747.797515601</v>
      </c>
      <c r="T2554" s="19"/>
      <c r="U2554" s="23">
        <v>-6.2055836315266799E-4</v>
      </c>
      <c r="V2554" s="63">
        <v>-0.62007712313061303</v>
      </c>
      <c r="W2554" s="23">
        <v>3.7839182879906702E-2</v>
      </c>
      <c r="X2554" s="63">
        <v>-5.8188516766749698</v>
      </c>
      <c r="Y2554" s="23">
        <v>-3.7493607933356501E-2</v>
      </c>
      <c r="Z2554" s="63">
        <v>9.45124258725264</v>
      </c>
      <c r="AA2554" s="23">
        <v>8.2668040635326207E-2</v>
      </c>
      <c r="AB2554" s="63">
        <v>25.173419773200301</v>
      </c>
      <c r="AC2554" s="23">
        <v>0.14226830540254001</v>
      </c>
      <c r="AD2554" s="63">
        <v>34.294127787812599</v>
      </c>
      <c r="AE2554" s="23">
        <v>0.20412667876371399</v>
      </c>
      <c r="AF2554" s="64">
        <v>32.606009460345398</v>
      </c>
      <c r="AG2554" s="23">
        <v>-3.90506049552641E-3</v>
      </c>
      <c r="AH2554" s="63">
        <v>-6.4853318503082802</v>
      </c>
      <c r="AI2554" s="23">
        <v>-2.75920426129233E-2</v>
      </c>
      <c r="AJ2554" s="63">
        <v>7.3269087109147204</v>
      </c>
      <c r="AK2554" s="23">
        <v>1.1503990725509401</v>
      </c>
      <c r="AL2554" s="23">
        <v>5.3919677920930602E-2</v>
      </c>
      <c r="AM2554" s="63">
        <v>19.544378678314398</v>
      </c>
      <c r="AN2554" s="19"/>
      <c r="AO2554" s="26">
        <v>3.1289696458770798E-2</v>
      </c>
      <c r="AP2554" s="26">
        <v>-5.7278508557865301E-2</v>
      </c>
      <c r="AQ2554" s="26">
        <v>8.1305197538313195E-2</v>
      </c>
      <c r="AR2554" s="26">
        <v>-0.10208999919268499</v>
      </c>
      <c r="AS2554" s="24">
        <v>7</v>
      </c>
      <c r="AT2554" s="24">
        <v>5</v>
      </c>
      <c r="AU2554" s="24">
        <v>7</v>
      </c>
      <c r="AV2554" s="25">
        <v>5</v>
      </c>
      <c r="AW2554" s="19"/>
      <c r="AX2554" s="29">
        <v>0.17257446801842899</v>
      </c>
      <c r="AY2554" s="30">
        <v>0.43138176610864298</v>
      </c>
      <c r="AZ2554" s="30">
        <v>0.84354703318513202</v>
      </c>
      <c r="BA2554" s="30">
        <v>0.57743121520888996</v>
      </c>
      <c r="BB2554" s="62">
        <v>1.7704494326462698E-2</v>
      </c>
      <c r="BC2554" s="108">
        <v>-24.5737139264238</v>
      </c>
      <c r="BD2554" s="22">
        <v>43881</v>
      </c>
      <c r="BE2554" s="22">
        <v>43913</v>
      </c>
      <c r="BF2554" s="24"/>
      <c r="BG2554" s="22"/>
    </row>
    <row r="2555" spans="2:59" x14ac:dyDescent="0.25">
      <c r="B2555" s="17" t="s">
        <v>2569</v>
      </c>
      <c r="C2555" s="17" t="s">
        <v>6835</v>
      </c>
      <c r="D2555" s="17" t="s">
        <v>3430</v>
      </c>
      <c r="E2555" s="20" t="s">
        <v>7312</v>
      </c>
      <c r="F2555" s="20" t="s">
        <v>3155</v>
      </c>
      <c r="G2555" s="82" t="s">
        <v>7251</v>
      </c>
      <c r="H2555" s="85" t="s">
        <v>7264</v>
      </c>
      <c r="I2555" s="21" t="s">
        <v>7417</v>
      </c>
      <c r="J2555" s="21" t="s">
        <v>8734</v>
      </c>
      <c r="L2555" s="22">
        <v>44015</v>
      </c>
      <c r="M2555" s="98">
        <v>1209.5434000007799</v>
      </c>
      <c r="N2555" s="94">
        <v>1209.5434000007799</v>
      </c>
      <c r="O2555" s="94">
        <v>1322.47159999982</v>
      </c>
      <c r="P2555" s="62">
        <f t="shared" si="39"/>
        <v>0.91460822296746824</v>
      </c>
      <c r="Q2555" s="22">
        <v>43881</v>
      </c>
      <c r="R2555" s="99">
        <v>63946602.362999998</v>
      </c>
      <c r="S2555" s="99">
        <v>64755498.673249997</v>
      </c>
      <c r="T2555" s="19"/>
      <c r="U2555" s="23">
        <v>-5.7550573183107201E-4</v>
      </c>
      <c r="V2555" s="63">
        <v>-0.61557185999845399</v>
      </c>
      <c r="W2555" s="23">
        <v>3.9243681141670102E-2</v>
      </c>
      <c r="X2555" s="63">
        <v>-5.6784018504986298</v>
      </c>
      <c r="Y2555" s="23">
        <v>-2.9564136287262999E-2</v>
      </c>
      <c r="Z2555" s="63">
        <v>10.2441897518584</v>
      </c>
      <c r="AA2555" s="23">
        <v>0.10070412505781901</v>
      </c>
      <c r="AB2555" s="63">
        <v>26.977028215449501</v>
      </c>
      <c r="AC2555" s="23">
        <v>0.18061848328390601</v>
      </c>
      <c r="AD2555" s="63">
        <v>38.129145575920099</v>
      </c>
      <c r="AE2555" s="23"/>
      <c r="AF2555" s="64"/>
      <c r="AG2555" s="23">
        <v>-3.7702996642110498E-3</v>
      </c>
      <c r="AH2555" s="63">
        <v>-6.47185576718039</v>
      </c>
      <c r="AI2555" s="23">
        <v>-1.9448435012236601E-2</v>
      </c>
      <c r="AJ2555" s="63">
        <v>8.1412694709870301</v>
      </c>
      <c r="AK2555" s="23">
        <v>0.20954340000025701</v>
      </c>
      <c r="AL2555" s="23">
        <v>7.0058785120636499E-2</v>
      </c>
      <c r="AM2555" s="63">
        <v>44.347668825532303</v>
      </c>
      <c r="AN2555" s="19"/>
      <c r="AO2555" s="26">
        <v>3.1429206706889097E-2</v>
      </c>
      <c r="AP2555" s="26">
        <v>-5.7236020043128499E-2</v>
      </c>
      <c r="AQ2555" s="26">
        <v>8.2772590645617997E-2</v>
      </c>
      <c r="AR2555" s="26">
        <v>-0.100834589745355</v>
      </c>
      <c r="AS2555" s="24">
        <v>7</v>
      </c>
      <c r="AT2555" s="24">
        <v>5</v>
      </c>
      <c r="AU2555" s="24">
        <v>7</v>
      </c>
      <c r="AV2555" s="25">
        <v>5</v>
      </c>
      <c r="AW2555" s="19"/>
      <c r="AX2555" s="29">
        <v>0.17256409324851099</v>
      </c>
      <c r="AY2555" s="30">
        <v>0.52948487583125803</v>
      </c>
      <c r="AZ2555" s="30">
        <v>0.91113712978039996</v>
      </c>
      <c r="BA2555" s="30">
        <v>0.71101709271533797</v>
      </c>
      <c r="BB2555" s="62">
        <v>1.7704833849748001E-2</v>
      </c>
      <c r="BC2555" s="108">
        <v>-24.464842950110299</v>
      </c>
      <c r="BD2555" s="22">
        <v>43881</v>
      </c>
      <c r="BE2555" s="22">
        <v>43913</v>
      </c>
      <c r="BF2555" s="24"/>
      <c r="BG2555" s="22"/>
    </row>
    <row r="2556" spans="2:59" x14ac:dyDescent="0.25">
      <c r="B2556" s="17" t="s">
        <v>2570</v>
      </c>
      <c r="C2556" s="17" t="s">
        <v>6836</v>
      </c>
      <c r="D2556" s="17" t="s">
        <v>3430</v>
      </c>
      <c r="E2556" s="20" t="s">
        <v>7376</v>
      </c>
      <c r="F2556" s="20" t="s">
        <v>3155</v>
      </c>
      <c r="G2556" s="82" t="s">
        <v>7251</v>
      </c>
      <c r="H2556" s="85" t="s">
        <v>7264</v>
      </c>
      <c r="I2556" s="21" t="s">
        <v>7417</v>
      </c>
      <c r="J2556" s="21" t="s">
        <v>8735</v>
      </c>
      <c r="L2556" s="22">
        <v>44015</v>
      </c>
      <c r="M2556" s="98">
        <v>1213.1863000001799</v>
      </c>
      <c r="N2556" s="94">
        <v>1213.1863000001799</v>
      </c>
      <c r="O2556" s="94">
        <v>1323.7859000004801</v>
      </c>
      <c r="P2556" s="62">
        <f t="shared" si="39"/>
        <v>0.91645204862790874</v>
      </c>
      <c r="Q2556" s="22">
        <v>43881</v>
      </c>
      <c r="R2556" s="99">
        <v>2450558.4160000002</v>
      </c>
      <c r="S2556" s="99">
        <v>2816236.37884766</v>
      </c>
      <c r="T2556" s="19"/>
      <c r="U2556" s="23">
        <v>-5.6052283071039699E-4</v>
      </c>
      <c r="V2556" s="63">
        <v>-0.61407356988638595</v>
      </c>
      <c r="W2556" s="23">
        <v>3.9712370420602397E-2</v>
      </c>
      <c r="X2556" s="63">
        <v>-5.6315329226054001</v>
      </c>
      <c r="Y2556" s="23">
        <v>-2.6905968793471399E-2</v>
      </c>
      <c r="Z2556" s="63">
        <v>10.5100065012375</v>
      </c>
      <c r="AA2556" s="23">
        <v>0.106784064466483</v>
      </c>
      <c r="AB2556" s="63">
        <v>27.585022156301399</v>
      </c>
      <c r="AC2556" s="23">
        <v>0.19368647645926099</v>
      </c>
      <c r="AD2556" s="63">
        <v>39.435944893455599</v>
      </c>
      <c r="AE2556" s="23"/>
      <c r="AF2556" s="64"/>
      <c r="AG2556" s="23">
        <v>-3.7253962882459698E-3</v>
      </c>
      <c r="AH2556" s="63">
        <v>-6.4673654295838796</v>
      </c>
      <c r="AI2556" s="23">
        <v>-1.6718088547349901E-2</v>
      </c>
      <c r="AJ2556" s="63">
        <v>8.4143041174684203</v>
      </c>
      <c r="AK2556" s="23">
        <v>0.213186299999652</v>
      </c>
      <c r="AL2556" s="23">
        <v>8.9192866436933402E-2</v>
      </c>
      <c r="AM2556" s="63">
        <v>47.5011520557455</v>
      </c>
      <c r="AN2556" s="19"/>
      <c r="AO2556" s="26">
        <v>3.14756818152091E-2</v>
      </c>
      <c r="AP2556" s="26">
        <v>-5.7221808984686498E-2</v>
      </c>
      <c r="AQ2556" s="26">
        <v>8.3262101252330495E-2</v>
      </c>
      <c r="AR2556" s="26">
        <v>-0.100415306870709</v>
      </c>
      <c r="AS2556" s="24">
        <v>7</v>
      </c>
      <c r="AT2556" s="24">
        <v>5</v>
      </c>
      <c r="AU2556" s="24">
        <v>7</v>
      </c>
      <c r="AV2556" s="25">
        <v>5</v>
      </c>
      <c r="AW2556" s="19"/>
      <c r="AX2556" s="29">
        <v>0.172560957252863</v>
      </c>
      <c r="AY2556" s="30">
        <v>0.562543642698074</v>
      </c>
      <c r="AZ2556" s="30">
        <v>0.93390683562029198</v>
      </c>
      <c r="BA2556" s="30">
        <v>0.75621494958250002</v>
      </c>
      <c r="BB2556" s="62">
        <v>1.7704980747239502E-2</v>
      </c>
      <c r="BC2556" s="108">
        <v>-24.428497085522402</v>
      </c>
      <c r="BD2556" s="22">
        <v>43881</v>
      </c>
      <c r="BE2556" s="22">
        <v>43913</v>
      </c>
      <c r="BF2556" s="24"/>
      <c r="BG2556" s="22"/>
    </row>
    <row r="2557" spans="2:59" x14ac:dyDescent="0.25">
      <c r="B2557" s="17" t="s">
        <v>2571</v>
      </c>
      <c r="C2557" s="17" t="s">
        <v>6837</v>
      </c>
      <c r="D2557" s="17" t="s">
        <v>3430</v>
      </c>
      <c r="E2557" s="20" t="s">
        <v>7338</v>
      </c>
      <c r="F2557" s="20" t="s">
        <v>3155</v>
      </c>
      <c r="G2557" s="82" t="s">
        <v>7251</v>
      </c>
      <c r="H2557" s="85" t="s">
        <v>7264</v>
      </c>
      <c r="I2557" s="21" t="s">
        <v>7417</v>
      </c>
      <c r="J2557" s="21" t="s">
        <v>8736</v>
      </c>
      <c r="L2557" s="22">
        <v>44015</v>
      </c>
      <c r="M2557" s="98">
        <v>1126.95079999976</v>
      </c>
      <c r="N2557" s="94">
        <v>1126.95079999976</v>
      </c>
      <c r="O2557" s="94">
        <v>1297.1687000002701</v>
      </c>
      <c r="P2557" s="62">
        <f t="shared" si="39"/>
        <v>0.86877736103216596</v>
      </c>
      <c r="Q2557" s="22">
        <v>43881</v>
      </c>
      <c r="R2557" s="99">
        <v>0</v>
      </c>
      <c r="S2557" s="99">
        <v>318497.46292382799</v>
      </c>
      <c r="T2557" s="19"/>
      <c r="U2557" s="23">
        <v>0</v>
      </c>
      <c r="V2557" s="63">
        <v>-0.55802128681534702</v>
      </c>
      <c r="W2557" s="23">
        <v>0</v>
      </c>
      <c r="X2557" s="63">
        <v>-9.6027699646656401</v>
      </c>
      <c r="Y2557" s="23">
        <v>-7.9641817216761404E-2</v>
      </c>
      <c r="Z2557" s="63">
        <v>5.2364216589048702</v>
      </c>
      <c r="AA2557" s="23">
        <v>3.7608839744279997E-2</v>
      </c>
      <c r="AB2557" s="63">
        <v>20.667499684088401</v>
      </c>
      <c r="AC2557" s="23"/>
      <c r="AD2557" s="63"/>
      <c r="AE2557" s="23"/>
      <c r="AF2557" s="64"/>
      <c r="AG2557" s="23">
        <v>0</v>
      </c>
      <c r="AH2557" s="63">
        <v>-6.0948258007556397</v>
      </c>
      <c r="AI2557" s="23">
        <v>-7.0139540441232398E-2</v>
      </c>
      <c r="AJ2557" s="63">
        <v>3.07215892808017</v>
      </c>
      <c r="AK2557" s="23">
        <v>0.126950800000486</v>
      </c>
      <c r="AL2557" s="23">
        <v>7.5649601662007598E-2</v>
      </c>
      <c r="AM2557" s="63">
        <v>31.1165159375523</v>
      </c>
      <c r="AN2557" s="19"/>
      <c r="AO2557" s="26">
        <v>3.1327804785178201E-2</v>
      </c>
      <c r="AP2557" s="26">
        <v>-5.7266962271605701E-2</v>
      </c>
      <c r="AQ2557" s="26">
        <v>8.1705376705940594E-2</v>
      </c>
      <c r="AR2557" s="26">
        <v>-0.101747693664947</v>
      </c>
      <c r="AS2557" s="24">
        <v>5</v>
      </c>
      <c r="AT2557" s="24">
        <v>4</v>
      </c>
      <c r="AU2557" s="24">
        <v>7</v>
      </c>
      <c r="AV2557" s="25">
        <v>5</v>
      </c>
      <c r="AW2557" s="19"/>
      <c r="AX2557" s="29">
        <v>0.16349969404865999</v>
      </c>
      <c r="AY2557" s="30">
        <v>0.14267000818153999</v>
      </c>
      <c r="AZ2557" s="30">
        <v>0.64555366518288804</v>
      </c>
      <c r="BA2557" s="30">
        <v>0.18776959035721999</v>
      </c>
      <c r="BB2557" s="62">
        <v>1.6759615010014401E-2</v>
      </c>
      <c r="BC2557" s="108">
        <v>-24.544031936646199</v>
      </c>
      <c r="BD2557" s="22">
        <v>43881</v>
      </c>
      <c r="BE2557" s="22">
        <v>43913</v>
      </c>
      <c r="BF2557" s="24"/>
      <c r="BG2557" s="22"/>
    </row>
    <row r="2558" spans="2:59" x14ac:dyDescent="0.25">
      <c r="B2558" s="17" t="s">
        <v>2572</v>
      </c>
      <c r="C2558" s="17" t="s">
        <v>6838</v>
      </c>
      <c r="D2558" s="17" t="s">
        <v>3431</v>
      </c>
      <c r="E2558" s="20" t="s">
        <v>7289</v>
      </c>
      <c r="F2558" s="20" t="s">
        <v>3155</v>
      </c>
      <c r="G2558" s="82" t="s">
        <v>7253</v>
      </c>
      <c r="H2558" s="85" t="s">
        <v>7261</v>
      </c>
      <c r="I2558" s="21" t="s">
        <v>7417</v>
      </c>
      <c r="J2558" s="21" t="s">
        <v>8737</v>
      </c>
      <c r="L2558" s="22">
        <v>44015</v>
      </c>
      <c r="M2558" s="98">
        <v>4430.2216000035396</v>
      </c>
      <c r="N2558" s="94">
        <v>4430.2216000035396</v>
      </c>
      <c r="O2558" s="94">
        <v>4497.9111000001403</v>
      </c>
      <c r="P2558" s="62">
        <f t="shared" si="39"/>
        <v>0.98495090309886324</v>
      </c>
      <c r="Q2558" s="22">
        <v>43747</v>
      </c>
      <c r="R2558" s="99">
        <v>42989931.568999998</v>
      </c>
      <c r="S2558" s="99">
        <v>50777957.317500003</v>
      </c>
      <c r="T2558" s="19"/>
      <c r="U2558" s="23">
        <v>-7.6062643529439797E-5</v>
      </c>
      <c r="V2558" s="63">
        <v>-0.565627551168291</v>
      </c>
      <c r="W2558" s="23">
        <v>6.6575363071024202E-3</v>
      </c>
      <c r="X2558" s="63">
        <v>-8.9370163339626707</v>
      </c>
      <c r="Y2558" s="23">
        <v>9.0372876438777894E-3</v>
      </c>
      <c r="Z2558" s="63">
        <v>14.104332144968801</v>
      </c>
      <c r="AA2558" s="23">
        <v>5.8480668703850798E-3</v>
      </c>
      <c r="AB2558" s="63">
        <v>17.491422396706199</v>
      </c>
      <c r="AC2558" s="23">
        <v>5.2662148018498597E-2</v>
      </c>
      <c r="AD2558" s="63">
        <v>25.3335120493721</v>
      </c>
      <c r="AE2558" s="23">
        <v>8.0448487098765301E-2</v>
      </c>
      <c r="AF2558" s="64">
        <v>20.238190293835899</v>
      </c>
      <c r="AG2558" s="23">
        <v>-2.4783697881503E-5</v>
      </c>
      <c r="AH2558" s="63">
        <v>-6.09730417054379</v>
      </c>
      <c r="AI2558" s="23">
        <v>1.12307420677098E-2</v>
      </c>
      <c r="AJ2558" s="63">
        <v>11.2091871789744</v>
      </c>
      <c r="AK2558" s="23">
        <v>0.57840131051489196</v>
      </c>
      <c r="AL2558" s="23">
        <v>2.91123089627945E-2</v>
      </c>
      <c r="AM2558" s="63">
        <v>-69.469467525836095</v>
      </c>
      <c r="AN2558" s="19"/>
      <c r="AO2558" s="26">
        <v>1.6856658454344101E-2</v>
      </c>
      <c r="AP2558" s="26">
        <v>-2.3823415802326098E-2</v>
      </c>
      <c r="AQ2558" s="26">
        <v>3.7282045568645103E-2</v>
      </c>
      <c r="AR2558" s="26">
        <v>-3.2783295891931602E-2</v>
      </c>
      <c r="AS2558" s="24">
        <v>7</v>
      </c>
      <c r="AT2558" s="24">
        <v>5</v>
      </c>
      <c r="AU2558" s="24">
        <v>7</v>
      </c>
      <c r="AV2558" s="25">
        <v>5</v>
      </c>
      <c r="AW2558" s="19"/>
      <c r="AX2558" s="29">
        <v>4.3268484198415502E-2</v>
      </c>
      <c r="AY2558" s="30">
        <v>-0.50665139731790998</v>
      </c>
      <c r="AZ2558" s="30">
        <v>0.41888141706249399</v>
      </c>
      <c r="BA2558" s="30">
        <v>-0.65512295892858696</v>
      </c>
      <c r="BB2558" s="62">
        <v>4.45719015362556E-3</v>
      </c>
      <c r="BC2558" s="108">
        <v>-6.3392226672076504</v>
      </c>
      <c r="BD2558" s="22">
        <v>43747</v>
      </c>
      <c r="BE2558" s="22">
        <v>43921</v>
      </c>
      <c r="BF2558" s="24"/>
      <c r="BG2558" s="22"/>
    </row>
    <row r="2559" spans="2:59" x14ac:dyDescent="0.25">
      <c r="B2559" s="17" t="s">
        <v>2573</v>
      </c>
      <c r="C2559" s="17" t="s">
        <v>6839</v>
      </c>
      <c r="D2559" s="17" t="s">
        <v>3431</v>
      </c>
      <c r="E2559" s="20" t="s">
        <v>7399</v>
      </c>
      <c r="F2559" s="20" t="s">
        <v>3155</v>
      </c>
      <c r="G2559" s="82" t="s">
        <v>7253</v>
      </c>
      <c r="H2559" s="85" t="s">
        <v>7261</v>
      </c>
      <c r="I2559" s="21" t="s">
        <v>7417</v>
      </c>
      <c r="J2559" s="21" t="s">
        <v>8738</v>
      </c>
      <c r="L2559" s="22">
        <v>44015</v>
      </c>
      <c r="M2559" s="98">
        <v>2979.69889999926</v>
      </c>
      <c r="N2559" s="94">
        <v>2979.69889999926</v>
      </c>
      <c r="O2559" s="94">
        <v>2979.69889999926</v>
      </c>
      <c r="P2559" s="62">
        <f t="shared" si="39"/>
        <v>1</v>
      </c>
      <c r="Q2559" s="22">
        <v>44015</v>
      </c>
      <c r="R2559" s="99">
        <v>0</v>
      </c>
      <c r="S2559" s="99">
        <v>0</v>
      </c>
      <c r="T2559" s="19"/>
      <c r="U2559" s="23">
        <v>0</v>
      </c>
      <c r="V2559" s="63">
        <v>-0.55802128681534702</v>
      </c>
      <c r="W2559" s="23">
        <v>0</v>
      </c>
      <c r="X2559" s="63">
        <v>-9.6027699646656401</v>
      </c>
      <c r="Y2559" s="23">
        <v>0</v>
      </c>
      <c r="Z2559" s="63">
        <v>13.200603380581001</v>
      </c>
      <c r="AA2559" s="23">
        <v>0</v>
      </c>
      <c r="AB2559" s="63">
        <v>16.906615709653099</v>
      </c>
      <c r="AC2559" s="23">
        <v>0</v>
      </c>
      <c r="AD2559" s="63">
        <v>20.067297247529499</v>
      </c>
      <c r="AE2559" s="23">
        <v>0</v>
      </c>
      <c r="AF2559" s="64">
        <v>12.1933415839594</v>
      </c>
      <c r="AG2559" s="23">
        <v>0</v>
      </c>
      <c r="AH2559" s="63">
        <v>-6.0948258007556397</v>
      </c>
      <c r="AI2559" s="23">
        <v>0</v>
      </c>
      <c r="AJ2559" s="63">
        <v>10.0861129722034</v>
      </c>
      <c r="AK2559" s="23">
        <v>-6.8557211179722799E-3</v>
      </c>
      <c r="AL2559" s="23">
        <v>-1.3982072650833299E-3</v>
      </c>
      <c r="AM2559" s="63">
        <v>-12.826037497332401</v>
      </c>
      <c r="AN2559" s="19"/>
      <c r="AO2559" s="26">
        <v>0</v>
      </c>
      <c r="AP2559" s="26">
        <v>0</v>
      </c>
      <c r="AQ2559" s="26">
        <v>0</v>
      </c>
      <c r="AR2559" s="26">
        <v>0</v>
      </c>
      <c r="AS2559" s="24">
        <v>0</v>
      </c>
      <c r="AT2559" s="24">
        <v>0</v>
      </c>
      <c r="AU2559" s="24">
        <v>7</v>
      </c>
      <c r="AV2559" s="25">
        <v>5</v>
      </c>
      <c r="AW2559" s="19"/>
      <c r="AX2559" s="29">
        <v>0</v>
      </c>
      <c r="AY2559" s="30">
        <v>-117.545979959425</v>
      </c>
      <c r="AZ2559" s="30">
        <v>0.39470262811346402</v>
      </c>
      <c r="BA2559" s="30">
        <v>-15.971119820984301</v>
      </c>
      <c r="BB2559" s="62">
        <v>0</v>
      </c>
      <c r="BC2559" s="108">
        <v>0</v>
      </c>
      <c r="BD2559" s="22">
        <v>43650</v>
      </c>
      <c r="BE2559" s="22"/>
      <c r="BF2559" s="24"/>
      <c r="BG2559" s="22"/>
    </row>
    <row r="2560" spans="2:59" x14ac:dyDescent="0.25">
      <c r="B2560" s="17" t="s">
        <v>2574</v>
      </c>
      <c r="C2560" s="17" t="s">
        <v>6840</v>
      </c>
      <c r="D2560" s="17" t="s">
        <v>3431</v>
      </c>
      <c r="E2560" s="20" t="s">
        <v>7290</v>
      </c>
      <c r="F2560" s="20" t="s">
        <v>3155</v>
      </c>
      <c r="G2560" s="82" t="s">
        <v>7253</v>
      </c>
      <c r="H2560" s="85" t="s">
        <v>7261</v>
      </c>
      <c r="I2560" s="21" t="s">
        <v>7417</v>
      </c>
      <c r="J2560" s="21" t="s">
        <v>8739</v>
      </c>
      <c r="L2560" s="22">
        <v>44015</v>
      </c>
      <c r="M2560" s="98">
        <v>1333.27820000052</v>
      </c>
      <c r="N2560" s="94">
        <v>1333.27820000052</v>
      </c>
      <c r="O2560" s="94">
        <v>1347.6111999992299</v>
      </c>
      <c r="P2560" s="62">
        <f t="shared" si="39"/>
        <v>0.98936414301193243</v>
      </c>
      <c r="Q2560" s="22">
        <v>43747</v>
      </c>
      <c r="R2560" s="99">
        <v>9360049.9020000007</v>
      </c>
      <c r="S2560" s="99">
        <v>16248011.9741094</v>
      </c>
      <c r="T2560" s="19"/>
      <c r="U2560" s="23">
        <v>-5.9398927078291301E-5</v>
      </c>
      <c r="V2560" s="63">
        <v>-0.56396117952317604</v>
      </c>
      <c r="W2560" s="23">
        <v>7.16083193037775E-3</v>
      </c>
      <c r="X2560" s="63">
        <v>-8.8866867716278595</v>
      </c>
      <c r="Y2560" s="23">
        <v>1.21029235851893E-2</v>
      </c>
      <c r="Z2560" s="63">
        <v>14.4108957390999</v>
      </c>
      <c r="AA2560" s="23">
        <v>1.2011197355605E-2</v>
      </c>
      <c r="AB2560" s="63">
        <v>18.107735445228201</v>
      </c>
      <c r="AC2560" s="23">
        <v>6.5593026642091004E-2</v>
      </c>
      <c r="AD2560" s="63">
        <v>26.626599911745899</v>
      </c>
      <c r="AE2560" s="23">
        <v>0.100413258029294</v>
      </c>
      <c r="AF2560" s="64">
        <v>22.234667386888798</v>
      </c>
      <c r="AG2560" s="23">
        <v>2.5201677999575599E-5</v>
      </c>
      <c r="AH2560" s="63">
        <v>-6.0923056329556902</v>
      </c>
      <c r="AI2560" s="23">
        <v>1.43537240819569E-2</v>
      </c>
      <c r="AJ2560" s="63">
        <v>11.5214853804064</v>
      </c>
      <c r="AK2560" s="23">
        <v>0.33327820000005898</v>
      </c>
      <c r="AL2560" s="23">
        <v>3.9437334338799701E-2</v>
      </c>
      <c r="AM2560" s="63">
        <v>34.6753983130329</v>
      </c>
      <c r="AN2560" s="19"/>
      <c r="AO2560" s="26">
        <v>1.6873646914973499E-2</v>
      </c>
      <c r="AP2560" s="26">
        <v>-2.38071096027852E-2</v>
      </c>
      <c r="AQ2560" s="26">
        <v>3.7800968799274401E-2</v>
      </c>
      <c r="AR2560" s="26">
        <v>-3.2298463383995099E-2</v>
      </c>
      <c r="AS2560" s="24">
        <v>8</v>
      </c>
      <c r="AT2560" s="24">
        <v>4</v>
      </c>
      <c r="AU2560" s="24">
        <v>7</v>
      </c>
      <c r="AV2560" s="25">
        <v>5</v>
      </c>
      <c r="AW2560" s="19"/>
      <c r="AX2560" s="29">
        <v>4.3279581111346499E-2</v>
      </c>
      <c r="AY2560" s="30">
        <v>-0.37658132680780898</v>
      </c>
      <c r="AZ2560" s="30">
        <v>0.43871434970378698</v>
      </c>
      <c r="BA2560" s="30">
        <v>-0.48859730471576801</v>
      </c>
      <c r="BB2560" s="62">
        <v>4.4584173097882698E-3</v>
      </c>
      <c r="BC2560" s="108">
        <v>-6.0668388626218102</v>
      </c>
      <c r="BD2560" s="22">
        <v>43747</v>
      </c>
      <c r="BE2560" s="22">
        <v>43921</v>
      </c>
      <c r="BF2560" s="24"/>
      <c r="BG2560" s="22"/>
    </row>
    <row r="2561" spans="2:59" x14ac:dyDescent="0.25">
      <c r="B2561" s="17" t="s">
        <v>2575</v>
      </c>
      <c r="C2561" s="17" t="s">
        <v>6841</v>
      </c>
      <c r="D2561" s="17" t="s">
        <v>3431</v>
      </c>
      <c r="E2561" s="20" t="s">
        <v>7300</v>
      </c>
      <c r="F2561" s="20" t="s">
        <v>3155</v>
      </c>
      <c r="G2561" s="82" t="s">
        <v>7253</v>
      </c>
      <c r="H2561" s="85" t="s">
        <v>7261</v>
      </c>
      <c r="I2561" s="21" t="s">
        <v>7417</v>
      </c>
      <c r="J2561" s="21" t="s">
        <v>8740</v>
      </c>
      <c r="L2561" s="22">
        <v>44015</v>
      </c>
      <c r="M2561" s="98">
        <v>1149.4791000001101</v>
      </c>
      <c r="N2561" s="94">
        <v>1149.4791000001101</v>
      </c>
      <c r="O2561" s="94">
        <v>1156.8224999997799</v>
      </c>
      <c r="P2561" s="62">
        <f t="shared" si="39"/>
        <v>0.99365209442272151</v>
      </c>
      <c r="Q2561" s="22">
        <v>43747</v>
      </c>
      <c r="R2561" s="99">
        <v>144047.16200000001</v>
      </c>
      <c r="S2561" s="99">
        <v>1241824.55630469</v>
      </c>
      <c r="T2561" s="19"/>
      <c r="U2561" s="23">
        <v>-4.323510620452E-5</v>
      </c>
      <c r="V2561" s="63">
        <v>-0.56234479743579902</v>
      </c>
      <c r="W2561" s="23">
        <v>7.6482727254187904E-3</v>
      </c>
      <c r="X2561" s="63">
        <v>-8.8379426921310404</v>
      </c>
      <c r="Y2561" s="23">
        <v>1.50768364001124E-2</v>
      </c>
      <c r="Z2561" s="63">
        <v>14.7082870205923</v>
      </c>
      <c r="AA2561" s="23">
        <v>1.80086750624469E-2</v>
      </c>
      <c r="AB2561" s="63">
        <v>18.707483215897799</v>
      </c>
      <c r="AC2561" s="23">
        <v>7.8251023465782096E-2</v>
      </c>
      <c r="AD2561" s="63">
        <v>27.8923995941004</v>
      </c>
      <c r="AE2561" s="23">
        <v>0.120073584179481</v>
      </c>
      <c r="AF2561" s="64">
        <v>24.200700001907499</v>
      </c>
      <c r="AG2561" s="23">
        <v>7.3603971031843698E-5</v>
      </c>
      <c r="AH2561" s="63">
        <v>-6.0874654036524598</v>
      </c>
      <c r="AI2561" s="23">
        <v>1.7383546408382199E-2</v>
      </c>
      <c r="AJ2561" s="63">
        <v>11.8244676130416</v>
      </c>
      <c r="AK2561" s="23">
        <v>0.149479100000462</v>
      </c>
      <c r="AL2561" s="23">
        <v>3.8135449562105399E-2</v>
      </c>
      <c r="AM2561" s="63">
        <v>14.3184286429459</v>
      </c>
      <c r="AN2561" s="19"/>
      <c r="AO2561" s="26">
        <v>1.68900730914174E-2</v>
      </c>
      <c r="AP2561" s="26">
        <v>-2.3791348849044901E-2</v>
      </c>
      <c r="AQ2561" s="26">
        <v>3.8303039891616202E-2</v>
      </c>
      <c r="AR2561" s="26">
        <v>-3.1828767087972699E-2</v>
      </c>
      <c r="AS2561" s="24">
        <v>8</v>
      </c>
      <c r="AT2561" s="24">
        <v>4</v>
      </c>
      <c r="AU2561" s="24">
        <v>7</v>
      </c>
      <c r="AV2561" s="25">
        <v>5</v>
      </c>
      <c r="AW2561" s="19"/>
      <c r="AX2561" s="29">
        <v>4.3291259461329903E-2</v>
      </c>
      <c r="AY2561" s="30">
        <v>-0.25008606101300801</v>
      </c>
      <c r="AZ2561" s="30">
        <v>0.45800851035073697</v>
      </c>
      <c r="BA2561" s="30">
        <v>-0.32553887722769997</v>
      </c>
      <c r="BB2561" s="62">
        <v>4.4597022800599E-3</v>
      </c>
      <c r="BC2561" s="108">
        <v>-5.8025928783972596</v>
      </c>
      <c r="BD2561" s="22">
        <v>43747</v>
      </c>
      <c r="BE2561" s="22">
        <v>43921</v>
      </c>
      <c r="BF2561" s="24"/>
      <c r="BG2561" s="22"/>
    </row>
    <row r="2562" spans="2:59" x14ac:dyDescent="0.25">
      <c r="B2562" s="17" t="s">
        <v>2576</v>
      </c>
      <c r="C2562" s="17" t="s">
        <v>6842</v>
      </c>
      <c r="D2562" s="17" t="s">
        <v>3431</v>
      </c>
      <c r="E2562" s="20" t="s">
        <v>7367</v>
      </c>
      <c r="F2562" s="20" t="s">
        <v>3155</v>
      </c>
      <c r="G2562" s="82" t="s">
        <v>7253</v>
      </c>
      <c r="H2562" s="85" t="s">
        <v>7261</v>
      </c>
      <c r="I2562" s="21" t="s">
        <v>7417</v>
      </c>
      <c r="J2562" s="21" t="s">
        <v>2982</v>
      </c>
      <c r="L2562" s="22">
        <v>44015</v>
      </c>
      <c r="M2562" s="98">
        <v>5940.4808999970601</v>
      </c>
      <c r="N2562" s="94">
        <v>5940.4808999970601</v>
      </c>
      <c r="O2562" s="94">
        <v>5993.7899999991096</v>
      </c>
      <c r="P2562" s="62">
        <f t="shared" si="39"/>
        <v>0.99110594465237234</v>
      </c>
      <c r="Q2562" s="22">
        <v>43747</v>
      </c>
      <c r="R2562" s="99">
        <v>2278846.6439999999</v>
      </c>
      <c r="S2562" s="99">
        <v>2989400.80903125</v>
      </c>
      <c r="T2562" s="19"/>
      <c r="U2562" s="23">
        <v>-5.2838047849945697E-5</v>
      </c>
      <c r="V2562" s="63">
        <v>-0.56330509160034103</v>
      </c>
      <c r="W2562" s="23">
        <v>7.3592147164163197E-3</v>
      </c>
      <c r="X2562" s="63">
        <v>-8.8668484930240101</v>
      </c>
      <c r="Y2562" s="23">
        <v>1.33115674343571E-2</v>
      </c>
      <c r="Z2562" s="63">
        <v>14.531760124024</v>
      </c>
      <c r="AA2562" s="23">
        <v>1.4446270222833801E-2</v>
      </c>
      <c r="AB2562" s="63">
        <v>18.351242731936502</v>
      </c>
      <c r="AC2562" s="23">
        <v>7.0723395703680594E-2</v>
      </c>
      <c r="AD2562" s="63">
        <v>27.139636817912098</v>
      </c>
      <c r="AE2562" s="23">
        <v>0.108367989727412</v>
      </c>
      <c r="AF2562" s="64">
        <v>23.0301405567152</v>
      </c>
      <c r="AG2562" s="23">
        <v>4.4914204408996698E-5</v>
      </c>
      <c r="AH2562" s="63">
        <v>-6.0903343803147401</v>
      </c>
      <c r="AI2562" s="23">
        <v>1.5585079752781899E-2</v>
      </c>
      <c r="AJ2562" s="63">
        <v>11.6446209474816</v>
      </c>
      <c r="AK2562" s="23">
        <v>0.18440115633537099</v>
      </c>
      <c r="AL2562" s="23">
        <v>3.5020408055061097E-2</v>
      </c>
      <c r="AM2562" s="63">
        <v>6.2996502480091303</v>
      </c>
      <c r="AN2562" s="19"/>
      <c r="AO2562" s="26">
        <v>1.6880348575796199E-2</v>
      </c>
      <c r="AP2562" s="26">
        <v>-2.38006864092313E-2</v>
      </c>
      <c r="AQ2562" s="26">
        <v>3.8005054258974297E-2</v>
      </c>
      <c r="AR2562" s="26">
        <v>-3.2107304430610398E-2</v>
      </c>
      <c r="AS2562" s="24">
        <v>8</v>
      </c>
      <c r="AT2562" s="24">
        <v>4</v>
      </c>
      <c r="AU2562" s="24">
        <v>7</v>
      </c>
      <c r="AV2562" s="25">
        <v>5</v>
      </c>
      <c r="AW2562" s="19"/>
      <c r="AX2562" s="29">
        <v>4.3284187887038597E-2</v>
      </c>
      <c r="AY2562" s="30">
        <v>-0.32521263786611598</v>
      </c>
      <c r="AZ2562" s="30">
        <v>0.44654878698338502</v>
      </c>
      <c r="BA2562" s="30">
        <v>-0.42251163313858298</v>
      </c>
      <c r="BB2562" s="62">
        <v>4.4589251316483596E-3</v>
      </c>
      <c r="BC2562" s="108">
        <v>-5.9594613758527002</v>
      </c>
      <c r="BD2562" s="22">
        <v>43747</v>
      </c>
      <c r="BE2562" s="22">
        <v>43921</v>
      </c>
      <c r="BF2562" s="24"/>
      <c r="BG2562" s="22"/>
    </row>
    <row r="2563" spans="2:59" x14ac:dyDescent="0.25">
      <c r="B2563" s="17" t="s">
        <v>2577</v>
      </c>
      <c r="C2563" s="17" t="s">
        <v>6843</v>
      </c>
      <c r="D2563" s="17" t="s">
        <v>3431</v>
      </c>
      <c r="E2563" s="20" t="s">
        <v>7376</v>
      </c>
      <c r="F2563" s="20" t="s">
        <v>3155</v>
      </c>
      <c r="G2563" s="82" t="s">
        <v>7253</v>
      </c>
      <c r="H2563" s="85" t="s">
        <v>7261</v>
      </c>
      <c r="I2563" s="21" t="s">
        <v>7417</v>
      </c>
      <c r="J2563" s="21" t="s">
        <v>8741</v>
      </c>
      <c r="L2563" s="22">
        <v>44015</v>
      </c>
      <c r="M2563" s="98">
        <v>1079.56399999931</v>
      </c>
      <c r="N2563" s="94">
        <v>1079.56399999931</v>
      </c>
      <c r="O2563" s="94">
        <v>1081.6945999991101</v>
      </c>
      <c r="P2563" s="62">
        <f t="shared" si="39"/>
        <v>0.99803031280751342</v>
      </c>
      <c r="Q2563" s="22">
        <v>43747</v>
      </c>
      <c r="R2563" s="99">
        <v>2496371.1</v>
      </c>
      <c r="S2563" s="99">
        <v>2472655.3447382799</v>
      </c>
      <c r="T2563" s="19"/>
      <c r="U2563" s="23">
        <v>-2.6861976039071999E-5</v>
      </c>
      <c r="V2563" s="63">
        <v>-0.560707484419254</v>
      </c>
      <c r="W2563" s="23">
        <v>8.1438627057650592E-3</v>
      </c>
      <c r="X2563" s="63">
        <v>-8.7883836940891307</v>
      </c>
      <c r="Y2563" s="23">
        <v>1.8109582080796799E-2</v>
      </c>
      <c r="Z2563" s="63">
        <v>15.011561588660699</v>
      </c>
      <c r="AA2563" s="23">
        <v>2.4142915768607099E-2</v>
      </c>
      <c r="AB2563" s="63">
        <v>19.320907286513801</v>
      </c>
      <c r="AC2563" s="23"/>
      <c r="AD2563" s="63"/>
      <c r="AE2563" s="23"/>
      <c r="AF2563" s="64"/>
      <c r="AG2563" s="23">
        <v>1.2274979781068401E-4</v>
      </c>
      <c r="AH2563" s="63">
        <v>-6.0825508209745696</v>
      </c>
      <c r="AI2563" s="23">
        <v>2.0473290043810301E-2</v>
      </c>
      <c r="AJ2563" s="63">
        <v>12.133441976591699</v>
      </c>
      <c r="AK2563" s="23">
        <v>7.9563999999663806E-2</v>
      </c>
      <c r="AL2563" s="23">
        <v>4.5887819513154703E-2</v>
      </c>
      <c r="AM2563" s="63">
        <v>26.869793882622599</v>
      </c>
      <c r="AN2563" s="19"/>
      <c r="AO2563" s="26">
        <v>1.6906790977373E-2</v>
      </c>
      <c r="AP2563" s="26">
        <v>-2.37752254342922E-2</v>
      </c>
      <c r="AQ2563" s="26">
        <v>3.8813429313449901E-2</v>
      </c>
      <c r="AR2563" s="26">
        <v>-3.1350975631539803E-2</v>
      </c>
      <c r="AS2563" s="24">
        <v>8</v>
      </c>
      <c r="AT2563" s="24">
        <v>4</v>
      </c>
      <c r="AU2563" s="24">
        <v>7</v>
      </c>
      <c r="AV2563" s="25">
        <v>5</v>
      </c>
      <c r="AW2563" s="19"/>
      <c r="AX2563" s="29">
        <v>4.3304037190973803E-2</v>
      </c>
      <c r="AY2563" s="30">
        <v>-0.12081082071608799</v>
      </c>
      <c r="AZ2563" s="30">
        <v>0.47773478951103199</v>
      </c>
      <c r="BA2563" s="30">
        <v>-0.15778121465814399</v>
      </c>
      <c r="BB2563" s="62">
        <v>4.4611028129838796E-3</v>
      </c>
      <c r="BC2563" s="108">
        <v>-5.53320687737141</v>
      </c>
      <c r="BD2563" s="22">
        <v>43747</v>
      </c>
      <c r="BE2563" s="22">
        <v>43921</v>
      </c>
      <c r="BF2563" s="24"/>
      <c r="BG2563" s="22"/>
    </row>
    <row r="2564" spans="2:59" x14ac:dyDescent="0.25">
      <c r="B2564" s="17" t="s">
        <v>2578</v>
      </c>
      <c r="C2564" s="17" t="s">
        <v>6844</v>
      </c>
      <c r="D2564" s="17" t="s">
        <v>3431</v>
      </c>
      <c r="E2564" s="20" t="s">
        <v>7338</v>
      </c>
      <c r="F2564" s="20" t="s">
        <v>3155</v>
      </c>
      <c r="G2564" s="82" t="s">
        <v>7253</v>
      </c>
      <c r="H2564" s="85" t="s">
        <v>7261</v>
      </c>
      <c r="I2564" s="21" t="s">
        <v>7417</v>
      </c>
      <c r="J2564" s="21" t="s">
        <v>8742</v>
      </c>
      <c r="L2564" s="22">
        <v>44015</v>
      </c>
      <c r="M2564" s="98">
        <v>3460.8658999986901</v>
      </c>
      <c r="N2564" s="94">
        <v>3460.8658999986901</v>
      </c>
      <c r="O2564" s="94">
        <v>3492.94469999895</v>
      </c>
      <c r="P2564" s="62">
        <f t="shared" si="39"/>
        <v>0.99081611569737438</v>
      </c>
      <c r="Q2564" s="22">
        <v>43747</v>
      </c>
      <c r="R2564" s="99">
        <v>6709837.4989999998</v>
      </c>
      <c r="S2564" s="99">
        <v>6072318.9128359398</v>
      </c>
      <c r="T2564" s="19"/>
      <c r="U2564" s="23">
        <v>-7.0584288550890105E-5</v>
      </c>
      <c r="V2564" s="63">
        <v>-0.56507971567043602</v>
      </c>
      <c r="W2564" s="23">
        <v>6.8226001767470699E-3</v>
      </c>
      <c r="X2564" s="63">
        <v>-8.9205099469982105</v>
      </c>
      <c r="Y2564" s="23">
        <v>1.0041385283329899E-2</v>
      </c>
      <c r="Z2564" s="63">
        <v>14.204741908921299</v>
      </c>
      <c r="AA2564" s="23">
        <v>1.23811908833886E-2</v>
      </c>
      <c r="AB2564" s="63">
        <v>18.144734797999298</v>
      </c>
      <c r="AC2564" s="23">
        <v>6.1620614851562998E-2</v>
      </c>
      <c r="AD2564" s="63">
        <v>26.229358732700302</v>
      </c>
      <c r="AE2564" s="23">
        <v>9.1824930366856294E-2</v>
      </c>
      <c r="AF2564" s="64">
        <v>21.375834620645001</v>
      </c>
      <c r="AG2564" s="23">
        <v>-8.3793365774909E-6</v>
      </c>
      <c r="AH2564" s="63">
        <v>-6.0956637344133897</v>
      </c>
      <c r="AI2564" s="23">
        <v>1.22536279995984E-2</v>
      </c>
      <c r="AJ2564" s="63">
        <v>11.311475772163201</v>
      </c>
      <c r="AK2564" s="23">
        <v>0.153583206270996</v>
      </c>
      <c r="AL2564" s="23">
        <v>2.9485230368663899E-2</v>
      </c>
      <c r="AM2564" s="63">
        <v>3.2178552415716699</v>
      </c>
      <c r="AN2564" s="19"/>
      <c r="AO2564" s="26">
        <v>1.6862242373463201E-2</v>
      </c>
      <c r="AP2564" s="26">
        <v>-2.3818062652935599E-2</v>
      </c>
      <c r="AQ2564" s="26">
        <v>3.7452197806487703E-2</v>
      </c>
      <c r="AR2564" s="26">
        <v>-3.2624180984385E-2</v>
      </c>
      <c r="AS2564" s="24">
        <v>7</v>
      </c>
      <c r="AT2564" s="24">
        <v>5</v>
      </c>
      <c r="AU2564" s="24">
        <v>7</v>
      </c>
      <c r="AV2564" s="25">
        <v>5</v>
      </c>
      <c r="AW2564" s="19"/>
      <c r="AX2564" s="29">
        <v>4.3566541258769603E-2</v>
      </c>
      <c r="AY2564" s="30">
        <v>-0.36027938933102599</v>
      </c>
      <c r="AZ2564" s="30">
        <v>0.44065740143696502</v>
      </c>
      <c r="BA2564" s="30">
        <v>-0.46956812165353801</v>
      </c>
      <c r="BB2564" s="62">
        <v>4.4882198084906103E-3</v>
      </c>
      <c r="BC2564" s="108">
        <v>-5.82987758148374</v>
      </c>
      <c r="BD2564" s="22">
        <v>43747</v>
      </c>
      <c r="BE2564" s="22">
        <v>43921</v>
      </c>
      <c r="BF2564" s="24"/>
      <c r="BG2564" s="22"/>
    </row>
    <row r="2565" spans="2:59" x14ac:dyDescent="0.25">
      <c r="B2565" s="17" t="s">
        <v>2579</v>
      </c>
      <c r="C2565" s="17" t="s">
        <v>6845</v>
      </c>
      <c r="D2565" s="17" t="s">
        <v>3432</v>
      </c>
      <c r="E2565" s="20" t="s">
        <v>7289</v>
      </c>
      <c r="F2565" s="20" t="s">
        <v>3155</v>
      </c>
      <c r="G2565" s="82" t="s">
        <v>7252</v>
      </c>
      <c r="H2565" s="85" t="s">
        <v>7284</v>
      </c>
      <c r="I2565" s="21" t="s">
        <v>7418</v>
      </c>
      <c r="J2565" s="21" t="s">
        <v>8743</v>
      </c>
      <c r="L2565" s="22">
        <v>44015</v>
      </c>
      <c r="M2565" s="98">
        <v>141387.762003899</v>
      </c>
      <c r="N2565" s="94">
        <v>141387.762003899</v>
      </c>
      <c r="O2565" s="94">
        <v>148913.094419956</v>
      </c>
      <c r="P2565" s="62">
        <f t="shared" ref="P2565:P2628" si="40">IFERROR(N2565/O2565,"")</f>
        <v>0.94946493828921119</v>
      </c>
      <c r="Q2565" s="22">
        <v>43881</v>
      </c>
      <c r="R2565" s="99">
        <v>6108778.0592499999</v>
      </c>
      <c r="S2565" s="99">
        <v>4255678.3329765601</v>
      </c>
      <c r="T2565" s="19"/>
      <c r="U2565" s="23">
        <v>-1.3213574986366401E-2</v>
      </c>
      <c r="V2565" s="63">
        <v>-1.8793787854519901</v>
      </c>
      <c r="W2565" s="23">
        <v>4.87789864619117E-2</v>
      </c>
      <c r="X2565" s="63">
        <v>-4.7248713184744702</v>
      </c>
      <c r="Y2565" s="23">
        <v>3.5177938616470797E-2</v>
      </c>
      <c r="Z2565" s="63">
        <v>16.718397242220799</v>
      </c>
      <c r="AA2565" s="23">
        <v>0.196481223392766</v>
      </c>
      <c r="AB2565" s="63">
        <v>36.5547380489297</v>
      </c>
      <c r="AC2565" s="23">
        <v>0.27877760315634098</v>
      </c>
      <c r="AD2565" s="63">
        <v>47.945057563192698</v>
      </c>
      <c r="AE2565" s="23">
        <v>0.34869432844978299</v>
      </c>
      <c r="AF2565" s="64">
        <v>47.062774428923099</v>
      </c>
      <c r="AG2565" s="23">
        <v>9.06334197497927E-3</v>
      </c>
      <c r="AH2565" s="63">
        <v>-5.1884916032577202</v>
      </c>
      <c r="AI2565" s="23">
        <v>5.11923514877708E-2</v>
      </c>
      <c r="AJ2565" s="63">
        <v>15.2053481209878</v>
      </c>
      <c r="AK2565" s="23">
        <v>1.22952787480666</v>
      </c>
      <c r="AL2565" s="23">
        <v>5.1232374133178403E-2</v>
      </c>
      <c r="AM2565" s="63">
        <v>-10.946803027647499</v>
      </c>
      <c r="AN2565" s="19"/>
      <c r="AO2565" s="26">
        <v>3.9748149509250701E-2</v>
      </c>
      <c r="AP2565" s="26">
        <v>-5.0073901354189702E-2</v>
      </c>
      <c r="AQ2565" s="26">
        <v>0.17221852884365901</v>
      </c>
      <c r="AR2565" s="26">
        <v>-8.0601372937962906E-2</v>
      </c>
      <c r="AS2565" s="24">
        <v>9</v>
      </c>
      <c r="AT2565" s="24">
        <v>3</v>
      </c>
      <c r="AU2565" s="24">
        <v>7</v>
      </c>
      <c r="AV2565" s="25">
        <v>5</v>
      </c>
      <c r="AW2565" s="19"/>
      <c r="AX2565" s="29">
        <v>0.18372926570707901</v>
      </c>
      <c r="AY2565" s="30">
        <v>1.06440825755999</v>
      </c>
      <c r="AZ2565" s="30">
        <v>1.22245332718921</v>
      </c>
      <c r="BA2565" s="30">
        <v>1.6142708966217501</v>
      </c>
      <c r="BB2565" s="62">
        <v>1.89802601047813E-2</v>
      </c>
      <c r="BC2565" s="108">
        <v>-24.846308912616202</v>
      </c>
      <c r="BD2565" s="22">
        <v>43881</v>
      </c>
      <c r="BE2565" s="22">
        <v>43913</v>
      </c>
      <c r="BF2565" s="24"/>
      <c r="BG2565" s="22"/>
    </row>
    <row r="2566" spans="2:59" x14ac:dyDescent="0.25">
      <c r="B2566" s="17" t="s">
        <v>2580</v>
      </c>
      <c r="C2566" s="17" t="s">
        <v>6846</v>
      </c>
      <c r="D2566" s="17" t="s">
        <v>3432</v>
      </c>
      <c r="E2566" s="20" t="s">
        <v>7399</v>
      </c>
      <c r="F2566" s="20" t="s">
        <v>3155</v>
      </c>
      <c r="G2566" s="82" t="s">
        <v>7252</v>
      </c>
      <c r="H2566" s="85" t="s">
        <v>7284</v>
      </c>
      <c r="I2566" s="21" t="s">
        <v>7418</v>
      </c>
      <c r="J2566" s="21" t="s">
        <v>8744</v>
      </c>
      <c r="L2566" s="22">
        <v>44015</v>
      </c>
      <c r="M2566" s="98">
        <v>106829.968072057</v>
      </c>
      <c r="N2566" s="94">
        <v>106829.968072057</v>
      </c>
      <c r="O2566" s="94">
        <v>115314.12621200101</v>
      </c>
      <c r="P2566" s="62">
        <f t="shared" si="40"/>
        <v>0.92642568244981383</v>
      </c>
      <c r="Q2566" s="22">
        <v>43910</v>
      </c>
      <c r="R2566" s="99">
        <v>0</v>
      </c>
      <c r="S2566" s="99">
        <v>0</v>
      </c>
      <c r="T2566" s="19"/>
      <c r="U2566" s="23">
        <v>-1.50804248487475E-2</v>
      </c>
      <c r="V2566" s="63">
        <v>-2.0660637716901</v>
      </c>
      <c r="W2566" s="23">
        <v>2.69780037306191E-2</v>
      </c>
      <c r="X2566" s="63">
        <v>-6.9049695916037299</v>
      </c>
      <c r="Y2566" s="23">
        <v>6.6060252465831595E-2</v>
      </c>
      <c r="Z2566" s="63">
        <v>19.8066286271787</v>
      </c>
      <c r="AA2566" s="23">
        <v>0.180067517982097</v>
      </c>
      <c r="AB2566" s="63">
        <v>34.913367507862901</v>
      </c>
      <c r="AC2566" s="23">
        <v>0.23459406336041899</v>
      </c>
      <c r="AD2566" s="63">
        <v>43.526703583600501</v>
      </c>
      <c r="AE2566" s="23">
        <v>0.21028466483054201</v>
      </c>
      <c r="AF2566" s="64">
        <v>33.221808066999102</v>
      </c>
      <c r="AG2566" s="23">
        <v>-1.5164878239375E-2</v>
      </c>
      <c r="AH2566" s="63">
        <v>-7.6113136246931399</v>
      </c>
      <c r="AI2566" s="23">
        <v>7.9718514141859501E-2</v>
      </c>
      <c r="AJ2566" s="63">
        <v>18.057964386389401</v>
      </c>
      <c r="AK2566" s="23">
        <v>1.2826428510528101</v>
      </c>
      <c r="AL2566" s="23">
        <v>8.7518402228015504E-2</v>
      </c>
      <c r="AM2566" s="63">
        <v>143.70338980434499</v>
      </c>
      <c r="AN2566" s="19"/>
      <c r="AO2566" s="26">
        <v>3.6556978096996297E-2</v>
      </c>
      <c r="AP2566" s="26">
        <v>-2.3708267339316101E-2</v>
      </c>
      <c r="AQ2566" s="26">
        <v>0.140306192692224</v>
      </c>
      <c r="AR2566" s="26">
        <v>-0.10097192876492</v>
      </c>
      <c r="AS2566" s="24">
        <v>8</v>
      </c>
      <c r="AT2566" s="24">
        <v>4</v>
      </c>
      <c r="AU2566" s="24">
        <v>7</v>
      </c>
      <c r="AV2566" s="25">
        <v>5</v>
      </c>
      <c r="AW2566" s="19"/>
      <c r="AX2566" s="29">
        <v>0.13545393193722699</v>
      </c>
      <c r="AY2566" s="30">
        <v>1.37611990631558</v>
      </c>
      <c r="AZ2566" s="30">
        <v>0.96308117005719396</v>
      </c>
      <c r="BA2566" s="30">
        <v>2.1827592680783701</v>
      </c>
      <c r="BB2566" s="62">
        <v>1.4017802492453499E-2</v>
      </c>
      <c r="BC2566" s="108">
        <v>-11.852551767078699</v>
      </c>
      <c r="BD2566" s="22">
        <v>43910</v>
      </c>
      <c r="BE2566" s="22">
        <v>43990</v>
      </c>
      <c r="BF2566" s="24"/>
      <c r="BG2566" s="22"/>
    </row>
    <row r="2567" spans="2:59" x14ac:dyDescent="0.25">
      <c r="B2567" s="17" t="s">
        <v>2581</v>
      </c>
      <c r="C2567" s="17" t="s">
        <v>6847</v>
      </c>
      <c r="D2567" s="17" t="s">
        <v>3432</v>
      </c>
      <c r="E2567" s="20" t="s">
        <v>7293</v>
      </c>
      <c r="F2567" s="20" t="s">
        <v>3155</v>
      </c>
      <c r="G2567" s="82" t="s">
        <v>7252</v>
      </c>
      <c r="H2567" s="85" t="s">
        <v>7284</v>
      </c>
      <c r="I2567" s="21" t="s">
        <v>7418</v>
      </c>
      <c r="J2567" s="21" t="s">
        <v>8745</v>
      </c>
      <c r="L2567" s="22">
        <v>44015</v>
      </c>
      <c r="M2567" s="98">
        <v>167705.00213003199</v>
      </c>
      <c r="N2567" s="94">
        <v>167705.00213003199</v>
      </c>
      <c r="O2567" s="94">
        <v>175558.93307995799</v>
      </c>
      <c r="P2567" s="62">
        <f t="shared" si="40"/>
        <v>0.95526327933225175</v>
      </c>
      <c r="Q2567" s="22">
        <v>43881</v>
      </c>
      <c r="R2567" s="99">
        <v>4835521.7349140598</v>
      </c>
      <c r="S2567" s="99">
        <v>4992673.7145312503</v>
      </c>
      <c r="T2567" s="19"/>
      <c r="U2567" s="23">
        <v>-1.31686752583846E-2</v>
      </c>
      <c r="V2567" s="63">
        <v>-1.8748888126538099</v>
      </c>
      <c r="W2567" s="23">
        <v>5.0210223600515698E-2</v>
      </c>
      <c r="X2567" s="63">
        <v>-4.5817476046140699</v>
      </c>
      <c r="Y2567" s="23">
        <v>4.3775011596153497E-2</v>
      </c>
      <c r="Z2567" s="63">
        <v>17.578104540210902</v>
      </c>
      <c r="AA2567" s="23">
        <v>0.216566826509661</v>
      </c>
      <c r="AB2567" s="63">
        <v>38.5632983606192</v>
      </c>
      <c r="AC2567" s="23">
        <v>0.32204506243579101</v>
      </c>
      <c r="AD2567" s="63">
        <v>52.271803491108599</v>
      </c>
      <c r="AE2567" s="23">
        <v>0.41770647938188599</v>
      </c>
      <c r="AF2567" s="64">
        <v>53.963989522133502</v>
      </c>
      <c r="AG2567" s="23">
        <v>9.2008735173294606E-3</v>
      </c>
      <c r="AH2567" s="63">
        <v>-5.1747384490227004</v>
      </c>
      <c r="AI2567" s="23">
        <v>6.0067023689043701E-2</v>
      </c>
      <c r="AJ2567" s="63">
        <v>16.092815341107801</v>
      </c>
      <c r="AK2567" s="23">
        <v>1.5539088202570599</v>
      </c>
      <c r="AL2567" s="23">
        <v>6.01683053228044E-2</v>
      </c>
      <c r="AM2567" s="63">
        <v>21.491291517391801</v>
      </c>
      <c r="AN2567" s="19"/>
      <c r="AO2567" s="26">
        <v>3.9795640597731101E-2</v>
      </c>
      <c r="AP2567" s="26">
        <v>-5.0030581478495199E-2</v>
      </c>
      <c r="AQ2567" s="26">
        <v>0.17381953391857699</v>
      </c>
      <c r="AR2567" s="26">
        <v>-7.9305727454993799E-2</v>
      </c>
      <c r="AS2567" s="24">
        <v>9</v>
      </c>
      <c r="AT2567" s="24">
        <v>3</v>
      </c>
      <c r="AU2567" s="24">
        <v>7</v>
      </c>
      <c r="AV2567" s="25">
        <v>5</v>
      </c>
      <c r="AW2567" s="19"/>
      <c r="AX2567" s="29">
        <v>0.183659010784468</v>
      </c>
      <c r="AY2567" s="30">
        <v>1.16797685929851</v>
      </c>
      <c r="AZ2567" s="30">
        <v>1.2932239299680099</v>
      </c>
      <c r="BA2567" s="30">
        <v>1.77848871327478</v>
      </c>
      <c r="BB2567" s="62">
        <v>1.8974310051635301E-2</v>
      </c>
      <c r="BC2567" s="108">
        <v>-24.7369763423339</v>
      </c>
      <c r="BD2567" s="22">
        <v>43881</v>
      </c>
      <c r="BE2567" s="22">
        <v>43913</v>
      </c>
      <c r="BF2567" s="24"/>
      <c r="BG2567" s="22"/>
    </row>
    <row r="2568" spans="2:59" x14ac:dyDescent="0.25">
      <c r="B2568" s="17" t="s">
        <v>2582</v>
      </c>
      <c r="C2568" s="17" t="s">
        <v>6848</v>
      </c>
      <c r="D2568" s="17" t="s">
        <v>3432</v>
      </c>
      <c r="E2568" s="20" t="s">
        <v>7337</v>
      </c>
      <c r="F2568" s="20" t="s">
        <v>3155</v>
      </c>
      <c r="G2568" s="82" t="s">
        <v>7252</v>
      </c>
      <c r="H2568" s="85" t="s">
        <v>7284</v>
      </c>
      <c r="I2568" s="21" t="s">
        <v>7418</v>
      </c>
      <c r="J2568" s="21" t="s">
        <v>8746</v>
      </c>
      <c r="L2568" s="22">
        <v>44015</v>
      </c>
      <c r="M2568" s="98">
        <v>96524.954421997099</v>
      </c>
      <c r="N2568" s="94">
        <v>96524.954421997099</v>
      </c>
      <c r="O2568" s="94">
        <v>101457.268740058</v>
      </c>
      <c r="P2568" s="62">
        <f t="shared" si="40"/>
        <v>0.95138530359320139</v>
      </c>
      <c r="Q2568" s="22">
        <v>43881</v>
      </c>
      <c r="R2568" s="99">
        <v>410003.28473974601</v>
      </c>
      <c r="S2568" s="99">
        <v>172766.82409106399</v>
      </c>
      <c r="T2568" s="19"/>
      <c r="U2568" s="23">
        <v>-1.3199025443100299E-2</v>
      </c>
      <c r="V2568" s="63">
        <v>-1.8779238311253701</v>
      </c>
      <c r="W2568" s="23">
        <v>4.9252315560806899E-2</v>
      </c>
      <c r="X2568" s="63">
        <v>-4.6775384085849501</v>
      </c>
      <c r="Y2568" s="23">
        <v>3.8024009785658598E-2</v>
      </c>
      <c r="Z2568" s="63">
        <v>17.003004359139599</v>
      </c>
      <c r="AA2568" s="23">
        <v>0.20311286196199901</v>
      </c>
      <c r="AB2568" s="63">
        <v>37.217901905882201</v>
      </c>
      <c r="AC2568" s="23">
        <v>0.35037585016631101</v>
      </c>
      <c r="AD2568" s="63">
        <v>55.104882264160601</v>
      </c>
      <c r="AE2568" s="23">
        <v>0.43299538604856902</v>
      </c>
      <c r="AF2568" s="64">
        <v>55.492880188801799</v>
      </c>
      <c r="AG2568" s="23">
        <v>9.1082383842149301E-3</v>
      </c>
      <c r="AH2568" s="63">
        <v>-5.1840019623341496</v>
      </c>
      <c r="AI2568" s="23">
        <v>5.4129775466208202E-2</v>
      </c>
      <c r="AJ2568" s="63">
        <v>15.499090518831499</v>
      </c>
      <c r="AK2568" s="23">
        <v>0.78879106061882298</v>
      </c>
      <c r="AL2568" s="23">
        <v>4.14302788558416E-2</v>
      </c>
      <c r="AM2568" s="63">
        <v>-11.367719285422901</v>
      </c>
      <c r="AN2568" s="19"/>
      <c r="AO2568" s="26">
        <v>3.9763569397109698E-2</v>
      </c>
      <c r="AP2568" s="26">
        <v>-5.0059010443874299E-2</v>
      </c>
      <c r="AQ2568" s="26">
        <v>0.17274920803174601</v>
      </c>
      <c r="AR2568" s="26">
        <v>-8.0172184549155603E-2</v>
      </c>
      <c r="AS2568" s="24">
        <v>9</v>
      </c>
      <c r="AT2568" s="24">
        <v>3</v>
      </c>
      <c r="AU2568" s="24">
        <v>7</v>
      </c>
      <c r="AV2568" s="25">
        <v>5</v>
      </c>
      <c r="AW2568" s="19"/>
      <c r="AX2568" s="29">
        <v>0.18370617823355101</v>
      </c>
      <c r="AY2568" s="30">
        <v>1.09859603379482</v>
      </c>
      <c r="AZ2568" s="30">
        <v>1.24582439500955</v>
      </c>
      <c r="BA2568" s="30">
        <v>1.66834433132681</v>
      </c>
      <c r="BB2568" s="62">
        <v>1.8978308030345899E-2</v>
      </c>
      <c r="BC2568" s="108">
        <v>-24.8101604160038</v>
      </c>
      <c r="BD2568" s="22">
        <v>43881</v>
      </c>
      <c r="BE2568" s="22">
        <v>43913</v>
      </c>
      <c r="BF2568" s="24"/>
      <c r="BG2568" s="22"/>
    </row>
    <row r="2569" spans="2:59" x14ac:dyDescent="0.25">
      <c r="B2569" s="17" t="s">
        <v>2583</v>
      </c>
      <c r="C2569" s="17" t="s">
        <v>6849</v>
      </c>
      <c r="D2569" s="17" t="s">
        <v>3432</v>
      </c>
      <c r="E2569" s="20" t="s">
        <v>7367</v>
      </c>
      <c r="F2569" s="20" t="s">
        <v>3155</v>
      </c>
      <c r="G2569" s="82" t="s">
        <v>7252</v>
      </c>
      <c r="H2569" s="85" t="s">
        <v>7284</v>
      </c>
      <c r="I2569" s="21" t="s">
        <v>7418</v>
      </c>
      <c r="J2569" s="21" t="s">
        <v>8747</v>
      </c>
      <c r="L2569" s="22">
        <v>44015</v>
      </c>
      <c r="M2569" s="98">
        <v>191549.440969944</v>
      </c>
      <c r="N2569" s="94">
        <v>191549.440969944</v>
      </c>
      <c r="O2569" s="94">
        <v>200009.113912106</v>
      </c>
      <c r="P2569" s="62">
        <f t="shared" si="40"/>
        <v>0.95770356271924884</v>
      </c>
      <c r="Q2569" s="22">
        <v>43882</v>
      </c>
      <c r="R2569" s="99">
        <v>3368490.4404218802</v>
      </c>
      <c r="S2569" s="99">
        <v>2937807.9400820299</v>
      </c>
      <c r="T2569" s="19"/>
      <c r="U2569" s="23">
        <v>-1.3149814248208699E-2</v>
      </c>
      <c r="V2569" s="63">
        <v>-1.87300271163622</v>
      </c>
      <c r="W2569" s="23">
        <v>5.0811538423658903E-2</v>
      </c>
      <c r="X2569" s="63">
        <v>-4.5216161222997497</v>
      </c>
      <c r="Y2569" s="23">
        <v>4.7411823332367903E-2</v>
      </c>
      <c r="Z2569" s="63">
        <v>17.941785713832399</v>
      </c>
      <c r="AA2569" s="23">
        <v>0.22512189549335701</v>
      </c>
      <c r="AB2569" s="63">
        <v>39.418805258988897</v>
      </c>
      <c r="AC2569" s="23">
        <v>0.340699108261033</v>
      </c>
      <c r="AD2569" s="63">
        <v>54.137208073632799</v>
      </c>
      <c r="AE2569" s="23">
        <v>0.442429250071873</v>
      </c>
      <c r="AF2569" s="64">
        <v>56.436266591132203</v>
      </c>
      <c r="AG2569" s="23">
        <v>9.2588196184806293E-3</v>
      </c>
      <c r="AH2569" s="63">
        <v>-5.1689438389075804</v>
      </c>
      <c r="AI2569" s="23">
        <v>6.3821350207945202E-2</v>
      </c>
      <c r="AJ2569" s="63">
        <v>16.4682479930052</v>
      </c>
      <c r="AK2569" s="23">
        <v>2.0188980094902198</v>
      </c>
      <c r="AL2569" s="23">
        <v>7.1276393347943695E-2</v>
      </c>
      <c r="AM2569" s="63">
        <v>67.990210440708296</v>
      </c>
      <c r="AN2569" s="19"/>
      <c r="AO2569" s="26">
        <v>3.9815064321373897E-2</v>
      </c>
      <c r="AP2569" s="26">
        <v>-5.0012409206828999E-2</v>
      </c>
      <c r="AQ2569" s="26">
        <v>0.17449379600846401</v>
      </c>
      <c r="AR2569" s="26">
        <v>-7.8760433553761694E-2</v>
      </c>
      <c r="AS2569" s="24">
        <v>9</v>
      </c>
      <c r="AT2569" s="24">
        <v>3</v>
      </c>
      <c r="AU2569" s="24">
        <v>7</v>
      </c>
      <c r="AV2569" s="25">
        <v>5</v>
      </c>
      <c r="AW2569" s="19"/>
      <c r="AX2569" s="29">
        <v>0.18362971367605499</v>
      </c>
      <c r="AY2569" s="30">
        <v>1.21209373306374</v>
      </c>
      <c r="AZ2569" s="30">
        <v>1.3233531183959699</v>
      </c>
      <c r="BA2569" s="30">
        <v>1.8487951768256601</v>
      </c>
      <c r="BB2569" s="62">
        <v>1.89718316733524E-2</v>
      </c>
      <c r="BC2569" s="108">
        <v>-24.691684897843501</v>
      </c>
      <c r="BD2569" s="22">
        <v>43882</v>
      </c>
      <c r="BE2569" s="22">
        <v>43913</v>
      </c>
      <c r="BF2569" s="24"/>
      <c r="BG2569" s="22"/>
    </row>
    <row r="2570" spans="2:59" x14ac:dyDescent="0.25">
      <c r="B2570" s="17" t="s">
        <v>2584</v>
      </c>
      <c r="C2570" s="17" t="s">
        <v>6850</v>
      </c>
      <c r="D2570" s="17" t="s">
        <v>3432</v>
      </c>
      <c r="E2570" s="20" t="s">
        <v>7312</v>
      </c>
      <c r="F2570" s="20" t="s">
        <v>3155</v>
      </c>
      <c r="G2570" s="82" t="s">
        <v>7252</v>
      </c>
      <c r="H2570" s="85" t="s">
        <v>7284</v>
      </c>
      <c r="I2570" s="21" t="s">
        <v>7418</v>
      </c>
      <c r="J2570" s="21" t="s">
        <v>8748</v>
      </c>
      <c r="L2570" s="22">
        <v>44015</v>
      </c>
      <c r="M2570" s="98">
        <v>93614.868414044395</v>
      </c>
      <c r="N2570" s="94">
        <v>93614.868414044395</v>
      </c>
      <c r="O2570" s="94">
        <v>97278.339257955595</v>
      </c>
      <c r="P2570" s="62">
        <f t="shared" si="40"/>
        <v>0.96234032291405924</v>
      </c>
      <c r="Q2570" s="22">
        <v>43882</v>
      </c>
      <c r="R2570" s="99">
        <v>2976065.9291484398</v>
      </c>
      <c r="S2570" s="99">
        <v>2954222.9546289099</v>
      </c>
      <c r="T2570" s="19"/>
      <c r="U2570" s="23">
        <v>-1.31140996572867E-2</v>
      </c>
      <c r="V2570" s="63">
        <v>-1.86943125254402</v>
      </c>
      <c r="W2570" s="23">
        <v>5.1959018579509603E-2</v>
      </c>
      <c r="X2570" s="63">
        <v>-4.40686810671468</v>
      </c>
      <c r="Y2570" s="23">
        <v>5.4358469222279403E-2</v>
      </c>
      <c r="Z2570" s="63">
        <v>18.636450302816201</v>
      </c>
      <c r="AA2570" s="23">
        <v>0.24154707225359701</v>
      </c>
      <c r="AB2570" s="63">
        <v>41.061322935042</v>
      </c>
      <c r="AC2570" s="23">
        <v>0.37686066701658999</v>
      </c>
      <c r="AD2570" s="63">
        <v>57.753363949188497</v>
      </c>
      <c r="AE2570" s="23"/>
      <c r="AF2570" s="64"/>
      <c r="AG2570" s="23">
        <v>9.3690751291433099E-3</v>
      </c>
      <c r="AH2570" s="63">
        <v>-5.1579182878413103</v>
      </c>
      <c r="AI2570" s="23">
        <v>7.0993415707562194E-2</v>
      </c>
      <c r="AJ2570" s="63">
        <v>17.185454542952399</v>
      </c>
      <c r="AK2570" s="23">
        <v>0.510696947037941</v>
      </c>
      <c r="AL2570" s="23">
        <v>0.158177142449858</v>
      </c>
      <c r="AM2570" s="63">
        <v>74.463023529271595</v>
      </c>
      <c r="AN2570" s="19"/>
      <c r="AO2570" s="26">
        <v>3.9853563061114997E-2</v>
      </c>
      <c r="AP2570" s="26">
        <v>-4.99783356444823E-2</v>
      </c>
      <c r="AQ2570" s="26">
        <v>0.17577936752786599</v>
      </c>
      <c r="AR2570" s="26">
        <v>-7.7723670382547405E-2</v>
      </c>
      <c r="AS2570" s="24">
        <v>9</v>
      </c>
      <c r="AT2570" s="24">
        <v>3</v>
      </c>
      <c r="AU2570" s="24">
        <v>7</v>
      </c>
      <c r="AV2570" s="25">
        <v>5</v>
      </c>
      <c r="AW2570" s="19"/>
      <c r="AX2570" s="29">
        <v>0.18357566183462001</v>
      </c>
      <c r="AY2570" s="30">
        <v>1.29679567051426</v>
      </c>
      <c r="AZ2570" s="30">
        <v>1.3811754235121001</v>
      </c>
      <c r="BA2570" s="30">
        <v>1.98437880913843</v>
      </c>
      <c r="BB2570" s="62">
        <v>1.8967291494573098E-2</v>
      </c>
      <c r="BC2570" s="108">
        <v>-24.606907691399101</v>
      </c>
      <c r="BD2570" s="22">
        <v>43882</v>
      </c>
      <c r="BE2570" s="22">
        <v>43913</v>
      </c>
      <c r="BF2570" s="24"/>
      <c r="BG2570" s="22"/>
    </row>
    <row r="2571" spans="2:59" x14ac:dyDescent="0.25">
      <c r="B2571" s="17" t="s">
        <v>2585</v>
      </c>
      <c r="C2571" s="17" t="s">
        <v>6851</v>
      </c>
      <c r="D2571" s="17" t="s">
        <v>3432</v>
      </c>
      <c r="E2571" s="20" t="s">
        <v>7376</v>
      </c>
      <c r="F2571" s="20" t="s">
        <v>3155</v>
      </c>
      <c r="G2571" s="82" t="s">
        <v>7252</v>
      </c>
      <c r="H2571" s="85" t="s">
        <v>7284</v>
      </c>
      <c r="I2571" s="21" t="s">
        <v>7418</v>
      </c>
      <c r="J2571" s="21" t="s">
        <v>8749</v>
      </c>
      <c r="L2571" s="22">
        <v>44015</v>
      </c>
      <c r="M2571" s="98">
        <v>87336.427798032804</v>
      </c>
      <c r="N2571" s="94">
        <v>87336.427798032804</v>
      </c>
      <c r="O2571" s="94">
        <v>90499.531394004807</v>
      </c>
      <c r="P2571" s="62">
        <f t="shared" si="40"/>
        <v>0.96504839807179876</v>
      </c>
      <c r="Q2571" s="22">
        <v>43882</v>
      </c>
      <c r="R2571" s="99">
        <v>16156984.610609399</v>
      </c>
      <c r="S2571" s="99">
        <v>13870259.3292969</v>
      </c>
      <c r="T2571" s="19"/>
      <c r="U2571" s="23">
        <v>-1.3093531301819899E-2</v>
      </c>
      <c r="V2571" s="63">
        <v>-1.8673744169973401</v>
      </c>
      <c r="W2571" s="23">
        <v>5.2622511813751799E-2</v>
      </c>
      <c r="X2571" s="63">
        <v>-4.3405187832904604</v>
      </c>
      <c r="Y2571" s="23">
        <v>5.8420495983227697E-2</v>
      </c>
      <c r="Z2571" s="63">
        <v>19.0426529789111</v>
      </c>
      <c r="AA2571" s="23">
        <v>0.25116245859331698</v>
      </c>
      <c r="AB2571" s="63">
        <v>42.022861569013898</v>
      </c>
      <c r="AC2571" s="23">
        <v>0.337605474353186</v>
      </c>
      <c r="AD2571" s="63">
        <v>53.827844682848102</v>
      </c>
      <c r="AE2571" s="23">
        <v>0.31126776099874398</v>
      </c>
      <c r="AF2571" s="64">
        <v>43.320117683848402</v>
      </c>
      <c r="AG2571" s="23">
        <v>9.4320486987271596E-3</v>
      </c>
      <c r="AH2571" s="63">
        <v>-5.1516209308829302</v>
      </c>
      <c r="AI2571" s="23">
        <v>7.51873504123068E-2</v>
      </c>
      <c r="AJ2571" s="63">
        <v>17.604848013434101</v>
      </c>
      <c r="AK2571" s="23">
        <v>0.37822007287468301</v>
      </c>
      <c r="AL2571" s="23">
        <v>6.3304783241619603E-2</v>
      </c>
      <c r="AM2571" s="63">
        <v>31.502835644292599</v>
      </c>
      <c r="AN2571" s="19"/>
      <c r="AO2571" s="26">
        <v>3.9875286118331098E-2</v>
      </c>
      <c r="AP2571" s="26">
        <v>-4.9957727650544299E-2</v>
      </c>
      <c r="AQ2571" s="26">
        <v>0.17652442450897099</v>
      </c>
      <c r="AR2571" s="26">
        <v>-7.71173811444896E-2</v>
      </c>
      <c r="AS2571" s="24">
        <v>9</v>
      </c>
      <c r="AT2571" s="24">
        <v>3</v>
      </c>
      <c r="AU2571" s="24">
        <v>7</v>
      </c>
      <c r="AV2571" s="25">
        <v>5</v>
      </c>
      <c r="AW2571" s="19"/>
      <c r="AX2571" s="29">
        <v>0.183544487038453</v>
      </c>
      <c r="AY2571" s="30">
        <v>1.3463777795605001</v>
      </c>
      <c r="AZ2571" s="30">
        <v>1.4150025759754501</v>
      </c>
      <c r="BA2571" s="30">
        <v>2.0641132855853401</v>
      </c>
      <c r="BB2571" s="62">
        <v>1.89646794278997E-2</v>
      </c>
      <c r="BC2571" s="108">
        <v>-24.557337774778699</v>
      </c>
      <c r="BD2571" s="22">
        <v>43882</v>
      </c>
      <c r="BE2571" s="22">
        <v>43913</v>
      </c>
      <c r="BF2571" s="24"/>
      <c r="BG2571" s="22"/>
    </row>
    <row r="2572" spans="2:59" x14ac:dyDescent="0.25">
      <c r="B2572" s="17" t="s">
        <v>2586</v>
      </c>
      <c r="C2572" s="17" t="s">
        <v>6852</v>
      </c>
      <c r="D2572" s="17" t="s">
        <v>3432</v>
      </c>
      <c r="E2572" s="20" t="s">
        <v>7338</v>
      </c>
      <c r="F2572" s="20" t="s">
        <v>3155</v>
      </c>
      <c r="G2572" s="82" t="s">
        <v>7252</v>
      </c>
      <c r="H2572" s="85" t="s">
        <v>7284</v>
      </c>
      <c r="I2572" s="21" t="s">
        <v>7418</v>
      </c>
      <c r="J2572" s="21" t="s">
        <v>8750</v>
      </c>
      <c r="L2572" s="22">
        <v>44015</v>
      </c>
      <c r="M2572" s="98">
        <v>124042.617086053</v>
      </c>
      <c r="N2572" s="94">
        <v>124042.617086053</v>
      </c>
      <c r="O2572" s="94">
        <v>133893.75903105701</v>
      </c>
      <c r="P2572" s="62">
        <f t="shared" si="40"/>
        <v>0.92642568244932899</v>
      </c>
      <c r="Q2572" s="22">
        <v>43910</v>
      </c>
      <c r="R2572" s="99">
        <v>0</v>
      </c>
      <c r="S2572" s="99">
        <v>0</v>
      </c>
      <c r="T2572" s="19"/>
      <c r="U2572" s="23">
        <v>-1.50804248487475E-2</v>
      </c>
      <c r="V2572" s="63">
        <v>-2.0660637716901</v>
      </c>
      <c r="W2572" s="23">
        <v>2.69780037306191E-2</v>
      </c>
      <c r="X2572" s="63">
        <v>-6.9049695916037299</v>
      </c>
      <c r="Y2572" s="23">
        <v>6.6060252465831595E-2</v>
      </c>
      <c r="Z2572" s="63">
        <v>19.8066286271787</v>
      </c>
      <c r="AA2572" s="23">
        <v>0.180067517982097</v>
      </c>
      <c r="AB2572" s="63">
        <v>34.913367507862901</v>
      </c>
      <c r="AC2572" s="23">
        <v>0.20133206742873899</v>
      </c>
      <c r="AD2572" s="63">
        <v>40.200503990403398</v>
      </c>
      <c r="AE2572" s="23">
        <v>0.298916350482614</v>
      </c>
      <c r="AF2572" s="64">
        <v>42.0849766322062</v>
      </c>
      <c r="AG2572" s="23">
        <v>-1.5164878239375E-2</v>
      </c>
      <c r="AH2572" s="63">
        <v>-7.6113136246931399</v>
      </c>
      <c r="AI2572" s="23">
        <v>7.9718514141859501E-2</v>
      </c>
      <c r="AJ2572" s="63">
        <v>18.057964386389401</v>
      </c>
      <c r="AK2572" s="23">
        <v>1.4682641943288</v>
      </c>
      <c r="AL2572" s="23">
        <v>7.1859778701764299E-2</v>
      </c>
      <c r="AM2572" s="63">
        <v>118.848015843658</v>
      </c>
      <c r="AN2572" s="19"/>
      <c r="AO2572" s="26">
        <v>3.6556978096996297E-2</v>
      </c>
      <c r="AP2572" s="26">
        <v>-2.37082673384066E-2</v>
      </c>
      <c r="AQ2572" s="26">
        <v>0.140306192692224</v>
      </c>
      <c r="AR2572" s="26">
        <v>-0.10097192876492</v>
      </c>
      <c r="AS2572" s="24">
        <v>8</v>
      </c>
      <c r="AT2572" s="24">
        <v>4</v>
      </c>
      <c r="AU2572" s="24">
        <v>7</v>
      </c>
      <c r="AV2572" s="25">
        <v>5</v>
      </c>
      <c r="AW2572" s="19"/>
      <c r="AX2572" s="29">
        <v>0.13545393193751801</v>
      </c>
      <c r="AY2572" s="30">
        <v>1.3761199063101199</v>
      </c>
      <c r="AZ2572" s="30">
        <v>0.96308117005264604</v>
      </c>
      <c r="BA2572" s="30">
        <v>2.1827592680638199</v>
      </c>
      <c r="BB2572" s="62">
        <v>1.4017802492489901E-2</v>
      </c>
      <c r="BC2572" s="108">
        <v>-11.8525517670932</v>
      </c>
      <c r="BD2572" s="22">
        <v>43910</v>
      </c>
      <c r="BE2572" s="22">
        <v>43990</v>
      </c>
      <c r="BF2572" s="24"/>
      <c r="BG2572" s="22"/>
    </row>
    <row r="2573" spans="2:59" x14ac:dyDescent="0.25">
      <c r="B2573" s="17" t="s">
        <v>2587</v>
      </c>
      <c r="C2573" s="17" t="s">
        <v>6853</v>
      </c>
      <c r="D2573" s="17" t="s">
        <v>3433</v>
      </c>
      <c r="E2573" s="20" t="s">
        <v>7289</v>
      </c>
      <c r="F2573" s="20" t="s">
        <v>3155</v>
      </c>
      <c r="G2573" s="82" t="s">
        <v>7253</v>
      </c>
      <c r="H2573" s="85" t="s">
        <v>7265</v>
      </c>
      <c r="I2573" s="21" t="s">
        <v>7417</v>
      </c>
      <c r="J2573" s="21" t="s">
        <v>8751</v>
      </c>
      <c r="L2573" s="22">
        <v>44015</v>
      </c>
      <c r="M2573" s="98">
        <v>3369.1352000012998</v>
      </c>
      <c r="N2573" s="94">
        <v>3369.1352000012998</v>
      </c>
      <c r="O2573" s="94">
        <v>3464.8755999989799</v>
      </c>
      <c r="P2573" s="62">
        <f t="shared" si="40"/>
        <v>0.97236830090012227</v>
      </c>
      <c r="Q2573" s="22">
        <v>43748</v>
      </c>
      <c r="R2573" s="99">
        <v>181871370.65099999</v>
      </c>
      <c r="S2573" s="99">
        <v>254745504.67275</v>
      </c>
      <c r="T2573" s="19"/>
      <c r="U2573" s="23">
        <v>-2.3045113539410501E-4</v>
      </c>
      <c r="V2573" s="63">
        <v>-0.58106640035475698</v>
      </c>
      <c r="W2573" s="23">
        <v>5.94649063168617E-3</v>
      </c>
      <c r="X2573" s="63">
        <v>-9.0081209015043004</v>
      </c>
      <c r="Y2573" s="23">
        <v>3.1334380109910901E-3</v>
      </c>
      <c r="Z2573" s="63">
        <v>13.5139471816801</v>
      </c>
      <c r="AA2573" s="23">
        <v>-1.8924473697552501E-3</v>
      </c>
      <c r="AB2573" s="63">
        <v>16.7173709726776</v>
      </c>
      <c r="AC2573" s="23">
        <v>4.5063345543894698E-2</v>
      </c>
      <c r="AD2573" s="63">
        <v>24.573631801933502</v>
      </c>
      <c r="AE2573" s="23">
        <v>7.1087095788243501E-2</v>
      </c>
      <c r="AF2573" s="64">
        <v>19.302051162783801</v>
      </c>
      <c r="AG2573" s="23">
        <v>1.0445907901157601E-4</v>
      </c>
      <c r="AH2573" s="63">
        <v>-6.0843798928544901</v>
      </c>
      <c r="AI2573" s="23">
        <v>5.9651729079632796E-3</v>
      </c>
      <c r="AJ2573" s="63">
        <v>10.682630263007001</v>
      </c>
      <c r="AK2573" s="23">
        <v>0.95018707789480705</v>
      </c>
      <c r="AL2573" s="23">
        <v>4.2889580943665399E-2</v>
      </c>
      <c r="AM2573" s="63">
        <v>-32.290890787844504</v>
      </c>
      <c r="AN2573" s="19"/>
      <c r="AO2573" s="26">
        <v>1.8472458221367598E-2</v>
      </c>
      <c r="AP2573" s="26">
        <v>-3.2855913754246999E-2</v>
      </c>
      <c r="AQ2573" s="26">
        <v>2.9414274413284099E-2</v>
      </c>
      <c r="AR2573" s="26">
        <v>-3.27371476623739E-2</v>
      </c>
      <c r="AS2573" s="24">
        <v>8</v>
      </c>
      <c r="AT2573" s="24">
        <v>4</v>
      </c>
      <c r="AU2573" s="24">
        <v>7</v>
      </c>
      <c r="AV2573" s="25">
        <v>5</v>
      </c>
      <c r="AW2573" s="19"/>
      <c r="AX2573" s="29">
        <v>4.9110332714553798E-2</v>
      </c>
      <c r="AY2573" s="30">
        <v>-0.59864187342827802</v>
      </c>
      <c r="AZ2573" s="30">
        <v>0.39309852087444602</v>
      </c>
      <c r="BA2573" s="30">
        <v>-0.72378940071848796</v>
      </c>
      <c r="BB2573" s="62">
        <v>5.0390119608891802E-3</v>
      </c>
      <c r="BC2573" s="108">
        <v>-6.9533203443352196</v>
      </c>
      <c r="BD2573" s="22">
        <v>43748</v>
      </c>
      <c r="BE2573" s="22">
        <v>43921</v>
      </c>
      <c r="BF2573" s="24"/>
      <c r="BG2573" s="22"/>
    </row>
    <row r="2574" spans="2:59" x14ac:dyDescent="0.25">
      <c r="B2574" s="17" t="s">
        <v>2588</v>
      </c>
      <c r="C2574" s="17" t="s">
        <v>6854</v>
      </c>
      <c r="D2574" s="17" t="s">
        <v>3433</v>
      </c>
      <c r="E2574" s="20" t="s">
        <v>7399</v>
      </c>
      <c r="F2574" s="20" t="s">
        <v>3155</v>
      </c>
      <c r="G2574" s="82" t="s">
        <v>7253</v>
      </c>
      <c r="H2574" s="85" t="s">
        <v>7265</v>
      </c>
      <c r="I2574" s="21" t="s">
        <v>7417</v>
      </c>
      <c r="J2574" s="21" t="s">
        <v>8752</v>
      </c>
      <c r="L2574" s="22">
        <v>44015</v>
      </c>
      <c r="M2574" s="98">
        <v>1181.6258000005</v>
      </c>
      <c r="N2574" s="94">
        <v>1181.6258000005</v>
      </c>
      <c r="O2574" s="94">
        <v>1208.55220000073</v>
      </c>
      <c r="P2574" s="62">
        <f t="shared" si="40"/>
        <v>0.97772011833645778</v>
      </c>
      <c r="Q2574" s="22">
        <v>43748</v>
      </c>
      <c r="R2574" s="99">
        <v>1740.6210000000001</v>
      </c>
      <c r="S2574" s="99">
        <v>1731.3593244266499</v>
      </c>
      <c r="T2574" s="19"/>
      <c r="U2574" s="23">
        <v>-2.09328715754964E-4</v>
      </c>
      <c r="V2574" s="63">
        <v>-0.57895415839084297</v>
      </c>
      <c r="W2574" s="23">
        <v>6.5682768217811801E-3</v>
      </c>
      <c r="X2574" s="63">
        <v>-8.9459422824875201</v>
      </c>
      <c r="Y2574" s="23">
        <v>6.9000460498500598E-3</v>
      </c>
      <c r="Z2574" s="63">
        <v>13.890607985566</v>
      </c>
      <c r="AA2574" s="23">
        <v>5.6336724010179803E-3</v>
      </c>
      <c r="AB2574" s="63">
        <v>17.4699829497549</v>
      </c>
      <c r="AC2574" s="23">
        <v>6.0817752690127201E-2</v>
      </c>
      <c r="AD2574" s="63">
        <v>26.149072516534901</v>
      </c>
      <c r="AE2574" s="23">
        <v>9.5114289864868598E-2</v>
      </c>
      <c r="AF2574" s="64">
        <v>21.7047705704463</v>
      </c>
      <c r="AG2574" s="23">
        <v>1.67255191627191E-4</v>
      </c>
      <c r="AH2574" s="63">
        <v>-6.0781002815929197</v>
      </c>
      <c r="AI2574" s="23">
        <v>9.8050476171920291E-3</v>
      </c>
      <c r="AJ2574" s="63">
        <v>11.066617733929901</v>
      </c>
      <c r="AK2574" s="23">
        <v>0.18136023022088901</v>
      </c>
      <c r="AL2574" s="23">
        <v>3.44793675540132E-2</v>
      </c>
      <c r="AM2574" s="63">
        <v>5.9955576365609904</v>
      </c>
      <c r="AN2574" s="19"/>
      <c r="AO2574" s="26">
        <v>1.8493596304324501E-2</v>
      </c>
      <c r="AP2574" s="26">
        <v>-3.2836017565387003E-2</v>
      </c>
      <c r="AQ2574" s="26">
        <v>3.0048938329855401E-2</v>
      </c>
      <c r="AR2574" s="26">
        <v>-3.2118781583449198E-2</v>
      </c>
      <c r="AS2574" s="24">
        <v>8</v>
      </c>
      <c r="AT2574" s="24">
        <v>4</v>
      </c>
      <c r="AU2574" s="24">
        <v>7</v>
      </c>
      <c r="AV2574" s="25">
        <v>5</v>
      </c>
      <c r="AW2574" s="19"/>
      <c r="AX2574" s="29">
        <v>4.9123661479461601E-2</v>
      </c>
      <c r="AY2574" s="30">
        <v>-0.45811981727001699</v>
      </c>
      <c r="AZ2574" s="30">
        <v>0.41728933838749099</v>
      </c>
      <c r="BA2574" s="30">
        <v>-0.55555115330753302</v>
      </c>
      <c r="BB2574" s="62">
        <v>5.0404982916734302E-3</v>
      </c>
      <c r="BC2574" s="108">
        <v>-6.6219564203784103</v>
      </c>
      <c r="BD2574" s="22">
        <v>43748</v>
      </c>
      <c r="BE2574" s="22">
        <v>43921</v>
      </c>
      <c r="BF2574" s="24"/>
      <c r="BG2574" s="22"/>
    </row>
    <row r="2575" spans="2:59" x14ac:dyDescent="0.25">
      <c r="B2575" s="17" t="s">
        <v>2589</v>
      </c>
      <c r="C2575" s="17" t="s">
        <v>6855</v>
      </c>
      <c r="D2575" s="17" t="s">
        <v>3433</v>
      </c>
      <c r="E2575" s="20" t="s">
        <v>7290</v>
      </c>
      <c r="F2575" s="20" t="s">
        <v>3155</v>
      </c>
      <c r="G2575" s="82" t="s">
        <v>7253</v>
      </c>
      <c r="H2575" s="85" t="s">
        <v>7265</v>
      </c>
      <c r="I2575" s="21" t="s">
        <v>7417</v>
      </c>
      <c r="J2575" s="21" t="s">
        <v>8753</v>
      </c>
      <c r="L2575" s="22">
        <v>44015</v>
      </c>
      <c r="M2575" s="98">
        <v>3543.9296000003801</v>
      </c>
      <c r="N2575" s="94">
        <v>3543.9296000003801</v>
      </c>
      <c r="O2575" s="94">
        <v>3638.2556000016598</v>
      </c>
      <c r="P2575" s="62">
        <f t="shared" si="40"/>
        <v>0.97407383912190315</v>
      </c>
      <c r="Q2575" s="22">
        <v>43748</v>
      </c>
      <c r="R2575" s="99">
        <v>55275131.784999996</v>
      </c>
      <c r="S2575" s="99">
        <v>78748035.545750007</v>
      </c>
      <c r="T2575" s="19"/>
      <c r="U2575" s="23">
        <v>-2.23910283239093E-4</v>
      </c>
      <c r="V2575" s="63">
        <v>-0.58041231513925595</v>
      </c>
      <c r="W2575" s="23">
        <v>6.1445308765542004E-3</v>
      </c>
      <c r="X2575" s="63">
        <v>-8.9883168770174997</v>
      </c>
      <c r="Y2575" s="23">
        <v>4.3315777020325203E-3</v>
      </c>
      <c r="Z2575" s="63">
        <v>13.6337611507915</v>
      </c>
      <c r="AA2575" s="23">
        <v>5.0960941734956599E-4</v>
      </c>
      <c r="AB2575" s="63">
        <v>16.957576651388099</v>
      </c>
      <c r="AC2575" s="23">
        <v>5.0095529775717303E-2</v>
      </c>
      <c r="AD2575" s="63">
        <v>25.0768502251012</v>
      </c>
      <c r="AE2575" s="23">
        <v>7.8550139305662001E-2</v>
      </c>
      <c r="AF2575" s="64">
        <v>20.048355514532901</v>
      </c>
      <c r="AG2575" s="23">
        <v>1.2414315824571499E-4</v>
      </c>
      <c r="AH2575" s="63">
        <v>-6.08241148493107</v>
      </c>
      <c r="AI2575" s="23">
        <v>7.1864636447571701E-3</v>
      </c>
      <c r="AJ2575" s="63">
        <v>10.804759336679099</v>
      </c>
      <c r="AK2575" s="23">
        <v>1.02426620177692</v>
      </c>
      <c r="AL2575" s="23">
        <v>4.5337060100791901E-2</v>
      </c>
      <c r="AM2575" s="63">
        <v>-24.882978399633402</v>
      </c>
      <c r="AN2575" s="19"/>
      <c r="AO2575" s="26">
        <v>1.8479167792975201E-2</v>
      </c>
      <c r="AP2575" s="26">
        <v>-3.2849558007910701E-2</v>
      </c>
      <c r="AQ2575" s="26">
        <v>2.9616832482133801E-2</v>
      </c>
      <c r="AR2575" s="26">
        <v>-3.2540482168769799E-2</v>
      </c>
      <c r="AS2575" s="24">
        <v>8</v>
      </c>
      <c r="AT2575" s="24">
        <v>4</v>
      </c>
      <c r="AU2575" s="24">
        <v>7</v>
      </c>
      <c r="AV2575" s="25">
        <v>5</v>
      </c>
      <c r="AW2575" s="19"/>
      <c r="AX2575" s="29">
        <v>4.9114397690936999E-2</v>
      </c>
      <c r="AY2575" s="30">
        <v>-0.55377495317134195</v>
      </c>
      <c r="AZ2575" s="30">
        <v>0.40082044830751301</v>
      </c>
      <c r="BA2575" s="30">
        <v>-0.67018521587215196</v>
      </c>
      <c r="BB2575" s="62">
        <v>5.0394666276497397E-3</v>
      </c>
      <c r="BC2575" s="108">
        <v>-6.8475727764307504</v>
      </c>
      <c r="BD2575" s="22">
        <v>43748</v>
      </c>
      <c r="BE2575" s="22">
        <v>43921</v>
      </c>
      <c r="BF2575" s="24"/>
      <c r="BG2575" s="22"/>
    </row>
    <row r="2576" spans="2:59" x14ac:dyDescent="0.25">
      <c r="B2576" s="17" t="s">
        <v>2590</v>
      </c>
      <c r="C2576" s="17" t="s">
        <v>6856</v>
      </c>
      <c r="D2576" s="17" t="s">
        <v>3433</v>
      </c>
      <c r="E2576" s="20" t="s">
        <v>7300</v>
      </c>
      <c r="F2576" s="20" t="s">
        <v>3155</v>
      </c>
      <c r="G2576" s="82" t="s">
        <v>7253</v>
      </c>
      <c r="H2576" s="85" t="s">
        <v>7265</v>
      </c>
      <c r="I2576" s="21" t="s">
        <v>7417</v>
      </c>
      <c r="J2576" s="21" t="s">
        <v>8754</v>
      </c>
      <c r="L2576" s="22">
        <v>44015</v>
      </c>
      <c r="M2576" s="98">
        <v>1188.3948999997201</v>
      </c>
      <c r="N2576" s="94">
        <v>1188.3948999997201</v>
      </c>
      <c r="O2576" s="94">
        <v>1213.89430000074</v>
      </c>
      <c r="P2576" s="62">
        <f t="shared" si="40"/>
        <v>0.97899372292875553</v>
      </c>
      <c r="Q2576" s="22">
        <v>43748</v>
      </c>
      <c r="R2576" s="99">
        <v>10539269.782</v>
      </c>
      <c r="S2576" s="99">
        <v>27432924.173999999</v>
      </c>
      <c r="T2576" s="19"/>
      <c r="U2576" s="23">
        <v>-2.0502447023318401E-4</v>
      </c>
      <c r="V2576" s="63">
        <v>-0.57852373383866496</v>
      </c>
      <c r="W2576" s="23">
        <v>6.7135135523130902E-3</v>
      </c>
      <c r="X2576" s="63">
        <v>-8.9314186094416108</v>
      </c>
      <c r="Y2576" s="23">
        <v>7.7834731800976399E-3</v>
      </c>
      <c r="Z2576" s="63">
        <v>13.9789506985981</v>
      </c>
      <c r="AA2576" s="23">
        <v>7.4463524470047603E-3</v>
      </c>
      <c r="AB2576" s="63">
        <v>17.651250954368201</v>
      </c>
      <c r="AC2576" s="23">
        <v>6.4697588839408099E-2</v>
      </c>
      <c r="AD2576" s="63">
        <v>26.537056131463</v>
      </c>
      <c r="AE2576" s="23">
        <v>0.10111930313723901</v>
      </c>
      <c r="AF2576" s="64">
        <v>22.3052718976978</v>
      </c>
      <c r="AG2576" s="23">
        <v>1.8078067478200001E-4</v>
      </c>
      <c r="AH2576" s="63">
        <v>-6.0767477332774398</v>
      </c>
      <c r="AI2576" s="23">
        <v>1.07053237879882E-2</v>
      </c>
      <c r="AJ2576" s="63">
        <v>11.156645351002201</v>
      </c>
      <c r="AK2576" s="23">
        <v>0.188394900000421</v>
      </c>
      <c r="AL2576" s="23">
        <v>3.60550476452772E-2</v>
      </c>
      <c r="AM2576" s="63">
        <v>8.9439953288237994</v>
      </c>
      <c r="AN2576" s="19"/>
      <c r="AO2576" s="26">
        <v>1.8498407176593901E-2</v>
      </c>
      <c r="AP2576" s="26">
        <v>-3.2831247977810597E-2</v>
      </c>
      <c r="AQ2576" s="26">
        <v>3.0199081227692701E-2</v>
      </c>
      <c r="AR2576" s="26">
        <v>-3.1974813136912403E-2</v>
      </c>
      <c r="AS2576" s="24">
        <v>8</v>
      </c>
      <c r="AT2576" s="24">
        <v>4</v>
      </c>
      <c r="AU2576" s="24">
        <v>7</v>
      </c>
      <c r="AV2576" s="25">
        <v>5</v>
      </c>
      <c r="AW2576" s="19"/>
      <c r="AX2576" s="29">
        <v>4.9126748727139798E-2</v>
      </c>
      <c r="AY2576" s="30">
        <v>-0.4242653576257</v>
      </c>
      <c r="AZ2576" s="30">
        <v>0.42311454775881402</v>
      </c>
      <c r="BA2576" s="30">
        <v>-0.51486102609942497</v>
      </c>
      <c r="BB2576" s="62">
        <v>5.0408430742300003E-3</v>
      </c>
      <c r="BC2576" s="108">
        <v>-6.5428019557293702</v>
      </c>
      <c r="BD2576" s="22">
        <v>43748</v>
      </c>
      <c r="BE2576" s="22">
        <v>43921</v>
      </c>
      <c r="BF2576" s="24"/>
      <c r="BG2576" s="22"/>
    </row>
    <row r="2577" spans="2:59" x14ac:dyDescent="0.25">
      <c r="B2577" s="17" t="s">
        <v>2591</v>
      </c>
      <c r="C2577" s="17" t="s">
        <v>6857</v>
      </c>
      <c r="D2577" s="17" t="s">
        <v>3433</v>
      </c>
      <c r="E2577" s="20" t="s">
        <v>7337</v>
      </c>
      <c r="F2577" s="20" t="s">
        <v>3155</v>
      </c>
      <c r="G2577" s="82" t="s">
        <v>7253</v>
      </c>
      <c r="H2577" s="85" t="s">
        <v>7265</v>
      </c>
      <c r="I2577" s="21" t="s">
        <v>7417</v>
      </c>
      <c r="J2577" s="21" t="s">
        <v>8755</v>
      </c>
      <c r="L2577" s="22">
        <v>44015</v>
      </c>
      <c r="M2577" s="98">
        <v>1114.28470000066</v>
      </c>
      <c r="N2577" s="94">
        <v>1114.28470000066</v>
      </c>
      <c r="O2577" s="94">
        <v>1149.8877000007799</v>
      </c>
      <c r="P2577" s="62">
        <f t="shared" si="40"/>
        <v>0.9690378460434913</v>
      </c>
      <c r="Q2577" s="22">
        <v>43748</v>
      </c>
      <c r="R2577" s="99">
        <v>10284715.524</v>
      </c>
      <c r="S2577" s="99">
        <v>12474429.2692656</v>
      </c>
      <c r="T2577" s="19"/>
      <c r="U2577" s="23">
        <v>-2.4332561497430999E-4</v>
      </c>
      <c r="V2577" s="63">
        <v>-0.58235384831277803</v>
      </c>
      <c r="W2577" s="23">
        <v>5.5591226428077798E-3</v>
      </c>
      <c r="X2577" s="63">
        <v>-9.04685770039214</v>
      </c>
      <c r="Y2577" s="23">
        <v>7.9225609988498003E-4</v>
      </c>
      <c r="Z2577" s="63">
        <v>13.279828990576799</v>
      </c>
      <c r="AA2577" s="23">
        <v>-6.5780892673501503E-3</v>
      </c>
      <c r="AB2577" s="63">
        <v>16.248806782910801</v>
      </c>
      <c r="AC2577" s="23">
        <v>3.5279613883176401E-2</v>
      </c>
      <c r="AD2577" s="63">
        <v>23.595258635847099</v>
      </c>
      <c r="AE2577" s="23">
        <v>5.5808833347327898E-2</v>
      </c>
      <c r="AF2577" s="64">
        <v>17.774224918684901</v>
      </c>
      <c r="AG2577" s="23">
        <v>6.5965949033852694E-5</v>
      </c>
      <c r="AH2577" s="63">
        <v>-6.0882292058522598</v>
      </c>
      <c r="AI2577" s="23">
        <v>3.5787263968813901E-3</v>
      </c>
      <c r="AJ2577" s="63">
        <v>10.4439856118988</v>
      </c>
      <c r="AK2577" s="23">
        <v>0.11411134427544301</v>
      </c>
      <c r="AL2577" s="23">
        <v>2.2221001472644299E-2</v>
      </c>
      <c r="AM2577" s="63">
        <v>-0.72933095798362002</v>
      </c>
      <c r="AN2577" s="19"/>
      <c r="AO2577" s="26">
        <v>1.8459383036315599E-2</v>
      </c>
      <c r="AP2577" s="26">
        <v>-3.28684067208087E-2</v>
      </c>
      <c r="AQ2577" s="26">
        <v>2.9017703252975501E-2</v>
      </c>
      <c r="AR2577" s="26">
        <v>-3.3122031985840301E-2</v>
      </c>
      <c r="AS2577" s="24">
        <v>8</v>
      </c>
      <c r="AT2577" s="24">
        <v>4</v>
      </c>
      <c r="AU2577" s="24">
        <v>7</v>
      </c>
      <c r="AV2577" s="25">
        <v>5</v>
      </c>
      <c r="AW2577" s="19"/>
      <c r="AX2577" s="29">
        <v>4.9102878091653097E-2</v>
      </c>
      <c r="AY2577" s="30">
        <v>-0.68618834763219605</v>
      </c>
      <c r="AZ2577" s="30">
        <v>0.378032147714293</v>
      </c>
      <c r="BA2577" s="30">
        <v>-0.82807657800185597</v>
      </c>
      <c r="BB2577" s="62">
        <v>5.03817418841209E-3</v>
      </c>
      <c r="BC2577" s="108">
        <v>-7.1600470203629802</v>
      </c>
      <c r="BD2577" s="22">
        <v>43748</v>
      </c>
      <c r="BE2577" s="22">
        <v>43921</v>
      </c>
      <c r="BF2577" s="24"/>
      <c r="BG2577" s="22"/>
    </row>
    <row r="2578" spans="2:59" x14ac:dyDescent="0.25">
      <c r="B2578" s="17" t="s">
        <v>2592</v>
      </c>
      <c r="C2578" s="17" t="s">
        <v>6858</v>
      </c>
      <c r="D2578" s="17" t="s">
        <v>3433</v>
      </c>
      <c r="E2578" s="20" t="s">
        <v>7367</v>
      </c>
      <c r="F2578" s="20" t="s">
        <v>3155</v>
      </c>
      <c r="G2578" s="82" t="s">
        <v>7253</v>
      </c>
      <c r="H2578" s="85" t="s">
        <v>7265</v>
      </c>
      <c r="I2578" s="21" t="s">
        <v>7417</v>
      </c>
      <c r="J2578" s="21" t="s">
        <v>2982</v>
      </c>
      <c r="L2578" s="22">
        <v>44015</v>
      </c>
      <c r="M2578" s="98">
        <v>3814.6847000010298</v>
      </c>
      <c r="N2578" s="94">
        <v>3814.6847000010298</v>
      </c>
      <c r="O2578" s="94">
        <v>3902.2307999990899</v>
      </c>
      <c r="P2578" s="62">
        <f t="shared" si="40"/>
        <v>0.9775651148061052</v>
      </c>
      <c r="Q2578" s="22">
        <v>43748</v>
      </c>
      <c r="R2578" s="99">
        <v>10213769.233999999</v>
      </c>
      <c r="S2578" s="99">
        <v>14613052.525531201</v>
      </c>
      <c r="T2578" s="19"/>
      <c r="U2578" s="23">
        <v>-2.1053663385828299E-4</v>
      </c>
      <c r="V2578" s="63">
        <v>-0.57907495020117505</v>
      </c>
      <c r="W2578" s="23">
        <v>6.5487011943332601E-3</v>
      </c>
      <c r="X2578" s="63">
        <v>-8.9478998452395899</v>
      </c>
      <c r="Y2578" s="23">
        <v>6.7818099741998603E-3</v>
      </c>
      <c r="Z2578" s="63">
        <v>13.878784378001001</v>
      </c>
      <c r="AA2578" s="23">
        <v>5.4309090101014599E-3</v>
      </c>
      <c r="AB2578" s="63">
        <v>17.4497066106705</v>
      </c>
      <c r="AC2578" s="23">
        <v>6.0444671333243598E-2</v>
      </c>
      <c r="AD2578" s="63">
        <v>26.111764380853899</v>
      </c>
      <c r="AE2578" s="23">
        <v>9.4529673860961297E-2</v>
      </c>
      <c r="AF2578" s="64">
        <v>21.6463089700555</v>
      </c>
      <c r="AG2578" s="23">
        <v>1.6428695744252799E-4</v>
      </c>
      <c r="AH2578" s="63">
        <v>-6.0783971050113896</v>
      </c>
      <c r="AI2578" s="23">
        <v>9.6842412749538198E-3</v>
      </c>
      <c r="AJ2578" s="63">
        <v>11.0545370996988</v>
      </c>
      <c r="AK2578" s="23">
        <v>0.17937373510183499</v>
      </c>
      <c r="AL2578" s="23">
        <v>3.4125331661925898E-2</v>
      </c>
      <c r="AM2578" s="63">
        <v>5.7969081246555998</v>
      </c>
      <c r="AN2578" s="19"/>
      <c r="AO2578" s="26">
        <v>1.8492840537874099E-2</v>
      </c>
      <c r="AP2578" s="26">
        <v>-3.2836570026120199E-2</v>
      </c>
      <c r="AQ2578" s="26">
        <v>3.0030468265977099E-2</v>
      </c>
      <c r="AR2578" s="26">
        <v>-3.2138842135282203E-2</v>
      </c>
      <c r="AS2578" s="24">
        <v>8</v>
      </c>
      <c r="AT2578" s="24">
        <v>4</v>
      </c>
      <c r="AU2578" s="24">
        <v>7</v>
      </c>
      <c r="AV2578" s="25">
        <v>5</v>
      </c>
      <c r="AW2578" s="19"/>
      <c r="AX2578" s="29">
        <v>4.9123062867656699E-2</v>
      </c>
      <c r="AY2578" s="30">
        <v>-0.461884160495174</v>
      </c>
      <c r="AZ2578" s="30">
        <v>0.416637953193913</v>
      </c>
      <c r="BA2578" s="30">
        <v>-0.56006848662946096</v>
      </c>
      <c r="BB2578" s="62">
        <v>5.0404330365654499E-3</v>
      </c>
      <c r="BC2578" s="108">
        <v>-6.63127870344033</v>
      </c>
      <c r="BD2578" s="22">
        <v>43748</v>
      </c>
      <c r="BE2578" s="22">
        <v>43921</v>
      </c>
      <c r="BF2578" s="24"/>
      <c r="BG2578" s="22"/>
    </row>
    <row r="2579" spans="2:59" x14ac:dyDescent="0.25">
      <c r="B2579" s="17" t="s">
        <v>2593</v>
      </c>
      <c r="C2579" s="17" t="s">
        <v>6859</v>
      </c>
      <c r="D2579" s="17" t="s">
        <v>3433</v>
      </c>
      <c r="E2579" s="20" t="s">
        <v>7312</v>
      </c>
      <c r="F2579" s="20" t="s">
        <v>3155</v>
      </c>
      <c r="G2579" s="82" t="s">
        <v>7253</v>
      </c>
      <c r="H2579" s="85" t="s">
        <v>7265</v>
      </c>
      <c r="I2579" s="21" t="s">
        <v>7417</v>
      </c>
      <c r="J2579" s="21" t="s">
        <v>8756</v>
      </c>
      <c r="L2579" s="22">
        <v>44015</v>
      </c>
      <c r="M2579" s="98">
        <v>1118.2096999995399</v>
      </c>
      <c r="N2579" s="94">
        <v>1118.2096999995399</v>
      </c>
      <c r="O2579" s="94">
        <v>1139.87079999968</v>
      </c>
      <c r="P2579" s="62">
        <f t="shared" si="40"/>
        <v>0.98099688140081653</v>
      </c>
      <c r="Q2579" s="22">
        <v>43748</v>
      </c>
      <c r="R2579" s="99">
        <v>20331495.804000001</v>
      </c>
      <c r="S2579" s="99">
        <v>21695469.747187499</v>
      </c>
      <c r="T2579" s="19"/>
      <c r="U2579" s="23">
        <v>-1.97419510186592E-4</v>
      </c>
      <c r="V2579" s="63">
        <v>-0.57776323783400596</v>
      </c>
      <c r="W2579" s="23">
        <v>6.9445432491193103E-3</v>
      </c>
      <c r="X2579" s="63">
        <v>-8.9083156397537095</v>
      </c>
      <c r="Y2579" s="23">
        <v>9.1874793597526098E-3</v>
      </c>
      <c r="Z2579" s="63">
        <v>14.1193513165636</v>
      </c>
      <c r="AA2579" s="23">
        <v>1.0274863392624E-2</v>
      </c>
      <c r="AB2579" s="63">
        <v>17.934102048922799</v>
      </c>
      <c r="AC2579" s="23">
        <v>7.0680787937817499E-2</v>
      </c>
      <c r="AD2579" s="63">
        <v>27.135376041318501</v>
      </c>
      <c r="AE2579" s="23"/>
      <c r="AF2579" s="64"/>
      <c r="AG2579" s="23">
        <v>2.0367054094094799E-4</v>
      </c>
      <c r="AH2579" s="63">
        <v>-6.0744587466615503</v>
      </c>
      <c r="AI2579" s="23">
        <v>1.21366642360954E-2</v>
      </c>
      <c r="AJ2579" s="63">
        <v>11.299779395820201</v>
      </c>
      <c r="AK2579" s="23">
        <v>0.118209700000152</v>
      </c>
      <c r="AL2579" s="23">
        <v>4.0569253127614502E-2</v>
      </c>
      <c r="AM2579" s="63">
        <v>35.214298825478203</v>
      </c>
      <c r="AN2579" s="19"/>
      <c r="AO2579" s="26">
        <v>1.8506211867134002E-2</v>
      </c>
      <c r="AP2579" s="26">
        <v>-3.28238369484097E-2</v>
      </c>
      <c r="AQ2579" s="26">
        <v>3.0435733116973999E-2</v>
      </c>
      <c r="AR2579" s="26">
        <v>-3.1745256592330399E-2</v>
      </c>
      <c r="AS2579" s="24">
        <v>8</v>
      </c>
      <c r="AT2579" s="24">
        <v>4</v>
      </c>
      <c r="AU2579" s="24">
        <v>7</v>
      </c>
      <c r="AV2579" s="25">
        <v>5</v>
      </c>
      <c r="AW2579" s="19"/>
      <c r="AX2579" s="29">
        <v>4.9132115721586198E-2</v>
      </c>
      <c r="AY2579" s="30">
        <v>-0.37148072648324199</v>
      </c>
      <c r="AZ2579" s="30">
        <v>0.43220271609470701</v>
      </c>
      <c r="BA2579" s="30">
        <v>-0.45130476912572698</v>
      </c>
      <c r="BB2579" s="62">
        <v>5.0414385362091696E-3</v>
      </c>
      <c r="BC2579" s="108">
        <v>-6.4304831740810204</v>
      </c>
      <c r="BD2579" s="22">
        <v>43748</v>
      </c>
      <c r="BE2579" s="22">
        <v>43783</v>
      </c>
      <c r="BF2579" s="24"/>
      <c r="BG2579" s="22"/>
    </row>
    <row r="2580" spans="2:59" x14ac:dyDescent="0.25">
      <c r="B2580" s="17" t="s">
        <v>2594</v>
      </c>
      <c r="C2580" s="17" t="s">
        <v>6860</v>
      </c>
      <c r="D2580" s="17" t="s">
        <v>3433</v>
      </c>
      <c r="E2580" s="20" t="s">
        <v>7376</v>
      </c>
      <c r="F2580" s="20" t="s">
        <v>3155</v>
      </c>
      <c r="G2580" s="82" t="s">
        <v>7253</v>
      </c>
      <c r="H2580" s="85" t="s">
        <v>7265</v>
      </c>
      <c r="I2580" s="21" t="s">
        <v>7417</v>
      </c>
      <c r="J2580" s="21" t="s">
        <v>8757</v>
      </c>
      <c r="L2580" s="22">
        <v>44015</v>
      </c>
      <c r="M2580" s="98">
        <v>1093.41310000047</v>
      </c>
      <c r="N2580" s="94">
        <v>1093.41310000047</v>
      </c>
      <c r="O2580" s="94">
        <v>1112.8050999995301</v>
      </c>
      <c r="P2580" s="62">
        <f t="shared" si="40"/>
        <v>0.98257376786009676</v>
      </c>
      <c r="Q2580" s="22">
        <v>43748</v>
      </c>
      <c r="R2580" s="99">
        <v>36174716.188000001</v>
      </c>
      <c r="S2580" s="99">
        <v>32284753.0228437</v>
      </c>
      <c r="T2580" s="19"/>
      <c r="U2580" s="23">
        <v>-1.9138232710247399E-4</v>
      </c>
      <c r="V2580" s="63">
        <v>-0.57715951952559397</v>
      </c>
      <c r="W2580" s="23">
        <v>7.1263420904870102E-3</v>
      </c>
      <c r="X2580" s="63">
        <v>-8.8901357556169405</v>
      </c>
      <c r="Y2580" s="23">
        <v>1.0292217100868599E-2</v>
      </c>
      <c r="Z2580" s="63">
        <v>14.229825090675099</v>
      </c>
      <c r="AA2580" s="23">
        <v>1.25027872672945E-2</v>
      </c>
      <c r="AB2580" s="63">
        <v>18.156894436397099</v>
      </c>
      <c r="AC2580" s="23">
        <v>7.5405435974971596E-2</v>
      </c>
      <c r="AD2580" s="63">
        <v>27.607840845041199</v>
      </c>
      <c r="AE2580" s="23"/>
      <c r="AF2580" s="64"/>
      <c r="AG2580" s="23">
        <v>2.2174030164023899E-4</v>
      </c>
      <c r="AH2580" s="63">
        <v>-6.0726517705916203</v>
      </c>
      <c r="AI2580" s="23">
        <v>1.32628907522303E-2</v>
      </c>
      <c r="AJ2580" s="63">
        <v>11.412402047426401</v>
      </c>
      <c r="AK2580" s="23">
        <v>9.3413100001343993E-2</v>
      </c>
      <c r="AL2580" s="23">
        <v>3.7644681951860499E-2</v>
      </c>
      <c r="AM2580" s="63">
        <v>33.498504734423499</v>
      </c>
      <c r="AN2580" s="19"/>
      <c r="AO2580" s="26">
        <v>1.8512366221329998E-2</v>
      </c>
      <c r="AP2580" s="26">
        <v>-3.2818024737934999E-2</v>
      </c>
      <c r="AQ2580" s="26">
        <v>3.0621615396739799E-2</v>
      </c>
      <c r="AR2580" s="26">
        <v>-3.15647768402414E-2</v>
      </c>
      <c r="AS2580" s="24">
        <v>8</v>
      </c>
      <c r="AT2580" s="24">
        <v>4</v>
      </c>
      <c r="AU2580" s="24">
        <v>7</v>
      </c>
      <c r="AV2580" s="25">
        <v>5</v>
      </c>
      <c r="AW2580" s="19"/>
      <c r="AX2580" s="29">
        <v>4.91364556056215E-2</v>
      </c>
      <c r="AY2580" s="30">
        <v>-0.32992276848472102</v>
      </c>
      <c r="AZ2580" s="30">
        <v>0.43935896272068897</v>
      </c>
      <c r="BA2580" s="30">
        <v>-0.40116517205296998</v>
      </c>
      <c r="BB2580" s="62">
        <v>5.0419192123627001E-3</v>
      </c>
      <c r="BC2580" s="108">
        <v>-6.4107452418684296</v>
      </c>
      <c r="BD2580" s="22">
        <v>43748</v>
      </c>
      <c r="BE2580" s="22">
        <v>43783</v>
      </c>
      <c r="BF2580" s="24"/>
      <c r="BG2580" s="22"/>
    </row>
    <row r="2581" spans="2:59" x14ac:dyDescent="0.25">
      <c r="B2581" s="17" t="s">
        <v>2595</v>
      </c>
      <c r="C2581" s="17" t="s">
        <v>6861</v>
      </c>
      <c r="D2581" s="17" t="s">
        <v>3433</v>
      </c>
      <c r="E2581" s="20" t="s">
        <v>7338</v>
      </c>
      <c r="F2581" s="20" t="s">
        <v>3155</v>
      </c>
      <c r="G2581" s="82" t="s">
        <v>7253</v>
      </c>
      <c r="H2581" s="85" t="s">
        <v>7265</v>
      </c>
      <c r="I2581" s="21" t="s">
        <v>7417</v>
      </c>
      <c r="J2581" s="21" t="s">
        <v>8758</v>
      </c>
      <c r="L2581" s="22">
        <v>44015</v>
      </c>
      <c r="M2581" s="98">
        <v>1143.77439999953</v>
      </c>
      <c r="N2581" s="94">
        <v>1143.77439999953</v>
      </c>
      <c r="O2581" s="94">
        <v>1175.5891999993501</v>
      </c>
      <c r="P2581" s="62">
        <f t="shared" si="40"/>
        <v>0.97293714505046691</v>
      </c>
      <c r="Q2581" s="22">
        <v>43748</v>
      </c>
      <c r="R2581" s="99">
        <v>10739571.501</v>
      </c>
      <c r="S2581" s="99">
        <v>8067843.88435937</v>
      </c>
      <c r="T2581" s="19"/>
      <c r="U2581" s="23">
        <v>-2.2831457317806799E-4</v>
      </c>
      <c r="V2581" s="63">
        <v>-0.58085274413315302</v>
      </c>
      <c r="W2581" s="23">
        <v>6.0126388543722004E-3</v>
      </c>
      <c r="X2581" s="63">
        <v>-9.0015060792356998</v>
      </c>
      <c r="Y2581" s="23">
        <v>3.5336792752787001E-3</v>
      </c>
      <c r="Z2581" s="63">
        <v>13.553971308108901</v>
      </c>
      <c r="AA2581" s="23">
        <v>-1.09167979280755E-3</v>
      </c>
      <c r="AB2581" s="63">
        <v>16.797447730379599</v>
      </c>
      <c r="AC2581" s="23">
        <v>4.67384006933571E-2</v>
      </c>
      <c r="AD2581" s="63">
        <v>24.741137316857898</v>
      </c>
      <c r="AE2581" s="23">
        <v>7.3383418171942993E-2</v>
      </c>
      <c r="AF2581" s="64">
        <v>19.531683401146399</v>
      </c>
      <c r="AG2581" s="23">
        <v>1.10960761958268E-4</v>
      </c>
      <c r="AH2581" s="63">
        <v>-6.0837297245598201</v>
      </c>
      <c r="AI2581" s="23">
        <v>6.3731647987879097E-3</v>
      </c>
      <c r="AJ2581" s="63">
        <v>10.723429452089499</v>
      </c>
      <c r="AK2581" s="23">
        <v>0.14356192619379701</v>
      </c>
      <c r="AL2581" s="23">
        <v>2.7659941599267799E-2</v>
      </c>
      <c r="AM2581" s="63">
        <v>2.2157272338517902</v>
      </c>
      <c r="AN2581" s="19"/>
      <c r="AO2581" s="26">
        <v>1.8474671089279599E-2</v>
      </c>
      <c r="AP2581" s="26">
        <v>-3.2853786344276201E-2</v>
      </c>
      <c r="AQ2581" s="26">
        <v>2.94819974387792E-2</v>
      </c>
      <c r="AR2581" s="26">
        <v>-3.26715491246432E-2</v>
      </c>
      <c r="AS2581" s="24">
        <v>8</v>
      </c>
      <c r="AT2581" s="24">
        <v>4</v>
      </c>
      <c r="AU2581" s="24">
        <v>7</v>
      </c>
      <c r="AV2581" s="25">
        <v>5</v>
      </c>
      <c r="AW2581" s="19"/>
      <c r="AX2581" s="29">
        <v>4.9111651723360399E-2</v>
      </c>
      <c r="AY2581" s="30">
        <v>-0.583683688495512</v>
      </c>
      <c r="AZ2581" s="30">
        <v>0.39567302371006002</v>
      </c>
      <c r="BA2581" s="30">
        <v>-0.70593000314420395</v>
      </c>
      <c r="BB2581" s="62">
        <v>5.0391597700399898E-3</v>
      </c>
      <c r="BC2581" s="108">
        <v>-6.9180798870438602</v>
      </c>
      <c r="BD2581" s="22">
        <v>43748</v>
      </c>
      <c r="BE2581" s="22">
        <v>43921</v>
      </c>
      <c r="BF2581" s="24"/>
      <c r="BG2581" s="22"/>
    </row>
    <row r="2582" spans="2:59" x14ac:dyDescent="0.25">
      <c r="B2582" s="17" t="s">
        <v>2596</v>
      </c>
      <c r="C2582" s="17" t="s">
        <v>6862</v>
      </c>
      <c r="D2582" s="17" t="s">
        <v>3434</v>
      </c>
      <c r="E2582" s="20" t="s">
        <v>7289</v>
      </c>
      <c r="F2582" s="20" t="s">
        <v>3155</v>
      </c>
      <c r="G2582" s="82" t="s">
        <v>7251</v>
      </c>
      <c r="H2582" s="85" t="s">
        <v>7263</v>
      </c>
      <c r="I2582" s="21" t="s">
        <v>7417</v>
      </c>
      <c r="J2582" s="21" t="s">
        <v>8759</v>
      </c>
      <c r="L2582" s="22">
        <v>44015</v>
      </c>
      <c r="M2582" s="98">
        <v>1962.2324000000999</v>
      </c>
      <c r="N2582" s="94">
        <v>1962.2324000000999</v>
      </c>
      <c r="O2582" s="94">
        <v>2094.5155000016098</v>
      </c>
      <c r="P2582" s="62">
        <f t="shared" si="40"/>
        <v>0.93684310285533423</v>
      </c>
      <c r="Q2582" s="22">
        <v>43881</v>
      </c>
      <c r="R2582" s="99">
        <v>21509634.875999998</v>
      </c>
      <c r="S2582" s="99">
        <v>18912420.617031299</v>
      </c>
      <c r="T2582" s="19"/>
      <c r="U2582" s="23">
        <v>-1.4415174246096301E-4</v>
      </c>
      <c r="V2582" s="63">
        <v>-0.57243646106144297</v>
      </c>
      <c r="W2582" s="23">
        <v>2.70518649485894E-2</v>
      </c>
      <c r="X2582" s="63">
        <v>-6.8975834698067002</v>
      </c>
      <c r="Y2582" s="23">
        <v>-3.3754035519450602E-2</v>
      </c>
      <c r="Z2582" s="63">
        <v>9.8251998286432407</v>
      </c>
      <c r="AA2582" s="23">
        <v>2.6030264412838702E-2</v>
      </c>
      <c r="AB2582" s="63">
        <v>19.5096421509515</v>
      </c>
      <c r="AC2582" s="23">
        <v>8.2821569436491702E-2</v>
      </c>
      <c r="AD2582" s="63">
        <v>28.3494541911932</v>
      </c>
      <c r="AE2582" s="23">
        <v>0.107483250594669</v>
      </c>
      <c r="AF2582" s="64">
        <v>22.941666643426299</v>
      </c>
      <c r="AG2582" s="23">
        <v>-3.3839791667560301E-3</v>
      </c>
      <c r="AH2582" s="63">
        <v>-6.4332237174312503</v>
      </c>
      <c r="AI2582" s="23">
        <v>-2.7051218546148399E-2</v>
      </c>
      <c r="AJ2582" s="63">
        <v>7.3809911175921998</v>
      </c>
      <c r="AK2582" s="23">
        <v>0.96223239999962995</v>
      </c>
      <c r="AL2582" s="23">
        <v>4.2899860032775898E-2</v>
      </c>
      <c r="AM2582" s="63">
        <v>-37.6763505083509</v>
      </c>
      <c r="AN2582" s="19"/>
      <c r="AO2582" s="26">
        <v>1.83469316962146E-2</v>
      </c>
      <c r="AP2582" s="26">
        <v>-3.5348659390365397E-2</v>
      </c>
      <c r="AQ2582" s="26">
        <v>4.4630126143601997E-2</v>
      </c>
      <c r="AR2582" s="26">
        <v>-8.49367056252959E-2</v>
      </c>
      <c r="AS2582" s="24">
        <v>7</v>
      </c>
      <c r="AT2582" s="24">
        <v>5</v>
      </c>
      <c r="AU2582" s="24">
        <v>7</v>
      </c>
      <c r="AV2582" s="25">
        <v>5</v>
      </c>
      <c r="AW2582" s="19"/>
      <c r="AX2582" s="29">
        <v>9.1777911181998198E-2</v>
      </c>
      <c r="AY2582" s="30">
        <v>5.7124360758109602E-2</v>
      </c>
      <c r="AZ2582" s="30">
        <v>0.55186618782681796</v>
      </c>
      <c r="BA2582" s="30">
        <v>7.3121874970752301E-2</v>
      </c>
      <c r="BB2582" s="62">
        <v>9.4356019391762004E-3</v>
      </c>
      <c r="BC2582" s="108">
        <v>-16.155454566993299</v>
      </c>
      <c r="BD2582" s="22">
        <v>43881</v>
      </c>
      <c r="BE2582" s="22">
        <v>43913</v>
      </c>
      <c r="BF2582" s="24"/>
      <c r="BG2582" s="22"/>
    </row>
    <row r="2583" spans="2:59" x14ac:dyDescent="0.25">
      <c r="B2583" s="17" t="s">
        <v>2597</v>
      </c>
      <c r="C2583" s="17" t="s">
        <v>6863</v>
      </c>
      <c r="D2583" s="17" t="s">
        <v>3434</v>
      </c>
      <c r="E2583" s="20" t="s">
        <v>7290</v>
      </c>
      <c r="F2583" s="20" t="s">
        <v>3155</v>
      </c>
      <c r="G2583" s="82" t="s">
        <v>7251</v>
      </c>
      <c r="H2583" s="85" t="s">
        <v>7263</v>
      </c>
      <c r="I2583" s="21" t="s">
        <v>7417</v>
      </c>
      <c r="J2583" s="21" t="s">
        <v>8760</v>
      </c>
      <c r="L2583" s="22">
        <v>44015</v>
      </c>
      <c r="M2583" s="98">
        <v>1813.8596999999099</v>
      </c>
      <c r="N2583" s="94">
        <v>1813.8596999999099</v>
      </c>
      <c r="O2583" s="94">
        <v>1934.2982999999099</v>
      </c>
      <c r="P2583" s="62">
        <f t="shared" si="40"/>
        <v>0.93773525003873215</v>
      </c>
      <c r="Q2583" s="22">
        <v>43881</v>
      </c>
      <c r="R2583" s="99">
        <v>17273012.625999998</v>
      </c>
      <c r="S2583" s="99">
        <v>14456560.634484399</v>
      </c>
      <c r="T2583" s="19"/>
      <c r="U2583" s="23">
        <v>-1.37037022795994E-4</v>
      </c>
      <c r="V2583" s="63">
        <v>-0.57172498909494596</v>
      </c>
      <c r="W2583" s="23">
        <v>2.7270651875369398E-2</v>
      </c>
      <c r="X2583" s="63">
        <v>-6.8757047771286999</v>
      </c>
      <c r="Y2583" s="23">
        <v>-3.2503876817827397E-2</v>
      </c>
      <c r="Z2583" s="63">
        <v>9.9502156988019106</v>
      </c>
      <c r="AA2583" s="23">
        <v>2.8705251617793699E-2</v>
      </c>
      <c r="AB2583" s="63">
        <v>19.777140871446999</v>
      </c>
      <c r="AC2583" s="23">
        <v>9.1151001292018904E-2</v>
      </c>
      <c r="AD2583" s="63">
        <v>29.1823973767459</v>
      </c>
      <c r="AE2583" s="23">
        <v>0.12170854496434901</v>
      </c>
      <c r="AF2583" s="64">
        <v>24.364196080394301</v>
      </c>
      <c r="AG2583" s="23">
        <v>-3.3627296306804099E-3</v>
      </c>
      <c r="AH2583" s="63">
        <v>-6.4310987638236803</v>
      </c>
      <c r="AI2583" s="23">
        <v>-2.57716227752098E-2</v>
      </c>
      <c r="AJ2583" s="63">
        <v>7.5089506946824303</v>
      </c>
      <c r="AK2583" s="23">
        <v>0.81385969999944796</v>
      </c>
      <c r="AL2583" s="23">
        <v>4.35509875278512E-2</v>
      </c>
      <c r="AM2583" s="63">
        <v>27.150738552852999</v>
      </c>
      <c r="AN2583" s="19"/>
      <c r="AO2583" s="26">
        <v>1.8354151188759701E-2</v>
      </c>
      <c r="AP2583" s="26">
        <v>-3.5341815571882797E-2</v>
      </c>
      <c r="AQ2583" s="26">
        <v>4.4852718570837197E-2</v>
      </c>
      <c r="AR2583" s="26">
        <v>-8.4735270650562605E-2</v>
      </c>
      <c r="AS2583" s="24">
        <v>7</v>
      </c>
      <c r="AT2583" s="24">
        <v>5</v>
      </c>
      <c r="AU2583" s="24">
        <v>7</v>
      </c>
      <c r="AV2583" s="25">
        <v>5</v>
      </c>
      <c r="AW2583" s="19"/>
      <c r="AX2583" s="29">
        <v>9.1776534926611905E-2</v>
      </c>
      <c r="AY2583" s="30">
        <v>8.4044150926615699E-2</v>
      </c>
      <c r="AZ2583" s="30">
        <v>0.56137396669601003</v>
      </c>
      <c r="BA2583" s="30">
        <v>0.107671572678555</v>
      </c>
      <c r="BB2583" s="62">
        <v>9.4355673005975405E-3</v>
      </c>
      <c r="BC2583" s="108">
        <v>-16.13638909781</v>
      </c>
      <c r="BD2583" s="22">
        <v>43881</v>
      </c>
      <c r="BE2583" s="22">
        <v>43913</v>
      </c>
      <c r="BF2583" s="24"/>
      <c r="BG2583" s="22"/>
    </row>
    <row r="2584" spans="2:59" x14ac:dyDescent="0.25">
      <c r="B2584" s="17" t="s">
        <v>2598</v>
      </c>
      <c r="C2584" s="17" t="s">
        <v>6864</v>
      </c>
      <c r="D2584" s="17" t="s">
        <v>3434</v>
      </c>
      <c r="E2584" s="20" t="s">
        <v>7291</v>
      </c>
      <c r="F2584" s="20" t="s">
        <v>3155</v>
      </c>
      <c r="G2584" s="82" t="s">
        <v>7251</v>
      </c>
      <c r="H2584" s="85" t="s">
        <v>7263</v>
      </c>
      <c r="I2584" s="21" t="s">
        <v>7417</v>
      </c>
      <c r="J2584" s="21" t="s">
        <v>8761</v>
      </c>
      <c r="L2584" s="22">
        <v>44015</v>
      </c>
      <c r="M2584" s="98">
        <v>1249.1234000008601</v>
      </c>
      <c r="N2584" s="94">
        <v>1249.1234000008601</v>
      </c>
      <c r="O2584" s="94">
        <v>1327.19449999928</v>
      </c>
      <c r="P2584" s="62">
        <f t="shared" si="40"/>
        <v>0.94117584122111553</v>
      </c>
      <c r="Q2584" s="22">
        <v>43881</v>
      </c>
      <c r="R2584" s="99">
        <v>5328.6909999999998</v>
      </c>
      <c r="S2584" s="99">
        <v>5260.2456297683702</v>
      </c>
      <c r="T2584" s="19"/>
      <c r="U2584" s="23">
        <v>-1.0998504058079601E-4</v>
      </c>
      <c r="V2584" s="63">
        <v>-0.56901979087342602</v>
      </c>
      <c r="W2584" s="23">
        <v>2.8112519215937899E-2</v>
      </c>
      <c r="X2584" s="63">
        <v>-6.79151804307185</v>
      </c>
      <c r="Y2584" s="23">
        <v>-2.76795174650033E-2</v>
      </c>
      <c r="Z2584" s="63">
        <v>10.432651634080701</v>
      </c>
      <c r="AA2584" s="23">
        <v>3.90578963433654E-2</v>
      </c>
      <c r="AB2584" s="63">
        <v>20.812405343982402</v>
      </c>
      <c r="AC2584" s="23">
        <v>6.4303572444259799E-2</v>
      </c>
      <c r="AD2584" s="63">
        <v>26.4976544919482</v>
      </c>
      <c r="AE2584" s="23">
        <v>0.102140022718231</v>
      </c>
      <c r="AF2584" s="64">
        <v>22.407343855797102</v>
      </c>
      <c r="AG2584" s="23">
        <v>-3.2812665067467601E-3</v>
      </c>
      <c r="AH2584" s="63">
        <v>-6.4229524514303202</v>
      </c>
      <c r="AI2584" s="23">
        <v>-2.0833645252423601E-2</v>
      </c>
      <c r="AJ2584" s="63">
        <v>8.0027484469610499</v>
      </c>
      <c r="AK2584" s="23">
        <v>0.249123400000972</v>
      </c>
      <c r="AL2584" s="23">
        <v>4.3719081608287497E-2</v>
      </c>
      <c r="AM2584" s="63">
        <v>16.689047520427302</v>
      </c>
      <c r="AN2584" s="19"/>
      <c r="AO2584" s="26">
        <v>1.8382081008894598E-2</v>
      </c>
      <c r="AP2584" s="26">
        <v>-3.5315498615091201E-2</v>
      </c>
      <c r="AQ2584" s="26">
        <v>4.57106726153143E-2</v>
      </c>
      <c r="AR2584" s="26">
        <v>-8.3958950061059995E-2</v>
      </c>
      <c r="AS2584" s="24">
        <v>7</v>
      </c>
      <c r="AT2584" s="24">
        <v>5</v>
      </c>
      <c r="AU2584" s="24">
        <v>7</v>
      </c>
      <c r="AV2584" s="25">
        <v>5</v>
      </c>
      <c r="AW2584" s="19"/>
      <c r="AX2584" s="29">
        <v>9.1771916211437196E-2</v>
      </c>
      <c r="AY2584" s="30">
        <v>0.18820543408446599</v>
      </c>
      <c r="AZ2584" s="30">
        <v>0.59815413496289704</v>
      </c>
      <c r="BA2584" s="30">
        <v>0.24190179056859101</v>
      </c>
      <c r="BB2584" s="62">
        <v>9.4355045377687904E-3</v>
      </c>
      <c r="BC2584" s="108">
        <v>-16.062980972201299</v>
      </c>
      <c r="BD2584" s="22">
        <v>43881</v>
      </c>
      <c r="BE2584" s="22">
        <v>43913</v>
      </c>
      <c r="BF2584" s="24"/>
      <c r="BG2584" s="22"/>
    </row>
    <row r="2585" spans="2:59" x14ac:dyDescent="0.25">
      <c r="B2585" s="17" t="s">
        <v>2599</v>
      </c>
      <c r="C2585" s="17" t="s">
        <v>6865</v>
      </c>
      <c r="D2585" s="17" t="s">
        <v>3434</v>
      </c>
      <c r="E2585" s="20" t="s">
        <v>7337</v>
      </c>
      <c r="F2585" s="20" t="s">
        <v>3155</v>
      </c>
      <c r="G2585" s="82" t="s">
        <v>7251</v>
      </c>
      <c r="H2585" s="85" t="s">
        <v>7263</v>
      </c>
      <c r="I2585" s="21" t="s">
        <v>7417</v>
      </c>
      <c r="J2585" s="21" t="s">
        <v>8762</v>
      </c>
      <c r="L2585" s="22">
        <v>44015</v>
      </c>
      <c r="M2585" s="98">
        <v>1269.3521999996201</v>
      </c>
      <c r="N2585" s="94">
        <v>1269.3521999996201</v>
      </c>
      <c r="O2585" s="94">
        <v>1354.1322000008099</v>
      </c>
      <c r="P2585" s="62">
        <f t="shared" si="40"/>
        <v>0.93739163724107655</v>
      </c>
      <c r="Q2585" s="22">
        <v>43881</v>
      </c>
      <c r="R2585" s="99">
        <v>5331683.9539999999</v>
      </c>
      <c r="S2585" s="99">
        <v>4759394.7755312501</v>
      </c>
      <c r="T2585" s="19"/>
      <c r="U2585" s="23">
        <v>-1.39736796882062E-4</v>
      </c>
      <c r="V2585" s="63">
        <v>-0.57199496650355297</v>
      </c>
      <c r="W2585" s="23">
        <v>2.7186342940694899E-2</v>
      </c>
      <c r="X2585" s="63">
        <v>-6.8841356705961498</v>
      </c>
      <c r="Y2585" s="23">
        <v>-3.2985177620503202E-2</v>
      </c>
      <c r="Z2585" s="63">
        <v>9.9020856185379706</v>
      </c>
      <c r="AA2585" s="23">
        <v>2.76753333637316E-2</v>
      </c>
      <c r="AB2585" s="63">
        <v>19.6741490460408</v>
      </c>
      <c r="AC2585" s="23">
        <v>8.6295448401942906E-2</v>
      </c>
      <c r="AD2585" s="63">
        <v>28.696842087723802</v>
      </c>
      <c r="AE2585" s="23">
        <v>0.112815844835568</v>
      </c>
      <c r="AF2585" s="64">
        <v>23.474926067516201</v>
      </c>
      <c r="AG2585" s="23">
        <v>-3.37087517709733E-3</v>
      </c>
      <c r="AH2585" s="63">
        <v>-6.43191331846901</v>
      </c>
      <c r="AI2585" s="23">
        <v>-2.62642395236981E-2</v>
      </c>
      <c r="AJ2585" s="63">
        <v>7.4596890198372403</v>
      </c>
      <c r="AK2585" s="23">
        <v>0.26139042974682503</v>
      </c>
      <c r="AL2585" s="23">
        <v>4.8363203279222902E-2</v>
      </c>
      <c r="AM2585" s="63">
        <v>13.9985775891546</v>
      </c>
      <c r="AN2585" s="19"/>
      <c r="AO2585" s="26">
        <v>1.8351408116359401E-2</v>
      </c>
      <c r="AP2585" s="26">
        <v>-3.5344473211807802E-2</v>
      </c>
      <c r="AQ2585" s="26">
        <v>4.4767165292796597E-2</v>
      </c>
      <c r="AR2585" s="26">
        <v>-8.48127670805843E-2</v>
      </c>
      <c r="AS2585" s="24">
        <v>7</v>
      </c>
      <c r="AT2585" s="24">
        <v>5</v>
      </c>
      <c r="AU2585" s="24">
        <v>7</v>
      </c>
      <c r="AV2585" s="25">
        <v>5</v>
      </c>
      <c r="AW2585" s="19"/>
      <c r="AX2585" s="29">
        <v>9.1777098174789004E-2</v>
      </c>
      <c r="AY2585" s="30">
        <v>7.3679642076967894E-2</v>
      </c>
      <c r="AZ2585" s="30">
        <v>0.55771343569813303</v>
      </c>
      <c r="BA2585" s="30">
        <v>9.4362542406201996E-2</v>
      </c>
      <c r="BB2585" s="62">
        <v>9.4355840469142992E-3</v>
      </c>
      <c r="BC2585" s="108">
        <v>-16.143733972188802</v>
      </c>
      <c r="BD2585" s="22">
        <v>43881</v>
      </c>
      <c r="BE2585" s="22">
        <v>43913</v>
      </c>
      <c r="BF2585" s="24"/>
      <c r="BG2585" s="22"/>
    </row>
    <row r="2586" spans="2:59" x14ac:dyDescent="0.25">
      <c r="B2586" s="17" t="s">
        <v>2600</v>
      </c>
      <c r="C2586" s="17" t="s">
        <v>6866</v>
      </c>
      <c r="D2586" s="17" t="s">
        <v>3434</v>
      </c>
      <c r="E2586" s="20" t="s">
        <v>7367</v>
      </c>
      <c r="F2586" s="20" t="s">
        <v>3155</v>
      </c>
      <c r="G2586" s="82" t="s">
        <v>7251</v>
      </c>
      <c r="H2586" s="85" t="s">
        <v>7263</v>
      </c>
      <c r="I2586" s="21" t="s">
        <v>7417</v>
      </c>
      <c r="J2586" s="21" t="s">
        <v>8763</v>
      </c>
      <c r="L2586" s="22">
        <v>44015</v>
      </c>
      <c r="M2586" s="98">
        <v>2127.1493000015598</v>
      </c>
      <c r="N2586" s="94">
        <v>2127.1493000015598</v>
      </c>
      <c r="O2586" s="94">
        <v>2264.2415000013998</v>
      </c>
      <c r="P2586" s="62">
        <f t="shared" si="40"/>
        <v>0.93945336661316592</v>
      </c>
      <c r="Q2586" s="22">
        <v>43881</v>
      </c>
      <c r="R2586" s="99">
        <v>13339894.059</v>
      </c>
      <c r="S2586" s="99">
        <v>11940643.150125001</v>
      </c>
      <c r="T2586" s="19"/>
      <c r="U2586" s="23">
        <v>-1.2338936903688599E-4</v>
      </c>
      <c r="V2586" s="63">
        <v>-0.57036022371903505</v>
      </c>
      <c r="W2586" s="23">
        <v>2.76917147057247E-2</v>
      </c>
      <c r="X2586" s="63">
        <v>-6.8335984940931702</v>
      </c>
      <c r="Y2586" s="23">
        <v>-3.00955678649188E-2</v>
      </c>
      <c r="Z2586" s="63">
        <v>10.1910465940891</v>
      </c>
      <c r="AA2586" s="23">
        <v>3.3868757458549198E-2</v>
      </c>
      <c r="AB2586" s="63">
        <v>20.293491455522599</v>
      </c>
      <c r="AC2586" s="23">
        <v>9.9418894269620098E-2</v>
      </c>
      <c r="AD2586" s="63">
        <v>30.009186674491499</v>
      </c>
      <c r="AE2586" s="23">
        <v>0.13303779830137499</v>
      </c>
      <c r="AF2586" s="64">
        <v>25.497121414111501</v>
      </c>
      <c r="AG2586" s="23">
        <v>-3.3219333299712201E-3</v>
      </c>
      <c r="AH2586" s="63">
        <v>-6.4270191337564002</v>
      </c>
      <c r="AI2586" s="23">
        <v>-2.3306531475100201E-2</v>
      </c>
      <c r="AJ2586" s="63">
        <v>7.7554598246933901</v>
      </c>
      <c r="AK2586" s="23">
        <v>1.1271493000024899</v>
      </c>
      <c r="AL2586" s="23">
        <v>4.8157581317354897E-2</v>
      </c>
      <c r="AM2586" s="63">
        <v>-21.184660508064599</v>
      </c>
      <c r="AN2586" s="19"/>
      <c r="AO2586" s="26">
        <v>1.8368087228736799E-2</v>
      </c>
      <c r="AP2586" s="26">
        <v>-3.5328639081853901E-2</v>
      </c>
      <c r="AQ2586" s="26">
        <v>4.52809340895328E-2</v>
      </c>
      <c r="AR2586" s="26">
        <v>-8.4347458131524E-2</v>
      </c>
      <c r="AS2586" s="24">
        <v>7</v>
      </c>
      <c r="AT2586" s="24">
        <v>5</v>
      </c>
      <c r="AU2586" s="24">
        <v>7</v>
      </c>
      <c r="AV2586" s="25">
        <v>5</v>
      </c>
      <c r="AW2586" s="19"/>
      <c r="AX2586" s="29">
        <v>9.1774146168027093E-2</v>
      </c>
      <c r="AY2586" s="30">
        <v>0.13599874769033701</v>
      </c>
      <c r="AZ2586" s="30">
        <v>0.57972162763690005</v>
      </c>
      <c r="BA2586" s="30">
        <v>0.17451597755484699</v>
      </c>
      <c r="BB2586" s="62">
        <v>9.4355275655289006E-3</v>
      </c>
      <c r="BC2586" s="108">
        <v>-16.0997269946965</v>
      </c>
      <c r="BD2586" s="22">
        <v>43881</v>
      </c>
      <c r="BE2586" s="22">
        <v>43913</v>
      </c>
      <c r="BF2586" s="24"/>
      <c r="BG2586" s="22"/>
    </row>
    <row r="2587" spans="2:59" x14ac:dyDescent="0.25">
      <c r="B2587" s="17" t="s">
        <v>2601</v>
      </c>
      <c r="C2587" s="17" t="s">
        <v>6867</v>
      </c>
      <c r="D2587" s="17" t="s">
        <v>3434</v>
      </c>
      <c r="E2587" s="20" t="s">
        <v>7312</v>
      </c>
      <c r="F2587" s="20" t="s">
        <v>3155</v>
      </c>
      <c r="G2587" s="82" t="s">
        <v>7251</v>
      </c>
      <c r="H2587" s="85" t="s">
        <v>7263</v>
      </c>
      <c r="I2587" s="21" t="s">
        <v>7417</v>
      </c>
      <c r="J2587" s="21" t="s">
        <v>8764</v>
      </c>
      <c r="L2587" s="22">
        <v>44015</v>
      </c>
      <c r="M2587" s="98">
        <v>1135.26449999958</v>
      </c>
      <c r="N2587" s="94">
        <v>1135.26449999958</v>
      </c>
      <c r="O2587" s="94">
        <v>1204.2336999997499</v>
      </c>
      <c r="P2587" s="62">
        <f t="shared" si="40"/>
        <v>0.94272772801476645</v>
      </c>
      <c r="Q2587" s="22">
        <v>43881</v>
      </c>
      <c r="R2587" s="99">
        <v>32546246.592</v>
      </c>
      <c r="S2587" s="99">
        <v>32883972.188187499</v>
      </c>
      <c r="T2587" s="19"/>
      <c r="U2587" s="23">
        <v>-9.7412740615254707E-5</v>
      </c>
      <c r="V2587" s="63">
        <v>-0.56776256087687205</v>
      </c>
      <c r="W2587" s="23">
        <v>2.8492478943007899E-2</v>
      </c>
      <c r="X2587" s="63">
        <v>-6.7535220703648502</v>
      </c>
      <c r="Y2587" s="23">
        <v>-2.55017003401008E-2</v>
      </c>
      <c r="Z2587" s="63">
        <v>10.6504333465709</v>
      </c>
      <c r="AA2587" s="23">
        <v>4.3751787639848799E-2</v>
      </c>
      <c r="AB2587" s="63">
        <v>21.281794473645299</v>
      </c>
      <c r="AC2587" s="23">
        <v>0.12052312191197399</v>
      </c>
      <c r="AD2587" s="63">
        <v>32.119609438756001</v>
      </c>
      <c r="AE2587" s="23"/>
      <c r="AF2587" s="64"/>
      <c r="AG2587" s="23">
        <v>-3.2442766187159599E-3</v>
      </c>
      <c r="AH2587" s="63">
        <v>-6.4192534626272399</v>
      </c>
      <c r="AI2587" s="23">
        <v>-1.86041405249853E-2</v>
      </c>
      <c r="AJ2587" s="63">
        <v>8.2256989197048807</v>
      </c>
      <c r="AK2587" s="23">
        <v>0.13526449999888401</v>
      </c>
      <c r="AL2587" s="23">
        <v>4.6190608476535999E-2</v>
      </c>
      <c r="AM2587" s="63">
        <v>36.919778825365903</v>
      </c>
      <c r="AN2587" s="19"/>
      <c r="AO2587" s="26">
        <v>1.8394535976767701E-2</v>
      </c>
      <c r="AP2587" s="26">
        <v>-3.53036124251958E-2</v>
      </c>
      <c r="AQ2587" s="26">
        <v>4.6095689045614598E-2</v>
      </c>
      <c r="AR2587" s="26">
        <v>-8.3610069887945407E-2</v>
      </c>
      <c r="AS2587" s="24">
        <v>7</v>
      </c>
      <c r="AT2587" s="24">
        <v>5</v>
      </c>
      <c r="AU2587" s="24">
        <v>7</v>
      </c>
      <c r="AV2587" s="25">
        <v>5</v>
      </c>
      <c r="AW2587" s="19"/>
      <c r="AX2587" s="29">
        <v>9.1770468359318305E-2</v>
      </c>
      <c r="AY2587" s="30">
        <v>0.23542125392395999</v>
      </c>
      <c r="AZ2587" s="30">
        <v>0.61482554506437703</v>
      </c>
      <c r="BA2587" s="30">
        <v>0.30303213950628599</v>
      </c>
      <c r="BB2587" s="62">
        <v>9.4355413571793195E-3</v>
      </c>
      <c r="BC2587" s="108">
        <v>-16.0299699302705</v>
      </c>
      <c r="BD2587" s="22">
        <v>43881</v>
      </c>
      <c r="BE2587" s="22">
        <v>43913</v>
      </c>
      <c r="BF2587" s="24"/>
      <c r="BG2587" s="22"/>
    </row>
    <row r="2588" spans="2:59" x14ac:dyDescent="0.25">
      <c r="B2588" s="17" t="s">
        <v>2602</v>
      </c>
      <c r="C2588" s="17" t="s">
        <v>6868</v>
      </c>
      <c r="D2588" s="17" t="s">
        <v>3434</v>
      </c>
      <c r="E2588" s="20" t="s">
        <v>7412</v>
      </c>
      <c r="F2588" s="20" t="s">
        <v>3155</v>
      </c>
      <c r="G2588" s="82" t="s">
        <v>7251</v>
      </c>
      <c r="H2588" s="85" t="s">
        <v>7263</v>
      </c>
      <c r="I2588" s="21" t="s">
        <v>7417</v>
      </c>
      <c r="J2588" s="21" t="s">
        <v>8765</v>
      </c>
      <c r="L2588" s="22">
        <v>44015</v>
      </c>
      <c r="M2588" s="98">
        <v>1159.8171999994699</v>
      </c>
      <c r="N2588" s="94">
        <v>1159.8171999994699</v>
      </c>
      <c r="O2588" s="94">
        <v>1245.9903999995399</v>
      </c>
      <c r="P2588" s="62">
        <f t="shared" si="40"/>
        <v>0.93083959555378448</v>
      </c>
      <c r="Q2588" s="22">
        <v>43874</v>
      </c>
      <c r="R2588" s="99">
        <v>2304524.5759999999</v>
      </c>
      <c r="S2588" s="99">
        <v>2275830.30928125</v>
      </c>
      <c r="T2588" s="19"/>
      <c r="U2588" s="23">
        <v>-1.9171759322489401E-4</v>
      </c>
      <c r="V2588" s="63">
        <v>-0.57719304613783595</v>
      </c>
      <c r="W2588" s="23">
        <v>2.5587942418496799E-2</v>
      </c>
      <c r="X2588" s="63">
        <v>-7.0439757228159596</v>
      </c>
      <c r="Y2588" s="23">
        <v>-4.2078778807990602E-2</v>
      </c>
      <c r="Z2588" s="63">
        <v>8.9927254997892305</v>
      </c>
      <c r="AA2588" s="23">
        <v>8.3068017011100892E-3</v>
      </c>
      <c r="AB2588" s="63">
        <v>17.737295879778699</v>
      </c>
      <c r="AC2588" s="23">
        <v>4.5761155048239702E-2</v>
      </c>
      <c r="AD2588" s="63">
        <v>24.643412752368</v>
      </c>
      <c r="AE2588" s="23">
        <v>5.1127180786352297E-2</v>
      </c>
      <c r="AF2588" s="64">
        <v>17.3060596626019</v>
      </c>
      <c r="AG2588" s="23">
        <v>-3.5260975118944801E-3</v>
      </c>
      <c r="AH2588" s="63">
        <v>-6.4474355519487299</v>
      </c>
      <c r="AI2588" s="23">
        <v>-3.5571324048760303E-2</v>
      </c>
      <c r="AJ2588" s="63">
        <v>6.5289805673310202</v>
      </c>
      <c r="AK2588" s="23">
        <v>0.15266239398813899</v>
      </c>
      <c r="AL2588" s="23">
        <v>2.93180406151805E-2</v>
      </c>
      <c r="AM2588" s="63">
        <v>3.1257740132859899</v>
      </c>
      <c r="AN2588" s="19"/>
      <c r="AO2588" s="26">
        <v>1.82984886996564E-2</v>
      </c>
      <c r="AP2588" s="26">
        <v>-3.5394543149777698E-2</v>
      </c>
      <c r="AQ2588" s="26">
        <v>4.31412848629407E-2</v>
      </c>
      <c r="AR2588" s="26">
        <v>-8.6284298623504604E-2</v>
      </c>
      <c r="AS2588" s="24">
        <v>7</v>
      </c>
      <c r="AT2588" s="24">
        <v>5</v>
      </c>
      <c r="AU2588" s="24">
        <v>7</v>
      </c>
      <c r="AV2588" s="25">
        <v>5</v>
      </c>
      <c r="AW2588" s="19"/>
      <c r="AX2588" s="29">
        <v>9.1789435792161395E-2</v>
      </c>
      <c r="AY2588" s="30">
        <v>-0.121271391042114</v>
      </c>
      <c r="AZ2588" s="30">
        <v>0.48883640855865501</v>
      </c>
      <c r="BA2588" s="30">
        <v>-0.15435600330761201</v>
      </c>
      <c r="BB2588" s="62">
        <v>9.4360738640443705E-3</v>
      </c>
      <c r="BC2588" s="108">
        <v>-16.287790018250199</v>
      </c>
      <c r="BD2588" s="22">
        <v>43874</v>
      </c>
      <c r="BE2588" s="22">
        <v>43913</v>
      </c>
      <c r="BF2588" s="24"/>
      <c r="BG2588" s="22"/>
    </row>
    <row r="2589" spans="2:59" x14ac:dyDescent="0.25">
      <c r="B2589" s="17" t="s">
        <v>2603</v>
      </c>
      <c r="C2589" s="17" t="s">
        <v>6869</v>
      </c>
      <c r="D2589" s="17" t="s">
        <v>3434</v>
      </c>
      <c r="E2589" s="20" t="s">
        <v>7376</v>
      </c>
      <c r="F2589" s="20" t="s">
        <v>3155</v>
      </c>
      <c r="G2589" s="82" t="s">
        <v>7251</v>
      </c>
      <c r="H2589" s="85" t="s">
        <v>7263</v>
      </c>
      <c r="I2589" s="21" t="s">
        <v>7417</v>
      </c>
      <c r="J2589" s="21" t="s">
        <v>8766</v>
      </c>
      <c r="L2589" s="22">
        <v>44015</v>
      </c>
      <c r="M2589" s="98">
        <v>1142.0771999992401</v>
      </c>
      <c r="N2589" s="94">
        <v>1142.0771999992401</v>
      </c>
      <c r="O2589" s="94">
        <v>1209.0237000007201</v>
      </c>
      <c r="P2589" s="62">
        <f t="shared" si="40"/>
        <v>0.94462763633050362</v>
      </c>
      <c r="Q2589" s="22">
        <v>43881</v>
      </c>
      <c r="R2589" s="99">
        <v>3626803.9139999999</v>
      </c>
      <c r="S2589" s="99">
        <v>3376350.9092773399</v>
      </c>
      <c r="T2589" s="19"/>
      <c r="U2589" s="23">
        <v>-8.23869413579814E-5</v>
      </c>
      <c r="V2589" s="63">
        <v>-0.56625998095114505</v>
      </c>
      <c r="W2589" s="23">
        <v>2.89564078102558E-2</v>
      </c>
      <c r="X2589" s="63">
        <v>-6.7071291836400597</v>
      </c>
      <c r="Y2589" s="23">
        <v>-2.28330177287717E-2</v>
      </c>
      <c r="Z2589" s="63">
        <v>10.917301607711099</v>
      </c>
      <c r="AA2589" s="23">
        <v>4.9515785047333297E-2</v>
      </c>
      <c r="AB2589" s="63">
        <v>21.8581942143792</v>
      </c>
      <c r="AC2589" s="23">
        <v>0.13292621508298899</v>
      </c>
      <c r="AD2589" s="63">
        <v>33.359918755828403</v>
      </c>
      <c r="AE2589" s="23"/>
      <c r="AF2589" s="64"/>
      <c r="AG2589" s="23">
        <v>-3.1993218717616401E-3</v>
      </c>
      <c r="AH2589" s="63">
        <v>-6.4147579879354497</v>
      </c>
      <c r="AI2589" s="23">
        <v>-1.5872167851739501E-2</v>
      </c>
      <c r="AJ2589" s="63">
        <v>8.4988961870258208</v>
      </c>
      <c r="AK2589" s="23">
        <v>0.14207720000020299</v>
      </c>
      <c r="AL2589" s="23">
        <v>6.04921721787832E-2</v>
      </c>
      <c r="AM2589" s="63">
        <v>40.390242055757</v>
      </c>
      <c r="AN2589" s="19"/>
      <c r="AO2589" s="26">
        <v>1.8409846124996E-2</v>
      </c>
      <c r="AP2589" s="26">
        <v>-3.5289080783513803E-2</v>
      </c>
      <c r="AQ2589" s="26">
        <v>4.6567107790906399E-2</v>
      </c>
      <c r="AR2589" s="26">
        <v>-8.3183154583821306E-2</v>
      </c>
      <c r="AS2589" s="24">
        <v>7</v>
      </c>
      <c r="AT2589" s="24">
        <v>5</v>
      </c>
      <c r="AU2589" s="24">
        <v>7</v>
      </c>
      <c r="AV2589" s="25">
        <v>5</v>
      </c>
      <c r="AW2589" s="19"/>
      <c r="AX2589" s="29">
        <v>9.1768901027826394E-2</v>
      </c>
      <c r="AY2589" s="30">
        <v>0.29338985804497503</v>
      </c>
      <c r="AZ2589" s="30">
        <v>0.63528942325137905</v>
      </c>
      <c r="BA2589" s="30">
        <v>0.378325091604438</v>
      </c>
      <c r="BB2589" s="62">
        <v>9.4356075180257893E-3</v>
      </c>
      <c r="BC2589" s="108">
        <v>-15.9896121143393</v>
      </c>
      <c r="BD2589" s="22">
        <v>43881</v>
      </c>
      <c r="BE2589" s="22">
        <v>43913</v>
      </c>
      <c r="BF2589" s="24"/>
      <c r="BG2589" s="22"/>
    </row>
    <row r="2590" spans="2:59" x14ac:dyDescent="0.25">
      <c r="B2590" s="17" t="s">
        <v>2604</v>
      </c>
      <c r="C2590" s="17" t="s">
        <v>6870</v>
      </c>
      <c r="D2590" s="17" t="s">
        <v>3434</v>
      </c>
      <c r="E2590" s="20" t="s">
        <v>7338</v>
      </c>
      <c r="F2590" s="20" t="s">
        <v>3155</v>
      </c>
      <c r="G2590" s="82" t="s">
        <v>7251</v>
      </c>
      <c r="H2590" s="85" t="s">
        <v>7263</v>
      </c>
      <c r="I2590" s="21" t="s">
        <v>7417</v>
      </c>
      <c r="J2590" s="21" t="s">
        <v>8767</v>
      </c>
      <c r="L2590" s="22">
        <v>44015</v>
      </c>
      <c r="M2590" s="98">
        <v>1292.9197000004399</v>
      </c>
      <c r="N2590" s="94">
        <v>1292.9197000004399</v>
      </c>
      <c r="O2590" s="94">
        <v>1375.0680999998001</v>
      </c>
      <c r="P2590" s="62">
        <f t="shared" si="40"/>
        <v>0.94025866791661294</v>
      </c>
      <c r="Q2590" s="22">
        <v>43881</v>
      </c>
      <c r="R2590" s="99">
        <v>31.363</v>
      </c>
      <c r="S2590" s="99">
        <v>368264.43825195299</v>
      </c>
      <c r="T2590" s="19"/>
      <c r="U2590" s="23">
        <v>-1.2752452494169101E-4</v>
      </c>
      <c r="V2590" s="63">
        <v>-0.57077373930951603</v>
      </c>
      <c r="W2590" s="23">
        <v>2.7789562716861799E-2</v>
      </c>
      <c r="X2590" s="63">
        <v>-6.8238136929794599</v>
      </c>
      <c r="Y2590" s="23">
        <v>-2.9582241858406601E-2</v>
      </c>
      <c r="Z2590" s="63">
        <v>10.242379194736699</v>
      </c>
      <c r="AA2590" s="23">
        <v>3.3115361486124997E-2</v>
      </c>
      <c r="AB2590" s="63">
        <v>20.218151858280201</v>
      </c>
      <c r="AC2590" s="23">
        <v>9.58741800660209E-2</v>
      </c>
      <c r="AD2590" s="63">
        <v>29.654715254146101</v>
      </c>
      <c r="AE2590" s="23">
        <v>0.12656335622159501</v>
      </c>
      <c r="AF2590" s="64">
        <v>24.849677206133499</v>
      </c>
      <c r="AG2590" s="23">
        <v>-3.3367551905030299E-3</v>
      </c>
      <c r="AH2590" s="63">
        <v>-6.4285013198095804</v>
      </c>
      <c r="AI2590" s="23">
        <v>-2.28097031567813E-2</v>
      </c>
      <c r="AJ2590" s="63">
        <v>7.8051426565289104</v>
      </c>
      <c r="AK2590" s="23">
        <v>0.28478546625585299</v>
      </c>
      <c r="AL2590" s="23">
        <v>5.2289023744378903E-2</v>
      </c>
      <c r="AM2590" s="63">
        <v>16.338081240071901</v>
      </c>
      <c r="AN2590" s="19"/>
      <c r="AO2590" s="26">
        <v>1.83670680889918E-2</v>
      </c>
      <c r="AP2590" s="26">
        <v>-3.5333996584995503E-2</v>
      </c>
      <c r="AQ2590" s="26">
        <v>4.5625747643498499E-2</v>
      </c>
      <c r="AR2590" s="26">
        <v>-8.4222917683364401E-2</v>
      </c>
      <c r="AS2590" s="24">
        <v>7</v>
      </c>
      <c r="AT2590" s="24">
        <v>5</v>
      </c>
      <c r="AU2590" s="24">
        <v>7</v>
      </c>
      <c r="AV2590" s="25">
        <v>5</v>
      </c>
      <c r="AW2590" s="19"/>
      <c r="AX2590" s="29">
        <v>9.1792626011592798E-2</v>
      </c>
      <c r="AY2590" s="30">
        <v>0.128014304223143</v>
      </c>
      <c r="AZ2590" s="30">
        <v>0.57692616889107695</v>
      </c>
      <c r="BA2590" s="30">
        <v>0.16425838339455401</v>
      </c>
      <c r="BB2590" s="62">
        <v>9.4374343426989107E-3</v>
      </c>
      <c r="BC2590" s="108">
        <v>-16.1043296691496</v>
      </c>
      <c r="BD2590" s="22">
        <v>43881</v>
      </c>
      <c r="BE2590" s="22">
        <v>43913</v>
      </c>
      <c r="BF2590" s="24"/>
      <c r="BG2590" s="22"/>
    </row>
    <row r="2591" spans="2:59" x14ac:dyDescent="0.25">
      <c r="B2591" s="17" t="s">
        <v>2605</v>
      </c>
      <c r="C2591" s="17" t="s">
        <v>6871</v>
      </c>
      <c r="D2591" s="17" t="s">
        <v>3435</v>
      </c>
      <c r="E2591" s="20" t="s">
        <v>7289</v>
      </c>
      <c r="F2591" s="20" t="s">
        <v>3155</v>
      </c>
      <c r="G2591" s="82" t="s">
        <v>7255</v>
      </c>
      <c r="H2591" s="85" t="s">
        <v>7274</v>
      </c>
      <c r="I2591" s="21" t="s">
        <v>7417</v>
      </c>
      <c r="J2591" s="21" t="s">
        <v>8768</v>
      </c>
      <c r="L2591" s="22">
        <v>44015</v>
      </c>
      <c r="M2591" s="98">
        <v>1703.1143999993801</v>
      </c>
      <c r="N2591" s="94">
        <v>1703.1143999993801</v>
      </c>
      <c r="O2591" s="94">
        <v>1703.1143999993801</v>
      </c>
      <c r="P2591" s="62">
        <f t="shared" si="40"/>
        <v>1</v>
      </c>
      <c r="Q2591" s="22">
        <v>44015</v>
      </c>
      <c r="R2591" s="99">
        <v>149226311.09099999</v>
      </c>
      <c r="S2591" s="99">
        <v>156023503.84575</v>
      </c>
      <c r="T2591" s="19"/>
      <c r="U2591" s="23">
        <v>9.9817225418519208E-7</v>
      </c>
      <c r="V2591" s="63">
        <v>-0.55792146958992805</v>
      </c>
      <c r="W2591" s="23">
        <v>3.1648904041503597E-5</v>
      </c>
      <c r="X2591" s="63">
        <v>-9.5996050742687693</v>
      </c>
      <c r="Y2591" s="23">
        <v>3.68545278979582E-3</v>
      </c>
      <c r="Z2591" s="63">
        <v>13.5691486595606</v>
      </c>
      <c r="AA2591" s="23">
        <v>9.8569170950213395E-3</v>
      </c>
      <c r="AB2591" s="63">
        <v>17.892307419155301</v>
      </c>
      <c r="AC2591" s="23">
        <v>2.96728393514059E-2</v>
      </c>
      <c r="AD2591" s="63">
        <v>23.034581182670099</v>
      </c>
      <c r="AE2591" s="23">
        <v>4.73741701061954E-2</v>
      </c>
      <c r="AF2591" s="64">
        <v>16.930758594593499</v>
      </c>
      <c r="AG2591" s="23">
        <v>3.1119561754167101E-6</v>
      </c>
      <c r="AH2591" s="63">
        <v>-6.0945146051380998</v>
      </c>
      <c r="AI2591" s="23">
        <v>3.7786811371916E-3</v>
      </c>
      <c r="AJ2591" s="63">
        <v>10.463981085922599</v>
      </c>
      <c r="AK2591" s="23">
        <v>0.66161457892158104</v>
      </c>
      <c r="AL2591" s="23">
        <v>3.3019605805748101E-2</v>
      </c>
      <c r="AM2591" s="63">
        <v>-47.118494989466903</v>
      </c>
      <c r="AN2591" s="19"/>
      <c r="AO2591" s="26">
        <v>8.6817953524587199E-4</v>
      </c>
      <c r="AP2591" s="26">
        <v>-1.79947532433289E-3</v>
      </c>
      <c r="AQ2591" s="26">
        <v>1.36671060681692E-3</v>
      </c>
      <c r="AR2591" s="26">
        <v>3.1119561754167101E-6</v>
      </c>
      <c r="AS2591" s="24">
        <v>12</v>
      </c>
      <c r="AT2591" s="24">
        <v>0</v>
      </c>
      <c r="AU2591" s="24">
        <v>7</v>
      </c>
      <c r="AV2591" s="25">
        <v>5</v>
      </c>
      <c r="AW2591" s="19"/>
      <c r="AX2591" s="29">
        <v>2.1170126963647798E-3</v>
      </c>
      <c r="AY2591" s="30">
        <v>-9.0184109635738405</v>
      </c>
      <c r="AZ2591" s="30">
        <v>0.42642997590291998</v>
      </c>
      <c r="BA2591" s="30">
        <v>-8.5333169533114397</v>
      </c>
      <c r="BB2591" s="62">
        <v>2.1858744109465501E-4</v>
      </c>
      <c r="BC2591" s="108">
        <v>-0.179947532406914</v>
      </c>
      <c r="BD2591" s="22">
        <v>43782</v>
      </c>
      <c r="BE2591" s="22">
        <v>43783</v>
      </c>
      <c r="BF2591" s="24">
        <v>21</v>
      </c>
      <c r="BG2591" s="22">
        <v>43811</v>
      </c>
    </row>
    <row r="2592" spans="2:59" x14ac:dyDescent="0.25">
      <c r="B2592" s="17" t="s">
        <v>2606</v>
      </c>
      <c r="C2592" s="17" t="s">
        <v>6872</v>
      </c>
      <c r="D2592" s="17" t="s">
        <v>3435</v>
      </c>
      <c r="E2592" s="20" t="s">
        <v>7290</v>
      </c>
      <c r="F2592" s="20" t="s">
        <v>3155</v>
      </c>
      <c r="G2592" s="82" t="s">
        <v>7255</v>
      </c>
      <c r="H2592" s="85" t="s">
        <v>7274</v>
      </c>
      <c r="I2592" s="21" t="s">
        <v>7417</v>
      </c>
      <c r="J2592" s="21" t="s">
        <v>8769</v>
      </c>
      <c r="L2592" s="22">
        <v>44015</v>
      </c>
      <c r="M2592" s="98">
        <v>1105.1575000006701</v>
      </c>
      <c r="N2592" s="94">
        <v>1105.1575000006701</v>
      </c>
      <c r="O2592" s="94">
        <v>1105.1575000006701</v>
      </c>
      <c r="P2592" s="62">
        <f t="shared" si="40"/>
        <v>1</v>
      </c>
      <c r="Q2592" s="22">
        <v>44015</v>
      </c>
      <c r="R2592" s="99">
        <v>23161716.850000001</v>
      </c>
      <c r="S2592" s="99">
        <v>23279499.123500001</v>
      </c>
      <c r="T2592" s="19"/>
      <c r="U2592" s="23">
        <v>9.9533463071566096E-7</v>
      </c>
      <c r="V2592" s="63">
        <v>-0.55792175335227501</v>
      </c>
      <c r="W2592" s="23">
        <v>3.0946774131734903E-5</v>
      </c>
      <c r="X2592" s="63">
        <v>-9.5996752872597408</v>
      </c>
      <c r="Y2592" s="23">
        <v>3.6558744704962001E-3</v>
      </c>
      <c r="Z2592" s="63">
        <v>13.5661908276379</v>
      </c>
      <c r="AA2592" s="23">
        <v>9.7766253857116698E-3</v>
      </c>
      <c r="AB2592" s="63">
        <v>17.8842782482388</v>
      </c>
      <c r="AC2592" s="23">
        <v>3.2529479654840501E-2</v>
      </c>
      <c r="AD2592" s="63">
        <v>23.320245213020801</v>
      </c>
      <c r="AE2592" s="23">
        <v>5.3330982342231402E-2</v>
      </c>
      <c r="AF2592" s="64">
        <v>17.526439818175302</v>
      </c>
      <c r="AG2592" s="23">
        <v>2.9860093491151899E-6</v>
      </c>
      <c r="AH2592" s="63">
        <v>-6.09452719982073</v>
      </c>
      <c r="AI2592" s="23">
        <v>3.7483067007997302E-3</v>
      </c>
      <c r="AJ2592" s="63">
        <v>10.460943642290699</v>
      </c>
      <c r="AK2592" s="23">
        <v>0.10481544913825901</v>
      </c>
      <c r="AL2592" s="23">
        <v>2.0397307440362101E-2</v>
      </c>
      <c r="AM2592" s="63">
        <v>-4.5135143916850202</v>
      </c>
      <c r="AN2592" s="19"/>
      <c r="AO2592" s="26">
        <v>8.6736039702373102E-4</v>
      </c>
      <c r="AP2592" s="26">
        <v>-1.79951975860604E-3</v>
      </c>
      <c r="AQ2592" s="26">
        <v>1.3587068096967401E-3</v>
      </c>
      <c r="AR2592" s="26">
        <v>2.9860093491151899E-6</v>
      </c>
      <c r="AS2592" s="24">
        <v>12</v>
      </c>
      <c r="AT2592" s="24">
        <v>0</v>
      </c>
      <c r="AU2592" s="24">
        <v>7</v>
      </c>
      <c r="AV2592" s="25">
        <v>5</v>
      </c>
      <c r="AW2592" s="19"/>
      <c r="AX2592" s="29">
        <v>2.1157847192580402E-3</v>
      </c>
      <c r="AY2592" s="30">
        <v>-9.0574249524797796</v>
      </c>
      <c r="AZ2592" s="30">
        <v>0.426171627207168</v>
      </c>
      <c r="BA2592" s="30">
        <v>-8.5587847049900994</v>
      </c>
      <c r="BB2592" s="62">
        <v>2.1846046417721299E-4</v>
      </c>
      <c r="BC2592" s="108">
        <v>-0.17995197586014899</v>
      </c>
      <c r="BD2592" s="22">
        <v>43782</v>
      </c>
      <c r="BE2592" s="22">
        <v>43783</v>
      </c>
      <c r="BF2592" s="24">
        <v>22</v>
      </c>
      <c r="BG2592" s="22">
        <v>43812</v>
      </c>
    </row>
    <row r="2593" spans="2:59" x14ac:dyDescent="0.25">
      <c r="B2593" s="17" t="s">
        <v>2607</v>
      </c>
      <c r="C2593" s="17" t="s">
        <v>6873</v>
      </c>
      <c r="D2593" s="17" t="s">
        <v>3435</v>
      </c>
      <c r="E2593" s="20" t="s">
        <v>7315</v>
      </c>
      <c r="F2593" s="20" t="s">
        <v>3155</v>
      </c>
      <c r="G2593" s="82" t="s">
        <v>7255</v>
      </c>
      <c r="H2593" s="85" t="s">
        <v>7274</v>
      </c>
      <c r="I2593" s="21" t="s">
        <v>7417</v>
      </c>
      <c r="J2593" s="21" t="s">
        <v>8770</v>
      </c>
      <c r="L2593" s="22">
        <v>44015</v>
      </c>
      <c r="M2593" s="98">
        <v>2697.0432999990899</v>
      </c>
      <c r="N2593" s="94">
        <v>2697.0432999990899</v>
      </c>
      <c r="O2593" s="94">
        <v>2697.0432999990899</v>
      </c>
      <c r="P2593" s="62">
        <f t="shared" si="40"/>
        <v>1</v>
      </c>
      <c r="Q2593" s="22">
        <v>44015</v>
      </c>
      <c r="R2593" s="99">
        <v>112861484.523</v>
      </c>
      <c r="S2593" s="99">
        <v>110900450.995</v>
      </c>
      <c r="T2593" s="19"/>
      <c r="U2593" s="23">
        <v>1.7426518752472501E-6</v>
      </c>
      <c r="V2593" s="63">
        <v>-0.55784702162782196</v>
      </c>
      <c r="W2593" s="23">
        <v>5.2282204705989002E-5</v>
      </c>
      <c r="X2593" s="63">
        <v>-9.5975417441950395</v>
      </c>
      <c r="Y2593" s="23">
        <v>5.18734684374067E-3</v>
      </c>
      <c r="Z2593" s="63">
        <v>13.7193380649551</v>
      </c>
      <c r="AA2593" s="23">
        <v>1.37322239806963E-2</v>
      </c>
      <c r="AB2593" s="63">
        <v>18.279838107730001</v>
      </c>
      <c r="AC2593" s="23">
        <v>4.0111525006068398E-2</v>
      </c>
      <c r="AD2593" s="63">
        <v>24.0784497481363</v>
      </c>
      <c r="AE2593" s="23">
        <v>6.6543073036882602E-2</v>
      </c>
      <c r="AF2593" s="64">
        <v>18.847648887662199</v>
      </c>
      <c r="AG2593" s="23">
        <v>5.2279738156357797E-6</v>
      </c>
      <c r="AH2593" s="63">
        <v>-6.0943030033740797</v>
      </c>
      <c r="AI2593" s="23">
        <v>5.3086676725797597E-3</v>
      </c>
      <c r="AJ2593" s="63">
        <v>10.6169797394687</v>
      </c>
      <c r="AK2593" s="23">
        <v>0.79781672429293404</v>
      </c>
      <c r="AL2593" s="23">
        <v>3.82393814197712E-2</v>
      </c>
      <c r="AM2593" s="63">
        <v>-33.4982804523315</v>
      </c>
      <c r="AN2593" s="19"/>
      <c r="AO2593" s="26">
        <v>8.9281115469930195E-4</v>
      </c>
      <c r="AP2593" s="26">
        <v>-1.79946016214672E-3</v>
      </c>
      <c r="AQ2593" s="26">
        <v>1.78748810867546E-3</v>
      </c>
      <c r="AR2593" s="26">
        <v>5.2279738156357797E-6</v>
      </c>
      <c r="AS2593" s="24">
        <v>12</v>
      </c>
      <c r="AT2593" s="24">
        <v>0</v>
      </c>
      <c r="AU2593" s="24">
        <v>7</v>
      </c>
      <c r="AV2593" s="25">
        <v>5</v>
      </c>
      <c r="AW2593" s="19"/>
      <c r="AX2593" s="29">
        <v>2.1717349150458202E-3</v>
      </c>
      <c r="AY2593" s="30">
        <v>-7.1927767415036197</v>
      </c>
      <c r="AZ2593" s="30">
        <v>0.43886595148478602</v>
      </c>
      <c r="BA2593" s="30">
        <v>-7.2234129110656804</v>
      </c>
      <c r="BB2593" s="62">
        <v>2.2424483014617599E-4</v>
      </c>
      <c r="BC2593" s="108">
        <v>-0.179946016205804</v>
      </c>
      <c r="BD2593" s="22">
        <v>43782</v>
      </c>
      <c r="BE2593" s="22">
        <v>43783</v>
      </c>
      <c r="BF2593" s="24">
        <v>15</v>
      </c>
      <c r="BG2593" s="22">
        <v>43803</v>
      </c>
    </row>
    <row r="2594" spans="2:59" x14ac:dyDescent="0.25">
      <c r="B2594" s="17" t="s">
        <v>2608</v>
      </c>
      <c r="C2594" s="17" t="s">
        <v>6874</v>
      </c>
      <c r="D2594" s="17" t="s">
        <v>3435</v>
      </c>
      <c r="E2594" s="20" t="s">
        <v>7291</v>
      </c>
      <c r="F2594" s="20" t="s">
        <v>3155</v>
      </c>
      <c r="G2594" s="82" t="s">
        <v>7255</v>
      </c>
      <c r="H2594" s="85" t="s">
        <v>7274</v>
      </c>
      <c r="I2594" s="21" t="s">
        <v>7417</v>
      </c>
      <c r="J2594" s="21" t="s">
        <v>8771</v>
      </c>
      <c r="L2594" s="22">
        <v>44015</v>
      </c>
      <c r="M2594" s="98">
        <v>1271.0609000008601</v>
      </c>
      <c r="N2594" s="94">
        <v>1271.0609000008601</v>
      </c>
      <c r="O2594" s="94">
        <v>1271.0609000008601</v>
      </c>
      <c r="P2594" s="62">
        <f t="shared" si="40"/>
        <v>1</v>
      </c>
      <c r="Q2594" s="22">
        <v>44015</v>
      </c>
      <c r="R2594" s="99">
        <v>110217995.06999999</v>
      </c>
      <c r="S2594" s="99">
        <v>87435097.099124998</v>
      </c>
      <c r="T2594" s="19"/>
      <c r="U2594" s="23">
        <v>5.0351900426903697E-6</v>
      </c>
      <c r="V2594" s="63">
        <v>-0.55751776781107798</v>
      </c>
      <c r="W2594" s="23">
        <v>1.6571582091273699E-4</v>
      </c>
      <c r="X2594" s="63">
        <v>-9.58619838257437</v>
      </c>
      <c r="Y2594" s="23">
        <v>6.3584396266378497E-3</v>
      </c>
      <c r="Z2594" s="63">
        <v>13.836447343244799</v>
      </c>
      <c r="AA2594" s="23">
        <v>1.6199977933865701E-2</v>
      </c>
      <c r="AB2594" s="63">
        <v>18.5266135030543</v>
      </c>
      <c r="AC2594" s="23">
        <v>4.4017907952365903E-2</v>
      </c>
      <c r="AD2594" s="63">
        <v>24.469088042766099</v>
      </c>
      <c r="AE2594" s="23">
        <v>7.1243373316974598E-2</v>
      </c>
      <c r="AF2594" s="64">
        <v>19.317678915656899</v>
      </c>
      <c r="AG2594" s="23">
        <v>1.5105721104191599E-5</v>
      </c>
      <c r="AH2594" s="63">
        <v>-6.0933152286452197</v>
      </c>
      <c r="AI2594" s="23">
        <v>6.5025979765778201E-3</v>
      </c>
      <c r="AJ2594" s="63">
        <v>10.736372769868501</v>
      </c>
      <c r="AK2594" s="23">
        <v>0.27085756279120698</v>
      </c>
      <c r="AL2594" s="23">
        <v>3.1892154200249899E-2</v>
      </c>
      <c r="AM2594" s="63">
        <v>35.712950000190197</v>
      </c>
      <c r="AN2594" s="19"/>
      <c r="AO2594" s="26">
        <v>9.1676472220569795E-4</v>
      </c>
      <c r="AP2594" s="26">
        <v>-1.7995007847275699E-3</v>
      </c>
      <c r="AQ2594" s="26">
        <v>1.99142978271993E-3</v>
      </c>
      <c r="AR2594" s="26">
        <v>1.5105721104191599E-5</v>
      </c>
      <c r="AS2594" s="24">
        <v>12</v>
      </c>
      <c r="AT2594" s="24">
        <v>0</v>
      </c>
      <c r="AU2594" s="24">
        <v>7</v>
      </c>
      <c r="AV2594" s="25">
        <v>5</v>
      </c>
      <c r="AW2594" s="19"/>
      <c r="AX2594" s="29">
        <v>2.2059662325727902E-3</v>
      </c>
      <c r="AY2594" s="30">
        <v>-6.0655092103334001</v>
      </c>
      <c r="AZ2594" s="30">
        <v>0.44677278941981102</v>
      </c>
      <c r="BA2594" s="30">
        <v>-6.3217932527695702</v>
      </c>
      <c r="BB2594" s="62">
        <v>2.2778435251637999E-4</v>
      </c>
      <c r="BC2594" s="108">
        <v>-0.179950078437741</v>
      </c>
      <c r="BD2594" s="22">
        <v>43782</v>
      </c>
      <c r="BE2594" s="22">
        <v>43783</v>
      </c>
      <c r="BF2594" s="24">
        <v>13</v>
      </c>
      <c r="BG2594" s="22">
        <v>43801</v>
      </c>
    </row>
    <row r="2595" spans="2:59" x14ac:dyDescent="0.25">
      <c r="B2595" s="17" t="s">
        <v>2609</v>
      </c>
      <c r="C2595" s="17" t="s">
        <v>6875</v>
      </c>
      <c r="D2595" s="17" t="s">
        <v>3435</v>
      </c>
      <c r="E2595" s="20" t="s">
        <v>7292</v>
      </c>
      <c r="F2595" s="20" t="s">
        <v>3155</v>
      </c>
      <c r="G2595" s="82" t="s">
        <v>7255</v>
      </c>
      <c r="H2595" s="85" t="s">
        <v>7274</v>
      </c>
      <c r="I2595" s="21" t="s">
        <v>7417</v>
      </c>
      <c r="J2595" s="21" t="s">
        <v>8772</v>
      </c>
      <c r="L2595" s="22">
        <v>44015</v>
      </c>
      <c r="M2595" s="98">
        <v>1145.23760000058</v>
      </c>
      <c r="N2595" s="94">
        <v>1145.23760000058</v>
      </c>
      <c r="O2595" s="94">
        <v>1145.23760000058</v>
      </c>
      <c r="P2595" s="62">
        <f t="shared" si="40"/>
        <v>1</v>
      </c>
      <c r="Q2595" s="22">
        <v>44015</v>
      </c>
      <c r="R2595" s="99">
        <v>277935290.13800001</v>
      </c>
      <c r="S2595" s="99">
        <v>254876099.45774999</v>
      </c>
      <c r="T2595" s="19"/>
      <c r="U2595" s="23">
        <v>8.3826107584172894E-6</v>
      </c>
      <c r="V2595" s="63">
        <v>-0.55718302573950496</v>
      </c>
      <c r="W2595" s="23">
        <v>2.6543021704128499E-4</v>
      </c>
      <c r="X2595" s="63">
        <v>-9.5762269429687894</v>
      </c>
      <c r="Y2595" s="23">
        <v>7.1292596367129599E-3</v>
      </c>
      <c r="Z2595" s="63">
        <v>13.9135293442523</v>
      </c>
      <c r="AA2595" s="23">
        <v>1.8224481786091901E-2</v>
      </c>
      <c r="AB2595" s="63">
        <v>18.729063888254998</v>
      </c>
      <c r="AC2595" s="23">
        <v>4.8746330492576803E-2</v>
      </c>
      <c r="AD2595" s="63">
        <v>24.941930296801701</v>
      </c>
      <c r="AE2595" s="23">
        <v>7.7719953707855893E-2</v>
      </c>
      <c r="AF2595" s="64">
        <v>19.965336954744998</v>
      </c>
      <c r="AG2595" s="23">
        <v>2.5148254280793501E-5</v>
      </c>
      <c r="AH2595" s="63">
        <v>-6.0923109753275604</v>
      </c>
      <c r="AI2595" s="23">
        <v>7.2911872230179099E-3</v>
      </c>
      <c r="AJ2595" s="63">
        <v>10.815231694505201</v>
      </c>
      <c r="AK2595" s="23">
        <v>0.14512297319015499</v>
      </c>
      <c r="AL2595" s="23">
        <v>2.8648375791817698E-2</v>
      </c>
      <c r="AM2595" s="63">
        <v>2.78500514359621</v>
      </c>
      <c r="AN2595" s="19"/>
      <c r="AO2595" s="26">
        <v>9.3321787062450301E-4</v>
      </c>
      <c r="AP2595" s="26">
        <v>-1.7994853178606701E-3</v>
      </c>
      <c r="AQ2595" s="26">
        <v>2.1966773674648699E-3</v>
      </c>
      <c r="AR2595" s="26">
        <v>2.5148254280793501E-5</v>
      </c>
      <c r="AS2595" s="24">
        <v>12</v>
      </c>
      <c r="AT2595" s="24">
        <v>0</v>
      </c>
      <c r="AU2595" s="24">
        <v>7</v>
      </c>
      <c r="AV2595" s="25">
        <v>5</v>
      </c>
      <c r="AW2595" s="19"/>
      <c r="AX2595" s="29">
        <v>2.2378305213032901E-3</v>
      </c>
      <c r="AY2595" s="30">
        <v>-5.1609410199453096</v>
      </c>
      <c r="AZ2595" s="30">
        <v>0.45321106778419601</v>
      </c>
      <c r="BA2595" s="30">
        <v>-5.5422394778142898</v>
      </c>
      <c r="BB2595" s="62">
        <v>2.3107899333922401E-4</v>
      </c>
      <c r="BC2595" s="108">
        <v>-0.17994853181380699</v>
      </c>
      <c r="BD2595" s="22">
        <v>43782</v>
      </c>
      <c r="BE2595" s="22">
        <v>43783</v>
      </c>
      <c r="BF2595" s="24">
        <v>13</v>
      </c>
      <c r="BG2595" s="22">
        <v>43801</v>
      </c>
    </row>
    <row r="2596" spans="2:59" x14ac:dyDescent="0.25">
      <c r="B2596" s="17" t="s">
        <v>2610</v>
      </c>
      <c r="C2596" s="17" t="s">
        <v>6876</v>
      </c>
      <c r="D2596" s="17" t="s">
        <v>3435</v>
      </c>
      <c r="E2596" s="20" t="s">
        <v>7294</v>
      </c>
      <c r="F2596" s="20" t="s">
        <v>3155</v>
      </c>
      <c r="G2596" s="82" t="s">
        <v>7255</v>
      </c>
      <c r="H2596" s="85" t="s">
        <v>7274</v>
      </c>
      <c r="I2596" s="21" t="s">
        <v>7417</v>
      </c>
      <c r="J2596" s="21" t="s">
        <v>8773</v>
      </c>
      <c r="L2596" s="22">
        <v>44015</v>
      </c>
      <c r="M2596" s="98">
        <v>1122.3466999996499</v>
      </c>
      <c r="N2596" s="94">
        <v>1122.3466999996499</v>
      </c>
      <c r="O2596" s="94">
        <v>1122.3466999996499</v>
      </c>
      <c r="P2596" s="62">
        <f t="shared" si="40"/>
        <v>1</v>
      </c>
      <c r="Q2596" s="22">
        <v>44015</v>
      </c>
      <c r="R2596" s="99">
        <v>2893681.591</v>
      </c>
      <c r="S2596" s="99">
        <v>2421986.8267851602</v>
      </c>
      <c r="T2596" s="19"/>
      <c r="U2596" s="23">
        <v>1.06918923847843E-6</v>
      </c>
      <c r="V2596" s="63">
        <v>-0.55791436789149895</v>
      </c>
      <c r="W2596" s="23">
        <v>3.2076679417514202E-5</v>
      </c>
      <c r="X2596" s="63">
        <v>-9.5995622967311593</v>
      </c>
      <c r="Y2596" s="23">
        <v>5.1551575961639199E-3</v>
      </c>
      <c r="Z2596" s="63">
        <v>13.716119140197399</v>
      </c>
      <c r="AA2596" s="23">
        <v>1.3569691238444599E-2</v>
      </c>
      <c r="AB2596" s="63">
        <v>18.2635848335049</v>
      </c>
      <c r="AC2596" s="23">
        <v>3.80162847923202E-2</v>
      </c>
      <c r="AD2596" s="63">
        <v>23.868925726768801</v>
      </c>
      <c r="AE2596" s="23">
        <v>6.05171702991356E-2</v>
      </c>
      <c r="AF2596" s="64">
        <v>18.245058613887501</v>
      </c>
      <c r="AG2596" s="23">
        <v>3.2075749913929001E-6</v>
      </c>
      <c r="AH2596" s="63">
        <v>-6.0945050432565004</v>
      </c>
      <c r="AI2596" s="23">
        <v>5.2848031682515301E-3</v>
      </c>
      <c r="AJ2596" s="63">
        <v>10.614593289035801</v>
      </c>
      <c r="AK2596" s="23">
        <v>0.122346700000053</v>
      </c>
      <c r="AL2596" s="23">
        <v>1.1802173801697799E-2</v>
      </c>
      <c r="AM2596" s="63">
        <v>27.673774699011101</v>
      </c>
      <c r="AN2596" s="19"/>
      <c r="AO2596" s="26">
        <v>9.04370683201705E-4</v>
      </c>
      <c r="AP2596" s="26">
        <v>-1.7994644931604901E-3</v>
      </c>
      <c r="AQ2596" s="26">
        <v>1.7293679757131E-3</v>
      </c>
      <c r="AR2596" s="26">
        <v>3.2075749913929001E-6</v>
      </c>
      <c r="AS2596" s="24">
        <v>12</v>
      </c>
      <c r="AT2596" s="24">
        <v>0</v>
      </c>
      <c r="AU2596" s="24">
        <v>7</v>
      </c>
      <c r="AV2596" s="25">
        <v>5</v>
      </c>
      <c r="AW2596" s="19"/>
      <c r="AX2596" s="29">
        <v>2.1763489579984699E-3</v>
      </c>
      <c r="AY2596" s="30">
        <v>-7.2445322247949697</v>
      </c>
      <c r="AZ2596" s="30">
        <v>0.43835697400845702</v>
      </c>
      <c r="BA2596" s="30">
        <v>-7.2762354938749896</v>
      </c>
      <c r="BB2596" s="62">
        <v>2.2472247984182999E-4</v>
      </c>
      <c r="BC2596" s="108">
        <v>-0.17994644933332901</v>
      </c>
      <c r="BD2596" s="22">
        <v>43782</v>
      </c>
      <c r="BE2596" s="22">
        <v>43783</v>
      </c>
      <c r="BF2596" s="24">
        <v>15</v>
      </c>
      <c r="BG2596" s="22">
        <v>43803</v>
      </c>
    </row>
    <row r="2597" spans="2:59" x14ac:dyDescent="0.25">
      <c r="B2597" s="17" t="s">
        <v>2611</v>
      </c>
      <c r="C2597" s="17" t="s">
        <v>6877</v>
      </c>
      <c r="D2597" s="17" t="s">
        <v>3435</v>
      </c>
      <c r="E2597" s="20" t="s">
        <v>7321</v>
      </c>
      <c r="F2597" s="20" t="s">
        <v>3155</v>
      </c>
      <c r="G2597" s="82" t="s">
        <v>7255</v>
      </c>
      <c r="H2597" s="85" t="s">
        <v>7274</v>
      </c>
      <c r="I2597" s="21" t="s">
        <v>7417</v>
      </c>
      <c r="J2597" s="21" t="s">
        <v>8774</v>
      </c>
      <c r="L2597" s="22">
        <v>44015</v>
      </c>
      <c r="M2597" s="98">
        <v>1133.9464999996101</v>
      </c>
      <c r="N2597" s="94">
        <v>1133.9464999996101</v>
      </c>
      <c r="O2597" s="94">
        <v>1133.9464999996101</v>
      </c>
      <c r="P2597" s="62">
        <f t="shared" si="40"/>
        <v>1</v>
      </c>
      <c r="Q2597" s="22">
        <v>44015</v>
      </c>
      <c r="R2597" s="99">
        <v>10709998.323000001</v>
      </c>
      <c r="S2597" s="99">
        <v>7058585.9882734399</v>
      </c>
      <c r="T2597" s="19"/>
      <c r="U2597" s="23">
        <v>3.08657399727963E-6</v>
      </c>
      <c r="V2597" s="63">
        <v>-0.55771262941561905</v>
      </c>
      <c r="W2597" s="23">
        <v>9.4369615908362903E-5</v>
      </c>
      <c r="X2597" s="63">
        <v>-9.5933330030820798</v>
      </c>
      <c r="Y2597" s="23">
        <v>5.6565974755358201E-3</v>
      </c>
      <c r="Z2597" s="63">
        <v>13.766263128141899</v>
      </c>
      <c r="AA2597" s="23">
        <v>1.47753428373107E-2</v>
      </c>
      <c r="AB2597" s="63">
        <v>18.3841499933915</v>
      </c>
      <c r="AC2597" s="23">
        <v>4.1822128132480402E-2</v>
      </c>
      <c r="AD2597" s="63">
        <v>24.249510060792101</v>
      </c>
      <c r="AE2597" s="23">
        <v>6.8593561805755598E-2</v>
      </c>
      <c r="AF2597" s="64">
        <v>19.052697764535001</v>
      </c>
      <c r="AG2597" s="23">
        <v>9.2597801994998008E-6</v>
      </c>
      <c r="AH2597" s="63">
        <v>-6.0938998227356898</v>
      </c>
      <c r="AI2597" s="23">
        <v>5.7877210583683301E-3</v>
      </c>
      <c r="AJ2597" s="63">
        <v>10.664885078047501</v>
      </c>
      <c r="AK2597" s="23">
        <v>0.13335658789583199</v>
      </c>
      <c r="AL2597" s="23">
        <v>2.5683016408947899E-2</v>
      </c>
      <c r="AM2597" s="63">
        <v>-1.6594005159277001</v>
      </c>
      <c r="AN2597" s="19"/>
      <c r="AO2597" s="26">
        <v>8.9619771097204605E-4</v>
      </c>
      <c r="AP2597" s="26">
        <v>-1.79945339732512E-3</v>
      </c>
      <c r="AQ2597" s="26">
        <v>1.88652346878371E-3</v>
      </c>
      <c r="AR2597" s="26">
        <v>9.2597801994998008E-6</v>
      </c>
      <c r="AS2597" s="24">
        <v>12</v>
      </c>
      <c r="AT2597" s="24">
        <v>0</v>
      </c>
      <c r="AU2597" s="24">
        <v>7</v>
      </c>
      <c r="AV2597" s="25">
        <v>5</v>
      </c>
      <c r="AW2597" s="19"/>
      <c r="AX2597" s="29">
        <v>2.1833280835335199E-3</v>
      </c>
      <c r="AY2597" s="30">
        <v>-6.7235709575470501</v>
      </c>
      <c r="AZ2597" s="30">
        <v>0.44219400706651901</v>
      </c>
      <c r="BA2597" s="30">
        <v>-6.8506143969425501</v>
      </c>
      <c r="BB2597" s="62">
        <v>2.2544326531573201E-4</v>
      </c>
      <c r="BC2597" s="108">
        <v>-0.17994533968885701</v>
      </c>
      <c r="BD2597" s="22">
        <v>43782</v>
      </c>
      <c r="BE2597" s="22">
        <v>43783</v>
      </c>
      <c r="BF2597" s="24">
        <v>14</v>
      </c>
      <c r="BG2597" s="22">
        <v>43802</v>
      </c>
    </row>
    <row r="2598" spans="2:59" x14ac:dyDescent="0.25">
      <c r="B2598" s="17" t="s">
        <v>2612</v>
      </c>
      <c r="C2598" s="17" t="s">
        <v>6878</v>
      </c>
      <c r="D2598" s="17" t="s">
        <v>3435</v>
      </c>
      <c r="E2598" s="20" t="s">
        <v>7376</v>
      </c>
      <c r="F2598" s="20" t="s">
        <v>3155</v>
      </c>
      <c r="G2598" s="82" t="s">
        <v>7255</v>
      </c>
      <c r="H2598" s="85" t="s">
        <v>7274</v>
      </c>
      <c r="I2598" s="21" t="s">
        <v>7417</v>
      </c>
      <c r="J2598" s="21" t="s">
        <v>8775</v>
      </c>
      <c r="L2598" s="22">
        <v>44015</v>
      </c>
      <c r="M2598" s="98">
        <v>1141.1945999991101</v>
      </c>
      <c r="N2598" s="94">
        <v>1141.1945999991101</v>
      </c>
      <c r="O2598" s="94">
        <v>1141.1945999991101</v>
      </c>
      <c r="P2598" s="62">
        <f t="shared" si="40"/>
        <v>1</v>
      </c>
      <c r="Q2598" s="22">
        <v>44015</v>
      </c>
      <c r="R2598" s="99">
        <v>10644475.063999999</v>
      </c>
      <c r="S2598" s="99">
        <v>6224826.7016874999</v>
      </c>
      <c r="T2598" s="19"/>
      <c r="U2598" s="23">
        <v>9.7267438832204806E-6</v>
      </c>
      <c r="V2598" s="63">
        <v>-0.55704861242702497</v>
      </c>
      <c r="W2598" s="23">
        <v>4.63413480247254E-4</v>
      </c>
      <c r="X2598" s="63">
        <v>-9.5564286166481907</v>
      </c>
      <c r="Y2598" s="23">
        <v>8.7010155202733603E-3</v>
      </c>
      <c r="Z2598" s="63">
        <v>14.0707049326156</v>
      </c>
      <c r="AA2598" s="23">
        <v>2.0976459634766801E-2</v>
      </c>
      <c r="AB2598" s="63">
        <v>19.004261673137101</v>
      </c>
      <c r="AC2598" s="23">
        <v>5.3472473839065102E-2</v>
      </c>
      <c r="AD2598" s="63">
        <v>25.414544631436002</v>
      </c>
      <c r="AE2598" s="23">
        <v>8.4410939334775295E-2</v>
      </c>
      <c r="AF2598" s="64">
        <v>20.6344355174515</v>
      </c>
      <c r="AG2598" s="23">
        <v>3.4614049582160098E-5</v>
      </c>
      <c r="AH2598" s="63">
        <v>-6.0913643957974299</v>
      </c>
      <c r="AI2598" s="23">
        <v>8.8931005866470497E-3</v>
      </c>
      <c r="AJ2598" s="63">
        <v>10.975423030875399</v>
      </c>
      <c r="AK2598" s="23">
        <v>0.14105869990817199</v>
      </c>
      <c r="AL2598" s="23">
        <v>2.9972403139254301E-2</v>
      </c>
      <c r="AM2598" s="63">
        <v>4.5517178363225002</v>
      </c>
      <c r="AN2598" s="19"/>
      <c r="AO2598" s="26">
        <v>9.6614456560928396E-4</v>
      </c>
      <c r="AP2598" s="26">
        <v>-1.79951831614744E-3</v>
      </c>
      <c r="AQ2598" s="26">
        <v>2.3545297408418299E-3</v>
      </c>
      <c r="AR2598" s="26">
        <v>3.4614049582160098E-5</v>
      </c>
      <c r="AS2598" s="24">
        <v>12</v>
      </c>
      <c r="AT2598" s="24">
        <v>0</v>
      </c>
      <c r="AU2598" s="24">
        <v>7</v>
      </c>
      <c r="AV2598" s="25">
        <v>5</v>
      </c>
      <c r="AW2598" s="19"/>
      <c r="AX2598" s="29">
        <v>2.2789148190622702E-3</v>
      </c>
      <c r="AY2598" s="30">
        <v>-3.9664243615843602</v>
      </c>
      <c r="AZ2598" s="30">
        <v>0.46204360535102801</v>
      </c>
      <c r="BA2598" s="30">
        <v>-4.4298840813062297</v>
      </c>
      <c r="BB2598" s="62">
        <v>2.3532754039109699E-4</v>
      </c>
      <c r="BC2598" s="108">
        <v>-0.179951831612925</v>
      </c>
      <c r="BD2598" s="22">
        <v>43782</v>
      </c>
      <c r="BE2598" s="22">
        <v>43783</v>
      </c>
      <c r="BF2598" s="24">
        <v>11</v>
      </c>
      <c r="BG2598" s="22">
        <v>43797</v>
      </c>
    </row>
    <row r="2599" spans="2:59" x14ac:dyDescent="0.25">
      <c r="B2599" s="17" t="s">
        <v>2613</v>
      </c>
      <c r="C2599" s="17" t="s">
        <v>6879</v>
      </c>
      <c r="D2599" s="17" t="s">
        <v>3436</v>
      </c>
      <c r="E2599" s="20" t="s">
        <v>7289</v>
      </c>
      <c r="F2599" s="20" t="s">
        <v>3155</v>
      </c>
      <c r="G2599" s="82" t="s">
        <v>7249</v>
      </c>
      <c r="H2599" s="85" t="s">
        <v>7258</v>
      </c>
      <c r="I2599" s="21" t="s">
        <v>7417</v>
      </c>
      <c r="J2599" s="21" t="s">
        <v>8776</v>
      </c>
      <c r="L2599" s="22">
        <v>44015</v>
      </c>
      <c r="M2599" s="98">
        <v>1011.04590000026</v>
      </c>
      <c r="N2599" s="94">
        <v>1011.04590000026</v>
      </c>
      <c r="O2599" s="94">
        <v>1304.1594999991401</v>
      </c>
      <c r="P2599" s="62">
        <f t="shared" si="40"/>
        <v>0.77524712276445218</v>
      </c>
      <c r="Q2599" s="22">
        <v>43756</v>
      </c>
      <c r="R2599" s="99">
        <v>1906538.9339999999</v>
      </c>
      <c r="S2599" s="99">
        <v>2238263.4291914101</v>
      </c>
      <c r="T2599" s="19"/>
      <c r="U2599" s="23">
        <v>5.5617672333028202E-3</v>
      </c>
      <c r="V2599" s="63">
        <v>-1.8445634850650101E-3</v>
      </c>
      <c r="W2599" s="23">
        <v>9.4320162545045605E-2</v>
      </c>
      <c r="X2599" s="63">
        <v>-0.17075371016108001</v>
      </c>
      <c r="Y2599" s="23">
        <v>-0.16514230168104399</v>
      </c>
      <c r="Z2599" s="63">
        <v>-3.3136267875233898</v>
      </c>
      <c r="AA2599" s="23">
        <v>-0.193408508076682</v>
      </c>
      <c r="AB2599" s="63">
        <v>-2.43423509801505</v>
      </c>
      <c r="AC2599" s="23">
        <v>-0.28402363846922501</v>
      </c>
      <c r="AD2599" s="63">
        <v>-8.3350665993930306</v>
      </c>
      <c r="AE2599" s="23">
        <v>-0.25732406100549299</v>
      </c>
      <c r="AF2599" s="64">
        <v>-13.5390645165899</v>
      </c>
      <c r="AG2599" s="23">
        <v>6.14353124456102E-2</v>
      </c>
      <c r="AH2599" s="63">
        <v>4.8705443805374699E-2</v>
      </c>
      <c r="AI2599" s="23">
        <v>-0.13746348142653</v>
      </c>
      <c r="AJ2599" s="63">
        <v>-3.6602351704495999</v>
      </c>
      <c r="AK2599" s="23">
        <v>1.10459000006813E-2</v>
      </c>
      <c r="AL2599" s="23">
        <v>7.8542047049268095E-4</v>
      </c>
      <c r="AM2599" s="63">
        <v>-54.801130124716998</v>
      </c>
      <c r="AN2599" s="19"/>
      <c r="AO2599" s="26">
        <v>7.9335779251778094E-2</v>
      </c>
      <c r="AP2599" s="26">
        <v>-0.14132200148014801</v>
      </c>
      <c r="AQ2599" s="26">
        <v>0.12744510508491699</v>
      </c>
      <c r="AR2599" s="26">
        <v>-0.16369634474365699</v>
      </c>
      <c r="AS2599" s="24">
        <v>5</v>
      </c>
      <c r="AT2599" s="24">
        <v>7</v>
      </c>
      <c r="AU2599" s="24">
        <v>6</v>
      </c>
      <c r="AV2599" s="25">
        <v>6</v>
      </c>
      <c r="AW2599" s="19"/>
      <c r="AX2599" s="29">
        <v>0.33198028681974401</v>
      </c>
      <c r="AY2599" s="30">
        <v>-0.60793573377668497</v>
      </c>
      <c r="AZ2599" s="30">
        <v>-0.971580197551702</v>
      </c>
      <c r="BA2599" s="30">
        <v>-0.79629150634354995</v>
      </c>
      <c r="BB2599" s="62">
        <v>3.3650661918763897E-2</v>
      </c>
      <c r="BC2599" s="108">
        <v>-44.900688911089702</v>
      </c>
      <c r="BD2599" s="22">
        <v>43756</v>
      </c>
      <c r="BE2599" s="22">
        <v>43908</v>
      </c>
      <c r="BF2599" s="24"/>
      <c r="BG2599" s="22"/>
    </row>
    <row r="2600" spans="2:59" x14ac:dyDescent="0.25">
      <c r="B2600" s="17" t="s">
        <v>2614</v>
      </c>
      <c r="C2600" s="17" t="s">
        <v>6880</v>
      </c>
      <c r="D2600" s="17" t="s">
        <v>3436</v>
      </c>
      <c r="E2600" s="20" t="s">
        <v>7399</v>
      </c>
      <c r="F2600" s="20" t="s">
        <v>3155</v>
      </c>
      <c r="G2600" s="82" t="s">
        <v>7249</v>
      </c>
      <c r="H2600" s="85" t="s">
        <v>7258</v>
      </c>
      <c r="I2600" s="21" t="s">
        <v>7417</v>
      </c>
      <c r="J2600" s="21" t="s">
        <v>8777</v>
      </c>
      <c r="L2600" s="22">
        <v>44015</v>
      </c>
      <c r="M2600" s="98">
        <v>902.32440000027395</v>
      </c>
      <c r="N2600" s="94">
        <v>902.32440000027395</v>
      </c>
      <c r="O2600" s="94">
        <v>1149.49899999984</v>
      </c>
      <c r="P2600" s="62">
        <f t="shared" si="40"/>
        <v>0.78497188775318605</v>
      </c>
      <c r="Q2600" s="22">
        <v>43756</v>
      </c>
      <c r="R2600" s="99">
        <v>8014.3950000000004</v>
      </c>
      <c r="S2600" s="99">
        <v>8451.4641297760008</v>
      </c>
      <c r="T2600" s="19"/>
      <c r="U2600" s="23">
        <v>5.6101117752405099E-3</v>
      </c>
      <c r="V2600" s="63">
        <v>2.9898907087044799E-3</v>
      </c>
      <c r="W2600" s="23">
        <v>9.5900812668405694E-2</v>
      </c>
      <c r="X2600" s="63">
        <v>-1.2688697825069499E-2</v>
      </c>
      <c r="Y2600" s="23">
        <v>-0.15780314929914299</v>
      </c>
      <c r="Z2600" s="63">
        <v>-2.5797115493332998</v>
      </c>
      <c r="AA2600" s="23">
        <v>-0.179064014535397</v>
      </c>
      <c r="AB2600" s="63">
        <v>-0.99978574388660502</v>
      </c>
      <c r="AC2600" s="23">
        <v>-0.258351030890481</v>
      </c>
      <c r="AD2600" s="63">
        <v>-5.7678058415185696</v>
      </c>
      <c r="AE2600" s="23">
        <v>-0.21703181777586</v>
      </c>
      <c r="AF2600" s="64">
        <v>-9.5098401936265908</v>
      </c>
      <c r="AG2600" s="23">
        <v>6.1588341692186098E-2</v>
      </c>
      <c r="AH2600" s="63">
        <v>6.4008368462964399E-2</v>
      </c>
      <c r="AI2600" s="23">
        <v>-0.12975542574073201</v>
      </c>
      <c r="AJ2600" s="63">
        <v>-2.88942960186978</v>
      </c>
      <c r="AK2600" s="23">
        <v>-0.11272956260290801</v>
      </c>
      <c r="AL2600" s="23">
        <v>-2.40330275555607E-2</v>
      </c>
      <c r="AM2600" s="63">
        <v>-23.413421645818701</v>
      </c>
      <c r="AN2600" s="19"/>
      <c r="AO2600" s="26">
        <v>7.9387848943952094E-2</v>
      </c>
      <c r="AP2600" s="26">
        <v>-0.141198103268835</v>
      </c>
      <c r="AQ2600" s="26">
        <v>0.12907361125151501</v>
      </c>
      <c r="AR2600" s="26">
        <v>-0.16244942071993099</v>
      </c>
      <c r="AS2600" s="24">
        <v>5</v>
      </c>
      <c r="AT2600" s="24">
        <v>7</v>
      </c>
      <c r="AU2600" s="24">
        <v>6</v>
      </c>
      <c r="AV2600" s="25">
        <v>6</v>
      </c>
      <c r="AW2600" s="19"/>
      <c r="AX2600" s="29">
        <v>0.33189936953480398</v>
      </c>
      <c r="AY2600" s="30">
        <v>-0.56707532692689699</v>
      </c>
      <c r="AZ2600" s="30">
        <v>-0.45812728113787698</v>
      </c>
      <c r="BA2600" s="30">
        <v>-0.74410059456568001</v>
      </c>
      <c r="BB2600" s="62">
        <v>3.36451431839669E-2</v>
      </c>
      <c r="BC2600" s="108">
        <v>-44.495915176987197</v>
      </c>
      <c r="BD2600" s="22">
        <v>43756</v>
      </c>
      <c r="BE2600" s="22">
        <v>43908</v>
      </c>
      <c r="BF2600" s="24"/>
      <c r="BG2600" s="22"/>
    </row>
    <row r="2601" spans="2:59" x14ac:dyDescent="0.25">
      <c r="B2601" s="17" t="s">
        <v>2615</v>
      </c>
      <c r="C2601" s="17" t="s">
        <v>6881</v>
      </c>
      <c r="D2601" s="17" t="s">
        <v>3436</v>
      </c>
      <c r="E2601" s="20" t="s">
        <v>7293</v>
      </c>
      <c r="F2601" s="20" t="s">
        <v>3155</v>
      </c>
      <c r="G2601" s="82" t="s">
        <v>7249</v>
      </c>
      <c r="H2601" s="85" t="s">
        <v>7258</v>
      </c>
      <c r="I2601" s="21" t="s">
        <v>7417</v>
      </c>
      <c r="J2601" s="21" t="s">
        <v>8778</v>
      </c>
      <c r="L2601" s="22">
        <v>44015</v>
      </c>
      <c r="M2601" s="98">
        <v>1043.9879000000701</v>
      </c>
      <c r="N2601" s="94">
        <v>1043.9879000000701</v>
      </c>
      <c r="O2601" s="94">
        <v>1341.6052999999399</v>
      </c>
      <c r="P2601" s="62">
        <f t="shared" si="40"/>
        <v>0.7781632198382914</v>
      </c>
      <c r="Q2601" s="22">
        <v>43756</v>
      </c>
      <c r="R2601" s="99">
        <v>4180530.33</v>
      </c>
      <c r="S2601" s="99">
        <v>4712966.0626796903</v>
      </c>
      <c r="T2601" s="19"/>
      <c r="U2601" s="23">
        <v>5.5762933989171896E-3</v>
      </c>
      <c r="V2601" s="63">
        <v>-3.91946923627984E-4</v>
      </c>
      <c r="W2601" s="23">
        <v>9.4795727520249798E-2</v>
      </c>
      <c r="X2601" s="63">
        <v>-0.123197212640662</v>
      </c>
      <c r="Y2601" s="23">
        <v>-0.16293847919412699</v>
      </c>
      <c r="Z2601" s="63">
        <v>-3.0932445388316401</v>
      </c>
      <c r="AA2601" s="23">
        <v>-0.18911564657551899</v>
      </c>
      <c r="AB2601" s="63">
        <v>-2.0049489478988098</v>
      </c>
      <c r="AC2601" s="23">
        <v>-0.276388290107134</v>
      </c>
      <c r="AD2601" s="63">
        <v>-7.5715317631838799</v>
      </c>
      <c r="AE2601" s="23">
        <v>-0.245414884594502</v>
      </c>
      <c r="AF2601" s="64">
        <v>-12.3481468754908</v>
      </c>
      <c r="AG2601" s="23">
        <v>6.14813245247205E-2</v>
      </c>
      <c r="AH2601" s="63">
        <v>5.33066517164116E-2</v>
      </c>
      <c r="AI2601" s="23">
        <v>-0.13514895616477601</v>
      </c>
      <c r="AJ2601" s="63">
        <v>-3.4287826442741798</v>
      </c>
      <c r="AK2601" s="23">
        <v>4.2309781252697597E-2</v>
      </c>
      <c r="AL2601" s="23">
        <v>2.9660112868441502E-3</v>
      </c>
      <c r="AM2601" s="63">
        <v>-51.674741999537197</v>
      </c>
      <c r="AN2601" s="19"/>
      <c r="AO2601" s="26">
        <v>7.9351416949066306E-2</v>
      </c>
      <c r="AP2601" s="26">
        <v>-0.14128460802385201</v>
      </c>
      <c r="AQ2601" s="26">
        <v>0.127935061012977</v>
      </c>
      <c r="AR2601" s="26">
        <v>-0.163320679314784</v>
      </c>
      <c r="AS2601" s="24">
        <v>5</v>
      </c>
      <c r="AT2601" s="24">
        <v>7</v>
      </c>
      <c r="AU2601" s="24">
        <v>6</v>
      </c>
      <c r="AV2601" s="25">
        <v>6</v>
      </c>
      <c r="AW2601" s="19"/>
      <c r="AX2601" s="29">
        <v>0.33195577909646101</v>
      </c>
      <c r="AY2601" s="30">
        <v>-0.59570657399763105</v>
      </c>
      <c r="AZ2601" s="30">
        <v>-0.81783068666936698</v>
      </c>
      <c r="BA2601" s="30">
        <v>-0.78069382509511298</v>
      </c>
      <c r="BB2601" s="62">
        <v>3.3648986291336801E-2</v>
      </c>
      <c r="BC2601" s="108">
        <v>-44.779094119556198</v>
      </c>
      <c r="BD2601" s="22">
        <v>43756</v>
      </c>
      <c r="BE2601" s="22">
        <v>43908</v>
      </c>
      <c r="BF2601" s="24"/>
      <c r="BG2601" s="22"/>
    </row>
    <row r="2602" spans="2:59" x14ac:dyDescent="0.25">
      <c r="B2602" s="17" t="s">
        <v>2616</v>
      </c>
      <c r="C2602" s="17" t="s">
        <v>6882</v>
      </c>
      <c r="D2602" s="17" t="s">
        <v>3436</v>
      </c>
      <c r="E2602" s="20" t="s">
        <v>7300</v>
      </c>
      <c r="F2602" s="20" t="s">
        <v>3155</v>
      </c>
      <c r="G2602" s="82" t="s">
        <v>7249</v>
      </c>
      <c r="H2602" s="85" t="s">
        <v>7258</v>
      </c>
      <c r="I2602" s="21" t="s">
        <v>7417</v>
      </c>
      <c r="J2602" s="21" t="s">
        <v>8779</v>
      </c>
      <c r="L2602" s="22">
        <v>44015</v>
      </c>
      <c r="M2602" s="98">
        <v>956.80049999989603</v>
      </c>
      <c r="N2602" s="94">
        <v>956.80049999989603</v>
      </c>
      <c r="O2602" s="94">
        <v>1217.9539999999099</v>
      </c>
      <c r="P2602" s="62">
        <f t="shared" si="40"/>
        <v>0.78558016148390397</v>
      </c>
      <c r="Q2602" s="22">
        <v>43756</v>
      </c>
      <c r="R2602" s="99">
        <v>864.51099999999997</v>
      </c>
      <c r="S2602" s="99">
        <v>910.70559923648796</v>
      </c>
      <c r="T2602" s="19"/>
      <c r="U2602" s="23">
        <v>5.6125299597624698E-3</v>
      </c>
      <c r="V2602" s="63">
        <v>3.23170916090021E-3</v>
      </c>
      <c r="W2602" s="23">
        <v>9.5997435037133996E-2</v>
      </c>
      <c r="X2602" s="63">
        <v>-3.0264609522419098E-3</v>
      </c>
      <c r="Y2602" s="23">
        <v>-0.157340286211402</v>
      </c>
      <c r="Z2602" s="63">
        <v>-2.5334252405591502</v>
      </c>
      <c r="AA2602" s="23">
        <v>-0.17816756199492401</v>
      </c>
      <c r="AB2602" s="63">
        <v>-0.91014048983925</v>
      </c>
      <c r="AC2602" s="23">
        <v>-0.205567385503091</v>
      </c>
      <c r="AD2602" s="63">
        <v>-0.48944130277959602</v>
      </c>
      <c r="AE2602" s="23">
        <v>-0.160386239678774</v>
      </c>
      <c r="AF2602" s="64">
        <v>-3.84528238391795</v>
      </c>
      <c r="AG2602" s="23">
        <v>6.1598534888617003E-2</v>
      </c>
      <c r="AH2602" s="63">
        <v>6.5027688106056303E-2</v>
      </c>
      <c r="AI2602" s="23">
        <v>-0.12926875813805999</v>
      </c>
      <c r="AJ2602" s="63">
        <v>-2.8407628416025501</v>
      </c>
      <c r="AK2602" s="23">
        <v>-4.3199499999900602E-2</v>
      </c>
      <c r="AL2602" s="23">
        <v>-8.8350726991848205E-3</v>
      </c>
      <c r="AM2602" s="63">
        <v>-16.200889888568799</v>
      </c>
      <c r="AN2602" s="19"/>
      <c r="AO2602" s="26">
        <v>7.9391510527784703E-2</v>
      </c>
      <c r="AP2602" s="26">
        <v>-0.14118992298433999</v>
      </c>
      <c r="AQ2602" s="26">
        <v>0.12916128303739199</v>
      </c>
      <c r="AR2602" s="26">
        <v>-0.16237026344868399</v>
      </c>
      <c r="AS2602" s="24">
        <v>5</v>
      </c>
      <c r="AT2602" s="24">
        <v>7</v>
      </c>
      <c r="AU2602" s="24">
        <v>6</v>
      </c>
      <c r="AV2602" s="25">
        <v>6</v>
      </c>
      <c r="AW2602" s="19"/>
      <c r="AX2602" s="29">
        <v>0.33189474644197597</v>
      </c>
      <c r="AY2602" s="30">
        <v>-0.56451598096918998</v>
      </c>
      <c r="AZ2602" s="30">
        <v>-0.42602861824025201</v>
      </c>
      <c r="BA2602" s="30">
        <v>-0.74082453631763201</v>
      </c>
      <c r="BB2602" s="62">
        <v>3.3644841882123702E-2</v>
      </c>
      <c r="BC2602" s="108">
        <v>-44.4701934555778</v>
      </c>
      <c r="BD2602" s="22">
        <v>43756</v>
      </c>
      <c r="BE2602" s="22">
        <v>43908</v>
      </c>
      <c r="BF2602" s="24"/>
      <c r="BG2602" s="22"/>
    </row>
    <row r="2603" spans="2:59" x14ac:dyDescent="0.25">
      <c r="B2603" s="17" t="s">
        <v>2617</v>
      </c>
      <c r="C2603" s="17" t="s">
        <v>6883</v>
      </c>
      <c r="D2603" s="17" t="s">
        <v>3436</v>
      </c>
      <c r="E2603" s="20" t="s">
        <v>7337</v>
      </c>
      <c r="F2603" s="20" t="s">
        <v>3155</v>
      </c>
      <c r="G2603" s="82" t="s">
        <v>7249</v>
      </c>
      <c r="H2603" s="85" t="s">
        <v>7258</v>
      </c>
      <c r="I2603" s="21" t="s">
        <v>7417</v>
      </c>
      <c r="J2603" s="21" t="s">
        <v>8780</v>
      </c>
      <c r="L2603" s="22">
        <v>44015</v>
      </c>
      <c r="M2603" s="98">
        <v>845.19670000020403</v>
      </c>
      <c r="N2603" s="94">
        <v>845.19670000020403</v>
      </c>
      <c r="O2603" s="94">
        <v>1080.9254999999</v>
      </c>
      <c r="P2603" s="62">
        <f t="shared" si="40"/>
        <v>0.78191947548677709</v>
      </c>
      <c r="Q2603" s="22">
        <v>43756</v>
      </c>
      <c r="R2603" s="99">
        <v>3519629.1359999999</v>
      </c>
      <c r="S2603" s="99">
        <v>1884553.2584511701</v>
      </c>
      <c r="T2603" s="19"/>
      <c r="U2603" s="23">
        <v>5.5950422502064603E-3</v>
      </c>
      <c r="V2603" s="63">
        <v>1.4829382052994301E-3</v>
      </c>
      <c r="W2603" s="23">
        <v>9.5405925816594406E-2</v>
      </c>
      <c r="X2603" s="63">
        <v>-6.2177383006201098E-2</v>
      </c>
      <c r="Y2603" s="23">
        <v>-0.16010380092222501</v>
      </c>
      <c r="Z2603" s="63">
        <v>-2.8097767116414598</v>
      </c>
      <c r="AA2603" s="23">
        <v>-0.18565523984580101</v>
      </c>
      <c r="AB2603" s="63">
        <v>-1.6589082749269399</v>
      </c>
      <c r="AC2603" s="23">
        <v>-0.27547770482226003</v>
      </c>
      <c r="AD2603" s="63">
        <v>-7.4804732346965501</v>
      </c>
      <c r="AE2603" s="23">
        <v>-0.2467284876958</v>
      </c>
      <c r="AF2603" s="64">
        <v>-12.4795071856206</v>
      </c>
      <c r="AG2603" s="23">
        <v>6.1540581225926899E-2</v>
      </c>
      <c r="AH2603" s="63">
        <v>5.9232321837043897E-2</v>
      </c>
      <c r="AI2603" s="23">
        <v>-0.132171816276241</v>
      </c>
      <c r="AJ2603" s="63">
        <v>-3.1310686554206799</v>
      </c>
      <c r="AK2603" s="23">
        <v>-0.16883461838908301</v>
      </c>
      <c r="AL2603" s="23">
        <v>-3.6913615044795699E-2</v>
      </c>
      <c r="AM2603" s="63">
        <v>-29.023927224450699</v>
      </c>
      <c r="AN2603" s="19"/>
      <c r="AO2603" s="26">
        <v>7.9371570382136297E-2</v>
      </c>
      <c r="AP2603" s="26">
        <v>-0.14123679528536701</v>
      </c>
      <c r="AQ2603" s="26">
        <v>0.12856403227851801</v>
      </c>
      <c r="AR2603" s="26">
        <v>-0.16283896277484</v>
      </c>
      <c r="AS2603" s="24">
        <v>5</v>
      </c>
      <c r="AT2603" s="24">
        <v>7</v>
      </c>
      <c r="AU2603" s="24">
        <v>6</v>
      </c>
      <c r="AV2603" s="25">
        <v>6</v>
      </c>
      <c r="AW2603" s="19"/>
      <c r="AX2603" s="29">
        <v>0.331925248643965</v>
      </c>
      <c r="AY2603" s="30">
        <v>-0.58589962566838905</v>
      </c>
      <c r="AZ2603" s="30">
        <v>-0.69372831608234298</v>
      </c>
      <c r="BA2603" s="30">
        <v>-0.76827102264269298</v>
      </c>
      <c r="BB2603" s="62">
        <v>3.3647016558861702E-2</v>
      </c>
      <c r="BC2603" s="108">
        <v>-44.6226960137719</v>
      </c>
      <c r="BD2603" s="22">
        <v>43756</v>
      </c>
      <c r="BE2603" s="22">
        <v>43908</v>
      </c>
      <c r="BF2603" s="24"/>
      <c r="BG2603" s="22"/>
    </row>
    <row r="2604" spans="2:59" x14ac:dyDescent="0.25">
      <c r="B2604" s="17" t="s">
        <v>2618</v>
      </c>
      <c r="C2604" s="17" t="s">
        <v>6884</v>
      </c>
      <c r="D2604" s="17" t="s">
        <v>3436</v>
      </c>
      <c r="E2604" s="20" t="s">
        <v>7367</v>
      </c>
      <c r="F2604" s="20" t="s">
        <v>3155</v>
      </c>
      <c r="G2604" s="82" t="s">
        <v>7249</v>
      </c>
      <c r="H2604" s="85" t="s">
        <v>7258</v>
      </c>
      <c r="I2604" s="21" t="s">
        <v>7417</v>
      </c>
      <c r="J2604" s="21" t="s">
        <v>8781</v>
      </c>
      <c r="L2604" s="22">
        <v>44015</v>
      </c>
      <c r="M2604" s="98">
        <v>1232.9548000004099</v>
      </c>
      <c r="N2604" s="94">
        <v>1232.9548000004099</v>
      </c>
      <c r="O2604" s="94">
        <v>1564.5931000001699</v>
      </c>
      <c r="P2604" s="62">
        <f t="shared" si="40"/>
        <v>0.78803543234357609</v>
      </c>
      <c r="Q2604" s="22">
        <v>43756</v>
      </c>
      <c r="R2604" s="99">
        <v>2155744.83</v>
      </c>
      <c r="S2604" s="99">
        <v>2343002.8703124998</v>
      </c>
      <c r="T2604" s="19"/>
      <c r="U2604" s="23">
        <v>5.6252645172207797E-3</v>
      </c>
      <c r="V2604" s="63">
        <v>4.5051649067318102E-3</v>
      </c>
      <c r="W2604" s="23">
        <v>9.6394481725001202E-2</v>
      </c>
      <c r="X2604" s="63">
        <v>3.6678207834484097E-2</v>
      </c>
      <c r="Y2604" s="23">
        <v>-0.15549600811660599</v>
      </c>
      <c r="Z2604" s="63">
        <v>-2.3489974310796198</v>
      </c>
      <c r="AA2604" s="23">
        <v>-0.17453174383175801</v>
      </c>
      <c r="AB2604" s="63">
        <v>-0.54655867352266796</v>
      </c>
      <c r="AC2604" s="23">
        <v>-0.25014412296062799</v>
      </c>
      <c r="AD2604" s="63">
        <v>-4.94711504853331</v>
      </c>
      <c r="AE2604" s="23">
        <v>-0.20400324220739999</v>
      </c>
      <c r="AF2604" s="64">
        <v>-8.2069826367805891</v>
      </c>
      <c r="AG2604" s="23">
        <v>6.1636409351194701E-2</v>
      </c>
      <c r="AH2604" s="63">
        <v>6.8815134363830993E-2</v>
      </c>
      <c r="AI2604" s="23">
        <v>-0.12733208347708599</v>
      </c>
      <c r="AJ2604" s="63">
        <v>-2.6470953755051601</v>
      </c>
      <c r="AK2604" s="23">
        <v>-8.7666950859856999E-2</v>
      </c>
      <c r="AL2604" s="23">
        <v>-2.1903157398810401E-2</v>
      </c>
      <c r="AM2604" s="63">
        <v>-13.020724702088</v>
      </c>
      <c r="AN2604" s="19"/>
      <c r="AO2604" s="26">
        <v>7.9404124158827499E-2</v>
      </c>
      <c r="AP2604" s="26">
        <v>-0.141159416058217</v>
      </c>
      <c r="AQ2604" s="26">
        <v>0.12958232576245801</v>
      </c>
      <c r="AR2604" s="26">
        <v>-0.16205826550227401</v>
      </c>
      <c r="AS2604" s="24">
        <v>5</v>
      </c>
      <c r="AT2604" s="24">
        <v>7</v>
      </c>
      <c r="AU2604" s="24">
        <v>6</v>
      </c>
      <c r="AV2604" s="25">
        <v>6</v>
      </c>
      <c r="AW2604" s="19"/>
      <c r="AX2604" s="29">
        <v>0.33187430445978</v>
      </c>
      <c r="AY2604" s="30">
        <v>-0.55416585456805501</v>
      </c>
      <c r="AZ2604" s="30">
        <v>-0.29609950982921901</v>
      </c>
      <c r="BA2604" s="30">
        <v>-0.72756729552656896</v>
      </c>
      <c r="BB2604" s="62">
        <v>3.3643442434331497E-2</v>
      </c>
      <c r="BC2604" s="108">
        <v>-44.368794672598597</v>
      </c>
      <c r="BD2604" s="22">
        <v>43756</v>
      </c>
      <c r="BE2604" s="22">
        <v>43908</v>
      </c>
      <c r="BF2604" s="24"/>
      <c r="BG2604" s="22"/>
    </row>
    <row r="2605" spans="2:59" x14ac:dyDescent="0.25">
      <c r="B2605" s="17" t="s">
        <v>2619</v>
      </c>
      <c r="C2605" s="17" t="s">
        <v>6885</v>
      </c>
      <c r="D2605" s="17" t="s">
        <v>3436</v>
      </c>
      <c r="E2605" s="20" t="s">
        <v>7312</v>
      </c>
      <c r="F2605" s="20" t="s">
        <v>3155</v>
      </c>
      <c r="G2605" s="82" t="s">
        <v>7249</v>
      </c>
      <c r="H2605" s="85" t="s">
        <v>7258</v>
      </c>
      <c r="I2605" s="21" t="s">
        <v>7417</v>
      </c>
      <c r="J2605" s="21" t="s">
        <v>8782</v>
      </c>
      <c r="L2605" s="22">
        <v>44015</v>
      </c>
      <c r="M2605" s="98">
        <v>707.63700000010397</v>
      </c>
      <c r="N2605" s="94">
        <v>707.63700000010397</v>
      </c>
      <c r="O2605" s="94">
        <v>895.75210000015795</v>
      </c>
      <c r="P2605" s="62">
        <f t="shared" si="40"/>
        <v>0.78999200783339407</v>
      </c>
      <c r="Q2605" s="22">
        <v>43756</v>
      </c>
      <c r="R2605" s="99">
        <v>2278047.287</v>
      </c>
      <c r="S2605" s="99">
        <v>2329611.9360312498</v>
      </c>
      <c r="T2605" s="19"/>
      <c r="U2605" s="23">
        <v>5.63487045474176E-3</v>
      </c>
      <c r="V2605" s="63">
        <v>5.4657586588291503E-3</v>
      </c>
      <c r="W2605" s="23">
        <v>9.6708821209176704E-2</v>
      </c>
      <c r="X2605" s="63">
        <v>6.8112156252027503E-2</v>
      </c>
      <c r="Y2605" s="23">
        <v>-0.15402391467068799</v>
      </c>
      <c r="Z2605" s="63">
        <v>-2.2017880864878001</v>
      </c>
      <c r="AA2605" s="23">
        <v>-0.17163327092741401</v>
      </c>
      <c r="AB2605" s="63">
        <v>-0.25671138308825903</v>
      </c>
      <c r="AC2605" s="23">
        <v>-0.24487306719587701</v>
      </c>
      <c r="AD2605" s="63">
        <v>-4.4200094720581502</v>
      </c>
      <c r="AE2605" s="23"/>
      <c r="AF2605" s="64"/>
      <c r="AG2605" s="23">
        <v>6.1666771687669097E-2</v>
      </c>
      <c r="AH2605" s="63">
        <v>7.18513680112665E-2</v>
      </c>
      <c r="AI2605" s="23">
        <v>-0.12578586826930399</v>
      </c>
      <c r="AJ2605" s="63">
        <v>-2.4924738547269998</v>
      </c>
      <c r="AK2605" s="23">
        <v>-0.29236299999960502</v>
      </c>
      <c r="AL2605" s="23">
        <v>-0.11581583668157699</v>
      </c>
      <c r="AM2605" s="63">
        <v>-5.8429711744829502</v>
      </c>
      <c r="AN2605" s="19"/>
      <c r="AO2605" s="26">
        <v>7.9414464136789306E-2</v>
      </c>
      <c r="AP2605" s="26">
        <v>-0.14113489061128301</v>
      </c>
      <c r="AQ2605" s="26">
        <v>0.129906648739125</v>
      </c>
      <c r="AR2605" s="26">
        <v>-0.161809823736839</v>
      </c>
      <c r="AS2605" s="24">
        <v>5</v>
      </c>
      <c r="AT2605" s="24">
        <v>7</v>
      </c>
      <c r="AU2605" s="24">
        <v>6</v>
      </c>
      <c r="AV2605" s="25">
        <v>6</v>
      </c>
      <c r="AW2605" s="19"/>
      <c r="AX2605" s="29">
        <v>0.33185846573615002</v>
      </c>
      <c r="AY2605" s="30">
        <v>-0.545910155578895</v>
      </c>
      <c r="AZ2605" s="30">
        <v>-0.19254703808906001</v>
      </c>
      <c r="BA2605" s="30">
        <v>-0.71698301642391005</v>
      </c>
      <c r="BB2605" s="62">
        <v>3.3642370063498697E-2</v>
      </c>
      <c r="BC2605" s="108">
        <v>-44.287766671157399</v>
      </c>
      <c r="BD2605" s="22">
        <v>43756</v>
      </c>
      <c r="BE2605" s="22">
        <v>43908</v>
      </c>
      <c r="BF2605" s="24"/>
      <c r="BG2605" s="22"/>
    </row>
    <row r="2606" spans="2:59" x14ac:dyDescent="0.25">
      <c r="B2606" s="17" t="s">
        <v>2620</v>
      </c>
      <c r="C2606" s="17" t="s">
        <v>6886</v>
      </c>
      <c r="D2606" s="17" t="s">
        <v>3436</v>
      </c>
      <c r="E2606" s="20" t="s">
        <v>7376</v>
      </c>
      <c r="F2606" s="20" t="s">
        <v>3155</v>
      </c>
      <c r="G2606" s="82" t="s">
        <v>7249</v>
      </c>
      <c r="H2606" s="85" t="s">
        <v>7258</v>
      </c>
      <c r="I2606" s="21" t="s">
        <v>7417</v>
      </c>
      <c r="J2606" s="21" t="s">
        <v>8783</v>
      </c>
      <c r="L2606" s="22">
        <v>44015</v>
      </c>
      <c r="M2606" s="98">
        <v>776.80470000021205</v>
      </c>
      <c r="N2606" s="94">
        <v>776.80470000021205</v>
      </c>
      <c r="O2606" s="94">
        <v>979.48390000034101</v>
      </c>
      <c r="P2606" s="62">
        <f t="shared" si="40"/>
        <v>0.7930755166061858</v>
      </c>
      <c r="Q2606" s="22">
        <v>43756</v>
      </c>
      <c r="R2606" s="99">
        <v>1559554.0859999999</v>
      </c>
      <c r="S2606" s="99">
        <v>1902988.64021289</v>
      </c>
      <c r="T2606" s="19"/>
      <c r="U2606" s="23">
        <v>5.6500151986256198E-3</v>
      </c>
      <c r="V2606" s="63">
        <v>6.9802330472157302E-3</v>
      </c>
      <c r="W2606" s="23">
        <v>9.7203630750300404E-2</v>
      </c>
      <c r="X2606" s="63">
        <v>0.117593110364396</v>
      </c>
      <c r="Y2606" s="23">
        <v>-0.15170702094663299</v>
      </c>
      <c r="Z2606" s="63">
        <v>-1.9700987140822701</v>
      </c>
      <c r="AA2606" s="23">
        <v>-0.167057740413002</v>
      </c>
      <c r="AB2606" s="63">
        <v>0.20084166835295</v>
      </c>
      <c r="AC2606" s="23"/>
      <c r="AD2606" s="63"/>
      <c r="AE2606" s="23"/>
      <c r="AF2606" s="64"/>
      <c r="AG2606" s="23">
        <v>6.1714661536825602E-2</v>
      </c>
      <c r="AH2606" s="63">
        <v>7.6640352926915498E-2</v>
      </c>
      <c r="AI2606" s="23">
        <v>-0.123352020673337</v>
      </c>
      <c r="AJ2606" s="63">
        <v>-2.24908909513033</v>
      </c>
      <c r="AK2606" s="23">
        <v>-0.22319530000007901</v>
      </c>
      <c r="AL2606" s="23">
        <v>-0.12565107960559499</v>
      </c>
      <c r="AM2606" s="63">
        <v>-3.03871722961776</v>
      </c>
      <c r="AN2606" s="19"/>
      <c r="AO2606" s="26">
        <v>7.9430756166402702E-2</v>
      </c>
      <c r="AP2606" s="26">
        <v>-0.14109610960527799</v>
      </c>
      <c r="AQ2606" s="26">
        <v>0.130416034122463</v>
      </c>
      <c r="AR2606" s="26">
        <v>-0.16141906530276201</v>
      </c>
      <c r="AS2606" s="24">
        <v>5</v>
      </c>
      <c r="AT2606" s="24">
        <v>7</v>
      </c>
      <c r="AU2606" s="24">
        <v>6</v>
      </c>
      <c r="AV2606" s="25">
        <v>6</v>
      </c>
      <c r="AW2606" s="19"/>
      <c r="AX2606" s="29">
        <v>0.33183358157286402</v>
      </c>
      <c r="AY2606" s="30">
        <v>-0.53287925297536298</v>
      </c>
      <c r="AZ2606" s="30">
        <v>-2.9203249860387401E-2</v>
      </c>
      <c r="BA2606" s="30">
        <v>-0.70025936338788597</v>
      </c>
      <c r="BB2606" s="62">
        <v>3.36406876330511E-2</v>
      </c>
      <c r="BC2606" s="108">
        <v>-44.160123509995202</v>
      </c>
      <c r="BD2606" s="22">
        <v>43756</v>
      </c>
      <c r="BE2606" s="22">
        <v>43908</v>
      </c>
      <c r="BF2606" s="24"/>
      <c r="BG2606" s="22"/>
    </row>
    <row r="2607" spans="2:59" x14ac:dyDescent="0.25">
      <c r="B2607" s="17" t="s">
        <v>2621</v>
      </c>
      <c r="C2607" s="17" t="s">
        <v>6887</v>
      </c>
      <c r="D2607" s="17" t="s">
        <v>3436</v>
      </c>
      <c r="E2607" s="20" t="s">
        <v>7338</v>
      </c>
      <c r="F2607" s="20" t="s">
        <v>3155</v>
      </c>
      <c r="G2607" s="82" t="s">
        <v>7249</v>
      </c>
      <c r="H2607" s="85" t="s">
        <v>7258</v>
      </c>
      <c r="I2607" s="21" t="s">
        <v>7417</v>
      </c>
      <c r="J2607" s="21" t="s">
        <v>8784</v>
      </c>
      <c r="L2607" s="22">
        <v>44015</v>
      </c>
      <c r="M2607" s="98">
        <v>1051.03329999931</v>
      </c>
      <c r="N2607" s="94">
        <v>1051.03329999931</v>
      </c>
      <c r="O2607" s="94">
        <v>1124.23379999958</v>
      </c>
      <c r="P2607" s="62">
        <f t="shared" si="40"/>
        <v>0.93488854364608376</v>
      </c>
      <c r="Q2607" s="22">
        <v>43756</v>
      </c>
      <c r="R2607" s="99">
        <v>0</v>
      </c>
      <c r="S2607" s="99">
        <v>245538.41480908199</v>
      </c>
      <c r="T2607" s="19"/>
      <c r="U2607" s="23">
        <v>0</v>
      </c>
      <c r="V2607" s="63">
        <v>-0.55802128681534702</v>
      </c>
      <c r="W2607" s="23">
        <v>0</v>
      </c>
      <c r="X2607" s="63">
        <v>-9.6027699646656401</v>
      </c>
      <c r="Y2607" s="23">
        <v>0</v>
      </c>
      <c r="Z2607" s="63">
        <v>13.200603380581001</v>
      </c>
      <c r="AA2607" s="23">
        <v>-2.3855890402046501E-2</v>
      </c>
      <c r="AB2607" s="63">
        <v>14.521026669448499</v>
      </c>
      <c r="AC2607" s="23">
        <v>-0.12297100639174501</v>
      </c>
      <c r="AD2607" s="63">
        <v>7.7701966083550396</v>
      </c>
      <c r="AE2607" s="23">
        <v>-7.9189958144561395E-2</v>
      </c>
      <c r="AF2607" s="64">
        <v>4.2743457695032703</v>
      </c>
      <c r="AG2607" s="23">
        <v>0</v>
      </c>
      <c r="AH2607" s="63">
        <v>-6.0948258007556397</v>
      </c>
      <c r="AI2607" s="23">
        <v>0</v>
      </c>
      <c r="AJ2607" s="63">
        <v>10.0861129722034</v>
      </c>
      <c r="AK2607" s="23">
        <v>5.1033300000199198E-2</v>
      </c>
      <c r="AL2607" s="23">
        <v>3.8302338980429301E-3</v>
      </c>
      <c r="AM2607" s="63">
        <v>-22.875073589239001</v>
      </c>
      <c r="AN2607" s="19"/>
      <c r="AO2607" s="26">
        <v>7.9371524765519993E-2</v>
      </c>
      <c r="AP2607" s="26">
        <v>-4.3365712719605702E-2</v>
      </c>
      <c r="AQ2607" s="26">
        <v>7.1030619805242196E-2</v>
      </c>
      <c r="AR2607" s="26">
        <v>-6.00373287961702E-2</v>
      </c>
      <c r="AS2607" s="24">
        <v>2</v>
      </c>
      <c r="AT2607" s="24">
        <v>3</v>
      </c>
      <c r="AU2607" s="24">
        <v>8</v>
      </c>
      <c r="AV2607" s="25">
        <v>4</v>
      </c>
      <c r="AW2607" s="19"/>
      <c r="AX2607" s="29">
        <v>0.139855162755121</v>
      </c>
      <c r="AY2607" s="30">
        <v>-0.29312297191199799</v>
      </c>
      <c r="AZ2607" s="30">
        <v>0.38735420481225402</v>
      </c>
      <c r="BA2607" s="30">
        <v>-0.460130837154338</v>
      </c>
      <c r="BB2607" s="62">
        <v>1.4570771183662099E-2</v>
      </c>
      <c r="BC2607" s="108">
        <v>-15.1550504885381</v>
      </c>
      <c r="BD2607" s="22">
        <v>43756</v>
      </c>
      <c r="BE2607" s="22">
        <v>43782</v>
      </c>
      <c r="BF2607" s="24"/>
      <c r="BG2607" s="22"/>
    </row>
    <row r="2608" spans="2:59" x14ac:dyDescent="0.25">
      <c r="B2608" s="17" t="s">
        <v>2622</v>
      </c>
      <c r="C2608" s="17" t="s">
        <v>6888</v>
      </c>
      <c r="D2608" s="17" t="s">
        <v>3437</v>
      </c>
      <c r="E2608" s="20" t="s">
        <v>7289</v>
      </c>
      <c r="F2608" s="20" t="s">
        <v>3155</v>
      </c>
      <c r="G2608" s="82" t="s">
        <v>7250</v>
      </c>
      <c r="H2608" s="85" t="s">
        <v>7269</v>
      </c>
      <c r="I2608" s="21" t="s">
        <v>7418</v>
      </c>
      <c r="J2608" s="21" t="s">
        <v>8785</v>
      </c>
      <c r="L2608" s="22">
        <v>44015</v>
      </c>
      <c r="M2608" s="98">
        <v>440.098652000073</v>
      </c>
      <c r="N2608" s="94">
        <v>440.098652000073</v>
      </c>
      <c r="O2608" s="94">
        <v>649.65716399997496</v>
      </c>
      <c r="P2608" s="62">
        <f t="shared" si="40"/>
        <v>0.6774321540462378</v>
      </c>
      <c r="Q2608" s="22">
        <v>43844</v>
      </c>
      <c r="R2608" s="99">
        <v>992796.75314941397</v>
      </c>
      <c r="S2608" s="99">
        <v>1209969.21950391</v>
      </c>
      <c r="T2608" s="19"/>
      <c r="U2608" s="23">
        <v>-7.0994927482388396E-3</v>
      </c>
      <c r="V2608" s="63">
        <v>-1.2679705616392301</v>
      </c>
      <c r="W2608" s="23">
        <v>2.79657374630915E-3</v>
      </c>
      <c r="X2608" s="63">
        <v>-9.3231125900347305</v>
      </c>
      <c r="Y2608" s="23">
        <v>-0.312729499234702</v>
      </c>
      <c r="Z2608" s="63">
        <v>-18.072346542903698</v>
      </c>
      <c r="AA2608" s="23">
        <v>-0.20963054038555101</v>
      </c>
      <c r="AB2608" s="63">
        <v>-4.0564383289019998</v>
      </c>
      <c r="AC2608" s="23">
        <v>-7.8138329991852495E-2</v>
      </c>
      <c r="AD2608" s="63">
        <v>12.2534642483515</v>
      </c>
      <c r="AE2608" s="23">
        <v>-0.13056453342782301</v>
      </c>
      <c r="AF2608" s="64">
        <v>-0.86311175882292401</v>
      </c>
      <c r="AG2608" s="23">
        <v>2.0247436887075299E-2</v>
      </c>
      <c r="AH2608" s="63">
        <v>-4.0700821120481097</v>
      </c>
      <c r="AI2608" s="23">
        <v>-0.29225492199649999</v>
      </c>
      <c r="AJ2608" s="63">
        <v>-19.1393792274466</v>
      </c>
      <c r="AK2608" s="23">
        <v>-0.55990134800027602</v>
      </c>
      <c r="AL2608" s="23">
        <v>-8.0171391236945097E-2</v>
      </c>
      <c r="AM2608" s="63">
        <v>-40.900839355890596</v>
      </c>
      <c r="AN2608" s="19"/>
      <c r="AO2608" s="26">
        <v>0.126517112143192</v>
      </c>
      <c r="AP2608" s="26">
        <v>-0.14592219178666699</v>
      </c>
      <c r="AQ2608" s="26">
        <v>8.4310295544128194E-2</v>
      </c>
      <c r="AR2608" s="26">
        <v>-0.32237316258193499</v>
      </c>
      <c r="AS2608" s="24">
        <v>8</v>
      </c>
      <c r="AT2608" s="24">
        <v>4</v>
      </c>
      <c r="AU2608" s="24">
        <v>4</v>
      </c>
      <c r="AV2608" s="25">
        <v>8</v>
      </c>
      <c r="AW2608" s="19"/>
      <c r="AX2608" s="29">
        <v>0.46039115532068497</v>
      </c>
      <c r="AY2608" s="30">
        <v>-0.31766763476071003</v>
      </c>
      <c r="AZ2608" s="30">
        <v>-2.94088466022231E-2</v>
      </c>
      <c r="BA2608" s="30">
        <v>-0.42098994080697599</v>
      </c>
      <c r="BB2608" s="62">
        <v>4.67130790598458E-2</v>
      </c>
      <c r="BC2608" s="108">
        <v>-47.838305989978799</v>
      </c>
      <c r="BD2608" s="22">
        <v>43844</v>
      </c>
      <c r="BE2608" s="22">
        <v>43913</v>
      </c>
      <c r="BF2608" s="24"/>
      <c r="BG2608" s="22"/>
    </row>
    <row r="2609" spans="2:59" x14ac:dyDescent="0.25">
      <c r="B2609" s="17" t="s">
        <v>2623</v>
      </c>
      <c r="C2609" s="17" t="s">
        <v>6889</v>
      </c>
      <c r="D2609" s="17" t="s">
        <v>3437</v>
      </c>
      <c r="E2609" s="20" t="s">
        <v>7399</v>
      </c>
      <c r="F2609" s="20" t="s">
        <v>3155</v>
      </c>
      <c r="G2609" s="82" t="s">
        <v>7250</v>
      </c>
      <c r="H2609" s="85" t="s">
        <v>7269</v>
      </c>
      <c r="I2609" s="21" t="s">
        <v>7418</v>
      </c>
      <c r="J2609" s="21" t="s">
        <v>8786</v>
      </c>
      <c r="L2609" s="22">
        <v>44015</v>
      </c>
      <c r="M2609" s="98">
        <v>854965.91926193202</v>
      </c>
      <c r="N2609" s="94">
        <v>854965.91926193202</v>
      </c>
      <c r="O2609" s="94">
        <v>1241087.03549957</v>
      </c>
      <c r="P2609" s="62">
        <f t="shared" si="40"/>
        <v>0.6888847395926474</v>
      </c>
      <c r="Q2609" s="22">
        <v>43844</v>
      </c>
      <c r="R2609" s="99">
        <v>182.535619199991</v>
      </c>
      <c r="S2609" s="99">
        <v>213.84144357967401</v>
      </c>
      <c r="T2609" s="19"/>
      <c r="U2609" s="23">
        <v>-7.03486454949598E-3</v>
      </c>
      <c r="V2609" s="63">
        <v>-1.2615077417649401</v>
      </c>
      <c r="W2609" s="23">
        <v>5.71810029396147E-3</v>
      </c>
      <c r="X2609" s="63">
        <v>-9.0309599352767709</v>
      </c>
      <c r="Y2609" s="23">
        <v>-0.30065254686371201</v>
      </c>
      <c r="Z2609" s="63">
        <v>-16.864651305804699</v>
      </c>
      <c r="AA2609" s="23">
        <v>-0.18229222454567201</v>
      </c>
      <c r="AB2609" s="63">
        <v>-1.3226067449140799</v>
      </c>
      <c r="AC2609" s="23">
        <v>-1.2918195665406499E-2</v>
      </c>
      <c r="AD2609" s="63">
        <v>18.7754776809888</v>
      </c>
      <c r="AE2609" s="23">
        <v>-4.1264107506358401E-2</v>
      </c>
      <c r="AF2609" s="64">
        <v>8.06693083333084</v>
      </c>
      <c r="AG2609" s="23">
        <v>2.0531367421426701E-2</v>
      </c>
      <c r="AH2609" s="63">
        <v>-4.0416890586129703</v>
      </c>
      <c r="AI2609" s="23">
        <v>-0.27965873347246101</v>
      </c>
      <c r="AJ2609" s="63">
        <v>-17.8797603750427</v>
      </c>
      <c r="AK2609" s="23">
        <v>0.192176745120378</v>
      </c>
      <c r="AL2609" s="23">
        <v>3.6398822940100203E-2</v>
      </c>
      <c r="AM2609" s="63">
        <v>7.0772091265098398</v>
      </c>
      <c r="AN2609" s="19"/>
      <c r="AO2609" s="26">
        <v>0.126527574952052</v>
      </c>
      <c r="AP2609" s="26">
        <v>-0.145654904718831</v>
      </c>
      <c r="AQ2609" s="26">
        <v>8.7621043205290294E-2</v>
      </c>
      <c r="AR2609" s="26">
        <v>-0.32047894439892799</v>
      </c>
      <c r="AS2609" s="24">
        <v>8</v>
      </c>
      <c r="AT2609" s="24">
        <v>4</v>
      </c>
      <c r="AU2609" s="24">
        <v>5</v>
      </c>
      <c r="AV2609" s="25">
        <v>7</v>
      </c>
      <c r="AW2609" s="19"/>
      <c r="AX2609" s="29">
        <v>0.46023169177060502</v>
      </c>
      <c r="AY2609" s="30">
        <v>-0.25738333309482198</v>
      </c>
      <c r="AZ2609" s="30">
        <v>5.96259177146976E-2</v>
      </c>
      <c r="BA2609" s="30">
        <v>-0.34200313199153198</v>
      </c>
      <c r="BB2609" s="62">
        <v>4.6704464559807098E-2</v>
      </c>
      <c r="BC2609" s="108">
        <v>-47.517985291429802</v>
      </c>
      <c r="BD2609" s="22">
        <v>43844</v>
      </c>
      <c r="BE2609" s="22">
        <v>43913</v>
      </c>
      <c r="BF2609" s="24"/>
      <c r="BG2609" s="22"/>
    </row>
    <row r="2610" spans="2:59" x14ac:dyDescent="0.25">
      <c r="B2610" s="17" t="s">
        <v>2624</v>
      </c>
      <c r="C2610" s="17" t="s">
        <v>6890</v>
      </c>
      <c r="D2610" s="17" t="s">
        <v>3437</v>
      </c>
      <c r="E2610" s="20" t="s">
        <v>7290</v>
      </c>
      <c r="F2610" s="20" t="s">
        <v>3155</v>
      </c>
      <c r="G2610" s="82" t="s">
        <v>7250</v>
      </c>
      <c r="H2610" s="85" t="s">
        <v>7269</v>
      </c>
      <c r="I2610" s="21" t="s">
        <v>7418</v>
      </c>
      <c r="J2610" s="21" t="s">
        <v>8787</v>
      </c>
      <c r="L2610" s="22">
        <v>44015</v>
      </c>
      <c r="M2610" s="98">
        <v>579.66958000045304</v>
      </c>
      <c r="N2610" s="94">
        <v>579.66958000045304</v>
      </c>
      <c r="O2610" s="94">
        <v>841.03928999975301</v>
      </c>
      <c r="P2610" s="62">
        <f t="shared" si="40"/>
        <v>0.68923008341337211</v>
      </c>
      <c r="Q2610" s="22">
        <v>43844</v>
      </c>
      <c r="R2610" s="99">
        <v>747675.06965527299</v>
      </c>
      <c r="S2610" s="99">
        <v>859797.47857324197</v>
      </c>
      <c r="T2610" s="19"/>
      <c r="U2610" s="23">
        <v>-7.0931016707618299E-3</v>
      </c>
      <c r="V2610" s="63">
        <v>-1.2673314538915299</v>
      </c>
      <c r="W2610" s="23">
        <v>5.6378387744189197E-3</v>
      </c>
      <c r="X2610" s="63">
        <v>-9.0389860872237495</v>
      </c>
      <c r="Y2610" s="23">
        <v>-0.300164397679619</v>
      </c>
      <c r="Z2610" s="63">
        <v>-16.8158363873954</v>
      </c>
      <c r="AA2610" s="23">
        <v>-0.184405022560968</v>
      </c>
      <c r="AB2610" s="63">
        <v>-1.5338865464436799</v>
      </c>
      <c r="AC2610" s="23">
        <v>-2.2466154532594401E-2</v>
      </c>
      <c r="AD2610" s="63">
        <v>17.820681794284599</v>
      </c>
      <c r="AE2610" s="23">
        <v>-5.4690452449940502E-2</v>
      </c>
      <c r="AF2610" s="64">
        <v>6.7242963389653596</v>
      </c>
      <c r="AG2610" s="23">
        <v>2.0356549490316001E-2</v>
      </c>
      <c r="AH2610" s="63">
        <v>-4.0591708517240503</v>
      </c>
      <c r="AI2610" s="23">
        <v>-0.27918791787407798</v>
      </c>
      <c r="AJ2610" s="63">
        <v>-17.8326788152044</v>
      </c>
      <c r="AK2610" s="23">
        <v>-0.42033041999908199</v>
      </c>
      <c r="AL2610" s="23">
        <v>-5.40079860547849E-2</v>
      </c>
      <c r="AM2610" s="63">
        <v>-26.943746555742099</v>
      </c>
      <c r="AN2610" s="19"/>
      <c r="AO2610" s="26">
        <v>0.126556064164179</v>
      </c>
      <c r="AP2610" s="26">
        <v>-0.145580398385355</v>
      </c>
      <c r="AQ2610" s="26">
        <v>8.6993755279836493E-2</v>
      </c>
      <c r="AR2610" s="26">
        <v>-0.32062851875438397</v>
      </c>
      <c r="AS2610" s="24">
        <v>8</v>
      </c>
      <c r="AT2610" s="24">
        <v>4</v>
      </c>
      <c r="AU2610" s="24">
        <v>5</v>
      </c>
      <c r="AV2610" s="25">
        <v>7</v>
      </c>
      <c r="AW2610" s="19"/>
      <c r="AX2610" s="29">
        <v>0.46023434994043799</v>
      </c>
      <c r="AY2610" s="30">
        <v>-0.26275328497376899</v>
      </c>
      <c r="AZ2610" s="30">
        <v>5.1461113576294799E-2</v>
      </c>
      <c r="BA2610" s="30">
        <v>-0.34911066287259002</v>
      </c>
      <c r="BB2610" s="62">
        <v>4.6705381963838603E-2</v>
      </c>
      <c r="BC2610" s="108">
        <v>-47.555543689290097</v>
      </c>
      <c r="BD2610" s="22">
        <v>43844</v>
      </c>
      <c r="BE2610" s="22">
        <v>43913</v>
      </c>
      <c r="BF2610" s="24"/>
      <c r="BG2610" s="22"/>
    </row>
    <row r="2611" spans="2:59" x14ac:dyDescent="0.25">
      <c r="B2611" s="17" t="s">
        <v>2625</v>
      </c>
      <c r="C2611" s="17" t="s">
        <v>6891</v>
      </c>
      <c r="D2611" s="17" t="s">
        <v>3437</v>
      </c>
      <c r="E2611" s="20" t="s">
        <v>7291</v>
      </c>
      <c r="F2611" s="20" t="s">
        <v>3155</v>
      </c>
      <c r="G2611" s="82" t="s">
        <v>7250</v>
      </c>
      <c r="H2611" s="85" t="s">
        <v>7269</v>
      </c>
      <c r="I2611" s="21" t="s">
        <v>7418</v>
      </c>
      <c r="J2611" s="21" t="s">
        <v>8788</v>
      </c>
      <c r="L2611" s="22">
        <v>44015</v>
      </c>
      <c r="M2611" s="98">
        <v>1668.7408879995301</v>
      </c>
      <c r="N2611" s="94">
        <v>1668.7408879995301</v>
      </c>
      <c r="O2611" s="94">
        <v>1801.2679479997601</v>
      </c>
      <c r="P2611" s="62">
        <f t="shared" si="40"/>
        <v>0.9264256824491901</v>
      </c>
      <c r="Q2611" s="22">
        <v>43910</v>
      </c>
      <c r="R2611" s="99">
        <v>0</v>
      </c>
      <c r="S2611" s="99">
        <v>0</v>
      </c>
      <c r="T2611" s="19"/>
      <c r="U2611" s="23">
        <v>-1.5080424849657E-2</v>
      </c>
      <c r="V2611" s="63">
        <v>-2.0660637717810499</v>
      </c>
      <c r="W2611" s="23">
        <v>2.6978003728800101E-2</v>
      </c>
      <c r="X2611" s="63">
        <v>-6.9049695917856297</v>
      </c>
      <c r="Y2611" s="23">
        <v>6.6060252465831595E-2</v>
      </c>
      <c r="Z2611" s="63">
        <v>19.8066286271787</v>
      </c>
      <c r="AA2611" s="23">
        <v>0.180067517978314</v>
      </c>
      <c r="AB2611" s="63">
        <v>34.913367507513598</v>
      </c>
      <c r="AC2611" s="23">
        <v>0.234594063358672</v>
      </c>
      <c r="AD2611" s="63">
        <v>43.5267035834258</v>
      </c>
      <c r="AE2611" s="23">
        <v>0.210284664828505</v>
      </c>
      <c r="AF2611" s="64">
        <v>33.221808066824501</v>
      </c>
      <c r="AG2611" s="23">
        <v>-1.51648782402845E-2</v>
      </c>
      <c r="AH2611" s="63">
        <v>-7.61131362478773</v>
      </c>
      <c r="AI2611" s="23">
        <v>7.9718514141859501E-2</v>
      </c>
      <c r="AJ2611" s="63">
        <v>18.057964386389401</v>
      </c>
      <c r="AK2611" s="23">
        <v>0.66874088799930198</v>
      </c>
      <c r="AL2611" s="23">
        <v>5.3521090498179498E-2</v>
      </c>
      <c r="AM2611" s="63">
        <v>81.963384244125294</v>
      </c>
      <c r="AN2611" s="19"/>
      <c r="AO2611" s="26">
        <v>3.6556978096996297E-2</v>
      </c>
      <c r="AP2611" s="26">
        <v>-2.37082673384066E-2</v>
      </c>
      <c r="AQ2611" s="26">
        <v>0.140306192692224</v>
      </c>
      <c r="AR2611" s="26">
        <v>-0.100971928765794</v>
      </c>
      <c r="AS2611" s="24">
        <v>8</v>
      </c>
      <c r="AT2611" s="24">
        <v>4</v>
      </c>
      <c r="AU2611" s="24">
        <v>7</v>
      </c>
      <c r="AV2611" s="25">
        <v>5</v>
      </c>
      <c r="AW2611" s="19"/>
      <c r="AX2611" s="29">
        <v>0.135453931937809</v>
      </c>
      <c r="AY2611" s="30">
        <v>1.3761199063010301</v>
      </c>
      <c r="AZ2611" s="30">
        <v>0.96308117004628002</v>
      </c>
      <c r="BA2611" s="30">
        <v>2.1827592680492698</v>
      </c>
      <c r="BB2611" s="62">
        <v>1.40178024925262E-2</v>
      </c>
      <c r="BC2611" s="108">
        <v>-11.852551767005901</v>
      </c>
      <c r="BD2611" s="22">
        <v>43910</v>
      </c>
      <c r="BE2611" s="22">
        <v>43990</v>
      </c>
      <c r="BF2611" s="24"/>
      <c r="BG2611" s="22"/>
    </row>
    <row r="2612" spans="2:59" x14ac:dyDescent="0.25">
      <c r="B2612" s="17" t="s">
        <v>2626</v>
      </c>
      <c r="C2612" s="17" t="s">
        <v>6892</v>
      </c>
      <c r="D2612" s="17" t="s">
        <v>3437</v>
      </c>
      <c r="E2612" s="20" t="s">
        <v>7293</v>
      </c>
      <c r="F2612" s="20" t="s">
        <v>3155</v>
      </c>
      <c r="G2612" s="82" t="s">
        <v>7250</v>
      </c>
      <c r="H2612" s="85" t="s">
        <v>7269</v>
      </c>
      <c r="I2612" s="21" t="s">
        <v>7418</v>
      </c>
      <c r="J2612" s="21" t="s">
        <v>8789</v>
      </c>
      <c r="L2612" s="22">
        <v>44015</v>
      </c>
      <c r="M2612" s="98">
        <v>935761.32657623303</v>
      </c>
      <c r="N2612" s="94">
        <v>935761.32657623303</v>
      </c>
      <c r="O2612" s="94">
        <v>1010077.05669594</v>
      </c>
      <c r="P2612" s="62">
        <f t="shared" si="40"/>
        <v>0.92642568244961343</v>
      </c>
      <c r="Q2612" s="22">
        <v>43910</v>
      </c>
      <c r="R2612" s="99">
        <v>0</v>
      </c>
      <c r="S2612" s="99">
        <v>0</v>
      </c>
      <c r="T2612" s="19"/>
      <c r="U2612" s="23">
        <v>-1.50804248487475E-2</v>
      </c>
      <c r="V2612" s="63">
        <v>-2.0660637716901</v>
      </c>
      <c r="W2612" s="23">
        <v>2.69780037306191E-2</v>
      </c>
      <c r="X2612" s="63">
        <v>-6.9049695916037299</v>
      </c>
      <c r="Y2612" s="23">
        <v>6.6060252467650599E-2</v>
      </c>
      <c r="Z2612" s="63">
        <v>19.806628627353302</v>
      </c>
      <c r="AA2612" s="23">
        <v>0.180067517982097</v>
      </c>
      <c r="AB2612" s="63">
        <v>34.913367507862901</v>
      </c>
      <c r="AC2612" s="23">
        <v>0.28894634452997697</v>
      </c>
      <c r="AD2612" s="63">
        <v>48.961931700527202</v>
      </c>
      <c r="AE2612" s="23">
        <v>0.26434712355694501</v>
      </c>
      <c r="AF2612" s="64">
        <v>38.628053939668497</v>
      </c>
      <c r="AG2612" s="23">
        <v>-1.5164878239375E-2</v>
      </c>
      <c r="AH2612" s="63">
        <v>-7.6113136246931399</v>
      </c>
      <c r="AI2612" s="23">
        <v>7.9718514141859501E-2</v>
      </c>
      <c r="AJ2612" s="63">
        <v>18.057964386389401</v>
      </c>
      <c r="AK2612" s="23">
        <v>0.93107706999057005</v>
      </c>
      <c r="AL2612" s="23">
        <v>8.0418763660418294E-2</v>
      </c>
      <c r="AM2612" s="63">
        <v>100.16360349895</v>
      </c>
      <c r="AN2612" s="19"/>
      <c r="AO2612" s="26">
        <v>3.65569780988153E-2</v>
      </c>
      <c r="AP2612" s="26">
        <v>-2.37082673384066E-2</v>
      </c>
      <c r="AQ2612" s="26">
        <v>0.140306192692224</v>
      </c>
      <c r="AR2612" s="26">
        <v>-0.10097192876492</v>
      </c>
      <c r="AS2612" s="24">
        <v>8</v>
      </c>
      <c r="AT2612" s="24">
        <v>4</v>
      </c>
      <c r="AU2612" s="24">
        <v>7</v>
      </c>
      <c r="AV2612" s="25">
        <v>5</v>
      </c>
      <c r="AW2612" s="19"/>
      <c r="AX2612" s="29">
        <v>0.135453931936936</v>
      </c>
      <c r="AY2612" s="30">
        <v>1.3761199063210401</v>
      </c>
      <c r="AZ2612" s="30">
        <v>0.96308117005355598</v>
      </c>
      <c r="BA2612" s="30">
        <v>2.1827592680783701</v>
      </c>
      <c r="BB2612" s="62">
        <v>1.40178024924353E-2</v>
      </c>
      <c r="BC2612" s="108">
        <v>-11.852551767005901</v>
      </c>
      <c r="BD2612" s="22">
        <v>43910</v>
      </c>
      <c r="BE2612" s="22">
        <v>43990</v>
      </c>
      <c r="BF2612" s="24"/>
      <c r="BG2612" s="22"/>
    </row>
    <row r="2613" spans="2:59" x14ac:dyDescent="0.25">
      <c r="B2613" s="17" t="s">
        <v>2627</v>
      </c>
      <c r="C2613" s="17" t="s">
        <v>6893</v>
      </c>
      <c r="D2613" s="17" t="s">
        <v>3437</v>
      </c>
      <c r="E2613" s="20" t="s">
        <v>7300</v>
      </c>
      <c r="F2613" s="20" t="s">
        <v>3155</v>
      </c>
      <c r="G2613" s="82" t="s">
        <v>7250</v>
      </c>
      <c r="H2613" s="85" t="s">
        <v>7269</v>
      </c>
      <c r="I2613" s="21" t="s">
        <v>7418</v>
      </c>
      <c r="J2613" s="21" t="s">
        <v>8790</v>
      </c>
      <c r="L2613" s="22">
        <v>44015</v>
      </c>
      <c r="M2613" s="98">
        <v>1032276.1508503</v>
      </c>
      <c r="N2613" s="94">
        <v>1032276.1508503</v>
      </c>
      <c r="O2613" s="94">
        <v>1114256.8372249601</v>
      </c>
      <c r="P2613" s="62">
        <f t="shared" si="40"/>
        <v>0.92642568244963008</v>
      </c>
      <c r="Q2613" s="22">
        <v>43910</v>
      </c>
      <c r="R2613" s="99">
        <v>0</v>
      </c>
      <c r="S2613" s="99">
        <v>0</v>
      </c>
      <c r="T2613" s="19"/>
      <c r="U2613" s="23">
        <v>-1.50804248487475E-2</v>
      </c>
      <c r="V2613" s="63">
        <v>-2.0660637716901</v>
      </c>
      <c r="W2613" s="23">
        <v>2.69780037306191E-2</v>
      </c>
      <c r="X2613" s="63">
        <v>-6.9049695916037299</v>
      </c>
      <c r="Y2613" s="23">
        <v>6.6060252467650599E-2</v>
      </c>
      <c r="Z2613" s="63">
        <v>19.806628627353302</v>
      </c>
      <c r="AA2613" s="23">
        <v>0.18006751798035101</v>
      </c>
      <c r="AB2613" s="63">
        <v>34.9133675076882</v>
      </c>
      <c r="AC2613" s="23">
        <v>0.29351522936485702</v>
      </c>
      <c r="AD2613" s="63">
        <v>49.418820184015203</v>
      </c>
      <c r="AE2613" s="23">
        <v>0.271967314012873</v>
      </c>
      <c r="AF2613" s="64">
        <v>39.390072985261199</v>
      </c>
      <c r="AG2613" s="23">
        <v>-1.5164878239375E-2</v>
      </c>
      <c r="AH2613" s="63">
        <v>-7.6113136246931399</v>
      </c>
      <c r="AI2613" s="23">
        <v>7.9718514141859501E-2</v>
      </c>
      <c r="AJ2613" s="63">
        <v>18.057964386389401</v>
      </c>
      <c r="AK2613" s="23">
        <v>0.49254814905521899</v>
      </c>
      <c r="AL2613" s="23">
        <v>8.5874279426207095E-2</v>
      </c>
      <c r="AM2613" s="63">
        <v>41.438065264257602</v>
      </c>
      <c r="AN2613" s="19"/>
      <c r="AO2613" s="26">
        <v>3.6556978096996297E-2</v>
      </c>
      <c r="AP2613" s="26">
        <v>-2.37082673384066E-2</v>
      </c>
      <c r="AQ2613" s="26">
        <v>0.140306192692224</v>
      </c>
      <c r="AR2613" s="26">
        <v>-0.100971928765794</v>
      </c>
      <c r="AS2613" s="24">
        <v>8</v>
      </c>
      <c r="AT2613" s="24">
        <v>4</v>
      </c>
      <c r="AU2613" s="24">
        <v>7</v>
      </c>
      <c r="AV2613" s="25">
        <v>5</v>
      </c>
      <c r="AW2613" s="19"/>
      <c r="AX2613" s="29">
        <v>0.13545393193809999</v>
      </c>
      <c r="AY2613" s="30">
        <v>1.3761199063010301</v>
      </c>
      <c r="AZ2613" s="30">
        <v>0.963081170049918</v>
      </c>
      <c r="BA2613" s="30">
        <v>2.18275926804563</v>
      </c>
      <c r="BB2613" s="62">
        <v>1.40178024925444E-2</v>
      </c>
      <c r="BC2613" s="108">
        <v>-11.852551767064099</v>
      </c>
      <c r="BD2613" s="22">
        <v>43910</v>
      </c>
      <c r="BE2613" s="22">
        <v>43990</v>
      </c>
      <c r="BF2613" s="24"/>
      <c r="BG2613" s="22"/>
    </row>
    <row r="2614" spans="2:59" x14ac:dyDescent="0.25">
      <c r="B2614" s="17" t="s">
        <v>2628</v>
      </c>
      <c r="C2614" s="17" t="s">
        <v>6894</v>
      </c>
      <c r="D2614" s="17" t="s">
        <v>3437</v>
      </c>
      <c r="E2614" s="20" t="s">
        <v>7337</v>
      </c>
      <c r="F2614" s="20" t="s">
        <v>3155</v>
      </c>
      <c r="G2614" s="82" t="s">
        <v>7250</v>
      </c>
      <c r="H2614" s="85" t="s">
        <v>7269</v>
      </c>
      <c r="I2614" s="21" t="s">
        <v>7418</v>
      </c>
      <c r="J2614" s="21" t="s">
        <v>8791</v>
      </c>
      <c r="L2614" s="22">
        <v>44015</v>
      </c>
      <c r="M2614" s="98">
        <v>761562.73878192902</v>
      </c>
      <c r="N2614" s="94">
        <v>761562.73878192902</v>
      </c>
      <c r="O2614" s="94">
        <v>1116023.909832</v>
      </c>
      <c r="P2614" s="62">
        <f t="shared" si="40"/>
        <v>0.68238926789352605</v>
      </c>
      <c r="Q2614" s="22">
        <v>43844</v>
      </c>
      <c r="R2614" s="99">
        <v>224900.219728027</v>
      </c>
      <c r="S2614" s="99">
        <v>422638.80941845698</v>
      </c>
      <c r="T2614" s="19"/>
      <c r="U2614" s="23">
        <v>-7.1070166632125602E-3</v>
      </c>
      <c r="V2614" s="63">
        <v>-1.2687229531366</v>
      </c>
      <c r="W2614" s="23">
        <v>4.0378114990744498E-3</v>
      </c>
      <c r="X2614" s="63">
        <v>-9.1989888147654693</v>
      </c>
      <c r="Y2614" s="23">
        <v>-0.30756962816842098</v>
      </c>
      <c r="Z2614" s="63">
        <v>-17.556359436275699</v>
      </c>
      <c r="AA2614" s="23">
        <v>-0.199725842757325</v>
      </c>
      <c r="AB2614" s="63">
        <v>-3.0659685660793898</v>
      </c>
      <c r="AC2614" s="23">
        <v>-5.7074639951679301E-2</v>
      </c>
      <c r="AD2614" s="63">
        <v>14.3598332523688</v>
      </c>
      <c r="AE2614" s="23">
        <v>-0.1028563005857</v>
      </c>
      <c r="AF2614" s="64">
        <v>1.9077115253894601</v>
      </c>
      <c r="AG2614" s="23">
        <v>2.0318973603934899E-2</v>
      </c>
      <c r="AH2614" s="63">
        <v>-4.0629284403621604</v>
      </c>
      <c r="AI2614" s="23">
        <v>-0.28687415303284097</v>
      </c>
      <c r="AJ2614" s="63">
        <v>-18.601302331080699</v>
      </c>
      <c r="AK2614" s="23">
        <v>0.10626332967513</v>
      </c>
      <c r="AL2614" s="23">
        <v>2.04029449323571E-2</v>
      </c>
      <c r="AM2614" s="63">
        <v>-0.66864311175595503</v>
      </c>
      <c r="AN2614" s="19"/>
      <c r="AO2614" s="26">
        <v>0.126450177307561</v>
      </c>
      <c r="AP2614" s="26">
        <v>-0.14582899103785199</v>
      </c>
      <c r="AQ2614" s="26">
        <v>8.5404614143044497E-2</v>
      </c>
      <c r="AR2614" s="26">
        <v>-0.32177896373381398</v>
      </c>
      <c r="AS2614" s="24">
        <v>8</v>
      </c>
      <c r="AT2614" s="24">
        <v>4</v>
      </c>
      <c r="AU2614" s="24">
        <v>5</v>
      </c>
      <c r="AV2614" s="25">
        <v>7</v>
      </c>
      <c r="AW2614" s="19"/>
      <c r="AX2614" s="29">
        <v>0.46035300245916</v>
      </c>
      <c r="AY2614" s="30">
        <v>-0.29631032027828003</v>
      </c>
      <c r="AZ2614" s="30">
        <v>2.13408344966837E-3</v>
      </c>
      <c r="BA2614" s="30">
        <v>-0.39310564747347598</v>
      </c>
      <c r="BB2614" s="62">
        <v>4.6712253231671601E-2</v>
      </c>
      <c r="BC2614" s="108">
        <v>-47.740221892483497</v>
      </c>
      <c r="BD2614" s="22">
        <v>43844</v>
      </c>
      <c r="BE2614" s="22">
        <v>43913</v>
      </c>
      <c r="BF2614" s="24"/>
      <c r="BG2614" s="22"/>
    </row>
    <row r="2615" spans="2:59" x14ac:dyDescent="0.25">
      <c r="B2615" s="17" t="s">
        <v>2629</v>
      </c>
      <c r="C2615" s="17" t="s">
        <v>6895</v>
      </c>
      <c r="D2615" s="17" t="s">
        <v>3437</v>
      </c>
      <c r="E2615" s="20" t="s">
        <v>7294</v>
      </c>
      <c r="F2615" s="20" t="s">
        <v>3155</v>
      </c>
      <c r="G2615" s="82" t="s">
        <v>7250</v>
      </c>
      <c r="H2615" s="85" t="s">
        <v>7269</v>
      </c>
      <c r="I2615" s="21" t="s">
        <v>7418</v>
      </c>
      <c r="J2615" s="21" t="s">
        <v>8792</v>
      </c>
      <c r="L2615" s="22">
        <v>44015</v>
      </c>
      <c r="M2615" s="98">
        <v>628.63196200039204</v>
      </c>
      <c r="N2615" s="94">
        <v>628.63196200039204</v>
      </c>
      <c r="O2615" s="94">
        <v>909.62890200037498</v>
      </c>
      <c r="P2615" s="62">
        <f t="shared" si="40"/>
        <v>0.69108617879001044</v>
      </c>
      <c r="Q2615" s="22">
        <v>43844</v>
      </c>
      <c r="R2615" s="99">
        <v>638029.38674707001</v>
      </c>
      <c r="S2615" s="99">
        <v>800632.38068554702</v>
      </c>
      <c r="T2615" s="19"/>
      <c r="U2615" s="23">
        <v>-7.0801755919092102E-3</v>
      </c>
      <c r="V2615" s="63">
        <v>-1.2660388460062699</v>
      </c>
      <c r="W2615" s="23">
        <v>6.38438540772768E-3</v>
      </c>
      <c r="X2615" s="63">
        <v>-8.9643314238928706</v>
      </c>
      <c r="Y2615" s="23">
        <v>-0.29829740600689503</v>
      </c>
      <c r="Z2615" s="63">
        <v>-16.629137220123098</v>
      </c>
      <c r="AA2615" s="23">
        <v>-0.17756057375023401</v>
      </c>
      <c r="AB2615" s="63">
        <v>-0.84944166537025001</v>
      </c>
      <c r="AC2615" s="23">
        <v>-4.1994036091637099E-3</v>
      </c>
      <c r="AD2615" s="63">
        <v>19.6473568866204</v>
      </c>
      <c r="AE2615" s="23">
        <v>-2.76185990223894E-2</v>
      </c>
      <c r="AF2615" s="64">
        <v>9.4314816817204701</v>
      </c>
      <c r="AG2615" s="23">
        <v>2.0464592769712901E-2</v>
      </c>
      <c r="AH2615" s="63">
        <v>-4.0483665237843498</v>
      </c>
      <c r="AI2615" s="23">
        <v>-0.27719871043896999</v>
      </c>
      <c r="AJ2615" s="63">
        <v>-17.633758071693599</v>
      </c>
      <c r="AK2615" s="23">
        <v>-0.37136803799949097</v>
      </c>
      <c r="AL2615" s="23">
        <v>-4.6165352363459498E-2</v>
      </c>
      <c r="AM2615" s="63">
        <v>-22.047508355783101</v>
      </c>
      <c r="AN2615" s="19"/>
      <c r="AO2615" s="26">
        <v>0.12648855735460501</v>
      </c>
      <c r="AP2615" s="26">
        <v>-0.14558500104074501</v>
      </c>
      <c r="AQ2615" s="26">
        <v>8.7821319459180799E-2</v>
      </c>
      <c r="AR2615" s="26">
        <v>-0.320183910720516</v>
      </c>
      <c r="AS2615" s="24">
        <v>8</v>
      </c>
      <c r="AT2615" s="24">
        <v>4</v>
      </c>
      <c r="AU2615" s="24">
        <v>5</v>
      </c>
      <c r="AV2615" s="25">
        <v>7</v>
      </c>
      <c r="AW2615" s="19"/>
      <c r="AX2615" s="29">
        <v>0.46018786211090601</v>
      </c>
      <c r="AY2615" s="30">
        <v>-0.24741957829382999</v>
      </c>
      <c r="AZ2615" s="30">
        <v>7.4161596611475006E-2</v>
      </c>
      <c r="BA2615" s="30">
        <v>-0.32889976091109902</v>
      </c>
      <c r="BB2615" s="62">
        <v>4.6701413177215698E-2</v>
      </c>
      <c r="BC2615" s="108">
        <v>-47.459099535131799</v>
      </c>
      <c r="BD2615" s="22">
        <v>43844</v>
      </c>
      <c r="BE2615" s="22">
        <v>43913</v>
      </c>
      <c r="BF2615" s="24"/>
      <c r="BG2615" s="22"/>
    </row>
    <row r="2616" spans="2:59" x14ac:dyDescent="0.25">
      <c r="B2616" s="17" t="s">
        <v>2630</v>
      </c>
      <c r="C2616" s="17" t="s">
        <v>6896</v>
      </c>
      <c r="D2616" s="17" t="s">
        <v>3437</v>
      </c>
      <c r="E2616" s="20" t="s">
        <v>7312</v>
      </c>
      <c r="F2616" s="20" t="s">
        <v>3155</v>
      </c>
      <c r="G2616" s="82" t="s">
        <v>7250</v>
      </c>
      <c r="H2616" s="85" t="s">
        <v>7269</v>
      </c>
      <c r="I2616" s="21" t="s">
        <v>7418</v>
      </c>
      <c r="J2616" s="21" t="s">
        <v>8793</v>
      </c>
      <c r="L2616" s="22">
        <v>44015</v>
      </c>
      <c r="M2616" s="98">
        <v>557755.25594615901</v>
      </c>
      <c r="N2616" s="94">
        <v>557755.25594615901</v>
      </c>
      <c r="O2616" s="94">
        <v>806995.97924423194</v>
      </c>
      <c r="P2616" s="62">
        <f t="shared" si="40"/>
        <v>0.69114998127810756</v>
      </c>
      <c r="Q2616" s="22">
        <v>43844</v>
      </c>
      <c r="R2616" s="99">
        <v>647868.57438574196</v>
      </c>
      <c r="S2616" s="99">
        <v>822120.60315624997</v>
      </c>
      <c r="T2616" s="19"/>
      <c r="U2616" s="23">
        <v>-7.0329775944628602E-3</v>
      </c>
      <c r="V2616" s="63">
        <v>-1.2613190462616299</v>
      </c>
      <c r="W2616" s="23">
        <v>6.2870732781448203E-3</v>
      </c>
      <c r="X2616" s="63">
        <v>-8.9740626368584309</v>
      </c>
      <c r="Y2616" s="23">
        <v>-0.298104345695756</v>
      </c>
      <c r="Z2616" s="63">
        <v>-16.6098311890091</v>
      </c>
      <c r="AA2616" s="23">
        <v>-0.17754451389279</v>
      </c>
      <c r="AB2616" s="63">
        <v>-0.84783567962585904</v>
      </c>
      <c r="AC2616" s="23">
        <v>-4.1190055144397801E-3</v>
      </c>
      <c r="AD2616" s="63">
        <v>19.655396696092801</v>
      </c>
      <c r="AE2616" s="23"/>
      <c r="AF2616" s="64"/>
      <c r="AG2616" s="23">
        <v>2.05473738842556E-2</v>
      </c>
      <c r="AH2616" s="63">
        <v>-4.0400884123300802</v>
      </c>
      <c r="AI2616" s="23">
        <v>-0.27696416018617998</v>
      </c>
      <c r="AJ2616" s="63">
        <v>-17.6103030464146</v>
      </c>
      <c r="AK2616" s="23">
        <v>-9.9930196317436604E-2</v>
      </c>
      <c r="AL2616" s="23">
        <v>-3.6780149355763597E-2</v>
      </c>
      <c r="AM2616" s="63">
        <v>13.400309193733801</v>
      </c>
      <c r="AN2616" s="19"/>
      <c r="AO2616" s="26">
        <v>0.126534289664123</v>
      </c>
      <c r="AP2616" s="26">
        <v>-0.145637837294053</v>
      </c>
      <c r="AQ2616" s="26">
        <v>8.7843065686756705E-2</v>
      </c>
      <c r="AR2616" s="26">
        <v>-0.32020867512445</v>
      </c>
      <c r="AS2616" s="24">
        <v>8</v>
      </c>
      <c r="AT2616" s="24">
        <v>4</v>
      </c>
      <c r="AU2616" s="24">
        <v>5</v>
      </c>
      <c r="AV2616" s="25">
        <v>7</v>
      </c>
      <c r="AW2616" s="19"/>
      <c r="AX2616" s="29">
        <v>0.46022717414773101</v>
      </c>
      <c r="AY2616" s="30">
        <v>-0.24693476903985401</v>
      </c>
      <c r="AZ2616" s="30">
        <v>7.4870379112326205E-2</v>
      </c>
      <c r="BA2616" s="30">
        <v>-0.32826000350905798</v>
      </c>
      <c r="BB2616" s="62">
        <v>4.6705063338304202E-2</v>
      </c>
      <c r="BC2616" s="108">
        <v>-47.470539672125597</v>
      </c>
      <c r="BD2616" s="22">
        <v>43844</v>
      </c>
      <c r="BE2616" s="22">
        <v>43913</v>
      </c>
      <c r="BF2616" s="24"/>
      <c r="BG2616" s="22"/>
    </row>
    <row r="2617" spans="2:59" x14ac:dyDescent="0.25">
      <c r="B2617" s="17" t="s">
        <v>2631</v>
      </c>
      <c r="C2617" s="17" t="s">
        <v>6897</v>
      </c>
      <c r="D2617" s="17" t="s">
        <v>3437</v>
      </c>
      <c r="E2617" s="20" t="s">
        <v>7376</v>
      </c>
      <c r="F2617" s="20" t="s">
        <v>3155</v>
      </c>
      <c r="G2617" s="82" t="s">
        <v>7250</v>
      </c>
      <c r="H2617" s="85" t="s">
        <v>7269</v>
      </c>
      <c r="I2617" s="21" t="s">
        <v>7418</v>
      </c>
      <c r="J2617" s="21" t="s">
        <v>8794</v>
      </c>
      <c r="L2617" s="22">
        <v>44015</v>
      </c>
      <c r="M2617" s="98">
        <v>715145.75746154797</v>
      </c>
      <c r="N2617" s="94">
        <v>715145.75746154797</v>
      </c>
      <c r="O2617" s="94">
        <v>1031002.8086280799</v>
      </c>
      <c r="P2617" s="62">
        <f t="shared" si="40"/>
        <v>0.69364094013785271</v>
      </c>
      <c r="Q2617" s="22">
        <v>43844</v>
      </c>
      <c r="R2617" s="99">
        <v>2157116.5612109401</v>
      </c>
      <c r="S2617" s="99">
        <v>2667999.69362891</v>
      </c>
      <c r="T2617" s="19"/>
      <c r="U2617" s="23">
        <v>-7.0119994416017999E-3</v>
      </c>
      <c r="V2617" s="63">
        <v>-1.25922123097553</v>
      </c>
      <c r="W2617" s="23">
        <v>6.9229039563651904E-3</v>
      </c>
      <c r="X2617" s="63">
        <v>-8.9104795690364007</v>
      </c>
      <c r="Y2617" s="23">
        <v>-0.29541156445076899</v>
      </c>
      <c r="Z2617" s="63">
        <v>-16.340553064510502</v>
      </c>
      <c r="AA2617" s="23">
        <v>-0.171179046012985</v>
      </c>
      <c r="AB2617" s="63">
        <v>-0.21128889164538101</v>
      </c>
      <c r="AC2617" s="23">
        <v>1.1347930816555199E-2</v>
      </c>
      <c r="AD2617" s="63">
        <v>21.202090329199599</v>
      </c>
      <c r="AE2617" s="23">
        <v>-3.4801289384631699E-3</v>
      </c>
      <c r="AF2617" s="64">
        <v>11.8453286901204</v>
      </c>
      <c r="AG2617" s="23">
        <v>2.0611791052942901E-2</v>
      </c>
      <c r="AH2617" s="63">
        <v>-4.0336466954613597</v>
      </c>
      <c r="AI2617" s="23">
        <v>-0.27414451176271498</v>
      </c>
      <c r="AJ2617" s="63">
        <v>-17.3283382040681</v>
      </c>
      <c r="AK2617" s="23">
        <v>6.6824431209170101E-2</v>
      </c>
      <c r="AL2617" s="23">
        <v>1.81147341500036E-2</v>
      </c>
      <c r="AM2617" s="63">
        <v>6.05997639686393</v>
      </c>
      <c r="AN2617" s="19"/>
      <c r="AO2617" s="26">
        <v>0.12655796264341901</v>
      </c>
      <c r="AP2617" s="26">
        <v>-0.14558384608608299</v>
      </c>
      <c r="AQ2617" s="26">
        <v>8.8531983779830598E-2</v>
      </c>
      <c r="AR2617" s="26">
        <v>-0.31976519914693202</v>
      </c>
      <c r="AS2617" s="24">
        <v>8</v>
      </c>
      <c r="AT2617" s="24">
        <v>4</v>
      </c>
      <c r="AU2617" s="24">
        <v>5</v>
      </c>
      <c r="AV2617" s="25">
        <v>7</v>
      </c>
      <c r="AW2617" s="19"/>
      <c r="AX2617" s="29">
        <v>0.46019199060392602</v>
      </c>
      <c r="AY2617" s="30">
        <v>-0.23277020482396399</v>
      </c>
      <c r="AZ2617" s="30">
        <v>9.5732939053618807E-2</v>
      </c>
      <c r="BA2617" s="30">
        <v>-0.30960590660652099</v>
      </c>
      <c r="BB2617" s="62">
        <v>4.6703066433910902E-2</v>
      </c>
      <c r="BC2617" s="108">
        <v>-47.394229659112199</v>
      </c>
      <c r="BD2617" s="22">
        <v>43844</v>
      </c>
      <c r="BE2617" s="22">
        <v>43913</v>
      </c>
      <c r="BF2617" s="24"/>
      <c r="BG2617" s="22"/>
    </row>
    <row r="2618" spans="2:59" x14ac:dyDescent="0.25">
      <c r="B2618" s="17" t="s">
        <v>2632</v>
      </c>
      <c r="C2618" s="17" t="s">
        <v>6898</v>
      </c>
      <c r="D2618" s="17" t="s">
        <v>3437</v>
      </c>
      <c r="E2618" s="20" t="s">
        <v>7338</v>
      </c>
      <c r="F2618" s="20" t="s">
        <v>3155</v>
      </c>
      <c r="G2618" s="82" t="s">
        <v>7250</v>
      </c>
      <c r="H2618" s="85" t="s">
        <v>7269</v>
      </c>
      <c r="I2618" s="21" t="s">
        <v>7418</v>
      </c>
      <c r="J2618" s="21" t="s">
        <v>8795</v>
      </c>
      <c r="L2618" s="22">
        <v>44015</v>
      </c>
      <c r="M2618" s="98">
        <v>828498.17407989502</v>
      </c>
      <c r="N2618" s="94">
        <v>828498.17407989502</v>
      </c>
      <c r="O2618" s="94">
        <v>1204165.60508347</v>
      </c>
      <c r="P2618" s="62">
        <f t="shared" si="40"/>
        <v>0.6880267718844747</v>
      </c>
      <c r="Q2618" s="22">
        <v>43844</v>
      </c>
      <c r="R2618" s="99">
        <v>209.44482979989101</v>
      </c>
      <c r="S2618" s="99">
        <v>15591.122946273799</v>
      </c>
      <c r="T2618" s="19"/>
      <c r="U2618" s="23">
        <v>-7.0445366191051999E-3</v>
      </c>
      <c r="V2618" s="63">
        <v>-1.26247494872587</v>
      </c>
      <c r="W2618" s="23">
        <v>5.44405026448658E-3</v>
      </c>
      <c r="X2618" s="63">
        <v>-9.0583649382169806</v>
      </c>
      <c r="Y2618" s="23">
        <v>-0.301451858939836</v>
      </c>
      <c r="Z2618" s="63">
        <v>-16.9445825134171</v>
      </c>
      <c r="AA2618" s="23">
        <v>-0.186588970906159</v>
      </c>
      <c r="AB2618" s="63">
        <v>-1.7522813809628099</v>
      </c>
      <c r="AC2618" s="23">
        <v>-2.80463701601548E-2</v>
      </c>
      <c r="AD2618" s="63">
        <v>17.262660231528599</v>
      </c>
      <c r="AE2618" s="23">
        <v>-6.2188458414311802E-2</v>
      </c>
      <c r="AF2618" s="64">
        <v>5.9744957425282301</v>
      </c>
      <c r="AG2618" s="23">
        <v>2.0529223074845501E-2</v>
      </c>
      <c r="AH2618" s="63">
        <v>-4.0419034932710902</v>
      </c>
      <c r="AI2618" s="23">
        <v>-0.28045466859563001</v>
      </c>
      <c r="AJ2618" s="63">
        <v>-17.959353887359601</v>
      </c>
      <c r="AK2618" s="23">
        <v>0.155352636617026</v>
      </c>
      <c r="AL2618" s="23">
        <v>2.98062035399198E-2</v>
      </c>
      <c r="AM2618" s="63">
        <v>3.3947982761747002</v>
      </c>
      <c r="AN2618" s="19"/>
      <c r="AO2618" s="26">
        <v>0.12654007232966299</v>
      </c>
      <c r="AP2618" s="26">
        <v>-0.145654964846472</v>
      </c>
      <c r="AQ2618" s="26">
        <v>8.6744279744452799E-2</v>
      </c>
      <c r="AR2618" s="26">
        <v>-0.32081006254185901</v>
      </c>
      <c r="AS2618" s="24">
        <v>8</v>
      </c>
      <c r="AT2618" s="24">
        <v>4</v>
      </c>
      <c r="AU2618" s="24">
        <v>5</v>
      </c>
      <c r="AV2618" s="25">
        <v>7</v>
      </c>
      <c r="AW2618" s="19"/>
      <c r="AX2618" s="29">
        <v>0.460276261949912</v>
      </c>
      <c r="AY2618" s="30">
        <v>-0.267198163994181</v>
      </c>
      <c r="AZ2618" s="30">
        <v>4.5083206311574003E-2</v>
      </c>
      <c r="BA2618" s="30">
        <v>-0.35492307096455999</v>
      </c>
      <c r="BB2618" s="62">
        <v>4.6708375830858101E-2</v>
      </c>
      <c r="BC2618" s="108">
        <v>-47.580456307856402</v>
      </c>
      <c r="BD2618" s="22">
        <v>43844</v>
      </c>
      <c r="BE2618" s="22">
        <v>43913</v>
      </c>
      <c r="BF2618" s="24"/>
      <c r="BG2618" s="22"/>
    </row>
    <row r="2619" spans="2:59" x14ac:dyDescent="0.25">
      <c r="B2619" s="17" t="s">
        <v>2633</v>
      </c>
      <c r="C2619" s="17" t="s">
        <v>6899</v>
      </c>
      <c r="D2619" s="17" t="s">
        <v>3438</v>
      </c>
      <c r="E2619" s="20" t="s">
        <v>7289</v>
      </c>
      <c r="F2619" s="20" t="s">
        <v>3155</v>
      </c>
      <c r="G2619" s="82" t="s">
        <v>7253</v>
      </c>
      <c r="H2619" s="85" t="s">
        <v>7262</v>
      </c>
      <c r="I2619" s="21" t="s">
        <v>7417</v>
      </c>
      <c r="J2619" s="21" t="s">
        <v>8796</v>
      </c>
      <c r="L2619" s="22">
        <v>44015</v>
      </c>
      <c r="M2619" s="98">
        <v>1910.45079999976</v>
      </c>
      <c r="N2619" s="94">
        <v>1910.45079999976</v>
      </c>
      <c r="O2619" s="94">
        <v>1980.4691000003399</v>
      </c>
      <c r="P2619" s="62">
        <f t="shared" si="40"/>
        <v>0.96464559835820318</v>
      </c>
      <c r="Q2619" s="22">
        <v>43871</v>
      </c>
      <c r="R2619" s="99">
        <v>76759236.710999995</v>
      </c>
      <c r="S2619" s="99">
        <v>61799512.311750002</v>
      </c>
      <c r="T2619" s="19"/>
      <c r="U2619" s="23">
        <v>5.5771858387743101E-4</v>
      </c>
      <c r="V2619" s="63">
        <v>-0.50224942842760401</v>
      </c>
      <c r="W2619" s="23">
        <v>1.7152870806967299E-2</v>
      </c>
      <c r="X2619" s="63">
        <v>-7.88748288396891</v>
      </c>
      <c r="Y2619" s="23">
        <v>-2.0617293057512101E-2</v>
      </c>
      <c r="Z2619" s="63">
        <v>11.1388740748371</v>
      </c>
      <c r="AA2619" s="23">
        <v>5.2867182603222301E-3</v>
      </c>
      <c r="AB2619" s="63">
        <v>17.435287535685301</v>
      </c>
      <c r="AC2619" s="23">
        <v>5.8880774380668299E-2</v>
      </c>
      <c r="AD2619" s="63">
        <v>25.955374685610899</v>
      </c>
      <c r="AE2619" s="23">
        <v>6.1966522483999101E-2</v>
      </c>
      <c r="AF2619" s="64">
        <v>18.389993832359298</v>
      </c>
      <c r="AG2619" s="23">
        <v>-2.1240340847725699E-3</v>
      </c>
      <c r="AH2619" s="63">
        <v>-6.3072292092328999</v>
      </c>
      <c r="AI2619" s="23">
        <v>-1.6222828667196199E-2</v>
      </c>
      <c r="AJ2619" s="63">
        <v>8.4638301054801595</v>
      </c>
      <c r="AK2619" s="23">
        <v>0.56859188465750798</v>
      </c>
      <c r="AL2619" s="23">
        <v>3.6682491981991902E-2</v>
      </c>
      <c r="AM2619" s="63">
        <v>17.681577434821499</v>
      </c>
      <c r="AN2619" s="19"/>
      <c r="AO2619" s="26">
        <v>7.9892452577041695E-3</v>
      </c>
      <c r="AP2619" s="26">
        <v>-2.1901372128013501E-2</v>
      </c>
      <c r="AQ2619" s="26">
        <v>3.2372778605349602E-2</v>
      </c>
      <c r="AR2619" s="26">
        <v>-7.5673970170100802E-2</v>
      </c>
      <c r="AS2619" s="24">
        <v>9</v>
      </c>
      <c r="AT2619" s="24">
        <v>3</v>
      </c>
      <c r="AU2619" s="24">
        <v>7</v>
      </c>
      <c r="AV2619" s="25">
        <v>5</v>
      </c>
      <c r="AW2619" s="19"/>
      <c r="AX2619" s="29">
        <v>4.6957231078413299E-2</v>
      </c>
      <c r="AY2619" s="30">
        <v>-0.43221734768894698</v>
      </c>
      <c r="AZ2619" s="30">
        <v>0.42819922147737099</v>
      </c>
      <c r="BA2619" s="30">
        <v>-0.52596828499645198</v>
      </c>
      <c r="BB2619" s="62">
        <v>4.8318015745462597E-3</v>
      </c>
      <c r="BC2619" s="108">
        <v>-10.170055165188399</v>
      </c>
      <c r="BD2619" s="22">
        <v>43871</v>
      </c>
      <c r="BE2619" s="22">
        <v>43914</v>
      </c>
      <c r="BF2619" s="24"/>
      <c r="BG2619" s="22"/>
    </row>
    <row r="2620" spans="2:59" x14ac:dyDescent="0.25">
      <c r="B2620" s="17" t="s">
        <v>2634</v>
      </c>
      <c r="C2620" s="17" t="s">
        <v>6900</v>
      </c>
      <c r="D2620" s="17" t="s">
        <v>3438</v>
      </c>
      <c r="E2620" s="20" t="s">
        <v>7290</v>
      </c>
      <c r="F2620" s="20" t="s">
        <v>3155</v>
      </c>
      <c r="G2620" s="82" t="s">
        <v>7253</v>
      </c>
      <c r="H2620" s="85" t="s">
        <v>7262</v>
      </c>
      <c r="I2620" s="21" t="s">
        <v>7417</v>
      </c>
      <c r="J2620" s="21" t="s">
        <v>8797</v>
      </c>
      <c r="L2620" s="22">
        <v>44015</v>
      </c>
      <c r="M2620" s="98">
        <v>1634.61070000008</v>
      </c>
      <c r="N2620" s="94">
        <v>1634.61070000008</v>
      </c>
      <c r="O2620" s="94">
        <v>1690.3256999999301</v>
      </c>
      <c r="P2620" s="62">
        <f t="shared" si="40"/>
        <v>0.96703889670502419</v>
      </c>
      <c r="Q2620" s="22">
        <v>43871</v>
      </c>
      <c r="R2620" s="99">
        <v>65978523.726999998</v>
      </c>
      <c r="S2620" s="99">
        <v>56638461.278125003</v>
      </c>
      <c r="T2620" s="19"/>
      <c r="U2620" s="23">
        <v>5.7496262706990798E-4</v>
      </c>
      <c r="V2620" s="63">
        <v>-0.50052502410835598</v>
      </c>
      <c r="W2620" s="23">
        <v>1.7677881720373999E-2</v>
      </c>
      <c r="X2620" s="63">
        <v>-7.8349817926282403</v>
      </c>
      <c r="Y2620" s="23">
        <v>-1.7545054334732399E-2</v>
      </c>
      <c r="Z2620" s="63">
        <v>11.4460979471041</v>
      </c>
      <c r="AA2620" s="23">
        <v>1.16485499256669E-2</v>
      </c>
      <c r="AB2620" s="63">
        <v>18.071470702212501</v>
      </c>
      <c r="AC2620" s="23">
        <v>7.2844453930883901E-2</v>
      </c>
      <c r="AD2620" s="63">
        <v>27.351742640632398</v>
      </c>
      <c r="AE2620" s="23">
        <v>8.3313313221879098E-2</v>
      </c>
      <c r="AF2620" s="64">
        <v>20.524672906147298</v>
      </c>
      <c r="AG2620" s="23">
        <v>-2.0725205131384402E-3</v>
      </c>
      <c r="AH2620" s="63">
        <v>-6.30207785207313</v>
      </c>
      <c r="AI2620" s="23">
        <v>-1.3085854930977799E-2</v>
      </c>
      <c r="AJ2620" s="63">
        <v>8.7775274791056308</v>
      </c>
      <c r="AK2620" s="23">
        <v>0.63461070000077602</v>
      </c>
      <c r="AL2620" s="23">
        <v>4.0108316117766697E-2</v>
      </c>
      <c r="AM2620" s="63">
        <v>24.283458969148299</v>
      </c>
      <c r="AN2620" s="19"/>
      <c r="AO2620" s="26">
        <v>8.0066211066878203E-3</v>
      </c>
      <c r="AP2620" s="26">
        <v>-2.18844976834589E-2</v>
      </c>
      <c r="AQ2620" s="26">
        <v>3.2905990099607201E-2</v>
      </c>
      <c r="AR2620" s="26">
        <v>-7.5180639978498207E-2</v>
      </c>
      <c r="AS2620" s="24">
        <v>9</v>
      </c>
      <c r="AT2620" s="24">
        <v>3</v>
      </c>
      <c r="AU2620" s="24">
        <v>7</v>
      </c>
      <c r="AV2620" s="25">
        <v>5</v>
      </c>
      <c r="AW2620" s="19"/>
      <c r="AX2620" s="29">
        <v>4.6963910110061999E-2</v>
      </c>
      <c r="AY2620" s="30">
        <v>-0.30796799402332897</v>
      </c>
      <c r="AZ2620" s="30">
        <v>0.44908840033258501</v>
      </c>
      <c r="BA2620" s="30">
        <v>-0.37599616343777598</v>
      </c>
      <c r="BB2620" s="62">
        <v>4.8325793843059699E-3</v>
      </c>
      <c r="BC2620" s="108">
        <v>-10.103555782174199</v>
      </c>
      <c r="BD2620" s="22">
        <v>43871</v>
      </c>
      <c r="BE2620" s="22">
        <v>43914</v>
      </c>
      <c r="BF2620" s="24"/>
      <c r="BG2620" s="22"/>
    </row>
    <row r="2621" spans="2:59" x14ac:dyDescent="0.25">
      <c r="B2621" s="17" t="s">
        <v>2635</v>
      </c>
      <c r="C2621" s="17" t="s">
        <v>6901</v>
      </c>
      <c r="D2621" s="17" t="s">
        <v>3438</v>
      </c>
      <c r="E2621" s="20" t="s">
        <v>7291</v>
      </c>
      <c r="F2621" s="20" t="s">
        <v>3155</v>
      </c>
      <c r="G2621" s="82" t="s">
        <v>7253</v>
      </c>
      <c r="H2621" s="85" t="s">
        <v>7262</v>
      </c>
      <c r="I2621" s="21" t="s">
        <v>7417</v>
      </c>
      <c r="J2621" s="21" t="s">
        <v>8798</v>
      </c>
      <c r="L2621" s="22">
        <v>44015</v>
      </c>
      <c r="M2621" s="98">
        <v>1194.5940000005101</v>
      </c>
      <c r="N2621" s="94">
        <v>1194.5940000005101</v>
      </c>
      <c r="O2621" s="94">
        <v>1194.5940000005101</v>
      </c>
      <c r="P2621" s="62">
        <f t="shared" si="40"/>
        <v>1</v>
      </c>
      <c r="Q2621" s="22">
        <v>44015</v>
      </c>
      <c r="R2621" s="99">
        <v>0</v>
      </c>
      <c r="S2621" s="99">
        <v>0</v>
      </c>
      <c r="T2621" s="19"/>
      <c r="U2621" s="23">
        <v>0</v>
      </c>
      <c r="V2621" s="63">
        <v>-0.55802128681534702</v>
      </c>
      <c r="W2621" s="23">
        <v>0</v>
      </c>
      <c r="X2621" s="63">
        <v>-9.6027699646656401</v>
      </c>
      <c r="Y2621" s="23">
        <v>0</v>
      </c>
      <c r="Z2621" s="63">
        <v>13.200603380581001</v>
      </c>
      <c r="AA2621" s="23">
        <v>0</v>
      </c>
      <c r="AB2621" s="63">
        <v>16.906615709653099</v>
      </c>
      <c r="AC2621" s="23">
        <v>0</v>
      </c>
      <c r="AD2621" s="63">
        <v>20.067297247529499</v>
      </c>
      <c r="AE2621" s="23">
        <v>0</v>
      </c>
      <c r="AF2621" s="64">
        <v>12.1933415839594</v>
      </c>
      <c r="AG2621" s="23">
        <v>0</v>
      </c>
      <c r="AH2621" s="63">
        <v>-6.0948258007556397</v>
      </c>
      <c r="AI2621" s="23">
        <v>0</v>
      </c>
      <c r="AJ2621" s="63">
        <v>10.0861129722034</v>
      </c>
      <c r="AK2621" s="23">
        <v>0.194594000000507</v>
      </c>
      <c r="AL2621" s="23">
        <v>1.57569082803093E-2</v>
      </c>
      <c r="AM2621" s="63">
        <v>-16.731584660359701</v>
      </c>
      <c r="AN2621" s="19"/>
      <c r="AO2621" s="26">
        <v>0</v>
      </c>
      <c r="AP2621" s="26">
        <v>0</v>
      </c>
      <c r="AQ2621" s="26">
        <v>0</v>
      </c>
      <c r="AR2621" s="26">
        <v>0</v>
      </c>
      <c r="AS2621" s="24">
        <v>0</v>
      </c>
      <c r="AT2621" s="24">
        <v>0</v>
      </c>
      <c r="AU2621" s="24">
        <v>7</v>
      </c>
      <c r="AV2621" s="25">
        <v>5</v>
      </c>
      <c r="AW2621" s="19"/>
      <c r="AX2621" s="29">
        <v>0</v>
      </c>
      <c r="AY2621" s="30">
        <v>-117.545979959425</v>
      </c>
      <c r="AZ2621" s="30">
        <v>0.39470262811346402</v>
      </c>
      <c r="BA2621" s="30">
        <v>-15.971119820984301</v>
      </c>
      <c r="BB2621" s="62">
        <v>0</v>
      </c>
      <c r="BC2621" s="108">
        <v>0</v>
      </c>
      <c r="BD2621" s="22">
        <v>43650</v>
      </c>
      <c r="BE2621" s="22"/>
      <c r="BF2621" s="24"/>
      <c r="BG2621" s="22"/>
    </row>
    <row r="2622" spans="2:59" x14ac:dyDescent="0.25">
      <c r="B2622" s="17" t="s">
        <v>2636</v>
      </c>
      <c r="C2622" s="17" t="s">
        <v>6902</v>
      </c>
      <c r="D2622" s="17" t="s">
        <v>3438</v>
      </c>
      <c r="E2622" s="20" t="s">
        <v>7300</v>
      </c>
      <c r="F2622" s="20" t="s">
        <v>3155</v>
      </c>
      <c r="G2622" s="82" t="s">
        <v>7253</v>
      </c>
      <c r="H2622" s="85" t="s">
        <v>7262</v>
      </c>
      <c r="I2622" s="21" t="s">
        <v>7417</v>
      </c>
      <c r="J2622" s="21" t="s">
        <v>8799</v>
      </c>
      <c r="L2622" s="22">
        <v>44015</v>
      </c>
      <c r="M2622" s="98">
        <v>1215.1513999998599</v>
      </c>
      <c r="N2622" s="94">
        <v>1215.1513999998599</v>
      </c>
      <c r="O2622" s="94">
        <v>1252.4655000008599</v>
      </c>
      <c r="P2622" s="62">
        <f t="shared" si="40"/>
        <v>0.97020748276022417</v>
      </c>
      <c r="Q2622" s="22">
        <v>43871</v>
      </c>
      <c r="R2622" s="99">
        <v>1669.134</v>
      </c>
      <c r="S2622" s="99">
        <v>2586.66410686874</v>
      </c>
      <c r="T2622" s="19"/>
      <c r="U2622" s="23">
        <v>5.9806076023960497E-4</v>
      </c>
      <c r="V2622" s="63">
        <v>-0.49821521079138598</v>
      </c>
      <c r="W2622" s="23">
        <v>1.8371564439803499E-2</v>
      </c>
      <c r="X2622" s="63">
        <v>-7.7656135206852897</v>
      </c>
      <c r="Y2622" s="23">
        <v>-1.34724204499435E-2</v>
      </c>
      <c r="Z2622" s="63">
        <v>11.853361335582999</v>
      </c>
      <c r="AA2622" s="23">
        <v>2.0141977674938999E-2</v>
      </c>
      <c r="AB2622" s="63">
        <v>18.920813477161602</v>
      </c>
      <c r="AC2622" s="23">
        <v>6.10241650229E-2</v>
      </c>
      <c r="AD2622" s="63">
        <v>26.1697137498122</v>
      </c>
      <c r="AE2622" s="23">
        <v>7.7663710422712001E-2</v>
      </c>
      <c r="AF2622" s="64">
        <v>19.959712626237899</v>
      </c>
      <c r="AG2622" s="23">
        <v>-2.0039563351019799E-3</v>
      </c>
      <c r="AH2622" s="63">
        <v>-6.2952214342658399</v>
      </c>
      <c r="AI2622" s="23">
        <v>-8.9271892838951299E-3</v>
      </c>
      <c r="AJ2622" s="63">
        <v>9.1933940438175306</v>
      </c>
      <c r="AK2622" s="23">
        <v>0.21515139999974101</v>
      </c>
      <c r="AL2622" s="23">
        <v>4.0698250009882003E-2</v>
      </c>
      <c r="AM2622" s="63">
        <v>11.219041462754801</v>
      </c>
      <c r="AN2622" s="19"/>
      <c r="AO2622" s="26">
        <v>8.0297971635445702E-3</v>
      </c>
      <c r="AP2622" s="26">
        <v>-2.18624308563449E-2</v>
      </c>
      <c r="AQ2622" s="26">
        <v>3.36118021787115E-2</v>
      </c>
      <c r="AR2622" s="26">
        <v>-7.4526172479672803E-2</v>
      </c>
      <c r="AS2622" s="24">
        <v>9</v>
      </c>
      <c r="AT2622" s="24">
        <v>3</v>
      </c>
      <c r="AU2622" s="24">
        <v>7</v>
      </c>
      <c r="AV2622" s="25">
        <v>5</v>
      </c>
      <c r="AW2622" s="19"/>
      <c r="AX2622" s="29">
        <v>4.6974507269988003E-2</v>
      </c>
      <c r="AY2622" s="30">
        <v>-0.14217834361284101</v>
      </c>
      <c r="AZ2622" s="30">
        <v>0.47696978039903098</v>
      </c>
      <c r="BA2622" s="30">
        <v>-0.17433795291208301</v>
      </c>
      <c r="BB2622" s="62">
        <v>4.8337913203658897E-3</v>
      </c>
      <c r="BC2622" s="108">
        <v>-10.015341740087001</v>
      </c>
      <c r="BD2622" s="22">
        <v>43871</v>
      </c>
      <c r="BE2622" s="22">
        <v>43914</v>
      </c>
      <c r="BF2622" s="24"/>
      <c r="BG2622" s="22"/>
    </row>
    <row r="2623" spans="2:59" x14ac:dyDescent="0.25">
      <c r="B2623" s="17" t="s">
        <v>2637</v>
      </c>
      <c r="C2623" s="17" t="s">
        <v>6903</v>
      </c>
      <c r="D2623" s="17" t="s">
        <v>3438</v>
      </c>
      <c r="E2623" s="20" t="s">
        <v>7337</v>
      </c>
      <c r="F2623" s="20" t="s">
        <v>3155</v>
      </c>
      <c r="G2623" s="82" t="s">
        <v>7253</v>
      </c>
      <c r="H2623" s="85" t="s">
        <v>7262</v>
      </c>
      <c r="I2623" s="21" t="s">
        <v>7417</v>
      </c>
      <c r="J2623" s="21" t="s">
        <v>8800</v>
      </c>
      <c r="L2623" s="22">
        <v>44015</v>
      </c>
      <c r="M2623" s="98">
        <v>1186.3590999990699</v>
      </c>
      <c r="N2623" s="94">
        <v>1186.3590999990699</v>
      </c>
      <c r="O2623" s="94">
        <v>1228.3893999997499</v>
      </c>
      <c r="P2623" s="62">
        <f t="shared" si="40"/>
        <v>0.96578422119183993</v>
      </c>
      <c r="Q2623" s="22">
        <v>43871</v>
      </c>
      <c r="R2623" s="99">
        <v>16192345.661</v>
      </c>
      <c r="S2623" s="99">
        <v>12867368.619140601</v>
      </c>
      <c r="T2623" s="19"/>
      <c r="U2623" s="23">
        <v>5.65916110645048E-4</v>
      </c>
      <c r="V2623" s="63">
        <v>-0.50142967575084196</v>
      </c>
      <c r="W2623" s="23">
        <v>1.7402871295416799E-2</v>
      </c>
      <c r="X2623" s="63">
        <v>-7.8624828351239602</v>
      </c>
      <c r="Y2623" s="23">
        <v>-1.9155891051013899E-2</v>
      </c>
      <c r="Z2623" s="63">
        <v>11.285014275476</v>
      </c>
      <c r="AA2623" s="23">
        <v>8.3110335417586594E-3</v>
      </c>
      <c r="AB2623" s="63">
        <v>17.7377190638217</v>
      </c>
      <c r="AC2623" s="23">
        <v>6.3163727301798603E-2</v>
      </c>
      <c r="AD2623" s="63">
        <v>26.3836699777166</v>
      </c>
      <c r="AE2623" s="23">
        <v>6.7329260116821402E-2</v>
      </c>
      <c r="AF2623" s="64">
        <v>18.926267595641502</v>
      </c>
      <c r="AG2623" s="23">
        <v>-2.0994989226892401E-3</v>
      </c>
      <c r="AH2623" s="63">
        <v>-6.3047756930245704</v>
      </c>
      <c r="AI2623" s="23">
        <v>-1.47306336502879E-2</v>
      </c>
      <c r="AJ2623" s="63">
        <v>8.6130496071709803</v>
      </c>
      <c r="AK2623" s="23">
        <v>0.186359099998372</v>
      </c>
      <c r="AL2623" s="23">
        <v>3.4768579926094403E-2</v>
      </c>
      <c r="AM2623" s="63">
        <v>7.3409339205682</v>
      </c>
      <c r="AN2623" s="19"/>
      <c r="AO2623" s="26">
        <v>7.9975454864325002E-3</v>
      </c>
      <c r="AP2623" s="26">
        <v>-2.18933144369657E-2</v>
      </c>
      <c r="AQ2623" s="26">
        <v>3.2626686930598198E-2</v>
      </c>
      <c r="AR2623" s="26">
        <v>-7.5439179026943706E-2</v>
      </c>
      <c r="AS2623" s="24">
        <v>9</v>
      </c>
      <c r="AT2623" s="24">
        <v>3</v>
      </c>
      <c r="AU2623" s="24">
        <v>7</v>
      </c>
      <c r="AV2623" s="25">
        <v>5</v>
      </c>
      <c r="AW2623" s="19"/>
      <c r="AX2623" s="29">
        <v>4.69603030053986E-2</v>
      </c>
      <c r="AY2623" s="30">
        <v>-0.373142052425464</v>
      </c>
      <c r="AZ2623" s="30">
        <v>0.43813084938665298</v>
      </c>
      <c r="BA2623" s="30">
        <v>-0.45478718029926302</v>
      </c>
      <c r="BB2623" s="62">
        <v>4.8321607039133602E-3</v>
      </c>
      <c r="BC2623" s="108">
        <v>-10.138421904353899</v>
      </c>
      <c r="BD2623" s="22">
        <v>43871</v>
      </c>
      <c r="BE2623" s="22">
        <v>43914</v>
      </c>
      <c r="BF2623" s="24"/>
      <c r="BG2623" s="22"/>
    </row>
    <row r="2624" spans="2:59" x14ac:dyDescent="0.25">
      <c r="B2624" s="17" t="s">
        <v>2638</v>
      </c>
      <c r="C2624" s="17" t="s">
        <v>6904</v>
      </c>
      <c r="D2624" s="17" t="s">
        <v>3438</v>
      </c>
      <c r="E2624" s="20" t="s">
        <v>7367</v>
      </c>
      <c r="F2624" s="20" t="s">
        <v>3155</v>
      </c>
      <c r="G2624" s="82" t="s">
        <v>7253</v>
      </c>
      <c r="H2624" s="85" t="s">
        <v>7262</v>
      </c>
      <c r="I2624" s="21" t="s">
        <v>7417</v>
      </c>
      <c r="J2624" s="21" t="s">
        <v>8801</v>
      </c>
      <c r="L2624" s="22">
        <v>44015</v>
      </c>
      <c r="M2624" s="98">
        <v>1847.31770000048</v>
      </c>
      <c r="N2624" s="94">
        <v>1847.31770000048</v>
      </c>
      <c r="O2624" s="94">
        <v>1907.5032999999801</v>
      </c>
      <c r="P2624" s="62">
        <f t="shared" si="40"/>
        <v>0.96844797070626265</v>
      </c>
      <c r="Q2624" s="22">
        <v>43871</v>
      </c>
      <c r="R2624" s="99">
        <v>24328631.837000001</v>
      </c>
      <c r="S2624" s="99">
        <v>20593048.9169688</v>
      </c>
      <c r="T2624" s="19"/>
      <c r="U2624" s="23">
        <v>5.8508182155492196E-4</v>
      </c>
      <c r="V2624" s="63">
        <v>-0.49951310465985399</v>
      </c>
      <c r="W2624" s="23">
        <v>1.79867211681994E-2</v>
      </c>
      <c r="X2624" s="63">
        <v>-7.8040978478456999</v>
      </c>
      <c r="Y2624" s="23">
        <v>-1.57356116314986E-2</v>
      </c>
      <c r="Z2624" s="63">
        <v>11.627042217427499</v>
      </c>
      <c r="AA2624" s="23">
        <v>1.54036684234597E-2</v>
      </c>
      <c r="AB2624" s="63">
        <v>18.4469825520064</v>
      </c>
      <c r="AC2624" s="23">
        <v>7.8164074537198799E-2</v>
      </c>
      <c r="AD2624" s="63">
        <v>27.883704701263898</v>
      </c>
      <c r="AE2624" s="23">
        <v>8.99916910548927E-2</v>
      </c>
      <c r="AF2624" s="64">
        <v>21.192510689463202</v>
      </c>
      <c r="AG2624" s="23">
        <v>-2.0422472471182101E-3</v>
      </c>
      <c r="AH2624" s="63">
        <v>-6.2990505254710998</v>
      </c>
      <c r="AI2624" s="23">
        <v>-1.1238206078815E-2</v>
      </c>
      <c r="AJ2624" s="63">
        <v>8.9622923643182695</v>
      </c>
      <c r="AK2624" s="23">
        <v>0.22545706264645601</v>
      </c>
      <c r="AL2624" s="23">
        <v>4.2218878037601798E-2</v>
      </c>
      <c r="AM2624" s="63">
        <v>10.405240879117599</v>
      </c>
      <c r="AN2624" s="19"/>
      <c r="AO2624" s="26">
        <v>8.0167920514213602E-3</v>
      </c>
      <c r="AP2624" s="26">
        <v>-2.1874605821722098E-2</v>
      </c>
      <c r="AQ2624" s="26">
        <v>3.3219327315237003E-2</v>
      </c>
      <c r="AR2624" s="26">
        <v>-7.4890678054580398E-2</v>
      </c>
      <c r="AS2624" s="24">
        <v>9</v>
      </c>
      <c r="AT2624" s="24">
        <v>3</v>
      </c>
      <c r="AU2624" s="24">
        <v>7</v>
      </c>
      <c r="AV2624" s="25">
        <v>5</v>
      </c>
      <c r="AW2624" s="19"/>
      <c r="AX2624" s="29">
        <v>4.6968336477075399E-2</v>
      </c>
      <c r="AY2624" s="30">
        <v>-0.234653414313925</v>
      </c>
      <c r="AZ2624" s="30">
        <v>0.461415349860545</v>
      </c>
      <c r="BA2624" s="30">
        <v>-0.28703721847386998</v>
      </c>
      <c r="BB2624" s="62">
        <v>4.8330884613551504E-3</v>
      </c>
      <c r="BC2624" s="108">
        <v>-10.0644544101524</v>
      </c>
      <c r="BD2624" s="22">
        <v>43871</v>
      </c>
      <c r="BE2624" s="22">
        <v>43914</v>
      </c>
      <c r="BF2624" s="24"/>
      <c r="BG2624" s="22"/>
    </row>
    <row r="2625" spans="2:59" x14ac:dyDescent="0.25">
      <c r="B2625" s="17" t="s">
        <v>2639</v>
      </c>
      <c r="C2625" s="17" t="s">
        <v>6905</v>
      </c>
      <c r="D2625" s="17" t="s">
        <v>3438</v>
      </c>
      <c r="E2625" s="20" t="s">
        <v>7312</v>
      </c>
      <c r="F2625" s="20" t="s">
        <v>3155</v>
      </c>
      <c r="G2625" s="82" t="s">
        <v>7253</v>
      </c>
      <c r="H2625" s="85" t="s">
        <v>7262</v>
      </c>
      <c r="I2625" s="21" t="s">
        <v>7417</v>
      </c>
      <c r="J2625" s="21" t="s">
        <v>8802</v>
      </c>
      <c r="L2625" s="22">
        <v>44015</v>
      </c>
      <c r="M2625" s="98">
        <v>1096.4052000008501</v>
      </c>
      <c r="N2625" s="94">
        <v>1096.4052000008501</v>
      </c>
      <c r="O2625" s="94">
        <v>1128.7903000004601</v>
      </c>
      <c r="P2625" s="62">
        <f t="shared" si="40"/>
        <v>0.97130990583494847</v>
      </c>
      <c r="Q2625" s="22">
        <v>43871</v>
      </c>
      <c r="R2625" s="99">
        <v>36492049.395999998</v>
      </c>
      <c r="S2625" s="99">
        <v>43238439.356812499</v>
      </c>
      <c r="T2625" s="19"/>
      <c r="U2625" s="23">
        <v>6.05617238761624E-4</v>
      </c>
      <c r="V2625" s="63">
        <v>-0.49745956293918397</v>
      </c>
      <c r="W2625" s="23">
        <v>1.8612822032082501E-2</v>
      </c>
      <c r="X2625" s="63">
        <v>-7.7414877614573898</v>
      </c>
      <c r="Y2625" s="23">
        <v>-1.20576334211364E-2</v>
      </c>
      <c r="Z2625" s="63">
        <v>11.994840038474599</v>
      </c>
      <c r="AA2625" s="23">
        <v>2.30585517238069E-2</v>
      </c>
      <c r="AB2625" s="63">
        <v>19.2124708820484</v>
      </c>
      <c r="AC2625" s="23">
        <v>9.4469630459643697E-2</v>
      </c>
      <c r="AD2625" s="63">
        <v>29.5142602935084</v>
      </c>
      <c r="AE2625" s="23"/>
      <c r="AF2625" s="64"/>
      <c r="AG2625" s="23">
        <v>-1.9808274537354001E-3</v>
      </c>
      <c r="AH2625" s="63">
        <v>-6.2929085461291798</v>
      </c>
      <c r="AI2625" s="23">
        <v>-7.4824101438934996E-3</v>
      </c>
      <c r="AJ2625" s="63">
        <v>9.3378719578177005</v>
      </c>
      <c r="AK2625" s="23">
        <v>9.6405200001754607E-2</v>
      </c>
      <c r="AL2625" s="23">
        <v>3.3301350345937002E-2</v>
      </c>
      <c r="AM2625" s="63">
        <v>33.033848825667498</v>
      </c>
      <c r="AN2625" s="19"/>
      <c r="AO2625" s="26">
        <v>8.0374279532406893E-3</v>
      </c>
      <c r="AP2625" s="26">
        <v>-2.1854542882465501E-2</v>
      </c>
      <c r="AQ2625" s="26">
        <v>3.38545294762298E-2</v>
      </c>
      <c r="AR2625" s="26">
        <v>-7.4302639451198096E-2</v>
      </c>
      <c r="AS2625" s="24">
        <v>9</v>
      </c>
      <c r="AT2625" s="24">
        <v>3</v>
      </c>
      <c r="AU2625" s="24">
        <v>7</v>
      </c>
      <c r="AV2625" s="25">
        <v>5</v>
      </c>
      <c r="AW2625" s="19"/>
      <c r="AX2625" s="29">
        <v>4.6978360021821597E-2</v>
      </c>
      <c r="AY2625" s="30">
        <v>-8.52800727166141E-2</v>
      </c>
      <c r="AZ2625" s="30">
        <v>0.48653447003243899</v>
      </c>
      <c r="BA2625" s="30">
        <v>-0.10472393065038001</v>
      </c>
      <c r="BB2625" s="62">
        <v>4.8342295209613398E-3</v>
      </c>
      <c r="BC2625" s="108">
        <v>-9.9851673069788394</v>
      </c>
      <c r="BD2625" s="22">
        <v>43871</v>
      </c>
      <c r="BE2625" s="22">
        <v>43914</v>
      </c>
      <c r="BF2625" s="24"/>
      <c r="BG2625" s="22"/>
    </row>
    <row r="2626" spans="2:59" x14ac:dyDescent="0.25">
      <c r="B2626" s="17" t="s">
        <v>2640</v>
      </c>
      <c r="C2626" s="17" t="s">
        <v>6906</v>
      </c>
      <c r="D2626" s="17" t="s">
        <v>3438</v>
      </c>
      <c r="E2626" s="20" t="s">
        <v>7376</v>
      </c>
      <c r="F2626" s="20" t="s">
        <v>3155</v>
      </c>
      <c r="G2626" s="82" t="s">
        <v>7253</v>
      </c>
      <c r="H2626" s="85" t="s">
        <v>7262</v>
      </c>
      <c r="I2626" s="21" t="s">
        <v>7417</v>
      </c>
      <c r="J2626" s="21" t="s">
        <v>8803</v>
      </c>
      <c r="L2626" s="22">
        <v>44015</v>
      </c>
      <c r="M2626" s="98">
        <v>1109.71609999985</v>
      </c>
      <c r="N2626" s="94">
        <v>1109.71609999985</v>
      </c>
      <c r="O2626" s="94">
        <v>1140.0241000000401</v>
      </c>
      <c r="P2626" s="62">
        <f t="shared" si="40"/>
        <v>0.97341459711229872</v>
      </c>
      <c r="Q2626" s="22">
        <v>43871</v>
      </c>
      <c r="R2626" s="99">
        <v>3507874.6949999998</v>
      </c>
      <c r="S2626" s="99">
        <v>2549165.90154297</v>
      </c>
      <c r="T2626" s="19"/>
      <c r="U2626" s="23">
        <v>6.2063367658993197E-4</v>
      </c>
      <c r="V2626" s="63">
        <v>-0.49595791915635301</v>
      </c>
      <c r="W2626" s="23">
        <v>1.9072458242590101E-2</v>
      </c>
      <c r="X2626" s="63">
        <v>-7.6955241404066301</v>
      </c>
      <c r="Y2626" s="23">
        <v>-9.3515252219731303E-3</v>
      </c>
      <c r="Z2626" s="63">
        <v>12.265450858380101</v>
      </c>
      <c r="AA2626" s="23">
        <v>2.8709162543236699E-2</v>
      </c>
      <c r="AB2626" s="63">
        <v>19.777531963976799</v>
      </c>
      <c r="AC2626" s="23">
        <v>0.106584797000396</v>
      </c>
      <c r="AD2626" s="63">
        <v>30.725776947569098</v>
      </c>
      <c r="AE2626" s="23"/>
      <c r="AF2626" s="64"/>
      <c r="AG2626" s="23">
        <v>-1.9358404342710901E-3</v>
      </c>
      <c r="AH2626" s="63">
        <v>-6.2884098441863898</v>
      </c>
      <c r="AI2626" s="23">
        <v>-4.7189288834488304E-3</v>
      </c>
      <c r="AJ2626" s="63">
        <v>9.6142200838657992</v>
      </c>
      <c r="AK2626" s="23">
        <v>0.109716099999787</v>
      </c>
      <c r="AL2626" s="23">
        <v>4.71006113730255E-2</v>
      </c>
      <c r="AM2626" s="63">
        <v>37.154132055759</v>
      </c>
      <c r="AN2626" s="19"/>
      <c r="AO2626" s="26">
        <v>8.0526508609182201E-3</v>
      </c>
      <c r="AP2626" s="26">
        <v>-2.18398439146767E-2</v>
      </c>
      <c r="AQ2626" s="26">
        <v>3.4321173776334001E-2</v>
      </c>
      <c r="AR2626" s="26">
        <v>-7.3871562263811905E-2</v>
      </c>
      <c r="AS2626" s="24">
        <v>9</v>
      </c>
      <c r="AT2626" s="24">
        <v>3</v>
      </c>
      <c r="AU2626" s="24">
        <v>7</v>
      </c>
      <c r="AV2626" s="25">
        <v>5</v>
      </c>
      <c r="AW2626" s="19"/>
      <c r="AX2626" s="29">
        <v>4.6986590221131302E-2</v>
      </c>
      <c r="AY2626" s="30">
        <v>2.4924427215893299E-2</v>
      </c>
      <c r="AZ2626" s="30">
        <v>0.50507051272324999</v>
      </c>
      <c r="BA2626" s="30">
        <v>3.0694402431720402E-2</v>
      </c>
      <c r="BB2626" s="62">
        <v>4.8351577516177703E-3</v>
      </c>
      <c r="BC2626" s="108">
        <v>-9.9270006660080998</v>
      </c>
      <c r="BD2626" s="22">
        <v>43871</v>
      </c>
      <c r="BE2626" s="22">
        <v>43914</v>
      </c>
      <c r="BF2626" s="24"/>
      <c r="BG2626" s="22"/>
    </row>
    <row r="2627" spans="2:59" x14ac:dyDescent="0.25">
      <c r="B2627" s="17" t="s">
        <v>2641</v>
      </c>
      <c r="C2627" s="17" t="s">
        <v>6907</v>
      </c>
      <c r="D2627" s="17" t="s">
        <v>3438</v>
      </c>
      <c r="E2627" s="20" t="s">
        <v>7338</v>
      </c>
      <c r="F2627" s="20" t="s">
        <v>3155</v>
      </c>
      <c r="G2627" s="82" t="s">
        <v>7253</v>
      </c>
      <c r="H2627" s="85" t="s">
        <v>7262</v>
      </c>
      <c r="I2627" s="21" t="s">
        <v>7417</v>
      </c>
      <c r="J2627" s="21" t="s">
        <v>8804</v>
      </c>
      <c r="L2627" s="22">
        <v>44015</v>
      </c>
      <c r="M2627" s="98">
        <v>1151.7610999997701</v>
      </c>
      <c r="N2627" s="94">
        <v>1151.7610999997701</v>
      </c>
      <c r="O2627" s="94">
        <v>1151.7610999997701</v>
      </c>
      <c r="P2627" s="62">
        <f t="shared" si="40"/>
        <v>1</v>
      </c>
      <c r="Q2627" s="22">
        <v>44015</v>
      </c>
      <c r="R2627" s="99">
        <v>0</v>
      </c>
      <c r="S2627" s="99">
        <v>0</v>
      </c>
      <c r="T2627" s="19"/>
      <c r="U2627" s="23">
        <v>0</v>
      </c>
      <c r="V2627" s="63">
        <v>-0.55802128681534702</v>
      </c>
      <c r="W2627" s="23">
        <v>0</v>
      </c>
      <c r="X2627" s="63">
        <v>-9.6027699646656401</v>
      </c>
      <c r="Y2627" s="23">
        <v>0</v>
      </c>
      <c r="Z2627" s="63">
        <v>13.200603380581001</v>
      </c>
      <c r="AA2627" s="23">
        <v>0</v>
      </c>
      <c r="AB2627" s="63">
        <v>16.906615709653099</v>
      </c>
      <c r="AC2627" s="23">
        <v>3.3607559393203701E-2</v>
      </c>
      <c r="AD2627" s="63">
        <v>23.428053186857099</v>
      </c>
      <c r="AE2627" s="23">
        <v>4.1817005419943598E-2</v>
      </c>
      <c r="AF2627" s="64">
        <v>16.375042125960999</v>
      </c>
      <c r="AG2627" s="23">
        <v>0</v>
      </c>
      <c r="AH2627" s="63">
        <v>-6.0948258007556397</v>
      </c>
      <c r="AI2627" s="23">
        <v>0</v>
      </c>
      <c r="AJ2627" s="63">
        <v>10.0861129722034</v>
      </c>
      <c r="AK2627" s="23">
        <v>0.152138655837916</v>
      </c>
      <c r="AL2627" s="23">
        <v>2.9883537137720899E-2</v>
      </c>
      <c r="AM2627" s="63">
        <v>4.8066683897486699</v>
      </c>
      <c r="AN2627" s="19"/>
      <c r="AO2627" s="26">
        <v>0</v>
      </c>
      <c r="AP2627" s="26">
        <v>0</v>
      </c>
      <c r="AQ2627" s="26">
        <v>0</v>
      </c>
      <c r="AR2627" s="26">
        <v>0</v>
      </c>
      <c r="AS2627" s="24">
        <v>0</v>
      </c>
      <c r="AT2627" s="24">
        <v>0</v>
      </c>
      <c r="AU2627" s="24">
        <v>7</v>
      </c>
      <c r="AV2627" s="25">
        <v>5</v>
      </c>
      <c r="AW2627" s="19"/>
      <c r="AX2627" s="29">
        <v>0</v>
      </c>
      <c r="AY2627" s="30">
        <v>-117.545979959425</v>
      </c>
      <c r="AZ2627" s="30">
        <v>0.39470262811346402</v>
      </c>
      <c r="BA2627" s="30">
        <v>-15.971119820984301</v>
      </c>
      <c r="BB2627" s="62">
        <v>0</v>
      </c>
      <c r="BC2627" s="108">
        <v>0</v>
      </c>
      <c r="BD2627" s="22">
        <v>43650</v>
      </c>
      <c r="BE2627" s="22"/>
      <c r="BF2627" s="24"/>
      <c r="BG2627" s="22"/>
    </row>
    <row r="2628" spans="2:59" x14ac:dyDescent="0.25">
      <c r="B2628" s="17" t="s">
        <v>2642</v>
      </c>
      <c r="C2628" s="17" t="s">
        <v>6908</v>
      </c>
      <c r="D2628" s="17" t="s">
        <v>3439</v>
      </c>
      <c r="E2628" s="20" t="s">
        <v>7289</v>
      </c>
      <c r="F2628" s="20" t="s">
        <v>3158</v>
      </c>
      <c r="G2628" s="82" t="s">
        <v>7250</v>
      </c>
      <c r="H2628" s="85" t="s">
        <v>7258</v>
      </c>
      <c r="I2628" s="21" t="s">
        <v>7417</v>
      </c>
      <c r="J2628" s="21" t="s">
        <v>2982</v>
      </c>
      <c r="L2628" s="22">
        <v>44015</v>
      </c>
      <c r="M2628" s="98">
        <v>1376.79230000079</v>
      </c>
      <c r="N2628" s="94">
        <v>1376.79230000079</v>
      </c>
      <c r="O2628" s="94"/>
      <c r="P2628" s="62" t="str">
        <f t="shared" si="40"/>
        <v/>
      </c>
      <c r="Q2628" s="22"/>
      <c r="R2628" s="99">
        <v>15342929.422</v>
      </c>
      <c r="S2628" s="99"/>
      <c r="T2628" s="19"/>
      <c r="U2628" s="23">
        <v>8.2954884765058506E-3</v>
      </c>
      <c r="V2628" s="63">
        <v>0.27152756083523899</v>
      </c>
      <c r="W2628" s="23">
        <v>0.106420076977956</v>
      </c>
      <c r="X2628" s="63">
        <v>1.03923773312999</v>
      </c>
      <c r="Y2628" s="23">
        <v>-0.12839114590315101</v>
      </c>
      <c r="Z2628" s="63">
        <v>0.361488790265867</v>
      </c>
      <c r="AA2628" s="23"/>
      <c r="AB2628" s="63"/>
      <c r="AC2628" s="23"/>
      <c r="AD2628" s="63"/>
      <c r="AE2628" s="23"/>
      <c r="AF2628" s="64"/>
      <c r="AG2628" s="23">
        <v>6.14808063892269E-2</v>
      </c>
      <c r="AH2628" s="63">
        <v>5.3254838167049498E-2</v>
      </c>
      <c r="AI2628" s="23">
        <v>-0.100804506243585</v>
      </c>
      <c r="AJ2628" s="63">
        <v>5.6623478449182602E-3</v>
      </c>
      <c r="AK2628" s="23">
        <v>-8.2138466666074203E-2</v>
      </c>
      <c r="AL2628" s="23">
        <v>-0.132462083616701</v>
      </c>
      <c r="AM2628" s="63">
        <v>1.3536864551424499</v>
      </c>
      <c r="AN2628" s="19"/>
      <c r="AO2628" s="26">
        <v>6.21817478931916E-2</v>
      </c>
      <c r="AP2628" s="26">
        <v>-0.130758359940955</v>
      </c>
      <c r="AQ2628" s="26">
        <v>0.121675038335525</v>
      </c>
      <c r="AR2628" s="26">
        <v>-0.14937841878505401</v>
      </c>
      <c r="AS2628" s="24"/>
      <c r="AT2628" s="24"/>
      <c r="AU2628" s="24"/>
      <c r="AV2628" s="25"/>
      <c r="AW2628" s="19"/>
      <c r="AX2628" s="29"/>
      <c r="AY2628" s="30"/>
      <c r="AZ2628" s="30"/>
      <c r="BA2628" s="30"/>
      <c r="BB2628" s="62"/>
      <c r="BC2628" s="108">
        <v>-39.663795407337602</v>
      </c>
      <c r="BD2628" s="22">
        <v>43840</v>
      </c>
      <c r="BE2628" s="22">
        <v>43908</v>
      </c>
      <c r="BF2628" s="24"/>
      <c r="BG2628" s="22"/>
    </row>
    <row r="2629" spans="2:59" x14ac:dyDescent="0.25">
      <c r="B2629" s="17" t="s">
        <v>2643</v>
      </c>
      <c r="C2629" s="17" t="s">
        <v>6909</v>
      </c>
      <c r="D2629" s="17" t="s">
        <v>3439</v>
      </c>
      <c r="E2629" s="20" t="s">
        <v>7323</v>
      </c>
      <c r="F2629" s="20" t="s">
        <v>3158</v>
      </c>
      <c r="G2629" s="82" t="s">
        <v>7250</v>
      </c>
      <c r="H2629" s="85" t="s">
        <v>7258</v>
      </c>
      <c r="I2629" s="21" t="s">
        <v>7417</v>
      </c>
      <c r="J2629" s="21" t="s">
        <v>8805</v>
      </c>
      <c r="L2629" s="22">
        <v>44015</v>
      </c>
      <c r="M2629" s="98">
        <v>609.06120000034605</v>
      </c>
      <c r="N2629" s="94">
        <v>609.06120000034605</v>
      </c>
      <c r="O2629" s="94">
        <v>775.891999999993</v>
      </c>
      <c r="P2629" s="62">
        <f t="shared" ref="P2629:P2692" si="41">IFERROR(N2629/O2629,"")</f>
        <v>0.78498193047531295</v>
      </c>
      <c r="Q2629" s="22">
        <v>43756</v>
      </c>
      <c r="R2629" s="99">
        <v>800151.20799999998</v>
      </c>
      <c r="S2629" s="99">
        <v>1637960.66628711</v>
      </c>
      <c r="T2629" s="19"/>
      <c r="U2629" s="23">
        <v>8.2307394714007404E-3</v>
      </c>
      <c r="V2629" s="63">
        <v>0.26505266032472702</v>
      </c>
      <c r="W2629" s="23">
        <v>0.10429078113345901</v>
      </c>
      <c r="X2629" s="63">
        <v>0.82630814868025504</v>
      </c>
      <c r="Y2629" s="23">
        <v>-0.138517794113868</v>
      </c>
      <c r="Z2629" s="63">
        <v>-0.6511760308058</v>
      </c>
      <c r="AA2629" s="23">
        <v>-0.187093570943107</v>
      </c>
      <c r="AB2629" s="63">
        <v>-1.8027413846575699</v>
      </c>
      <c r="AC2629" s="23">
        <v>-0.283302858133684</v>
      </c>
      <c r="AD2629" s="63">
        <v>-8.2629885658388993</v>
      </c>
      <c r="AE2629" s="23">
        <v>-0.242595247135032</v>
      </c>
      <c r="AF2629" s="64">
        <v>-12.0661831295438</v>
      </c>
      <c r="AG2629" s="23">
        <v>6.1276365886442398E-2</v>
      </c>
      <c r="AH2629" s="63">
        <v>3.2810787888592999E-2</v>
      </c>
      <c r="AI2629" s="23">
        <v>-0.11142280323838299</v>
      </c>
      <c r="AJ2629" s="63">
        <v>-1.0561673516349399</v>
      </c>
      <c r="AK2629" s="23">
        <v>-0.39093879999942099</v>
      </c>
      <c r="AL2629" s="23">
        <v>-5.4897772258336801E-2</v>
      </c>
      <c r="AM2629" s="63">
        <v>-38.858763702446602</v>
      </c>
      <c r="AN2629" s="19"/>
      <c r="AO2629" s="26">
        <v>8.5668921994510996E-2</v>
      </c>
      <c r="AP2629" s="26">
        <v>-0.13092587838400499</v>
      </c>
      <c r="AQ2629" s="26">
        <v>0.119516525566723</v>
      </c>
      <c r="AR2629" s="26">
        <v>-0.151069956963474</v>
      </c>
      <c r="AS2629" s="24">
        <v>5</v>
      </c>
      <c r="AT2629" s="24">
        <v>7</v>
      </c>
      <c r="AU2629" s="24">
        <v>6</v>
      </c>
      <c r="AV2629" s="25">
        <v>6</v>
      </c>
      <c r="AW2629" s="19"/>
      <c r="AX2629" s="29">
        <v>0.30826747272425598</v>
      </c>
      <c r="AY2629" s="30">
        <v>-0.661439575823351</v>
      </c>
      <c r="AZ2629" s="30">
        <v>-0.54297854703054305</v>
      </c>
      <c r="BA2629" s="30">
        <v>-0.87419060351203404</v>
      </c>
      <c r="BB2629" s="62">
        <v>3.1369646898674497E-2</v>
      </c>
      <c r="BC2629" s="108">
        <v>-43.659697483701201</v>
      </c>
      <c r="BD2629" s="22">
        <v>43756</v>
      </c>
      <c r="BE2629" s="22">
        <v>43908</v>
      </c>
      <c r="BF2629" s="24"/>
      <c r="BG2629" s="22"/>
    </row>
    <row r="2630" spans="2:59" x14ac:dyDescent="0.25">
      <c r="B2630" s="17" t="s">
        <v>2644</v>
      </c>
      <c r="C2630" s="17" t="s">
        <v>6910</v>
      </c>
      <c r="D2630" s="17" t="s">
        <v>3439</v>
      </c>
      <c r="E2630" s="20" t="s">
        <v>7298</v>
      </c>
      <c r="F2630" s="20" t="s">
        <v>3158</v>
      </c>
      <c r="G2630" s="82" t="s">
        <v>7250</v>
      </c>
      <c r="H2630" s="85" t="s">
        <v>7258</v>
      </c>
      <c r="I2630" s="21" t="s">
        <v>7417</v>
      </c>
      <c r="J2630" s="21" t="s">
        <v>8806</v>
      </c>
      <c r="L2630" s="22">
        <v>44015</v>
      </c>
      <c r="M2630" s="98">
        <v>2080.4109999984498</v>
      </c>
      <c r="N2630" s="94">
        <v>2080.4109999984498</v>
      </c>
      <c r="O2630" s="94">
        <v>2544.39669999853</v>
      </c>
      <c r="P2630" s="62">
        <f t="shared" si="41"/>
        <v>0.81764411972380402</v>
      </c>
      <c r="Q2630" s="22">
        <v>43756</v>
      </c>
      <c r="R2630" s="99">
        <v>1151104.3729999999</v>
      </c>
      <c r="S2630" s="99">
        <v>1391401.37564062</v>
      </c>
      <c r="T2630" s="19"/>
      <c r="U2630" s="23">
        <v>8.2583306630112895E-3</v>
      </c>
      <c r="V2630" s="63">
        <v>0.267811779485783</v>
      </c>
      <c r="W2630" s="23">
        <v>0.105528116182541</v>
      </c>
      <c r="X2630" s="63">
        <v>0.95004165358841397</v>
      </c>
      <c r="Y2630" s="23">
        <v>-0.10707249014565599</v>
      </c>
      <c r="Z2630" s="63">
        <v>2.4933543660154101</v>
      </c>
      <c r="AA2630" s="23">
        <v>-0.15023249620658999</v>
      </c>
      <c r="AB2630" s="63">
        <v>1.88336608899408</v>
      </c>
      <c r="AC2630" s="23">
        <v>-0.22101687165006301</v>
      </c>
      <c r="AD2630" s="63">
        <v>-2.0343899174767999</v>
      </c>
      <c r="AE2630" s="23">
        <v>-0.15070529176417</v>
      </c>
      <c r="AF2630" s="64">
        <v>-2.8771875924576298</v>
      </c>
      <c r="AG2630" s="23">
        <v>6.1363408061879503E-2</v>
      </c>
      <c r="AH2630" s="63">
        <v>4.1515005432302098E-2</v>
      </c>
      <c r="AI2630" s="23">
        <v>-7.8855225535371595E-2</v>
      </c>
      <c r="AJ2630" s="63">
        <v>2.2005904186662502</v>
      </c>
      <c r="AK2630" s="23">
        <v>-3.2105870422128598E-2</v>
      </c>
      <c r="AL2630" s="23">
        <v>-3.7090588020873799E-3</v>
      </c>
      <c r="AM2630" s="63">
        <v>-2.9754707446954902</v>
      </c>
      <c r="AN2630" s="19"/>
      <c r="AO2630" s="26">
        <v>8.5698772820323899E-2</v>
      </c>
      <c r="AP2630" s="26">
        <v>-0.13033394597645401</v>
      </c>
      <c r="AQ2630" s="26">
        <v>0.12817651795194299</v>
      </c>
      <c r="AR2630" s="26">
        <v>-0.145517564616021</v>
      </c>
      <c r="AS2630" s="24">
        <v>5</v>
      </c>
      <c r="AT2630" s="24">
        <v>7</v>
      </c>
      <c r="AU2630" s="24">
        <v>7</v>
      </c>
      <c r="AV2630" s="25">
        <v>5</v>
      </c>
      <c r="AW2630" s="19"/>
      <c r="AX2630" s="29">
        <v>0.308064715158544</v>
      </c>
      <c r="AY2630" s="30">
        <v>-0.54440551721290797</v>
      </c>
      <c r="AZ2630" s="30">
        <v>0.21632565696313599</v>
      </c>
      <c r="BA2630" s="30">
        <v>-0.72483985204053203</v>
      </c>
      <c r="BB2630" s="62">
        <v>3.1363618714895E-2</v>
      </c>
      <c r="BC2630" s="108">
        <v>-43.135899366578101</v>
      </c>
      <c r="BD2630" s="22">
        <v>43756</v>
      </c>
      <c r="BE2630" s="22">
        <v>43908</v>
      </c>
      <c r="BF2630" s="24"/>
      <c r="BG2630" s="22"/>
    </row>
    <row r="2631" spans="2:59" x14ac:dyDescent="0.25">
      <c r="B2631" s="17" t="s">
        <v>2645</v>
      </c>
      <c r="C2631" s="17" t="s">
        <v>6911</v>
      </c>
      <c r="D2631" s="17" t="s">
        <v>3439</v>
      </c>
      <c r="E2631" s="20" t="s">
        <v>7324</v>
      </c>
      <c r="F2631" s="20" t="s">
        <v>3158</v>
      </c>
      <c r="G2631" s="82" t="s">
        <v>7250</v>
      </c>
      <c r="H2631" s="85" t="s">
        <v>7258</v>
      </c>
      <c r="I2631" s="21" t="s">
        <v>7417</v>
      </c>
      <c r="J2631" s="21" t="s">
        <v>8807</v>
      </c>
      <c r="L2631" s="22">
        <v>44015</v>
      </c>
      <c r="M2631" s="98">
        <v>928.98319999966805</v>
      </c>
      <c r="N2631" s="94">
        <v>928.98319999966805</v>
      </c>
      <c r="O2631" s="94">
        <v>1160.6190000008801</v>
      </c>
      <c r="P2631" s="62">
        <f t="shared" si="41"/>
        <v>0.80042046528530342</v>
      </c>
      <c r="Q2631" s="22">
        <v>43756</v>
      </c>
      <c r="R2631" s="99">
        <v>28204363.763</v>
      </c>
      <c r="S2631" s="99">
        <v>21236688.7347188</v>
      </c>
      <c r="T2631" s="19"/>
      <c r="U2631" s="23">
        <v>8.3065776307193993E-3</v>
      </c>
      <c r="V2631" s="63">
        <v>0.27263647625659398</v>
      </c>
      <c r="W2631" s="23">
        <v>0.106782890899922</v>
      </c>
      <c r="X2631" s="63">
        <v>1.0755191253265399</v>
      </c>
      <c r="Y2631" s="23">
        <v>-0.126655729454797</v>
      </c>
      <c r="Z2631" s="63">
        <v>0.53503043510136195</v>
      </c>
      <c r="AA2631" s="23">
        <v>-0.164396344145644</v>
      </c>
      <c r="AB2631" s="63">
        <v>0.46698129508877201</v>
      </c>
      <c r="AC2631" s="23">
        <v>-0.24275046807277301</v>
      </c>
      <c r="AD2631" s="63">
        <v>-4.2077495597477501</v>
      </c>
      <c r="AE2631" s="23">
        <v>-0.177426110012748</v>
      </c>
      <c r="AF2631" s="64">
        <v>-5.5492694173153696</v>
      </c>
      <c r="AG2631" s="23">
        <v>6.1515659237557002E-2</v>
      </c>
      <c r="AH2631" s="63">
        <v>5.6740123000054203E-2</v>
      </c>
      <c r="AI2631" s="23">
        <v>-9.8984501284576296E-2</v>
      </c>
      <c r="AJ2631" s="63">
        <v>0.18766284374578401</v>
      </c>
      <c r="AK2631" s="23">
        <v>-7.1016800000506905E-2</v>
      </c>
      <c r="AL2631" s="23">
        <v>-1.7809954310905599E-2</v>
      </c>
      <c r="AM2631" s="63">
        <v>-8.5718484489916609</v>
      </c>
      <c r="AN2631" s="19"/>
      <c r="AO2631" s="26">
        <v>8.5750891625211795E-2</v>
      </c>
      <c r="AP2631" s="26">
        <v>-0.13072980684053601</v>
      </c>
      <c r="AQ2631" s="26">
        <v>0.122042806313402</v>
      </c>
      <c r="AR2631" s="26">
        <v>-0.14909021533821901</v>
      </c>
      <c r="AS2631" s="24">
        <v>5</v>
      </c>
      <c r="AT2631" s="24">
        <v>7</v>
      </c>
      <c r="AU2631" s="24">
        <v>7</v>
      </c>
      <c r="AV2631" s="25">
        <v>5</v>
      </c>
      <c r="AW2631" s="19"/>
      <c r="AX2631" s="29">
        <v>0.30814101137832001</v>
      </c>
      <c r="AY2631" s="30">
        <v>-0.59281849155922794</v>
      </c>
      <c r="AZ2631" s="30">
        <v>-9.2135206949137696E-2</v>
      </c>
      <c r="BA2631" s="30">
        <v>-0.78590832329064098</v>
      </c>
      <c r="BB2631" s="62">
        <v>3.1360716179042403E-2</v>
      </c>
      <c r="BC2631" s="108">
        <v>-43.011660157237202</v>
      </c>
      <c r="BD2631" s="22">
        <v>43756</v>
      </c>
      <c r="BE2631" s="22">
        <v>43908</v>
      </c>
      <c r="BF2631" s="24"/>
      <c r="BG2631" s="22"/>
    </row>
    <row r="2632" spans="2:59" x14ac:dyDescent="0.25">
      <c r="B2632" s="17" t="s">
        <v>2646</v>
      </c>
      <c r="C2632" s="17" t="s">
        <v>6912</v>
      </c>
      <c r="D2632" s="17" t="s">
        <v>3439</v>
      </c>
      <c r="E2632" s="20" t="s">
        <v>7325</v>
      </c>
      <c r="F2632" s="20" t="s">
        <v>3158</v>
      </c>
      <c r="G2632" s="82" t="s">
        <v>7250</v>
      </c>
      <c r="H2632" s="85" t="s">
        <v>7258</v>
      </c>
      <c r="I2632" s="21" t="s">
        <v>7417</v>
      </c>
      <c r="J2632" s="21" t="s">
        <v>8808</v>
      </c>
      <c r="L2632" s="22">
        <v>44015</v>
      </c>
      <c r="M2632" s="98">
        <v>623.153400000185</v>
      </c>
      <c r="N2632" s="94">
        <v>623.153400000185</v>
      </c>
      <c r="O2632" s="94">
        <v>790.521200000308</v>
      </c>
      <c r="P2632" s="62">
        <f t="shared" si="41"/>
        <v>0.78828170579099233</v>
      </c>
      <c r="Q2632" s="22">
        <v>43756</v>
      </c>
      <c r="R2632" s="99">
        <v>32.523000000000003</v>
      </c>
      <c r="S2632" s="99">
        <v>7414968.0131796896</v>
      </c>
      <c r="T2632" s="19"/>
      <c r="U2632" s="23">
        <v>8.2461676665843697E-3</v>
      </c>
      <c r="V2632" s="63">
        <v>0.26659547984309001</v>
      </c>
      <c r="W2632" s="23">
        <v>0.104668619835138</v>
      </c>
      <c r="X2632" s="63">
        <v>0.864092018848169</v>
      </c>
      <c r="Y2632" s="23">
        <v>-0.136266265002632</v>
      </c>
      <c r="Z2632" s="63">
        <v>-0.42602311968221301</v>
      </c>
      <c r="AA2632" s="23">
        <v>-0.18187958840368099</v>
      </c>
      <c r="AB2632" s="63">
        <v>-1.2813431307149601</v>
      </c>
      <c r="AC2632" s="23">
        <v>-0.27494615502480901</v>
      </c>
      <c r="AD2632" s="63">
        <v>-7.4273182549513903</v>
      </c>
      <c r="AE2632" s="23">
        <v>-0.23184572849277199</v>
      </c>
      <c r="AF2632" s="64">
        <v>-10.991231265317801</v>
      </c>
      <c r="AG2632" s="23">
        <v>6.13171058230364E-2</v>
      </c>
      <c r="AH2632" s="63">
        <v>3.6884781547996702E-2</v>
      </c>
      <c r="AI2632" s="23">
        <v>-0.109045692559448</v>
      </c>
      <c r="AJ2632" s="63">
        <v>-0.81845628374139801</v>
      </c>
      <c r="AK2632" s="23">
        <v>-0.37684660000028097</v>
      </c>
      <c r="AL2632" s="23">
        <v>-5.2432839806933799E-2</v>
      </c>
      <c r="AM2632" s="63">
        <v>-37.449543702532502</v>
      </c>
      <c r="AN2632" s="19"/>
      <c r="AO2632" s="26">
        <v>8.5691266180219799E-2</v>
      </c>
      <c r="AP2632" s="26">
        <v>-0.13089610456881901</v>
      </c>
      <c r="AQ2632" s="26">
        <v>0.11981298463069801</v>
      </c>
      <c r="AR2632" s="26">
        <v>-0.15051143189892199</v>
      </c>
      <c r="AS2632" s="24">
        <v>5</v>
      </c>
      <c r="AT2632" s="24">
        <v>7</v>
      </c>
      <c r="AU2632" s="24">
        <v>7</v>
      </c>
      <c r="AV2632" s="25">
        <v>5</v>
      </c>
      <c r="AW2632" s="19"/>
      <c r="AX2632" s="29">
        <v>0.308247591176187</v>
      </c>
      <c r="AY2632" s="30">
        <v>-0.64561436666190297</v>
      </c>
      <c r="AZ2632" s="30">
        <v>-0.43889907729908401</v>
      </c>
      <c r="BA2632" s="30">
        <v>-0.85385548658086896</v>
      </c>
      <c r="BB2632" s="62">
        <v>3.1368450833542699E-2</v>
      </c>
      <c r="BC2632" s="108">
        <v>-43.4942035710556</v>
      </c>
      <c r="BD2632" s="22">
        <v>43756</v>
      </c>
      <c r="BE2632" s="22">
        <v>43908</v>
      </c>
      <c r="BF2632" s="24"/>
      <c r="BG2632" s="22"/>
    </row>
    <row r="2633" spans="2:59" x14ac:dyDescent="0.25">
      <c r="B2633" s="17" t="s">
        <v>2647</v>
      </c>
      <c r="C2633" s="17" t="s">
        <v>6913</v>
      </c>
      <c r="D2633" s="17" t="s">
        <v>3439</v>
      </c>
      <c r="E2633" s="20" t="s">
        <v>7326</v>
      </c>
      <c r="F2633" s="20" t="s">
        <v>3158</v>
      </c>
      <c r="G2633" s="82" t="s">
        <v>7250</v>
      </c>
      <c r="H2633" s="85" t="s">
        <v>7258</v>
      </c>
      <c r="I2633" s="21" t="s">
        <v>7417</v>
      </c>
      <c r="J2633" s="21" t="s">
        <v>8809</v>
      </c>
      <c r="L2633" s="22">
        <v>44015</v>
      </c>
      <c r="M2633" s="98">
        <v>1029.8237999994301</v>
      </c>
      <c r="N2633" s="94">
        <v>1029.8237999994301</v>
      </c>
      <c r="O2633" s="94">
        <v>1323.1052999999399</v>
      </c>
      <c r="P2633" s="62">
        <f t="shared" si="41"/>
        <v>0.77833850412319927</v>
      </c>
      <c r="Q2633" s="22">
        <v>43756</v>
      </c>
      <c r="R2633" s="99">
        <v>12127261.76</v>
      </c>
      <c r="S2633" s="99">
        <v>14911657.8541563</v>
      </c>
      <c r="T2633" s="19"/>
      <c r="U2633" s="23">
        <v>8.1976577803288802E-3</v>
      </c>
      <c r="V2633" s="63">
        <v>0.26174449121754201</v>
      </c>
      <c r="W2633" s="23">
        <v>0.103205026847718</v>
      </c>
      <c r="X2633" s="63">
        <v>0.71773272010614197</v>
      </c>
      <c r="Y2633" s="23">
        <v>-0.14364360497987899</v>
      </c>
      <c r="Z2633" s="63">
        <v>-1.1637571174069301</v>
      </c>
      <c r="AA2633" s="23">
        <v>-0.19680404343496799</v>
      </c>
      <c r="AB2633" s="63">
        <v>-2.7737886338436502</v>
      </c>
      <c r="AC2633" s="23">
        <v>-0.30031167955166899</v>
      </c>
      <c r="AD2633" s="63">
        <v>-9.9638707076373993</v>
      </c>
      <c r="AE2633" s="23">
        <v>-0.26939103681710502</v>
      </c>
      <c r="AF2633" s="64">
        <v>-14.745762097751101</v>
      </c>
      <c r="AG2633" s="23">
        <v>6.1171987808847902E-2</v>
      </c>
      <c r="AH2633" s="63">
        <v>2.23729801291483E-2</v>
      </c>
      <c r="AI2633" s="23">
        <v>-0.1167966927214</v>
      </c>
      <c r="AJ2633" s="63">
        <v>-1.59355629993661</v>
      </c>
      <c r="AK2633" s="23">
        <v>-0.39600131377577802</v>
      </c>
      <c r="AL2633" s="23">
        <v>-5.5795631036744502E-2</v>
      </c>
      <c r="AM2633" s="63">
        <v>-39.365015080082202</v>
      </c>
      <c r="AN2633" s="19"/>
      <c r="AO2633" s="26">
        <v>8.5633339947962697E-2</v>
      </c>
      <c r="AP2633" s="26">
        <v>-0.13101137887686501</v>
      </c>
      <c r="AQ2633" s="26">
        <v>0.11841567547715399</v>
      </c>
      <c r="AR2633" s="26">
        <v>-0.15193241915403599</v>
      </c>
      <c r="AS2633" s="24">
        <v>5</v>
      </c>
      <c r="AT2633" s="24">
        <v>7</v>
      </c>
      <c r="AU2633" s="24">
        <v>6</v>
      </c>
      <c r="AV2633" s="25">
        <v>6</v>
      </c>
      <c r="AW2633" s="19"/>
      <c r="AX2633" s="29">
        <v>0.308323475131765</v>
      </c>
      <c r="AY2633" s="30">
        <v>-0.69080127227607602</v>
      </c>
      <c r="AZ2633" s="30">
        <v>-0.73620137576926903</v>
      </c>
      <c r="BA2633" s="30">
        <v>-0.91177192665691098</v>
      </c>
      <c r="BB2633" s="62">
        <v>3.1373627739594699E-2</v>
      </c>
      <c r="BC2633" s="108">
        <v>-43.940168632077999</v>
      </c>
      <c r="BD2633" s="22">
        <v>43756</v>
      </c>
      <c r="BE2633" s="22">
        <v>43908</v>
      </c>
      <c r="BF2633" s="24"/>
      <c r="BG2633" s="22"/>
    </row>
    <row r="2634" spans="2:59" x14ac:dyDescent="0.25">
      <c r="B2634" s="17" t="s">
        <v>2648</v>
      </c>
      <c r="C2634" s="17" t="s">
        <v>6914</v>
      </c>
      <c r="D2634" s="17" t="s">
        <v>3439</v>
      </c>
      <c r="E2634" s="20" t="s">
        <v>7327</v>
      </c>
      <c r="F2634" s="20" t="s">
        <v>3158</v>
      </c>
      <c r="G2634" s="82" t="s">
        <v>7250</v>
      </c>
      <c r="H2634" s="85" t="s">
        <v>7258</v>
      </c>
      <c r="I2634" s="21" t="s">
        <v>7417</v>
      </c>
      <c r="J2634" s="21" t="s">
        <v>8810</v>
      </c>
      <c r="L2634" s="22">
        <v>44015</v>
      </c>
      <c r="M2634" s="98">
        <v>602.68759999983001</v>
      </c>
      <c r="N2634" s="94">
        <v>602.68759999983001</v>
      </c>
      <c r="O2634" s="94">
        <v>773.22970000002499</v>
      </c>
      <c r="P2634" s="62">
        <f t="shared" si="41"/>
        <v>0.77944186572219165</v>
      </c>
      <c r="Q2634" s="22">
        <v>43756</v>
      </c>
      <c r="R2634" s="99">
        <v>1247854.659</v>
      </c>
      <c r="S2634" s="99">
        <v>1302763.7883242201</v>
      </c>
      <c r="T2634" s="19"/>
      <c r="U2634" s="23">
        <v>8.2033002563548507E-3</v>
      </c>
      <c r="V2634" s="63">
        <v>0.262308738820138</v>
      </c>
      <c r="W2634" s="23">
        <v>0.10338592847256201</v>
      </c>
      <c r="X2634" s="63">
        <v>0.73582288259058304</v>
      </c>
      <c r="Y2634" s="23">
        <v>-0.14279139149774001</v>
      </c>
      <c r="Z2634" s="63">
        <v>-1.07853576919297</v>
      </c>
      <c r="AA2634" s="23">
        <v>-0.195193656922202</v>
      </c>
      <c r="AB2634" s="63">
        <v>-2.6127499825670402</v>
      </c>
      <c r="AC2634" s="23">
        <v>-0.299926181173651</v>
      </c>
      <c r="AD2634" s="63">
        <v>-9.9253208698355593</v>
      </c>
      <c r="AE2634" s="23">
        <v>-0.27299857286736401</v>
      </c>
      <c r="AF2634" s="64">
        <v>-15.106515702776999</v>
      </c>
      <c r="AG2634" s="23">
        <v>6.1189475783976398E-2</v>
      </c>
      <c r="AH2634" s="63">
        <v>2.4121777641994399E-2</v>
      </c>
      <c r="AI2634" s="23">
        <v>-0.11590325755329101</v>
      </c>
      <c r="AJ2634" s="63">
        <v>-1.50421278312569</v>
      </c>
      <c r="AK2634" s="23">
        <v>-0.39731240000051898</v>
      </c>
      <c r="AL2634" s="23">
        <v>-5.6029244809906197E-2</v>
      </c>
      <c r="AM2634" s="63">
        <v>-39.496123702556403</v>
      </c>
      <c r="AN2634" s="19"/>
      <c r="AO2634" s="26">
        <v>8.5639226301282206E-2</v>
      </c>
      <c r="AP2634" s="26">
        <v>-0.130996997145266</v>
      </c>
      <c r="AQ2634" s="26">
        <v>0.118599217832525</v>
      </c>
      <c r="AR2634" s="26">
        <v>-0.151788824953692</v>
      </c>
      <c r="AS2634" s="24">
        <v>5</v>
      </c>
      <c r="AT2634" s="24">
        <v>7</v>
      </c>
      <c r="AU2634" s="24">
        <v>6</v>
      </c>
      <c r="AV2634" s="25">
        <v>6</v>
      </c>
      <c r="AW2634" s="19"/>
      <c r="AX2634" s="29">
        <v>0.30831395178742199</v>
      </c>
      <c r="AY2634" s="30">
        <v>-0.68593246949058095</v>
      </c>
      <c r="AZ2634" s="30">
        <v>-0.70414478478778597</v>
      </c>
      <c r="BA2634" s="30">
        <v>-0.90554844255257205</v>
      </c>
      <c r="BB2634" s="62">
        <v>3.1372946060728303E-2</v>
      </c>
      <c r="BC2634" s="108">
        <v>-43.893515730218503</v>
      </c>
      <c r="BD2634" s="22">
        <v>43756</v>
      </c>
      <c r="BE2634" s="22">
        <v>43908</v>
      </c>
      <c r="BF2634" s="24"/>
      <c r="BG2634" s="22"/>
    </row>
    <row r="2635" spans="2:59" x14ac:dyDescent="0.25">
      <c r="B2635" s="17" t="s">
        <v>2649</v>
      </c>
      <c r="C2635" s="17" t="s">
        <v>6915</v>
      </c>
      <c r="D2635" s="17" t="s">
        <v>3439</v>
      </c>
      <c r="E2635" s="20" t="s">
        <v>7355</v>
      </c>
      <c r="F2635" s="20" t="s">
        <v>3158</v>
      </c>
      <c r="G2635" s="82" t="s">
        <v>7250</v>
      </c>
      <c r="H2635" s="85" t="s">
        <v>7258</v>
      </c>
      <c r="I2635" s="21" t="s">
        <v>7417</v>
      </c>
      <c r="J2635" s="21" t="s">
        <v>8811</v>
      </c>
      <c r="L2635" s="22">
        <v>44015</v>
      </c>
      <c r="M2635" s="98">
        <v>458096.47270011902</v>
      </c>
      <c r="N2635" s="94">
        <v>458096.47270011902</v>
      </c>
      <c r="O2635" s="94">
        <v>576755.02099990798</v>
      </c>
      <c r="P2635" s="62">
        <f t="shared" si="41"/>
        <v>0.79426525304613182</v>
      </c>
      <c r="Q2635" s="22">
        <v>43756</v>
      </c>
      <c r="R2635" s="99">
        <v>1275576.4539999999</v>
      </c>
      <c r="S2635" s="99">
        <v>1324289.3028750001</v>
      </c>
      <c r="T2635" s="19"/>
      <c r="U2635" s="23">
        <v>8.2764757571567298E-3</v>
      </c>
      <c r="V2635" s="63">
        <v>0.26962628890032603</v>
      </c>
      <c r="W2635" s="23">
        <v>0.105794431867253</v>
      </c>
      <c r="X2635" s="63">
        <v>0.97667322205961704</v>
      </c>
      <c r="Y2635" s="23">
        <v>-0.131376692673221</v>
      </c>
      <c r="Z2635" s="63">
        <v>6.2934113258961602E-2</v>
      </c>
      <c r="AA2635" s="23">
        <v>-0.17346738503227199</v>
      </c>
      <c r="AB2635" s="63">
        <v>-0.44012279357411899</v>
      </c>
      <c r="AC2635" s="23"/>
      <c r="AD2635" s="63"/>
      <c r="AE2635" s="23"/>
      <c r="AF2635" s="64"/>
      <c r="AG2635" s="23">
        <v>6.1420786732924199E-2</v>
      </c>
      <c r="AH2635" s="63">
        <v>4.72528725367738E-2</v>
      </c>
      <c r="AI2635" s="23">
        <v>-0.103935180677654</v>
      </c>
      <c r="AJ2635" s="63">
        <v>-0.30740509556199003</v>
      </c>
      <c r="AK2635" s="23">
        <v>-0.223131080685707</v>
      </c>
      <c r="AL2635" s="23">
        <v>-0.14672042103935401</v>
      </c>
      <c r="AM2635" s="63">
        <v>-5.4372410729411103</v>
      </c>
      <c r="AN2635" s="19"/>
      <c r="AO2635" s="26">
        <v>8.5718402466300206E-2</v>
      </c>
      <c r="AP2635" s="26">
        <v>-0.13080756035022201</v>
      </c>
      <c r="AQ2635" s="26">
        <v>0.12104083471975199</v>
      </c>
      <c r="AR2635" s="26">
        <v>-0.149875468429818</v>
      </c>
      <c r="AS2635" s="24">
        <v>5</v>
      </c>
      <c r="AT2635" s="24">
        <v>7</v>
      </c>
      <c r="AU2635" s="24">
        <v>7</v>
      </c>
      <c r="AV2635" s="25">
        <v>5</v>
      </c>
      <c r="AW2635" s="19"/>
      <c r="AX2635" s="29">
        <v>0.30819076690939301</v>
      </c>
      <c r="AY2635" s="30">
        <v>-0.62024257533266802</v>
      </c>
      <c r="AZ2635" s="30">
        <v>-0.27217097894708803</v>
      </c>
      <c r="BA2635" s="30">
        <v>-0.82126448247254302</v>
      </c>
      <c r="BB2635" s="62">
        <v>3.1364217422306002E-2</v>
      </c>
      <c r="BC2635" s="108">
        <v>-43.269400787714403</v>
      </c>
      <c r="BD2635" s="22">
        <v>43756</v>
      </c>
      <c r="BE2635" s="22">
        <v>43908</v>
      </c>
      <c r="BF2635" s="24"/>
      <c r="BG2635" s="22"/>
    </row>
    <row r="2636" spans="2:59" x14ac:dyDescent="0.25">
      <c r="B2636" s="17" t="s">
        <v>2650</v>
      </c>
      <c r="C2636" s="17" t="s">
        <v>6916</v>
      </c>
      <c r="D2636" s="17" t="s">
        <v>3440</v>
      </c>
      <c r="E2636" s="20" t="s">
        <v>7298</v>
      </c>
      <c r="F2636" s="20" t="s">
        <v>3152</v>
      </c>
      <c r="G2636" s="82" t="s">
        <v>7251</v>
      </c>
      <c r="H2636" s="85" t="s">
        <v>7264</v>
      </c>
      <c r="I2636" s="21" t="s">
        <v>7417</v>
      </c>
      <c r="J2636" s="21" t="s">
        <v>8812</v>
      </c>
      <c r="L2636" s="22">
        <v>44015</v>
      </c>
      <c r="M2636" s="98">
        <v>1739.5567000005401</v>
      </c>
      <c r="N2636" s="94">
        <v>1739.5567000005401</v>
      </c>
      <c r="O2636" s="94">
        <v>1812.88110000081</v>
      </c>
      <c r="P2636" s="62">
        <f t="shared" si="41"/>
        <v>0.95955366295106881</v>
      </c>
      <c r="Q2636" s="22">
        <v>43881</v>
      </c>
      <c r="R2636" s="99">
        <v>2282833.6239999998</v>
      </c>
      <c r="S2636" s="99">
        <v>1929119.65991602</v>
      </c>
      <c r="T2636" s="19"/>
      <c r="U2636" s="23">
        <v>-9.7877342886931707E-4</v>
      </c>
      <c r="V2636" s="63">
        <v>-0.65589862970227797</v>
      </c>
      <c r="W2636" s="23">
        <v>5.1111096072418101E-2</v>
      </c>
      <c r="X2636" s="63">
        <v>-4.4916603574238296</v>
      </c>
      <c r="Y2636" s="23">
        <v>-5.1047131046288996E-3</v>
      </c>
      <c r="Z2636" s="63">
        <v>12.690132070114499</v>
      </c>
      <c r="AA2636" s="23">
        <v>0.11061626435737699</v>
      </c>
      <c r="AB2636" s="63">
        <v>27.968242145405402</v>
      </c>
      <c r="AC2636" s="23">
        <v>0.17458140147762599</v>
      </c>
      <c r="AD2636" s="63">
        <v>37.525437395321198</v>
      </c>
      <c r="AE2636" s="23">
        <v>0.23705099783721401</v>
      </c>
      <c r="AF2636" s="64">
        <v>35.898441367666202</v>
      </c>
      <c r="AG2636" s="23">
        <v>5.6727459668763896E-3</v>
      </c>
      <c r="AH2636" s="63">
        <v>-5.5275512040679997</v>
      </c>
      <c r="AI2636" s="23">
        <v>1.00840789928043E-2</v>
      </c>
      <c r="AJ2636" s="63">
        <v>11.0945208714838</v>
      </c>
      <c r="AK2636" s="23">
        <v>0.73955670000053897</v>
      </c>
      <c r="AL2636" s="23">
        <v>7.9444424191024196E-2</v>
      </c>
      <c r="AM2636" s="63">
        <v>64.335192186874295</v>
      </c>
      <c r="AN2636" s="19"/>
      <c r="AO2636" s="26">
        <v>3.61664930605912E-2</v>
      </c>
      <c r="AP2636" s="26">
        <v>-3.99095436259813E-2</v>
      </c>
      <c r="AQ2636" s="26">
        <v>7.2662818996832398E-2</v>
      </c>
      <c r="AR2636" s="26">
        <v>-9.3029611093661493E-2</v>
      </c>
      <c r="AS2636" s="24">
        <v>7</v>
      </c>
      <c r="AT2636" s="24">
        <v>5</v>
      </c>
      <c r="AU2636" s="24">
        <v>7</v>
      </c>
      <c r="AV2636" s="25">
        <v>5</v>
      </c>
      <c r="AW2636" s="19"/>
      <c r="AX2636" s="29">
        <v>0.12805128826381401</v>
      </c>
      <c r="AY2636" s="30">
        <v>0.68217592315613695</v>
      </c>
      <c r="AZ2636" s="30">
        <v>0.97811565230404096</v>
      </c>
      <c r="BA2636" s="30">
        <v>0.94840401465080504</v>
      </c>
      <c r="BB2636" s="62">
        <v>1.3184722403002501E-2</v>
      </c>
      <c r="BC2636" s="108">
        <v>-21.781875270331501</v>
      </c>
      <c r="BD2636" s="22">
        <v>43881</v>
      </c>
      <c r="BE2636" s="22">
        <v>43913</v>
      </c>
      <c r="BF2636" s="24"/>
      <c r="BG2636" s="22"/>
    </row>
    <row r="2637" spans="2:59" x14ac:dyDescent="0.25">
      <c r="B2637" s="17" t="s">
        <v>2651</v>
      </c>
      <c r="C2637" s="17" t="s">
        <v>6917</v>
      </c>
      <c r="D2637" s="17" t="s">
        <v>3440</v>
      </c>
      <c r="E2637" s="20" t="s">
        <v>7301</v>
      </c>
      <c r="F2637" s="20" t="s">
        <v>3152</v>
      </c>
      <c r="G2637" s="82" t="s">
        <v>7251</v>
      </c>
      <c r="H2637" s="85" t="s">
        <v>7264</v>
      </c>
      <c r="I2637" s="21" t="s">
        <v>7417</v>
      </c>
      <c r="J2637" s="21" t="s">
        <v>8813</v>
      </c>
      <c r="L2637" s="22">
        <v>44015</v>
      </c>
      <c r="M2637" s="98">
        <v>1175.8725000005199</v>
      </c>
      <c r="N2637" s="94">
        <v>1175.8725000005199</v>
      </c>
      <c r="O2637" s="94">
        <v>1225.21189999953</v>
      </c>
      <c r="P2637" s="62">
        <f t="shared" si="41"/>
        <v>0.95972990468095432</v>
      </c>
      <c r="Q2637" s="22">
        <v>43881</v>
      </c>
      <c r="R2637" s="99">
        <v>111429.22500000001</v>
      </c>
      <c r="S2637" s="99">
        <v>122479.119362549</v>
      </c>
      <c r="T2637" s="19"/>
      <c r="U2637" s="23">
        <v>-9.7746603023551892E-4</v>
      </c>
      <c r="V2637" s="63">
        <v>-0.655767889838899</v>
      </c>
      <c r="W2637" s="23">
        <v>5.1154209331798497E-2</v>
      </c>
      <c r="X2637" s="63">
        <v>-4.48734903148579</v>
      </c>
      <c r="Y2637" s="23">
        <v>-4.8565894467174102E-3</v>
      </c>
      <c r="Z2637" s="63">
        <v>12.714944435909301</v>
      </c>
      <c r="AA2637" s="23">
        <v>0.11117342714904201</v>
      </c>
      <c r="AB2637" s="63">
        <v>28.023958424571902</v>
      </c>
      <c r="AC2637" s="23">
        <v>0.17575845143088401</v>
      </c>
      <c r="AD2637" s="63">
        <v>37.643142390647</v>
      </c>
      <c r="AE2637" s="23"/>
      <c r="AF2637" s="64"/>
      <c r="AG2637" s="23">
        <v>5.6768746817397204E-3</v>
      </c>
      <c r="AH2637" s="63">
        <v>-5.5271383325816696</v>
      </c>
      <c r="AI2637" s="23">
        <v>1.03401830274379E-2</v>
      </c>
      <c r="AJ2637" s="63">
        <v>11.1201312749472</v>
      </c>
      <c r="AK2637" s="23">
        <v>0.175896605880698</v>
      </c>
      <c r="AL2637" s="23">
        <v>6.5039647917728899E-2</v>
      </c>
      <c r="AM2637" s="63">
        <v>44.021925904264201</v>
      </c>
      <c r="AN2637" s="19"/>
      <c r="AO2637" s="26">
        <v>3.6167903877867502E-2</v>
      </c>
      <c r="AP2637" s="26">
        <v>-3.9905648835883802E-2</v>
      </c>
      <c r="AQ2637" s="26">
        <v>7.2706920731434393E-2</v>
      </c>
      <c r="AR2637" s="26">
        <v>-9.2991106247645797E-2</v>
      </c>
      <c r="AS2637" s="24">
        <v>8</v>
      </c>
      <c r="AT2637" s="24">
        <v>4</v>
      </c>
      <c r="AU2637" s="24">
        <v>7</v>
      </c>
      <c r="AV2637" s="25">
        <v>5</v>
      </c>
      <c r="AW2637" s="19"/>
      <c r="AX2637" s="29">
        <v>0.12805117311523601</v>
      </c>
      <c r="AY2637" s="30">
        <v>0.68619272282830901</v>
      </c>
      <c r="AZ2637" s="30">
        <v>0.98031552412339795</v>
      </c>
      <c r="BA2637" s="30">
        <v>0.95411832097306604</v>
      </c>
      <c r="BB2637" s="62">
        <v>1.31847401861705E-2</v>
      </c>
      <c r="BC2637" s="108">
        <v>-21.778445018309899</v>
      </c>
      <c r="BD2637" s="22">
        <v>43881</v>
      </c>
      <c r="BE2637" s="22">
        <v>43913</v>
      </c>
      <c r="BF2637" s="24"/>
      <c r="BG2637" s="22"/>
    </row>
    <row r="2638" spans="2:59" x14ac:dyDescent="0.25">
      <c r="B2638" s="17" t="s">
        <v>2652</v>
      </c>
      <c r="C2638" s="17" t="s">
        <v>6918</v>
      </c>
      <c r="D2638" s="17" t="s">
        <v>3440</v>
      </c>
      <c r="E2638" s="20" t="s">
        <v>7413</v>
      </c>
      <c r="F2638" s="20" t="s">
        <v>3152</v>
      </c>
      <c r="G2638" s="82" t="s">
        <v>7251</v>
      </c>
      <c r="H2638" s="85" t="s">
        <v>7264</v>
      </c>
      <c r="I2638" s="21" t="s">
        <v>7417</v>
      </c>
      <c r="J2638" s="21" t="s">
        <v>8814</v>
      </c>
      <c r="L2638" s="22">
        <v>44015</v>
      </c>
      <c r="M2638" s="98">
        <v>1547.5817000009099</v>
      </c>
      <c r="N2638" s="94">
        <v>1547.5817000009099</v>
      </c>
      <c r="O2638" s="94">
        <v>1623.0822000000601</v>
      </c>
      <c r="P2638" s="62">
        <f t="shared" si="41"/>
        <v>0.95348325550046242</v>
      </c>
      <c r="Q2638" s="22">
        <v>43874</v>
      </c>
      <c r="R2638" s="99">
        <v>15499786.198999999</v>
      </c>
      <c r="S2638" s="99">
        <v>14833944.7805625</v>
      </c>
      <c r="T2638" s="19"/>
      <c r="U2638" s="23">
        <v>-1.0253231703245499E-3</v>
      </c>
      <c r="V2638" s="63">
        <v>-0.66055360384780204</v>
      </c>
      <c r="W2638" s="23">
        <v>4.9643374088191201E-2</v>
      </c>
      <c r="X2638" s="63">
        <v>-4.6384325558465198</v>
      </c>
      <c r="Y2638" s="23">
        <v>-1.35029181556092E-2</v>
      </c>
      <c r="Z2638" s="63">
        <v>11.8503115650237</v>
      </c>
      <c r="AA2638" s="23">
        <v>9.1843649470392794E-2</v>
      </c>
      <c r="AB2638" s="63">
        <v>26.090980656707</v>
      </c>
      <c r="AC2638" s="23">
        <v>0.13526227502196</v>
      </c>
      <c r="AD2638" s="63">
        <v>33.593524749739998</v>
      </c>
      <c r="AE2638" s="23">
        <v>0.17877531900565399</v>
      </c>
      <c r="AF2638" s="64">
        <v>30.070873484539302</v>
      </c>
      <c r="AG2638" s="23">
        <v>5.5322470652754401E-3</v>
      </c>
      <c r="AH2638" s="63">
        <v>-5.5416010942281</v>
      </c>
      <c r="AI2638" s="23">
        <v>1.41776445343567E-3</v>
      </c>
      <c r="AJ2638" s="63">
        <v>10.2278894175543</v>
      </c>
      <c r="AK2638" s="23">
        <v>0.54758170000044604</v>
      </c>
      <c r="AL2638" s="23">
        <v>6.2154718567399E-2</v>
      </c>
      <c r="AM2638" s="63">
        <v>45.137692186806802</v>
      </c>
      <c r="AN2638" s="19"/>
      <c r="AO2638" s="26">
        <v>3.6118259769864401E-2</v>
      </c>
      <c r="AP2638" s="26">
        <v>-4.0043687520665103E-2</v>
      </c>
      <c r="AQ2638" s="26">
        <v>7.1164999622851596E-2</v>
      </c>
      <c r="AR2638" s="26">
        <v>-9.4338264945690795E-2</v>
      </c>
      <c r="AS2638" s="24">
        <v>7</v>
      </c>
      <c r="AT2638" s="24">
        <v>5</v>
      </c>
      <c r="AU2638" s="24">
        <v>7</v>
      </c>
      <c r="AV2638" s="25">
        <v>5</v>
      </c>
      <c r="AW2638" s="19"/>
      <c r="AX2638" s="29">
        <v>0.128055281702982</v>
      </c>
      <c r="AY2638" s="30">
        <v>0.54676071042376895</v>
      </c>
      <c r="AZ2638" s="30">
        <v>0.90392887087455198</v>
      </c>
      <c r="BA2638" s="30">
        <v>0.75662115506383998</v>
      </c>
      <c r="BB2638" s="62">
        <v>1.31841176709895E-2</v>
      </c>
      <c r="BC2638" s="108">
        <v>-21.906573801330499</v>
      </c>
      <c r="BD2638" s="22">
        <v>43874</v>
      </c>
      <c r="BE2638" s="22">
        <v>43913</v>
      </c>
      <c r="BF2638" s="24"/>
      <c r="BG2638" s="22"/>
    </row>
    <row r="2639" spans="2:59" x14ac:dyDescent="0.25">
      <c r="B2639" s="17" t="s">
        <v>2653</v>
      </c>
      <c r="C2639" s="17" t="s">
        <v>6919</v>
      </c>
      <c r="D2639" s="17" t="s">
        <v>3441</v>
      </c>
      <c r="E2639" s="20" t="s">
        <v>7298</v>
      </c>
      <c r="F2639" s="20" t="s">
        <v>3152</v>
      </c>
      <c r="G2639" s="82" t="s">
        <v>7251</v>
      </c>
      <c r="H2639" s="85" t="s">
        <v>7263</v>
      </c>
      <c r="I2639" s="21" t="s">
        <v>7417</v>
      </c>
      <c r="J2639" s="21" t="s">
        <v>8815</v>
      </c>
      <c r="L2639" s="22">
        <v>44015</v>
      </c>
      <c r="M2639" s="98">
        <v>1506.18799999915</v>
      </c>
      <c r="N2639" s="94">
        <v>1506.18799999915</v>
      </c>
      <c r="O2639" s="94">
        <v>1506.57029999979</v>
      </c>
      <c r="P2639" s="62">
        <f t="shared" si="41"/>
        <v>0.99974624483129659</v>
      </c>
      <c r="Q2639" s="22">
        <v>44014</v>
      </c>
      <c r="R2639" s="99">
        <v>1013526.004</v>
      </c>
      <c r="S2639" s="99">
        <v>1068609.37012988</v>
      </c>
      <c r="T2639" s="19"/>
      <c r="U2639" s="23">
        <v>-2.5375516906933599E-4</v>
      </c>
      <c r="V2639" s="63">
        <v>-0.58339680372227998</v>
      </c>
      <c r="W2639" s="23">
        <v>2.9566258775958001E-2</v>
      </c>
      <c r="X2639" s="63">
        <v>-6.6461440870698398</v>
      </c>
      <c r="Y2639" s="23">
        <v>1.7959401600819502E-2</v>
      </c>
      <c r="Z2639" s="63">
        <v>14.996543540663</v>
      </c>
      <c r="AA2639" s="23">
        <v>8.5850338900927498E-2</v>
      </c>
      <c r="AB2639" s="63">
        <v>25.491649599745902</v>
      </c>
      <c r="AC2639" s="23">
        <v>0.14270341413066501</v>
      </c>
      <c r="AD2639" s="63">
        <v>34.337638660625103</v>
      </c>
      <c r="AE2639" s="23">
        <v>0.18339072507107601</v>
      </c>
      <c r="AF2639" s="64">
        <v>30.532414091081598</v>
      </c>
      <c r="AG2639" s="23">
        <v>5.5963196282391402E-3</v>
      </c>
      <c r="AH2639" s="63">
        <v>-5.5351938379317298</v>
      </c>
      <c r="AI2639" s="23">
        <v>2.7521518806679499E-2</v>
      </c>
      <c r="AJ2639" s="63">
        <v>12.8382648528786</v>
      </c>
      <c r="AK2639" s="23">
        <v>0.50618799999938302</v>
      </c>
      <c r="AL2639" s="23">
        <v>5.8054968230862897E-2</v>
      </c>
      <c r="AM2639" s="63">
        <v>44.379303162917502</v>
      </c>
      <c r="AN2639" s="19"/>
      <c r="AO2639" s="26">
        <v>1.73107488371897E-2</v>
      </c>
      <c r="AP2639" s="26">
        <v>-2.4776610399385401E-2</v>
      </c>
      <c r="AQ2639" s="26">
        <v>4.8117426018507103E-2</v>
      </c>
      <c r="AR2639" s="26">
        <v>-4.3871534687277697E-2</v>
      </c>
      <c r="AS2639" s="24">
        <v>8</v>
      </c>
      <c r="AT2639" s="24">
        <v>4</v>
      </c>
      <c r="AU2639" s="24">
        <v>7</v>
      </c>
      <c r="AV2639" s="25">
        <v>5</v>
      </c>
      <c r="AW2639" s="19"/>
      <c r="AX2639" s="29">
        <v>7.3640107242972597E-2</v>
      </c>
      <c r="AY2639" s="30">
        <v>0.75723618861138697</v>
      </c>
      <c r="AZ2639" s="30">
        <v>0.80669290431524099</v>
      </c>
      <c r="BA2639" s="30">
        <v>1.0387115175144599</v>
      </c>
      <c r="BB2639" s="62">
        <v>7.5864351041218499E-3</v>
      </c>
      <c r="BC2639" s="108">
        <v>-12.659338432262301</v>
      </c>
      <c r="BD2639" s="22">
        <v>43874</v>
      </c>
      <c r="BE2639" s="22">
        <v>43913</v>
      </c>
      <c r="BF2639" s="24">
        <v>100</v>
      </c>
      <c r="BG2639" s="22">
        <v>44014</v>
      </c>
    </row>
    <row r="2640" spans="2:59" x14ac:dyDescent="0.25">
      <c r="B2640" s="17" t="s">
        <v>2654</v>
      </c>
      <c r="C2640" s="17" t="s">
        <v>6920</v>
      </c>
      <c r="D2640" s="17" t="s">
        <v>3441</v>
      </c>
      <c r="E2640" s="20" t="s">
        <v>7301</v>
      </c>
      <c r="F2640" s="20" t="s">
        <v>3152</v>
      </c>
      <c r="G2640" s="82" t="s">
        <v>7251</v>
      </c>
      <c r="H2640" s="85" t="s">
        <v>7263</v>
      </c>
      <c r="I2640" s="21" t="s">
        <v>7417</v>
      </c>
      <c r="J2640" s="21" t="s">
        <v>8816</v>
      </c>
      <c r="L2640" s="22">
        <v>44015</v>
      </c>
      <c r="M2640" s="98">
        <v>1143.17970000021</v>
      </c>
      <c r="N2640" s="94">
        <v>1143.17970000021</v>
      </c>
      <c r="O2640" s="94">
        <v>1185.3563000001</v>
      </c>
      <c r="P2640" s="62">
        <f t="shared" si="41"/>
        <v>0.96441863092144831</v>
      </c>
      <c r="Q2640" s="22">
        <v>43874</v>
      </c>
      <c r="R2640" s="99">
        <v>0</v>
      </c>
      <c r="S2640" s="99">
        <v>941404.67140039103</v>
      </c>
      <c r="T2640" s="19"/>
      <c r="U2640" s="23">
        <v>0</v>
      </c>
      <c r="V2640" s="63">
        <v>-0.55802128681534702</v>
      </c>
      <c r="W2640" s="23">
        <v>0</v>
      </c>
      <c r="X2640" s="63">
        <v>-9.6027699646656401</v>
      </c>
      <c r="Y2640" s="23">
        <v>-1.8333244170207801E-2</v>
      </c>
      <c r="Z2640" s="63">
        <v>11.367278963560199</v>
      </c>
      <c r="AA2640" s="23">
        <v>4.7401245266883101E-2</v>
      </c>
      <c r="AB2640" s="63">
        <v>21.646740236348698</v>
      </c>
      <c r="AC2640" s="23">
        <v>0.102792356101418</v>
      </c>
      <c r="AD2640" s="63">
        <v>30.346532857685801</v>
      </c>
      <c r="AE2640" s="23"/>
      <c r="AF2640" s="64"/>
      <c r="AG2640" s="23">
        <v>0</v>
      </c>
      <c r="AH2640" s="63">
        <v>-6.0948258007556397</v>
      </c>
      <c r="AI2640" s="23">
        <v>-9.1080123511346808E-3</v>
      </c>
      <c r="AJ2640" s="63">
        <v>9.1753117370972195</v>
      </c>
      <c r="AK2640" s="23">
        <v>0.143179700000474</v>
      </c>
      <c r="AL2640" s="23">
        <v>4.4180203227369902E-2</v>
      </c>
      <c r="AM2640" s="63">
        <v>27.797051524714298</v>
      </c>
      <c r="AN2640" s="19"/>
      <c r="AO2640" s="26">
        <v>1.7312125288299299E-2</v>
      </c>
      <c r="AP2640" s="26">
        <v>-2.4775297161795599E-2</v>
      </c>
      <c r="AQ2640" s="26">
        <v>4.8160501239181003E-2</v>
      </c>
      <c r="AR2640" s="26">
        <v>-4.3830986963294002E-2</v>
      </c>
      <c r="AS2640" s="24">
        <v>6</v>
      </c>
      <c r="AT2640" s="24">
        <v>4</v>
      </c>
      <c r="AU2640" s="24">
        <v>7</v>
      </c>
      <c r="AV2640" s="25">
        <v>5</v>
      </c>
      <c r="AW2640" s="19"/>
      <c r="AX2640" s="29">
        <v>7.11052163154091E-2</v>
      </c>
      <c r="AY2640" s="30">
        <v>0.29282429316163</v>
      </c>
      <c r="AZ2640" s="30">
        <v>0.650715701041918</v>
      </c>
      <c r="BA2640" s="30">
        <v>0.39181359633221302</v>
      </c>
      <c r="BB2640" s="62">
        <v>7.3225561638992102E-3</v>
      </c>
      <c r="BC2640" s="108">
        <v>-12.654667630369699</v>
      </c>
      <c r="BD2640" s="22">
        <v>43874</v>
      </c>
      <c r="BE2640" s="22">
        <v>43913</v>
      </c>
      <c r="BF2640" s="24"/>
      <c r="BG2640" s="22"/>
    </row>
    <row r="2641" spans="2:59" x14ac:dyDescent="0.25">
      <c r="B2641" s="17" t="s">
        <v>2655</v>
      </c>
      <c r="C2641" s="17" t="s">
        <v>6921</v>
      </c>
      <c r="D2641" s="17" t="s">
        <v>3441</v>
      </c>
      <c r="E2641" s="20" t="s">
        <v>7413</v>
      </c>
      <c r="F2641" s="20" t="s">
        <v>3152</v>
      </c>
      <c r="G2641" s="82" t="s">
        <v>7251</v>
      </c>
      <c r="H2641" s="85" t="s">
        <v>7263</v>
      </c>
      <c r="I2641" s="21" t="s">
        <v>7417</v>
      </c>
      <c r="J2641" s="21" t="s">
        <v>8817</v>
      </c>
      <c r="L2641" s="22">
        <v>44015</v>
      </c>
      <c r="M2641" s="98">
        <v>1364.54670000076</v>
      </c>
      <c r="N2641" s="94">
        <v>1364.54670000076</v>
      </c>
      <c r="O2641" s="94">
        <v>1373.3595000002499</v>
      </c>
      <c r="P2641" s="62">
        <f t="shared" si="41"/>
        <v>0.99358303488672239</v>
      </c>
      <c r="Q2641" s="22">
        <v>43874</v>
      </c>
      <c r="R2641" s="99">
        <v>22974606.272999998</v>
      </c>
      <c r="S2641" s="99">
        <v>23166290.208562501</v>
      </c>
      <c r="T2641" s="19"/>
      <c r="U2641" s="23">
        <v>-3.0030258767510499E-4</v>
      </c>
      <c r="V2641" s="63">
        <v>-0.58805154558285699</v>
      </c>
      <c r="W2641" s="23">
        <v>2.8128621308496801E-2</v>
      </c>
      <c r="X2641" s="63">
        <v>-6.7899078338159597</v>
      </c>
      <c r="Y2641" s="23">
        <v>9.3665566928393708E-3</v>
      </c>
      <c r="Z2641" s="63">
        <v>14.137259049864999</v>
      </c>
      <c r="AA2641" s="23">
        <v>6.7496398643925204E-2</v>
      </c>
      <c r="AB2641" s="63">
        <v>23.656255574052899</v>
      </c>
      <c r="AC2641" s="23">
        <v>0.104451381641411</v>
      </c>
      <c r="AD2641" s="63">
        <v>30.5124354116851</v>
      </c>
      <c r="AE2641" s="23">
        <v>0.126481784684147</v>
      </c>
      <c r="AF2641" s="64">
        <v>24.841520052374101</v>
      </c>
      <c r="AG2641" s="23">
        <v>5.4558759238716396E-3</v>
      </c>
      <c r="AH2641" s="63">
        <v>-5.5492382083684797</v>
      </c>
      <c r="AI2641" s="23">
        <v>1.8705540940573001E-2</v>
      </c>
      <c r="AJ2641" s="63">
        <v>11.9566670662607</v>
      </c>
      <c r="AK2641" s="23">
        <v>0.36454670000064698</v>
      </c>
      <c r="AL2641" s="23">
        <v>4.3755387747296502E-2</v>
      </c>
      <c r="AM2641" s="63">
        <v>30.2151731630147</v>
      </c>
      <c r="AN2641" s="19"/>
      <c r="AO2641" s="26">
        <v>1.7263341986108599E-2</v>
      </c>
      <c r="AP2641" s="26">
        <v>-2.48826257275141E-2</v>
      </c>
      <c r="AQ2641" s="26">
        <v>4.6653878627694198E-2</v>
      </c>
      <c r="AR2641" s="26">
        <v>-4.5251112289406599E-2</v>
      </c>
      <c r="AS2641" s="24">
        <v>8</v>
      </c>
      <c r="AT2641" s="24">
        <v>4</v>
      </c>
      <c r="AU2641" s="24">
        <v>7</v>
      </c>
      <c r="AV2641" s="25">
        <v>5</v>
      </c>
      <c r="AW2641" s="19"/>
      <c r="AX2641" s="29">
        <v>7.3656819137977406E-2</v>
      </c>
      <c r="AY2641" s="30">
        <v>0.528724140834129</v>
      </c>
      <c r="AZ2641" s="30">
        <v>0.73814461766596695</v>
      </c>
      <c r="BA2641" s="30">
        <v>0.719936964076624</v>
      </c>
      <c r="BB2641" s="62">
        <v>7.5875843450921802E-3</v>
      </c>
      <c r="BC2641" s="108">
        <v>-12.8178455823072</v>
      </c>
      <c r="BD2641" s="22">
        <v>43874</v>
      </c>
      <c r="BE2641" s="22">
        <v>43913</v>
      </c>
      <c r="BF2641" s="24"/>
      <c r="BG2641" s="22"/>
    </row>
    <row r="2642" spans="2:59" x14ac:dyDescent="0.25">
      <c r="B2642" s="17" t="s">
        <v>2656</v>
      </c>
      <c r="C2642" s="17" t="s">
        <v>6922</v>
      </c>
      <c r="D2642" s="17" t="s">
        <v>3442</v>
      </c>
      <c r="E2642" s="20" t="s">
        <v>7298</v>
      </c>
      <c r="F2642" s="20" t="s">
        <v>3152</v>
      </c>
      <c r="G2642" s="82" t="s">
        <v>7251</v>
      </c>
      <c r="H2642" s="85" t="s">
        <v>7262</v>
      </c>
      <c r="I2642" s="21" t="s">
        <v>7417</v>
      </c>
      <c r="J2642" s="21" t="s">
        <v>8818</v>
      </c>
      <c r="L2642" s="22">
        <v>44015</v>
      </c>
      <c r="M2642" s="98">
        <v>1410.2893000003</v>
      </c>
      <c r="N2642" s="94">
        <v>1410.2893000003</v>
      </c>
      <c r="O2642" s="94">
        <v>1410.94800000079</v>
      </c>
      <c r="P2642" s="62">
        <f t="shared" si="41"/>
        <v>0.99953315076070159</v>
      </c>
      <c r="Q2642" s="22">
        <v>44014</v>
      </c>
      <c r="R2642" s="99">
        <v>631208.53300000005</v>
      </c>
      <c r="S2642" s="99">
        <v>615280.32294238301</v>
      </c>
      <c r="T2642" s="19"/>
      <c r="U2642" s="23">
        <v>-4.6684923927387001E-4</v>
      </c>
      <c r="V2642" s="63">
        <v>-0.60470621074273401</v>
      </c>
      <c r="W2642" s="23">
        <v>6.5424686272308498E-3</v>
      </c>
      <c r="X2642" s="63">
        <v>-8.9485231019498297</v>
      </c>
      <c r="Y2642" s="23">
        <v>3.6433298988413299E-2</v>
      </c>
      <c r="Z2642" s="63">
        <v>16.843933279422298</v>
      </c>
      <c r="AA2642" s="23">
        <v>7.7560905612699599E-2</v>
      </c>
      <c r="AB2642" s="63">
        <v>24.6627062709304</v>
      </c>
      <c r="AC2642" s="23">
        <v>0.128890079628036</v>
      </c>
      <c r="AD2642" s="63">
        <v>32.956305210362203</v>
      </c>
      <c r="AE2642" s="23">
        <v>0.15781604829142501</v>
      </c>
      <c r="AF2642" s="64">
        <v>27.9749464131019</v>
      </c>
      <c r="AG2642" s="23">
        <v>7.9103043754003E-4</v>
      </c>
      <c r="AH2642" s="63">
        <v>-6.0157227570016403</v>
      </c>
      <c r="AI2642" s="23">
        <v>4.0679490717593601E-2</v>
      </c>
      <c r="AJ2642" s="63">
        <v>14.154062043962799</v>
      </c>
      <c r="AK2642" s="23">
        <v>0.41028929999971298</v>
      </c>
      <c r="AL2642" s="23">
        <v>4.8453673885887803E-2</v>
      </c>
      <c r="AM2642" s="63">
        <v>35.004173953901002</v>
      </c>
      <c r="AN2642" s="19"/>
      <c r="AO2642" s="26">
        <v>7.5191564883425599E-3</v>
      </c>
      <c r="AP2642" s="26">
        <v>-1.1603826358623301E-2</v>
      </c>
      <c r="AQ2642" s="26">
        <v>3.2746109698564403E-2</v>
      </c>
      <c r="AR2642" s="26">
        <v>-1.8486284493519599E-2</v>
      </c>
      <c r="AS2642" s="24">
        <v>9</v>
      </c>
      <c r="AT2642" s="24">
        <v>3</v>
      </c>
      <c r="AU2642" s="24">
        <v>7</v>
      </c>
      <c r="AV2642" s="25">
        <v>5</v>
      </c>
      <c r="AW2642" s="19"/>
      <c r="AX2642" s="29">
        <v>3.69071775087286E-2</v>
      </c>
      <c r="AY2642" s="30">
        <v>1.2951157103652799</v>
      </c>
      <c r="AZ2642" s="30">
        <v>0.67525913121335202</v>
      </c>
      <c r="BA2642" s="30">
        <v>1.8237798934915199</v>
      </c>
      <c r="BB2642" s="62">
        <v>3.8091566496314001E-3</v>
      </c>
      <c r="BC2642" s="108">
        <v>-5.2247129551542502</v>
      </c>
      <c r="BD2642" s="22">
        <v>43871</v>
      </c>
      <c r="BE2642" s="22">
        <v>43913</v>
      </c>
      <c r="BF2642" s="24">
        <v>64</v>
      </c>
      <c r="BG2642" s="22">
        <v>43959</v>
      </c>
    </row>
    <row r="2643" spans="2:59" x14ac:dyDescent="0.25">
      <c r="B2643" s="17" t="s">
        <v>2657</v>
      </c>
      <c r="C2643" s="17" t="s">
        <v>6923</v>
      </c>
      <c r="D2643" s="17" t="s">
        <v>3442</v>
      </c>
      <c r="E2643" s="20" t="s">
        <v>7301</v>
      </c>
      <c r="F2643" s="20" t="s">
        <v>3152</v>
      </c>
      <c r="G2643" s="82" t="s">
        <v>7251</v>
      </c>
      <c r="H2643" s="85" t="s">
        <v>7262</v>
      </c>
      <c r="I2643" s="21" t="s">
        <v>7417</v>
      </c>
      <c r="J2643" s="21" t="s">
        <v>8819</v>
      </c>
      <c r="L2643" s="22">
        <v>44015</v>
      </c>
      <c r="M2643" s="98">
        <v>1261.55619999953</v>
      </c>
      <c r="N2643" s="94">
        <v>1261.55619999953</v>
      </c>
      <c r="O2643" s="94">
        <v>1262.13130000047</v>
      </c>
      <c r="P2643" s="62">
        <f t="shared" si="41"/>
        <v>0.99954434217665011</v>
      </c>
      <c r="Q2643" s="22">
        <v>44014</v>
      </c>
      <c r="R2643" s="99">
        <v>568884.25399999996</v>
      </c>
      <c r="S2643" s="99">
        <v>566210.599992187</v>
      </c>
      <c r="T2643" s="19"/>
      <c r="U2643" s="23">
        <v>-4.5565782329504102E-4</v>
      </c>
      <c r="V2643" s="63">
        <v>-0.60358706914485105</v>
      </c>
      <c r="W2643" s="23">
        <v>6.8816878520010496E-3</v>
      </c>
      <c r="X2643" s="63">
        <v>-8.9146011794655404</v>
      </c>
      <c r="Y2643" s="23">
        <v>3.8554291453692699E-2</v>
      </c>
      <c r="Z2643" s="63">
        <v>17.056032525957601</v>
      </c>
      <c r="AA2643" s="23">
        <v>8.2000119558942999E-2</v>
      </c>
      <c r="AB2643" s="63">
        <v>25.1066276655474</v>
      </c>
      <c r="AC2643" s="23">
        <v>0.13819796327879899</v>
      </c>
      <c r="AD2643" s="63">
        <v>33.887093575438499</v>
      </c>
      <c r="AE2643" s="23">
        <v>0.17334091033815599</v>
      </c>
      <c r="AF2643" s="64">
        <v>29.5274326177896</v>
      </c>
      <c r="AG2643" s="23">
        <v>8.24741220640135E-4</v>
      </c>
      <c r="AH2643" s="63">
        <v>-6.0123516786916298</v>
      </c>
      <c r="AI2643" s="23">
        <v>4.2844319414143697E-2</v>
      </c>
      <c r="AJ2643" s="63">
        <v>14.370544913617801</v>
      </c>
      <c r="AK2643" s="23">
        <v>0.26103778736432998</v>
      </c>
      <c r="AL2643" s="23">
        <v>5.2844664825897801E-2</v>
      </c>
      <c r="AM2643" s="63">
        <v>12.9341184334335</v>
      </c>
      <c r="AN2643" s="19"/>
      <c r="AO2643" s="26">
        <v>7.5305887112335802E-3</v>
      </c>
      <c r="AP2643" s="26">
        <v>-1.1592740886044299E-2</v>
      </c>
      <c r="AQ2643" s="26">
        <v>3.30942091113684E-2</v>
      </c>
      <c r="AR2643" s="26">
        <v>-1.8166542125982201E-2</v>
      </c>
      <c r="AS2643" s="24">
        <v>9</v>
      </c>
      <c r="AT2643" s="24">
        <v>3</v>
      </c>
      <c r="AU2643" s="24">
        <v>7</v>
      </c>
      <c r="AV2643" s="25">
        <v>5</v>
      </c>
      <c r="AW2643" s="19"/>
      <c r="AX2643" s="29">
        <v>3.6915362445106403E-2</v>
      </c>
      <c r="AY2643" s="30">
        <v>1.4047065757658901</v>
      </c>
      <c r="AZ2643" s="30">
        <v>0.68986732069060996</v>
      </c>
      <c r="BA2643" s="30">
        <v>1.98443532891179</v>
      </c>
      <c r="BB2643" s="62">
        <v>3.8100492761486702E-3</v>
      </c>
      <c r="BC2643" s="108">
        <v>-5.1799959460913696</v>
      </c>
      <c r="BD2643" s="22">
        <v>43871</v>
      </c>
      <c r="BE2643" s="22">
        <v>43913</v>
      </c>
      <c r="BF2643" s="24">
        <v>63</v>
      </c>
      <c r="BG2643" s="22">
        <v>43958</v>
      </c>
    </row>
    <row r="2644" spans="2:59" x14ac:dyDescent="0.25">
      <c r="B2644" s="17" t="s">
        <v>2658</v>
      </c>
      <c r="C2644" s="17" t="s">
        <v>6924</v>
      </c>
      <c r="D2644" s="17" t="s">
        <v>3442</v>
      </c>
      <c r="E2644" s="20" t="s">
        <v>7413</v>
      </c>
      <c r="F2644" s="20" t="s">
        <v>3152</v>
      </c>
      <c r="G2644" s="82" t="s">
        <v>7251</v>
      </c>
      <c r="H2644" s="85" t="s">
        <v>7262</v>
      </c>
      <c r="I2644" s="21" t="s">
        <v>7417</v>
      </c>
      <c r="J2644" s="21" t="s">
        <v>8820</v>
      </c>
      <c r="L2644" s="22">
        <v>44015</v>
      </c>
      <c r="M2644" s="98">
        <v>1376.6143999993801</v>
      </c>
      <c r="N2644" s="94">
        <v>1376.6143999993801</v>
      </c>
      <c r="O2644" s="94">
        <v>1377.2926000002799</v>
      </c>
      <c r="P2644" s="62">
        <f t="shared" si="41"/>
        <v>0.99950758466218459</v>
      </c>
      <c r="Q2644" s="22">
        <v>44013</v>
      </c>
      <c r="R2644" s="99">
        <v>66038057.538000003</v>
      </c>
      <c r="S2644" s="99">
        <v>63684095.927375004</v>
      </c>
      <c r="T2644" s="19"/>
      <c r="U2644" s="23">
        <v>-4.8058621268865003E-4</v>
      </c>
      <c r="V2644" s="63">
        <v>-0.60607990808421197</v>
      </c>
      <c r="W2644" s="23">
        <v>6.1287995104066803E-3</v>
      </c>
      <c r="X2644" s="63">
        <v>-8.9898900136322499</v>
      </c>
      <c r="Y2644" s="23">
        <v>3.3852417045636699E-2</v>
      </c>
      <c r="Z2644" s="63">
        <v>16.585845085151998</v>
      </c>
      <c r="AA2644" s="23">
        <v>7.2171680258179494E-2</v>
      </c>
      <c r="AB2644" s="63">
        <v>24.1237837354711</v>
      </c>
      <c r="AC2644" s="23">
        <v>0.117641815051757</v>
      </c>
      <c r="AD2644" s="63">
        <v>31.831478752719701</v>
      </c>
      <c r="AE2644" s="23">
        <v>0.14171281172282801</v>
      </c>
      <c r="AF2644" s="64">
        <v>26.364622756256701</v>
      </c>
      <c r="AG2644" s="23">
        <v>7.4986392974096805E-4</v>
      </c>
      <c r="AH2644" s="63">
        <v>-6.01983940778155</v>
      </c>
      <c r="AI2644" s="23">
        <v>3.8045328157750198E-2</v>
      </c>
      <c r="AJ2644" s="63">
        <v>13.8906457879784</v>
      </c>
      <c r="AK2644" s="23">
        <v>0.37661439999996199</v>
      </c>
      <c r="AL2644" s="23">
        <v>4.4972106106797603E-2</v>
      </c>
      <c r="AM2644" s="63">
        <v>31.636683953896899</v>
      </c>
      <c r="AN2644" s="19"/>
      <c r="AO2644" s="26">
        <v>7.5054279495816402E-3</v>
      </c>
      <c r="AP2644" s="26">
        <v>-1.16173692103985E-2</v>
      </c>
      <c r="AQ2644" s="26">
        <v>3.2321802982551197E-2</v>
      </c>
      <c r="AR2644" s="26">
        <v>-1.8876164657740401E-2</v>
      </c>
      <c r="AS2644" s="24">
        <v>9</v>
      </c>
      <c r="AT2644" s="24">
        <v>3</v>
      </c>
      <c r="AU2644" s="24">
        <v>7</v>
      </c>
      <c r="AV2644" s="25">
        <v>5</v>
      </c>
      <c r="AW2644" s="19"/>
      <c r="AX2644" s="29">
        <v>3.6898101312581297E-2</v>
      </c>
      <c r="AY2644" s="30">
        <v>1.16196874112211</v>
      </c>
      <c r="AZ2644" s="30">
        <v>0.65752108090782702</v>
      </c>
      <c r="BA2644" s="30">
        <v>1.62989701488368</v>
      </c>
      <c r="BB2644" s="62">
        <v>3.8081619331296699E-3</v>
      </c>
      <c r="BC2644" s="108">
        <v>-5.2792263390583702</v>
      </c>
      <c r="BD2644" s="22">
        <v>43871</v>
      </c>
      <c r="BE2644" s="22">
        <v>43913</v>
      </c>
      <c r="BF2644" s="24">
        <v>64</v>
      </c>
      <c r="BG2644" s="22">
        <v>43959</v>
      </c>
    </row>
    <row r="2645" spans="2:59" x14ac:dyDescent="0.25">
      <c r="B2645" s="17" t="s">
        <v>2659</v>
      </c>
      <c r="C2645" s="17" t="s">
        <v>6925</v>
      </c>
      <c r="D2645" s="17" t="s">
        <v>3443</v>
      </c>
      <c r="E2645" s="20" t="s">
        <v>7297</v>
      </c>
      <c r="F2645" s="20" t="s">
        <v>3152</v>
      </c>
      <c r="G2645" s="82" t="s">
        <v>7251</v>
      </c>
      <c r="H2645" s="85" t="s">
        <v>7268</v>
      </c>
      <c r="I2645" s="21" t="s">
        <v>7417</v>
      </c>
      <c r="J2645" s="21" t="s">
        <v>8821</v>
      </c>
      <c r="L2645" s="22">
        <v>44015</v>
      </c>
      <c r="M2645" s="98">
        <v>1115.6129000000701</v>
      </c>
      <c r="N2645" s="94">
        <v>1115.6129000000701</v>
      </c>
      <c r="O2645" s="94">
        <v>1116.7481999993299</v>
      </c>
      <c r="P2645" s="62">
        <f t="shared" si="41"/>
        <v>0.99898338766137207</v>
      </c>
      <c r="Q2645" s="22">
        <v>43984</v>
      </c>
      <c r="R2645" s="99">
        <v>118321912.37199999</v>
      </c>
      <c r="S2645" s="99">
        <v>123685981.76375</v>
      </c>
      <c r="T2645" s="19"/>
      <c r="U2645" s="23">
        <v>-1.9241323661844901E-4</v>
      </c>
      <c r="V2645" s="63">
        <v>-0.57726261047719196</v>
      </c>
      <c r="W2645" s="23">
        <v>1.8902421998063801E-3</v>
      </c>
      <c r="X2645" s="63">
        <v>-9.4137457446922799</v>
      </c>
      <c r="Y2645" s="23">
        <v>3.2966108066830202E-2</v>
      </c>
      <c r="Z2645" s="63">
        <v>16.497214187256802</v>
      </c>
      <c r="AA2645" s="23">
        <v>6.0785561769080197E-2</v>
      </c>
      <c r="AB2645" s="63">
        <v>22.985171886568398</v>
      </c>
      <c r="AC2645" s="23"/>
      <c r="AD2645" s="63"/>
      <c r="AE2645" s="23"/>
      <c r="AF2645" s="64"/>
      <c r="AG2645" s="23">
        <v>8.3270184040884498E-4</v>
      </c>
      <c r="AH2645" s="63">
        <v>-6.0115556167147597</v>
      </c>
      <c r="AI2645" s="23">
        <v>3.6234632907508099E-2</v>
      </c>
      <c r="AJ2645" s="63">
        <v>13.7095762629615</v>
      </c>
      <c r="AK2645" s="23">
        <v>0.11561289999925101</v>
      </c>
      <c r="AL2645" s="23">
        <v>5.8121829122683301E-2</v>
      </c>
      <c r="AM2645" s="63">
        <v>31.567802871461002</v>
      </c>
      <c r="AN2645" s="19"/>
      <c r="AO2645" s="26">
        <v>2.0306118763983201E-2</v>
      </c>
      <c r="AP2645" s="26">
        <v>-2.8600893207112701E-2</v>
      </c>
      <c r="AQ2645" s="26">
        <v>2.9714064567087899E-2</v>
      </c>
      <c r="AR2645" s="26">
        <v>-1.65483566470357E-2</v>
      </c>
      <c r="AS2645" s="24">
        <v>7</v>
      </c>
      <c r="AT2645" s="24">
        <v>5</v>
      </c>
      <c r="AU2645" s="24">
        <v>7</v>
      </c>
      <c r="AV2645" s="25">
        <v>5</v>
      </c>
      <c r="AW2645" s="19"/>
      <c r="AX2645" s="29">
        <v>4.8429770706934501E-2</v>
      </c>
      <c r="AY2645" s="30">
        <v>0.63591665538206099</v>
      </c>
      <c r="AZ2645" s="30">
        <v>0.60612575303457605</v>
      </c>
      <c r="BA2645" s="30">
        <v>0.84009440915269795</v>
      </c>
      <c r="BB2645" s="62">
        <v>4.9854412362219597E-3</v>
      </c>
      <c r="BC2645" s="108">
        <v>-6.3357464135333403</v>
      </c>
      <c r="BD2645" s="22">
        <v>43747</v>
      </c>
      <c r="BE2645" s="22">
        <v>43783</v>
      </c>
      <c r="BF2645" s="24">
        <v>78</v>
      </c>
      <c r="BG2645" s="22">
        <v>43857</v>
      </c>
    </row>
    <row r="2646" spans="2:59" x14ac:dyDescent="0.25">
      <c r="B2646" s="17" t="s">
        <v>2660</v>
      </c>
      <c r="C2646" s="17" t="s">
        <v>6926</v>
      </c>
      <c r="D2646" s="17" t="s">
        <v>3443</v>
      </c>
      <c r="E2646" s="20" t="s">
        <v>7298</v>
      </c>
      <c r="F2646" s="20" t="s">
        <v>3152</v>
      </c>
      <c r="G2646" s="82" t="s">
        <v>7251</v>
      </c>
      <c r="H2646" s="85" t="s">
        <v>7268</v>
      </c>
      <c r="I2646" s="21" t="s">
        <v>7417</v>
      </c>
      <c r="J2646" s="21" t="s">
        <v>8822</v>
      </c>
      <c r="L2646" s="22">
        <v>44015</v>
      </c>
      <c r="M2646" s="98">
        <v>1760.0535000003899</v>
      </c>
      <c r="N2646" s="94">
        <v>1760.0535000003899</v>
      </c>
      <c r="O2646" s="94">
        <v>1762.59300000034</v>
      </c>
      <c r="P2646" s="62">
        <f t="shared" si="41"/>
        <v>0.99855922496007332</v>
      </c>
      <c r="Q2646" s="22">
        <v>43984</v>
      </c>
      <c r="R2646" s="99">
        <v>3900177.4679999999</v>
      </c>
      <c r="S2646" s="99">
        <v>3329199.69362891</v>
      </c>
      <c r="T2646" s="19"/>
      <c r="U2646" s="23">
        <v>-2.0614441018551599E-4</v>
      </c>
      <c r="V2646" s="63">
        <v>-0.57863572783389805</v>
      </c>
      <c r="W2646" s="23">
        <v>1.4785584844503299E-3</v>
      </c>
      <c r="X2646" s="63">
        <v>-9.4549141162278794</v>
      </c>
      <c r="Y2646" s="23">
        <v>3.03938806773658E-2</v>
      </c>
      <c r="Z2646" s="63">
        <v>16.239991448324901</v>
      </c>
      <c r="AA2646" s="23">
        <v>5.5480294900917201E-2</v>
      </c>
      <c r="AB2646" s="63">
        <v>22.454645199759401</v>
      </c>
      <c r="AC2646" s="23">
        <v>0.114164737035026</v>
      </c>
      <c r="AD2646" s="63">
        <v>31.483770951046601</v>
      </c>
      <c r="AE2646" s="23">
        <v>0.14809963323394201</v>
      </c>
      <c r="AF2646" s="64">
        <v>27.003304907353598</v>
      </c>
      <c r="AG2646" s="23">
        <v>7.91511045463267E-4</v>
      </c>
      <c r="AH2646" s="63">
        <v>-6.0156746962093202</v>
      </c>
      <c r="AI2646" s="23">
        <v>3.3611799071877599E-2</v>
      </c>
      <c r="AJ2646" s="63">
        <v>13.4472928793984</v>
      </c>
      <c r="AK2646" s="23">
        <v>0.39923545236873897</v>
      </c>
      <c r="AL2646" s="23">
        <v>5.0179258385469397E-2</v>
      </c>
      <c r="AM2646" s="63">
        <v>30.598061171622199</v>
      </c>
      <c r="AN2646" s="19"/>
      <c r="AO2646" s="26">
        <v>2.0292120168960499E-2</v>
      </c>
      <c r="AP2646" s="26">
        <v>-2.8614173998903401E-2</v>
      </c>
      <c r="AQ2646" s="26">
        <v>2.9290964799656601E-2</v>
      </c>
      <c r="AR2646" s="26">
        <v>-1.6965908324891601E-2</v>
      </c>
      <c r="AS2646" s="24">
        <v>7</v>
      </c>
      <c r="AT2646" s="24">
        <v>5</v>
      </c>
      <c r="AU2646" s="24">
        <v>7</v>
      </c>
      <c r="AV2646" s="25">
        <v>5</v>
      </c>
      <c r="AW2646" s="19"/>
      <c r="AX2646" s="29">
        <v>4.8418871004105302E-2</v>
      </c>
      <c r="AY2646" s="30">
        <v>0.53585412408483502</v>
      </c>
      <c r="AZ2646" s="30">
        <v>0.588980266804356</v>
      </c>
      <c r="BA2646" s="30">
        <v>0.70633293524952001</v>
      </c>
      <c r="BB2646" s="62">
        <v>4.9842381787175297E-3</v>
      </c>
      <c r="BC2646" s="108">
        <v>-6.3819295263238001</v>
      </c>
      <c r="BD2646" s="22">
        <v>43747</v>
      </c>
      <c r="BE2646" s="22">
        <v>43783</v>
      </c>
      <c r="BF2646" s="24">
        <v>87</v>
      </c>
      <c r="BG2646" s="22">
        <v>43868</v>
      </c>
    </row>
    <row r="2647" spans="2:59" x14ac:dyDescent="0.25">
      <c r="B2647" s="17" t="s">
        <v>2661</v>
      </c>
      <c r="C2647" s="17" t="s">
        <v>6927</v>
      </c>
      <c r="D2647" s="17" t="s">
        <v>3443</v>
      </c>
      <c r="E2647" s="20" t="s">
        <v>7300</v>
      </c>
      <c r="F2647" s="20" t="s">
        <v>3152</v>
      </c>
      <c r="G2647" s="82" t="s">
        <v>7251</v>
      </c>
      <c r="H2647" s="85" t="s">
        <v>7268</v>
      </c>
      <c r="I2647" s="21" t="s">
        <v>7417</v>
      </c>
      <c r="J2647" s="21" t="s">
        <v>8823</v>
      </c>
      <c r="L2647" s="22">
        <v>44015</v>
      </c>
      <c r="M2647" s="98">
        <v>1128.12209999934</v>
      </c>
      <c r="N2647" s="94">
        <v>1128.12209999934</v>
      </c>
      <c r="O2647" s="94">
        <v>1130.90190000087</v>
      </c>
      <c r="P2647" s="62">
        <f t="shared" si="41"/>
        <v>0.99754196186112354</v>
      </c>
      <c r="Q2647" s="22">
        <v>43984</v>
      </c>
      <c r="R2647" s="99">
        <v>14526239.192</v>
      </c>
      <c r="S2647" s="99">
        <v>22106841.248687498</v>
      </c>
      <c r="T2647" s="19"/>
      <c r="U2647" s="23">
        <v>-2.39012725614884E-4</v>
      </c>
      <c r="V2647" s="63">
        <v>-0.58192255937683501</v>
      </c>
      <c r="W2647" s="23">
        <v>4.9123414464702397E-4</v>
      </c>
      <c r="X2647" s="63">
        <v>-9.5536465502082102</v>
      </c>
      <c r="Y2647" s="23">
        <v>2.4246688171842799E-2</v>
      </c>
      <c r="Z2647" s="63">
        <v>15.6252721977653</v>
      </c>
      <c r="AA2647" s="23">
        <v>4.2855521165620303E-2</v>
      </c>
      <c r="AB2647" s="63">
        <v>21.192167826229699</v>
      </c>
      <c r="AC2647" s="23">
        <v>8.7706515321769998E-2</v>
      </c>
      <c r="AD2647" s="63">
        <v>28.837948779721</v>
      </c>
      <c r="AE2647" s="23">
        <v>0.10974963983797401</v>
      </c>
      <c r="AF2647" s="64">
        <v>23.1683055677568</v>
      </c>
      <c r="AG2647" s="23">
        <v>6.9278056071198101E-4</v>
      </c>
      <c r="AH2647" s="63">
        <v>-6.0255477446844496</v>
      </c>
      <c r="AI2647" s="23">
        <v>2.7344064819772002E-2</v>
      </c>
      <c r="AJ2647" s="63">
        <v>12.8205194541806</v>
      </c>
      <c r="AK2647" s="23">
        <v>0.128122099999018</v>
      </c>
      <c r="AL2647" s="23">
        <v>3.38343877465377E-2</v>
      </c>
      <c r="AM2647" s="63">
        <v>11.5658118036663</v>
      </c>
      <c r="AN2647" s="19"/>
      <c r="AO2647" s="26">
        <v>2.02585539009306E-2</v>
      </c>
      <c r="AP2647" s="26">
        <v>-2.8646068895795899E-2</v>
      </c>
      <c r="AQ2647" s="26">
        <v>2.8276279130295699E-2</v>
      </c>
      <c r="AR2647" s="26">
        <v>-1.7967267423955501E-2</v>
      </c>
      <c r="AS2647" s="24">
        <v>7</v>
      </c>
      <c r="AT2647" s="24">
        <v>5</v>
      </c>
      <c r="AU2647" s="24">
        <v>7</v>
      </c>
      <c r="AV2647" s="25">
        <v>5</v>
      </c>
      <c r="AW2647" s="19"/>
      <c r="AX2647" s="29">
        <v>4.8395237662844003E-2</v>
      </c>
      <c r="AY2647" s="30">
        <v>0.29746727326073602</v>
      </c>
      <c r="AZ2647" s="30">
        <v>0.54815924017293605</v>
      </c>
      <c r="BA2647" s="30">
        <v>0.390008029220553</v>
      </c>
      <c r="BB2647" s="62">
        <v>4.9816131864145099E-3</v>
      </c>
      <c r="BC2647" s="108">
        <v>-6.4926659134071096</v>
      </c>
      <c r="BD2647" s="22">
        <v>43747</v>
      </c>
      <c r="BE2647" s="22">
        <v>43783</v>
      </c>
      <c r="BF2647" s="24">
        <v>152</v>
      </c>
      <c r="BG2647" s="22">
        <v>43959</v>
      </c>
    </row>
    <row r="2648" spans="2:59" x14ac:dyDescent="0.25">
      <c r="B2648" s="17" t="s">
        <v>2662</v>
      </c>
      <c r="C2648" s="17" t="s">
        <v>6928</v>
      </c>
      <c r="D2648" s="17" t="s">
        <v>3443</v>
      </c>
      <c r="E2648" s="20" t="s">
        <v>7309</v>
      </c>
      <c r="F2648" s="20" t="s">
        <v>3152</v>
      </c>
      <c r="G2648" s="82" t="s">
        <v>7251</v>
      </c>
      <c r="H2648" s="85" t="s">
        <v>7268</v>
      </c>
      <c r="I2648" s="21" t="s">
        <v>7417</v>
      </c>
      <c r="J2648" s="21" t="s">
        <v>8824</v>
      </c>
      <c r="L2648" s="22">
        <v>44015</v>
      </c>
      <c r="M2648" s="98">
        <v>1724.12939999998</v>
      </c>
      <c r="N2648" s="94">
        <v>1724.12939999998</v>
      </c>
      <c r="O2648" s="94">
        <v>1727.62920000032</v>
      </c>
      <c r="P2648" s="62">
        <f t="shared" si="41"/>
        <v>0.99797421807854414</v>
      </c>
      <c r="Q2648" s="22">
        <v>43984</v>
      </c>
      <c r="R2648" s="99">
        <v>245114724.21000001</v>
      </c>
      <c r="S2648" s="99">
        <v>270990122.35325003</v>
      </c>
      <c r="T2648" s="19"/>
      <c r="U2648" s="23">
        <v>-2.2504845583171099E-4</v>
      </c>
      <c r="V2648" s="63">
        <v>-0.58052613239851802</v>
      </c>
      <c r="W2648" s="23">
        <v>9.1073718976986096E-4</v>
      </c>
      <c r="X2648" s="63">
        <v>-9.51169624569593</v>
      </c>
      <c r="Y2648" s="23">
        <v>2.6854824285692299E-2</v>
      </c>
      <c r="Z2648" s="63">
        <v>15.886085809150201</v>
      </c>
      <c r="AA2648" s="23">
        <v>4.82025738983793E-2</v>
      </c>
      <c r="AB2648" s="63">
        <v>21.7268730994838</v>
      </c>
      <c r="AC2648" s="23">
        <v>9.8873751687351602E-2</v>
      </c>
      <c r="AD2648" s="63">
        <v>29.9546724162647</v>
      </c>
      <c r="AE2648" s="23">
        <v>0.126844325655838</v>
      </c>
      <c r="AF2648" s="64">
        <v>24.877774149557801</v>
      </c>
      <c r="AG2648" s="23">
        <v>7.3476511533954202E-4</v>
      </c>
      <c r="AH2648" s="63">
        <v>-6.02134928922169</v>
      </c>
      <c r="AI2648" s="23">
        <v>3.0003223597304899E-2</v>
      </c>
      <c r="AJ2648" s="63">
        <v>13.086435331933901</v>
      </c>
      <c r="AK2648" s="23">
        <v>0.27585769275174199</v>
      </c>
      <c r="AL2648" s="23">
        <v>4.2588386302668403E-2</v>
      </c>
      <c r="AM2648" s="63">
        <v>20.472601949761199</v>
      </c>
      <c r="AN2648" s="19"/>
      <c r="AO2648" s="26">
        <v>2.0272807703804602E-2</v>
      </c>
      <c r="AP2648" s="26">
        <v>-2.8632489149458699E-2</v>
      </c>
      <c r="AQ2648" s="26">
        <v>2.8707413197480498E-2</v>
      </c>
      <c r="AR2648" s="26">
        <v>-1.75418263852407E-2</v>
      </c>
      <c r="AS2648" s="24">
        <v>7</v>
      </c>
      <c r="AT2648" s="24">
        <v>5</v>
      </c>
      <c r="AU2648" s="24">
        <v>7</v>
      </c>
      <c r="AV2648" s="25">
        <v>5</v>
      </c>
      <c r="AW2648" s="19"/>
      <c r="AX2648" s="29">
        <v>4.8404831169828001E-2</v>
      </c>
      <c r="AY2648" s="30">
        <v>0.39847315735323702</v>
      </c>
      <c r="AZ2648" s="30">
        <v>0.56545128957986901</v>
      </c>
      <c r="BA2648" s="30">
        <v>0.52363084969420004</v>
      </c>
      <c r="BB2648" s="62">
        <v>4.9826820488442503E-3</v>
      </c>
      <c r="BC2648" s="108">
        <v>-6.4456147204691696</v>
      </c>
      <c r="BD2648" s="22">
        <v>43747</v>
      </c>
      <c r="BE2648" s="22">
        <v>43783</v>
      </c>
      <c r="BF2648" s="24">
        <v>151</v>
      </c>
      <c r="BG2648" s="22">
        <v>43958</v>
      </c>
    </row>
    <row r="2649" spans="2:59" x14ac:dyDescent="0.25">
      <c r="B2649" s="17" t="s">
        <v>2663</v>
      </c>
      <c r="C2649" s="17" t="s">
        <v>6929</v>
      </c>
      <c r="D2649" s="17" t="s">
        <v>3443</v>
      </c>
      <c r="E2649" s="20" t="s">
        <v>7301</v>
      </c>
      <c r="F2649" s="20" t="s">
        <v>3152</v>
      </c>
      <c r="G2649" s="82" t="s">
        <v>7251</v>
      </c>
      <c r="H2649" s="85" t="s">
        <v>7268</v>
      </c>
      <c r="I2649" s="21" t="s">
        <v>7417</v>
      </c>
      <c r="J2649" s="21" t="s">
        <v>8825</v>
      </c>
      <c r="L2649" s="22">
        <v>44015</v>
      </c>
      <c r="M2649" s="98">
        <v>1202.0335000008299</v>
      </c>
      <c r="N2649" s="94">
        <v>1202.0335000008299</v>
      </c>
      <c r="O2649" s="94">
        <v>1203.6247000005101</v>
      </c>
      <c r="P2649" s="62">
        <f t="shared" si="41"/>
        <v>0.99867799323187745</v>
      </c>
      <c r="Q2649" s="22">
        <v>43984</v>
      </c>
      <c r="R2649" s="99">
        <v>4984094.5470000003</v>
      </c>
      <c r="S2649" s="99">
        <v>4267641.0818554703</v>
      </c>
      <c r="T2649" s="19"/>
      <c r="U2649" s="23">
        <v>-2.02282883947191E-4</v>
      </c>
      <c r="V2649" s="63">
        <v>-0.57824957521006604</v>
      </c>
      <c r="W2649" s="23">
        <v>1.59383968639304E-3</v>
      </c>
      <c r="X2649" s="63">
        <v>-9.4433859960263398</v>
      </c>
      <c r="Y2649" s="23">
        <v>3.11134531184507E-2</v>
      </c>
      <c r="Z2649" s="63">
        <v>16.3119486924261</v>
      </c>
      <c r="AA2649" s="23">
        <v>5.6963095517858199E-2</v>
      </c>
      <c r="AB2649" s="63">
        <v>22.6029252614535</v>
      </c>
      <c r="AC2649" s="23">
        <v>0.117293076955393</v>
      </c>
      <c r="AD2649" s="63">
        <v>31.796604943083398</v>
      </c>
      <c r="AE2649" s="23">
        <v>0.155229270580167</v>
      </c>
      <c r="AF2649" s="64">
        <v>27.716268641990599</v>
      </c>
      <c r="AG2649" s="23">
        <v>8.0303463073505598E-4</v>
      </c>
      <c r="AH2649" s="63">
        <v>-6.0145223376821404</v>
      </c>
      <c r="AI2649" s="23">
        <v>3.4345509444392498E-2</v>
      </c>
      <c r="AJ2649" s="63">
        <v>13.5206639166427</v>
      </c>
      <c r="AK2649" s="23">
        <v>0.18511760534980601</v>
      </c>
      <c r="AL2649" s="23">
        <v>4.7780525192138198E-2</v>
      </c>
      <c r="AM2649" s="63">
        <v>16.014247287443101</v>
      </c>
      <c r="AN2649" s="19"/>
      <c r="AO2649" s="26">
        <v>2.0296053824495199E-2</v>
      </c>
      <c r="AP2649" s="26">
        <v>-2.8610416879928401E-2</v>
      </c>
      <c r="AQ2649" s="26">
        <v>2.9409463340925899E-2</v>
      </c>
      <c r="AR2649" s="26">
        <v>-1.6848981053954E-2</v>
      </c>
      <c r="AS2649" s="24">
        <v>7</v>
      </c>
      <c r="AT2649" s="24">
        <v>5</v>
      </c>
      <c r="AU2649" s="24">
        <v>7</v>
      </c>
      <c r="AV2649" s="25">
        <v>5</v>
      </c>
      <c r="AW2649" s="19"/>
      <c r="AX2649" s="29">
        <v>4.84218316939223E-2</v>
      </c>
      <c r="AY2649" s="30">
        <v>0.56383049680698605</v>
      </c>
      <c r="AZ2649" s="30">
        <v>0.59377303684959803</v>
      </c>
      <c r="BA2649" s="30">
        <v>0.74367286800043098</v>
      </c>
      <c r="BB2649" s="62">
        <v>4.9845656358456798E-3</v>
      </c>
      <c r="BC2649" s="108">
        <v>-6.3689961837881102</v>
      </c>
      <c r="BD2649" s="22">
        <v>43747</v>
      </c>
      <c r="BE2649" s="22">
        <v>43783</v>
      </c>
      <c r="BF2649" s="24">
        <v>87</v>
      </c>
      <c r="BG2649" s="22">
        <v>43868</v>
      </c>
    </row>
    <row r="2650" spans="2:59" x14ac:dyDescent="0.25">
      <c r="B2650" s="17" t="s">
        <v>2664</v>
      </c>
      <c r="C2650" s="17" t="s">
        <v>6930</v>
      </c>
      <c r="D2650" s="17" t="s">
        <v>3443</v>
      </c>
      <c r="E2650" s="20" t="s">
        <v>7310</v>
      </c>
      <c r="F2650" s="20" t="s">
        <v>3152</v>
      </c>
      <c r="G2650" s="82" t="s">
        <v>7251</v>
      </c>
      <c r="H2650" s="85" t="s">
        <v>7268</v>
      </c>
      <c r="I2650" s="21" t="s">
        <v>7417</v>
      </c>
      <c r="J2650" s="21" t="s">
        <v>8826</v>
      </c>
      <c r="L2650" s="22">
        <v>44015</v>
      </c>
      <c r="M2650" s="98">
        <v>1398.7898999992799</v>
      </c>
      <c r="N2650" s="94">
        <v>1398.7898999992799</v>
      </c>
      <c r="O2650" s="94">
        <v>1401.1055999994301</v>
      </c>
      <c r="P2650" s="62">
        <f t="shared" si="41"/>
        <v>0.99834723378441204</v>
      </c>
      <c r="Q2650" s="22">
        <v>43984</v>
      </c>
      <c r="R2650" s="99">
        <v>129721854.101</v>
      </c>
      <c r="S2650" s="99">
        <v>152308824.53325</v>
      </c>
      <c r="T2650" s="19"/>
      <c r="U2650" s="23">
        <v>-2.1299591026036101E-4</v>
      </c>
      <c r="V2650" s="63">
        <v>-0.57932087784138298</v>
      </c>
      <c r="W2650" s="23">
        <v>1.2727881021419301E-3</v>
      </c>
      <c r="X2650" s="63">
        <v>-9.4754911544587195</v>
      </c>
      <c r="Y2650" s="23">
        <v>2.9110242869137399E-2</v>
      </c>
      <c r="Z2650" s="63">
        <v>16.111627667501999</v>
      </c>
      <c r="AA2650" s="23">
        <v>5.2837578836260897E-2</v>
      </c>
      <c r="AB2650" s="63">
        <v>22.1903735932719</v>
      </c>
      <c r="AC2650" s="23">
        <v>0.108600169778656</v>
      </c>
      <c r="AD2650" s="63">
        <v>30.927314225409599</v>
      </c>
      <c r="AE2650" s="23">
        <v>0.14180387377025899</v>
      </c>
      <c r="AF2650" s="64">
        <v>26.3737289609853</v>
      </c>
      <c r="AG2650" s="23">
        <v>7.7097411121940197E-4</v>
      </c>
      <c r="AH2650" s="63">
        <v>-6.0177283896337004</v>
      </c>
      <c r="AI2650" s="23">
        <v>3.2302870462444802E-2</v>
      </c>
      <c r="AJ2650" s="63">
        <v>13.316400018447901</v>
      </c>
      <c r="AK2650" s="23">
        <v>0.39878989999880998</v>
      </c>
      <c r="AL2650" s="23">
        <v>5.0130512719988501E-2</v>
      </c>
      <c r="AM2650" s="63">
        <v>30.553505934629399</v>
      </c>
      <c r="AN2650" s="19"/>
      <c r="AO2650" s="26">
        <v>2.0285206826883999E-2</v>
      </c>
      <c r="AP2650" s="26">
        <v>-2.8620869088626901E-2</v>
      </c>
      <c r="AQ2650" s="26">
        <v>2.90795256678393E-2</v>
      </c>
      <c r="AR2650" s="26">
        <v>-1.71745569296036E-2</v>
      </c>
      <c r="AS2650" s="24">
        <v>7</v>
      </c>
      <c r="AT2650" s="24">
        <v>5</v>
      </c>
      <c r="AU2650" s="24">
        <v>7</v>
      </c>
      <c r="AV2650" s="25">
        <v>5</v>
      </c>
      <c r="AW2650" s="19"/>
      <c r="AX2650" s="29">
        <v>4.8413701875979299E-2</v>
      </c>
      <c r="AY2650" s="30">
        <v>0.485978223630809</v>
      </c>
      <c r="AZ2650" s="30">
        <v>0.58043684714994004</v>
      </c>
      <c r="BA2650" s="30">
        <v>0.63987637168975198</v>
      </c>
      <c r="BB2650" s="62">
        <v>4.9836657544847203E-3</v>
      </c>
      <c r="BC2650" s="108">
        <v>-6.4050106764479997</v>
      </c>
      <c r="BD2650" s="22">
        <v>43747</v>
      </c>
      <c r="BE2650" s="22">
        <v>43783</v>
      </c>
      <c r="BF2650" s="24">
        <v>149</v>
      </c>
      <c r="BG2650" s="22">
        <v>43956</v>
      </c>
    </row>
    <row r="2651" spans="2:59" x14ac:dyDescent="0.25">
      <c r="B2651" s="17" t="s">
        <v>2665</v>
      </c>
      <c r="C2651" s="17" t="s">
        <v>6931</v>
      </c>
      <c r="D2651" s="17" t="s">
        <v>3444</v>
      </c>
      <c r="E2651" s="20" t="s">
        <v>7289</v>
      </c>
      <c r="F2651" s="20" t="s">
        <v>7248</v>
      </c>
      <c r="G2651" s="82" t="s">
        <v>7250</v>
      </c>
      <c r="H2651" s="85" t="s">
        <v>7257</v>
      </c>
      <c r="I2651" s="21" t="s">
        <v>7418</v>
      </c>
      <c r="J2651" s="21" t="s">
        <v>8827</v>
      </c>
      <c r="L2651" s="22">
        <v>44015</v>
      </c>
      <c r="M2651" s="98">
        <v>353549.56181621598</v>
      </c>
      <c r="N2651" s="94">
        <v>353549.56181621598</v>
      </c>
      <c r="O2651" s="94">
        <v>588121.941887856</v>
      </c>
      <c r="P2651" s="62">
        <f t="shared" si="41"/>
        <v>0.60115009598405933</v>
      </c>
      <c r="Q2651" s="22">
        <v>43854</v>
      </c>
      <c r="R2651" s="99">
        <v>94484.766734252902</v>
      </c>
      <c r="S2651" s="99">
        <v>449438.45783789101</v>
      </c>
      <c r="T2651" s="19"/>
      <c r="U2651" s="23">
        <v>-9.9589936289703508E-3</v>
      </c>
      <c r="V2651" s="63">
        <v>-1.5539206497123801</v>
      </c>
      <c r="W2651" s="23">
        <v>8.1398708913184195E-2</v>
      </c>
      <c r="X2651" s="63">
        <v>-1.46289907334722</v>
      </c>
      <c r="Y2651" s="23">
        <v>-0.36122830900945702</v>
      </c>
      <c r="Z2651" s="63">
        <v>-22.922227520379199</v>
      </c>
      <c r="AA2651" s="23">
        <v>-0.17066060764947899</v>
      </c>
      <c r="AB2651" s="63">
        <v>-0.15944505529478201</v>
      </c>
      <c r="AC2651" s="23">
        <v>4.0448533072776601E-3</v>
      </c>
      <c r="AD2651" s="63">
        <v>20.471782578271799</v>
      </c>
      <c r="AE2651" s="23">
        <v>-7.5959853757958606E-2</v>
      </c>
      <c r="AF2651" s="64">
        <v>4.59735620816355</v>
      </c>
      <c r="AG2651" s="23">
        <v>2.54881338405539E-2</v>
      </c>
      <c r="AH2651" s="63">
        <v>-3.54601241670025</v>
      </c>
      <c r="AI2651" s="23">
        <v>-0.33842916483059499</v>
      </c>
      <c r="AJ2651" s="63">
        <v>-23.756803510856098</v>
      </c>
      <c r="AK2651" s="23">
        <v>-0.26371451993792999</v>
      </c>
      <c r="AL2651" s="23">
        <v>-3.8289499294478398E-2</v>
      </c>
      <c r="AM2651" s="63">
        <v>-27.8379340584506</v>
      </c>
      <c r="AN2651" s="19"/>
      <c r="AO2651" s="26">
        <v>9.6792681803053698E-2</v>
      </c>
      <c r="AP2651" s="26">
        <v>-0.165006999503821</v>
      </c>
      <c r="AQ2651" s="26">
        <v>0.122448722006084</v>
      </c>
      <c r="AR2651" s="26">
        <v>-0.425498336157762</v>
      </c>
      <c r="AS2651" s="24">
        <v>9</v>
      </c>
      <c r="AT2651" s="24">
        <v>3</v>
      </c>
      <c r="AU2651" s="24">
        <v>4</v>
      </c>
      <c r="AV2651" s="25">
        <v>8</v>
      </c>
      <c r="AW2651" s="19"/>
      <c r="AX2651" s="29">
        <v>0.46364011306664898</v>
      </c>
      <c r="AY2651" s="30">
        <v>-0.301273079976909</v>
      </c>
      <c r="AZ2651" s="30">
        <v>6.9270897942260504E-2</v>
      </c>
      <c r="BA2651" s="30">
        <v>-0.380964787093035</v>
      </c>
      <c r="BB2651" s="62">
        <v>4.6356864823610497E-2</v>
      </c>
      <c r="BC2651" s="108">
        <v>-55.289019153453403</v>
      </c>
      <c r="BD2651" s="22">
        <v>43854</v>
      </c>
      <c r="BE2651" s="22">
        <v>43965</v>
      </c>
      <c r="BF2651" s="24"/>
      <c r="BG2651" s="22"/>
    </row>
    <row r="2652" spans="2:59" x14ac:dyDescent="0.25">
      <c r="B2652" s="17" t="s">
        <v>2666</v>
      </c>
      <c r="C2652" s="17" t="s">
        <v>6932</v>
      </c>
      <c r="D2652" s="17" t="s">
        <v>3444</v>
      </c>
      <c r="E2652" s="20" t="s">
        <v>7385</v>
      </c>
      <c r="F2652" s="20" t="s">
        <v>7248</v>
      </c>
      <c r="G2652" s="82" t="s">
        <v>7250</v>
      </c>
      <c r="H2652" s="85" t="s">
        <v>7257</v>
      </c>
      <c r="I2652" s="21" t="s">
        <v>7418</v>
      </c>
      <c r="J2652" s="21" t="s">
        <v>2982</v>
      </c>
      <c r="L2652" s="22">
        <v>44015</v>
      </c>
      <c r="M2652" s="98">
        <v>686633.089150429</v>
      </c>
      <c r="N2652" s="94">
        <v>686633.089150429</v>
      </c>
      <c r="O2652" s="94">
        <v>1139222.8764801</v>
      </c>
      <c r="P2652" s="62">
        <f t="shared" si="41"/>
        <v>0.60272059429840918</v>
      </c>
      <c r="Q2652" s="22">
        <v>43854</v>
      </c>
      <c r="R2652" s="99">
        <v>69093.076423950202</v>
      </c>
      <c r="S2652" s="99">
        <v>95723.293969726597</v>
      </c>
      <c r="T2652" s="19"/>
      <c r="U2652" s="23">
        <v>-9.9430500940798101E-3</v>
      </c>
      <c r="V2652" s="63">
        <v>-1.55232629622333</v>
      </c>
      <c r="W2652" s="23">
        <v>8.1924491210957101E-2</v>
      </c>
      <c r="X2652" s="63">
        <v>-1.4103208435699299</v>
      </c>
      <c r="Y2652" s="23">
        <v>-0.359341125783394</v>
      </c>
      <c r="Z2652" s="63">
        <v>-22.7335091977729</v>
      </c>
      <c r="AA2652" s="23">
        <v>-0.16571546680468599</v>
      </c>
      <c r="AB2652" s="63">
        <v>0.33506902918452403</v>
      </c>
      <c r="AC2652" s="23">
        <v>1.6800320274342102E-2</v>
      </c>
      <c r="AD2652" s="63">
        <v>21.747329274978298</v>
      </c>
      <c r="AE2652" s="23">
        <v>-4.9868349333337399E-2</v>
      </c>
      <c r="AF2652" s="64">
        <v>7.2065066506256699</v>
      </c>
      <c r="AG2652" s="23">
        <v>2.5538071176924901E-2</v>
      </c>
      <c r="AH2652" s="63">
        <v>-3.54101868306316</v>
      </c>
      <c r="AI2652" s="23">
        <v>-0.33644229995028602</v>
      </c>
      <c r="AJ2652" s="63">
        <v>-23.558117022825201</v>
      </c>
      <c r="AK2652" s="23">
        <v>0.42994937138224498</v>
      </c>
      <c r="AL2652" s="23">
        <v>4.6665960908285301E-2</v>
      </c>
      <c r="AM2652" s="63">
        <v>41.528455073596</v>
      </c>
      <c r="AN2652" s="19"/>
      <c r="AO2652" s="26">
        <v>9.6846067333972302E-2</v>
      </c>
      <c r="AP2652" s="26">
        <v>-0.164993507855688</v>
      </c>
      <c r="AQ2652" s="26">
        <v>0.12299702385469601</v>
      </c>
      <c r="AR2652" s="26">
        <v>-0.42520948083896698</v>
      </c>
      <c r="AS2652" s="24">
        <v>9</v>
      </c>
      <c r="AT2652" s="24">
        <v>3</v>
      </c>
      <c r="AU2652" s="24">
        <v>4</v>
      </c>
      <c r="AV2652" s="25">
        <v>8</v>
      </c>
      <c r="AW2652" s="19"/>
      <c r="AX2652" s="29">
        <v>0.46363565799663797</v>
      </c>
      <c r="AY2652" s="30">
        <v>-0.29047677984590298</v>
      </c>
      <c r="AZ2652" s="30">
        <v>7.9354581813504396E-2</v>
      </c>
      <c r="BA2652" s="30">
        <v>-0.367447059354163</v>
      </c>
      <c r="BB2652" s="62">
        <v>4.6357306795325702E-2</v>
      </c>
      <c r="BC2652" s="108">
        <v>-55.208547540532898</v>
      </c>
      <c r="BD2652" s="22">
        <v>43854</v>
      </c>
      <c r="BE2652" s="22">
        <v>43965</v>
      </c>
      <c r="BF2652" s="24"/>
      <c r="BG2652" s="22"/>
    </row>
    <row r="2653" spans="2:59" x14ac:dyDescent="0.25">
      <c r="B2653" s="17" t="s">
        <v>2667</v>
      </c>
      <c r="C2653" s="17" t="s">
        <v>6933</v>
      </c>
      <c r="D2653" s="17" t="s">
        <v>3444</v>
      </c>
      <c r="E2653" s="20" t="s">
        <v>7291</v>
      </c>
      <c r="F2653" s="20" t="s">
        <v>7248</v>
      </c>
      <c r="G2653" s="82" t="s">
        <v>7250</v>
      </c>
      <c r="H2653" s="85" t="s">
        <v>7257</v>
      </c>
      <c r="I2653" s="21" t="s">
        <v>7418</v>
      </c>
      <c r="J2653" s="21" t="s">
        <v>8828</v>
      </c>
      <c r="L2653" s="22">
        <v>44015</v>
      </c>
      <c r="M2653" s="98">
        <v>634346.08905410802</v>
      </c>
      <c r="N2653" s="94">
        <v>634346.08905410802</v>
      </c>
      <c r="O2653" s="94">
        <v>684724.20515918697</v>
      </c>
      <c r="P2653" s="62">
        <f t="shared" si="41"/>
        <v>0.9264256824492324</v>
      </c>
      <c r="Q2653" s="22">
        <v>43910</v>
      </c>
      <c r="R2653" s="99">
        <v>0</v>
      </c>
      <c r="S2653" s="99">
        <v>0</v>
      </c>
      <c r="T2653" s="19"/>
      <c r="U2653" s="23">
        <v>-1.50804248487475E-2</v>
      </c>
      <c r="V2653" s="63">
        <v>-2.0660637716901</v>
      </c>
      <c r="W2653" s="23">
        <v>2.69780037306191E-2</v>
      </c>
      <c r="X2653" s="63">
        <v>-6.9049695916037299</v>
      </c>
      <c r="Y2653" s="23">
        <v>6.6060252465831595E-2</v>
      </c>
      <c r="Z2653" s="63">
        <v>19.8066286271787</v>
      </c>
      <c r="AA2653" s="23">
        <v>0.180067517982097</v>
      </c>
      <c r="AB2653" s="63">
        <v>34.913367507862901</v>
      </c>
      <c r="AC2653" s="23">
        <v>0.444439741659444</v>
      </c>
      <c r="AD2653" s="63">
        <v>64.5112714135321</v>
      </c>
      <c r="AE2653" s="23">
        <v>0.35748953708040099</v>
      </c>
      <c r="AF2653" s="64">
        <v>47.942295291984898</v>
      </c>
      <c r="AG2653" s="23">
        <v>-1.5164878239375E-2</v>
      </c>
      <c r="AH2653" s="63">
        <v>-7.6113136246931399</v>
      </c>
      <c r="AI2653" s="23">
        <v>7.9718514140040497E-2</v>
      </c>
      <c r="AJ2653" s="63">
        <v>18.057964386214699</v>
      </c>
      <c r="AK2653" s="23">
        <v>0.32105895508721</v>
      </c>
      <c r="AL2653" s="23">
        <v>3.61467095099215E-2</v>
      </c>
      <c r="AM2653" s="63">
        <v>30.639413444092501</v>
      </c>
      <c r="AN2653" s="19"/>
      <c r="AO2653" s="26">
        <v>3.6556978096996297E-2</v>
      </c>
      <c r="AP2653" s="26">
        <v>-2.3708267339316101E-2</v>
      </c>
      <c r="AQ2653" s="26">
        <v>0.140306192692224</v>
      </c>
      <c r="AR2653" s="26">
        <v>-0.10097192876404699</v>
      </c>
      <c r="AS2653" s="24">
        <v>8</v>
      </c>
      <c r="AT2653" s="24">
        <v>4</v>
      </c>
      <c r="AU2653" s="24">
        <v>7</v>
      </c>
      <c r="AV2653" s="25">
        <v>5</v>
      </c>
      <c r="AW2653" s="19"/>
      <c r="AX2653" s="29">
        <v>0.136463825431274</v>
      </c>
      <c r="AY2653" s="30">
        <v>1.2166066292247699</v>
      </c>
      <c r="AZ2653" s="30">
        <v>0.93799946232866205</v>
      </c>
      <c r="BA2653" s="30">
        <v>1.9218887862734799</v>
      </c>
      <c r="BB2653" s="62">
        <v>1.4122305308719701E-2</v>
      </c>
      <c r="BC2653" s="108">
        <v>-11.8525517670932</v>
      </c>
      <c r="BD2653" s="22">
        <v>43910</v>
      </c>
      <c r="BE2653" s="22">
        <v>43990</v>
      </c>
      <c r="BF2653" s="24"/>
      <c r="BG2653" s="22"/>
    </row>
    <row r="2654" spans="2:59" x14ac:dyDescent="0.25">
      <c r="B2654" s="17" t="s">
        <v>2668</v>
      </c>
      <c r="C2654" s="17" t="s">
        <v>6934</v>
      </c>
      <c r="D2654" s="17" t="s">
        <v>3444</v>
      </c>
      <c r="E2654" s="20" t="s">
        <v>7387</v>
      </c>
      <c r="F2654" s="20" t="s">
        <v>7248</v>
      </c>
      <c r="G2654" s="82" t="s">
        <v>7250</v>
      </c>
      <c r="H2654" s="85" t="s">
        <v>7257</v>
      </c>
      <c r="I2654" s="21" t="s">
        <v>7418</v>
      </c>
      <c r="J2654" s="21" t="s">
        <v>2982</v>
      </c>
      <c r="L2654" s="22">
        <v>44015</v>
      </c>
      <c r="M2654" s="98">
        <v>563069.16175556195</v>
      </c>
      <c r="N2654" s="94">
        <v>563069.16175556195</v>
      </c>
      <c r="O2654" s="94">
        <v>924029.78023242997</v>
      </c>
      <c r="P2654" s="62">
        <f t="shared" si="41"/>
        <v>0.60936257012617911</v>
      </c>
      <c r="Q2654" s="22">
        <v>43854</v>
      </c>
      <c r="R2654" s="99">
        <v>1364884.2044121099</v>
      </c>
      <c r="S2654" s="99">
        <v>1397850.97706641</v>
      </c>
      <c r="T2654" s="19"/>
      <c r="U2654" s="23">
        <v>-9.8756969682653999E-3</v>
      </c>
      <c r="V2654" s="63">
        <v>-1.54559098364189</v>
      </c>
      <c r="W2654" s="23">
        <v>8.4136516834405498E-2</v>
      </c>
      <c r="X2654" s="63">
        <v>-1.18911828122509</v>
      </c>
      <c r="Y2654" s="23">
        <v>-0.35135488290165101</v>
      </c>
      <c r="Z2654" s="63">
        <v>-21.934884909598601</v>
      </c>
      <c r="AA2654" s="23">
        <v>-0.14464413749010399</v>
      </c>
      <c r="AB2654" s="63">
        <v>2.4422019606427101</v>
      </c>
      <c r="AC2654" s="23">
        <v>6.8771883452427601E-2</v>
      </c>
      <c r="AD2654" s="63">
        <v>26.944485592772299</v>
      </c>
      <c r="AE2654" s="23"/>
      <c r="AF2654" s="64"/>
      <c r="AG2654" s="23">
        <v>2.5747427733222101E-2</v>
      </c>
      <c r="AH2654" s="63">
        <v>-3.5200830274334298</v>
      </c>
      <c r="AI2654" s="23">
        <v>-0.328033396858955</v>
      </c>
      <c r="AJ2654" s="63">
        <v>-22.717226713692099</v>
      </c>
      <c r="AK2654" s="23">
        <v>-8.8164142200257603E-2</v>
      </c>
      <c r="AL2654" s="23">
        <v>-3.6760464588951401E-2</v>
      </c>
      <c r="AM2654" s="63">
        <v>16.573958319786499</v>
      </c>
      <c r="AN2654" s="19"/>
      <c r="AO2654" s="26">
        <v>9.7069945324619794E-2</v>
      </c>
      <c r="AP2654" s="26">
        <v>-0.16493662478576901</v>
      </c>
      <c r="AQ2654" s="26">
        <v>0.12529821302276101</v>
      </c>
      <c r="AR2654" s="26">
        <v>-0.423995284438133</v>
      </c>
      <c r="AS2654" s="24">
        <v>9</v>
      </c>
      <c r="AT2654" s="24">
        <v>3</v>
      </c>
      <c r="AU2654" s="24">
        <v>5</v>
      </c>
      <c r="AV2654" s="25">
        <v>7</v>
      </c>
      <c r="AW2654" s="19"/>
      <c r="AX2654" s="29">
        <v>0.464377327790717</v>
      </c>
      <c r="AY2654" s="30">
        <v>-0.26721744024735</v>
      </c>
      <c r="AZ2654" s="30">
        <v>7.6334976075031605E-2</v>
      </c>
      <c r="BA2654" s="30">
        <v>-0.33842867420571598</v>
      </c>
      <c r="BB2654" s="62">
        <v>4.6435139891545997E-2</v>
      </c>
      <c r="BC2654" s="108">
        <v>-54.868790457723698</v>
      </c>
      <c r="BD2654" s="22">
        <v>43854</v>
      </c>
      <c r="BE2654" s="22">
        <v>43965</v>
      </c>
      <c r="BF2654" s="24"/>
      <c r="BG2654" s="22"/>
    </row>
    <row r="2655" spans="2:59" x14ac:dyDescent="0.25">
      <c r="B2655" s="17" t="s">
        <v>2669</v>
      </c>
      <c r="C2655" s="17" t="s">
        <v>6935</v>
      </c>
      <c r="D2655" s="17" t="s">
        <v>3445</v>
      </c>
      <c r="E2655" s="20" t="s">
        <v>7289</v>
      </c>
      <c r="F2655" s="20" t="s">
        <v>3156</v>
      </c>
      <c r="G2655" s="82" t="s">
        <v>7255</v>
      </c>
      <c r="H2655" s="85" t="s">
        <v>7274</v>
      </c>
      <c r="I2655" s="21" t="s">
        <v>7417</v>
      </c>
      <c r="J2655" s="21" t="s">
        <v>8829</v>
      </c>
      <c r="L2655" s="22">
        <v>44015</v>
      </c>
      <c r="M2655" s="98">
        <v>1755.66709999926</v>
      </c>
      <c r="N2655" s="94">
        <v>1755.66709999926</v>
      </c>
      <c r="O2655" s="94">
        <v>1755.66709999926</v>
      </c>
      <c r="P2655" s="62">
        <f t="shared" si="41"/>
        <v>1</v>
      </c>
      <c r="Q2655" s="22">
        <v>44015</v>
      </c>
      <c r="R2655" s="99">
        <v>289593160.00800002</v>
      </c>
      <c r="S2655" s="99">
        <v>291223036.36549997</v>
      </c>
      <c r="T2655" s="19"/>
      <c r="U2655" s="23">
        <v>3.3035976230166899E-6</v>
      </c>
      <c r="V2655" s="63">
        <v>-0.55769092705304502</v>
      </c>
      <c r="W2655" s="23">
        <v>1.00142906376277E-4</v>
      </c>
      <c r="X2655" s="63">
        <v>-9.5927556740352902</v>
      </c>
      <c r="Y2655" s="23">
        <v>5.8190446234220898E-3</v>
      </c>
      <c r="Z2655" s="63">
        <v>13.782507842930499</v>
      </c>
      <c r="AA2655" s="23">
        <v>1.4767669221328101E-2</v>
      </c>
      <c r="AB2655" s="63">
        <v>18.383382631785899</v>
      </c>
      <c r="AC2655" s="23">
        <v>3.8005598960808101E-2</v>
      </c>
      <c r="AD2655" s="63">
        <v>23.867857143603</v>
      </c>
      <c r="AE2655" s="23">
        <v>5.9968012599711101E-2</v>
      </c>
      <c r="AF2655" s="64">
        <v>18.190142843930499</v>
      </c>
      <c r="AG2655" s="23">
        <v>9.9678200058406202E-6</v>
      </c>
      <c r="AH2655" s="63">
        <v>-6.0938290187550601</v>
      </c>
      <c r="AI2655" s="23">
        <v>5.9290593871992297E-3</v>
      </c>
      <c r="AJ2655" s="63">
        <v>10.6790189109306</v>
      </c>
      <c r="AK2655" s="23">
        <v>0.74384383877273696</v>
      </c>
      <c r="AL2655" s="23">
        <v>3.5260000589914901E-2</v>
      </c>
      <c r="AM2655" s="63">
        <v>-59.515206631040201</v>
      </c>
      <c r="AN2655" s="19"/>
      <c r="AO2655" s="26">
        <v>7.9705177631694802E-4</v>
      </c>
      <c r="AP2655" s="26">
        <v>3.3035976230166899E-6</v>
      </c>
      <c r="AQ2655" s="26">
        <v>2.17013903784391E-3</v>
      </c>
      <c r="AR2655" s="26">
        <v>9.9678200058406202E-6</v>
      </c>
      <c r="AS2655" s="24">
        <v>12</v>
      </c>
      <c r="AT2655" s="24">
        <v>0</v>
      </c>
      <c r="AU2655" s="24">
        <v>7</v>
      </c>
      <c r="AV2655" s="25">
        <v>5</v>
      </c>
      <c r="AW2655" s="19"/>
      <c r="AX2655" s="29">
        <v>1.1398529513974201E-3</v>
      </c>
      <c r="AY2655" s="30">
        <v>-13.270034896238901</v>
      </c>
      <c r="AZ2655" s="30">
        <v>0.442506874290302</v>
      </c>
      <c r="BA2655" s="30">
        <v>-12.7062260689127</v>
      </c>
      <c r="BB2655" s="62">
        <v>1.17789864240336E-4</v>
      </c>
      <c r="BC2655" s="108">
        <v>0</v>
      </c>
      <c r="BD2655" s="22">
        <v>44015</v>
      </c>
      <c r="BE2655" s="22"/>
      <c r="BF2655" s="24"/>
      <c r="BG2655" s="22"/>
    </row>
    <row r="2656" spans="2:59" x14ac:dyDescent="0.25">
      <c r="B2656" s="17" t="s">
        <v>2670</v>
      </c>
      <c r="C2656" s="17" t="s">
        <v>6936</v>
      </c>
      <c r="D2656" s="17" t="s">
        <v>3445</v>
      </c>
      <c r="E2656" s="20" t="s">
        <v>7290</v>
      </c>
      <c r="F2656" s="20" t="s">
        <v>3156</v>
      </c>
      <c r="G2656" s="82" t="s">
        <v>7255</v>
      </c>
      <c r="H2656" s="85" t="s">
        <v>7274</v>
      </c>
      <c r="I2656" s="21" t="s">
        <v>7417</v>
      </c>
      <c r="J2656" s="21" t="s">
        <v>8830</v>
      </c>
      <c r="L2656" s="22">
        <v>44015</v>
      </c>
      <c r="M2656" s="98">
        <v>1664.92300000042</v>
      </c>
      <c r="N2656" s="94">
        <v>1664.92300000042</v>
      </c>
      <c r="O2656" s="94">
        <v>1664.92300000042</v>
      </c>
      <c r="P2656" s="62">
        <f t="shared" si="41"/>
        <v>1</v>
      </c>
      <c r="Q2656" s="22">
        <v>44015</v>
      </c>
      <c r="R2656" s="99">
        <v>300833658.87800002</v>
      </c>
      <c r="S2656" s="99">
        <v>317699891.75050002</v>
      </c>
      <c r="T2656" s="19"/>
      <c r="U2656" s="23">
        <v>3.3034666557796299E-6</v>
      </c>
      <c r="V2656" s="63">
        <v>-0.55769094014976905</v>
      </c>
      <c r="W2656" s="23">
        <v>1.00134777312633E-4</v>
      </c>
      <c r="X2656" s="63">
        <v>-9.5927564869343804</v>
      </c>
      <c r="Y2656" s="23">
        <v>4.7554589709761803E-3</v>
      </c>
      <c r="Z2656" s="63">
        <v>13.6761492776859</v>
      </c>
      <c r="AA2656" s="23">
        <v>1.1871841628817501E-2</v>
      </c>
      <c r="AB2656" s="63">
        <v>18.093799872527601</v>
      </c>
      <c r="AC2656" s="23">
        <v>3.1354886363260399E-2</v>
      </c>
      <c r="AD2656" s="63">
        <v>23.202785883855501</v>
      </c>
      <c r="AE2656" s="23">
        <v>4.9423316793763702E-2</v>
      </c>
      <c r="AF2656" s="64">
        <v>17.135673263343101</v>
      </c>
      <c r="AG2656" s="23">
        <v>9.9705303000519103E-6</v>
      </c>
      <c r="AH2656" s="63">
        <v>-6.0938287477256399</v>
      </c>
      <c r="AI2656" s="23">
        <v>4.8358680105593504E-3</v>
      </c>
      <c r="AJ2656" s="63">
        <v>10.5696997732593</v>
      </c>
      <c r="AK2656" s="23">
        <v>0.654943689551437</v>
      </c>
      <c r="AL2656" s="23">
        <v>3.1889933610727901E-2</v>
      </c>
      <c r="AM2656" s="63">
        <v>-68.405221553170094</v>
      </c>
      <c r="AN2656" s="19"/>
      <c r="AO2656" s="26">
        <v>7.87235729148961E-4</v>
      </c>
      <c r="AP2656" s="26">
        <v>3.3034666557796299E-6</v>
      </c>
      <c r="AQ2656" s="26">
        <v>1.9857867773680499E-3</v>
      </c>
      <c r="AR2656" s="26">
        <v>9.9705303000519103E-6</v>
      </c>
      <c r="AS2656" s="24">
        <v>12</v>
      </c>
      <c r="AT2656" s="24">
        <v>0</v>
      </c>
      <c r="AU2656" s="24">
        <v>7</v>
      </c>
      <c r="AV2656" s="25">
        <v>5</v>
      </c>
      <c r="AW2656" s="19"/>
      <c r="AX2656" s="29">
        <v>1.0739387616513301E-3</v>
      </c>
      <c r="AY2656" s="30">
        <v>-16.4654488227388</v>
      </c>
      <c r="AZ2656" s="30">
        <v>0.43319833857867701</v>
      </c>
      <c r="BA2656" s="30">
        <v>-13.666233231400801</v>
      </c>
      <c r="BB2656" s="62">
        <v>1.10979914663858E-4</v>
      </c>
      <c r="BC2656" s="108">
        <v>0</v>
      </c>
      <c r="BD2656" s="22">
        <v>44015</v>
      </c>
      <c r="BE2656" s="22"/>
      <c r="BF2656" s="24"/>
      <c r="BG2656" s="22"/>
    </row>
    <row r="2657" spans="2:59" x14ac:dyDescent="0.25">
      <c r="B2657" s="17" t="s">
        <v>2671</v>
      </c>
      <c r="C2657" s="17" t="s">
        <v>6937</v>
      </c>
      <c r="D2657" s="17" t="s">
        <v>3445</v>
      </c>
      <c r="E2657" s="20" t="s">
        <v>7314</v>
      </c>
      <c r="F2657" s="20" t="s">
        <v>3156</v>
      </c>
      <c r="G2657" s="82" t="s">
        <v>7255</v>
      </c>
      <c r="H2657" s="85" t="s">
        <v>7274</v>
      </c>
      <c r="I2657" s="21" t="s">
        <v>7417</v>
      </c>
      <c r="J2657" s="21" t="s">
        <v>2982</v>
      </c>
      <c r="L2657" s="22">
        <v>44015</v>
      </c>
      <c r="M2657" s="98">
        <v>1015.20729999989</v>
      </c>
      <c r="N2657" s="94">
        <v>1015.20729999989</v>
      </c>
      <c r="O2657" s="94">
        <v>1015.20729999989</v>
      </c>
      <c r="P2657" s="62">
        <f t="shared" si="41"/>
        <v>1</v>
      </c>
      <c r="Q2657" s="22">
        <v>44015</v>
      </c>
      <c r="R2657" s="99">
        <v>0</v>
      </c>
      <c r="S2657" s="99">
        <v>680950.69113769499</v>
      </c>
      <c r="T2657" s="19"/>
      <c r="U2657" s="23">
        <v>0</v>
      </c>
      <c r="V2657" s="63">
        <v>-0.55802128681534702</v>
      </c>
      <c r="W2657" s="23">
        <v>0</v>
      </c>
      <c r="X2657" s="63">
        <v>-9.6027699646656401</v>
      </c>
      <c r="Y2657" s="23">
        <v>2.1725428214267599E-3</v>
      </c>
      <c r="Z2657" s="63">
        <v>13.417857662731</v>
      </c>
      <c r="AA2657" s="23">
        <v>1.50390065336978E-2</v>
      </c>
      <c r="AB2657" s="63">
        <v>18.410516363015599</v>
      </c>
      <c r="AC2657" s="23"/>
      <c r="AD2657" s="63"/>
      <c r="AE2657" s="23"/>
      <c r="AF2657" s="64"/>
      <c r="AG2657" s="23">
        <v>0</v>
      </c>
      <c r="AH2657" s="63">
        <v>-6.0948258007556397</v>
      </c>
      <c r="AI2657" s="23">
        <v>2.3458990654035001E-3</v>
      </c>
      <c r="AJ2657" s="63">
        <v>10.3207028787438</v>
      </c>
      <c r="AK2657" s="23">
        <v>1.51226387715724E-2</v>
      </c>
      <c r="AL2657" s="23">
        <v>1.44855743037624E-2</v>
      </c>
      <c r="AM2657" s="63">
        <v>17.663865164213298</v>
      </c>
      <c r="AN2657" s="19"/>
      <c r="AO2657" s="26">
        <v>2.4501902043994099E-4</v>
      </c>
      <c r="AP2657" s="26">
        <v>0</v>
      </c>
      <c r="AQ2657" s="26">
        <v>2.3459863587049802E-3</v>
      </c>
      <c r="AR2657" s="26">
        <v>0</v>
      </c>
      <c r="AS2657" s="24">
        <v>7</v>
      </c>
      <c r="AT2657" s="24">
        <v>0</v>
      </c>
      <c r="AU2657" s="24">
        <v>7</v>
      </c>
      <c r="AV2657" s="25">
        <v>5</v>
      </c>
      <c r="AW2657" s="19"/>
      <c r="AX2657" s="29">
        <v>1.00274253208568E-3</v>
      </c>
      <c r="AY2657" s="30">
        <v>-14.438762211997499</v>
      </c>
      <c r="AZ2657" s="30">
        <v>0.44274256701373799</v>
      </c>
      <c r="BA2657" s="30">
        <v>-11.7296805233927</v>
      </c>
      <c r="BB2657" s="62">
        <v>1.03603740353293E-4</v>
      </c>
      <c r="BC2657" s="108">
        <v>0</v>
      </c>
      <c r="BD2657" s="22">
        <v>43871</v>
      </c>
      <c r="BE2657" s="22"/>
      <c r="BF2657" s="24"/>
      <c r="BG2657" s="22"/>
    </row>
    <row r="2658" spans="2:59" x14ac:dyDescent="0.25">
      <c r="B2658" s="17" t="s">
        <v>2672</v>
      </c>
      <c r="C2658" s="17" t="s">
        <v>6938</v>
      </c>
      <c r="D2658" s="17" t="s">
        <v>3445</v>
      </c>
      <c r="E2658" s="20" t="s">
        <v>7315</v>
      </c>
      <c r="F2658" s="20" t="s">
        <v>3156</v>
      </c>
      <c r="G2658" s="82" t="s">
        <v>7255</v>
      </c>
      <c r="H2658" s="85" t="s">
        <v>7274</v>
      </c>
      <c r="I2658" s="21" t="s">
        <v>7417</v>
      </c>
      <c r="J2658" s="21" t="s">
        <v>8831</v>
      </c>
      <c r="L2658" s="22">
        <v>44015</v>
      </c>
      <c r="M2658" s="98">
        <v>1572.60249999911</v>
      </c>
      <c r="N2658" s="94">
        <v>1572.60249999911</v>
      </c>
      <c r="O2658" s="94">
        <v>1572.60249999911</v>
      </c>
      <c r="P2658" s="62">
        <f t="shared" si="41"/>
        <v>1</v>
      </c>
      <c r="Q2658" s="22">
        <v>44015</v>
      </c>
      <c r="R2658" s="99">
        <v>294462244.84899998</v>
      </c>
      <c r="S2658" s="99">
        <v>297215640.49299997</v>
      </c>
      <c r="T2658" s="19"/>
      <c r="U2658" s="23">
        <v>3.37021992891096E-6</v>
      </c>
      <c r="V2658" s="63">
        <v>-0.55768426482245603</v>
      </c>
      <c r="W2658" s="23">
        <v>1.00162484159227E-4</v>
      </c>
      <c r="X2658" s="63">
        <v>-9.5927537162497192</v>
      </c>
      <c r="Y2658" s="23">
        <v>3.6761831524927402E-3</v>
      </c>
      <c r="Z2658" s="63">
        <v>13.5682216958376</v>
      </c>
      <c r="AA2658" s="23">
        <v>8.6648444103048002E-3</v>
      </c>
      <c r="AB2658" s="63">
        <v>17.773100150690901</v>
      </c>
      <c r="AC2658" s="23">
        <v>2.3812889019609401E-2</v>
      </c>
      <c r="AD2658" s="63">
        <v>22.448586149490399</v>
      </c>
      <c r="AE2658" s="23">
        <v>3.74192011968262E-2</v>
      </c>
      <c r="AF2658" s="64">
        <v>15.935261703649299</v>
      </c>
      <c r="AG2658" s="23">
        <v>9.9835506262024898E-6</v>
      </c>
      <c r="AH2658" s="63">
        <v>-6.0938274456930204</v>
      </c>
      <c r="AI2658" s="23">
        <v>3.7221783622953799E-3</v>
      </c>
      <c r="AJ2658" s="63">
        <v>10.4583308084402</v>
      </c>
      <c r="AK2658" s="23">
        <v>0.56437389332160803</v>
      </c>
      <c r="AL2658" s="23">
        <v>2.82772859427496E-2</v>
      </c>
      <c r="AM2658" s="63">
        <v>-77.462201176211195</v>
      </c>
      <c r="AN2658" s="19"/>
      <c r="AO2658" s="26">
        <v>7.7584863174706697E-4</v>
      </c>
      <c r="AP2658" s="26">
        <v>3.3066426112782202E-6</v>
      </c>
      <c r="AQ2658" s="26">
        <v>1.9151194192090801E-3</v>
      </c>
      <c r="AR2658" s="26">
        <v>9.9835506262024898E-6</v>
      </c>
      <c r="AS2658" s="24">
        <v>12</v>
      </c>
      <c r="AT2658" s="24">
        <v>0</v>
      </c>
      <c r="AU2658" s="24">
        <v>7</v>
      </c>
      <c r="AV2658" s="25">
        <v>5</v>
      </c>
      <c r="AW2658" s="19"/>
      <c r="AX2658" s="29">
        <v>1.01313352593706E-3</v>
      </c>
      <c r="AY2658" s="30">
        <v>-20.1160276840092</v>
      </c>
      <c r="AZ2658" s="30">
        <v>0.42287503831676099</v>
      </c>
      <c r="BA2658" s="30">
        <v>-14.3944940859074</v>
      </c>
      <c r="BB2658" s="62">
        <v>1.0469796877828201E-4</v>
      </c>
      <c r="BC2658" s="108">
        <v>0</v>
      </c>
      <c r="BD2658" s="22">
        <v>44015</v>
      </c>
      <c r="BE2658" s="22"/>
      <c r="BF2658" s="24"/>
      <c r="BG2658" s="22"/>
    </row>
    <row r="2659" spans="2:59" x14ac:dyDescent="0.25">
      <c r="B2659" s="17" t="s">
        <v>2673</v>
      </c>
      <c r="C2659" s="17" t="s">
        <v>6939</v>
      </c>
      <c r="D2659" s="17" t="s">
        <v>3445</v>
      </c>
      <c r="E2659" s="20" t="s">
        <v>7293</v>
      </c>
      <c r="F2659" s="20" t="s">
        <v>3156</v>
      </c>
      <c r="G2659" s="82" t="s">
        <v>7255</v>
      </c>
      <c r="H2659" s="85" t="s">
        <v>7274</v>
      </c>
      <c r="I2659" s="21" t="s">
        <v>7417</v>
      </c>
      <c r="J2659" s="21" t="s">
        <v>8832</v>
      </c>
      <c r="L2659" s="22">
        <v>44015</v>
      </c>
      <c r="M2659" s="98">
        <v>1094.7078000009101</v>
      </c>
      <c r="N2659" s="94">
        <v>1094.7078000009101</v>
      </c>
      <c r="O2659" s="94">
        <v>1094.7078000009101</v>
      </c>
      <c r="P2659" s="62">
        <f t="shared" si="41"/>
        <v>1</v>
      </c>
      <c r="Q2659" s="22">
        <v>44015</v>
      </c>
      <c r="R2659" s="99">
        <v>103466866.55500001</v>
      </c>
      <c r="S2659" s="99">
        <v>158979039.28725001</v>
      </c>
      <c r="T2659" s="19"/>
      <c r="U2659" s="23">
        <v>1.21495104394853E-5</v>
      </c>
      <c r="V2659" s="63">
        <v>-0.55680633577139804</v>
      </c>
      <c r="W2659" s="23">
        <v>4.2193433546344701E-4</v>
      </c>
      <c r="X2659" s="63">
        <v>-9.5605765311193007</v>
      </c>
      <c r="Y2659" s="23">
        <v>8.8017719099298102E-3</v>
      </c>
      <c r="Z2659" s="63">
        <v>14.080780571574</v>
      </c>
      <c r="AA2659" s="23">
        <v>2.1135593193321301E-2</v>
      </c>
      <c r="AB2659" s="63">
        <v>19.020175028999802</v>
      </c>
      <c r="AC2659" s="23">
        <v>5.1518769576432498E-2</v>
      </c>
      <c r="AD2659" s="63">
        <v>25.21917420518</v>
      </c>
      <c r="AE2659" s="23">
        <v>8.0807747719518402E-2</v>
      </c>
      <c r="AF2659" s="64">
        <v>20.274116355925798</v>
      </c>
      <c r="AG2659" s="23">
        <v>3.6997542338212999E-5</v>
      </c>
      <c r="AH2659" s="63">
        <v>-6.0911260465218202</v>
      </c>
      <c r="AI2659" s="23">
        <v>8.9663445269252406E-3</v>
      </c>
      <c r="AJ2659" s="63">
        <v>10.9827474249032</v>
      </c>
      <c r="AK2659" s="23">
        <v>9.3506146096915502E-2</v>
      </c>
      <c r="AL2659" s="23">
        <v>2.5633217754148101E-2</v>
      </c>
      <c r="AM2659" s="63">
        <v>10.7915335137513</v>
      </c>
      <c r="AN2659" s="19"/>
      <c r="AO2659" s="26">
        <v>8.1498725739947997E-4</v>
      </c>
      <c r="AP2659" s="26">
        <v>1.21495104394853E-5</v>
      </c>
      <c r="AQ2659" s="26">
        <v>2.70867726612778E-3</v>
      </c>
      <c r="AR2659" s="26">
        <v>3.6997542338212999E-5</v>
      </c>
      <c r="AS2659" s="24">
        <v>12</v>
      </c>
      <c r="AT2659" s="24">
        <v>0</v>
      </c>
      <c r="AU2659" s="24">
        <v>7</v>
      </c>
      <c r="AV2659" s="25">
        <v>5</v>
      </c>
      <c r="AW2659" s="19"/>
      <c r="AX2659" s="29">
        <v>1.24817171734321E-3</v>
      </c>
      <c r="AY2659" s="30">
        <v>-7.32113829231821</v>
      </c>
      <c r="AZ2659" s="30">
        <v>0.46291223329217202</v>
      </c>
      <c r="BA2659" s="30">
        <v>-9.6941866794222697</v>
      </c>
      <c r="BB2659" s="62">
        <v>1.2898239985602799E-4</v>
      </c>
      <c r="BC2659" s="108">
        <v>0</v>
      </c>
      <c r="BD2659" s="22">
        <v>44015</v>
      </c>
      <c r="BE2659" s="22"/>
      <c r="BF2659" s="24"/>
      <c r="BG2659" s="22"/>
    </row>
    <row r="2660" spans="2:59" x14ac:dyDescent="0.25">
      <c r="B2660" s="17" t="s">
        <v>2674</v>
      </c>
      <c r="C2660" s="17" t="s">
        <v>6940</v>
      </c>
      <c r="D2660" s="17" t="s">
        <v>3445</v>
      </c>
      <c r="E2660" s="20" t="s">
        <v>7294</v>
      </c>
      <c r="F2660" s="20" t="s">
        <v>3156</v>
      </c>
      <c r="G2660" s="82" t="s">
        <v>7255</v>
      </c>
      <c r="H2660" s="85" t="s">
        <v>7274</v>
      </c>
      <c r="I2660" s="21" t="s">
        <v>7417</v>
      </c>
      <c r="J2660" s="21" t="s">
        <v>8833</v>
      </c>
      <c r="L2660" s="22">
        <v>44015</v>
      </c>
      <c r="M2660" s="98">
        <v>1268.3746000006799</v>
      </c>
      <c r="N2660" s="94">
        <v>1268.3746000006799</v>
      </c>
      <c r="O2660" s="94">
        <v>1268.3746000006799</v>
      </c>
      <c r="P2660" s="62">
        <f t="shared" si="41"/>
        <v>1</v>
      </c>
      <c r="Q2660" s="22">
        <v>44015</v>
      </c>
      <c r="R2660" s="99">
        <v>644797368.62399995</v>
      </c>
      <c r="S2660" s="99">
        <v>380392869.1505</v>
      </c>
      <c r="T2660" s="19"/>
      <c r="U2660" s="23">
        <v>1.00129163911333E-5</v>
      </c>
      <c r="V2660" s="63">
        <v>-0.55701999517623302</v>
      </c>
      <c r="W2660" s="23">
        <v>3.7889596751483601E-4</v>
      </c>
      <c r="X2660" s="63">
        <v>-9.5648803679214307</v>
      </c>
      <c r="Y2660" s="23">
        <v>8.4593336450780009E-3</v>
      </c>
      <c r="Z2660" s="63">
        <v>14.0465367450961</v>
      </c>
      <c r="AA2660" s="23">
        <v>2.0737793172884302E-2</v>
      </c>
      <c r="AB2660" s="63">
        <v>18.980395026941601</v>
      </c>
      <c r="AC2660" s="23">
        <v>5.0732491356029599E-2</v>
      </c>
      <c r="AD2660" s="63">
        <v>25.140546383132499</v>
      </c>
      <c r="AE2660" s="23">
        <v>7.9633319084678106E-2</v>
      </c>
      <c r="AF2660" s="64">
        <v>20.156673492427199</v>
      </c>
      <c r="AG2660" s="23">
        <v>2.9960501706227701E-5</v>
      </c>
      <c r="AH2660" s="63">
        <v>-6.0918297505850196</v>
      </c>
      <c r="AI2660" s="23">
        <v>8.6211640391411493E-3</v>
      </c>
      <c r="AJ2660" s="63">
        <v>10.9482293761248</v>
      </c>
      <c r="AK2660" s="23">
        <v>0.26821556576760502</v>
      </c>
      <c r="AL2660" s="23">
        <v>3.27162192188553E-2</v>
      </c>
      <c r="AM2660" s="63">
        <v>28.1931298184791</v>
      </c>
      <c r="AN2660" s="19"/>
      <c r="AO2660" s="26">
        <v>8.0186973718809895E-4</v>
      </c>
      <c r="AP2660" s="26">
        <v>9.9341705208644305E-6</v>
      </c>
      <c r="AQ2660" s="26">
        <v>2.5435925181227499E-3</v>
      </c>
      <c r="AR2660" s="26">
        <v>2.9960501706227701E-5</v>
      </c>
      <c r="AS2660" s="24">
        <v>12</v>
      </c>
      <c r="AT2660" s="24">
        <v>0</v>
      </c>
      <c r="AU2660" s="24">
        <v>7</v>
      </c>
      <c r="AV2660" s="25">
        <v>5</v>
      </c>
      <c r="AW2660" s="19"/>
      <c r="AX2660" s="29">
        <v>1.23479490936575E-3</v>
      </c>
      <c r="AY2660" s="30">
        <v>-7.7161160482501101</v>
      </c>
      <c r="AZ2660" s="30">
        <v>0.46163087454533502</v>
      </c>
      <c r="BA2660" s="30">
        <v>-9.9151930632942804</v>
      </c>
      <c r="BB2660" s="62">
        <v>1.2759919885155601E-4</v>
      </c>
      <c r="BC2660" s="108">
        <v>0</v>
      </c>
      <c r="BD2660" s="22">
        <v>44015</v>
      </c>
      <c r="BE2660" s="22"/>
      <c r="BF2660" s="24"/>
      <c r="BG2660" s="22"/>
    </row>
    <row r="2661" spans="2:59" x14ac:dyDescent="0.25">
      <c r="B2661" s="17" t="s">
        <v>2675</v>
      </c>
      <c r="C2661" s="17" t="s">
        <v>6941</v>
      </c>
      <c r="D2661" s="17" t="s">
        <v>3445</v>
      </c>
      <c r="E2661" s="20" t="s">
        <v>7316</v>
      </c>
      <c r="F2661" s="20" t="s">
        <v>3156</v>
      </c>
      <c r="G2661" s="82" t="s">
        <v>7255</v>
      </c>
      <c r="H2661" s="85" t="s">
        <v>7274</v>
      </c>
      <c r="I2661" s="21" t="s">
        <v>7417</v>
      </c>
      <c r="J2661" s="21" t="s">
        <v>2982</v>
      </c>
      <c r="L2661" s="22">
        <v>44015</v>
      </c>
      <c r="M2661" s="98">
        <v>1138.45390000008</v>
      </c>
      <c r="N2661" s="94">
        <v>1138.45390000008</v>
      </c>
      <c r="O2661" s="94">
        <v>1138.45390000008</v>
      </c>
      <c r="P2661" s="62">
        <f t="shared" si="41"/>
        <v>1</v>
      </c>
      <c r="Q2661" s="22">
        <v>44015</v>
      </c>
      <c r="R2661" s="99">
        <v>4739223.0360000003</v>
      </c>
      <c r="S2661" s="99">
        <v>4822257.4803359397</v>
      </c>
      <c r="T2661" s="19"/>
      <c r="U2661" s="23">
        <v>1.13312853500247E-5</v>
      </c>
      <c r="V2661" s="63">
        <v>-0.55688815828034399</v>
      </c>
      <c r="W2661" s="23">
        <v>3.9718738480587501E-4</v>
      </c>
      <c r="X2661" s="63">
        <v>-9.5630512261850509</v>
      </c>
      <c r="Y2661" s="23">
        <v>8.6506480965908798E-3</v>
      </c>
      <c r="Z2661" s="63">
        <v>14.065668190247401</v>
      </c>
      <c r="AA2661" s="23">
        <v>2.0828067210459301E-2</v>
      </c>
      <c r="AB2661" s="63">
        <v>18.9894224306918</v>
      </c>
      <c r="AC2661" s="23">
        <v>5.0735844833980102E-2</v>
      </c>
      <c r="AD2661" s="63">
        <v>25.140881730942102</v>
      </c>
      <c r="AE2661" s="23">
        <v>7.96785737384198E-2</v>
      </c>
      <c r="AF2661" s="64">
        <v>20.161198957794099</v>
      </c>
      <c r="AG2661" s="23">
        <v>3.4521694033173797E-5</v>
      </c>
      <c r="AH2661" s="63">
        <v>-6.0913736313523303</v>
      </c>
      <c r="AI2661" s="23">
        <v>8.8126923619711306E-3</v>
      </c>
      <c r="AJ2661" s="63">
        <v>10.967382208400499</v>
      </c>
      <c r="AK2661" s="23">
        <v>0.13832834238390199</v>
      </c>
      <c r="AL2661" s="23">
        <v>2.86711413555167E-2</v>
      </c>
      <c r="AM2661" s="63">
        <v>0.48525001021334901</v>
      </c>
      <c r="AN2661" s="19"/>
      <c r="AO2661" s="26">
        <v>8.1411506653239496E-4</v>
      </c>
      <c r="AP2661" s="26">
        <v>1.13312853500247E-5</v>
      </c>
      <c r="AQ2661" s="26">
        <v>2.68391713689198E-3</v>
      </c>
      <c r="AR2661" s="26">
        <v>3.4521694033173797E-5</v>
      </c>
      <c r="AS2661" s="24">
        <v>12</v>
      </c>
      <c r="AT2661" s="24">
        <v>0</v>
      </c>
      <c r="AU2661" s="24">
        <v>7</v>
      </c>
      <c r="AV2661" s="25">
        <v>5</v>
      </c>
      <c r="AW2661" s="19"/>
      <c r="AX2661" s="29">
        <v>1.24307293868583E-3</v>
      </c>
      <c r="AY2661" s="30">
        <v>-7.58512659047119</v>
      </c>
      <c r="AZ2661" s="30">
        <v>0.46192934067857999</v>
      </c>
      <c r="BA2661" s="30">
        <v>-9.8782960420503496</v>
      </c>
      <c r="BB2661" s="62">
        <v>1.28455511937204E-4</v>
      </c>
      <c r="BC2661" s="108">
        <v>0</v>
      </c>
      <c r="BD2661" s="22">
        <v>44015</v>
      </c>
      <c r="BE2661" s="22"/>
      <c r="BF2661" s="24"/>
      <c r="BG2661" s="22"/>
    </row>
    <row r="2662" spans="2:59" x14ac:dyDescent="0.25">
      <c r="B2662" s="17" t="s">
        <v>2676</v>
      </c>
      <c r="C2662" s="17" t="s">
        <v>6942</v>
      </c>
      <c r="D2662" s="17" t="s">
        <v>3446</v>
      </c>
      <c r="E2662" s="20" t="s">
        <v>7289</v>
      </c>
      <c r="F2662" s="20" t="s">
        <v>3166</v>
      </c>
      <c r="G2662" s="82" t="s">
        <v>7251</v>
      </c>
      <c r="H2662" s="85" t="s">
        <v>2982</v>
      </c>
      <c r="I2662" s="21" t="s">
        <v>7417</v>
      </c>
      <c r="J2662" s="21" t="s">
        <v>2982</v>
      </c>
      <c r="L2662" s="22">
        <v>44015</v>
      </c>
      <c r="M2662" s="98">
        <v>1017.85819999967</v>
      </c>
      <c r="N2662" s="94">
        <v>1017.85819999967</v>
      </c>
      <c r="O2662" s="94">
        <v>1017.87799999956</v>
      </c>
      <c r="P2662" s="62">
        <f t="shared" si="41"/>
        <v>0.9999805477671293</v>
      </c>
      <c r="Q2662" s="22">
        <v>44008</v>
      </c>
      <c r="R2662" s="99">
        <v>5767160.2889999999</v>
      </c>
      <c r="S2662" s="99">
        <v>2216330.1589843798</v>
      </c>
      <c r="T2662" s="19"/>
      <c r="U2662" s="23">
        <v>-9.8245436674915296E-7</v>
      </c>
      <c r="V2662" s="63">
        <v>-0.55811953225202204</v>
      </c>
      <c r="W2662" s="23">
        <v>2.42672304011649E-5</v>
      </c>
      <c r="X2662" s="63">
        <v>-9.6003432416327996</v>
      </c>
      <c r="Y2662" s="23">
        <v>5.5643711111770201E-3</v>
      </c>
      <c r="Z2662" s="63">
        <v>13.757040491706</v>
      </c>
      <c r="AA2662" s="23">
        <v>1.4641178679085E-2</v>
      </c>
      <c r="AB2662" s="63">
        <v>18.370733577554301</v>
      </c>
      <c r="AC2662" s="23"/>
      <c r="AD2662" s="63"/>
      <c r="AE2662" s="23"/>
      <c r="AF2662" s="64"/>
      <c r="AG2662" s="23">
        <v>-6.0911852415301803E-6</v>
      </c>
      <c r="AH2662" s="63">
        <v>-6.0954349192834298</v>
      </c>
      <c r="AI2662" s="23">
        <v>5.7061519946728402E-3</v>
      </c>
      <c r="AJ2662" s="63">
        <v>10.6567281716707</v>
      </c>
      <c r="AK2662" s="23">
        <v>1.7858199998954698E-2</v>
      </c>
      <c r="AL2662" s="23">
        <v>1.4306968534583599E-2</v>
      </c>
      <c r="AM2662" s="63">
        <v>21.576348928647299</v>
      </c>
      <c r="AN2662" s="19"/>
      <c r="AO2662" s="26">
        <v>1.03695206362318E-2</v>
      </c>
      <c r="AP2662" s="26">
        <v>-1.0242384530101799E-2</v>
      </c>
      <c r="AQ2662" s="26">
        <v>2.2241121132537999E-3</v>
      </c>
      <c r="AR2662" s="26">
        <v>-6.0911852415301803E-6</v>
      </c>
      <c r="AS2662" s="24">
        <v>11</v>
      </c>
      <c r="AT2662" s="24">
        <v>1</v>
      </c>
      <c r="AU2662" s="24">
        <v>7</v>
      </c>
      <c r="AV2662" s="25">
        <v>5</v>
      </c>
      <c r="AW2662" s="19"/>
      <c r="AX2662" s="29">
        <v>1.43430665624328E-2</v>
      </c>
      <c r="AY2662" s="30">
        <v>-0.97442461753962595</v>
      </c>
      <c r="AZ2662" s="30">
        <v>0.445596132006358</v>
      </c>
      <c r="BA2662" s="30">
        <v>-1.41128971422222</v>
      </c>
      <c r="BB2662" s="62">
        <v>1.4818163983341E-3</v>
      </c>
      <c r="BC2662" s="108">
        <v>-1.02424817760402</v>
      </c>
      <c r="BD2662" s="22">
        <v>43977</v>
      </c>
      <c r="BE2662" s="22">
        <v>43979</v>
      </c>
      <c r="BF2662" s="24">
        <v>3</v>
      </c>
      <c r="BG2662" s="22">
        <v>43980</v>
      </c>
    </row>
    <row r="2663" spans="2:59" x14ac:dyDescent="0.25">
      <c r="B2663" s="17" t="s">
        <v>2677</v>
      </c>
      <c r="C2663" s="17" t="s">
        <v>6943</v>
      </c>
      <c r="D2663" s="17" t="s">
        <v>3447</v>
      </c>
      <c r="E2663" s="20" t="s">
        <v>7289</v>
      </c>
      <c r="F2663" s="20" t="s">
        <v>3160</v>
      </c>
      <c r="G2663" s="82" t="s">
        <v>7250</v>
      </c>
      <c r="H2663" s="85" t="s">
        <v>7260</v>
      </c>
      <c r="I2663" s="21" t="s">
        <v>7417</v>
      </c>
      <c r="J2663" s="21" t="s">
        <v>8834</v>
      </c>
      <c r="L2663" s="22">
        <v>44015</v>
      </c>
      <c r="M2663" s="98">
        <v>892.06159999966599</v>
      </c>
      <c r="N2663" s="94">
        <v>892.06159999966599</v>
      </c>
      <c r="O2663" s="94">
        <v>1397.1608000006499</v>
      </c>
      <c r="P2663" s="62">
        <f t="shared" si="41"/>
        <v>0.6384816980259187</v>
      </c>
      <c r="Q2663" s="22">
        <v>43650</v>
      </c>
      <c r="R2663" s="99">
        <v>174087.62400000001</v>
      </c>
      <c r="S2663" s="99">
        <v>333479.03785497998</v>
      </c>
      <c r="T2663" s="19"/>
      <c r="U2663" s="23">
        <v>1.4580516986825399E-2</v>
      </c>
      <c r="V2663" s="63">
        <v>0.90003041186719202</v>
      </c>
      <c r="W2663" s="23">
        <v>9.7988997235079298E-2</v>
      </c>
      <c r="X2663" s="63">
        <v>0.196129758842289</v>
      </c>
      <c r="Y2663" s="23">
        <v>-0.15519965695246399</v>
      </c>
      <c r="Z2663" s="63">
        <v>-2.3193623146653399</v>
      </c>
      <c r="AA2663" s="23">
        <v>-0.36074180933588701</v>
      </c>
      <c r="AB2663" s="63">
        <v>-19.167565223935501</v>
      </c>
      <c r="AC2663" s="23">
        <v>-0.37931135732389498</v>
      </c>
      <c r="AD2663" s="63">
        <v>-17.86383848486</v>
      </c>
      <c r="AE2663" s="23">
        <v>-0.328045851226198</v>
      </c>
      <c r="AF2663" s="64">
        <v>-20.611243538674898</v>
      </c>
      <c r="AG2663" s="23">
        <v>4.6759581675360103E-2</v>
      </c>
      <c r="AH2663" s="63">
        <v>-1.4188676332196299</v>
      </c>
      <c r="AI2663" s="23">
        <v>-0.14273322941153299</v>
      </c>
      <c r="AJ2663" s="63">
        <v>-4.1872099689499001</v>
      </c>
      <c r="AK2663" s="23">
        <v>-0.104328845246491</v>
      </c>
      <c r="AL2663" s="23">
        <v>-9.2494120362971392E-3</v>
      </c>
      <c r="AM2663" s="63">
        <v>-79.741208769148201</v>
      </c>
      <c r="AN2663" s="19"/>
      <c r="AO2663" s="26">
        <v>9.6903013631235796E-2</v>
      </c>
      <c r="AP2663" s="26">
        <v>-9.29661011332064E-2</v>
      </c>
      <c r="AQ2663" s="26">
        <v>9.9290762767923299E-2</v>
      </c>
      <c r="AR2663" s="26">
        <v>-0.16789265936502501</v>
      </c>
      <c r="AS2663" s="24">
        <v>5</v>
      </c>
      <c r="AT2663" s="24">
        <v>7</v>
      </c>
      <c r="AU2663" s="24">
        <v>3</v>
      </c>
      <c r="AV2663" s="25">
        <v>9</v>
      </c>
      <c r="AW2663" s="19"/>
      <c r="AX2663" s="29">
        <v>0.24484790124581199</v>
      </c>
      <c r="AY2663" s="30">
        <v>-1.55595894481303</v>
      </c>
      <c r="AZ2663" s="30">
        <v>-1.31134606376872</v>
      </c>
      <c r="BA2663" s="30">
        <v>-2.0195270811855202</v>
      </c>
      <c r="BB2663" s="62">
        <v>2.5161121325800201E-2</v>
      </c>
      <c r="BC2663" s="108">
        <v>-52.108468831982499</v>
      </c>
      <c r="BD2663" s="22">
        <v>43650</v>
      </c>
      <c r="BE2663" s="22">
        <v>43914</v>
      </c>
      <c r="BF2663" s="24"/>
      <c r="BG2663" s="22"/>
    </row>
    <row r="2664" spans="2:59" x14ac:dyDescent="0.25">
      <c r="B2664" s="17" t="s">
        <v>2678</v>
      </c>
      <c r="C2664" s="17" t="s">
        <v>6944</v>
      </c>
      <c r="D2664" s="17" t="s">
        <v>3447</v>
      </c>
      <c r="E2664" s="20" t="s">
        <v>7335</v>
      </c>
      <c r="F2664" s="20" t="s">
        <v>3160</v>
      </c>
      <c r="G2664" s="82" t="s">
        <v>7250</v>
      </c>
      <c r="H2664" s="85" t="s">
        <v>7260</v>
      </c>
      <c r="I2664" s="21" t="s">
        <v>7417</v>
      </c>
      <c r="J2664" s="21" t="s">
        <v>8835</v>
      </c>
      <c r="L2664" s="22">
        <v>44015</v>
      </c>
      <c r="M2664" s="98">
        <v>850.967500000261</v>
      </c>
      <c r="N2664" s="94">
        <v>850.967500000261</v>
      </c>
      <c r="O2664" s="94">
        <v>1308.4856000002501</v>
      </c>
      <c r="P2664" s="62">
        <f t="shared" si="41"/>
        <v>0.65034533051039944</v>
      </c>
      <c r="Q2664" s="22">
        <v>43650</v>
      </c>
      <c r="R2664" s="99">
        <v>1574.779</v>
      </c>
      <c r="S2664" s="99">
        <v>2858.0176030540501</v>
      </c>
      <c r="T2664" s="19"/>
      <c r="U2664" s="23">
        <v>1.46321263637219E-2</v>
      </c>
      <c r="V2664" s="63">
        <v>0.90519134955684399</v>
      </c>
      <c r="W2664" s="23">
        <v>9.96567415095342E-2</v>
      </c>
      <c r="X2664" s="63">
        <v>0.36290418628777799</v>
      </c>
      <c r="Y2664" s="23">
        <v>-0.14742719065732701</v>
      </c>
      <c r="Z2664" s="63">
        <v>-1.54211568515166</v>
      </c>
      <c r="AA2664" s="23">
        <v>-0.34883085805631697</v>
      </c>
      <c r="AB2664" s="63">
        <v>-17.976470095978598</v>
      </c>
      <c r="AC2664" s="23">
        <v>-0.35597431185422501</v>
      </c>
      <c r="AD2664" s="63">
        <v>-15.530133937893</v>
      </c>
      <c r="AE2664" s="23">
        <v>-0.28980056237283902</v>
      </c>
      <c r="AF2664" s="64">
        <v>-16.786714653339001</v>
      </c>
      <c r="AG2664" s="23">
        <v>4.6919920239815803E-2</v>
      </c>
      <c r="AH2664" s="63">
        <v>-1.40283377677406</v>
      </c>
      <c r="AI2664" s="23">
        <v>-0.13471427092648799</v>
      </c>
      <c r="AJ2664" s="63">
        <v>-3.3853141204454</v>
      </c>
      <c r="AK2664" s="23">
        <v>-0.149032499999594</v>
      </c>
      <c r="AL2664" s="23">
        <v>-3.2367576835895299E-2</v>
      </c>
      <c r="AM2664" s="63">
        <v>-25.286308436654501</v>
      </c>
      <c r="AN2664" s="19"/>
      <c r="AO2664" s="26">
        <v>9.6958452990365901E-2</v>
      </c>
      <c r="AP2664" s="26">
        <v>-9.2827341212832801E-2</v>
      </c>
      <c r="AQ2664" s="26">
        <v>0.100949208692327</v>
      </c>
      <c r="AR2664" s="26">
        <v>-0.16659513120073799</v>
      </c>
      <c r="AS2664" s="24">
        <v>5</v>
      </c>
      <c r="AT2664" s="24">
        <v>7</v>
      </c>
      <c r="AU2664" s="24">
        <v>3</v>
      </c>
      <c r="AV2664" s="25">
        <v>9</v>
      </c>
      <c r="AW2664" s="19"/>
      <c r="AX2664" s="29">
        <v>0.24478679263353101</v>
      </c>
      <c r="AY2664" s="30">
        <v>-1.5120655844402799</v>
      </c>
      <c r="AZ2664" s="30">
        <v>-1.24141832474743</v>
      </c>
      <c r="BA2664" s="30">
        <v>-1.96775883709961</v>
      </c>
      <c r="BB2664" s="62">
        <v>2.5156872551015098E-2</v>
      </c>
      <c r="BC2664" s="108">
        <v>-51.466145290411099</v>
      </c>
      <c r="BD2664" s="22">
        <v>43650</v>
      </c>
      <c r="BE2664" s="22">
        <v>43914</v>
      </c>
      <c r="BF2664" s="24"/>
      <c r="BG2664" s="22"/>
    </row>
    <row r="2665" spans="2:59" x14ac:dyDescent="0.25">
      <c r="B2665" s="17" t="s">
        <v>2679</v>
      </c>
      <c r="C2665" s="17" t="s">
        <v>6945</v>
      </c>
      <c r="D2665" s="17" t="s">
        <v>3447</v>
      </c>
      <c r="E2665" s="20" t="s">
        <v>7336</v>
      </c>
      <c r="F2665" s="20" t="s">
        <v>3160</v>
      </c>
      <c r="G2665" s="82" t="s">
        <v>7250</v>
      </c>
      <c r="H2665" s="85" t="s">
        <v>7260</v>
      </c>
      <c r="I2665" s="21" t="s">
        <v>7417</v>
      </c>
      <c r="J2665" s="21" t="s">
        <v>8836</v>
      </c>
      <c r="L2665" s="22">
        <v>44015</v>
      </c>
      <c r="M2665" s="98">
        <v>867.53749999962702</v>
      </c>
      <c r="N2665" s="94">
        <v>867.53749999962702</v>
      </c>
      <c r="O2665" s="94">
        <v>1275.83880000003</v>
      </c>
      <c r="P2665" s="62">
        <f t="shared" si="41"/>
        <v>0.67997422558367615</v>
      </c>
      <c r="Q2665" s="22">
        <v>43650</v>
      </c>
      <c r="R2665" s="99">
        <v>23.643000000000001</v>
      </c>
      <c r="S2665" s="99">
        <v>32540.5790942688</v>
      </c>
      <c r="T2665" s="19"/>
      <c r="U2665" s="23">
        <v>1.4633956359830299E-2</v>
      </c>
      <c r="V2665" s="63">
        <v>0.905374349167687</v>
      </c>
      <c r="W2665" s="23">
        <v>0.10049334220821</v>
      </c>
      <c r="X2665" s="63">
        <v>0.44656425615539802</v>
      </c>
      <c r="Y2665" s="23">
        <v>-0.121847035707178</v>
      </c>
      <c r="Z2665" s="63">
        <v>1.01589980986319</v>
      </c>
      <c r="AA2665" s="23">
        <v>-0.31915331604337599</v>
      </c>
      <c r="AB2665" s="63">
        <v>-15.0087158946844</v>
      </c>
      <c r="AC2665" s="23">
        <v>-0.30595900639134899</v>
      </c>
      <c r="AD2665" s="63">
        <v>-10.528603391605399</v>
      </c>
      <c r="AE2665" s="23">
        <v>-0.21082217585731999</v>
      </c>
      <c r="AF2665" s="64">
        <v>-8.8888760017725907</v>
      </c>
      <c r="AG2665" s="23">
        <v>4.69843327227863E-2</v>
      </c>
      <c r="AH2665" s="63">
        <v>-1.39639252847701</v>
      </c>
      <c r="AI2665" s="23">
        <v>-0.10865988619931199</v>
      </c>
      <c r="AJ2665" s="63">
        <v>-0.77987564772774898</v>
      </c>
      <c r="AK2665" s="23">
        <v>-0.13246250000069301</v>
      </c>
      <c r="AL2665" s="23">
        <v>-2.85554993806727E-2</v>
      </c>
      <c r="AM2665" s="63">
        <v>-23.629308436764401</v>
      </c>
      <c r="AN2665" s="19"/>
      <c r="AO2665" s="26">
        <v>9.6957260009803606E-2</v>
      </c>
      <c r="AP2665" s="26">
        <v>-9.2781033962673995E-2</v>
      </c>
      <c r="AQ2665" s="26">
        <v>0.114583870214119</v>
      </c>
      <c r="AR2665" s="26">
        <v>-0.166062937378301</v>
      </c>
      <c r="AS2665" s="24">
        <v>5</v>
      </c>
      <c r="AT2665" s="24">
        <v>7</v>
      </c>
      <c r="AU2665" s="24">
        <v>3</v>
      </c>
      <c r="AV2665" s="25">
        <v>9</v>
      </c>
      <c r="AW2665" s="19"/>
      <c r="AX2665" s="29">
        <v>0.24415069670241801</v>
      </c>
      <c r="AY2665" s="30">
        <v>-1.40065982426131</v>
      </c>
      <c r="AZ2665" s="30">
        <v>-1.06308584651015</v>
      </c>
      <c r="BA2665" s="30">
        <v>-1.83451582369707</v>
      </c>
      <c r="BB2665" s="62">
        <v>2.50940537732822E-2</v>
      </c>
      <c r="BC2665" s="108">
        <v>-50.590207791130503</v>
      </c>
      <c r="BD2665" s="22">
        <v>43650</v>
      </c>
      <c r="BE2665" s="22">
        <v>43914</v>
      </c>
      <c r="BF2665" s="24"/>
      <c r="BG2665" s="22"/>
    </row>
    <row r="2666" spans="2:59" x14ac:dyDescent="0.25">
      <c r="B2666" s="17" t="s">
        <v>2680</v>
      </c>
      <c r="C2666" s="17" t="s">
        <v>6946</v>
      </c>
      <c r="D2666" s="17" t="s">
        <v>3447</v>
      </c>
      <c r="E2666" s="20" t="s">
        <v>7290</v>
      </c>
      <c r="F2666" s="20" t="s">
        <v>3160</v>
      </c>
      <c r="G2666" s="82" t="s">
        <v>7250</v>
      </c>
      <c r="H2666" s="85" t="s">
        <v>7260</v>
      </c>
      <c r="I2666" s="21" t="s">
        <v>7417</v>
      </c>
      <c r="J2666" s="21" t="s">
        <v>8837</v>
      </c>
      <c r="L2666" s="22">
        <v>44015</v>
      </c>
      <c r="M2666" s="98">
        <v>939.72970000002499</v>
      </c>
      <c r="N2666" s="94">
        <v>939.72970000002499</v>
      </c>
      <c r="O2666" s="94">
        <v>1463.0991999991199</v>
      </c>
      <c r="P2666" s="62">
        <f t="shared" si="41"/>
        <v>0.64228707117097061</v>
      </c>
      <c r="Q2666" s="22">
        <v>43650</v>
      </c>
      <c r="R2666" s="99">
        <v>339852.95899999997</v>
      </c>
      <c r="S2666" s="99">
        <v>462169.57731689501</v>
      </c>
      <c r="T2666" s="19"/>
      <c r="U2666" s="23">
        <v>1.45970167886844E-2</v>
      </c>
      <c r="V2666" s="63">
        <v>0.90168039205309503</v>
      </c>
      <c r="W2666" s="23">
        <v>9.8524747880292099E-2</v>
      </c>
      <c r="X2666" s="63">
        <v>0.249704823363572</v>
      </c>
      <c r="Y2666" s="23">
        <v>-0.15269622888270501</v>
      </c>
      <c r="Z2666" s="63">
        <v>-2.0690195076895201</v>
      </c>
      <c r="AA2666" s="23">
        <v>-0.35692133200413101</v>
      </c>
      <c r="AB2666" s="63">
        <v>-18.78551749076</v>
      </c>
      <c r="AC2666" s="23">
        <v>-0.37187521639745702</v>
      </c>
      <c r="AD2666" s="63">
        <v>-17.120224392216201</v>
      </c>
      <c r="AE2666" s="23">
        <v>-0.315937049271306</v>
      </c>
      <c r="AF2666" s="64">
        <v>-19.400363343185699</v>
      </c>
      <c r="AG2666" s="23">
        <v>4.6810686868411701E-2</v>
      </c>
      <c r="AH2666" s="63">
        <v>-1.41375711391447</v>
      </c>
      <c r="AI2666" s="23">
        <v>-0.14015088470478099</v>
      </c>
      <c r="AJ2666" s="63">
        <v>-3.9289754982746699</v>
      </c>
      <c r="AK2666" s="23">
        <v>-6.0270300000411198E-2</v>
      </c>
      <c r="AL2666" s="23">
        <v>-5.2289437335275597E-3</v>
      </c>
      <c r="AM2666" s="63">
        <v>-75.335354244452901</v>
      </c>
      <c r="AN2666" s="19"/>
      <c r="AO2666" s="26">
        <v>9.6920873160415796E-2</v>
      </c>
      <c r="AP2666" s="26">
        <v>-9.2921880897920306E-2</v>
      </c>
      <c r="AQ2666" s="26">
        <v>9.98269895299745E-2</v>
      </c>
      <c r="AR2666" s="26">
        <v>-0.16747314326756199</v>
      </c>
      <c r="AS2666" s="24">
        <v>5</v>
      </c>
      <c r="AT2666" s="24">
        <v>7</v>
      </c>
      <c r="AU2666" s="24">
        <v>3</v>
      </c>
      <c r="AV2666" s="25">
        <v>9</v>
      </c>
      <c r="AW2666" s="19"/>
      <c r="AX2666" s="29">
        <v>0.244827989196929</v>
      </c>
      <c r="AY2666" s="30">
        <v>-1.5418808206013599</v>
      </c>
      <c r="AZ2666" s="30">
        <v>-1.2889074404902201</v>
      </c>
      <c r="BA2666" s="30">
        <v>-2.00296453188639</v>
      </c>
      <c r="BB2666" s="62">
        <v>2.5159727610989599E-2</v>
      </c>
      <c r="BC2666" s="108">
        <v>-51.902078820043201</v>
      </c>
      <c r="BD2666" s="22">
        <v>43650</v>
      </c>
      <c r="BE2666" s="22">
        <v>43914</v>
      </c>
      <c r="BF2666" s="24"/>
      <c r="BG2666" s="22"/>
    </row>
    <row r="2667" spans="2:59" x14ac:dyDescent="0.25">
      <c r="B2667" s="17" t="s">
        <v>2681</v>
      </c>
      <c r="C2667" s="17" t="s">
        <v>6947</v>
      </c>
      <c r="D2667" s="17" t="s">
        <v>3447</v>
      </c>
      <c r="E2667" s="20" t="s">
        <v>7315</v>
      </c>
      <c r="F2667" s="20" t="s">
        <v>3160</v>
      </c>
      <c r="G2667" s="82" t="s">
        <v>7250</v>
      </c>
      <c r="H2667" s="85" t="s">
        <v>7260</v>
      </c>
      <c r="I2667" s="21" t="s">
        <v>7417</v>
      </c>
      <c r="J2667" s="21" t="s">
        <v>8838</v>
      </c>
      <c r="L2667" s="22">
        <v>44015</v>
      </c>
      <c r="M2667" s="98">
        <v>1356.1932999994599</v>
      </c>
      <c r="N2667" s="94">
        <v>1356.1932999994599</v>
      </c>
      <c r="O2667" s="94">
        <v>2018.5734999999399</v>
      </c>
      <c r="P2667" s="62">
        <f t="shared" si="41"/>
        <v>0.67185727941018758</v>
      </c>
      <c r="Q2667" s="22">
        <v>43650</v>
      </c>
      <c r="R2667" s="99">
        <v>370703.83</v>
      </c>
      <c r="S2667" s="99">
        <v>582969.86403808603</v>
      </c>
      <c r="T2667" s="19"/>
      <c r="U2667" s="23">
        <v>1.46239895038889E-2</v>
      </c>
      <c r="V2667" s="63">
        <v>0.90437766357354099</v>
      </c>
      <c r="W2667" s="23">
        <v>9.9505406589742107E-2</v>
      </c>
      <c r="X2667" s="63">
        <v>0.347770694308565</v>
      </c>
      <c r="Y2667" s="23">
        <v>-0.126947607842303</v>
      </c>
      <c r="Z2667" s="63">
        <v>0.50584259635070306</v>
      </c>
      <c r="AA2667" s="23">
        <v>-0.327296681585722</v>
      </c>
      <c r="AB2667" s="63">
        <v>-15.823052448919</v>
      </c>
      <c r="AC2667" s="23">
        <v>-0.320200622509001</v>
      </c>
      <c r="AD2667" s="63">
        <v>-11.952765003370599</v>
      </c>
      <c r="AE2667" s="23">
        <v>-0.23371216421044699</v>
      </c>
      <c r="AF2667" s="64">
        <v>-11.1778748370853</v>
      </c>
      <c r="AG2667" s="23">
        <v>4.6894416602299302E-2</v>
      </c>
      <c r="AH2667" s="63">
        <v>-1.4053841405257099</v>
      </c>
      <c r="AI2667" s="23">
        <v>-0.11395021136107999</v>
      </c>
      <c r="AJ2667" s="63">
        <v>-1.3089081639045601</v>
      </c>
      <c r="AK2667" s="23">
        <v>0.35619330000015897</v>
      </c>
      <c r="AL2667" s="23">
        <v>2.6029039137938501E-2</v>
      </c>
      <c r="AM2667" s="63">
        <v>-33.688994244439499</v>
      </c>
      <c r="AN2667" s="19"/>
      <c r="AO2667" s="26">
        <v>9.6950163455476301E-2</v>
      </c>
      <c r="AP2667" s="26">
        <v>-9.2849326987634401E-2</v>
      </c>
      <c r="AQ2667" s="26">
        <v>0.113796666557464</v>
      </c>
      <c r="AR2667" s="26">
        <v>-0.16668634039524499</v>
      </c>
      <c r="AS2667" s="24">
        <v>5</v>
      </c>
      <c r="AT2667" s="24">
        <v>7</v>
      </c>
      <c r="AU2667" s="24">
        <v>3</v>
      </c>
      <c r="AV2667" s="25">
        <v>9</v>
      </c>
      <c r="AW2667" s="19"/>
      <c r="AX2667" s="29">
        <v>0.24417372722091399</v>
      </c>
      <c r="AY2667" s="30">
        <v>-1.4306489309419701</v>
      </c>
      <c r="AZ2667" s="30">
        <v>-1.11072874276397</v>
      </c>
      <c r="BA2667" s="30">
        <v>-1.8709437344296</v>
      </c>
      <c r="BB2667" s="62">
        <v>2.5095639546561899E-2</v>
      </c>
      <c r="BC2667" s="108">
        <v>-51.041748046351103</v>
      </c>
      <c r="BD2667" s="22">
        <v>43650</v>
      </c>
      <c r="BE2667" s="22">
        <v>43914</v>
      </c>
      <c r="BF2667" s="24"/>
      <c r="BG2667" s="22"/>
    </row>
    <row r="2668" spans="2:59" x14ac:dyDescent="0.25">
      <c r="B2668" s="17" t="s">
        <v>2682</v>
      </c>
      <c r="C2668" s="17" t="s">
        <v>6948</v>
      </c>
      <c r="D2668" s="17" t="s">
        <v>3447</v>
      </c>
      <c r="E2668" s="20" t="s">
        <v>7291</v>
      </c>
      <c r="F2668" s="20" t="s">
        <v>3160</v>
      </c>
      <c r="G2668" s="82" t="s">
        <v>7250</v>
      </c>
      <c r="H2668" s="85" t="s">
        <v>7260</v>
      </c>
      <c r="I2668" s="21" t="s">
        <v>7417</v>
      </c>
      <c r="J2668" s="21" t="s">
        <v>8839</v>
      </c>
      <c r="L2668" s="22">
        <v>44015</v>
      </c>
      <c r="M2668" s="98">
        <v>840.90180000010901</v>
      </c>
      <c r="N2668" s="94">
        <v>840.90180000010901</v>
      </c>
      <c r="O2668" s="94">
        <v>1242.2682000007501</v>
      </c>
      <c r="P2668" s="62">
        <f t="shared" si="41"/>
        <v>0.67690841639478594</v>
      </c>
      <c r="Q2668" s="22">
        <v>43650</v>
      </c>
      <c r="R2668" s="99">
        <v>528014.299</v>
      </c>
      <c r="S2668" s="99">
        <v>1063002.85848047</v>
      </c>
      <c r="T2668" s="19"/>
      <c r="U2668" s="23">
        <v>1.46448081104609E-2</v>
      </c>
      <c r="V2668" s="63">
        <v>0.90645952423074005</v>
      </c>
      <c r="W2668" s="23">
        <v>0.100181596953917</v>
      </c>
      <c r="X2668" s="63">
        <v>0.41538973072601898</v>
      </c>
      <c r="Y2668" s="23">
        <v>-0.12368536151276199</v>
      </c>
      <c r="Z2668" s="63">
        <v>0.83206722930481203</v>
      </c>
      <c r="AA2668" s="23">
        <v>-0.32222528864105698</v>
      </c>
      <c r="AB2668" s="63">
        <v>-15.3159131544526</v>
      </c>
      <c r="AC2668" s="23">
        <v>-0.30991921911481801</v>
      </c>
      <c r="AD2668" s="63">
        <v>-10.924624663952301</v>
      </c>
      <c r="AE2668" s="23">
        <v>-0.21626632087543801</v>
      </c>
      <c r="AF2668" s="64">
        <v>-9.4332905035844306</v>
      </c>
      <c r="AG2668" s="23">
        <v>4.6958653252659098E-2</v>
      </c>
      <c r="AH2668" s="63">
        <v>-1.39896047548973</v>
      </c>
      <c r="AI2668" s="23">
        <v>-0.110584685927315</v>
      </c>
      <c r="AJ2668" s="63">
        <v>-0.97235562052810598</v>
      </c>
      <c r="AK2668" s="23">
        <v>-0.15909819999986199</v>
      </c>
      <c r="AL2668" s="23">
        <v>-1.45077425886484E-2</v>
      </c>
      <c r="AM2668" s="63">
        <v>-85.218144244398005</v>
      </c>
      <c r="AN2668" s="19"/>
      <c r="AO2668" s="26">
        <v>9.6972730621928294E-2</v>
      </c>
      <c r="AP2668" s="26">
        <v>-9.2793416315544205E-2</v>
      </c>
      <c r="AQ2668" s="26">
        <v>0.11448167884562301</v>
      </c>
      <c r="AR2668" s="26">
        <v>-0.166156824162463</v>
      </c>
      <c r="AS2668" s="24">
        <v>5</v>
      </c>
      <c r="AT2668" s="24">
        <v>7</v>
      </c>
      <c r="AU2668" s="24">
        <v>3</v>
      </c>
      <c r="AV2668" s="25">
        <v>9</v>
      </c>
      <c r="AW2668" s="19"/>
      <c r="AX2668" s="29">
        <v>0.244149512560107</v>
      </c>
      <c r="AY2668" s="30">
        <v>-1.41188951871118</v>
      </c>
      <c r="AZ2668" s="30">
        <v>-1.0809713046000999</v>
      </c>
      <c r="BA2668" s="30">
        <v>-1.84840144799637</v>
      </c>
      <c r="BB2668" s="62">
        <v>2.50939723599004E-2</v>
      </c>
      <c r="BC2668" s="108">
        <v>-50.775653759832501</v>
      </c>
      <c r="BD2668" s="22">
        <v>43650</v>
      </c>
      <c r="BE2668" s="22">
        <v>43914</v>
      </c>
      <c r="BF2668" s="24"/>
      <c r="BG2668" s="22"/>
    </row>
    <row r="2669" spans="2:59" x14ac:dyDescent="0.25">
      <c r="B2669" s="17" t="s">
        <v>2683</v>
      </c>
      <c r="C2669" s="17" t="s">
        <v>6949</v>
      </c>
      <c r="D2669" s="17" t="s">
        <v>3447</v>
      </c>
      <c r="E2669" s="20" t="s">
        <v>7292</v>
      </c>
      <c r="F2669" s="20" t="s">
        <v>3160</v>
      </c>
      <c r="G2669" s="82" t="s">
        <v>7250</v>
      </c>
      <c r="H2669" s="85" t="s">
        <v>7260</v>
      </c>
      <c r="I2669" s="21" t="s">
        <v>7417</v>
      </c>
      <c r="J2669" s="21" t="s">
        <v>8840</v>
      </c>
      <c r="L2669" s="22">
        <v>44015</v>
      </c>
      <c r="M2669" s="98">
        <v>897.05219999980204</v>
      </c>
      <c r="N2669" s="94">
        <v>897.05219999980204</v>
      </c>
      <c r="O2669" s="94">
        <v>1381.79399999976</v>
      </c>
      <c r="P2669" s="62">
        <f t="shared" si="41"/>
        <v>0.64919387405066009</v>
      </c>
      <c r="Q2669" s="22">
        <v>43650</v>
      </c>
      <c r="R2669" s="99">
        <v>153011.361</v>
      </c>
      <c r="S2669" s="99">
        <v>372590.15944677702</v>
      </c>
      <c r="T2669" s="19"/>
      <c r="U2669" s="23">
        <v>1.4626626121753399E-2</v>
      </c>
      <c r="V2669" s="63">
        <v>0.90464132535998898</v>
      </c>
      <c r="W2669" s="23">
        <v>9.9489557664201103E-2</v>
      </c>
      <c r="X2669" s="63">
        <v>0.346185801754473</v>
      </c>
      <c r="Y2669" s="23">
        <v>-0.14817130047507801</v>
      </c>
      <c r="Z2669" s="63">
        <v>-1.6165266669267999</v>
      </c>
      <c r="AA2669" s="23">
        <v>-0.349986949772574</v>
      </c>
      <c r="AB2669" s="63">
        <v>-18.092079267604301</v>
      </c>
      <c r="AC2669" s="23">
        <v>-0.358265245088842</v>
      </c>
      <c r="AD2669" s="63">
        <v>-15.759227261354701</v>
      </c>
      <c r="AE2669" s="23">
        <v>-0.29358909957227303</v>
      </c>
      <c r="AF2669" s="64">
        <v>-17.165568373282401</v>
      </c>
      <c r="AG2669" s="23">
        <v>4.6902591557227397E-2</v>
      </c>
      <c r="AH2669" s="63">
        <v>-1.4045666450329</v>
      </c>
      <c r="AI2669" s="23">
        <v>-0.13548311490463699</v>
      </c>
      <c r="AJ2669" s="63">
        <v>-3.4621985182602701</v>
      </c>
      <c r="AK2669" s="23">
        <v>-0.102947800000111</v>
      </c>
      <c r="AL2669" s="23">
        <v>-9.1206650076856004E-3</v>
      </c>
      <c r="AM2669" s="63">
        <v>-79.603104244451998</v>
      </c>
      <c r="AN2669" s="19"/>
      <c r="AO2669" s="26">
        <v>9.6953111386101201E-2</v>
      </c>
      <c r="AP2669" s="26">
        <v>-9.2842182882159299E-2</v>
      </c>
      <c r="AQ2669" s="26">
        <v>0.100793002411665</v>
      </c>
      <c r="AR2669" s="26">
        <v>-0.166717573713104</v>
      </c>
      <c r="AS2669" s="24">
        <v>5</v>
      </c>
      <c r="AT2669" s="24">
        <v>7</v>
      </c>
      <c r="AU2669" s="24">
        <v>3</v>
      </c>
      <c r="AV2669" s="25">
        <v>9</v>
      </c>
      <c r="AW2669" s="19"/>
      <c r="AX2669" s="29">
        <v>0.24479244530230099</v>
      </c>
      <c r="AY2669" s="30">
        <v>-1.5163271514775301</v>
      </c>
      <c r="AZ2669" s="30">
        <v>-1.24820031151467</v>
      </c>
      <c r="BA2669" s="30">
        <v>-1.9727994843087799</v>
      </c>
      <c r="BB2669" s="62">
        <v>2.51572494619541E-2</v>
      </c>
      <c r="BC2669" s="108">
        <v>-51.528339245938703</v>
      </c>
      <c r="BD2669" s="22">
        <v>43650</v>
      </c>
      <c r="BE2669" s="22">
        <v>43914</v>
      </c>
      <c r="BF2669" s="24"/>
      <c r="BG2669" s="22"/>
    </row>
    <row r="2670" spans="2:59" x14ac:dyDescent="0.25">
      <c r="B2670" s="17" t="s">
        <v>2684</v>
      </c>
      <c r="C2670" s="17" t="s">
        <v>6950</v>
      </c>
      <c r="D2670" s="17" t="s">
        <v>3447</v>
      </c>
      <c r="E2670" s="20" t="s">
        <v>7293</v>
      </c>
      <c r="F2670" s="20" t="s">
        <v>3160</v>
      </c>
      <c r="G2670" s="82" t="s">
        <v>7250</v>
      </c>
      <c r="H2670" s="85" t="s">
        <v>7260</v>
      </c>
      <c r="I2670" s="21" t="s">
        <v>7417</v>
      </c>
      <c r="J2670" s="21" t="s">
        <v>8841</v>
      </c>
      <c r="L2670" s="22">
        <v>44015</v>
      </c>
      <c r="M2670" s="98">
        <v>724.27319999970496</v>
      </c>
      <c r="N2670" s="94">
        <v>724.27319999970496</v>
      </c>
      <c r="O2670" s="94">
        <v>1111.6796000003801</v>
      </c>
      <c r="P2670" s="62">
        <f t="shared" si="41"/>
        <v>0.65151254012348281</v>
      </c>
      <c r="Q2670" s="22">
        <v>43650</v>
      </c>
      <c r="R2670" s="99">
        <v>514109.212</v>
      </c>
      <c r="S2670" s="99">
        <v>1216724.57837695</v>
      </c>
      <c r="T2670" s="19"/>
      <c r="U2670" s="23">
        <v>1.46364943921071E-2</v>
      </c>
      <c r="V2670" s="63">
        <v>0.90562815239536598</v>
      </c>
      <c r="W2670" s="23">
        <v>9.9811386679066305E-2</v>
      </c>
      <c r="X2670" s="63">
        <v>0.37836870324099398</v>
      </c>
      <c r="Y2670" s="23">
        <v>-0.146657762579707</v>
      </c>
      <c r="Z2670" s="63">
        <v>-1.4651728773896999</v>
      </c>
      <c r="AA2670" s="23">
        <v>-0.347659006232861</v>
      </c>
      <c r="AB2670" s="63">
        <v>-17.859284913633001</v>
      </c>
      <c r="AC2670" s="23">
        <v>-0.35366347957344302</v>
      </c>
      <c r="AD2670" s="63">
        <v>-15.2990507098148</v>
      </c>
      <c r="AE2670" s="23">
        <v>-0.28597892874764502</v>
      </c>
      <c r="AF2670" s="64">
        <v>-16.4045512908197</v>
      </c>
      <c r="AG2670" s="23">
        <v>4.6933194718803903E-2</v>
      </c>
      <c r="AH2670" s="63">
        <v>-1.4015063288752601</v>
      </c>
      <c r="AI2670" s="23">
        <v>-0.133921621969494</v>
      </c>
      <c r="AJ2670" s="63">
        <v>-3.3060492247459501</v>
      </c>
      <c r="AK2670" s="23">
        <v>-0.275726800000411</v>
      </c>
      <c r="AL2670" s="23">
        <v>-2.6839347180612101E-2</v>
      </c>
      <c r="AM2670" s="63">
        <v>-96.881004244554802</v>
      </c>
      <c r="AN2670" s="19"/>
      <c r="AO2670" s="26">
        <v>9.6963864352874199E-2</v>
      </c>
      <c r="AP2670" s="26">
        <v>-9.2815630327095305E-2</v>
      </c>
      <c r="AQ2670" s="26">
        <v>0.10111515595242999</v>
      </c>
      <c r="AR2670" s="26">
        <v>-0.166465508743422</v>
      </c>
      <c r="AS2670" s="24">
        <v>5</v>
      </c>
      <c r="AT2670" s="24">
        <v>7</v>
      </c>
      <c r="AU2670" s="24">
        <v>3</v>
      </c>
      <c r="AV2670" s="25">
        <v>9</v>
      </c>
      <c r="AW2670" s="19"/>
      <c r="AX2670" s="29">
        <v>0.24478067344374699</v>
      </c>
      <c r="AY2670" s="30">
        <v>-1.5077495018067599</v>
      </c>
      <c r="AZ2670" s="30">
        <v>-1.23454195452177</v>
      </c>
      <c r="BA2670" s="30">
        <v>-1.9626448712879201</v>
      </c>
      <c r="BB2670" s="62">
        <v>2.5156431681753001E-2</v>
      </c>
      <c r="BC2670" s="108">
        <v>-51.403120107599499</v>
      </c>
      <c r="BD2670" s="22">
        <v>43650</v>
      </c>
      <c r="BE2670" s="22">
        <v>43914</v>
      </c>
      <c r="BF2670" s="24"/>
      <c r="BG2670" s="22"/>
    </row>
    <row r="2671" spans="2:59" x14ac:dyDescent="0.25">
      <c r="B2671" s="17" t="s">
        <v>2685</v>
      </c>
      <c r="C2671" s="17" t="s">
        <v>6951</v>
      </c>
      <c r="D2671" s="17" t="s">
        <v>3447</v>
      </c>
      <c r="E2671" s="20" t="s">
        <v>7337</v>
      </c>
      <c r="F2671" s="20" t="s">
        <v>3160</v>
      </c>
      <c r="G2671" s="82" t="s">
        <v>7250</v>
      </c>
      <c r="H2671" s="85" t="s">
        <v>7260</v>
      </c>
      <c r="I2671" s="21" t="s">
        <v>7417</v>
      </c>
      <c r="J2671" s="21" t="s">
        <v>8842</v>
      </c>
      <c r="L2671" s="22">
        <v>44015</v>
      </c>
      <c r="M2671" s="98">
        <v>775.09619999956305</v>
      </c>
      <c r="N2671" s="94">
        <v>775.09619999956305</v>
      </c>
      <c r="O2671" s="94">
        <v>1142.19779999927</v>
      </c>
      <c r="P2671" s="62">
        <f t="shared" si="41"/>
        <v>0.67860067669545365</v>
      </c>
      <c r="Q2671" s="22">
        <v>43650</v>
      </c>
      <c r="R2671" s="99">
        <v>135430.97700000001</v>
      </c>
      <c r="S2671" s="99">
        <v>180570.55328637699</v>
      </c>
      <c r="T2671" s="19"/>
      <c r="U2671" s="23">
        <v>1.46517159155337E-2</v>
      </c>
      <c r="V2671" s="63">
        <v>0.90715030473802505</v>
      </c>
      <c r="W2671" s="23">
        <v>0.100407142699696</v>
      </c>
      <c r="X2671" s="63">
        <v>0.43794430530397199</v>
      </c>
      <c r="Y2671" s="23">
        <v>-0.122595048519579</v>
      </c>
      <c r="Z2671" s="63">
        <v>0.94109852862311505</v>
      </c>
      <c r="AA2671" s="23">
        <v>-0.32052621387003499</v>
      </c>
      <c r="AB2671" s="63">
        <v>-15.146005677350299</v>
      </c>
      <c r="AC2671" s="23">
        <v>-0.30645746651309302</v>
      </c>
      <c r="AD2671" s="63">
        <v>-10.5784494037798</v>
      </c>
      <c r="AE2671" s="23">
        <v>-0.210363110461913</v>
      </c>
      <c r="AF2671" s="64">
        <v>-8.8429694622318493</v>
      </c>
      <c r="AG2671" s="23">
        <v>4.6980208451714099E-2</v>
      </c>
      <c r="AH2671" s="63">
        <v>-1.3968049555842299</v>
      </c>
      <c r="AI2671" s="23">
        <v>-0.109459878047346</v>
      </c>
      <c r="AJ2671" s="63">
        <v>-0.859874832531204</v>
      </c>
      <c r="AK2671" s="23">
        <v>-0.22490380000002899</v>
      </c>
      <c r="AL2671" s="23">
        <v>-3.22576173402922E-2</v>
      </c>
      <c r="AM2671" s="63">
        <v>-20.1466567900789</v>
      </c>
      <c r="AN2671" s="19"/>
      <c r="AO2671" s="26">
        <v>9.6980322912713704E-2</v>
      </c>
      <c r="AP2671" s="26">
        <v>-9.2774955976055895E-2</v>
      </c>
      <c r="AQ2671" s="26">
        <v>0.114710175777873</v>
      </c>
      <c r="AR2671" s="26">
        <v>-0.16598022426012901</v>
      </c>
      <c r="AS2671" s="24">
        <v>5</v>
      </c>
      <c r="AT2671" s="24">
        <v>7</v>
      </c>
      <c r="AU2671" s="24">
        <v>3</v>
      </c>
      <c r="AV2671" s="25">
        <v>9</v>
      </c>
      <c r="AW2671" s="19"/>
      <c r="AX2671" s="29">
        <v>0.244141576628608</v>
      </c>
      <c r="AY2671" s="30">
        <v>-1.40560369752711</v>
      </c>
      <c r="AZ2671" s="30">
        <v>-1.0710044539919199</v>
      </c>
      <c r="BA2671" s="30">
        <v>-1.8408335733802199</v>
      </c>
      <c r="BB2671" s="62">
        <v>2.5093430510241901E-2</v>
      </c>
      <c r="BC2671" s="108">
        <v>-50.686641140433501</v>
      </c>
      <c r="BD2671" s="22">
        <v>43650</v>
      </c>
      <c r="BE2671" s="22">
        <v>43914</v>
      </c>
      <c r="BF2671" s="24"/>
      <c r="BG2671" s="22"/>
    </row>
    <row r="2672" spans="2:59" x14ac:dyDescent="0.25">
      <c r="B2672" s="17" t="s">
        <v>2686</v>
      </c>
      <c r="C2672" s="17" t="s">
        <v>6952</v>
      </c>
      <c r="D2672" s="17" t="s">
        <v>3447</v>
      </c>
      <c r="E2672" s="20" t="s">
        <v>7294</v>
      </c>
      <c r="F2672" s="20" t="s">
        <v>3160</v>
      </c>
      <c r="G2672" s="82" t="s">
        <v>7250</v>
      </c>
      <c r="H2672" s="85" t="s">
        <v>7260</v>
      </c>
      <c r="I2672" s="21" t="s">
        <v>7417</v>
      </c>
      <c r="J2672" s="21" t="s">
        <v>8843</v>
      </c>
      <c r="L2672" s="22">
        <v>44015</v>
      </c>
      <c r="M2672" s="98">
        <v>890.13779999967699</v>
      </c>
      <c r="N2672" s="94">
        <v>890.13779999967699</v>
      </c>
      <c r="O2672" s="94">
        <v>1362.62480000034</v>
      </c>
      <c r="P2672" s="62">
        <f t="shared" si="41"/>
        <v>0.65325231127413419</v>
      </c>
      <c r="Q2672" s="22">
        <v>43650</v>
      </c>
      <c r="R2672" s="99">
        <v>111752.43700000001</v>
      </c>
      <c r="S2672" s="99">
        <v>151684.811545898</v>
      </c>
      <c r="T2672" s="19"/>
      <c r="U2672" s="23">
        <v>1.4644062681327299E-2</v>
      </c>
      <c r="V2672" s="63">
        <v>0.90638498131738698</v>
      </c>
      <c r="W2672" s="23">
        <v>0.100052312365733</v>
      </c>
      <c r="X2672" s="63">
        <v>0.402461271907669</v>
      </c>
      <c r="Y2672" s="23">
        <v>-0.14552368361633899</v>
      </c>
      <c r="Z2672" s="63">
        <v>-1.35176498105284</v>
      </c>
      <c r="AA2672" s="23">
        <v>-0.34591221311013198</v>
      </c>
      <c r="AB2672" s="63">
        <v>-17.684605601360101</v>
      </c>
      <c r="AC2672" s="23">
        <v>-0.35019977898511601</v>
      </c>
      <c r="AD2672" s="63">
        <v>-14.952680650982099</v>
      </c>
      <c r="AE2672" s="23">
        <v>-0.27245176856755299</v>
      </c>
      <c r="AF2672" s="64">
        <v>-15.0518352727959</v>
      </c>
      <c r="AG2672" s="23">
        <v>4.6956246002082501E-2</v>
      </c>
      <c r="AH2672" s="63">
        <v>-1.3992012005473999</v>
      </c>
      <c r="AI2672" s="23">
        <v>-0.13275165891725901</v>
      </c>
      <c r="AJ2672" s="63">
        <v>-3.1890529195225099</v>
      </c>
      <c r="AK2672" s="23">
        <v>-0.109862199999916</v>
      </c>
      <c r="AL2672" s="23">
        <v>-2.3618413154508699E-2</v>
      </c>
      <c r="AM2672" s="63">
        <v>-20.5367578423757</v>
      </c>
      <c r="AN2672" s="19"/>
      <c r="AO2672" s="26">
        <v>9.6971849428955495E-2</v>
      </c>
      <c r="AP2672" s="26">
        <v>-9.2795779953157798E-2</v>
      </c>
      <c r="AQ2672" s="26">
        <v>0.10135627061390599</v>
      </c>
      <c r="AR2672" s="26">
        <v>-0.16627698812691999</v>
      </c>
      <c r="AS2672" s="24">
        <v>5</v>
      </c>
      <c r="AT2672" s="24">
        <v>7</v>
      </c>
      <c r="AU2672" s="24">
        <v>3</v>
      </c>
      <c r="AV2672" s="25">
        <v>9</v>
      </c>
      <c r="AW2672" s="19"/>
      <c r="AX2672" s="29">
        <v>0.24477188469842101</v>
      </c>
      <c r="AY2672" s="30">
        <v>-1.50131180452445</v>
      </c>
      <c r="AZ2672" s="30">
        <v>-1.2242920150893</v>
      </c>
      <c r="BA2672" s="30">
        <v>-1.9550141595300401</v>
      </c>
      <c r="BB2672" s="62">
        <v>2.51558214356555E-2</v>
      </c>
      <c r="BC2672" s="108">
        <v>-51.309245215612499</v>
      </c>
      <c r="BD2672" s="22">
        <v>43650</v>
      </c>
      <c r="BE2672" s="22">
        <v>43914</v>
      </c>
      <c r="BF2672" s="24"/>
      <c r="BG2672" s="22"/>
    </row>
    <row r="2673" spans="2:59" x14ac:dyDescent="0.25">
      <c r="B2673" s="17" t="s">
        <v>2687</v>
      </c>
      <c r="C2673" s="17" t="s">
        <v>6953</v>
      </c>
      <c r="D2673" s="17" t="s">
        <v>3447</v>
      </c>
      <c r="E2673" s="20" t="s">
        <v>7322</v>
      </c>
      <c r="F2673" s="20" t="s">
        <v>3160</v>
      </c>
      <c r="G2673" s="82" t="s">
        <v>7250</v>
      </c>
      <c r="H2673" s="85" t="s">
        <v>7260</v>
      </c>
      <c r="I2673" s="21" t="s">
        <v>7417</v>
      </c>
      <c r="J2673" s="21" t="s">
        <v>8844</v>
      </c>
      <c r="L2673" s="22">
        <v>44015</v>
      </c>
      <c r="M2673" s="98">
        <v>814.62299999967195</v>
      </c>
      <c r="N2673" s="94">
        <v>814.62299999967195</v>
      </c>
      <c r="O2673" s="94">
        <v>1235.8973999991999</v>
      </c>
      <c r="P2673" s="62">
        <f t="shared" si="41"/>
        <v>0.65913481167627608</v>
      </c>
      <c r="Q2673" s="22">
        <v>43650</v>
      </c>
      <c r="R2673" s="99">
        <v>91.177000000000007</v>
      </c>
      <c r="S2673" s="99">
        <v>211.59230152678501</v>
      </c>
      <c r="T2673" s="19"/>
      <c r="U2673" s="23">
        <v>1.4678796464068E-2</v>
      </c>
      <c r="V2673" s="63">
        <v>0.909858359591453</v>
      </c>
      <c r="W2673" s="23">
        <v>0.10106731310413999</v>
      </c>
      <c r="X2673" s="63">
        <v>0.50396134574839402</v>
      </c>
      <c r="Y2673" s="23">
        <v>-0.14112148064581601</v>
      </c>
      <c r="Z2673" s="63">
        <v>-0.911544684000546</v>
      </c>
      <c r="AA2673" s="23">
        <v>-0.34000739371753302</v>
      </c>
      <c r="AB2673" s="63">
        <v>-17.094123662100198</v>
      </c>
      <c r="AC2673" s="23">
        <v>-0.33893977080413601</v>
      </c>
      <c r="AD2673" s="63">
        <v>-13.8266798328841</v>
      </c>
      <c r="AE2673" s="23">
        <v>-0.26242837830330201</v>
      </c>
      <c r="AF2673" s="64">
        <v>-14.049496246370801</v>
      </c>
      <c r="AG2673" s="23">
        <v>4.7060748502190101E-2</v>
      </c>
      <c r="AH2673" s="63">
        <v>-1.38875095053663</v>
      </c>
      <c r="AI2673" s="23">
        <v>-0.128198410703626</v>
      </c>
      <c r="AJ2673" s="63">
        <v>-2.7337280981591898</v>
      </c>
      <c r="AK2673" s="23">
        <v>-0.18537700000073501</v>
      </c>
      <c r="AL2673" s="23">
        <v>-4.9821448468719602E-2</v>
      </c>
      <c r="AM2673" s="63">
        <v>-19.907529757358098</v>
      </c>
      <c r="AN2673" s="19"/>
      <c r="AO2673" s="26">
        <v>9.7010942132328595E-2</v>
      </c>
      <c r="AP2673" s="26">
        <v>-9.2728496241761604E-2</v>
      </c>
      <c r="AQ2673" s="26">
        <v>0.102281802563084</v>
      </c>
      <c r="AR2673" s="26">
        <v>-0.165640985571372</v>
      </c>
      <c r="AS2673" s="24">
        <v>5</v>
      </c>
      <c r="AT2673" s="24">
        <v>7</v>
      </c>
      <c r="AU2673" s="24">
        <v>3</v>
      </c>
      <c r="AV2673" s="25">
        <v>9</v>
      </c>
      <c r="AW2673" s="19"/>
      <c r="AX2673" s="29">
        <v>0.24475232030934399</v>
      </c>
      <c r="AY2673" s="30">
        <v>-1.47952588637781</v>
      </c>
      <c r="AZ2673" s="30">
        <v>-1.1895921936356899</v>
      </c>
      <c r="BA2673" s="30">
        <v>-1.92926219494075</v>
      </c>
      <c r="BB2673" s="62">
        <v>2.5154913422520599E-2</v>
      </c>
      <c r="BC2673" s="108">
        <v>-51.014089033589698</v>
      </c>
      <c r="BD2673" s="22">
        <v>43650</v>
      </c>
      <c r="BE2673" s="22">
        <v>43914</v>
      </c>
      <c r="BF2673" s="24"/>
      <c r="BG2673" s="22"/>
    </row>
    <row r="2674" spans="2:59" x14ac:dyDescent="0.25">
      <c r="B2674" s="17" t="s">
        <v>2688</v>
      </c>
      <c r="C2674" s="17" t="s">
        <v>6954</v>
      </c>
      <c r="D2674" s="17" t="s">
        <v>3448</v>
      </c>
      <c r="E2674" s="20" t="s">
        <v>7289</v>
      </c>
      <c r="F2674" s="20" t="s">
        <v>3160</v>
      </c>
      <c r="G2674" s="82" t="s">
        <v>7249</v>
      </c>
      <c r="H2674" s="85" t="s">
        <v>7272</v>
      </c>
      <c r="I2674" s="21" t="s">
        <v>7417</v>
      </c>
      <c r="J2674" s="21" t="s">
        <v>8845</v>
      </c>
      <c r="L2674" s="22">
        <v>44015</v>
      </c>
      <c r="M2674" s="98">
        <v>1000</v>
      </c>
      <c r="N2674" s="94">
        <v>1000</v>
      </c>
      <c r="O2674" s="94">
        <v>1000</v>
      </c>
      <c r="P2674" s="62">
        <f t="shared" si="41"/>
        <v>1</v>
      </c>
      <c r="Q2674" s="22">
        <v>44015</v>
      </c>
      <c r="R2674" s="99">
        <v>0</v>
      </c>
      <c r="S2674" s="99">
        <v>0</v>
      </c>
      <c r="T2674" s="19"/>
      <c r="U2674" s="23">
        <v>0</v>
      </c>
      <c r="V2674" s="63">
        <v>-0.55802128681534702</v>
      </c>
      <c r="W2674" s="23">
        <v>0</v>
      </c>
      <c r="X2674" s="63">
        <v>-9.6027699646656401</v>
      </c>
      <c r="Y2674" s="23">
        <v>0</v>
      </c>
      <c r="Z2674" s="63">
        <v>13.200603380581001</v>
      </c>
      <c r="AA2674" s="23">
        <v>0</v>
      </c>
      <c r="AB2674" s="63">
        <v>16.906615709653099</v>
      </c>
      <c r="AC2674" s="23">
        <v>0</v>
      </c>
      <c r="AD2674" s="63">
        <v>20.067297247529499</v>
      </c>
      <c r="AE2674" s="23">
        <v>0</v>
      </c>
      <c r="AF2674" s="64">
        <v>12.1933415839594</v>
      </c>
      <c r="AG2674" s="23">
        <v>0</v>
      </c>
      <c r="AH2674" s="63">
        <v>-6.0948258007556397</v>
      </c>
      <c r="AI2674" s="23">
        <v>0</v>
      </c>
      <c r="AJ2674" s="63">
        <v>10.0861129722034</v>
      </c>
      <c r="AK2674" s="23">
        <v>0</v>
      </c>
      <c r="AL2674" s="23">
        <v>0</v>
      </c>
      <c r="AM2674" s="63">
        <v>15.439104699005799</v>
      </c>
      <c r="AN2674" s="19"/>
      <c r="AO2674" s="26">
        <v>0</v>
      </c>
      <c r="AP2674" s="26">
        <v>0</v>
      </c>
      <c r="AQ2674" s="26">
        <v>0</v>
      </c>
      <c r="AR2674" s="26">
        <v>0</v>
      </c>
      <c r="AS2674" s="24">
        <v>0</v>
      </c>
      <c r="AT2674" s="24">
        <v>0</v>
      </c>
      <c r="AU2674" s="24">
        <v>7</v>
      </c>
      <c r="AV2674" s="25">
        <v>5</v>
      </c>
      <c r="AW2674" s="19"/>
      <c r="AX2674" s="29">
        <v>0</v>
      </c>
      <c r="AY2674" s="30">
        <v>-117.545979959425</v>
      </c>
      <c r="AZ2674" s="30">
        <v>0.39470262811346402</v>
      </c>
      <c r="BA2674" s="30">
        <v>-15.971119820984301</v>
      </c>
      <c r="BB2674" s="62">
        <v>0</v>
      </c>
      <c r="BC2674" s="108">
        <v>0</v>
      </c>
      <c r="BD2674" s="22">
        <v>43650</v>
      </c>
      <c r="BE2674" s="22"/>
      <c r="BF2674" s="24"/>
      <c r="BG2674" s="22"/>
    </row>
    <row r="2675" spans="2:59" x14ac:dyDescent="0.25">
      <c r="B2675" s="17" t="s">
        <v>2689</v>
      </c>
      <c r="C2675" s="17" t="s">
        <v>6955</v>
      </c>
      <c r="D2675" s="17" t="s">
        <v>3448</v>
      </c>
      <c r="E2675" s="20" t="s">
        <v>7335</v>
      </c>
      <c r="F2675" s="20" t="s">
        <v>3160</v>
      </c>
      <c r="G2675" s="82" t="s">
        <v>7249</v>
      </c>
      <c r="H2675" s="85" t="s">
        <v>7272</v>
      </c>
      <c r="I2675" s="21" t="s">
        <v>7417</v>
      </c>
      <c r="J2675" s="21" t="s">
        <v>8846</v>
      </c>
      <c r="L2675" s="22">
        <v>44015</v>
      </c>
      <c r="M2675" s="98">
        <v>870.61380000039901</v>
      </c>
      <c r="N2675" s="94">
        <v>870.61380000039901</v>
      </c>
      <c r="O2675" s="94">
        <v>1108.6054999995999</v>
      </c>
      <c r="P2675" s="62">
        <f t="shared" si="41"/>
        <v>0.78532336345139298</v>
      </c>
      <c r="Q2675" s="22">
        <v>43755</v>
      </c>
      <c r="R2675" s="99">
        <v>104.93899999999999</v>
      </c>
      <c r="S2675" s="99">
        <v>108.916232824445</v>
      </c>
      <c r="T2675" s="19"/>
      <c r="U2675" s="23">
        <v>2.0625633478630299E-3</v>
      </c>
      <c r="V2675" s="63">
        <v>-0.35176495202904301</v>
      </c>
      <c r="W2675" s="23">
        <v>8.6930054301774404E-2</v>
      </c>
      <c r="X2675" s="63">
        <v>-0.90976453448820405</v>
      </c>
      <c r="Y2675" s="23">
        <v>-0.13533234651913501</v>
      </c>
      <c r="Z2675" s="63">
        <v>-0.33263127133250198</v>
      </c>
      <c r="AA2675" s="23">
        <v>-0.199762377496809</v>
      </c>
      <c r="AB2675" s="63">
        <v>-3.0696220400277499</v>
      </c>
      <c r="AC2675" s="23">
        <v>-0.25863307082647202</v>
      </c>
      <c r="AD2675" s="63">
        <v>-5.7960098351177303</v>
      </c>
      <c r="AE2675" s="23">
        <v>-0.18547283039166401</v>
      </c>
      <c r="AF2675" s="64">
        <v>-6.3539414552069502</v>
      </c>
      <c r="AG2675" s="23">
        <v>6.0922244381799801E-2</v>
      </c>
      <c r="AH2675" s="63">
        <v>-2.6013625756604601E-3</v>
      </c>
      <c r="AI2675" s="23">
        <v>-0.117834686299902</v>
      </c>
      <c r="AJ2675" s="63">
        <v>-1.6973556577868301</v>
      </c>
      <c r="AK2675" s="23">
        <v>-0.12938619999928</v>
      </c>
      <c r="AL2675" s="23">
        <v>-2.78541598072479E-2</v>
      </c>
      <c r="AM2675" s="63">
        <v>-23.321678436623198</v>
      </c>
      <c r="AN2675" s="19"/>
      <c r="AO2675" s="26">
        <v>8.9097961403313095E-2</v>
      </c>
      <c r="AP2675" s="26">
        <v>-0.13462022089879599</v>
      </c>
      <c r="AQ2675" s="26">
        <v>0.123789242325147</v>
      </c>
      <c r="AR2675" s="26">
        <v>-0.120875884896086</v>
      </c>
      <c r="AS2675" s="24">
        <v>5</v>
      </c>
      <c r="AT2675" s="24">
        <v>7</v>
      </c>
      <c r="AU2675" s="24">
        <v>4</v>
      </c>
      <c r="AV2675" s="25">
        <v>8</v>
      </c>
      <c r="AW2675" s="19"/>
      <c r="AX2675" s="29">
        <v>0.32092768445610997</v>
      </c>
      <c r="AY2675" s="30">
        <v>-0.64922342613954198</v>
      </c>
      <c r="AZ2675" s="30">
        <v>-0.56871817689079796</v>
      </c>
      <c r="BA2675" s="30">
        <v>-0.867456804092399</v>
      </c>
      <c r="BB2675" s="62">
        <v>3.2685257589109798E-2</v>
      </c>
      <c r="BC2675" s="108">
        <v>-45.330399316968403</v>
      </c>
      <c r="BD2675" s="22">
        <v>43755</v>
      </c>
      <c r="BE2675" s="22">
        <v>43908</v>
      </c>
      <c r="BF2675" s="24"/>
      <c r="BG2675" s="22"/>
    </row>
    <row r="2676" spans="2:59" x14ac:dyDescent="0.25">
      <c r="B2676" s="17" t="s">
        <v>2690</v>
      </c>
      <c r="C2676" s="17" t="s">
        <v>6956</v>
      </c>
      <c r="D2676" s="17" t="s">
        <v>3448</v>
      </c>
      <c r="E2676" s="20" t="s">
        <v>7336</v>
      </c>
      <c r="F2676" s="20" t="s">
        <v>3160</v>
      </c>
      <c r="G2676" s="82" t="s">
        <v>7249</v>
      </c>
      <c r="H2676" s="85" t="s">
        <v>7272</v>
      </c>
      <c r="I2676" s="21" t="s">
        <v>7417</v>
      </c>
      <c r="J2676" s="21" t="s">
        <v>8847</v>
      </c>
      <c r="L2676" s="22">
        <v>44015</v>
      </c>
      <c r="M2676" s="98">
        <v>1039.3818999994501</v>
      </c>
      <c r="N2676" s="94">
        <v>1039.3818999994501</v>
      </c>
      <c r="O2676" s="94">
        <v>1039.3818999994501</v>
      </c>
      <c r="P2676" s="62">
        <f t="shared" si="41"/>
        <v>1</v>
      </c>
      <c r="Q2676" s="22">
        <v>44015</v>
      </c>
      <c r="R2676" s="99">
        <v>0</v>
      </c>
      <c r="S2676" s="99">
        <v>0</v>
      </c>
      <c r="T2676" s="19"/>
      <c r="U2676" s="23">
        <v>0</v>
      </c>
      <c r="V2676" s="63">
        <v>-0.55802128681534702</v>
      </c>
      <c r="W2676" s="23">
        <v>0</v>
      </c>
      <c r="X2676" s="63">
        <v>-9.6027699646656401</v>
      </c>
      <c r="Y2676" s="23">
        <v>0</v>
      </c>
      <c r="Z2676" s="63">
        <v>13.200603380581001</v>
      </c>
      <c r="AA2676" s="23">
        <v>0</v>
      </c>
      <c r="AB2676" s="63">
        <v>16.906615709653099</v>
      </c>
      <c r="AC2676" s="23">
        <v>0</v>
      </c>
      <c r="AD2676" s="63">
        <v>20.067297247529499</v>
      </c>
      <c r="AE2676" s="23">
        <v>0</v>
      </c>
      <c r="AF2676" s="64">
        <v>12.1933415839594</v>
      </c>
      <c r="AG2676" s="23">
        <v>0</v>
      </c>
      <c r="AH2676" s="63">
        <v>-6.0948258007556397</v>
      </c>
      <c r="AI2676" s="23">
        <v>0</v>
      </c>
      <c r="AJ2676" s="63">
        <v>10.0861129722034</v>
      </c>
      <c r="AK2676" s="23">
        <v>3.9381900000080301E-2</v>
      </c>
      <c r="AL2676" s="23">
        <v>7.9063379253057099E-3</v>
      </c>
      <c r="AM2676" s="63">
        <v>-6.4448684366725502</v>
      </c>
      <c r="AN2676" s="19"/>
      <c r="AO2676" s="26">
        <v>0</v>
      </c>
      <c r="AP2676" s="26">
        <v>0</v>
      </c>
      <c r="AQ2676" s="26">
        <v>0</v>
      </c>
      <c r="AR2676" s="26">
        <v>0</v>
      </c>
      <c r="AS2676" s="24">
        <v>0</v>
      </c>
      <c r="AT2676" s="24">
        <v>0</v>
      </c>
      <c r="AU2676" s="24">
        <v>7</v>
      </c>
      <c r="AV2676" s="25">
        <v>5</v>
      </c>
      <c r="AW2676" s="19"/>
      <c r="AX2676" s="29">
        <v>0</v>
      </c>
      <c r="AY2676" s="30">
        <v>-117.545979959425</v>
      </c>
      <c r="AZ2676" s="30">
        <v>0.39470262811346402</v>
      </c>
      <c r="BA2676" s="30">
        <v>-15.971119820984301</v>
      </c>
      <c r="BB2676" s="62">
        <v>0</v>
      </c>
      <c r="BC2676" s="108">
        <v>0</v>
      </c>
      <c r="BD2676" s="22">
        <v>43650</v>
      </c>
      <c r="BE2676" s="22"/>
      <c r="BF2676" s="24"/>
      <c r="BG2676" s="22"/>
    </row>
    <row r="2677" spans="2:59" x14ac:dyDescent="0.25">
      <c r="B2677" s="17" t="s">
        <v>2691</v>
      </c>
      <c r="C2677" s="17" t="s">
        <v>6957</v>
      </c>
      <c r="D2677" s="17" t="s">
        <v>3448</v>
      </c>
      <c r="E2677" s="20" t="s">
        <v>7290</v>
      </c>
      <c r="F2677" s="20" t="s">
        <v>3160</v>
      </c>
      <c r="G2677" s="82" t="s">
        <v>7249</v>
      </c>
      <c r="H2677" s="85" t="s">
        <v>7272</v>
      </c>
      <c r="I2677" s="21" t="s">
        <v>7417</v>
      </c>
      <c r="J2677" s="21" t="s">
        <v>8848</v>
      </c>
      <c r="L2677" s="22">
        <v>44015</v>
      </c>
      <c r="M2677" s="98">
        <v>1000</v>
      </c>
      <c r="N2677" s="94">
        <v>1000</v>
      </c>
      <c r="O2677" s="94">
        <v>1000</v>
      </c>
      <c r="P2677" s="62">
        <f t="shared" si="41"/>
        <v>1</v>
      </c>
      <c r="Q2677" s="22">
        <v>44015</v>
      </c>
      <c r="R2677" s="99">
        <v>0</v>
      </c>
      <c r="S2677" s="99">
        <v>0</v>
      </c>
      <c r="T2677" s="19"/>
      <c r="U2677" s="23">
        <v>0</v>
      </c>
      <c r="V2677" s="63">
        <v>-0.55802128681534702</v>
      </c>
      <c r="W2677" s="23">
        <v>0</v>
      </c>
      <c r="X2677" s="63">
        <v>-9.6027699646656401</v>
      </c>
      <c r="Y2677" s="23">
        <v>0</v>
      </c>
      <c r="Z2677" s="63">
        <v>13.200603380581001</v>
      </c>
      <c r="AA2677" s="23">
        <v>0</v>
      </c>
      <c r="AB2677" s="63">
        <v>16.906615709653099</v>
      </c>
      <c r="AC2677" s="23">
        <v>0</v>
      </c>
      <c r="AD2677" s="63">
        <v>20.067297247529499</v>
      </c>
      <c r="AE2677" s="23">
        <v>0</v>
      </c>
      <c r="AF2677" s="64">
        <v>12.1933415839594</v>
      </c>
      <c r="AG2677" s="23">
        <v>0</v>
      </c>
      <c r="AH2677" s="63">
        <v>-6.0948258007556397</v>
      </c>
      <c r="AI2677" s="23">
        <v>0</v>
      </c>
      <c r="AJ2677" s="63">
        <v>10.0861129722034</v>
      </c>
      <c r="AK2677" s="23">
        <v>0</v>
      </c>
      <c r="AL2677" s="23">
        <v>0</v>
      </c>
      <c r="AM2677" s="63">
        <v>15.439104699005799</v>
      </c>
      <c r="AN2677" s="19"/>
      <c r="AO2677" s="26">
        <v>0</v>
      </c>
      <c r="AP2677" s="26">
        <v>0</v>
      </c>
      <c r="AQ2677" s="26">
        <v>0</v>
      </c>
      <c r="AR2677" s="26">
        <v>0</v>
      </c>
      <c r="AS2677" s="24">
        <v>0</v>
      </c>
      <c r="AT2677" s="24">
        <v>0</v>
      </c>
      <c r="AU2677" s="24">
        <v>7</v>
      </c>
      <c r="AV2677" s="25">
        <v>5</v>
      </c>
      <c r="AW2677" s="19"/>
      <c r="AX2677" s="29">
        <v>0</v>
      </c>
      <c r="AY2677" s="30">
        <v>-117.545979959425</v>
      </c>
      <c r="AZ2677" s="30">
        <v>0.39470262811346402</v>
      </c>
      <c r="BA2677" s="30">
        <v>-15.971119820984301</v>
      </c>
      <c r="BB2677" s="62">
        <v>0</v>
      </c>
      <c r="BC2677" s="108">
        <v>0</v>
      </c>
      <c r="BD2677" s="22">
        <v>43650</v>
      </c>
      <c r="BE2677" s="22"/>
      <c r="BF2677" s="24"/>
      <c r="BG2677" s="22"/>
    </row>
    <row r="2678" spans="2:59" x14ac:dyDescent="0.25">
      <c r="B2678" s="17" t="s">
        <v>2692</v>
      </c>
      <c r="C2678" s="17" t="s">
        <v>6958</v>
      </c>
      <c r="D2678" s="17" t="s">
        <v>3448</v>
      </c>
      <c r="E2678" s="20" t="s">
        <v>7315</v>
      </c>
      <c r="F2678" s="20" t="s">
        <v>3160</v>
      </c>
      <c r="G2678" s="82" t="s">
        <v>7249</v>
      </c>
      <c r="H2678" s="85" t="s">
        <v>7272</v>
      </c>
      <c r="I2678" s="21" t="s">
        <v>7417</v>
      </c>
      <c r="J2678" s="21" t="s">
        <v>8849</v>
      </c>
      <c r="L2678" s="22">
        <v>44015</v>
      </c>
      <c r="M2678" s="98">
        <v>1000</v>
      </c>
      <c r="N2678" s="94">
        <v>1000</v>
      </c>
      <c r="O2678" s="94">
        <v>1000</v>
      </c>
      <c r="P2678" s="62">
        <f t="shared" si="41"/>
        <v>1</v>
      </c>
      <c r="Q2678" s="22">
        <v>44015</v>
      </c>
      <c r="R2678" s="99">
        <v>0</v>
      </c>
      <c r="S2678" s="99">
        <v>0</v>
      </c>
      <c r="T2678" s="19"/>
      <c r="U2678" s="23">
        <v>0</v>
      </c>
      <c r="V2678" s="63">
        <v>-0.55802128681534702</v>
      </c>
      <c r="W2678" s="23">
        <v>0</v>
      </c>
      <c r="X2678" s="63">
        <v>-9.6027699646656401</v>
      </c>
      <c r="Y2678" s="23">
        <v>0</v>
      </c>
      <c r="Z2678" s="63">
        <v>13.200603380581001</v>
      </c>
      <c r="AA2678" s="23">
        <v>0</v>
      </c>
      <c r="AB2678" s="63">
        <v>16.906615709653099</v>
      </c>
      <c r="AC2678" s="23">
        <v>0</v>
      </c>
      <c r="AD2678" s="63">
        <v>20.067297247529499</v>
      </c>
      <c r="AE2678" s="23">
        <v>0</v>
      </c>
      <c r="AF2678" s="64">
        <v>12.1933415839594</v>
      </c>
      <c r="AG2678" s="23">
        <v>0</v>
      </c>
      <c r="AH2678" s="63">
        <v>-6.0948258007556397</v>
      </c>
      <c r="AI2678" s="23">
        <v>0</v>
      </c>
      <c r="AJ2678" s="63">
        <v>10.0861129722034</v>
      </c>
      <c r="AK2678" s="23">
        <v>0</v>
      </c>
      <c r="AL2678" s="23">
        <v>0</v>
      </c>
      <c r="AM2678" s="63">
        <v>15.439104699005799</v>
      </c>
      <c r="AN2678" s="19"/>
      <c r="AO2678" s="26">
        <v>0</v>
      </c>
      <c r="AP2678" s="26">
        <v>0</v>
      </c>
      <c r="AQ2678" s="26">
        <v>0</v>
      </c>
      <c r="AR2678" s="26">
        <v>0</v>
      </c>
      <c r="AS2678" s="24">
        <v>0</v>
      </c>
      <c r="AT2678" s="24">
        <v>0</v>
      </c>
      <c r="AU2678" s="24">
        <v>7</v>
      </c>
      <c r="AV2678" s="25">
        <v>5</v>
      </c>
      <c r="AW2678" s="19"/>
      <c r="AX2678" s="29">
        <v>0</v>
      </c>
      <c r="AY2678" s="30">
        <v>-117.545979959425</v>
      </c>
      <c r="AZ2678" s="30">
        <v>0.39470262811346402</v>
      </c>
      <c r="BA2678" s="30">
        <v>-15.971119820984301</v>
      </c>
      <c r="BB2678" s="62">
        <v>0</v>
      </c>
      <c r="BC2678" s="108">
        <v>0</v>
      </c>
      <c r="BD2678" s="22">
        <v>43650</v>
      </c>
      <c r="BE2678" s="22"/>
      <c r="BF2678" s="24"/>
      <c r="BG2678" s="22"/>
    </row>
    <row r="2679" spans="2:59" x14ac:dyDescent="0.25">
      <c r="B2679" s="17" t="s">
        <v>2693</v>
      </c>
      <c r="C2679" s="17" t="s">
        <v>6959</v>
      </c>
      <c r="D2679" s="17" t="s">
        <v>3448</v>
      </c>
      <c r="E2679" s="20" t="s">
        <v>7291</v>
      </c>
      <c r="F2679" s="20" t="s">
        <v>3160</v>
      </c>
      <c r="G2679" s="82" t="s">
        <v>7249</v>
      </c>
      <c r="H2679" s="85" t="s">
        <v>7272</v>
      </c>
      <c r="I2679" s="21" t="s">
        <v>7417</v>
      </c>
      <c r="J2679" s="21" t="s">
        <v>8850</v>
      </c>
      <c r="L2679" s="22">
        <v>44015</v>
      </c>
      <c r="M2679" s="98">
        <v>756.26119999960099</v>
      </c>
      <c r="N2679" s="94">
        <v>756.26119999960099</v>
      </c>
      <c r="O2679" s="94">
        <v>943.49309999961395</v>
      </c>
      <c r="P2679" s="62">
        <f t="shared" si="41"/>
        <v>0.80155456356799049</v>
      </c>
      <c r="Q2679" s="22">
        <v>43755</v>
      </c>
      <c r="R2679" s="99">
        <v>141091.24600000001</v>
      </c>
      <c r="S2679" s="99">
        <v>359402.78295410197</v>
      </c>
      <c r="T2679" s="19"/>
      <c r="U2679" s="23">
        <v>2.08788959025696E-3</v>
      </c>
      <c r="V2679" s="63">
        <v>-0.34923232778965002</v>
      </c>
      <c r="W2679" s="23">
        <v>8.7920670215680702E-2</v>
      </c>
      <c r="X2679" s="63">
        <v>-0.81070294309756696</v>
      </c>
      <c r="Y2679" s="23">
        <v>-0.103434131333488</v>
      </c>
      <c r="Z2679" s="63">
        <v>2.8571902472322099</v>
      </c>
      <c r="AA2679" s="23">
        <v>-0.18100137600587901</v>
      </c>
      <c r="AB2679" s="63">
        <v>-1.19352189093479</v>
      </c>
      <c r="AC2679" s="23">
        <v>-0.212499850313179</v>
      </c>
      <c r="AD2679" s="63">
        <v>-1.18268778378842</v>
      </c>
      <c r="AE2679" s="23">
        <v>-0.109708116904658</v>
      </c>
      <c r="AF2679" s="64">
        <v>1.2225298934936299</v>
      </c>
      <c r="AG2679" s="23">
        <v>6.0991555403234102E-2</v>
      </c>
      <c r="AH2679" s="63">
        <v>4.3297395677655004E-3</v>
      </c>
      <c r="AI2679" s="23">
        <v>-8.5261331978545102E-2</v>
      </c>
      <c r="AJ2679" s="63">
        <v>1.5599797743488999</v>
      </c>
      <c r="AK2679" s="23">
        <v>-0.28539322869881301</v>
      </c>
      <c r="AL2679" s="23">
        <v>-3.3581232067263003E-2</v>
      </c>
      <c r="AM2679" s="63">
        <v>-13.1002181708755</v>
      </c>
      <c r="AN2679" s="19"/>
      <c r="AO2679" s="26">
        <v>8.9112811949307799E-2</v>
      </c>
      <c r="AP2679" s="26">
        <v>-0.13457386780835801</v>
      </c>
      <c r="AQ2679" s="26">
        <v>0.13267247108713501</v>
      </c>
      <c r="AR2679" s="26">
        <v>-0.115305292577395</v>
      </c>
      <c r="AS2679" s="24">
        <v>5</v>
      </c>
      <c r="AT2679" s="24">
        <v>7</v>
      </c>
      <c r="AU2679" s="24">
        <v>5</v>
      </c>
      <c r="AV2679" s="25">
        <v>7</v>
      </c>
      <c r="AW2679" s="19"/>
      <c r="AX2679" s="29">
        <v>0.32218850121134901</v>
      </c>
      <c r="AY2679" s="30">
        <v>-0.58795183373513304</v>
      </c>
      <c r="AZ2679" s="30">
        <v>-0.28767473080733902</v>
      </c>
      <c r="BA2679" s="30">
        <v>-0.78688477544164903</v>
      </c>
      <c r="BB2679" s="62">
        <v>3.2817555493820698E-2</v>
      </c>
      <c r="BC2679" s="108">
        <v>-46.082107012742199</v>
      </c>
      <c r="BD2679" s="22">
        <v>43755</v>
      </c>
      <c r="BE2679" s="22">
        <v>43908</v>
      </c>
      <c r="BF2679" s="24"/>
      <c r="BG2679" s="22"/>
    </row>
    <row r="2680" spans="2:59" x14ac:dyDescent="0.25">
      <c r="B2680" s="17" t="s">
        <v>2694</v>
      </c>
      <c r="C2680" s="17" t="s">
        <v>6960</v>
      </c>
      <c r="D2680" s="17" t="s">
        <v>3448</v>
      </c>
      <c r="E2680" s="20" t="s">
        <v>7292</v>
      </c>
      <c r="F2680" s="20" t="s">
        <v>3160</v>
      </c>
      <c r="G2680" s="82" t="s">
        <v>7249</v>
      </c>
      <c r="H2680" s="85" t="s">
        <v>7272</v>
      </c>
      <c r="I2680" s="21" t="s">
        <v>7417</v>
      </c>
      <c r="J2680" s="21" t="s">
        <v>8851</v>
      </c>
      <c r="L2680" s="22">
        <v>44015</v>
      </c>
      <c r="M2680" s="98">
        <v>579.57170000020403</v>
      </c>
      <c r="N2680" s="94">
        <v>579.57170000020403</v>
      </c>
      <c r="O2680" s="94">
        <v>759.27969999983895</v>
      </c>
      <c r="P2680" s="62">
        <f t="shared" si="41"/>
        <v>0.76331778658158111</v>
      </c>
      <c r="Q2680" s="22">
        <v>43755</v>
      </c>
      <c r="R2680" s="99">
        <v>107404.06200000001</v>
      </c>
      <c r="S2680" s="99">
        <v>154853.84700000001</v>
      </c>
      <c r="T2680" s="19"/>
      <c r="U2680" s="23">
        <v>2.0687263222498599E-3</v>
      </c>
      <c r="V2680" s="63">
        <v>-0.35114865459036099</v>
      </c>
      <c r="W2680" s="23">
        <v>8.6790333545650397E-2</v>
      </c>
      <c r="X2680" s="63">
        <v>-0.92373661010060504</v>
      </c>
      <c r="Y2680" s="23">
        <v>-0.13597529686929199</v>
      </c>
      <c r="Z2680" s="63">
        <v>-0.39692630634817799</v>
      </c>
      <c r="AA2680" s="23">
        <v>-0.22280700789822699</v>
      </c>
      <c r="AB2680" s="63">
        <v>-5.3740850801696096</v>
      </c>
      <c r="AC2680" s="23">
        <v>-0.281546584917232</v>
      </c>
      <c r="AD2680" s="63">
        <v>-8.0873612441937404</v>
      </c>
      <c r="AE2680" s="23">
        <v>-0.21269313121330899</v>
      </c>
      <c r="AF2680" s="64">
        <v>-9.0759715373715206</v>
      </c>
      <c r="AG2680" s="23">
        <v>6.0930710116736002E-2</v>
      </c>
      <c r="AH2680" s="63">
        <v>-1.7547890820424101E-3</v>
      </c>
      <c r="AI2680" s="23">
        <v>-0.11851261055388</v>
      </c>
      <c r="AJ2680" s="63">
        <v>-1.76514808318461</v>
      </c>
      <c r="AK2680" s="23">
        <v>-0.48905802595370901</v>
      </c>
      <c r="AL2680" s="23">
        <v>-6.5982881347736097E-2</v>
      </c>
      <c r="AM2680" s="63">
        <v>-33.466697896365098</v>
      </c>
      <c r="AN2680" s="19"/>
      <c r="AO2680" s="26">
        <v>8.9091981117235305E-2</v>
      </c>
      <c r="AP2680" s="26">
        <v>-0.13462359364173601</v>
      </c>
      <c r="AQ2680" s="26">
        <v>0.12369365102858899</v>
      </c>
      <c r="AR2680" s="26">
        <v>-0.120956654496695</v>
      </c>
      <c r="AS2680" s="24">
        <v>5</v>
      </c>
      <c r="AT2680" s="24">
        <v>7</v>
      </c>
      <c r="AU2680" s="24">
        <v>4</v>
      </c>
      <c r="AV2680" s="25">
        <v>8</v>
      </c>
      <c r="AW2680" s="19"/>
      <c r="AX2680" s="29">
        <v>0.32196248802880301</v>
      </c>
      <c r="AY2680" s="30">
        <v>-0.71765760462767503</v>
      </c>
      <c r="AZ2680" s="30">
        <v>-1.0051150719409601</v>
      </c>
      <c r="BA2680" s="30">
        <v>-0.95621500725701503</v>
      </c>
      <c r="BB2680" s="62">
        <v>3.2792386058317802E-2</v>
      </c>
      <c r="BC2680" s="108">
        <v>-46.849928952404298</v>
      </c>
      <c r="BD2680" s="22">
        <v>43755</v>
      </c>
      <c r="BE2680" s="22">
        <v>43908</v>
      </c>
      <c r="BF2680" s="24"/>
      <c r="BG2680" s="22"/>
    </row>
    <row r="2681" spans="2:59" x14ac:dyDescent="0.25">
      <c r="B2681" s="17" t="s">
        <v>2695</v>
      </c>
      <c r="C2681" s="17" t="s">
        <v>6961</v>
      </c>
      <c r="D2681" s="17" t="s">
        <v>3448</v>
      </c>
      <c r="E2681" s="20" t="s">
        <v>7293</v>
      </c>
      <c r="F2681" s="20" t="s">
        <v>3160</v>
      </c>
      <c r="G2681" s="82" t="s">
        <v>7249</v>
      </c>
      <c r="H2681" s="85" t="s">
        <v>7272</v>
      </c>
      <c r="I2681" s="21" t="s">
        <v>7417</v>
      </c>
      <c r="J2681" s="21" t="s">
        <v>8852</v>
      </c>
      <c r="L2681" s="22">
        <v>44015</v>
      </c>
      <c r="M2681" s="98">
        <v>577.40319999959297</v>
      </c>
      <c r="N2681" s="94">
        <v>577.40319999959297</v>
      </c>
      <c r="O2681" s="94">
        <v>754.29090000037104</v>
      </c>
      <c r="P2681" s="62">
        <f t="shared" si="41"/>
        <v>0.7654914039123486</v>
      </c>
      <c r="Q2681" s="22">
        <v>43755</v>
      </c>
      <c r="R2681" s="99">
        <v>116162.56200000001</v>
      </c>
      <c r="S2681" s="99">
        <v>291852.58889306599</v>
      </c>
      <c r="T2681" s="19"/>
      <c r="U2681" s="23">
        <v>2.0796421540580901E-3</v>
      </c>
      <c r="V2681" s="63">
        <v>-0.35005707140953701</v>
      </c>
      <c r="W2681" s="23">
        <v>8.7146735753776697E-2</v>
      </c>
      <c r="X2681" s="63">
        <v>-0.88809638928796597</v>
      </c>
      <c r="Y2681" s="23">
        <v>-0.13425521996759901</v>
      </c>
      <c r="Z2681" s="63">
        <v>-0.22491861617891101</v>
      </c>
      <c r="AA2681" s="23">
        <v>-0.219688076970633</v>
      </c>
      <c r="AB2681" s="63">
        <v>-5.0621919874101904</v>
      </c>
      <c r="AC2681" s="23">
        <v>-0.27577240063517799</v>
      </c>
      <c r="AD2681" s="63">
        <v>-7.5099428159883201</v>
      </c>
      <c r="AE2681" s="23">
        <v>-0.20318481428345</v>
      </c>
      <c r="AF2681" s="64">
        <v>-8.1251398443855596</v>
      </c>
      <c r="AG2681" s="23">
        <v>6.0965292992477799E-2</v>
      </c>
      <c r="AH2681" s="63">
        <v>1.7034984921338E-3</v>
      </c>
      <c r="AI2681" s="23">
        <v>-0.11672882470884401</v>
      </c>
      <c r="AJ2681" s="63">
        <v>-1.58676949868095</v>
      </c>
      <c r="AK2681" s="23">
        <v>-0.47054916236549599</v>
      </c>
      <c r="AL2681" s="23">
        <v>-6.2598160938287004E-2</v>
      </c>
      <c r="AM2681" s="63">
        <v>-31.615811537543799</v>
      </c>
      <c r="AN2681" s="19"/>
      <c r="AO2681" s="26">
        <v>8.9103822465403895E-2</v>
      </c>
      <c r="AP2681" s="26">
        <v>-0.13459523117038799</v>
      </c>
      <c r="AQ2681" s="26">
        <v>0.12406217496391</v>
      </c>
      <c r="AR2681" s="26">
        <v>-0.1206588473788</v>
      </c>
      <c r="AS2681" s="24">
        <v>5</v>
      </c>
      <c r="AT2681" s="24">
        <v>7</v>
      </c>
      <c r="AU2681" s="24">
        <v>5</v>
      </c>
      <c r="AV2681" s="25">
        <v>7</v>
      </c>
      <c r="AW2681" s="19"/>
      <c r="AX2681" s="29">
        <v>0.32194343168346701</v>
      </c>
      <c r="AY2681" s="30">
        <v>-0.70856331463619404</v>
      </c>
      <c r="AZ2681" s="30">
        <v>-0.95354025024607802</v>
      </c>
      <c r="BA2681" s="30">
        <v>-0.94450176310329004</v>
      </c>
      <c r="BB2681" s="62">
        <v>3.2791040998526998E-2</v>
      </c>
      <c r="BC2681" s="108">
        <v>-46.760858443332801</v>
      </c>
      <c r="BD2681" s="22">
        <v>43755</v>
      </c>
      <c r="BE2681" s="22">
        <v>43908</v>
      </c>
      <c r="BF2681" s="24"/>
      <c r="BG2681" s="22"/>
    </row>
    <row r="2682" spans="2:59" x14ac:dyDescent="0.25">
      <c r="B2682" s="17" t="s">
        <v>2696</v>
      </c>
      <c r="C2682" s="17" t="s">
        <v>6962</v>
      </c>
      <c r="D2682" s="17" t="s">
        <v>3448</v>
      </c>
      <c r="E2682" s="20" t="s">
        <v>7337</v>
      </c>
      <c r="F2682" s="20" t="s">
        <v>3160</v>
      </c>
      <c r="G2682" s="82" t="s">
        <v>7249</v>
      </c>
      <c r="H2682" s="85" t="s">
        <v>7272</v>
      </c>
      <c r="I2682" s="21" t="s">
        <v>7417</v>
      </c>
      <c r="J2682" s="21" t="s">
        <v>8853</v>
      </c>
      <c r="L2682" s="22">
        <v>44015</v>
      </c>
      <c r="M2682" s="98">
        <v>741.19149999972399</v>
      </c>
      <c r="N2682" s="94">
        <v>741.19149999972399</v>
      </c>
      <c r="O2682" s="94">
        <v>923.37860000040405</v>
      </c>
      <c r="P2682" s="62">
        <f t="shared" si="41"/>
        <v>0.80269512418784628</v>
      </c>
      <c r="Q2682" s="22">
        <v>43755</v>
      </c>
      <c r="R2682" s="99">
        <v>8984.2369999999992</v>
      </c>
      <c r="S2682" s="99">
        <v>90121.659141235301</v>
      </c>
      <c r="T2682" s="19"/>
      <c r="U2682" s="23">
        <v>2.0934420936100698E-3</v>
      </c>
      <c r="V2682" s="63">
        <v>-0.34867707745434001</v>
      </c>
      <c r="W2682" s="23">
        <v>8.8099327636882704E-2</v>
      </c>
      <c r="X2682" s="63">
        <v>-0.79283720097737398</v>
      </c>
      <c r="Y2682" s="23">
        <v>-0.102541935032641</v>
      </c>
      <c r="Z2682" s="63">
        <v>2.9464098773169098</v>
      </c>
      <c r="AA2682" s="23">
        <v>-0.179359503340384</v>
      </c>
      <c r="AB2682" s="63">
        <v>-1.0293346243852299</v>
      </c>
      <c r="AC2682" s="23">
        <v>-0.20934091430361201</v>
      </c>
      <c r="AD2682" s="63">
        <v>-0.86679418283165399</v>
      </c>
      <c r="AE2682" s="23">
        <v>-0.182391182431311</v>
      </c>
      <c r="AF2682" s="64">
        <v>-6.0457766591716799</v>
      </c>
      <c r="AG2682" s="23">
        <v>6.1009003647996003E-2</v>
      </c>
      <c r="AH2682" s="63">
        <v>6.0745640439563396E-3</v>
      </c>
      <c r="AI2682" s="23">
        <v>-8.4336061908252297E-2</v>
      </c>
      <c r="AJ2682" s="63">
        <v>1.65250678137818</v>
      </c>
      <c r="AK2682" s="23">
        <v>-0.25880850000074102</v>
      </c>
      <c r="AL2682" s="23">
        <v>-3.7812550825037802E-2</v>
      </c>
      <c r="AM2682" s="63">
        <v>-23.537126790150101</v>
      </c>
      <c r="AN2682" s="19"/>
      <c r="AO2682" s="26">
        <v>8.9118704161664897E-2</v>
      </c>
      <c r="AP2682" s="26">
        <v>-0.134559775804519</v>
      </c>
      <c r="AQ2682" s="26">
        <v>0.132858134542475</v>
      </c>
      <c r="AR2682" s="26">
        <v>-0.11515565720677801</v>
      </c>
      <c r="AS2682" s="24">
        <v>5</v>
      </c>
      <c r="AT2682" s="24">
        <v>7</v>
      </c>
      <c r="AU2682" s="24">
        <v>5</v>
      </c>
      <c r="AV2682" s="25">
        <v>7</v>
      </c>
      <c r="AW2682" s="19"/>
      <c r="AX2682" s="29">
        <v>0.32217902162869</v>
      </c>
      <c r="AY2682" s="30">
        <v>-0.58316010123417095</v>
      </c>
      <c r="AZ2682" s="30">
        <v>-0.26020456102878597</v>
      </c>
      <c r="BA2682" s="30">
        <v>-0.780638480080597</v>
      </c>
      <c r="BB2682" s="62">
        <v>3.2816888478591898E-2</v>
      </c>
      <c r="BC2682" s="108">
        <v>-46.036956022202503</v>
      </c>
      <c r="BD2682" s="22">
        <v>43755</v>
      </c>
      <c r="BE2682" s="22">
        <v>43908</v>
      </c>
      <c r="BF2682" s="24"/>
      <c r="BG2682" s="22"/>
    </row>
    <row r="2683" spans="2:59" x14ac:dyDescent="0.25">
      <c r="B2683" s="17" t="s">
        <v>2697</v>
      </c>
      <c r="C2683" s="17" t="s">
        <v>6963</v>
      </c>
      <c r="D2683" s="17" t="s">
        <v>3448</v>
      </c>
      <c r="E2683" s="20" t="s">
        <v>7294</v>
      </c>
      <c r="F2683" s="20" t="s">
        <v>3160</v>
      </c>
      <c r="G2683" s="82" t="s">
        <v>7249</v>
      </c>
      <c r="H2683" s="85" t="s">
        <v>7272</v>
      </c>
      <c r="I2683" s="21" t="s">
        <v>7417</v>
      </c>
      <c r="J2683" s="21" t="s">
        <v>8854</v>
      </c>
      <c r="L2683" s="22">
        <v>44015</v>
      </c>
      <c r="M2683" s="98">
        <v>942.86450000014202</v>
      </c>
      <c r="N2683" s="94">
        <v>942.86450000014202</v>
      </c>
      <c r="O2683" s="94">
        <v>1211.2568999994501</v>
      </c>
      <c r="P2683" s="62">
        <f t="shared" si="41"/>
        <v>0.77841826948566406</v>
      </c>
      <c r="Q2683" s="22">
        <v>43755</v>
      </c>
      <c r="R2683" s="99">
        <v>7.2939999999999996</v>
      </c>
      <c r="S2683" s="99">
        <v>7.3860496183186797</v>
      </c>
      <c r="T2683" s="19"/>
      <c r="U2683" s="23">
        <v>2.06073700792331E-3</v>
      </c>
      <c r="V2683" s="63">
        <v>-0.35194758602301601</v>
      </c>
      <c r="W2683" s="23">
        <v>8.8836036760767498E-2</v>
      </c>
      <c r="X2683" s="63">
        <v>-0.71916628858889498</v>
      </c>
      <c r="Y2683" s="23">
        <v>-0.123861262495629</v>
      </c>
      <c r="Z2683" s="63">
        <v>0.81447713101806596</v>
      </c>
      <c r="AA2683" s="23">
        <v>-0.19978841843374501</v>
      </c>
      <c r="AB2683" s="63">
        <v>-3.0722261337214101</v>
      </c>
      <c r="AC2683" s="23">
        <v>-0.233756409882626</v>
      </c>
      <c r="AD2683" s="63">
        <v>-3.3083437407331102</v>
      </c>
      <c r="AE2683" s="23">
        <v>-0.133384651442611</v>
      </c>
      <c r="AF2683" s="64">
        <v>-1.14512356030173</v>
      </c>
      <c r="AG2683" s="23">
        <v>6.1099770204236799E-2</v>
      </c>
      <c r="AH2683" s="63">
        <v>1.51512196680414E-2</v>
      </c>
      <c r="AI2683" s="23">
        <v>-0.105890317467129</v>
      </c>
      <c r="AJ2683" s="63">
        <v>-0.50291877450945299</v>
      </c>
      <c r="AK2683" s="23">
        <v>-5.7135500000222203E-2</v>
      </c>
      <c r="AL2683" s="23">
        <v>-1.2010292599370601E-2</v>
      </c>
      <c r="AM2683" s="63">
        <v>-15.264087842399</v>
      </c>
      <c r="AN2683" s="19"/>
      <c r="AO2683" s="26">
        <v>8.9242001313396005E-2</v>
      </c>
      <c r="AP2683" s="26">
        <v>-0.13437449078905001</v>
      </c>
      <c r="AQ2683" s="26">
        <v>0.12723575041309201</v>
      </c>
      <c r="AR2683" s="26">
        <v>-0.11894052796284101</v>
      </c>
      <c r="AS2683" s="24">
        <v>5</v>
      </c>
      <c r="AT2683" s="24">
        <v>7</v>
      </c>
      <c r="AU2683" s="24">
        <v>5</v>
      </c>
      <c r="AV2683" s="25">
        <v>7</v>
      </c>
      <c r="AW2683" s="19"/>
      <c r="AX2683" s="29">
        <v>0.32185109353740698</v>
      </c>
      <c r="AY2683" s="30">
        <v>-0.64998425007706795</v>
      </c>
      <c r="AZ2683" s="30">
        <v>-0.62428560068656203</v>
      </c>
      <c r="BA2683" s="30">
        <v>-0.86891978125186098</v>
      </c>
      <c r="BB2683" s="62">
        <v>3.2786078179196897E-2</v>
      </c>
      <c r="BC2683" s="108">
        <v>-46.240322758909301</v>
      </c>
      <c r="BD2683" s="22">
        <v>43755</v>
      </c>
      <c r="BE2683" s="22">
        <v>43908</v>
      </c>
      <c r="BF2683" s="24"/>
      <c r="BG2683" s="22"/>
    </row>
    <row r="2684" spans="2:59" x14ac:dyDescent="0.25">
      <c r="B2684" s="17" t="s">
        <v>2698</v>
      </c>
      <c r="C2684" s="17" t="s">
        <v>6964</v>
      </c>
      <c r="D2684" s="17" t="s">
        <v>3448</v>
      </c>
      <c r="E2684" s="20" t="s">
        <v>7322</v>
      </c>
      <c r="F2684" s="20" t="s">
        <v>3160</v>
      </c>
      <c r="G2684" s="82" t="s">
        <v>7249</v>
      </c>
      <c r="H2684" s="85" t="s">
        <v>7272</v>
      </c>
      <c r="I2684" s="21" t="s">
        <v>7417</v>
      </c>
      <c r="J2684" s="21" t="s">
        <v>8855</v>
      </c>
      <c r="L2684" s="22">
        <v>44015</v>
      </c>
      <c r="M2684" s="98">
        <v>891.49710000027005</v>
      </c>
      <c r="N2684" s="94">
        <v>891.49710000027005</v>
      </c>
      <c r="O2684" s="94">
        <v>1154.8944000005699</v>
      </c>
      <c r="P2684" s="62">
        <f t="shared" si="41"/>
        <v>0.77192953745366688</v>
      </c>
      <c r="Q2684" s="22">
        <v>43755</v>
      </c>
      <c r="R2684" s="99">
        <v>104.02800000000001</v>
      </c>
      <c r="S2684" s="99">
        <v>108.727652671814</v>
      </c>
      <c r="T2684" s="19"/>
      <c r="U2684" s="23">
        <v>2.1192389758652999E-3</v>
      </c>
      <c r="V2684" s="63">
        <v>-0.346097389228817</v>
      </c>
      <c r="W2684" s="23">
        <v>8.8259273885341799E-2</v>
      </c>
      <c r="X2684" s="63">
        <v>-0.77684257613145702</v>
      </c>
      <c r="Y2684" s="23">
        <v>-0.12902754020891699</v>
      </c>
      <c r="Z2684" s="63">
        <v>0.29784935968928</v>
      </c>
      <c r="AA2684" s="23">
        <v>-0.21097157550131701</v>
      </c>
      <c r="AB2684" s="63">
        <v>-4.1905418404785504</v>
      </c>
      <c r="AC2684" s="23">
        <v>-0.26081322252313799</v>
      </c>
      <c r="AD2684" s="63">
        <v>-6.0140250047843402</v>
      </c>
      <c r="AE2684" s="23">
        <v>-0.17870921780471699</v>
      </c>
      <c r="AF2684" s="64">
        <v>-5.6775801965122801</v>
      </c>
      <c r="AG2684" s="23">
        <v>6.1077055630448698E-2</v>
      </c>
      <c r="AH2684" s="63">
        <v>1.28797622892307E-2</v>
      </c>
      <c r="AI2684" s="23">
        <v>-0.111324444886995</v>
      </c>
      <c r="AJ2684" s="63">
        <v>-1.04633151649614</v>
      </c>
      <c r="AK2684" s="23">
        <v>-0.108502899999585</v>
      </c>
      <c r="AL2684" s="23">
        <v>-2.8222170444678299E-2</v>
      </c>
      <c r="AM2684" s="63">
        <v>-12.220119757243101</v>
      </c>
      <c r="AN2684" s="19"/>
      <c r="AO2684" s="26">
        <v>8.9140452628344094E-2</v>
      </c>
      <c r="AP2684" s="26">
        <v>-0.13449646538079801</v>
      </c>
      <c r="AQ2684" s="26">
        <v>0.12520376982502099</v>
      </c>
      <c r="AR2684" s="26">
        <v>-0.11977805862261399</v>
      </c>
      <c r="AS2684" s="24">
        <v>5</v>
      </c>
      <c r="AT2684" s="24">
        <v>7</v>
      </c>
      <c r="AU2684" s="24">
        <v>5</v>
      </c>
      <c r="AV2684" s="25">
        <v>7</v>
      </c>
      <c r="AW2684" s="19"/>
      <c r="AX2684" s="29">
        <v>0.32186657252721501</v>
      </c>
      <c r="AY2684" s="30">
        <v>-0.68329713712228102</v>
      </c>
      <c r="AZ2684" s="30">
        <v>-0.80931553950176705</v>
      </c>
      <c r="BA2684" s="30">
        <v>-0.91193726924029805</v>
      </c>
      <c r="BB2684" s="62">
        <v>3.2785029705737503E-2</v>
      </c>
      <c r="BC2684" s="108">
        <v>-46.498805431940099</v>
      </c>
      <c r="BD2684" s="22">
        <v>43755</v>
      </c>
      <c r="BE2684" s="22">
        <v>43908</v>
      </c>
      <c r="BF2684" s="24"/>
      <c r="BG2684" s="22"/>
    </row>
    <row r="2685" spans="2:59" x14ac:dyDescent="0.25">
      <c r="B2685" s="17" t="s">
        <v>2699</v>
      </c>
      <c r="C2685" s="17" t="s">
        <v>6965</v>
      </c>
      <c r="D2685" s="17" t="s">
        <v>3449</v>
      </c>
      <c r="E2685" s="20" t="s">
        <v>7289</v>
      </c>
      <c r="F2685" s="20" t="s">
        <v>3160</v>
      </c>
      <c r="G2685" s="82" t="s">
        <v>7255</v>
      </c>
      <c r="H2685" s="85" t="s">
        <v>7274</v>
      </c>
      <c r="I2685" s="21" t="s">
        <v>7417</v>
      </c>
      <c r="J2685" s="21" t="s">
        <v>8856</v>
      </c>
      <c r="L2685" s="22">
        <v>44015</v>
      </c>
      <c r="M2685" s="98">
        <v>1404.1109999995699</v>
      </c>
      <c r="N2685" s="94">
        <v>1404.1109999995699</v>
      </c>
      <c r="O2685" s="94">
        <v>1404.1109999995699</v>
      </c>
      <c r="P2685" s="62">
        <f t="shared" si="41"/>
        <v>1</v>
      </c>
      <c r="Q2685" s="22">
        <v>44015</v>
      </c>
      <c r="R2685" s="99">
        <v>89356334.237000003</v>
      </c>
      <c r="S2685" s="99">
        <v>63408944.294500001</v>
      </c>
      <c r="T2685" s="19"/>
      <c r="U2685" s="23">
        <v>7.1218892117030905E-8</v>
      </c>
      <c r="V2685" s="63">
        <v>-0.55801416492613498</v>
      </c>
      <c r="W2685" s="23">
        <v>1.9229282770538698E-6</v>
      </c>
      <c r="X2685" s="63">
        <v>-9.6025776718452107</v>
      </c>
      <c r="Y2685" s="23">
        <v>6.79345429307432E-3</v>
      </c>
      <c r="Z2685" s="63">
        <v>13.879948809888401</v>
      </c>
      <c r="AA2685" s="23">
        <v>1.39200799512764E-2</v>
      </c>
      <c r="AB2685" s="63">
        <v>18.298623704788</v>
      </c>
      <c r="AC2685" s="23">
        <v>3.6852158933470498E-2</v>
      </c>
      <c r="AD2685" s="63">
        <v>23.752513140876498</v>
      </c>
      <c r="AE2685" s="23">
        <v>5.6005851794907399E-2</v>
      </c>
      <c r="AF2685" s="64">
        <v>17.7939267634647</v>
      </c>
      <c r="AG2685" s="23">
        <v>1.42437784234062E-7</v>
      </c>
      <c r="AH2685" s="63">
        <v>-6.0948115569772199</v>
      </c>
      <c r="AI2685" s="23">
        <v>6.8819674797850902E-3</v>
      </c>
      <c r="AJ2685" s="63">
        <v>10.7743097201892</v>
      </c>
      <c r="AK2685" s="23">
        <v>0.403942526896717</v>
      </c>
      <c r="AL2685" s="23">
        <v>2.9027667675109101E-2</v>
      </c>
      <c r="AM2685" s="63">
        <v>-28.9140715547837</v>
      </c>
      <c r="AN2685" s="19"/>
      <c r="AO2685" s="26">
        <v>1.67196436268569E-3</v>
      </c>
      <c r="AP2685" s="26">
        <v>-1.54551612467912E-4</v>
      </c>
      <c r="AQ2685" s="26">
        <v>1.9928806723328299E-3</v>
      </c>
      <c r="AR2685" s="26">
        <v>1.42437784234062E-7</v>
      </c>
      <c r="AS2685" s="24">
        <v>12</v>
      </c>
      <c r="AT2685" s="24">
        <v>0</v>
      </c>
      <c r="AU2685" s="24">
        <v>7</v>
      </c>
      <c r="AV2685" s="25">
        <v>5</v>
      </c>
      <c r="AW2685" s="19"/>
      <c r="AX2685" s="29">
        <v>2.4855186651598199E-3</v>
      </c>
      <c r="AY2685" s="30">
        <v>-6.1860454279303703</v>
      </c>
      <c r="AZ2685" s="30">
        <v>0.440128787406593</v>
      </c>
      <c r="BA2685" s="30">
        <v>-10.9413394556759</v>
      </c>
      <c r="BB2685" s="62">
        <v>2.5694183837742901E-4</v>
      </c>
      <c r="BC2685" s="108">
        <v>-1.5455161283313101E-2</v>
      </c>
      <c r="BD2685" s="22">
        <v>43878</v>
      </c>
      <c r="BE2685" s="22">
        <v>43879</v>
      </c>
      <c r="BF2685" s="24">
        <v>3</v>
      </c>
      <c r="BG2685" s="22">
        <v>43881</v>
      </c>
    </row>
    <row r="2686" spans="2:59" x14ac:dyDescent="0.25">
      <c r="B2686" s="17" t="s">
        <v>2700</v>
      </c>
      <c r="C2686" s="17" t="s">
        <v>6966</v>
      </c>
      <c r="D2686" s="17" t="s">
        <v>3449</v>
      </c>
      <c r="E2686" s="20" t="s">
        <v>7335</v>
      </c>
      <c r="F2686" s="20" t="s">
        <v>3160</v>
      </c>
      <c r="G2686" s="82" t="s">
        <v>7255</v>
      </c>
      <c r="H2686" s="85" t="s">
        <v>7274</v>
      </c>
      <c r="I2686" s="21" t="s">
        <v>7417</v>
      </c>
      <c r="J2686" s="21" t="s">
        <v>8857</v>
      </c>
      <c r="L2686" s="22">
        <v>44015</v>
      </c>
      <c r="M2686" s="98">
        <v>1155.84280000068</v>
      </c>
      <c r="N2686" s="94">
        <v>1155.84280000068</v>
      </c>
      <c r="O2686" s="94">
        <v>1155.84280000068</v>
      </c>
      <c r="P2686" s="62">
        <f t="shared" si="41"/>
        <v>1</v>
      </c>
      <c r="Q2686" s="22">
        <v>44015</v>
      </c>
      <c r="R2686" s="99">
        <v>110.07899999999999</v>
      </c>
      <c r="S2686" s="99">
        <v>49163.9967786255</v>
      </c>
      <c r="T2686" s="19"/>
      <c r="U2686" s="23">
        <v>0</v>
      </c>
      <c r="V2686" s="63">
        <v>-0.55802128681534702</v>
      </c>
      <c r="W2686" s="23">
        <v>9.0843641373794492E-6</v>
      </c>
      <c r="X2686" s="63">
        <v>-9.6018615282519004</v>
      </c>
      <c r="Y2686" s="23">
        <v>9.3624991441174608E-3</v>
      </c>
      <c r="Z2686" s="63">
        <v>14.136853295</v>
      </c>
      <c r="AA2686" s="23">
        <v>2.0193577167447099E-2</v>
      </c>
      <c r="AB2686" s="63">
        <v>18.9259734264051</v>
      </c>
      <c r="AC2686" s="23">
        <v>5.1458997711961302E-2</v>
      </c>
      <c r="AD2686" s="63">
        <v>25.213197018718301</v>
      </c>
      <c r="AE2686" s="23">
        <v>7.9342762681335402E-2</v>
      </c>
      <c r="AF2686" s="64">
        <v>20.127617852093</v>
      </c>
      <c r="AG2686" s="23">
        <v>0</v>
      </c>
      <c r="AH2686" s="63">
        <v>-6.0948258007556397</v>
      </c>
      <c r="AI2686" s="23">
        <v>9.5055780584516504E-3</v>
      </c>
      <c r="AJ2686" s="63">
        <v>11.036670778048601</v>
      </c>
      <c r="AK2686" s="23">
        <v>0.15584280000082801</v>
      </c>
      <c r="AL2686" s="23">
        <v>2.9968686883876199E-2</v>
      </c>
      <c r="AM2686" s="63">
        <v>5.2012215634022096</v>
      </c>
      <c r="AN2686" s="19"/>
      <c r="AO2686" s="26">
        <v>1.6954615621216399E-3</v>
      </c>
      <c r="AP2686" s="26">
        <v>-1.37047305543092E-4</v>
      </c>
      <c r="AQ2686" s="26">
        <v>2.67337013610813E-3</v>
      </c>
      <c r="AR2686" s="26">
        <v>0</v>
      </c>
      <c r="AS2686" s="24">
        <v>11</v>
      </c>
      <c r="AT2686" s="24">
        <v>0</v>
      </c>
      <c r="AU2686" s="24">
        <v>7</v>
      </c>
      <c r="AV2686" s="25">
        <v>5</v>
      </c>
      <c r="AW2686" s="19"/>
      <c r="AX2686" s="29">
        <v>2.6014819871943498E-3</v>
      </c>
      <c r="AY2686" s="30">
        <v>-3.7039794077463699</v>
      </c>
      <c r="AZ2686" s="30">
        <v>0.460299318385751</v>
      </c>
      <c r="BA2686" s="30">
        <v>-8.1597635294019693</v>
      </c>
      <c r="BB2686" s="62">
        <v>2.6893038195339601E-4</v>
      </c>
      <c r="BC2686" s="108">
        <v>-1.3704730560462499E-2</v>
      </c>
      <c r="BD2686" s="22">
        <v>43878</v>
      </c>
      <c r="BE2686" s="22">
        <v>43879</v>
      </c>
      <c r="BF2686" s="24">
        <v>3</v>
      </c>
      <c r="BG2686" s="22">
        <v>43881</v>
      </c>
    </row>
    <row r="2687" spans="2:59" x14ac:dyDescent="0.25">
      <c r="B2687" s="17" t="s">
        <v>2701</v>
      </c>
      <c r="C2687" s="17" t="s">
        <v>6967</v>
      </c>
      <c r="D2687" s="17" t="s">
        <v>3449</v>
      </c>
      <c r="E2687" s="20" t="s">
        <v>7336</v>
      </c>
      <c r="F2687" s="20" t="s">
        <v>3160</v>
      </c>
      <c r="G2687" s="82" t="s">
        <v>7255</v>
      </c>
      <c r="H2687" s="85" t="s">
        <v>7274</v>
      </c>
      <c r="I2687" s="21" t="s">
        <v>7417</v>
      </c>
      <c r="J2687" s="21" t="s">
        <v>8858</v>
      </c>
      <c r="L2687" s="22">
        <v>44015</v>
      </c>
      <c r="M2687" s="98">
        <v>1140.2419000007201</v>
      </c>
      <c r="N2687" s="94">
        <v>1140.2419000007201</v>
      </c>
      <c r="O2687" s="94">
        <v>1140.2419000007201</v>
      </c>
      <c r="P2687" s="62">
        <f t="shared" si="41"/>
        <v>1</v>
      </c>
      <c r="Q2687" s="22">
        <v>44015</v>
      </c>
      <c r="R2687" s="99">
        <v>1952.2950000000001</v>
      </c>
      <c r="S2687" s="99">
        <v>148774.855988525</v>
      </c>
      <c r="T2687" s="19"/>
      <c r="U2687" s="23">
        <v>0</v>
      </c>
      <c r="V2687" s="63">
        <v>-0.55802128681534702</v>
      </c>
      <c r="W2687" s="23">
        <v>1.5786154108354801E-6</v>
      </c>
      <c r="X2687" s="63">
        <v>-9.6026121031318308</v>
      </c>
      <c r="Y2687" s="23">
        <v>8.3486823332350503E-3</v>
      </c>
      <c r="Z2687" s="63">
        <v>14.035471613911801</v>
      </c>
      <c r="AA2687" s="23">
        <v>1.80770336901332E-2</v>
      </c>
      <c r="AB2687" s="63">
        <v>18.714319078659202</v>
      </c>
      <c r="AC2687" s="23">
        <v>4.6325021647135103E-2</v>
      </c>
      <c r="AD2687" s="63">
        <v>24.6997994122503</v>
      </c>
      <c r="AE2687" s="23">
        <v>7.1017538231899394E-2</v>
      </c>
      <c r="AF2687" s="64">
        <v>19.295095407142099</v>
      </c>
      <c r="AG2687" s="23">
        <v>0</v>
      </c>
      <c r="AH2687" s="63">
        <v>-6.0948258007556397</v>
      </c>
      <c r="AI2687" s="23">
        <v>8.4788890544586996E-3</v>
      </c>
      <c r="AJ2687" s="63">
        <v>10.9340018776566</v>
      </c>
      <c r="AK2687" s="23">
        <v>0.14024190000054701</v>
      </c>
      <c r="AL2687" s="23">
        <v>2.7118961437736299E-2</v>
      </c>
      <c r="AM2687" s="63">
        <v>3.6411315633740702</v>
      </c>
      <c r="AN2687" s="19"/>
      <c r="AO2687" s="26">
        <v>1.6857149330462601E-3</v>
      </c>
      <c r="AP2687" s="26">
        <v>-1.4059903423913099E-4</v>
      </c>
      <c r="AQ2687" s="26">
        <v>2.4240811872005001E-3</v>
      </c>
      <c r="AR2687" s="26">
        <v>0</v>
      </c>
      <c r="AS2687" s="24">
        <v>11</v>
      </c>
      <c r="AT2687" s="24">
        <v>0</v>
      </c>
      <c r="AU2687" s="24">
        <v>7</v>
      </c>
      <c r="AV2687" s="25">
        <v>5</v>
      </c>
      <c r="AW2687" s="19"/>
      <c r="AX2687" s="29">
        <v>2.5536409305596001E-3</v>
      </c>
      <c r="AY2687" s="30">
        <v>-4.5344708202828796</v>
      </c>
      <c r="AZ2687" s="30">
        <v>0.45347927201919402</v>
      </c>
      <c r="BA2687" s="30">
        <v>-9.24485682987142</v>
      </c>
      <c r="BB2687" s="62">
        <v>2.6398413114321802E-4</v>
      </c>
      <c r="BC2687" s="108">
        <v>-1.4059903385842201E-2</v>
      </c>
      <c r="BD2687" s="22">
        <v>43878</v>
      </c>
      <c r="BE2687" s="22">
        <v>43879</v>
      </c>
      <c r="BF2687" s="24">
        <v>3</v>
      </c>
      <c r="BG2687" s="22">
        <v>43881</v>
      </c>
    </row>
    <row r="2688" spans="2:59" x14ac:dyDescent="0.25">
      <c r="B2688" s="17" t="s">
        <v>2702</v>
      </c>
      <c r="C2688" s="17" t="s">
        <v>6968</v>
      </c>
      <c r="D2688" s="17" t="s">
        <v>3449</v>
      </c>
      <c r="E2688" s="20" t="s">
        <v>7315</v>
      </c>
      <c r="F2688" s="20" t="s">
        <v>3160</v>
      </c>
      <c r="G2688" s="82" t="s">
        <v>7255</v>
      </c>
      <c r="H2688" s="85" t="s">
        <v>7274</v>
      </c>
      <c r="I2688" s="21" t="s">
        <v>7417</v>
      </c>
      <c r="J2688" s="21" t="s">
        <v>8859</v>
      </c>
      <c r="L2688" s="22">
        <v>44015</v>
      </c>
      <c r="M2688" s="98">
        <v>1434.41100000031</v>
      </c>
      <c r="N2688" s="94">
        <v>1434.41100000031</v>
      </c>
      <c r="O2688" s="94">
        <v>1434.41100000031</v>
      </c>
      <c r="P2688" s="62">
        <f t="shared" si="41"/>
        <v>1</v>
      </c>
      <c r="Q2688" s="22">
        <v>44015</v>
      </c>
      <c r="R2688" s="99">
        <v>24413877.170000002</v>
      </c>
      <c r="S2688" s="99">
        <v>16663115.157875</v>
      </c>
      <c r="T2688" s="19"/>
      <c r="U2688" s="23">
        <v>0</v>
      </c>
      <c r="V2688" s="63">
        <v>-0.55802128681534702</v>
      </c>
      <c r="W2688" s="23">
        <v>1.9520248315529902E-6</v>
      </c>
      <c r="X2688" s="63">
        <v>-9.6025747621897608</v>
      </c>
      <c r="Y2688" s="23">
        <v>7.8577734147984302E-3</v>
      </c>
      <c r="Z2688" s="63">
        <v>13.9863807220681</v>
      </c>
      <c r="AA2688" s="23">
        <v>1.6800255361886202E-2</v>
      </c>
      <c r="AB2688" s="63">
        <v>18.586641245841701</v>
      </c>
      <c r="AC2688" s="23">
        <v>4.3475736902109902E-2</v>
      </c>
      <c r="AD2688" s="63">
        <v>24.414870937733198</v>
      </c>
      <c r="AE2688" s="23">
        <v>6.6511152332168394E-2</v>
      </c>
      <c r="AF2688" s="64">
        <v>18.844456817169</v>
      </c>
      <c r="AG2688" s="23">
        <v>6.9714587880298495E-8</v>
      </c>
      <c r="AH2688" s="63">
        <v>-6.0948188292968597</v>
      </c>
      <c r="AI2688" s="23">
        <v>7.9755524238862598E-3</v>
      </c>
      <c r="AJ2688" s="63">
        <v>10.883668214591999</v>
      </c>
      <c r="AK2688" s="23">
        <v>0.43441099999996402</v>
      </c>
      <c r="AL2688" s="23">
        <v>3.0892634593328701E-2</v>
      </c>
      <c r="AM2688" s="63">
        <v>-25.867224244459099</v>
      </c>
      <c r="AN2688" s="19"/>
      <c r="AO2688" s="26">
        <v>1.68164076603716E-3</v>
      </c>
      <c r="AP2688" s="26">
        <v>-1.4493637900159199E-4</v>
      </c>
      <c r="AQ2688" s="26">
        <v>2.29266300630115E-3</v>
      </c>
      <c r="AR2688" s="26">
        <v>6.9714587880298495E-8</v>
      </c>
      <c r="AS2688" s="24">
        <v>12</v>
      </c>
      <c r="AT2688" s="24">
        <v>0</v>
      </c>
      <c r="AU2688" s="24">
        <v>7</v>
      </c>
      <c r="AV2688" s="25">
        <v>5</v>
      </c>
      <c r="AW2688" s="19"/>
      <c r="AX2688" s="29">
        <v>2.5307029869463802E-3</v>
      </c>
      <c r="AY2688" s="30">
        <v>-5.0376472305724702</v>
      </c>
      <c r="AZ2688" s="30">
        <v>0.44938069520912899</v>
      </c>
      <c r="BA2688" s="30">
        <v>-9.8264492556190799</v>
      </c>
      <c r="BB2688" s="62">
        <v>2.6161286580247598E-4</v>
      </c>
      <c r="BC2688" s="108">
        <v>-1.44936379354874E-2</v>
      </c>
      <c r="BD2688" s="22">
        <v>43878</v>
      </c>
      <c r="BE2688" s="22">
        <v>43879</v>
      </c>
      <c r="BF2688" s="24">
        <v>3</v>
      </c>
      <c r="BG2688" s="22">
        <v>43881</v>
      </c>
    </row>
    <row r="2689" spans="2:59" x14ac:dyDescent="0.25">
      <c r="B2689" s="17" t="s">
        <v>2703</v>
      </c>
      <c r="C2689" s="17" t="s">
        <v>6969</v>
      </c>
      <c r="D2689" s="17" t="s">
        <v>3449</v>
      </c>
      <c r="E2689" s="20" t="s">
        <v>7291</v>
      </c>
      <c r="F2689" s="20" t="s">
        <v>3160</v>
      </c>
      <c r="G2689" s="82" t="s">
        <v>7255</v>
      </c>
      <c r="H2689" s="85" t="s">
        <v>7274</v>
      </c>
      <c r="I2689" s="21" t="s">
        <v>7417</v>
      </c>
      <c r="J2689" s="21" t="s">
        <v>8860</v>
      </c>
      <c r="L2689" s="22">
        <v>44015</v>
      </c>
      <c r="M2689" s="98">
        <v>1311.1554000005101</v>
      </c>
      <c r="N2689" s="94">
        <v>1311.1554000005101</v>
      </c>
      <c r="O2689" s="94">
        <v>1311.1554000005101</v>
      </c>
      <c r="P2689" s="62">
        <f t="shared" si="41"/>
        <v>1</v>
      </c>
      <c r="Q2689" s="22">
        <v>44015</v>
      </c>
      <c r="R2689" s="99">
        <v>28293606.166999999</v>
      </c>
      <c r="S2689" s="99">
        <v>21100074.2817812</v>
      </c>
      <c r="T2689" s="19"/>
      <c r="U2689" s="23">
        <v>7.6268406701274203E-8</v>
      </c>
      <c r="V2689" s="63">
        <v>-0.558013659974677</v>
      </c>
      <c r="W2689" s="23">
        <v>1.98298948816955E-6</v>
      </c>
      <c r="X2689" s="63">
        <v>-9.6025716657168196</v>
      </c>
      <c r="Y2689" s="23">
        <v>8.1877286029339302E-3</v>
      </c>
      <c r="Z2689" s="63">
        <v>14.019376240874401</v>
      </c>
      <c r="AA2689" s="23">
        <v>1.7645953959799999E-2</v>
      </c>
      <c r="AB2689" s="63">
        <v>18.671211105625801</v>
      </c>
      <c r="AC2689" s="23">
        <v>4.5388564980385099E-2</v>
      </c>
      <c r="AD2689" s="63">
        <v>24.606153745582599</v>
      </c>
      <c r="AE2689" s="23">
        <v>6.9535291828287896E-2</v>
      </c>
      <c r="AF2689" s="64">
        <v>19.146870766795502</v>
      </c>
      <c r="AG2689" s="23">
        <v>1.5253681340254801E-7</v>
      </c>
      <c r="AH2689" s="63">
        <v>-6.0948105470743004</v>
      </c>
      <c r="AI2689" s="23">
        <v>8.3137962046748708E-3</v>
      </c>
      <c r="AJ2689" s="63">
        <v>10.917492592678199</v>
      </c>
      <c r="AK2689" s="23">
        <v>0.31032989216881102</v>
      </c>
      <c r="AL2689" s="23">
        <v>3.2431525802167002E-2</v>
      </c>
      <c r="AM2689" s="63">
        <v>39.432827237411402</v>
      </c>
      <c r="AN2689" s="19"/>
      <c r="AO2689" s="26">
        <v>1.68438564833195E-3</v>
      </c>
      <c r="AP2689" s="26">
        <v>-1.42113342008088E-4</v>
      </c>
      <c r="AQ2689" s="26">
        <v>2.37752362045285E-3</v>
      </c>
      <c r="AR2689" s="26">
        <v>1.5253681340254801E-7</v>
      </c>
      <c r="AS2689" s="24">
        <v>12</v>
      </c>
      <c r="AT2689" s="24">
        <v>0</v>
      </c>
      <c r="AU2689" s="24">
        <v>7</v>
      </c>
      <c r="AV2689" s="25">
        <v>5</v>
      </c>
      <c r="AW2689" s="19"/>
      <c r="AX2689" s="29">
        <v>2.5456511587526598E-3</v>
      </c>
      <c r="AY2689" s="30">
        <v>-4.7040500267103198</v>
      </c>
      <c r="AZ2689" s="30">
        <v>0.45209300815759002</v>
      </c>
      <c r="BA2689" s="30">
        <v>-9.4480979492800508</v>
      </c>
      <c r="BB2689" s="62">
        <v>2.6315815829264E-4</v>
      </c>
      <c r="BC2689" s="108">
        <v>-1.42113341784551E-2</v>
      </c>
      <c r="BD2689" s="22">
        <v>43878</v>
      </c>
      <c r="BE2689" s="22">
        <v>43879</v>
      </c>
      <c r="BF2689" s="24">
        <v>3</v>
      </c>
      <c r="BG2689" s="22">
        <v>43881</v>
      </c>
    </row>
    <row r="2690" spans="2:59" x14ac:dyDescent="0.25">
      <c r="B2690" s="17" t="s">
        <v>2704</v>
      </c>
      <c r="C2690" s="17" t="s">
        <v>6970</v>
      </c>
      <c r="D2690" s="17" t="s">
        <v>3449</v>
      </c>
      <c r="E2690" s="20" t="s">
        <v>7292</v>
      </c>
      <c r="F2690" s="20" t="s">
        <v>3160</v>
      </c>
      <c r="G2690" s="82" t="s">
        <v>7255</v>
      </c>
      <c r="H2690" s="85" t="s">
        <v>7274</v>
      </c>
      <c r="I2690" s="21" t="s">
        <v>7417</v>
      </c>
      <c r="J2690" s="21" t="s">
        <v>8861</v>
      </c>
      <c r="L2690" s="22">
        <v>44015</v>
      </c>
      <c r="M2690" s="98">
        <v>1475.07069999911</v>
      </c>
      <c r="N2690" s="94">
        <v>1475.07069999911</v>
      </c>
      <c r="O2690" s="94">
        <v>1475.07069999911</v>
      </c>
      <c r="P2690" s="62">
        <f t="shared" si="41"/>
        <v>1</v>
      </c>
      <c r="Q2690" s="22">
        <v>44015</v>
      </c>
      <c r="R2690" s="99">
        <v>62033655.125</v>
      </c>
      <c r="S2690" s="99">
        <v>37969599.968937501</v>
      </c>
      <c r="T2690" s="19"/>
      <c r="U2690" s="23">
        <v>0</v>
      </c>
      <c r="V2690" s="63">
        <v>-0.55802128681534702</v>
      </c>
      <c r="W2690" s="23">
        <v>1.9660110410768501E-6</v>
      </c>
      <c r="X2690" s="63">
        <v>-9.6025733635615307</v>
      </c>
      <c r="Y2690" s="23">
        <v>8.3417654004733794E-3</v>
      </c>
      <c r="Z2690" s="63">
        <v>14.0347799206356</v>
      </c>
      <c r="AA2690" s="23">
        <v>1.8034918233752299E-2</v>
      </c>
      <c r="AB2690" s="63">
        <v>18.7101075330283</v>
      </c>
      <c r="AC2690" s="23">
        <v>4.6264076452644097E-2</v>
      </c>
      <c r="AD2690" s="63">
        <v>24.6937048927939</v>
      </c>
      <c r="AE2690" s="23">
        <v>7.1058687499316903E-2</v>
      </c>
      <c r="AF2690" s="64">
        <v>19.299210333905599</v>
      </c>
      <c r="AG2690" s="23">
        <v>6.7793735070154097E-8</v>
      </c>
      <c r="AH2690" s="63">
        <v>-6.0948190213821398</v>
      </c>
      <c r="AI2690" s="23">
        <v>8.4715756238438206E-3</v>
      </c>
      <c r="AJ2690" s="63">
        <v>10.9332705345878</v>
      </c>
      <c r="AK2690" s="23">
        <v>0.47507069999876</v>
      </c>
      <c r="AL2690" s="23">
        <v>3.3325691072605003E-2</v>
      </c>
      <c r="AM2690" s="63">
        <v>-21.8012542445795</v>
      </c>
      <c r="AN2690" s="19"/>
      <c r="AO2690" s="26">
        <v>1.68564183877606E-3</v>
      </c>
      <c r="AP2690" s="26">
        <v>-1.4091559114604E-4</v>
      </c>
      <c r="AQ2690" s="26">
        <v>2.4161137152987101E-3</v>
      </c>
      <c r="AR2690" s="26">
        <v>6.7793735070154097E-8</v>
      </c>
      <c r="AS2690" s="24">
        <v>12</v>
      </c>
      <c r="AT2690" s="24">
        <v>0</v>
      </c>
      <c r="AU2690" s="24">
        <v>7</v>
      </c>
      <c r="AV2690" s="25">
        <v>5</v>
      </c>
      <c r="AW2690" s="19"/>
      <c r="AX2690" s="29">
        <v>2.5525802044012399E-3</v>
      </c>
      <c r="AY2690" s="30">
        <v>-4.5516287838036096</v>
      </c>
      <c r="AZ2690" s="30">
        <v>0.45334094319514401</v>
      </c>
      <c r="BA2690" s="30">
        <v>-9.2660987968847603</v>
      </c>
      <c r="BB2690" s="62">
        <v>2.6387445431851102E-4</v>
      </c>
      <c r="BC2690" s="108">
        <v>-1.40915590797164E-2</v>
      </c>
      <c r="BD2690" s="22">
        <v>43878</v>
      </c>
      <c r="BE2690" s="22">
        <v>43879</v>
      </c>
      <c r="BF2690" s="24">
        <v>3</v>
      </c>
      <c r="BG2690" s="22">
        <v>43881</v>
      </c>
    </row>
    <row r="2691" spans="2:59" x14ac:dyDescent="0.25">
      <c r="B2691" s="17" t="s">
        <v>2705</v>
      </c>
      <c r="C2691" s="17" t="s">
        <v>6971</v>
      </c>
      <c r="D2691" s="17" t="s">
        <v>3449</v>
      </c>
      <c r="E2691" s="20" t="s">
        <v>7293</v>
      </c>
      <c r="F2691" s="20" t="s">
        <v>3160</v>
      </c>
      <c r="G2691" s="82" t="s">
        <v>7255</v>
      </c>
      <c r="H2691" s="85" t="s">
        <v>7274</v>
      </c>
      <c r="I2691" s="21" t="s">
        <v>7417</v>
      </c>
      <c r="J2691" s="21" t="s">
        <v>8862</v>
      </c>
      <c r="L2691" s="22">
        <v>44015</v>
      </c>
      <c r="M2691" s="98">
        <v>1325.50339999981</v>
      </c>
      <c r="N2691" s="94">
        <v>1325.50339999981</v>
      </c>
      <c r="O2691" s="94">
        <v>1325.50339999981</v>
      </c>
      <c r="P2691" s="62">
        <f t="shared" si="41"/>
        <v>1</v>
      </c>
      <c r="Q2691" s="22">
        <v>44015</v>
      </c>
      <c r="R2691" s="99">
        <v>117912069.309</v>
      </c>
      <c r="S2691" s="99">
        <v>88645092.558750004</v>
      </c>
      <c r="T2691" s="19"/>
      <c r="U2691" s="23">
        <v>7.5442585512064397E-8</v>
      </c>
      <c r="V2691" s="63">
        <v>-0.55801374255679503</v>
      </c>
      <c r="W2691" s="23">
        <v>2.0369661797303698E-6</v>
      </c>
      <c r="X2691" s="63">
        <v>-9.6025662680476707</v>
      </c>
      <c r="Y2691" s="23">
        <v>8.5441848495975102E-3</v>
      </c>
      <c r="Z2691" s="63">
        <v>14.0550218655408</v>
      </c>
      <c r="AA2691" s="23">
        <v>1.8544845481301302E-2</v>
      </c>
      <c r="AB2691" s="63">
        <v>18.761100257776</v>
      </c>
      <c r="AC2691" s="23">
        <v>4.74111350376916E-2</v>
      </c>
      <c r="AD2691" s="63">
        <v>24.8084107513132</v>
      </c>
      <c r="AE2691" s="23">
        <v>7.2858261097280802E-2</v>
      </c>
      <c r="AF2691" s="64">
        <v>19.479167693701999</v>
      </c>
      <c r="AG2691" s="23">
        <v>1.5088517102412901E-7</v>
      </c>
      <c r="AH2691" s="63">
        <v>-6.09481071223854</v>
      </c>
      <c r="AI2691" s="23">
        <v>8.6790310888318293E-3</v>
      </c>
      <c r="AJ2691" s="63">
        <v>10.9540160810866</v>
      </c>
      <c r="AK2691" s="23">
        <v>0.325503399999579</v>
      </c>
      <c r="AL2691" s="23">
        <v>3.3836167302070001E-2</v>
      </c>
      <c r="AM2691" s="63">
        <v>40.950178020517299</v>
      </c>
      <c r="AN2691" s="19"/>
      <c r="AO2691" s="26">
        <v>1.6872274572961E-3</v>
      </c>
      <c r="AP2691" s="26">
        <v>-1.39317307912279E-4</v>
      </c>
      <c r="AQ2691" s="26">
        <v>2.4667104426043798E-3</v>
      </c>
      <c r="AR2691" s="26">
        <v>1.5088517102412901E-7</v>
      </c>
      <c r="AS2691" s="24">
        <v>12</v>
      </c>
      <c r="AT2691" s="24">
        <v>0</v>
      </c>
      <c r="AU2691" s="24">
        <v>7</v>
      </c>
      <c r="AV2691" s="25">
        <v>5</v>
      </c>
      <c r="AW2691" s="19"/>
      <c r="AX2691" s="29">
        <v>2.56172176081236E-3</v>
      </c>
      <c r="AY2691" s="30">
        <v>-4.3527957479600401</v>
      </c>
      <c r="AZ2691" s="30">
        <v>0.45497749436663099</v>
      </c>
      <c r="BA2691" s="30">
        <v>-9.0193885449407407</v>
      </c>
      <c r="BB2691" s="62">
        <v>2.6481945662595798E-4</v>
      </c>
      <c r="BC2691" s="108">
        <v>-1.3931730802909201E-2</v>
      </c>
      <c r="BD2691" s="22">
        <v>43878</v>
      </c>
      <c r="BE2691" s="22">
        <v>43879</v>
      </c>
      <c r="BF2691" s="24">
        <v>3</v>
      </c>
      <c r="BG2691" s="22">
        <v>43881</v>
      </c>
    </row>
    <row r="2692" spans="2:59" x14ac:dyDescent="0.25">
      <c r="B2692" s="17" t="s">
        <v>2706</v>
      </c>
      <c r="C2692" s="17" t="s">
        <v>6972</v>
      </c>
      <c r="D2692" s="17" t="s">
        <v>3449</v>
      </c>
      <c r="E2692" s="20" t="s">
        <v>7414</v>
      </c>
      <c r="F2692" s="20" t="s">
        <v>3160</v>
      </c>
      <c r="G2692" s="82" t="s">
        <v>7255</v>
      </c>
      <c r="H2692" s="85" t="s">
        <v>7274</v>
      </c>
      <c r="I2692" s="21" t="s">
        <v>7417</v>
      </c>
      <c r="J2692" s="21" t="s">
        <v>8863</v>
      </c>
      <c r="L2692" s="22">
        <v>44015</v>
      </c>
      <c r="M2692" s="98">
        <v>1083.27190000005</v>
      </c>
      <c r="N2692" s="94">
        <v>1083.27190000005</v>
      </c>
      <c r="O2692" s="94">
        <v>1083.27190000005</v>
      </c>
      <c r="P2692" s="62">
        <f t="shared" si="41"/>
        <v>1</v>
      </c>
      <c r="Q2692" s="22">
        <v>44015</v>
      </c>
      <c r="R2692" s="99">
        <v>224027.22899999999</v>
      </c>
      <c r="S2692" s="99">
        <v>2037799.9666562499</v>
      </c>
      <c r="T2692" s="19"/>
      <c r="U2692" s="23">
        <v>0</v>
      </c>
      <c r="V2692" s="63">
        <v>-0.55802128681534702</v>
      </c>
      <c r="W2692" s="23">
        <v>1.8462615116732199E-6</v>
      </c>
      <c r="X2692" s="63">
        <v>-9.6025853385217506</v>
      </c>
      <c r="Y2692" s="23">
        <v>1.0688402737287101E-2</v>
      </c>
      <c r="Z2692" s="63">
        <v>14.269443654309701</v>
      </c>
      <c r="AA2692" s="23">
        <v>2.3776365074809298E-2</v>
      </c>
      <c r="AB2692" s="63">
        <v>19.284252217126799</v>
      </c>
      <c r="AC2692" s="23">
        <v>5.9073759122838999E-2</v>
      </c>
      <c r="AD2692" s="63">
        <v>25.974673159827901</v>
      </c>
      <c r="AE2692" s="23"/>
      <c r="AF2692" s="64"/>
      <c r="AG2692" s="23">
        <v>9.2311893240548697E-8</v>
      </c>
      <c r="AH2692" s="63">
        <v>-6.0948165695663201</v>
      </c>
      <c r="AI2692" s="23">
        <v>1.0872786670006501E-2</v>
      </c>
      <c r="AJ2692" s="63">
        <v>11.1733916392113</v>
      </c>
      <c r="AK2692" s="23">
        <v>8.3197592644864898E-2</v>
      </c>
      <c r="AL2692" s="23">
        <v>2.8936513599546701E-2</v>
      </c>
      <c r="AM2692" s="63">
        <v>31.628861319157298</v>
      </c>
      <c r="AN2692" s="19"/>
      <c r="AO2692" s="26">
        <v>1.70355083355389E-3</v>
      </c>
      <c r="AP2692" s="26">
        <v>-1.23035886645084E-4</v>
      </c>
      <c r="AQ2692" s="26">
        <v>2.9722278522967801E-3</v>
      </c>
      <c r="AR2692" s="26">
        <v>9.2311893240548697E-8</v>
      </c>
      <c r="AS2692" s="24">
        <v>12</v>
      </c>
      <c r="AT2692" s="24">
        <v>0</v>
      </c>
      <c r="AU2692" s="24">
        <v>7</v>
      </c>
      <c r="AV2692" s="25">
        <v>5</v>
      </c>
      <c r="AW2692" s="19"/>
      <c r="AX2692" s="29">
        <v>2.6595229338863598E-3</v>
      </c>
      <c r="AY2692" s="30">
        <v>-2.3778084568148201</v>
      </c>
      <c r="AZ2692" s="30">
        <v>0.47178092013746198</v>
      </c>
      <c r="BA2692" s="30">
        <v>-5.9243558103407796</v>
      </c>
      <c r="BB2692" s="62">
        <v>2.7492941135562901E-4</v>
      </c>
      <c r="BC2692" s="108">
        <v>-1.23035886769003E-2</v>
      </c>
      <c r="BD2692" s="22">
        <v>43878</v>
      </c>
      <c r="BE2692" s="22">
        <v>43879</v>
      </c>
      <c r="BF2692" s="24">
        <v>3</v>
      </c>
      <c r="BG2692" s="22">
        <v>43881</v>
      </c>
    </row>
    <row r="2693" spans="2:59" x14ac:dyDescent="0.25">
      <c r="B2693" s="17" t="s">
        <v>2707</v>
      </c>
      <c r="C2693" s="17" t="s">
        <v>6973</v>
      </c>
      <c r="D2693" s="17" t="s">
        <v>3449</v>
      </c>
      <c r="E2693" s="20" t="s">
        <v>7415</v>
      </c>
      <c r="F2693" s="20" t="s">
        <v>3160</v>
      </c>
      <c r="G2693" s="82" t="s">
        <v>7255</v>
      </c>
      <c r="H2693" s="85" t="s">
        <v>7274</v>
      </c>
      <c r="I2693" s="21" t="s">
        <v>7417</v>
      </c>
      <c r="J2693" s="21" t="s">
        <v>8864</v>
      </c>
      <c r="L2693" s="22">
        <v>44015</v>
      </c>
      <c r="M2693" s="98">
        <v>1074.24899999984</v>
      </c>
      <c r="N2693" s="94">
        <v>1074.24899999984</v>
      </c>
      <c r="O2693" s="94">
        <v>1074.24899999984</v>
      </c>
      <c r="P2693" s="62">
        <f t="shared" ref="P2693:P2756" si="42">IFERROR(N2693/O2693,"")</f>
        <v>1</v>
      </c>
      <c r="Q2693" s="22">
        <v>44015</v>
      </c>
      <c r="R2693" s="99">
        <v>0</v>
      </c>
      <c r="S2693" s="99">
        <v>807148.56989746098</v>
      </c>
      <c r="T2693" s="19"/>
      <c r="U2693" s="23">
        <v>0</v>
      </c>
      <c r="V2693" s="63">
        <v>-0.55802128681534702</v>
      </c>
      <c r="W2693" s="23">
        <v>0</v>
      </c>
      <c r="X2693" s="63">
        <v>-9.6027699646656401</v>
      </c>
      <c r="Y2693" s="23">
        <v>2.67766755314369E-3</v>
      </c>
      <c r="Z2693" s="63">
        <v>13.468370135902701</v>
      </c>
      <c r="AA2693" s="23">
        <v>1.5661769613871002E-2</v>
      </c>
      <c r="AB2693" s="63">
        <v>18.472792671032899</v>
      </c>
      <c r="AC2693" s="23">
        <v>5.0679526455496698E-2</v>
      </c>
      <c r="AD2693" s="63">
        <v>25.1352498930937</v>
      </c>
      <c r="AE2693" s="23"/>
      <c r="AF2693" s="64"/>
      <c r="AG2693" s="23">
        <v>0</v>
      </c>
      <c r="AH2693" s="63">
        <v>-6.0948258007556397</v>
      </c>
      <c r="AI2693" s="23">
        <v>2.8605708357645199E-3</v>
      </c>
      <c r="AJ2693" s="63">
        <v>10.3721700557799</v>
      </c>
      <c r="AK2693" s="23">
        <v>7.4174452292936593E-2</v>
      </c>
      <c r="AL2693" s="23">
        <v>2.6018196918812499E-2</v>
      </c>
      <c r="AM2693" s="63">
        <v>30.975186461757399</v>
      </c>
      <c r="AN2693" s="19"/>
      <c r="AO2693" s="26">
        <v>1.22340880989213E-3</v>
      </c>
      <c r="AP2693" s="26">
        <v>-1.0079818093799999E-4</v>
      </c>
      <c r="AQ2693" s="26">
        <v>2.8605708357645199E-3</v>
      </c>
      <c r="AR2693" s="26">
        <v>0</v>
      </c>
      <c r="AS2693" s="24">
        <v>6</v>
      </c>
      <c r="AT2693" s="24">
        <v>0</v>
      </c>
      <c r="AU2693" s="24">
        <v>7</v>
      </c>
      <c r="AV2693" s="25">
        <v>5</v>
      </c>
      <c r="AW2693" s="19"/>
      <c r="AX2693" s="29">
        <v>1.89522768730285E-3</v>
      </c>
      <c r="AY2693" s="30">
        <v>-7.2662197695899504</v>
      </c>
      <c r="AZ2693" s="30">
        <v>0.44509969360069601</v>
      </c>
      <c r="BA2693" s="30">
        <v>-10.4528593261493</v>
      </c>
      <c r="BB2693" s="62">
        <v>1.9588937193987E-4</v>
      </c>
      <c r="BC2693" s="108">
        <v>-1.0079818087447699E-2</v>
      </c>
      <c r="BD2693" s="22">
        <v>43760</v>
      </c>
      <c r="BE2693" s="22">
        <v>43761</v>
      </c>
      <c r="BF2693" s="24">
        <v>4</v>
      </c>
      <c r="BG2693" s="22">
        <v>43766</v>
      </c>
    </row>
    <row r="2694" spans="2:59" x14ac:dyDescent="0.25">
      <c r="B2694" s="17" t="s">
        <v>2708</v>
      </c>
      <c r="C2694" s="17" t="s">
        <v>6974</v>
      </c>
      <c r="D2694" s="17" t="s">
        <v>3449</v>
      </c>
      <c r="E2694" s="20" t="s">
        <v>7337</v>
      </c>
      <c r="F2694" s="20" t="s">
        <v>3160</v>
      </c>
      <c r="G2694" s="82" t="s">
        <v>7255</v>
      </c>
      <c r="H2694" s="85" t="s">
        <v>7274</v>
      </c>
      <c r="I2694" s="21" t="s">
        <v>7417</v>
      </c>
      <c r="J2694" s="21" t="s">
        <v>8865</v>
      </c>
      <c r="L2694" s="22">
        <v>44015</v>
      </c>
      <c r="M2694" s="98">
        <v>1157.20470000058</v>
      </c>
      <c r="N2694" s="94">
        <v>1157.20470000058</v>
      </c>
      <c r="O2694" s="94">
        <v>1157.20470000058</v>
      </c>
      <c r="P2694" s="62">
        <f t="shared" si="42"/>
        <v>1</v>
      </c>
      <c r="Q2694" s="22">
        <v>44015</v>
      </c>
      <c r="R2694" s="99">
        <v>12826089.966</v>
      </c>
      <c r="S2694" s="99">
        <v>8740185.8392500002</v>
      </c>
      <c r="T2694" s="19"/>
      <c r="U2694" s="23">
        <v>8.6414729594253004E-8</v>
      </c>
      <c r="V2694" s="63">
        <v>-0.55801264534238704</v>
      </c>
      <c r="W2694" s="23">
        <v>1.9875515135936401E-6</v>
      </c>
      <c r="X2694" s="63">
        <v>-9.6025712095142808</v>
      </c>
      <c r="Y2694" s="23">
        <v>8.5271267180360207E-3</v>
      </c>
      <c r="Z2694" s="63">
        <v>14.053316052391899</v>
      </c>
      <c r="AA2694" s="23">
        <v>1.8501857799492399E-2</v>
      </c>
      <c r="AB2694" s="63">
        <v>18.756801489595102</v>
      </c>
      <c r="AC2694" s="23">
        <v>4.73144936368044E-2</v>
      </c>
      <c r="AD2694" s="63">
        <v>24.798746611224502</v>
      </c>
      <c r="AE2694" s="23">
        <v>7.2577876513605602E-2</v>
      </c>
      <c r="AF2694" s="64">
        <v>19.451129235327201</v>
      </c>
      <c r="AG2694" s="23">
        <v>1.7282945918850601E-7</v>
      </c>
      <c r="AH2694" s="63">
        <v>-6.09480851780972</v>
      </c>
      <c r="AI2694" s="23">
        <v>8.6614484134770499E-3</v>
      </c>
      <c r="AJ2694" s="63">
        <v>10.9522578135511</v>
      </c>
      <c r="AK2694" s="23">
        <v>0.157204700000875</v>
      </c>
      <c r="AL2694" s="23">
        <v>1.89692216790718E-2</v>
      </c>
      <c r="AM2694" s="63">
        <v>18.064193210011599</v>
      </c>
      <c r="AN2694" s="19"/>
      <c r="AO2694" s="26">
        <v>1.68711318656278E-3</v>
      </c>
      <c r="AP2694" s="26">
        <v>-1.3942379428044701E-4</v>
      </c>
      <c r="AQ2694" s="26">
        <v>2.4623721219541E-3</v>
      </c>
      <c r="AR2694" s="26">
        <v>1.7282945918850601E-7</v>
      </c>
      <c r="AS2694" s="24">
        <v>12</v>
      </c>
      <c r="AT2694" s="24">
        <v>0</v>
      </c>
      <c r="AU2694" s="24">
        <v>7</v>
      </c>
      <c r="AV2694" s="25">
        <v>5</v>
      </c>
      <c r="AW2694" s="19"/>
      <c r="AX2694" s="29">
        <v>2.5609807230557598E-3</v>
      </c>
      <c r="AY2694" s="30">
        <v>-4.3695337948083797</v>
      </c>
      <c r="AZ2694" s="30">
        <v>0.45483903426975297</v>
      </c>
      <c r="BA2694" s="30">
        <v>-9.0406001550145394</v>
      </c>
      <c r="BB2694" s="62">
        <v>2.6474285613062402E-4</v>
      </c>
      <c r="BC2694" s="108">
        <v>-1.3942379417940701E-2</v>
      </c>
      <c r="BD2694" s="22">
        <v>43878</v>
      </c>
      <c r="BE2694" s="22">
        <v>43879</v>
      </c>
      <c r="BF2694" s="24">
        <v>3</v>
      </c>
      <c r="BG2694" s="22">
        <v>43881</v>
      </c>
    </row>
    <row r="2695" spans="2:59" x14ac:dyDescent="0.25">
      <c r="B2695" s="17" t="s">
        <v>2709</v>
      </c>
      <c r="C2695" s="17" t="s">
        <v>6975</v>
      </c>
      <c r="D2695" s="17" t="s">
        <v>3449</v>
      </c>
      <c r="E2695" s="20" t="s">
        <v>7294</v>
      </c>
      <c r="F2695" s="20" t="s">
        <v>3160</v>
      </c>
      <c r="G2695" s="82" t="s">
        <v>7255</v>
      </c>
      <c r="H2695" s="85" t="s">
        <v>7274</v>
      </c>
      <c r="I2695" s="21" t="s">
        <v>7417</v>
      </c>
      <c r="J2695" s="21" t="s">
        <v>8866</v>
      </c>
      <c r="L2695" s="22">
        <v>44015</v>
      </c>
      <c r="M2695" s="98">
        <v>1182.8153000008299</v>
      </c>
      <c r="N2695" s="94">
        <v>1182.8153000008299</v>
      </c>
      <c r="O2695" s="94">
        <v>1182.8153000008299</v>
      </c>
      <c r="P2695" s="62">
        <f t="shared" si="42"/>
        <v>1</v>
      </c>
      <c r="Q2695" s="22">
        <v>44015</v>
      </c>
      <c r="R2695" s="99">
        <v>43082362.055</v>
      </c>
      <c r="S2695" s="99">
        <v>24539382.496656299</v>
      </c>
      <c r="T2695" s="19"/>
      <c r="U2695" s="23">
        <v>2.1136074792593701E-6</v>
      </c>
      <c r="V2695" s="63">
        <v>-0.55780992606742097</v>
      </c>
      <c r="W2695" s="23">
        <v>8.1676227637217394E-5</v>
      </c>
      <c r="X2695" s="63">
        <v>-9.5946023419091908</v>
      </c>
      <c r="Y2695" s="23">
        <v>9.5054272605921107E-3</v>
      </c>
      <c r="Z2695" s="63">
        <v>14.1511461066402</v>
      </c>
      <c r="AA2695" s="23">
        <v>2.0739434517963701E-2</v>
      </c>
      <c r="AB2695" s="63">
        <v>18.980559161456799</v>
      </c>
      <c r="AC2695" s="23">
        <v>5.2169141206832102E-2</v>
      </c>
      <c r="AD2695" s="63">
        <v>25.284211368212699</v>
      </c>
      <c r="AE2695" s="23">
        <v>8.0171170395333294E-2</v>
      </c>
      <c r="AF2695" s="64">
        <v>20.2104586235073</v>
      </c>
      <c r="AG2695" s="23">
        <v>7.3553874244680603E-6</v>
      </c>
      <c r="AH2695" s="63">
        <v>-6.0940902620132</v>
      </c>
      <c r="AI2695" s="23">
        <v>9.6601062650734093E-3</v>
      </c>
      <c r="AJ2695" s="63">
        <v>11.0521235987108</v>
      </c>
      <c r="AK2695" s="23">
        <v>0.18281530000065699</v>
      </c>
      <c r="AL2695" s="23">
        <v>2.1844026445251099E-2</v>
      </c>
      <c r="AM2695" s="63">
        <v>20.6252532099898</v>
      </c>
      <c r="AN2695" s="19"/>
      <c r="AO2695" s="26">
        <v>1.6937688924372201E-3</v>
      </c>
      <c r="AP2695" s="26">
        <v>-1.3275454239192199E-4</v>
      </c>
      <c r="AQ2695" s="26">
        <v>2.66880409981241E-3</v>
      </c>
      <c r="AR2695" s="26">
        <v>7.3553874244680603E-6</v>
      </c>
      <c r="AS2695" s="24">
        <v>12</v>
      </c>
      <c r="AT2695" s="24">
        <v>0</v>
      </c>
      <c r="AU2695" s="24">
        <v>7</v>
      </c>
      <c r="AV2695" s="25">
        <v>5</v>
      </c>
      <c r="AW2695" s="19"/>
      <c r="AX2695" s="29">
        <v>2.5960018428213502E-3</v>
      </c>
      <c r="AY2695" s="30">
        <v>-3.5183725581482599</v>
      </c>
      <c r="AZ2695" s="30">
        <v>0.462013174166714</v>
      </c>
      <c r="BA2695" s="30">
        <v>-7.8832704628584898</v>
      </c>
      <c r="BB2695" s="62">
        <v>2.6836349030133998E-4</v>
      </c>
      <c r="BC2695" s="108">
        <v>-1.32754542228213E-2</v>
      </c>
      <c r="BD2695" s="22">
        <v>43878</v>
      </c>
      <c r="BE2695" s="22">
        <v>43879</v>
      </c>
      <c r="BF2695" s="24">
        <v>3</v>
      </c>
      <c r="BG2695" s="22">
        <v>43881</v>
      </c>
    </row>
    <row r="2696" spans="2:59" x14ac:dyDescent="0.25">
      <c r="B2696" s="17" t="s">
        <v>2710</v>
      </c>
      <c r="C2696" s="17" t="s">
        <v>6976</v>
      </c>
      <c r="D2696" s="17" t="s">
        <v>3449</v>
      </c>
      <c r="E2696" s="20" t="s">
        <v>7322</v>
      </c>
      <c r="F2696" s="20" t="s">
        <v>3160</v>
      </c>
      <c r="G2696" s="82" t="s">
        <v>7255</v>
      </c>
      <c r="H2696" s="85" t="s">
        <v>7274</v>
      </c>
      <c r="I2696" s="21" t="s">
        <v>7417</v>
      </c>
      <c r="J2696" s="21" t="s">
        <v>8867</v>
      </c>
      <c r="L2696" s="22">
        <v>44015</v>
      </c>
      <c r="M2696" s="98">
        <v>1118.28470000066</v>
      </c>
      <c r="N2696" s="94">
        <v>1118.28470000066</v>
      </c>
      <c r="O2696" s="94">
        <v>1118.28470000066</v>
      </c>
      <c r="P2696" s="62">
        <f t="shared" si="42"/>
        <v>1</v>
      </c>
      <c r="Q2696" s="22">
        <v>44015</v>
      </c>
      <c r="R2696" s="99">
        <v>3214304.5460000001</v>
      </c>
      <c r="S2696" s="99">
        <v>4112899.2937851599</v>
      </c>
      <c r="T2696" s="19"/>
      <c r="U2696" s="23">
        <v>6.2596263887826404E-6</v>
      </c>
      <c r="V2696" s="63">
        <v>-0.55739532417646798</v>
      </c>
      <c r="W2696" s="23">
        <v>2.0634066095226401E-4</v>
      </c>
      <c r="X2696" s="63">
        <v>-9.5821358985704101</v>
      </c>
      <c r="Y2696" s="23">
        <v>1.0250437671857101E-2</v>
      </c>
      <c r="Z2696" s="63">
        <v>14.225647147774</v>
      </c>
      <c r="AA2696" s="23">
        <v>2.1940446822554801E-2</v>
      </c>
      <c r="AB2696" s="63">
        <v>19.100660391908601</v>
      </c>
      <c r="AC2696" s="23">
        <v>5.5311717094809899E-2</v>
      </c>
      <c r="AD2696" s="63">
        <v>25.598468957003199</v>
      </c>
      <c r="AE2696" s="23">
        <v>8.4694425382622299E-2</v>
      </c>
      <c r="AF2696" s="64">
        <v>20.662784122221598</v>
      </c>
      <c r="AG2696" s="23">
        <v>1.9852226614602801E-5</v>
      </c>
      <c r="AH2696" s="63">
        <v>-6.0928405780941803</v>
      </c>
      <c r="AI2696" s="23">
        <v>1.04177546836581E-2</v>
      </c>
      <c r="AJ2696" s="63">
        <v>11.1278884405765</v>
      </c>
      <c r="AK2696" s="23">
        <v>0.118061087783717</v>
      </c>
      <c r="AL2696" s="23">
        <v>2.82067001535324E-2</v>
      </c>
      <c r="AM2696" s="63">
        <v>10.436279021101701</v>
      </c>
      <c r="AN2696" s="19"/>
      <c r="AO2696" s="26">
        <v>1.6979442170850199E-3</v>
      </c>
      <c r="AP2696" s="26">
        <v>-1.2861229242844299E-4</v>
      </c>
      <c r="AQ2696" s="26">
        <v>2.7978193538729101E-3</v>
      </c>
      <c r="AR2696" s="26">
        <v>1.9852226614602801E-5</v>
      </c>
      <c r="AS2696" s="24">
        <v>12</v>
      </c>
      <c r="AT2696" s="24">
        <v>0</v>
      </c>
      <c r="AU2696" s="24">
        <v>7</v>
      </c>
      <c r="AV2696" s="25">
        <v>5</v>
      </c>
      <c r="AW2696" s="19"/>
      <c r="AX2696" s="29">
        <v>2.6104031185559501E-3</v>
      </c>
      <c r="AY2696" s="30">
        <v>-3.0791506838504601</v>
      </c>
      <c r="AZ2696" s="30">
        <v>0.46585550925146901</v>
      </c>
      <c r="BA2696" s="30">
        <v>-7.23166901816876</v>
      </c>
      <c r="BB2696" s="62">
        <v>2.6985293605918102E-4</v>
      </c>
      <c r="BC2696" s="108">
        <v>-1.28612292612758E-2</v>
      </c>
      <c r="BD2696" s="22">
        <v>43878</v>
      </c>
      <c r="BE2696" s="22">
        <v>43879</v>
      </c>
      <c r="BF2696" s="24">
        <v>3</v>
      </c>
      <c r="BG2696" s="22">
        <v>43881</v>
      </c>
    </row>
    <row r="2697" spans="2:59" x14ac:dyDescent="0.25">
      <c r="B2697" s="17" t="s">
        <v>2711</v>
      </c>
      <c r="C2697" s="17" t="s">
        <v>6977</v>
      </c>
      <c r="D2697" s="17" t="s">
        <v>3449</v>
      </c>
      <c r="E2697" s="20" t="s">
        <v>7406</v>
      </c>
      <c r="F2697" s="20" t="s">
        <v>3160</v>
      </c>
      <c r="G2697" s="82" t="s">
        <v>7255</v>
      </c>
      <c r="H2697" s="85" t="s">
        <v>7274</v>
      </c>
      <c r="I2697" s="21" t="s">
        <v>7417</v>
      </c>
      <c r="J2697" s="21" t="s">
        <v>8868</v>
      </c>
      <c r="L2697" s="22">
        <v>44015</v>
      </c>
      <c r="M2697" s="98">
        <v>1000.76910000015</v>
      </c>
      <c r="N2697" s="94">
        <v>1000.76910000015</v>
      </c>
      <c r="O2697" s="94">
        <v>1000.76910000015</v>
      </c>
      <c r="P2697" s="62">
        <f t="shared" si="42"/>
        <v>1</v>
      </c>
      <c r="Q2697" s="22">
        <v>44015</v>
      </c>
      <c r="R2697" s="99">
        <v>0</v>
      </c>
      <c r="S2697" s="99">
        <v>0</v>
      </c>
      <c r="T2697" s="19"/>
      <c r="U2697" s="23">
        <v>0</v>
      </c>
      <c r="V2697" s="63">
        <v>-0.55802128681534702</v>
      </c>
      <c r="W2697" s="23">
        <v>0</v>
      </c>
      <c r="X2697" s="63">
        <v>-9.6027699646656401</v>
      </c>
      <c r="Y2697" s="23">
        <v>0</v>
      </c>
      <c r="Z2697" s="63">
        <v>13.200603380581001</v>
      </c>
      <c r="AA2697" s="23">
        <v>0</v>
      </c>
      <c r="AB2697" s="63">
        <v>16.906615709653099</v>
      </c>
      <c r="AC2697" s="23">
        <v>0</v>
      </c>
      <c r="AD2697" s="63">
        <v>20.067297247529499</v>
      </c>
      <c r="AE2697" s="23"/>
      <c r="AF2697" s="64"/>
      <c r="AG2697" s="23">
        <v>0</v>
      </c>
      <c r="AH2697" s="63">
        <v>-6.0948258007556397</v>
      </c>
      <c r="AI2697" s="23">
        <v>0</v>
      </c>
      <c r="AJ2697" s="63">
        <v>10.0861129722034</v>
      </c>
      <c r="AK2697" s="23">
        <v>7.69100000979961E-4</v>
      </c>
      <c r="AL2697" s="23">
        <v>3.3876140150823598E-4</v>
      </c>
      <c r="AM2697" s="63">
        <v>25.9296375248523</v>
      </c>
      <c r="AN2697" s="19"/>
      <c r="AO2697" s="26">
        <v>0</v>
      </c>
      <c r="AP2697" s="26">
        <v>0</v>
      </c>
      <c r="AQ2697" s="26">
        <v>0</v>
      </c>
      <c r="AR2697" s="26">
        <v>0</v>
      </c>
      <c r="AS2697" s="24">
        <v>0</v>
      </c>
      <c r="AT2697" s="24">
        <v>0</v>
      </c>
      <c r="AU2697" s="24">
        <v>7</v>
      </c>
      <c r="AV2697" s="25">
        <v>5</v>
      </c>
      <c r="AW2697" s="19"/>
      <c r="AX2697" s="29">
        <v>0</v>
      </c>
      <c r="AY2697" s="30">
        <v>-117.545979959425</v>
      </c>
      <c r="AZ2697" s="30">
        <v>0.39470262811346402</v>
      </c>
      <c r="BA2697" s="30">
        <v>-15.971119820984301</v>
      </c>
      <c r="BB2697" s="62">
        <v>0</v>
      </c>
      <c r="BC2697" s="108">
        <v>0</v>
      </c>
      <c r="BD2697" s="22">
        <v>43650</v>
      </c>
      <c r="BE2697" s="22"/>
      <c r="BF2697" s="24"/>
      <c r="BG2697" s="22"/>
    </row>
    <row r="2698" spans="2:59" x14ac:dyDescent="0.25">
      <c r="B2698" s="17" t="s">
        <v>2712</v>
      </c>
      <c r="C2698" s="17" t="s">
        <v>6978</v>
      </c>
      <c r="D2698" s="17" t="s">
        <v>3450</v>
      </c>
      <c r="E2698" s="20" t="s">
        <v>7289</v>
      </c>
      <c r="F2698" s="20" t="s">
        <v>3160</v>
      </c>
      <c r="G2698" s="82" t="s">
        <v>7253</v>
      </c>
      <c r="H2698" s="85" t="s">
        <v>7279</v>
      </c>
      <c r="I2698" s="21" t="s">
        <v>7417</v>
      </c>
      <c r="J2698" s="21" t="s">
        <v>8869</v>
      </c>
      <c r="L2698" s="22">
        <v>44015</v>
      </c>
      <c r="M2698" s="98">
        <v>1692.99389999919</v>
      </c>
      <c r="N2698" s="94">
        <v>1692.99389999919</v>
      </c>
      <c r="O2698" s="94">
        <v>1806.7730999998701</v>
      </c>
      <c r="P2698" s="62">
        <f t="shared" si="42"/>
        <v>0.93702629289716111</v>
      </c>
      <c r="Q2698" s="22">
        <v>43747</v>
      </c>
      <c r="R2698" s="99">
        <v>21162218.300000001</v>
      </c>
      <c r="S2698" s="99">
        <v>22188779.532749999</v>
      </c>
      <c r="T2698" s="19"/>
      <c r="U2698" s="23">
        <v>5.8597855968400802E-5</v>
      </c>
      <c r="V2698" s="63">
        <v>-0.55216150121850704</v>
      </c>
      <c r="W2698" s="23">
        <v>-5.0901608574349699E-4</v>
      </c>
      <c r="X2698" s="63">
        <v>-9.6536715732363501</v>
      </c>
      <c r="Y2698" s="23">
        <v>-1.9890051298716599E-2</v>
      </c>
      <c r="Z2698" s="63">
        <v>11.2115982507094</v>
      </c>
      <c r="AA2698" s="23">
        <v>-3.1718953840936599E-2</v>
      </c>
      <c r="AB2698" s="63">
        <v>13.734720325563099</v>
      </c>
      <c r="AC2698" s="23">
        <v>3.25441650547873E-2</v>
      </c>
      <c r="AD2698" s="63">
        <v>23.321713753015501</v>
      </c>
      <c r="AE2698" s="23">
        <v>5.5077486777008702E-2</v>
      </c>
      <c r="AF2698" s="64">
        <v>17.701090261660301</v>
      </c>
      <c r="AG2698" s="23">
        <v>3.5382359783398001E-5</v>
      </c>
      <c r="AH2698" s="63">
        <v>-6.0912875647772999</v>
      </c>
      <c r="AI2698" s="23">
        <v>-1.7041245168002199E-2</v>
      </c>
      <c r="AJ2698" s="63">
        <v>8.3819884554104593</v>
      </c>
      <c r="AK2698" s="23">
        <v>0.69360359729384102</v>
      </c>
      <c r="AL2698" s="23">
        <v>4.5435823934894898E-2</v>
      </c>
      <c r="AM2698" s="63">
        <v>5.2035484928637701E-2</v>
      </c>
      <c r="AN2698" s="19"/>
      <c r="AO2698" s="26">
        <v>1.3042580920227901E-2</v>
      </c>
      <c r="AP2698" s="26">
        <v>-2.7645001177916101E-2</v>
      </c>
      <c r="AQ2698" s="26">
        <v>4.2932549962643E-2</v>
      </c>
      <c r="AR2698" s="26">
        <v>-5.2682744269986898E-2</v>
      </c>
      <c r="AS2698" s="24">
        <v>7</v>
      </c>
      <c r="AT2698" s="24">
        <v>5</v>
      </c>
      <c r="AU2698" s="24">
        <v>7</v>
      </c>
      <c r="AV2698" s="25">
        <v>5</v>
      </c>
      <c r="AW2698" s="19"/>
      <c r="AX2698" s="29">
        <v>5.4759083193275701E-2</v>
      </c>
      <c r="AY2698" s="30">
        <v>-1.0476879516245401</v>
      </c>
      <c r="AZ2698" s="30">
        <v>0.294959780318095</v>
      </c>
      <c r="BA2698" s="30">
        <v>-1.28587644724212</v>
      </c>
      <c r="BB2698" s="62">
        <v>5.6321613650925396E-3</v>
      </c>
      <c r="BC2698" s="108">
        <v>-11.488858230208301</v>
      </c>
      <c r="BD2698" s="22">
        <v>43747</v>
      </c>
      <c r="BE2698" s="22">
        <v>43920</v>
      </c>
      <c r="BF2698" s="24"/>
      <c r="BG2698" s="22"/>
    </row>
    <row r="2699" spans="2:59" x14ac:dyDescent="0.25">
      <c r="B2699" s="17" t="s">
        <v>2713</v>
      </c>
      <c r="C2699" s="17" t="s">
        <v>6979</v>
      </c>
      <c r="D2699" s="17" t="s">
        <v>3450</v>
      </c>
      <c r="E2699" s="20" t="s">
        <v>7335</v>
      </c>
      <c r="F2699" s="20" t="s">
        <v>3160</v>
      </c>
      <c r="G2699" s="82" t="s">
        <v>7253</v>
      </c>
      <c r="H2699" s="85" t="s">
        <v>7279</v>
      </c>
      <c r="I2699" s="21" t="s">
        <v>7417</v>
      </c>
      <c r="J2699" s="21" t="s">
        <v>8870</v>
      </c>
      <c r="L2699" s="22">
        <v>44015</v>
      </c>
      <c r="M2699" s="98">
        <v>1201.93439999968</v>
      </c>
      <c r="N2699" s="94">
        <v>1201.93439999968</v>
      </c>
      <c r="O2699" s="94">
        <v>1273.8070999998599</v>
      </c>
      <c r="P2699" s="62">
        <f t="shared" si="42"/>
        <v>0.94357646459955524</v>
      </c>
      <c r="Q2699" s="22">
        <v>43747</v>
      </c>
      <c r="R2699" s="99">
        <v>27359.944</v>
      </c>
      <c r="S2699" s="99">
        <v>93258.671221313503</v>
      </c>
      <c r="T2699" s="19"/>
      <c r="U2699" s="23">
        <v>8.4537548900698298E-5</v>
      </c>
      <c r="V2699" s="63">
        <v>-0.54956753192527696</v>
      </c>
      <c r="W2699" s="23">
        <v>2.6922192591882798E-4</v>
      </c>
      <c r="X2699" s="63">
        <v>-9.5758477720810298</v>
      </c>
      <c r="Y2699" s="23">
        <v>-1.52469718423163E-2</v>
      </c>
      <c r="Z2699" s="63">
        <v>11.675906196353001</v>
      </c>
      <c r="AA2699" s="23">
        <v>-2.2458254778939601E-2</v>
      </c>
      <c r="AB2699" s="63">
        <v>14.6607902317628</v>
      </c>
      <c r="AC2699" s="23">
        <v>5.2374051661899998E-2</v>
      </c>
      <c r="AD2699" s="63">
        <v>25.304702413733999</v>
      </c>
      <c r="AE2699" s="23">
        <v>8.5571747293288397E-2</v>
      </c>
      <c r="AF2699" s="64">
        <v>20.7505163133028</v>
      </c>
      <c r="AG2699" s="23">
        <v>1.13246956971125E-4</v>
      </c>
      <c r="AH2699" s="63">
        <v>-6.0835011050585299</v>
      </c>
      <c r="AI2699" s="23">
        <v>-1.2307630865507201E-2</v>
      </c>
      <c r="AJ2699" s="63">
        <v>8.8553498856490496</v>
      </c>
      <c r="AK2699" s="23">
        <v>0.20193440000002699</v>
      </c>
      <c r="AL2699" s="23">
        <v>3.8212777628359597E-2</v>
      </c>
      <c r="AM2699" s="63">
        <v>9.8103815633221494</v>
      </c>
      <c r="AN2699" s="19"/>
      <c r="AO2699" s="26">
        <v>1.3068990785541201E-2</v>
      </c>
      <c r="AP2699" s="26">
        <v>-2.7619652974863101E-2</v>
      </c>
      <c r="AQ2699" s="26">
        <v>4.3745544671764898E-2</v>
      </c>
      <c r="AR2699" s="26">
        <v>-5.1919281438167701E-2</v>
      </c>
      <c r="AS2699" s="24">
        <v>7</v>
      </c>
      <c r="AT2699" s="24">
        <v>5</v>
      </c>
      <c r="AU2699" s="24">
        <v>7</v>
      </c>
      <c r="AV2699" s="25">
        <v>5</v>
      </c>
      <c r="AW2699" s="19"/>
      <c r="AX2699" s="29">
        <v>5.47655497814412E-2</v>
      </c>
      <c r="AY2699" s="30">
        <v>-0.89297454232473705</v>
      </c>
      <c r="AZ2699" s="30">
        <v>0.32480470429163699</v>
      </c>
      <c r="BA2699" s="30">
        <v>-1.1008595272815</v>
      </c>
      <c r="BB2699" s="62">
        <v>5.6329887123956696E-3</v>
      </c>
      <c r="BC2699" s="108">
        <v>-11.0896618491242</v>
      </c>
      <c r="BD2699" s="22">
        <v>43747</v>
      </c>
      <c r="BE2699" s="22">
        <v>43920</v>
      </c>
      <c r="BF2699" s="24"/>
      <c r="BG2699" s="22"/>
    </row>
    <row r="2700" spans="2:59" x14ac:dyDescent="0.25">
      <c r="B2700" s="17" t="s">
        <v>2714</v>
      </c>
      <c r="C2700" s="17" t="s">
        <v>6980</v>
      </c>
      <c r="D2700" s="17" t="s">
        <v>3450</v>
      </c>
      <c r="E2700" s="20" t="s">
        <v>7336</v>
      </c>
      <c r="F2700" s="20" t="s">
        <v>3160</v>
      </c>
      <c r="G2700" s="82" t="s">
        <v>7253</v>
      </c>
      <c r="H2700" s="85" t="s">
        <v>7279</v>
      </c>
      <c r="I2700" s="21" t="s">
        <v>7417</v>
      </c>
      <c r="J2700" s="21" t="s">
        <v>8871</v>
      </c>
      <c r="L2700" s="22">
        <v>44015</v>
      </c>
      <c r="M2700" s="98">
        <v>1218.7445999998599</v>
      </c>
      <c r="N2700" s="94">
        <v>1218.7445999998599</v>
      </c>
      <c r="O2700" s="94">
        <v>1288.5855999998701</v>
      </c>
      <c r="P2700" s="62">
        <f t="shared" si="42"/>
        <v>0.94580026348267654</v>
      </c>
      <c r="Q2700" s="22">
        <v>43747</v>
      </c>
      <c r="R2700" s="99">
        <v>292053.31</v>
      </c>
      <c r="S2700" s="99">
        <v>342827.17015527299</v>
      </c>
      <c r="T2700" s="19"/>
      <c r="U2700" s="23">
        <v>9.3301425295067006E-5</v>
      </c>
      <c r="V2700" s="63">
        <v>-0.54869114428583998</v>
      </c>
      <c r="W2700" s="23">
        <v>5.3140254021855104E-4</v>
      </c>
      <c r="X2700" s="63">
        <v>-9.5496297106437904</v>
      </c>
      <c r="Y2700" s="23">
        <v>-1.36718035546437E-2</v>
      </c>
      <c r="Z2700" s="63">
        <v>11.8334230251203</v>
      </c>
      <c r="AA2700" s="23">
        <v>-1.93136718298774E-2</v>
      </c>
      <c r="AB2700" s="63">
        <v>14.9752485266654</v>
      </c>
      <c r="AC2700" s="23">
        <v>5.9153104812139597E-2</v>
      </c>
      <c r="AD2700" s="63">
        <v>25.982607728743499</v>
      </c>
      <c r="AE2700" s="23">
        <v>9.6066186411917401E-2</v>
      </c>
      <c r="AF2700" s="64">
        <v>21.799960225151199</v>
      </c>
      <c r="AG2700" s="23">
        <v>1.3942518307885599E-4</v>
      </c>
      <c r="AH2700" s="63">
        <v>-6.0808832824477603</v>
      </c>
      <c r="AI2700" s="23">
        <v>-1.0701517401685101E-2</v>
      </c>
      <c r="AJ2700" s="63">
        <v>9.0159612320421694</v>
      </c>
      <c r="AK2700" s="23">
        <v>0.21874460000079099</v>
      </c>
      <c r="AL2700" s="23">
        <v>4.1156901957947398E-2</v>
      </c>
      <c r="AM2700" s="63">
        <v>11.491401563398499</v>
      </c>
      <c r="AN2700" s="19"/>
      <c r="AO2700" s="26">
        <v>1.30778328839369E-2</v>
      </c>
      <c r="AP2700" s="26">
        <v>-2.7611610630628999E-2</v>
      </c>
      <c r="AQ2700" s="26">
        <v>4.4017989588610397E-2</v>
      </c>
      <c r="AR2700" s="26">
        <v>-5.1652729255729397E-2</v>
      </c>
      <c r="AS2700" s="24">
        <v>7</v>
      </c>
      <c r="AT2700" s="24">
        <v>5</v>
      </c>
      <c r="AU2700" s="24">
        <v>7</v>
      </c>
      <c r="AV2700" s="25">
        <v>5</v>
      </c>
      <c r="AW2700" s="19"/>
      <c r="AX2700" s="29">
        <v>5.47669127086556E-2</v>
      </c>
      <c r="AY2700" s="30">
        <v>-0.84048436628927403</v>
      </c>
      <c r="AZ2700" s="30">
        <v>0.33493244520377602</v>
      </c>
      <c r="BA2700" s="30">
        <v>-1.0377072956925999</v>
      </c>
      <c r="BB2700" s="62">
        <v>5.6331842333656804E-3</v>
      </c>
      <c r="BC2700" s="108">
        <v>-10.9539948296442</v>
      </c>
      <c r="BD2700" s="22">
        <v>43747</v>
      </c>
      <c r="BE2700" s="22">
        <v>43920</v>
      </c>
      <c r="BF2700" s="24"/>
      <c r="BG2700" s="22"/>
    </row>
    <row r="2701" spans="2:59" x14ac:dyDescent="0.25">
      <c r="B2701" s="17" t="s">
        <v>2715</v>
      </c>
      <c r="C2701" s="17" t="s">
        <v>6981</v>
      </c>
      <c r="D2701" s="17" t="s">
        <v>3450</v>
      </c>
      <c r="E2701" s="20" t="s">
        <v>7290</v>
      </c>
      <c r="F2701" s="20" t="s">
        <v>3160</v>
      </c>
      <c r="G2701" s="82" t="s">
        <v>7253</v>
      </c>
      <c r="H2701" s="85" t="s">
        <v>7279</v>
      </c>
      <c r="I2701" s="21" t="s">
        <v>7417</v>
      </c>
      <c r="J2701" s="21" t="s">
        <v>8872</v>
      </c>
      <c r="L2701" s="22">
        <v>44015</v>
      </c>
      <c r="M2701" s="98">
        <v>1755.51640000008</v>
      </c>
      <c r="N2701" s="94">
        <v>1755.51640000008</v>
      </c>
      <c r="O2701" s="94">
        <v>1869.3677999991901</v>
      </c>
      <c r="P2701" s="62">
        <f t="shared" si="42"/>
        <v>0.93909630838877223</v>
      </c>
      <c r="Q2701" s="22">
        <v>43747</v>
      </c>
      <c r="R2701" s="99">
        <v>25887535.947999999</v>
      </c>
      <c r="S2701" s="99">
        <v>29672733.972406201</v>
      </c>
      <c r="T2701" s="19"/>
      <c r="U2701" s="23">
        <v>6.6936352595803301E-5</v>
      </c>
      <c r="V2701" s="63">
        <v>-0.55132765155576602</v>
      </c>
      <c r="W2701" s="23">
        <v>-2.5746475512278299E-4</v>
      </c>
      <c r="X2701" s="63">
        <v>-9.6285164401779202</v>
      </c>
      <c r="Y2701" s="23">
        <v>-1.8418611392007699E-2</v>
      </c>
      <c r="Z2701" s="63">
        <v>11.358742241383901</v>
      </c>
      <c r="AA2701" s="23">
        <v>-2.8798201697100002E-2</v>
      </c>
      <c r="AB2701" s="63">
        <v>14.0267955399468</v>
      </c>
      <c r="AC2701" s="23">
        <v>3.8769374819821699E-2</v>
      </c>
      <c r="AD2701" s="63">
        <v>23.944234729511699</v>
      </c>
      <c r="AE2701" s="23">
        <v>6.4668468488889602E-2</v>
      </c>
      <c r="AF2701" s="64">
        <v>18.6601884328411</v>
      </c>
      <c r="AG2701" s="23">
        <v>6.0498679886222797E-5</v>
      </c>
      <c r="AH2701" s="63">
        <v>-6.0887759327670201</v>
      </c>
      <c r="AI2701" s="23">
        <v>-1.5541292175839799E-2</v>
      </c>
      <c r="AJ2701" s="63">
        <v>8.5319837546267099</v>
      </c>
      <c r="AK2701" s="23">
        <v>0.75551640000077902</v>
      </c>
      <c r="AL2701" s="23">
        <v>4.8606295340505298E-2</v>
      </c>
      <c r="AM2701" s="63">
        <v>6.2433157556224597</v>
      </c>
      <c r="AN2701" s="19"/>
      <c r="AO2701" s="26">
        <v>1.3050894585831E-2</v>
      </c>
      <c r="AP2701" s="26">
        <v>-2.7637060762572201E-2</v>
      </c>
      <c r="AQ2701" s="26">
        <v>4.3188964627916E-2</v>
      </c>
      <c r="AR2701" s="26">
        <v>-5.2442036449065199E-2</v>
      </c>
      <c r="AS2701" s="24">
        <v>7</v>
      </c>
      <c r="AT2701" s="24">
        <v>5</v>
      </c>
      <c r="AU2701" s="24">
        <v>7</v>
      </c>
      <c r="AV2701" s="25">
        <v>5</v>
      </c>
      <c r="AW2701" s="19"/>
      <c r="AX2701" s="29">
        <v>5.4760903014976103E-2</v>
      </c>
      <c r="AY2701" s="30">
        <v>-0.99889929208893602</v>
      </c>
      <c r="AZ2701" s="30">
        <v>0.30437300574385501</v>
      </c>
      <c r="BA2701" s="30">
        <v>-1.22772016650379</v>
      </c>
      <c r="BB2701" s="62">
        <v>5.6323995119600999E-3</v>
      </c>
      <c r="BC2701" s="108">
        <v>-11.3631410576345</v>
      </c>
      <c r="BD2701" s="22">
        <v>43747</v>
      </c>
      <c r="BE2701" s="22">
        <v>43920</v>
      </c>
      <c r="BF2701" s="24"/>
      <c r="BG2701" s="22"/>
    </row>
    <row r="2702" spans="2:59" x14ac:dyDescent="0.25">
      <c r="B2702" s="17" t="s">
        <v>2716</v>
      </c>
      <c r="C2702" s="17" t="s">
        <v>6982</v>
      </c>
      <c r="D2702" s="17" t="s">
        <v>3450</v>
      </c>
      <c r="E2702" s="20" t="s">
        <v>7315</v>
      </c>
      <c r="F2702" s="20" t="s">
        <v>3160</v>
      </c>
      <c r="G2702" s="82" t="s">
        <v>7253</v>
      </c>
      <c r="H2702" s="85" t="s">
        <v>7279</v>
      </c>
      <c r="I2702" s="21" t="s">
        <v>7417</v>
      </c>
      <c r="J2702" s="21" t="s">
        <v>8873</v>
      </c>
      <c r="L2702" s="22">
        <v>44015</v>
      </c>
      <c r="M2702" s="98">
        <v>1748.7924000006201</v>
      </c>
      <c r="N2702" s="94">
        <v>1748.7924000006201</v>
      </c>
      <c r="O2702" s="94">
        <v>1857.58500000089</v>
      </c>
      <c r="P2702" s="62">
        <f t="shared" si="42"/>
        <v>0.94143331260738117</v>
      </c>
      <c r="Q2702" s="22">
        <v>43747</v>
      </c>
      <c r="R2702" s="99">
        <v>65157897.402999997</v>
      </c>
      <c r="S2702" s="99">
        <v>73417614.232749999</v>
      </c>
      <c r="T2702" s="19"/>
      <c r="U2702" s="23">
        <v>7.6001075285603306E-5</v>
      </c>
      <c r="V2702" s="63">
        <v>-0.55042117928678602</v>
      </c>
      <c r="W2702" s="23">
        <v>1.48104390973458E-5</v>
      </c>
      <c r="X2702" s="63">
        <v>-9.6012889207631797</v>
      </c>
      <c r="Y2702" s="23">
        <v>-1.67650496232454E-2</v>
      </c>
      <c r="Z2702" s="63">
        <v>11.524098418260101</v>
      </c>
      <c r="AA2702" s="23">
        <v>-2.54907061225822E-2</v>
      </c>
      <c r="AB2702" s="63">
        <v>14.3575450974022</v>
      </c>
      <c r="AC2702" s="23">
        <v>4.5862539527661297E-2</v>
      </c>
      <c r="AD2702" s="63">
        <v>24.653551200288302</v>
      </c>
      <c r="AE2702" s="23">
        <v>7.5653960224371999E-2</v>
      </c>
      <c r="AF2702" s="64">
        <v>19.758737606403901</v>
      </c>
      <c r="AG2702" s="23">
        <v>8.7725367848179303E-5</v>
      </c>
      <c r="AH2702" s="63">
        <v>-6.0860532639708298</v>
      </c>
      <c r="AI2702" s="23">
        <v>-1.38553697124735E-2</v>
      </c>
      <c r="AJ2702" s="63">
        <v>8.7005760009633395</v>
      </c>
      <c r="AK2702" s="23">
        <v>0.74879239999921998</v>
      </c>
      <c r="AL2702" s="23">
        <v>4.8266968671668999E-2</v>
      </c>
      <c r="AM2702" s="63">
        <v>5.5709157554665598</v>
      </c>
      <c r="AN2702" s="19"/>
      <c r="AO2702" s="26">
        <v>1.30603643629001E-2</v>
      </c>
      <c r="AP2702" s="26">
        <v>-2.7627949270936401E-2</v>
      </c>
      <c r="AQ2702" s="26">
        <v>4.34801972842251E-2</v>
      </c>
      <c r="AR2702" s="26">
        <v>-5.2168762953442603E-2</v>
      </c>
      <c r="AS2702" s="24">
        <v>7</v>
      </c>
      <c r="AT2702" s="24">
        <v>5</v>
      </c>
      <c r="AU2702" s="24">
        <v>7</v>
      </c>
      <c r="AV2702" s="25">
        <v>5</v>
      </c>
      <c r="AW2702" s="19"/>
      <c r="AX2702" s="29">
        <v>5.4763207214782603E-2</v>
      </c>
      <c r="AY2702" s="30">
        <v>-0.94362889426429297</v>
      </c>
      <c r="AZ2702" s="30">
        <v>0.31503349849208501</v>
      </c>
      <c r="BA2702" s="30">
        <v>-1.1616253474549001</v>
      </c>
      <c r="BB2702" s="62">
        <v>5.6326944909506002E-3</v>
      </c>
      <c r="BC2702" s="108">
        <v>-11.2201595082006</v>
      </c>
      <c r="BD2702" s="22">
        <v>43747</v>
      </c>
      <c r="BE2702" s="22">
        <v>43920</v>
      </c>
      <c r="BF2702" s="24"/>
      <c r="BG2702" s="22"/>
    </row>
    <row r="2703" spans="2:59" x14ac:dyDescent="0.25">
      <c r="B2703" s="17" t="s">
        <v>2717</v>
      </c>
      <c r="C2703" s="17" t="s">
        <v>6983</v>
      </c>
      <c r="D2703" s="17" t="s">
        <v>3450</v>
      </c>
      <c r="E2703" s="20" t="s">
        <v>7291</v>
      </c>
      <c r="F2703" s="20" t="s">
        <v>3160</v>
      </c>
      <c r="G2703" s="82" t="s">
        <v>7253</v>
      </c>
      <c r="H2703" s="85" t="s">
        <v>7279</v>
      </c>
      <c r="I2703" s="21" t="s">
        <v>7417</v>
      </c>
      <c r="J2703" s="21" t="s">
        <v>8874</v>
      </c>
      <c r="L2703" s="22">
        <v>44015</v>
      </c>
      <c r="M2703" s="98">
        <v>1700.0039000008301</v>
      </c>
      <c r="N2703" s="94">
        <v>1700.0039000008301</v>
      </c>
      <c r="O2703" s="94">
        <v>1799.0244999993599</v>
      </c>
      <c r="P2703" s="62">
        <f t="shared" si="42"/>
        <v>0.94495872624382538</v>
      </c>
      <c r="Q2703" s="22">
        <v>43747</v>
      </c>
      <c r="R2703" s="99">
        <v>38160425.976999998</v>
      </c>
      <c r="S2703" s="99">
        <v>34827435.893562503</v>
      </c>
      <c r="T2703" s="19"/>
      <c r="U2703" s="23">
        <v>9.0007893959409598E-5</v>
      </c>
      <c r="V2703" s="63">
        <v>-0.54902049741940595</v>
      </c>
      <c r="W2703" s="23">
        <v>4.3295107934682202E-4</v>
      </c>
      <c r="X2703" s="63">
        <v>-9.5594748567382304</v>
      </c>
      <c r="Y2703" s="23">
        <v>-1.4268260246353699E-2</v>
      </c>
      <c r="Z2703" s="63">
        <v>11.773777355949299</v>
      </c>
      <c r="AA2703" s="23">
        <v>-2.05010390727693E-2</v>
      </c>
      <c r="AB2703" s="63">
        <v>14.856511802383499</v>
      </c>
      <c r="AC2703" s="23">
        <v>5.6592584987811299E-2</v>
      </c>
      <c r="AD2703" s="63">
        <v>25.726555746310598</v>
      </c>
      <c r="AE2703" s="23">
        <v>9.2197863910842004E-2</v>
      </c>
      <c r="AF2703" s="64">
        <v>21.413127975043601</v>
      </c>
      <c r="AG2703" s="23">
        <v>1.29545895106276E-4</v>
      </c>
      <c r="AH2703" s="63">
        <v>-6.0818712112450202</v>
      </c>
      <c r="AI2703" s="23">
        <v>-1.13098335014001E-2</v>
      </c>
      <c r="AJ2703" s="63">
        <v>8.9551296220597596</v>
      </c>
      <c r="AK2703" s="23">
        <v>0.70000390000175705</v>
      </c>
      <c r="AL2703" s="23">
        <v>4.5768449650495299E-2</v>
      </c>
      <c r="AM2703" s="63">
        <v>0.69206575572024998</v>
      </c>
      <c r="AN2703" s="19"/>
      <c r="AO2703" s="26">
        <v>1.30745048409153E-2</v>
      </c>
      <c r="AP2703" s="26">
        <v>-2.76143752817006E-2</v>
      </c>
      <c r="AQ2703" s="26">
        <v>4.3916524336964399E-2</v>
      </c>
      <c r="AR2703" s="26">
        <v>-5.1759229771050699E-2</v>
      </c>
      <c r="AS2703" s="24">
        <v>7</v>
      </c>
      <c r="AT2703" s="24">
        <v>5</v>
      </c>
      <c r="AU2703" s="24">
        <v>7</v>
      </c>
      <c r="AV2703" s="25">
        <v>5</v>
      </c>
      <c r="AW2703" s="19"/>
      <c r="AX2703" s="29">
        <v>5.4767130695254303E-2</v>
      </c>
      <c r="AY2703" s="30">
        <v>-0.86028645371879997</v>
      </c>
      <c r="AZ2703" s="30">
        <v>0.33110975373756402</v>
      </c>
      <c r="BA2703" s="30">
        <v>-1.0615476064449501</v>
      </c>
      <c r="BB2703" s="62">
        <v>5.6331854765903702E-3</v>
      </c>
      <c r="BC2703" s="108">
        <v>-11.005592197339899</v>
      </c>
      <c r="BD2703" s="22">
        <v>43747</v>
      </c>
      <c r="BE2703" s="22">
        <v>43920</v>
      </c>
      <c r="BF2703" s="24"/>
      <c r="BG2703" s="22"/>
    </row>
    <row r="2704" spans="2:59" x14ac:dyDescent="0.25">
      <c r="B2704" s="17" t="s">
        <v>2718</v>
      </c>
      <c r="C2704" s="17" t="s">
        <v>6984</v>
      </c>
      <c r="D2704" s="17" t="s">
        <v>3450</v>
      </c>
      <c r="E2704" s="20" t="s">
        <v>7292</v>
      </c>
      <c r="F2704" s="20" t="s">
        <v>3160</v>
      </c>
      <c r="G2704" s="82" t="s">
        <v>7253</v>
      </c>
      <c r="H2704" s="85" t="s">
        <v>7279</v>
      </c>
      <c r="I2704" s="21" t="s">
        <v>7417</v>
      </c>
      <c r="J2704" s="21" t="s">
        <v>8875</v>
      </c>
      <c r="L2704" s="22">
        <v>44015</v>
      </c>
      <c r="M2704" s="98">
        <v>1752.3554999995999</v>
      </c>
      <c r="N2704" s="94">
        <v>1752.3554999995999</v>
      </c>
      <c r="O2704" s="94">
        <v>1859.57129999995</v>
      </c>
      <c r="P2704" s="62">
        <f t="shared" si="42"/>
        <v>0.94234380795167527</v>
      </c>
      <c r="Q2704" s="22">
        <v>43747</v>
      </c>
      <c r="R2704" s="99">
        <v>17871602.623</v>
      </c>
      <c r="S2704" s="99">
        <v>15754035.095265601</v>
      </c>
      <c r="T2704" s="19"/>
      <c r="U2704" s="23">
        <v>7.9613471825723496E-5</v>
      </c>
      <c r="V2704" s="63">
        <v>-0.550059939632774</v>
      </c>
      <c r="W2704" s="23">
        <v>1.22878294860129E-4</v>
      </c>
      <c r="X2704" s="63">
        <v>-9.5904821351868996</v>
      </c>
      <c r="Y2704" s="23">
        <v>-1.6119951072141699E-2</v>
      </c>
      <c r="Z2704" s="63">
        <v>11.588608273363199</v>
      </c>
      <c r="AA2704" s="23">
        <v>-2.4202660501941899E-2</v>
      </c>
      <c r="AB2704" s="63">
        <v>14.486349659462601</v>
      </c>
      <c r="AC2704" s="23">
        <v>4.8627160551404799E-2</v>
      </c>
      <c r="AD2704" s="63">
        <v>24.9300133026845</v>
      </c>
      <c r="AE2704" s="23">
        <v>7.9870944626236506E-2</v>
      </c>
      <c r="AF2704" s="64">
        <v>20.180436046590302</v>
      </c>
      <c r="AG2704" s="23">
        <v>9.8505697678774595E-5</v>
      </c>
      <c r="AH2704" s="63">
        <v>-6.0849752309877703</v>
      </c>
      <c r="AI2704" s="23">
        <v>-1.31976620232308E-2</v>
      </c>
      <c r="AJ2704" s="63">
        <v>8.7663467698875994</v>
      </c>
      <c r="AK2704" s="23">
        <v>0.75235549999866602</v>
      </c>
      <c r="AL2704" s="23">
        <v>4.8446929018609801E-2</v>
      </c>
      <c r="AM2704" s="63">
        <v>5.9272257554112002</v>
      </c>
      <c r="AN2704" s="19"/>
      <c r="AO2704" s="26">
        <v>1.3064007251159601E-2</v>
      </c>
      <c r="AP2704" s="26">
        <v>-2.7624463751635599E-2</v>
      </c>
      <c r="AQ2704" s="26">
        <v>4.3593049429546199E-2</v>
      </c>
      <c r="AR2704" s="26">
        <v>-5.2062864820109099E-2</v>
      </c>
      <c r="AS2704" s="24">
        <v>7</v>
      </c>
      <c r="AT2704" s="24">
        <v>5</v>
      </c>
      <c r="AU2704" s="24">
        <v>7</v>
      </c>
      <c r="AV2704" s="25">
        <v>5</v>
      </c>
      <c r="AW2704" s="19"/>
      <c r="AX2704" s="29">
        <v>5.4764179749763602E-2</v>
      </c>
      <c r="AY2704" s="30">
        <v>-0.92211259531086398</v>
      </c>
      <c r="AZ2704" s="30">
        <v>0.31918384376012898</v>
      </c>
      <c r="BA2704" s="30">
        <v>-1.1358361670336301</v>
      </c>
      <c r="BB2704" s="62">
        <v>5.6328170419055797E-3</v>
      </c>
      <c r="BC2704" s="108">
        <v>-11.1647130712663</v>
      </c>
      <c r="BD2704" s="22">
        <v>43747</v>
      </c>
      <c r="BE2704" s="22">
        <v>43920</v>
      </c>
      <c r="BF2704" s="24"/>
      <c r="BG2704" s="22"/>
    </row>
    <row r="2705" spans="2:59" x14ac:dyDescent="0.25">
      <c r="B2705" s="17" t="s">
        <v>2719</v>
      </c>
      <c r="C2705" s="17" t="s">
        <v>6985</v>
      </c>
      <c r="D2705" s="17" t="s">
        <v>3450</v>
      </c>
      <c r="E2705" s="20" t="s">
        <v>7293</v>
      </c>
      <c r="F2705" s="20" t="s">
        <v>3160</v>
      </c>
      <c r="G2705" s="82" t="s">
        <v>7253</v>
      </c>
      <c r="H2705" s="85" t="s">
        <v>7279</v>
      </c>
      <c r="I2705" s="21" t="s">
        <v>7417</v>
      </c>
      <c r="J2705" s="21" t="s">
        <v>8876</v>
      </c>
      <c r="L2705" s="22">
        <v>44015</v>
      </c>
      <c r="M2705" s="98">
        <v>1741.03119999915</v>
      </c>
      <c r="N2705" s="94">
        <v>1741.03119999915</v>
      </c>
      <c r="O2705" s="94">
        <v>1846.10459999926</v>
      </c>
      <c r="P2705" s="62">
        <f t="shared" si="42"/>
        <v>0.94308372342490665</v>
      </c>
      <c r="Q2705" s="22">
        <v>43747</v>
      </c>
      <c r="R2705" s="99">
        <v>56814211.652999997</v>
      </c>
      <c r="S2705" s="99">
        <v>43222170.585375004</v>
      </c>
      <c r="T2705" s="19"/>
      <c r="U2705" s="23">
        <v>8.2544103861437206E-5</v>
      </c>
      <c r="V2705" s="63">
        <v>-0.54976687642920297</v>
      </c>
      <c r="W2705" s="23">
        <v>2.1072413437650501E-4</v>
      </c>
      <c r="X2705" s="63">
        <v>-9.5816975512279896</v>
      </c>
      <c r="Y2705" s="23">
        <v>-1.5595770722939099E-2</v>
      </c>
      <c r="Z2705" s="63">
        <v>11.6410263082944</v>
      </c>
      <c r="AA2705" s="23">
        <v>-2.31555672917239E-2</v>
      </c>
      <c r="AB2705" s="63">
        <v>14.5910589804844</v>
      </c>
      <c r="AC2705" s="23">
        <v>5.0877303852757898E-2</v>
      </c>
      <c r="AD2705" s="63">
        <v>25.1550276328053</v>
      </c>
      <c r="AE2705" s="23">
        <v>8.3353234898822806E-2</v>
      </c>
      <c r="AF2705" s="64">
        <v>20.5286650738562</v>
      </c>
      <c r="AG2705" s="23">
        <v>1.0730424764915401E-4</v>
      </c>
      <c r="AH2705" s="63">
        <v>-6.0840953759907297</v>
      </c>
      <c r="AI2705" s="23">
        <v>-1.26633159443372E-2</v>
      </c>
      <c r="AJ2705" s="63">
        <v>8.8197813777660503</v>
      </c>
      <c r="AK2705" s="23">
        <v>0.74103119999985201</v>
      </c>
      <c r="AL2705" s="23">
        <v>4.7873811225144898E-2</v>
      </c>
      <c r="AM2705" s="63">
        <v>4.7947957555297798</v>
      </c>
      <c r="AN2705" s="19"/>
      <c r="AO2705" s="26">
        <v>1.30669543796103E-2</v>
      </c>
      <c r="AP2705" s="26">
        <v>-2.76215993389997E-2</v>
      </c>
      <c r="AQ2705" s="26">
        <v>4.3684639153070699E-2</v>
      </c>
      <c r="AR2705" s="26">
        <v>-5.1976790094195202E-2</v>
      </c>
      <c r="AS2705" s="24">
        <v>7</v>
      </c>
      <c r="AT2705" s="24">
        <v>5</v>
      </c>
      <c r="AU2705" s="24">
        <v>7</v>
      </c>
      <c r="AV2705" s="25">
        <v>5</v>
      </c>
      <c r="AW2705" s="19"/>
      <c r="AX2705" s="29">
        <v>5.4764960398606503E-2</v>
      </c>
      <c r="AY2705" s="30">
        <v>-0.90462470806050999</v>
      </c>
      <c r="AZ2705" s="30">
        <v>0.32255727895653802</v>
      </c>
      <c r="BA2705" s="30">
        <v>-1.11485082324725</v>
      </c>
      <c r="BB2705" s="62">
        <v>5.6329156674837597E-3</v>
      </c>
      <c r="BC2705" s="108">
        <v>-11.1196732839453</v>
      </c>
      <c r="BD2705" s="22">
        <v>43747</v>
      </c>
      <c r="BE2705" s="22">
        <v>43920</v>
      </c>
      <c r="BF2705" s="24"/>
      <c r="BG2705" s="22"/>
    </row>
    <row r="2706" spans="2:59" x14ac:dyDescent="0.25">
      <c r="B2706" s="17" t="s">
        <v>2720</v>
      </c>
      <c r="C2706" s="17" t="s">
        <v>6986</v>
      </c>
      <c r="D2706" s="17" t="s">
        <v>3450</v>
      </c>
      <c r="E2706" s="20" t="s">
        <v>7337</v>
      </c>
      <c r="F2706" s="20" t="s">
        <v>3160</v>
      </c>
      <c r="G2706" s="82" t="s">
        <v>7253</v>
      </c>
      <c r="H2706" s="85" t="s">
        <v>7279</v>
      </c>
      <c r="I2706" s="21" t="s">
        <v>7417</v>
      </c>
      <c r="J2706" s="21" t="s">
        <v>8877</v>
      </c>
      <c r="L2706" s="22">
        <v>44015</v>
      </c>
      <c r="M2706" s="98">
        <v>1529.6929000001401</v>
      </c>
      <c r="N2706" s="94">
        <v>1529.6929000001401</v>
      </c>
      <c r="O2706" s="94">
        <v>1617.01479999907</v>
      </c>
      <c r="P2706" s="62">
        <f t="shared" si="42"/>
        <v>0.94599808239295025</v>
      </c>
      <c r="Q2706" s="22">
        <v>43747</v>
      </c>
      <c r="R2706" s="99">
        <v>5605353.2800000003</v>
      </c>
      <c r="S2706" s="99">
        <v>4141761.7051562499</v>
      </c>
      <c r="T2706" s="19"/>
      <c r="U2706" s="23">
        <v>9.4080020062392605E-5</v>
      </c>
      <c r="V2706" s="63">
        <v>-0.54861328480910698</v>
      </c>
      <c r="W2706" s="23">
        <v>5.5591058116988301E-4</v>
      </c>
      <c r="X2706" s="63">
        <v>-9.5471789065486501</v>
      </c>
      <c r="Y2706" s="23">
        <v>-1.3532727430174399E-2</v>
      </c>
      <c r="Z2706" s="63">
        <v>11.8473306375672</v>
      </c>
      <c r="AA2706" s="23">
        <v>-1.9028699875889302E-2</v>
      </c>
      <c r="AB2706" s="63">
        <v>15.0037457220606</v>
      </c>
      <c r="AC2706" s="23">
        <v>5.9769342351501102E-2</v>
      </c>
      <c r="AD2706" s="63">
        <v>26.044231482694201</v>
      </c>
      <c r="AE2706" s="23">
        <v>9.7032891273556701E-2</v>
      </c>
      <c r="AF2706" s="64">
        <v>21.8966307113296</v>
      </c>
      <c r="AG2706" s="23">
        <v>1.41813274240121E-4</v>
      </c>
      <c r="AH2706" s="63">
        <v>-6.0806444733316303</v>
      </c>
      <c r="AI2706" s="23">
        <v>-1.0559962142906399E-2</v>
      </c>
      <c r="AJ2706" s="63">
        <v>9.0301167579163995</v>
      </c>
      <c r="AK2706" s="23">
        <v>0.52969289999979097</v>
      </c>
      <c r="AL2706" s="23">
        <v>5.6231404918435098E-2</v>
      </c>
      <c r="AM2706" s="63">
        <v>55.313013209903097</v>
      </c>
      <c r="AN2706" s="19"/>
      <c r="AO2706" s="26">
        <v>1.3078632997348899E-2</v>
      </c>
      <c r="AP2706" s="26">
        <v>-2.7610366263616001E-2</v>
      </c>
      <c r="AQ2706" s="26">
        <v>4.4044927384675199E-2</v>
      </c>
      <c r="AR2706" s="26">
        <v>-5.1638766010000801E-2</v>
      </c>
      <c r="AS2706" s="24">
        <v>7</v>
      </c>
      <c r="AT2706" s="24">
        <v>5</v>
      </c>
      <c r="AU2706" s="24">
        <v>7</v>
      </c>
      <c r="AV2706" s="25">
        <v>5</v>
      </c>
      <c r="AW2706" s="19"/>
      <c r="AX2706" s="29">
        <v>5.4768388471275103E-2</v>
      </c>
      <c r="AY2706" s="30">
        <v>-0.83569637058371904</v>
      </c>
      <c r="AZ2706" s="30">
        <v>0.33585264784323998</v>
      </c>
      <c r="BA2706" s="30">
        <v>-1.03192404738002</v>
      </c>
      <c r="BB2706" s="62">
        <v>5.6333406255453201E-3</v>
      </c>
      <c r="BC2706" s="108">
        <v>-10.9423859323724</v>
      </c>
      <c r="BD2706" s="22">
        <v>43747</v>
      </c>
      <c r="BE2706" s="22">
        <v>43920</v>
      </c>
      <c r="BF2706" s="24"/>
      <c r="BG2706" s="22"/>
    </row>
    <row r="2707" spans="2:59" x14ac:dyDescent="0.25">
      <c r="B2707" s="17" t="s">
        <v>2721</v>
      </c>
      <c r="C2707" s="17" t="s">
        <v>6987</v>
      </c>
      <c r="D2707" s="17" t="s">
        <v>3450</v>
      </c>
      <c r="E2707" s="20" t="s">
        <v>7294</v>
      </c>
      <c r="F2707" s="20" t="s">
        <v>3160</v>
      </c>
      <c r="G2707" s="82" t="s">
        <v>7253</v>
      </c>
      <c r="H2707" s="85" t="s">
        <v>7279</v>
      </c>
      <c r="I2707" s="21" t="s">
        <v>7417</v>
      </c>
      <c r="J2707" s="21" t="s">
        <v>8878</v>
      </c>
      <c r="L2707" s="22">
        <v>44015</v>
      </c>
      <c r="M2707" s="98">
        <v>1492.76090000011</v>
      </c>
      <c r="N2707" s="94">
        <v>1492.76090000011</v>
      </c>
      <c r="O2707" s="94">
        <v>1580.7816000003399</v>
      </c>
      <c r="P2707" s="62">
        <f t="shared" si="42"/>
        <v>0.94431824105226747</v>
      </c>
      <c r="Q2707" s="22">
        <v>43747</v>
      </c>
      <c r="R2707" s="99">
        <v>8637799.4480000008</v>
      </c>
      <c r="S2707" s="99">
        <v>5526597.4861640604</v>
      </c>
      <c r="T2707" s="19"/>
      <c r="U2707" s="23">
        <v>8.7429547420470003E-5</v>
      </c>
      <c r="V2707" s="63">
        <v>-0.54927833207330001</v>
      </c>
      <c r="W2707" s="23">
        <v>3.5704997208085799E-4</v>
      </c>
      <c r="X2707" s="63">
        <v>-9.5670649674575508</v>
      </c>
      <c r="Y2707" s="23">
        <v>-1.47216116320124E-2</v>
      </c>
      <c r="Z2707" s="63">
        <v>11.7284422173834</v>
      </c>
      <c r="AA2707" s="23">
        <v>-2.1407982209893799E-2</v>
      </c>
      <c r="AB2707" s="63">
        <v>14.765817488660099</v>
      </c>
      <c r="AC2707" s="23">
        <v>5.4638233643345302E-2</v>
      </c>
      <c r="AD2707" s="63">
        <v>25.531120611878599</v>
      </c>
      <c r="AE2707" s="23">
        <v>8.9077141265151996E-2</v>
      </c>
      <c r="AF2707" s="64">
        <v>21.101055710489199</v>
      </c>
      <c r="AG2707" s="23">
        <v>1.21936602226924E-4</v>
      </c>
      <c r="AH2707" s="63">
        <v>-6.08263214053295</v>
      </c>
      <c r="AI2707" s="23">
        <v>-1.17720573480256E-2</v>
      </c>
      <c r="AJ2707" s="63">
        <v>8.90890723740449</v>
      </c>
      <c r="AK2707" s="23">
        <v>0.49276090000057599</v>
      </c>
      <c r="AL2707" s="23">
        <v>5.2914302732460797E-2</v>
      </c>
      <c r="AM2707" s="63">
        <v>51.6198132099817</v>
      </c>
      <c r="AN2707" s="19"/>
      <c r="AO2707" s="26">
        <v>1.30719087828766E-2</v>
      </c>
      <c r="AP2707" s="26">
        <v>-2.7616827033853E-2</v>
      </c>
      <c r="AQ2707" s="26">
        <v>4.3837315559358103E-2</v>
      </c>
      <c r="AR2707" s="26">
        <v>-5.1833458853288897E-2</v>
      </c>
      <c r="AS2707" s="24">
        <v>7</v>
      </c>
      <c r="AT2707" s="24">
        <v>5</v>
      </c>
      <c r="AU2707" s="24">
        <v>7</v>
      </c>
      <c r="AV2707" s="25">
        <v>5</v>
      </c>
      <c r="AW2707" s="19"/>
      <c r="AX2707" s="29">
        <v>5.4766383086971501E-2</v>
      </c>
      <c r="AY2707" s="30">
        <v>-0.87543678111978795</v>
      </c>
      <c r="AZ2707" s="30">
        <v>0.32818747441433499</v>
      </c>
      <c r="BA2707" s="30">
        <v>-1.0797769748842301</v>
      </c>
      <c r="BB2707" s="62">
        <v>5.63309265636235E-3</v>
      </c>
      <c r="BC2707" s="108">
        <v>-11.044555427593901</v>
      </c>
      <c r="BD2707" s="22">
        <v>43747</v>
      </c>
      <c r="BE2707" s="22">
        <v>43920</v>
      </c>
      <c r="BF2707" s="24"/>
      <c r="BG2707" s="22"/>
    </row>
    <row r="2708" spans="2:59" x14ac:dyDescent="0.25">
      <c r="B2708" s="17" t="s">
        <v>2722</v>
      </c>
      <c r="C2708" s="17" t="s">
        <v>6988</v>
      </c>
      <c r="D2708" s="17" t="s">
        <v>3450</v>
      </c>
      <c r="E2708" s="20" t="s">
        <v>7322</v>
      </c>
      <c r="F2708" s="20" t="s">
        <v>3160</v>
      </c>
      <c r="G2708" s="82" t="s">
        <v>7253</v>
      </c>
      <c r="H2708" s="85" t="s">
        <v>7279</v>
      </c>
      <c r="I2708" s="21" t="s">
        <v>7417</v>
      </c>
      <c r="J2708" s="21" t="s">
        <v>8879</v>
      </c>
      <c r="L2708" s="22">
        <v>44015</v>
      </c>
      <c r="M2708" s="98">
        <v>1162.9180999994301</v>
      </c>
      <c r="N2708" s="94">
        <v>1162.9180999994301</v>
      </c>
      <c r="O2708" s="94">
        <v>1227.5728999990999</v>
      </c>
      <c r="P2708" s="62">
        <f t="shared" si="42"/>
        <v>0.94733119312122538</v>
      </c>
      <c r="Q2708" s="22">
        <v>43747</v>
      </c>
      <c r="R2708" s="99">
        <v>120.54600000000001</v>
      </c>
      <c r="S2708" s="99">
        <v>121.685912213683</v>
      </c>
      <c r="T2708" s="19"/>
      <c r="U2708" s="23">
        <v>9.9500997748691602E-5</v>
      </c>
      <c r="V2708" s="63">
        <v>-0.54807118704047797</v>
      </c>
      <c r="W2708" s="23">
        <v>5.7268106502306204E-4</v>
      </c>
      <c r="X2708" s="63">
        <v>-9.5455018581706099</v>
      </c>
      <c r="Y2708" s="23">
        <v>-1.29294133721487E-2</v>
      </c>
      <c r="Z2708" s="63">
        <v>11.9076620433625</v>
      </c>
      <c r="AA2708" s="23">
        <v>-1.6713579694624101E-2</v>
      </c>
      <c r="AB2708" s="63">
        <v>15.235257740190701</v>
      </c>
      <c r="AC2708" s="23">
        <v>6.5595748459600103E-2</v>
      </c>
      <c r="AD2708" s="63">
        <v>26.626872093504101</v>
      </c>
      <c r="AE2708" s="23">
        <v>0.10635766638559301</v>
      </c>
      <c r="AF2708" s="64">
        <v>22.8291082225333</v>
      </c>
      <c r="AG2708" s="23">
        <v>1.57645577928633E-4</v>
      </c>
      <c r="AH2708" s="63">
        <v>-6.0790612429627799</v>
      </c>
      <c r="AI2708" s="23">
        <v>-9.9216582584631396E-3</v>
      </c>
      <c r="AJ2708" s="63">
        <v>9.0939471463643695</v>
      </c>
      <c r="AK2708" s="23">
        <v>0.162918099999079</v>
      </c>
      <c r="AL2708" s="23">
        <v>3.8337778623827E-2</v>
      </c>
      <c r="AM2708" s="63">
        <v>14.921980242637799</v>
      </c>
      <c r="AN2708" s="19"/>
      <c r="AO2708" s="26">
        <v>1.3084844043987701E-2</v>
      </c>
      <c r="AP2708" s="26">
        <v>-2.76022868511063E-2</v>
      </c>
      <c r="AQ2708" s="26">
        <v>4.4065550449886401E-2</v>
      </c>
      <c r="AR2708" s="26">
        <v>-5.1588861619166003E-2</v>
      </c>
      <c r="AS2708" s="24">
        <v>7</v>
      </c>
      <c r="AT2708" s="24">
        <v>5</v>
      </c>
      <c r="AU2708" s="24">
        <v>7</v>
      </c>
      <c r="AV2708" s="25">
        <v>5</v>
      </c>
      <c r="AW2708" s="19"/>
      <c r="AX2708" s="29">
        <v>5.4769117076430097E-2</v>
      </c>
      <c r="AY2708" s="30">
        <v>-0.79719153010319099</v>
      </c>
      <c r="AZ2708" s="30">
        <v>0.34334338954840898</v>
      </c>
      <c r="BA2708" s="30">
        <v>-0.98525753889043699</v>
      </c>
      <c r="BB2708" s="62">
        <v>5.6334407383383201E-3</v>
      </c>
      <c r="BC2708" s="108">
        <v>-10.822176019006299</v>
      </c>
      <c r="BD2708" s="22">
        <v>43747</v>
      </c>
      <c r="BE2708" s="22">
        <v>43920</v>
      </c>
      <c r="BF2708" s="24"/>
      <c r="BG2708" s="22"/>
    </row>
    <row r="2709" spans="2:59" x14ac:dyDescent="0.25">
      <c r="B2709" s="17" t="s">
        <v>2723</v>
      </c>
      <c r="C2709" s="17" t="s">
        <v>6989</v>
      </c>
      <c r="D2709" s="17" t="s">
        <v>3450</v>
      </c>
      <c r="E2709" s="20" t="s">
        <v>7406</v>
      </c>
      <c r="F2709" s="20" t="s">
        <v>3160</v>
      </c>
      <c r="G2709" s="82" t="s">
        <v>7253</v>
      </c>
      <c r="H2709" s="85" t="s">
        <v>7279</v>
      </c>
      <c r="I2709" s="21" t="s">
        <v>7417</v>
      </c>
      <c r="J2709" s="21" t="s">
        <v>8880</v>
      </c>
      <c r="L2709" s="22">
        <v>44015</v>
      </c>
      <c r="M2709" s="98">
        <v>1115.8356999997</v>
      </c>
      <c r="N2709" s="94">
        <v>1115.8356999997</v>
      </c>
      <c r="O2709" s="94">
        <v>1173.9273000005601</v>
      </c>
      <c r="P2709" s="62">
        <f t="shared" si="42"/>
        <v>0.95051516392809643</v>
      </c>
      <c r="Q2709" s="22">
        <v>43747</v>
      </c>
      <c r="R2709" s="99">
        <v>43910775.971000001</v>
      </c>
      <c r="S2709" s="99">
        <v>62500529.491562501</v>
      </c>
      <c r="T2709" s="19"/>
      <c r="U2709" s="23">
        <v>1.11767294583842E-4</v>
      </c>
      <c r="V2709" s="63">
        <v>-0.54684455735696202</v>
      </c>
      <c r="W2709" s="23">
        <v>1.0891587699006799E-3</v>
      </c>
      <c r="X2709" s="63">
        <v>-9.4938540876755706</v>
      </c>
      <c r="Y2709" s="23">
        <v>-1.0339045151340501E-2</v>
      </c>
      <c r="Z2709" s="63">
        <v>12.166698865447</v>
      </c>
      <c r="AA2709" s="23">
        <v>-1.2622856297639399E-2</v>
      </c>
      <c r="AB2709" s="63">
        <v>15.644330079885499</v>
      </c>
      <c r="AC2709" s="23">
        <v>7.3645821175887194E-2</v>
      </c>
      <c r="AD2709" s="63">
        <v>27.431879365118199</v>
      </c>
      <c r="AE2709" s="23">
        <v>0.118644953070616</v>
      </c>
      <c r="AF2709" s="64">
        <v>24.0578368910355</v>
      </c>
      <c r="AG2709" s="23">
        <v>1.95138478375156E-4</v>
      </c>
      <c r="AH2709" s="63">
        <v>-6.0753119529181303</v>
      </c>
      <c r="AI2709" s="23">
        <v>-7.3037968650169196E-3</v>
      </c>
      <c r="AJ2709" s="63">
        <v>9.3557332857017208</v>
      </c>
      <c r="AK2709" s="23">
        <v>0.11583570000046201</v>
      </c>
      <c r="AL2709" s="23">
        <v>3.5217627691963599E-2</v>
      </c>
      <c r="AM2709" s="63">
        <v>25.540886370901699</v>
      </c>
      <c r="AN2709" s="19"/>
      <c r="AO2709" s="26">
        <v>1.3096673170366601E-2</v>
      </c>
      <c r="AP2709" s="26">
        <v>-2.7593066617555499E-2</v>
      </c>
      <c r="AQ2709" s="26">
        <v>4.46012333304679E-2</v>
      </c>
      <c r="AR2709" s="26">
        <v>-5.1116434873620199E-2</v>
      </c>
      <c r="AS2709" s="24">
        <v>8</v>
      </c>
      <c r="AT2709" s="24">
        <v>4</v>
      </c>
      <c r="AU2709" s="24">
        <v>7</v>
      </c>
      <c r="AV2709" s="25">
        <v>5</v>
      </c>
      <c r="AW2709" s="19"/>
      <c r="AX2709" s="29">
        <v>5.4774459229083701E-2</v>
      </c>
      <c r="AY2709" s="30">
        <v>-0.72873680866450696</v>
      </c>
      <c r="AZ2709" s="30">
        <v>0.35648286372270399</v>
      </c>
      <c r="BA2709" s="30">
        <v>-0.90256995206618695</v>
      </c>
      <c r="BB2709" s="62">
        <v>5.6340773788815602E-3</v>
      </c>
      <c r="BC2709" s="108">
        <v>-10.667985998821701</v>
      </c>
      <c r="BD2709" s="22">
        <v>43747</v>
      </c>
      <c r="BE2709" s="22">
        <v>43920</v>
      </c>
      <c r="BF2709" s="24"/>
      <c r="BG2709" s="22"/>
    </row>
    <row r="2710" spans="2:59" x14ac:dyDescent="0.25">
      <c r="B2710" s="17" t="s">
        <v>2724</v>
      </c>
      <c r="C2710" s="17" t="s">
        <v>6990</v>
      </c>
      <c r="D2710" s="17" t="s">
        <v>3451</v>
      </c>
      <c r="E2710" s="20" t="s">
        <v>7289</v>
      </c>
      <c r="F2710" s="20" t="s">
        <v>3160</v>
      </c>
      <c r="G2710" s="82" t="s">
        <v>7251</v>
      </c>
      <c r="H2710" s="85" t="s">
        <v>7285</v>
      </c>
      <c r="I2710" s="21" t="s">
        <v>7417</v>
      </c>
      <c r="J2710" s="21" t="s">
        <v>8881</v>
      </c>
      <c r="L2710" s="22">
        <v>44015</v>
      </c>
      <c r="M2710" s="98">
        <v>1701.6754000000701</v>
      </c>
      <c r="N2710" s="94">
        <v>1701.6754000000701</v>
      </c>
      <c r="O2710" s="94">
        <v>1797.34070000052</v>
      </c>
      <c r="P2710" s="62">
        <f t="shared" si="42"/>
        <v>0.94677397557378951</v>
      </c>
      <c r="Q2710" s="22">
        <v>43896</v>
      </c>
      <c r="R2710" s="99">
        <v>1960430.02</v>
      </c>
      <c r="S2710" s="99">
        <v>1389034.4162363301</v>
      </c>
      <c r="T2710" s="19"/>
      <c r="U2710" s="23">
        <v>-1.8856346296161101E-3</v>
      </c>
      <c r="V2710" s="63">
        <v>-0.74658474977695699</v>
      </c>
      <c r="W2710" s="23">
        <v>4.81362467471627E-2</v>
      </c>
      <c r="X2710" s="63">
        <v>-4.7891452899493698</v>
      </c>
      <c r="Y2710" s="23">
        <v>4.1390054590010501E-2</v>
      </c>
      <c r="Z2710" s="63">
        <v>17.3396088395966</v>
      </c>
      <c r="AA2710" s="23">
        <v>0.17854620134690799</v>
      </c>
      <c r="AB2710" s="63">
        <v>34.761235844343901</v>
      </c>
      <c r="AC2710" s="23">
        <v>0.30786215055210098</v>
      </c>
      <c r="AD2710" s="63">
        <v>50.853512302739503</v>
      </c>
      <c r="AE2710" s="23">
        <v>0.26274152219237301</v>
      </c>
      <c r="AF2710" s="64">
        <v>38.467493803182201</v>
      </c>
      <c r="AG2710" s="23">
        <v>-1.8521981283811301E-2</v>
      </c>
      <c r="AH2710" s="63">
        <v>-7.9470239291404097</v>
      </c>
      <c r="AI2710" s="23">
        <v>5.7766825959333801E-2</v>
      </c>
      <c r="AJ2710" s="63">
        <v>15.862795568144101</v>
      </c>
      <c r="AK2710" s="23">
        <v>0.84966727899154604</v>
      </c>
      <c r="AL2710" s="23">
        <v>6.4513333563809297E-2</v>
      </c>
      <c r="AM2710" s="63">
        <v>100.40583259821901</v>
      </c>
      <c r="AN2710" s="19"/>
      <c r="AO2710" s="26">
        <v>3.2927557565926698E-2</v>
      </c>
      <c r="AP2710" s="26">
        <v>-2.8085685209589401E-2</v>
      </c>
      <c r="AQ2710" s="26">
        <v>0.100895202083921</v>
      </c>
      <c r="AR2710" s="26">
        <v>-6.6664477512895295E-2</v>
      </c>
      <c r="AS2710" s="24">
        <v>8</v>
      </c>
      <c r="AT2710" s="24">
        <v>4</v>
      </c>
      <c r="AU2710" s="24">
        <v>7</v>
      </c>
      <c r="AV2710" s="25">
        <v>5</v>
      </c>
      <c r="AW2710" s="19"/>
      <c r="AX2710" s="29">
        <v>0.13693864964647201</v>
      </c>
      <c r="AY2710" s="30">
        <v>1.27901246918555</v>
      </c>
      <c r="AZ2710" s="30">
        <v>0.92398114518164198</v>
      </c>
      <c r="BA2710" s="30">
        <v>2.0105073894155798</v>
      </c>
      <c r="BB2710" s="62">
        <v>1.4166346443908E-2</v>
      </c>
      <c r="BC2710" s="108">
        <v>-13.1293694067717</v>
      </c>
      <c r="BD2710" s="22">
        <v>43896</v>
      </c>
      <c r="BE2710" s="22">
        <v>43910</v>
      </c>
      <c r="BF2710" s="24"/>
      <c r="BG2710" s="22"/>
    </row>
    <row r="2711" spans="2:59" x14ac:dyDescent="0.25">
      <c r="B2711" s="17" t="s">
        <v>2725</v>
      </c>
      <c r="C2711" s="17" t="s">
        <v>6991</v>
      </c>
      <c r="D2711" s="17" t="s">
        <v>3451</v>
      </c>
      <c r="E2711" s="20" t="s">
        <v>7335</v>
      </c>
      <c r="F2711" s="20" t="s">
        <v>3160</v>
      </c>
      <c r="G2711" s="82" t="s">
        <v>7251</v>
      </c>
      <c r="H2711" s="85" t="s">
        <v>7285</v>
      </c>
      <c r="I2711" s="21" t="s">
        <v>7417</v>
      </c>
      <c r="J2711" s="21" t="s">
        <v>8882</v>
      </c>
      <c r="L2711" s="22">
        <v>44015</v>
      </c>
      <c r="M2711" s="98">
        <v>1369.4611000008899</v>
      </c>
      <c r="N2711" s="94">
        <v>1369.4611000008899</v>
      </c>
      <c r="O2711" s="94">
        <v>1442.48100000061</v>
      </c>
      <c r="P2711" s="62">
        <f t="shared" si="42"/>
        <v>0.94937895195868149</v>
      </c>
      <c r="Q2711" s="22">
        <v>43896</v>
      </c>
      <c r="R2711" s="99">
        <v>32463.909</v>
      </c>
      <c r="S2711" s="99">
        <v>34852.5143435059</v>
      </c>
      <c r="T2711" s="19"/>
      <c r="U2711" s="23">
        <v>-1.86258679332241E-3</v>
      </c>
      <c r="V2711" s="63">
        <v>-0.74427996614758696</v>
      </c>
      <c r="W2711" s="23">
        <v>4.88626888309227E-2</v>
      </c>
      <c r="X2711" s="63">
        <v>-4.7165010815733703</v>
      </c>
      <c r="Y2711" s="23">
        <v>4.5775812439387699E-2</v>
      </c>
      <c r="Z2711" s="63">
        <v>17.778184624534301</v>
      </c>
      <c r="AA2711" s="23">
        <v>0.18856258734391301</v>
      </c>
      <c r="AB2711" s="63">
        <v>35.762874444073503</v>
      </c>
      <c r="AC2711" s="23">
        <v>0.33017233190359502</v>
      </c>
      <c r="AD2711" s="63">
        <v>53.084530437889001</v>
      </c>
      <c r="AE2711" s="23">
        <v>0.29518189996451799</v>
      </c>
      <c r="AF2711" s="64">
        <v>41.711531580425799</v>
      </c>
      <c r="AG2711" s="23">
        <v>-1.8454018657393999E-2</v>
      </c>
      <c r="AH2711" s="63">
        <v>-7.9402276664986902</v>
      </c>
      <c r="AI2711" s="23">
        <v>6.2295161063957501E-2</v>
      </c>
      <c r="AJ2711" s="63">
        <v>16.315629078599201</v>
      </c>
      <c r="AK2711" s="23">
        <v>0.36946110000077198</v>
      </c>
      <c r="AL2711" s="23">
        <v>6.6203810209117406E-2</v>
      </c>
      <c r="AM2711" s="63">
        <v>26.563051563396598</v>
      </c>
      <c r="AN2711" s="19"/>
      <c r="AO2711" s="26">
        <v>3.2951414879789802E-2</v>
      </c>
      <c r="AP2711" s="26">
        <v>-2.8063248983016799E-2</v>
      </c>
      <c r="AQ2711" s="26">
        <v>0.101660111206002</v>
      </c>
      <c r="AR2711" s="26">
        <v>-6.5994334902861704E-2</v>
      </c>
      <c r="AS2711" s="24">
        <v>8</v>
      </c>
      <c r="AT2711" s="24">
        <v>4</v>
      </c>
      <c r="AU2711" s="24">
        <v>7</v>
      </c>
      <c r="AV2711" s="25">
        <v>5</v>
      </c>
      <c r="AW2711" s="19"/>
      <c r="AX2711" s="29">
        <v>0.136971393871645</v>
      </c>
      <c r="AY2711" s="30">
        <v>1.34762982145548</v>
      </c>
      <c r="AZ2711" s="30">
        <v>0.95285767409404798</v>
      </c>
      <c r="BA2711" s="30">
        <v>2.1244779433654899</v>
      </c>
      <c r="BB2711" s="62">
        <v>1.41701659765567E-2</v>
      </c>
      <c r="BC2711" s="108">
        <v>-13.1012886824756</v>
      </c>
      <c r="BD2711" s="22">
        <v>43896</v>
      </c>
      <c r="BE2711" s="22">
        <v>43910</v>
      </c>
      <c r="BF2711" s="24"/>
      <c r="BG2711" s="22"/>
    </row>
    <row r="2712" spans="2:59" x14ac:dyDescent="0.25">
      <c r="B2712" s="17" t="s">
        <v>2726</v>
      </c>
      <c r="C2712" s="17" t="s">
        <v>6992</v>
      </c>
      <c r="D2712" s="17" t="s">
        <v>3451</v>
      </c>
      <c r="E2712" s="20" t="s">
        <v>7336</v>
      </c>
      <c r="F2712" s="20" t="s">
        <v>3160</v>
      </c>
      <c r="G2712" s="82" t="s">
        <v>7251</v>
      </c>
      <c r="H2712" s="85" t="s">
        <v>7285</v>
      </c>
      <c r="I2712" s="21" t="s">
        <v>7417</v>
      </c>
      <c r="J2712" s="21" t="s">
        <v>8883</v>
      </c>
      <c r="L2712" s="22">
        <v>44015</v>
      </c>
      <c r="M2712" s="98">
        <v>1398.59469999932</v>
      </c>
      <c r="N2712" s="94">
        <v>1398.59469999932</v>
      </c>
      <c r="O2712" s="94">
        <v>1470.3115999996701</v>
      </c>
      <c r="P2712" s="62">
        <f t="shared" si="42"/>
        <v>0.95122333252327862</v>
      </c>
      <c r="Q2712" s="22">
        <v>43896</v>
      </c>
      <c r="R2712" s="99">
        <v>5017.5069999999996</v>
      </c>
      <c r="S2712" s="99">
        <v>4757.4528549652096</v>
      </c>
      <c r="T2712" s="19"/>
      <c r="U2712" s="23">
        <v>-1.8464412087269E-3</v>
      </c>
      <c r="V2712" s="63">
        <v>-0.74266540768803702</v>
      </c>
      <c r="W2712" s="23">
        <v>4.9375928083463798E-2</v>
      </c>
      <c r="X2712" s="63">
        <v>-4.6651771563192597</v>
      </c>
      <c r="Y2712" s="23">
        <v>4.8882724928262199E-2</v>
      </c>
      <c r="Z2712" s="63">
        <v>18.088875873421799</v>
      </c>
      <c r="AA2712" s="23">
        <v>0.19568636513024101</v>
      </c>
      <c r="AB2712" s="63">
        <v>36.475252222677199</v>
      </c>
      <c r="AC2712" s="23">
        <v>0.34616105387045498</v>
      </c>
      <c r="AD2712" s="63">
        <v>54.683402634575003</v>
      </c>
      <c r="AE2712" s="23">
        <v>0.31859849400469098</v>
      </c>
      <c r="AF2712" s="64">
        <v>44.053190984414002</v>
      </c>
      <c r="AG2712" s="23">
        <v>-1.8405975380119299E-2</v>
      </c>
      <c r="AH2712" s="63">
        <v>-7.9354233387712201</v>
      </c>
      <c r="AI2712" s="23">
        <v>6.5502928277055603E-2</v>
      </c>
      <c r="AJ2712" s="63">
        <v>16.636405799916201</v>
      </c>
      <c r="AK2712" s="23">
        <v>0.39859470000024899</v>
      </c>
      <c r="AL2712" s="23">
        <v>7.07896612984769E-2</v>
      </c>
      <c r="AM2712" s="63">
        <v>29.4764115633443</v>
      </c>
      <c r="AN2712" s="19"/>
      <c r="AO2712" s="26">
        <v>3.2968560622975901E-2</v>
      </c>
      <c r="AP2712" s="26">
        <v>-2.8047487010553599E-2</v>
      </c>
      <c r="AQ2712" s="26">
        <v>0.102201406902168</v>
      </c>
      <c r="AR2712" s="26">
        <v>-6.5521279692838996E-2</v>
      </c>
      <c r="AS2712" s="24">
        <v>8</v>
      </c>
      <c r="AT2712" s="24">
        <v>4</v>
      </c>
      <c r="AU2712" s="24">
        <v>7</v>
      </c>
      <c r="AV2712" s="25">
        <v>5</v>
      </c>
      <c r="AW2712" s="19"/>
      <c r="AX2712" s="29">
        <v>0.13699506283723201</v>
      </c>
      <c r="AY2712" s="30">
        <v>1.39639847236504</v>
      </c>
      <c r="AZ2712" s="30">
        <v>0.97338622088682303</v>
      </c>
      <c r="BA2712" s="30">
        <v>2.2058423533999298</v>
      </c>
      <c r="BB2712" s="62">
        <v>1.41729203848263E-2</v>
      </c>
      <c r="BC2712" s="108">
        <v>-13.081424372911</v>
      </c>
      <c r="BD2712" s="22">
        <v>43896</v>
      </c>
      <c r="BE2712" s="22">
        <v>43910</v>
      </c>
      <c r="BF2712" s="24"/>
      <c r="BG2712" s="22"/>
    </row>
    <row r="2713" spans="2:59" x14ac:dyDescent="0.25">
      <c r="B2713" s="17" t="s">
        <v>2727</v>
      </c>
      <c r="C2713" s="17" t="s">
        <v>6993</v>
      </c>
      <c r="D2713" s="17" t="s">
        <v>3451</v>
      </c>
      <c r="E2713" s="20" t="s">
        <v>7290</v>
      </c>
      <c r="F2713" s="20" t="s">
        <v>3160</v>
      </c>
      <c r="G2713" s="82" t="s">
        <v>7251</v>
      </c>
      <c r="H2713" s="85" t="s">
        <v>7285</v>
      </c>
      <c r="I2713" s="21" t="s">
        <v>7417</v>
      </c>
      <c r="J2713" s="21" t="s">
        <v>8884</v>
      </c>
      <c r="L2713" s="22">
        <v>44015</v>
      </c>
      <c r="M2713" s="98">
        <v>1779.2965999990699</v>
      </c>
      <c r="N2713" s="94">
        <v>1779.2965999990699</v>
      </c>
      <c r="O2713" s="94">
        <v>1876.7117999996999</v>
      </c>
      <c r="P2713" s="62">
        <f t="shared" si="42"/>
        <v>0.94809261603159023</v>
      </c>
      <c r="Q2713" s="22">
        <v>43896</v>
      </c>
      <c r="R2713" s="99">
        <v>1339282.2849999999</v>
      </c>
      <c r="S2713" s="99">
        <v>1027622.2163017601</v>
      </c>
      <c r="T2713" s="19"/>
      <c r="U2713" s="23">
        <v>-1.87396515684668E-3</v>
      </c>
      <c r="V2713" s="63">
        <v>-0.74541780250001499</v>
      </c>
      <c r="W2713" s="23">
        <v>4.8504118301934802E-2</v>
      </c>
      <c r="X2713" s="63">
        <v>-4.7523581344721597</v>
      </c>
      <c r="Y2713" s="23">
        <v>4.3609199661659701E-2</v>
      </c>
      <c r="Z2713" s="63">
        <v>17.561523346754299</v>
      </c>
      <c r="AA2713" s="23">
        <v>0.18360886511625699</v>
      </c>
      <c r="AB2713" s="63">
        <v>35.267502221278797</v>
      </c>
      <c r="AC2713" s="23">
        <v>0.31911491838574901</v>
      </c>
      <c r="AD2713" s="63">
        <v>51.978789086104399</v>
      </c>
      <c r="AE2713" s="23">
        <v>0.27906970558629801</v>
      </c>
      <c r="AF2713" s="64">
        <v>40.100312142574701</v>
      </c>
      <c r="AG2713" s="23">
        <v>-1.8487531243408701E-2</v>
      </c>
      <c r="AH2713" s="63">
        <v>-7.9435789251001596</v>
      </c>
      <c r="AI2713" s="23">
        <v>6.00580355021521E-2</v>
      </c>
      <c r="AJ2713" s="63">
        <v>16.0919165224186</v>
      </c>
      <c r="AK2713" s="23">
        <v>0.92647964486735901</v>
      </c>
      <c r="AL2713" s="23">
        <v>6.8925437628422501E-2</v>
      </c>
      <c r="AM2713" s="63">
        <v>108.0870691858</v>
      </c>
      <c r="AN2713" s="19"/>
      <c r="AO2713" s="26">
        <v>3.29397444438655E-2</v>
      </c>
      <c r="AP2713" s="26">
        <v>-2.8074338461010501E-2</v>
      </c>
      <c r="AQ2713" s="26">
        <v>0.10128258471377199</v>
      </c>
      <c r="AR2713" s="26">
        <v>-6.6325086609140299E-2</v>
      </c>
      <c r="AS2713" s="24">
        <v>8</v>
      </c>
      <c r="AT2713" s="24">
        <v>4</v>
      </c>
      <c r="AU2713" s="24">
        <v>7</v>
      </c>
      <c r="AV2713" s="25">
        <v>5</v>
      </c>
      <c r="AW2713" s="19"/>
      <c r="AX2713" s="29">
        <v>0.136955177720083</v>
      </c>
      <c r="AY2713" s="30">
        <v>1.3137012355473401</v>
      </c>
      <c r="AZ2713" s="30">
        <v>0.93857819496952299</v>
      </c>
      <c r="BA2713" s="30">
        <v>2.0680500568050801</v>
      </c>
      <c r="BB2713" s="62">
        <v>1.4168275216543401E-2</v>
      </c>
      <c r="BC2713" s="108">
        <v>-13.115146395968599</v>
      </c>
      <c r="BD2713" s="22">
        <v>43896</v>
      </c>
      <c r="BE2713" s="22">
        <v>43910</v>
      </c>
      <c r="BF2713" s="24"/>
      <c r="BG2713" s="22"/>
    </row>
    <row r="2714" spans="2:59" x14ac:dyDescent="0.25">
      <c r="B2714" s="17" t="s">
        <v>2728</v>
      </c>
      <c r="C2714" s="17" t="s">
        <v>6994</v>
      </c>
      <c r="D2714" s="17" t="s">
        <v>3451</v>
      </c>
      <c r="E2714" s="20" t="s">
        <v>7315</v>
      </c>
      <c r="F2714" s="20" t="s">
        <v>3160</v>
      </c>
      <c r="G2714" s="82" t="s">
        <v>7251</v>
      </c>
      <c r="H2714" s="85" t="s">
        <v>7285</v>
      </c>
      <c r="I2714" s="21" t="s">
        <v>7417</v>
      </c>
      <c r="J2714" s="21" t="s">
        <v>8885</v>
      </c>
      <c r="L2714" s="22">
        <v>44015</v>
      </c>
      <c r="M2714" s="98">
        <v>1823.7794000003501</v>
      </c>
      <c r="N2714" s="94">
        <v>1823.7794000003501</v>
      </c>
      <c r="O2714" s="94">
        <v>1921.0424000006201</v>
      </c>
      <c r="P2714" s="62">
        <f t="shared" si="42"/>
        <v>0.94936967554686003</v>
      </c>
      <c r="Q2714" s="22">
        <v>43896</v>
      </c>
      <c r="R2714" s="99">
        <v>5856176.4529999997</v>
      </c>
      <c r="S2714" s="99">
        <v>5159823.4555781297</v>
      </c>
      <c r="T2714" s="19"/>
      <c r="U2714" s="23">
        <v>-1.8627581366672499E-3</v>
      </c>
      <c r="V2714" s="63">
        <v>-0.74429710048207198</v>
      </c>
      <c r="W2714" s="23">
        <v>4.8859954336876399E-2</v>
      </c>
      <c r="X2714" s="63">
        <v>-4.7167745309780003</v>
      </c>
      <c r="Y2714" s="23">
        <v>4.5759939706840697E-2</v>
      </c>
      <c r="Z2714" s="63">
        <v>17.7765973512724</v>
      </c>
      <c r="AA2714" s="23">
        <v>0.18852602600411</v>
      </c>
      <c r="AB2714" s="63">
        <v>35.759218310064199</v>
      </c>
      <c r="AC2714" s="23">
        <v>0.33009050522930899</v>
      </c>
      <c r="AD2714" s="63">
        <v>53.076347770460401</v>
      </c>
      <c r="AE2714" s="23">
        <v>0.295062679313705</v>
      </c>
      <c r="AF2714" s="64">
        <v>41.699609515315402</v>
      </c>
      <c r="AG2714" s="23">
        <v>-1.8454269209542001E-2</v>
      </c>
      <c r="AH2714" s="63">
        <v>-7.9402527217098404</v>
      </c>
      <c r="AI2714" s="23">
        <v>6.2278668814542498E-2</v>
      </c>
      <c r="AJ2714" s="63">
        <v>16.313979853672201</v>
      </c>
      <c r="AK2714" s="23">
        <v>1.0038449029822401</v>
      </c>
      <c r="AL2714" s="23">
        <v>7.3212348974266206E-2</v>
      </c>
      <c r="AM2714" s="63">
        <v>115.823594997288</v>
      </c>
      <c r="AN2714" s="19"/>
      <c r="AO2714" s="26">
        <v>3.2951434333881501E-2</v>
      </c>
      <c r="AP2714" s="26">
        <v>-2.8063362221473698E-2</v>
      </c>
      <c r="AQ2714" s="26">
        <v>0.101657452471118</v>
      </c>
      <c r="AR2714" s="26">
        <v>-6.5996706504884095E-2</v>
      </c>
      <c r="AS2714" s="24">
        <v>8</v>
      </c>
      <c r="AT2714" s="24">
        <v>4</v>
      </c>
      <c r="AU2714" s="24">
        <v>7</v>
      </c>
      <c r="AV2714" s="25">
        <v>5</v>
      </c>
      <c r="AW2714" s="19"/>
      <c r="AX2714" s="29">
        <v>0.136971256162215</v>
      </c>
      <c r="AY2714" s="30">
        <v>1.347381839636</v>
      </c>
      <c r="AZ2714" s="30">
        <v>0.95275313606362</v>
      </c>
      <c r="BA2714" s="30">
        <v>2.1240648883722302</v>
      </c>
      <c r="BB2714" s="62">
        <v>1.41701502112664E-2</v>
      </c>
      <c r="BC2714" s="108">
        <v>-13.101387038608699</v>
      </c>
      <c r="BD2714" s="22">
        <v>43896</v>
      </c>
      <c r="BE2714" s="22">
        <v>43910</v>
      </c>
      <c r="BF2714" s="24"/>
      <c r="BG2714" s="22"/>
    </row>
    <row r="2715" spans="2:59" x14ac:dyDescent="0.25">
      <c r="B2715" s="17" t="s">
        <v>2729</v>
      </c>
      <c r="C2715" s="17" t="s">
        <v>6995</v>
      </c>
      <c r="D2715" s="17" t="s">
        <v>3451</v>
      </c>
      <c r="E2715" s="20" t="s">
        <v>7291</v>
      </c>
      <c r="F2715" s="20" t="s">
        <v>3160</v>
      </c>
      <c r="G2715" s="82" t="s">
        <v>7251</v>
      </c>
      <c r="H2715" s="85" t="s">
        <v>7285</v>
      </c>
      <c r="I2715" s="21" t="s">
        <v>7417</v>
      </c>
      <c r="J2715" s="21" t="s">
        <v>8886</v>
      </c>
      <c r="L2715" s="22">
        <v>44015</v>
      </c>
      <c r="M2715" s="98">
        <v>2022.17679999955</v>
      </c>
      <c r="N2715" s="94">
        <v>2022.17679999955</v>
      </c>
      <c r="O2715" s="94">
        <v>2126.5603000000101</v>
      </c>
      <c r="P2715" s="62">
        <f t="shared" si="42"/>
        <v>0.95091439447992154</v>
      </c>
      <c r="Q2715" s="22">
        <v>43896</v>
      </c>
      <c r="R2715" s="99">
        <v>2575050.145</v>
      </c>
      <c r="S2715" s="99">
        <v>1661862.07484766</v>
      </c>
      <c r="T2715" s="19"/>
      <c r="U2715" s="23">
        <v>-1.8490832007955801E-3</v>
      </c>
      <c r="V2715" s="63">
        <v>-0.74292960689490395</v>
      </c>
      <c r="W2715" s="23">
        <v>4.9289951737591799E-2</v>
      </c>
      <c r="X2715" s="63">
        <v>-4.6737747909064602</v>
      </c>
      <c r="Y2715" s="23">
        <v>4.8363379295551602E-2</v>
      </c>
      <c r="Z2715" s="63">
        <v>18.036941310128899</v>
      </c>
      <c r="AA2715" s="23">
        <v>0.19449187733873299</v>
      </c>
      <c r="AB2715" s="63">
        <v>36.355803443526398</v>
      </c>
      <c r="AC2715" s="23">
        <v>0.34346776646794802</v>
      </c>
      <c r="AD2715" s="63">
        <v>54.414073894324197</v>
      </c>
      <c r="AE2715" s="23">
        <v>0.31464481851260601</v>
      </c>
      <c r="AF2715" s="64">
        <v>43.657823435205501</v>
      </c>
      <c r="AG2715" s="23">
        <v>-1.84140491792277E-2</v>
      </c>
      <c r="AH2715" s="63">
        <v>-7.93623071868205</v>
      </c>
      <c r="AI2715" s="23">
        <v>6.4966941248712801E-2</v>
      </c>
      <c r="AJ2715" s="63">
        <v>16.582807097089201</v>
      </c>
      <c r="AK2715" s="23">
        <v>1.02250040006358</v>
      </c>
      <c r="AL2715" s="23">
        <v>7.4223796033038497E-2</v>
      </c>
      <c r="AM2715" s="63">
        <v>117.689144705422</v>
      </c>
      <c r="AN2715" s="19"/>
      <c r="AO2715" s="26">
        <v>3.2965533189781099E-2</v>
      </c>
      <c r="AP2715" s="26">
        <v>-2.8050065253410101E-2</v>
      </c>
      <c r="AQ2715" s="26">
        <v>0.102110320487554</v>
      </c>
      <c r="AR2715" s="26">
        <v>-6.5599989527982003E-2</v>
      </c>
      <c r="AS2715" s="24">
        <v>8</v>
      </c>
      <c r="AT2715" s="24">
        <v>4</v>
      </c>
      <c r="AU2715" s="24">
        <v>7</v>
      </c>
      <c r="AV2715" s="25">
        <v>5</v>
      </c>
      <c r="AW2715" s="19"/>
      <c r="AX2715" s="29">
        <v>0.13699086631852</v>
      </c>
      <c r="AY2715" s="30">
        <v>1.38822297300612</v>
      </c>
      <c r="AZ2715" s="30">
        <v>0.96994508869102003</v>
      </c>
      <c r="BA2715" s="30">
        <v>2.1921801552925899</v>
      </c>
      <c r="BB2715" s="62">
        <v>1.4172434652173301E-2</v>
      </c>
      <c r="BC2715" s="108">
        <v>-13.084764161176301</v>
      </c>
      <c r="BD2715" s="22">
        <v>43896</v>
      </c>
      <c r="BE2715" s="22">
        <v>43910</v>
      </c>
      <c r="BF2715" s="24"/>
      <c r="BG2715" s="22"/>
    </row>
    <row r="2716" spans="2:59" x14ac:dyDescent="0.25">
      <c r="B2716" s="17" t="s">
        <v>2730</v>
      </c>
      <c r="C2716" s="17" t="s">
        <v>6996</v>
      </c>
      <c r="D2716" s="17" t="s">
        <v>3451</v>
      </c>
      <c r="E2716" s="20" t="s">
        <v>7292</v>
      </c>
      <c r="F2716" s="20" t="s">
        <v>3160</v>
      </c>
      <c r="G2716" s="82" t="s">
        <v>7251</v>
      </c>
      <c r="H2716" s="85" t="s">
        <v>7285</v>
      </c>
      <c r="I2716" s="21" t="s">
        <v>7417</v>
      </c>
      <c r="J2716" s="21" t="s">
        <v>8887</v>
      </c>
      <c r="L2716" s="22">
        <v>44015</v>
      </c>
      <c r="M2716" s="98">
        <v>1856.1335000004599</v>
      </c>
      <c r="N2716" s="94">
        <v>1856.1335000004599</v>
      </c>
      <c r="O2716" s="94">
        <v>1955.7831999994801</v>
      </c>
      <c r="P2716" s="62">
        <f t="shared" si="42"/>
        <v>0.94904869824066052</v>
      </c>
      <c r="Q2716" s="22">
        <v>43896</v>
      </c>
      <c r="R2716" s="99">
        <v>957796.35400000005</v>
      </c>
      <c r="S2716" s="99">
        <v>527238.15062206995</v>
      </c>
      <c r="T2716" s="19"/>
      <c r="U2716" s="23">
        <v>-1.8655597777979E-3</v>
      </c>
      <c r="V2716" s="63">
        <v>-0.74457726459513696</v>
      </c>
      <c r="W2716" s="23">
        <v>4.8770537770906203E-2</v>
      </c>
      <c r="X2716" s="63">
        <v>-4.7257161875750198</v>
      </c>
      <c r="Y2716" s="23">
        <v>4.5219262612590697E-2</v>
      </c>
      <c r="Z2716" s="63">
        <v>17.722529641847402</v>
      </c>
      <c r="AA2716" s="23">
        <v>0.18728890117578001</v>
      </c>
      <c r="AB2716" s="63">
        <v>35.635505827260197</v>
      </c>
      <c r="AC2716" s="23">
        <v>0.32732459426391902</v>
      </c>
      <c r="AD2716" s="63">
        <v>52.799756673921401</v>
      </c>
      <c r="AE2716" s="23">
        <v>0.29102626006177201</v>
      </c>
      <c r="AF2716" s="64">
        <v>41.295967590121997</v>
      </c>
      <c r="AG2716" s="23">
        <v>-1.8462627479493701E-2</v>
      </c>
      <c r="AH2716" s="63">
        <v>-7.9410885487086498</v>
      </c>
      <c r="AI2716" s="23">
        <v>6.17204159243556E-2</v>
      </c>
      <c r="AJ2716" s="63">
        <v>16.258154564653498</v>
      </c>
      <c r="AK2716" s="23">
        <v>0.98406608089688197</v>
      </c>
      <c r="AL2716" s="23">
        <v>7.2130717646359699E-2</v>
      </c>
      <c r="AM2716" s="63">
        <v>113.845712788752</v>
      </c>
      <c r="AN2716" s="19"/>
      <c r="AO2716" s="26">
        <v>3.2948519325145802E-2</v>
      </c>
      <c r="AP2716" s="26">
        <v>-2.80660728049043E-2</v>
      </c>
      <c r="AQ2716" s="26">
        <v>0.101563309599442</v>
      </c>
      <c r="AR2716" s="26">
        <v>-6.6079218670929599E-2</v>
      </c>
      <c r="AS2716" s="24">
        <v>8</v>
      </c>
      <c r="AT2716" s="24">
        <v>4</v>
      </c>
      <c r="AU2716" s="24">
        <v>7</v>
      </c>
      <c r="AV2716" s="25">
        <v>5</v>
      </c>
      <c r="AW2716" s="19"/>
      <c r="AX2716" s="29">
        <v>0.13696717438040701</v>
      </c>
      <c r="AY2716" s="30">
        <v>1.3389093539281001</v>
      </c>
      <c r="AZ2716" s="30">
        <v>0.94918693638010199</v>
      </c>
      <c r="BA2716" s="30">
        <v>2.1099605440067499</v>
      </c>
      <c r="BB2716" s="62">
        <v>1.41696747354035E-2</v>
      </c>
      <c r="BC2716" s="108">
        <v>-13.104842090819099</v>
      </c>
      <c r="BD2716" s="22">
        <v>43896</v>
      </c>
      <c r="BE2716" s="22">
        <v>43910</v>
      </c>
      <c r="BF2716" s="24"/>
      <c r="BG2716" s="22"/>
    </row>
    <row r="2717" spans="2:59" x14ac:dyDescent="0.25">
      <c r="B2717" s="17" t="s">
        <v>2731</v>
      </c>
      <c r="C2717" s="17" t="s">
        <v>6997</v>
      </c>
      <c r="D2717" s="17" t="s">
        <v>3451</v>
      </c>
      <c r="E2717" s="20" t="s">
        <v>7293</v>
      </c>
      <c r="F2717" s="20" t="s">
        <v>3160</v>
      </c>
      <c r="G2717" s="82" t="s">
        <v>7251</v>
      </c>
      <c r="H2717" s="85" t="s">
        <v>7285</v>
      </c>
      <c r="I2717" s="21" t="s">
        <v>7417</v>
      </c>
      <c r="J2717" s="21" t="s">
        <v>8888</v>
      </c>
      <c r="L2717" s="22">
        <v>44015</v>
      </c>
      <c r="M2717" s="98">
        <v>1891.8641999997201</v>
      </c>
      <c r="N2717" s="94">
        <v>1891.8641999997201</v>
      </c>
      <c r="O2717" s="94">
        <v>1992.0458000004301</v>
      </c>
      <c r="P2717" s="62">
        <f t="shared" si="42"/>
        <v>0.94970918841289276</v>
      </c>
      <c r="Q2717" s="22">
        <v>43896</v>
      </c>
      <c r="R2717" s="99">
        <v>3356746.855</v>
      </c>
      <c r="S2717" s="99">
        <v>1453950.06924805</v>
      </c>
      <c r="T2717" s="19"/>
      <c r="U2717" s="23">
        <v>-1.8597236849018401E-3</v>
      </c>
      <c r="V2717" s="63">
        <v>-0.74399365530552997</v>
      </c>
      <c r="W2717" s="23">
        <v>4.8954482697808999E-2</v>
      </c>
      <c r="X2717" s="63">
        <v>-4.7073216948847403</v>
      </c>
      <c r="Y2717" s="23">
        <v>4.6331939562151099E-2</v>
      </c>
      <c r="Z2717" s="63">
        <v>17.833797336788798</v>
      </c>
      <c r="AA2717" s="23">
        <v>0.189835459477908</v>
      </c>
      <c r="AB2717" s="63">
        <v>35.890161657473101</v>
      </c>
      <c r="AC2717" s="23">
        <v>0.333021098406171</v>
      </c>
      <c r="AD2717" s="63">
        <v>53.369407088146502</v>
      </c>
      <c r="AE2717" s="23">
        <v>0.29934416184201801</v>
      </c>
      <c r="AF2717" s="64">
        <v>42.127757768146701</v>
      </c>
      <c r="AG2717" s="23">
        <v>-1.8445419314048202E-2</v>
      </c>
      <c r="AH2717" s="63">
        <v>-7.9393677321640999</v>
      </c>
      <c r="AI2717" s="23">
        <v>6.2869299154044697E-2</v>
      </c>
      <c r="AJ2717" s="63">
        <v>16.373042887600601</v>
      </c>
      <c r="AK2717" s="23">
        <v>1.0235573097167101</v>
      </c>
      <c r="AL2717" s="23">
        <v>7.4280847407862893E-2</v>
      </c>
      <c r="AM2717" s="63">
        <v>117.794835670735</v>
      </c>
      <c r="AN2717" s="19"/>
      <c r="AO2717" s="26">
        <v>3.29545151798811E-2</v>
      </c>
      <c r="AP2717" s="26">
        <v>-2.8060450781595098E-2</v>
      </c>
      <c r="AQ2717" s="26">
        <v>0.101756997319171</v>
      </c>
      <c r="AR2717" s="26">
        <v>-6.5909462311537895E-2</v>
      </c>
      <c r="AS2717" s="24">
        <v>8</v>
      </c>
      <c r="AT2717" s="24">
        <v>4</v>
      </c>
      <c r="AU2717" s="24">
        <v>7</v>
      </c>
      <c r="AV2717" s="25">
        <v>5</v>
      </c>
      <c r="AW2717" s="19"/>
      <c r="AX2717" s="29">
        <v>0.136975550104107</v>
      </c>
      <c r="AY2717" s="30">
        <v>1.35634548167036</v>
      </c>
      <c r="AZ2717" s="30">
        <v>0.956525821583455</v>
      </c>
      <c r="BA2717" s="30">
        <v>2.13899627139108</v>
      </c>
      <c r="BB2717" s="62">
        <v>1.4170650557680299E-2</v>
      </c>
      <c r="BC2717" s="108">
        <v>-13.0977309859445</v>
      </c>
      <c r="BD2717" s="22">
        <v>43896</v>
      </c>
      <c r="BE2717" s="22">
        <v>43910</v>
      </c>
      <c r="BF2717" s="24"/>
      <c r="BG2717" s="22"/>
    </row>
    <row r="2718" spans="2:59" x14ac:dyDescent="0.25">
      <c r="B2718" s="17" t="s">
        <v>2732</v>
      </c>
      <c r="C2718" s="17" t="s">
        <v>6998</v>
      </c>
      <c r="D2718" s="17" t="s">
        <v>3451</v>
      </c>
      <c r="E2718" s="20" t="s">
        <v>7337</v>
      </c>
      <c r="F2718" s="20" t="s">
        <v>3160</v>
      </c>
      <c r="G2718" s="82" t="s">
        <v>7251</v>
      </c>
      <c r="H2718" s="85" t="s">
        <v>7285</v>
      </c>
      <c r="I2718" s="21" t="s">
        <v>7417</v>
      </c>
      <c r="J2718" s="21" t="s">
        <v>8889</v>
      </c>
      <c r="L2718" s="22">
        <v>44015</v>
      </c>
      <c r="M2718" s="98">
        <v>1698.5791999995699</v>
      </c>
      <c r="N2718" s="94">
        <v>1698.5791999995699</v>
      </c>
      <c r="O2718" s="94">
        <v>1785.09759999998</v>
      </c>
      <c r="P2718" s="62">
        <f t="shared" si="42"/>
        <v>0.95153295819768557</v>
      </c>
      <c r="Q2718" s="22">
        <v>43896</v>
      </c>
      <c r="R2718" s="99">
        <v>555462.43999999994</v>
      </c>
      <c r="S2718" s="99">
        <v>232210.235675537</v>
      </c>
      <c r="T2718" s="19"/>
      <c r="U2718" s="23">
        <v>-1.8436090849718301E-3</v>
      </c>
      <c r="V2718" s="63">
        <v>-0.74238219531253002</v>
      </c>
      <c r="W2718" s="23">
        <v>4.9461920209068901E-2</v>
      </c>
      <c r="X2718" s="63">
        <v>-4.6565779437587498</v>
      </c>
      <c r="Y2718" s="23">
        <v>4.9406549189370701E-2</v>
      </c>
      <c r="Z2718" s="63">
        <v>18.141258299525401</v>
      </c>
      <c r="AA2718" s="23">
        <v>0.19688650676835101</v>
      </c>
      <c r="AB2718" s="63">
        <v>36.595266386517302</v>
      </c>
      <c r="AC2718" s="23">
        <v>0.34885742769285599</v>
      </c>
      <c r="AD2718" s="63">
        <v>54.953040016815102</v>
      </c>
      <c r="AE2718" s="23">
        <v>0.32256137788528599</v>
      </c>
      <c r="AF2718" s="64">
        <v>44.449479372473398</v>
      </c>
      <c r="AG2718" s="23">
        <v>-1.8397953370367801E-2</v>
      </c>
      <c r="AH2718" s="63">
        <v>-7.9346211377924201</v>
      </c>
      <c r="AI2718" s="23">
        <v>6.6044078255799804E-2</v>
      </c>
      <c r="AJ2718" s="63">
        <v>16.690520797797902</v>
      </c>
      <c r="AK2718" s="23">
        <v>0.698579199999804</v>
      </c>
      <c r="AL2718" s="23">
        <v>7.0564103560172994E-2</v>
      </c>
      <c r="AM2718" s="63">
        <v>72.201643209904404</v>
      </c>
      <c r="AN2718" s="19"/>
      <c r="AO2718" s="26">
        <v>3.2971200795145698E-2</v>
      </c>
      <c r="AP2718" s="26">
        <v>-2.8044774169757099E-2</v>
      </c>
      <c r="AQ2718" s="26">
        <v>0.102291354107438</v>
      </c>
      <c r="AR2718" s="26">
        <v>-6.5441248537390501E-2</v>
      </c>
      <c r="AS2718" s="24">
        <v>8</v>
      </c>
      <c r="AT2718" s="24">
        <v>4</v>
      </c>
      <c r="AU2718" s="24">
        <v>7</v>
      </c>
      <c r="AV2718" s="25">
        <v>5</v>
      </c>
      <c r="AW2718" s="19"/>
      <c r="AX2718" s="29">
        <v>0.13699883060035101</v>
      </c>
      <c r="AY2718" s="30">
        <v>1.40461020568364</v>
      </c>
      <c r="AZ2718" s="30">
        <v>0.97684454116733799</v>
      </c>
      <c r="BA2718" s="30">
        <v>2.2195697631286699</v>
      </c>
      <c r="BB2718" s="62">
        <v>1.41733609416042E-2</v>
      </c>
      <c r="BC2718" s="108">
        <v>-13.078114048228599</v>
      </c>
      <c r="BD2718" s="22">
        <v>43896</v>
      </c>
      <c r="BE2718" s="22">
        <v>43910</v>
      </c>
      <c r="BF2718" s="24"/>
      <c r="BG2718" s="22"/>
    </row>
    <row r="2719" spans="2:59" x14ac:dyDescent="0.25">
      <c r="B2719" s="17" t="s">
        <v>2733</v>
      </c>
      <c r="C2719" s="17" t="s">
        <v>6999</v>
      </c>
      <c r="D2719" s="17" t="s">
        <v>3451</v>
      </c>
      <c r="E2719" s="20" t="s">
        <v>7294</v>
      </c>
      <c r="F2719" s="20" t="s">
        <v>3160</v>
      </c>
      <c r="G2719" s="82" t="s">
        <v>7251</v>
      </c>
      <c r="H2719" s="85" t="s">
        <v>7285</v>
      </c>
      <c r="I2719" s="21" t="s">
        <v>7417</v>
      </c>
      <c r="J2719" s="21" t="s">
        <v>8890</v>
      </c>
      <c r="L2719" s="22">
        <v>44015</v>
      </c>
      <c r="M2719" s="98">
        <v>1410.4249000009099</v>
      </c>
      <c r="N2719" s="94">
        <v>1410.4249000009099</v>
      </c>
      <c r="O2719" s="94">
        <v>1484.6773000005601</v>
      </c>
      <c r="P2719" s="62">
        <f t="shared" si="42"/>
        <v>0.9499875158058777</v>
      </c>
      <c r="Q2719" s="22">
        <v>43896</v>
      </c>
      <c r="R2719" s="99">
        <v>71826.422000000006</v>
      </c>
      <c r="S2719" s="99">
        <v>24442.417687011701</v>
      </c>
      <c r="T2719" s="19"/>
      <c r="U2719" s="23">
        <v>-1.85726004019671E-3</v>
      </c>
      <c r="V2719" s="63">
        <v>-0.74374729083501701</v>
      </c>
      <c r="W2719" s="23">
        <v>4.9031931093850303E-2</v>
      </c>
      <c r="X2719" s="63">
        <v>-4.6995768552806103</v>
      </c>
      <c r="Y2719" s="23">
        <v>4.9600486869167099E-2</v>
      </c>
      <c r="Z2719" s="63">
        <v>18.160652067512299</v>
      </c>
      <c r="AA2719" s="23">
        <v>0.20366365056368499</v>
      </c>
      <c r="AB2719" s="63">
        <v>37.272980766021597</v>
      </c>
      <c r="AC2719" s="23">
        <v>0.37123580348095903</v>
      </c>
      <c r="AD2719" s="63">
        <v>57.190877595625402</v>
      </c>
      <c r="AE2719" s="23">
        <v>0.360390682953875</v>
      </c>
      <c r="AF2719" s="64">
        <v>48.232409879332401</v>
      </c>
      <c r="AG2719" s="23">
        <v>-1.8438198781041099E-2</v>
      </c>
      <c r="AH2719" s="63">
        <v>-7.9386456788634003</v>
      </c>
      <c r="AI2719" s="23">
        <v>6.6263347429412506E-2</v>
      </c>
      <c r="AJ2719" s="63">
        <v>16.712447715137401</v>
      </c>
      <c r="AK2719" s="23">
        <v>0.41042490000138099</v>
      </c>
      <c r="AL2719" s="23">
        <v>7.3181908370315796E-2</v>
      </c>
      <c r="AM2719" s="63">
        <v>31.4919521577831</v>
      </c>
      <c r="AN2719" s="19"/>
      <c r="AO2719" s="26">
        <v>3.28967904242745E-2</v>
      </c>
      <c r="AP2719" s="26">
        <v>-2.8058016280738202E-2</v>
      </c>
      <c r="AQ2719" s="26">
        <v>0.103652789190237</v>
      </c>
      <c r="AR2719" s="26">
        <v>-6.44978962455207E-2</v>
      </c>
      <c r="AS2719" s="24">
        <v>8</v>
      </c>
      <c r="AT2719" s="24">
        <v>4</v>
      </c>
      <c r="AU2719" s="24">
        <v>7</v>
      </c>
      <c r="AV2719" s="25">
        <v>5</v>
      </c>
      <c r="AW2719" s="19"/>
      <c r="AX2719" s="29">
        <v>0.13707131646326201</v>
      </c>
      <c r="AY2719" s="30">
        <v>1.4510348918192899</v>
      </c>
      <c r="AZ2719" s="30">
        <v>0.99639658923115304</v>
      </c>
      <c r="BA2719" s="30">
        <v>2.2963100079978198</v>
      </c>
      <c r="BB2719" s="62">
        <v>1.4180885274890901E-2</v>
      </c>
      <c r="BC2719" s="108">
        <v>-13.0947310907213</v>
      </c>
      <c r="BD2719" s="22">
        <v>43896</v>
      </c>
      <c r="BE2719" s="22">
        <v>43910</v>
      </c>
      <c r="BF2719" s="24"/>
      <c r="BG2719" s="22"/>
    </row>
    <row r="2720" spans="2:59" x14ac:dyDescent="0.25">
      <c r="B2720" s="17" t="s">
        <v>2734</v>
      </c>
      <c r="C2720" s="17" t="s">
        <v>7000</v>
      </c>
      <c r="D2720" s="17" t="s">
        <v>3451</v>
      </c>
      <c r="E2720" s="20" t="s">
        <v>7322</v>
      </c>
      <c r="F2720" s="20" t="s">
        <v>3160</v>
      </c>
      <c r="G2720" s="82" t="s">
        <v>7251</v>
      </c>
      <c r="H2720" s="85" t="s">
        <v>7285</v>
      </c>
      <c r="I2720" s="21" t="s">
        <v>7417</v>
      </c>
      <c r="J2720" s="21" t="s">
        <v>8891</v>
      </c>
      <c r="L2720" s="22">
        <v>44015</v>
      </c>
      <c r="M2720" s="98">
        <v>1396.8909000009301</v>
      </c>
      <c r="N2720" s="94">
        <v>1396.8909000009301</v>
      </c>
      <c r="O2720" s="94">
        <v>1464.05010000058</v>
      </c>
      <c r="P2720" s="62">
        <f t="shared" si="42"/>
        <v>0.95412779931532177</v>
      </c>
      <c r="Q2720" s="22">
        <v>43896</v>
      </c>
      <c r="R2720" s="99">
        <v>146.53399999999999</v>
      </c>
      <c r="S2720" s="99">
        <v>138.314446564913</v>
      </c>
      <c r="T2720" s="19"/>
      <c r="U2720" s="23">
        <v>-1.81880388663558E-3</v>
      </c>
      <c r="V2720" s="63">
        <v>-0.73990167547890495</v>
      </c>
      <c r="W2720" s="23">
        <v>5.0197023178043303E-2</v>
      </c>
      <c r="X2720" s="63">
        <v>-4.5830676468613101</v>
      </c>
      <c r="Y2720" s="23">
        <v>5.3746553934615797E-2</v>
      </c>
      <c r="Z2720" s="63">
        <v>18.575258774042599</v>
      </c>
      <c r="AA2720" s="23">
        <v>0.20685566563770399</v>
      </c>
      <c r="AB2720" s="63">
        <v>37.5921822734526</v>
      </c>
      <c r="AC2720" s="23">
        <v>0.37061659113329398</v>
      </c>
      <c r="AD2720" s="63">
        <v>57.128956360858901</v>
      </c>
      <c r="AE2720" s="23">
        <v>0.35408804159844298</v>
      </c>
      <c r="AF2720" s="64">
        <v>47.602145743789201</v>
      </c>
      <c r="AG2720" s="23">
        <v>-1.8329231707866701E-2</v>
      </c>
      <c r="AH2720" s="63">
        <v>-7.9277489715459497</v>
      </c>
      <c r="AI2720" s="23">
        <v>7.0521042669497505E-2</v>
      </c>
      <c r="AJ2720" s="63">
        <v>17.138217239145899</v>
      </c>
      <c r="AK2720" s="23">
        <v>0.39689090000116301</v>
      </c>
      <c r="AL2720" s="23">
        <v>8.6883347248658496E-2</v>
      </c>
      <c r="AM2720" s="63">
        <v>38.3192602428608</v>
      </c>
      <c r="AN2720" s="19"/>
      <c r="AO2720" s="26">
        <v>3.2999417453538599E-2</v>
      </c>
      <c r="AP2720" s="26">
        <v>-2.8030091091750399E-2</v>
      </c>
      <c r="AQ2720" s="26">
        <v>0.10307044243570999</v>
      </c>
      <c r="AR2720" s="26">
        <v>-6.4777721403515898E-2</v>
      </c>
      <c r="AS2720" s="24">
        <v>8</v>
      </c>
      <c r="AT2720" s="24">
        <v>4</v>
      </c>
      <c r="AU2720" s="24">
        <v>7</v>
      </c>
      <c r="AV2720" s="25">
        <v>5</v>
      </c>
      <c r="AW2720" s="19"/>
      <c r="AX2720" s="29">
        <v>0.13703323659021399</v>
      </c>
      <c r="AY2720" s="30">
        <v>1.47271855610052</v>
      </c>
      <c r="AZ2720" s="30">
        <v>1.0055394934261099</v>
      </c>
      <c r="BA2720" s="30">
        <v>2.3337540810789501</v>
      </c>
      <c r="BB2720" s="62">
        <v>1.4177339998350399E-2</v>
      </c>
      <c r="BC2720" s="108">
        <v>-13.0499632492138</v>
      </c>
      <c r="BD2720" s="22">
        <v>43896</v>
      </c>
      <c r="BE2720" s="22">
        <v>43910</v>
      </c>
      <c r="BF2720" s="24"/>
      <c r="BG2720" s="22"/>
    </row>
    <row r="2721" spans="2:59" x14ac:dyDescent="0.25">
      <c r="B2721" s="17" t="s">
        <v>2735</v>
      </c>
      <c r="C2721" s="17" t="s">
        <v>7001</v>
      </c>
      <c r="D2721" s="17" t="s">
        <v>3452</v>
      </c>
      <c r="E2721" s="20" t="s">
        <v>7289</v>
      </c>
      <c r="F2721" s="20" t="s">
        <v>3160</v>
      </c>
      <c r="G2721" s="82" t="s">
        <v>7251</v>
      </c>
      <c r="H2721" s="85" t="s">
        <v>7280</v>
      </c>
      <c r="I2721" s="21" t="s">
        <v>7417</v>
      </c>
      <c r="J2721" s="21" t="s">
        <v>8892</v>
      </c>
      <c r="L2721" s="22">
        <v>44015</v>
      </c>
      <c r="M2721" s="98">
        <v>1207.94529999979</v>
      </c>
      <c r="N2721" s="94">
        <v>1207.94529999979</v>
      </c>
      <c r="O2721" s="94">
        <v>1288.7718000002201</v>
      </c>
      <c r="P2721" s="62">
        <f t="shared" si="42"/>
        <v>0.93728408706613831</v>
      </c>
      <c r="Q2721" s="22">
        <v>43843</v>
      </c>
      <c r="R2721" s="99">
        <v>259046.878</v>
      </c>
      <c r="S2721" s="99">
        <v>279752.54794677702</v>
      </c>
      <c r="T2721" s="19"/>
      <c r="U2721" s="23">
        <v>1.2692159343714599E-3</v>
      </c>
      <c r="V2721" s="63">
        <v>-0.43109969337820098</v>
      </c>
      <c r="W2721" s="23">
        <v>8.8075601619493696E-2</v>
      </c>
      <c r="X2721" s="63">
        <v>-0.79520980271627195</v>
      </c>
      <c r="Y2721" s="23">
        <v>-1.46531303680604E-2</v>
      </c>
      <c r="Z2721" s="63">
        <v>11.7352903437713</v>
      </c>
      <c r="AA2721" s="23">
        <v>0.12985672150534799</v>
      </c>
      <c r="AB2721" s="63">
        <v>29.892287860187899</v>
      </c>
      <c r="AC2721" s="23">
        <v>0.14389095270962601</v>
      </c>
      <c r="AD2721" s="63">
        <v>34.4563925184775</v>
      </c>
      <c r="AE2721" s="23">
        <v>0.12627619724851699</v>
      </c>
      <c r="AF2721" s="64">
        <v>24.8209613088111</v>
      </c>
      <c r="AG2721" s="23">
        <v>9.5740031611057895E-3</v>
      </c>
      <c r="AH2721" s="63">
        <v>-5.1374254846450604</v>
      </c>
      <c r="AI2721" s="23">
        <v>4.7828331407799903E-3</v>
      </c>
      <c r="AJ2721" s="63">
        <v>10.564396286281401</v>
      </c>
      <c r="AK2721" s="23">
        <v>0.20794530000072001</v>
      </c>
      <c r="AL2721" s="23">
        <v>2.2254203513512E-2</v>
      </c>
      <c r="AM2721" s="63">
        <v>29.762365332251601</v>
      </c>
      <c r="AN2721" s="19"/>
      <c r="AO2721" s="26">
        <v>3.7617871197653599E-2</v>
      </c>
      <c r="AP2721" s="26">
        <v>-6.3826161102988402E-2</v>
      </c>
      <c r="AQ2721" s="26">
        <v>9.5364213675638895E-2</v>
      </c>
      <c r="AR2721" s="26">
        <v>-0.124188431721414</v>
      </c>
      <c r="AS2721" s="24">
        <v>7</v>
      </c>
      <c r="AT2721" s="24">
        <v>5</v>
      </c>
      <c r="AU2721" s="24">
        <v>8</v>
      </c>
      <c r="AV2721" s="25">
        <v>4</v>
      </c>
      <c r="AW2721" s="19"/>
      <c r="AX2721" s="29">
        <v>0.19409893300704401</v>
      </c>
      <c r="AY2721" s="30">
        <v>0.58402366895370506</v>
      </c>
      <c r="AZ2721" s="30">
        <v>1.0649809228743801</v>
      </c>
      <c r="BA2721" s="30">
        <v>0.79728772377893598</v>
      </c>
      <c r="BB2721" s="62">
        <v>1.9913327003687298E-2</v>
      </c>
      <c r="BC2721" s="108">
        <v>-25.723141986818501</v>
      </c>
      <c r="BD2721" s="22">
        <v>43843</v>
      </c>
      <c r="BE2721" s="22">
        <v>43913</v>
      </c>
      <c r="BF2721" s="24"/>
      <c r="BG2721" s="22"/>
    </row>
    <row r="2722" spans="2:59" x14ac:dyDescent="0.25">
      <c r="B2722" s="17" t="s">
        <v>2736</v>
      </c>
      <c r="C2722" s="17" t="s">
        <v>7002</v>
      </c>
      <c r="D2722" s="17" t="s">
        <v>3452</v>
      </c>
      <c r="E2722" s="20" t="s">
        <v>7335</v>
      </c>
      <c r="F2722" s="20" t="s">
        <v>3160</v>
      </c>
      <c r="G2722" s="82" t="s">
        <v>7251</v>
      </c>
      <c r="H2722" s="85" t="s">
        <v>7280</v>
      </c>
      <c r="I2722" s="21" t="s">
        <v>7417</v>
      </c>
      <c r="J2722" s="21" t="s">
        <v>8893</v>
      </c>
      <c r="L2722" s="22">
        <v>44015</v>
      </c>
      <c r="M2722" s="98">
        <v>1352.9386999998201</v>
      </c>
      <c r="N2722" s="94">
        <v>1352.9386999998201</v>
      </c>
      <c r="O2722" s="94">
        <v>1430.5112999994301</v>
      </c>
      <c r="P2722" s="62">
        <f t="shared" si="42"/>
        <v>0.94577281563617088</v>
      </c>
      <c r="Q2722" s="22">
        <v>43843</v>
      </c>
      <c r="R2722" s="99">
        <v>134.208</v>
      </c>
      <c r="S2722" s="99">
        <v>124.694278625965</v>
      </c>
      <c r="T2722" s="19"/>
      <c r="U2722" s="23">
        <v>1.3205744653532699E-3</v>
      </c>
      <c r="V2722" s="63">
        <v>-0.42596384028001899</v>
      </c>
      <c r="W2722" s="23">
        <v>8.9686731073015794E-2</v>
      </c>
      <c r="X2722" s="63">
        <v>-0.63409685736405696</v>
      </c>
      <c r="Y2722" s="23">
        <v>-5.2255597001931199E-3</v>
      </c>
      <c r="Z2722" s="63">
        <v>12.6780474105617</v>
      </c>
      <c r="AA2722" s="23">
        <v>0.15236604756137201</v>
      </c>
      <c r="AB2722" s="63">
        <v>32.143220465804902</v>
      </c>
      <c r="AC2722" s="23">
        <v>0.19068448274279901</v>
      </c>
      <c r="AD2722" s="63">
        <v>39.135745521809397</v>
      </c>
      <c r="AE2722" s="23">
        <v>0.19706725584197601</v>
      </c>
      <c r="AF2722" s="64">
        <v>31.9000671681715</v>
      </c>
      <c r="AG2722" s="23">
        <v>9.7356208771088894E-3</v>
      </c>
      <c r="AH2722" s="63">
        <v>-5.1212637130447503</v>
      </c>
      <c r="AI2722" s="23">
        <v>1.45444878799026E-2</v>
      </c>
      <c r="AJ2722" s="63">
        <v>11.5405617601937</v>
      </c>
      <c r="AK2722" s="23">
        <v>0.35293869999994099</v>
      </c>
      <c r="AL2722" s="23">
        <v>6.3568440362360007E-2</v>
      </c>
      <c r="AM2722" s="63">
        <v>24.910811563313501</v>
      </c>
      <c r="AN2722" s="19"/>
      <c r="AO2722" s="26">
        <v>3.7676860050851198E-2</v>
      </c>
      <c r="AP2722" s="26">
        <v>-6.3659945224571898E-2</v>
      </c>
      <c r="AQ2722" s="26">
        <v>9.6976011902443093E-2</v>
      </c>
      <c r="AR2722" s="26">
        <v>-0.12267977764539</v>
      </c>
      <c r="AS2722" s="24">
        <v>7</v>
      </c>
      <c r="AT2722" s="24">
        <v>5</v>
      </c>
      <c r="AU2722" s="24">
        <v>8</v>
      </c>
      <c r="AV2722" s="25">
        <v>4</v>
      </c>
      <c r="AW2722" s="19"/>
      <c r="AX2722" s="29">
        <v>0.19405846003122901</v>
      </c>
      <c r="AY2722" s="30">
        <v>0.69246581121478801</v>
      </c>
      <c r="AZ2722" s="30">
        <v>1.1508062701377599</v>
      </c>
      <c r="BA2722" s="30">
        <v>0.94873500225912699</v>
      </c>
      <c r="BB2722" s="62">
        <v>1.99110323895729E-2</v>
      </c>
      <c r="BC2722" s="108">
        <v>-25.454010744200801</v>
      </c>
      <c r="BD2722" s="22">
        <v>43843</v>
      </c>
      <c r="BE2722" s="22">
        <v>43913</v>
      </c>
      <c r="BF2722" s="24"/>
      <c r="BG2722" s="22"/>
    </row>
    <row r="2723" spans="2:59" x14ac:dyDescent="0.25">
      <c r="B2723" s="17" t="s">
        <v>2737</v>
      </c>
      <c r="C2723" s="17" t="s">
        <v>7003</v>
      </c>
      <c r="D2723" s="17" t="s">
        <v>3452</v>
      </c>
      <c r="E2723" s="20" t="s">
        <v>7336</v>
      </c>
      <c r="F2723" s="20" t="s">
        <v>3160</v>
      </c>
      <c r="G2723" s="82" t="s">
        <v>7251</v>
      </c>
      <c r="H2723" s="85" t="s">
        <v>7280</v>
      </c>
      <c r="I2723" s="21" t="s">
        <v>7417</v>
      </c>
      <c r="J2723" s="21" t="s">
        <v>8894</v>
      </c>
      <c r="L2723" s="22">
        <v>44015</v>
      </c>
      <c r="M2723" s="98">
        <v>997.36299999989603</v>
      </c>
      <c r="N2723" s="94">
        <v>997.36299999989603</v>
      </c>
      <c r="O2723" s="94">
        <v>997.36299999989603</v>
      </c>
      <c r="P2723" s="62">
        <f t="shared" si="42"/>
        <v>1</v>
      </c>
      <c r="Q2723" s="22">
        <v>44015</v>
      </c>
      <c r="R2723" s="99">
        <v>0</v>
      </c>
      <c r="S2723" s="99">
        <v>0</v>
      </c>
      <c r="T2723" s="19"/>
      <c r="U2723" s="23">
        <v>0</v>
      </c>
      <c r="V2723" s="63">
        <v>-0.55802128681534702</v>
      </c>
      <c r="W2723" s="23">
        <v>0</v>
      </c>
      <c r="X2723" s="63">
        <v>-9.6027699646656401</v>
      </c>
      <c r="Y2723" s="23">
        <v>0</v>
      </c>
      <c r="Z2723" s="63">
        <v>13.200603380581001</v>
      </c>
      <c r="AA2723" s="23">
        <v>0</v>
      </c>
      <c r="AB2723" s="63">
        <v>16.906615709653099</v>
      </c>
      <c r="AC2723" s="23">
        <v>0</v>
      </c>
      <c r="AD2723" s="63">
        <v>20.067297247529499</v>
      </c>
      <c r="AE2723" s="23">
        <v>0</v>
      </c>
      <c r="AF2723" s="64">
        <v>12.1933415839594</v>
      </c>
      <c r="AG2723" s="23">
        <v>0</v>
      </c>
      <c r="AH2723" s="63">
        <v>-6.0948258007556397</v>
      </c>
      <c r="AI2723" s="23">
        <v>0</v>
      </c>
      <c r="AJ2723" s="63">
        <v>10.0861129722034</v>
      </c>
      <c r="AK2723" s="23">
        <v>-2.6370000005044901E-3</v>
      </c>
      <c r="AL2723" s="23">
        <v>-5.3820601988263704E-4</v>
      </c>
      <c r="AM2723" s="63">
        <v>-10.6467584367347</v>
      </c>
      <c r="AN2723" s="19"/>
      <c r="AO2723" s="26">
        <v>0</v>
      </c>
      <c r="AP2723" s="26">
        <v>0</v>
      </c>
      <c r="AQ2723" s="26">
        <v>0</v>
      </c>
      <c r="AR2723" s="26">
        <v>0</v>
      </c>
      <c r="AS2723" s="24">
        <v>0</v>
      </c>
      <c r="AT2723" s="24">
        <v>0</v>
      </c>
      <c r="AU2723" s="24">
        <v>7</v>
      </c>
      <c r="AV2723" s="25">
        <v>5</v>
      </c>
      <c r="AW2723" s="19"/>
      <c r="AX2723" s="29">
        <v>0</v>
      </c>
      <c r="AY2723" s="30">
        <v>-117.545979959425</v>
      </c>
      <c r="AZ2723" s="30">
        <v>0.39470262811346402</v>
      </c>
      <c r="BA2723" s="30">
        <v>-15.971119820984301</v>
      </c>
      <c r="BB2723" s="62">
        <v>0</v>
      </c>
      <c r="BC2723" s="108">
        <v>0</v>
      </c>
      <c r="BD2723" s="22">
        <v>43650</v>
      </c>
      <c r="BE2723" s="22"/>
      <c r="BF2723" s="24"/>
      <c r="BG2723" s="22"/>
    </row>
    <row r="2724" spans="2:59" x14ac:dyDescent="0.25">
      <c r="B2724" s="17" t="s">
        <v>2738</v>
      </c>
      <c r="C2724" s="17" t="s">
        <v>7004</v>
      </c>
      <c r="D2724" s="17" t="s">
        <v>3452</v>
      </c>
      <c r="E2724" s="20" t="s">
        <v>7290</v>
      </c>
      <c r="F2724" s="20" t="s">
        <v>3160</v>
      </c>
      <c r="G2724" s="82" t="s">
        <v>7251</v>
      </c>
      <c r="H2724" s="85" t="s">
        <v>7280</v>
      </c>
      <c r="I2724" s="21" t="s">
        <v>7417</v>
      </c>
      <c r="J2724" s="21" t="s">
        <v>8895</v>
      </c>
      <c r="L2724" s="22">
        <v>44015</v>
      </c>
      <c r="M2724" s="98">
        <v>1281.4514000006</v>
      </c>
      <c r="N2724" s="94">
        <v>1281.4514000006</v>
      </c>
      <c r="O2724" s="94">
        <v>1362.6160000003899</v>
      </c>
      <c r="P2724" s="62">
        <f t="shared" si="42"/>
        <v>0.9404347226219516</v>
      </c>
      <c r="Q2724" s="22">
        <v>43843</v>
      </c>
      <c r="R2724" s="99">
        <v>265848.39500000002</v>
      </c>
      <c r="S2724" s="99">
        <v>272070.124255859</v>
      </c>
      <c r="T2724" s="19"/>
      <c r="U2724" s="23">
        <v>1.2887148714071401E-3</v>
      </c>
      <c r="V2724" s="63">
        <v>-0.42914979967463301</v>
      </c>
      <c r="W2724" s="23">
        <v>8.87126756625366E-2</v>
      </c>
      <c r="X2724" s="63">
        <v>-0.73150239841197595</v>
      </c>
      <c r="Y2724" s="23">
        <v>-1.1147945285301801E-2</v>
      </c>
      <c r="Z2724" s="63">
        <v>12.085808852047199</v>
      </c>
      <c r="AA2724" s="23">
        <v>0.13796474280214199</v>
      </c>
      <c r="AB2724" s="63">
        <v>30.703089989867301</v>
      </c>
      <c r="AC2724" s="23">
        <v>0.16035606126766699</v>
      </c>
      <c r="AD2724" s="63">
        <v>36.102903374296098</v>
      </c>
      <c r="AE2724" s="23">
        <v>0.15067530994565501</v>
      </c>
      <c r="AF2724" s="64">
        <v>27.260872578539399</v>
      </c>
      <c r="AG2724" s="23">
        <v>9.6331240929430403E-3</v>
      </c>
      <c r="AH2724" s="63">
        <v>-5.1315133914613398</v>
      </c>
      <c r="AI2724" s="23">
        <v>8.4161678496457205E-3</v>
      </c>
      <c r="AJ2724" s="63">
        <v>10.927729757168001</v>
      </c>
      <c r="AK2724" s="23">
        <v>0.28145140000007801</v>
      </c>
      <c r="AL2724" s="23">
        <v>2.9313863344214E-2</v>
      </c>
      <c r="AM2724" s="63">
        <v>37.112975332187503</v>
      </c>
      <c r="AN2724" s="19"/>
      <c r="AO2724" s="26">
        <v>3.7638202820744503E-2</v>
      </c>
      <c r="AP2724" s="26">
        <v>-6.3771411184498E-2</v>
      </c>
      <c r="AQ2724" s="26">
        <v>9.6005512734409396E-2</v>
      </c>
      <c r="AR2724" s="26">
        <v>-0.123658669526776</v>
      </c>
      <c r="AS2724" s="24">
        <v>7</v>
      </c>
      <c r="AT2724" s="24">
        <v>5</v>
      </c>
      <c r="AU2724" s="24">
        <v>8</v>
      </c>
      <c r="AV2724" s="25">
        <v>4</v>
      </c>
      <c r="AW2724" s="19"/>
      <c r="AX2724" s="29">
        <v>0.194086566638143</v>
      </c>
      <c r="AY2724" s="30">
        <v>0.623015170992403</v>
      </c>
      <c r="AZ2724" s="30">
        <v>1.0958976374659</v>
      </c>
      <c r="BA2724" s="30">
        <v>0.85162600327566895</v>
      </c>
      <c r="BB2724" s="62">
        <v>1.99127139705161E-2</v>
      </c>
      <c r="BC2724" s="108">
        <v>-25.621635148912901</v>
      </c>
      <c r="BD2724" s="22">
        <v>43843</v>
      </c>
      <c r="BE2724" s="22">
        <v>43913</v>
      </c>
      <c r="BF2724" s="24"/>
      <c r="BG2724" s="22"/>
    </row>
    <row r="2725" spans="2:59" x14ac:dyDescent="0.25">
      <c r="B2725" s="17" t="s">
        <v>2739</v>
      </c>
      <c r="C2725" s="17" t="s">
        <v>7005</v>
      </c>
      <c r="D2725" s="17" t="s">
        <v>3452</v>
      </c>
      <c r="E2725" s="20" t="s">
        <v>7315</v>
      </c>
      <c r="F2725" s="20" t="s">
        <v>3160</v>
      </c>
      <c r="G2725" s="82" t="s">
        <v>7251</v>
      </c>
      <c r="H2725" s="85" t="s">
        <v>7280</v>
      </c>
      <c r="I2725" s="21" t="s">
        <v>7417</v>
      </c>
      <c r="J2725" s="21" t="s">
        <v>8896</v>
      </c>
      <c r="L2725" s="22">
        <v>44015</v>
      </c>
      <c r="M2725" s="98">
        <v>1444.1804000008899</v>
      </c>
      <c r="N2725" s="94">
        <v>1444.1804000008899</v>
      </c>
      <c r="O2725" s="94">
        <v>1526.92420000024</v>
      </c>
      <c r="P2725" s="62">
        <f t="shared" si="42"/>
        <v>0.94581014565141008</v>
      </c>
      <c r="Q2725" s="22">
        <v>43843</v>
      </c>
      <c r="R2725" s="99">
        <v>747663.53</v>
      </c>
      <c r="S2725" s="99">
        <v>794432.91685449204</v>
      </c>
      <c r="T2725" s="19"/>
      <c r="U2725" s="23">
        <v>1.32194039724709E-3</v>
      </c>
      <c r="V2725" s="63">
        <v>-0.42582724709063802</v>
      </c>
      <c r="W2725" s="23">
        <v>8.9795476073049899E-2</v>
      </c>
      <c r="X2725" s="63">
        <v>-0.62322235736064602</v>
      </c>
      <c r="Y2725" s="23">
        <v>-5.1661523193615704E-3</v>
      </c>
      <c r="Z2725" s="63">
        <v>12.6839881486521</v>
      </c>
      <c r="AA2725" s="23">
        <v>0.151869268642331</v>
      </c>
      <c r="AB2725" s="63">
        <v>32.0935425739153</v>
      </c>
      <c r="AC2725" s="23">
        <v>0.18886616093019301</v>
      </c>
      <c r="AD2725" s="63">
        <v>38.953913340577898</v>
      </c>
      <c r="AE2725" s="23">
        <v>0.19333317468408501</v>
      </c>
      <c r="AF2725" s="64">
        <v>31.526659052382499</v>
      </c>
      <c r="AG2725" s="23">
        <v>9.7334818383387808E-3</v>
      </c>
      <c r="AH2725" s="63">
        <v>-5.1214776169217702</v>
      </c>
      <c r="AI2725" s="23">
        <v>1.46171630003664E-2</v>
      </c>
      <c r="AJ2725" s="63">
        <v>11.547829272240101</v>
      </c>
      <c r="AK2725" s="23">
        <v>0.44418040000193298</v>
      </c>
      <c r="AL2725" s="23">
        <v>4.3750444365287001E-2</v>
      </c>
      <c r="AM2725" s="63">
        <v>53.3858753323439</v>
      </c>
      <c r="AN2725" s="19"/>
      <c r="AO2725" s="26">
        <v>3.7672560505598099E-2</v>
      </c>
      <c r="AP2725" s="26">
        <v>-6.3678346426968305E-2</v>
      </c>
      <c r="AQ2725" s="26">
        <v>9.7095631619595196E-2</v>
      </c>
      <c r="AR2725" s="26">
        <v>-0.122757872335642</v>
      </c>
      <c r="AS2725" s="24">
        <v>7</v>
      </c>
      <c r="AT2725" s="24">
        <v>5</v>
      </c>
      <c r="AU2725" s="24">
        <v>8</v>
      </c>
      <c r="AV2725" s="25">
        <v>4</v>
      </c>
      <c r="AW2725" s="19"/>
      <c r="AX2725" s="29">
        <v>0.194066337253025</v>
      </c>
      <c r="AY2725" s="30">
        <v>0.68986468923594702</v>
      </c>
      <c r="AZ2725" s="30">
        <v>1.14888749160309</v>
      </c>
      <c r="BA2725" s="30">
        <v>0.94509460899916997</v>
      </c>
      <c r="BB2725" s="62">
        <v>1.9911753091237199E-2</v>
      </c>
      <c r="BC2725" s="108">
        <v>-25.4489057151659</v>
      </c>
      <c r="BD2725" s="22">
        <v>43843</v>
      </c>
      <c r="BE2725" s="22">
        <v>43913</v>
      </c>
      <c r="BF2725" s="24"/>
      <c r="BG2725" s="22"/>
    </row>
    <row r="2726" spans="2:59" x14ac:dyDescent="0.25">
      <c r="B2726" s="17" t="s">
        <v>2740</v>
      </c>
      <c r="C2726" s="17" t="s">
        <v>7006</v>
      </c>
      <c r="D2726" s="17" t="s">
        <v>3452</v>
      </c>
      <c r="E2726" s="20" t="s">
        <v>7291</v>
      </c>
      <c r="F2726" s="20" t="s">
        <v>3160</v>
      </c>
      <c r="G2726" s="82" t="s">
        <v>7251</v>
      </c>
      <c r="H2726" s="85" t="s">
        <v>7280</v>
      </c>
      <c r="I2726" s="21" t="s">
        <v>7417</v>
      </c>
      <c r="J2726" s="21" t="s">
        <v>8897</v>
      </c>
      <c r="L2726" s="22">
        <v>44015</v>
      </c>
      <c r="M2726" s="98">
        <v>1506.95229999907</v>
      </c>
      <c r="N2726" s="94">
        <v>1506.95229999907</v>
      </c>
      <c r="O2726" s="94">
        <v>1589.10480000079</v>
      </c>
      <c r="P2726" s="62">
        <f t="shared" si="42"/>
        <v>0.94830265442425243</v>
      </c>
      <c r="Q2726" s="22">
        <v>43843</v>
      </c>
      <c r="R2726" s="99">
        <v>279047.908</v>
      </c>
      <c r="S2726" s="99">
        <v>266809.45991210901</v>
      </c>
      <c r="T2726" s="19"/>
      <c r="U2726" s="23">
        <v>1.3372627927310499E-3</v>
      </c>
      <c r="V2726" s="63">
        <v>-0.42429500754224098</v>
      </c>
      <c r="W2726" s="23">
        <v>9.0295849964604699E-2</v>
      </c>
      <c r="X2726" s="63">
        <v>-0.57318496820516895</v>
      </c>
      <c r="Y2726" s="23">
        <v>-2.3918198048704701E-3</v>
      </c>
      <c r="Z2726" s="63">
        <v>12.9614214000903</v>
      </c>
      <c r="AA2726" s="23">
        <v>0.15834696887395699</v>
      </c>
      <c r="AB2726" s="63">
        <v>32.741312597063398</v>
      </c>
      <c r="AC2726" s="23">
        <v>0.20226618792541601</v>
      </c>
      <c r="AD2726" s="63">
        <v>40.2939160401002</v>
      </c>
      <c r="AE2726" s="23">
        <v>0.21356114967231399</v>
      </c>
      <c r="AF2726" s="64">
        <v>33.549456551205402</v>
      </c>
      <c r="AG2726" s="23">
        <v>9.7798971983138507E-3</v>
      </c>
      <c r="AH2726" s="63">
        <v>-5.1168360809242603</v>
      </c>
      <c r="AI2726" s="23">
        <v>1.7493405663117301E-2</v>
      </c>
      <c r="AJ2726" s="63">
        <v>11.8354535385151</v>
      </c>
      <c r="AK2726" s="23">
        <v>0.50695229999837499</v>
      </c>
      <c r="AL2726" s="23">
        <v>4.89371257663151E-2</v>
      </c>
      <c r="AM2726" s="63">
        <v>59.663065331988001</v>
      </c>
      <c r="AN2726" s="19"/>
      <c r="AO2726" s="26">
        <v>3.7688373588025598E-2</v>
      </c>
      <c r="AP2726" s="26">
        <v>-6.3635394297307399E-2</v>
      </c>
      <c r="AQ2726" s="26">
        <v>9.75992600488826E-2</v>
      </c>
      <c r="AR2726" s="26">
        <v>-0.122341668953595</v>
      </c>
      <c r="AS2726" s="24">
        <v>7</v>
      </c>
      <c r="AT2726" s="24">
        <v>5</v>
      </c>
      <c r="AU2726" s="24">
        <v>8</v>
      </c>
      <c r="AV2726" s="25">
        <v>4</v>
      </c>
      <c r="AW2726" s="19"/>
      <c r="AX2726" s="29">
        <v>0.19405734846717701</v>
      </c>
      <c r="AY2726" s="30">
        <v>0.72099891214929801</v>
      </c>
      <c r="AZ2726" s="30">
        <v>1.1735601742966499</v>
      </c>
      <c r="BA2726" s="30">
        <v>0.98875764862714299</v>
      </c>
      <c r="BB2726" s="62">
        <v>1.9911345805976501E-2</v>
      </c>
      <c r="BC2726" s="108">
        <v>-25.369012792623799</v>
      </c>
      <c r="BD2726" s="22">
        <v>43843</v>
      </c>
      <c r="BE2726" s="22">
        <v>43913</v>
      </c>
      <c r="BF2726" s="24"/>
      <c r="BG2726" s="22"/>
    </row>
    <row r="2727" spans="2:59" x14ac:dyDescent="0.25">
      <c r="B2727" s="17" t="s">
        <v>2741</v>
      </c>
      <c r="C2727" s="17" t="s">
        <v>7007</v>
      </c>
      <c r="D2727" s="17" t="s">
        <v>3452</v>
      </c>
      <c r="E2727" s="20" t="s">
        <v>7292</v>
      </c>
      <c r="F2727" s="20" t="s">
        <v>3160</v>
      </c>
      <c r="G2727" s="82" t="s">
        <v>7251</v>
      </c>
      <c r="H2727" s="85" t="s">
        <v>7280</v>
      </c>
      <c r="I2727" s="21" t="s">
        <v>7417</v>
      </c>
      <c r="J2727" s="21" t="s">
        <v>8898</v>
      </c>
      <c r="L2727" s="22">
        <v>44015</v>
      </c>
      <c r="M2727" s="98">
        <v>1400.1854999996699</v>
      </c>
      <c r="N2727" s="94">
        <v>1400.1854999996699</v>
      </c>
      <c r="O2727" s="94">
        <v>1481.39499999955</v>
      </c>
      <c r="P2727" s="62">
        <f t="shared" si="42"/>
        <v>0.94518038740517907</v>
      </c>
      <c r="Q2727" s="22">
        <v>43843</v>
      </c>
      <c r="R2727" s="99">
        <v>185068.14600000001</v>
      </c>
      <c r="S2727" s="99">
        <v>126836.24401904301</v>
      </c>
      <c r="T2727" s="19"/>
      <c r="U2727" s="23">
        <v>1.3180605837987999E-3</v>
      </c>
      <c r="V2727" s="63">
        <v>-0.426215228435467</v>
      </c>
      <c r="W2727" s="23">
        <v>8.96688794910733E-2</v>
      </c>
      <c r="X2727" s="63">
        <v>-0.63588201555830903</v>
      </c>
      <c r="Y2727" s="23">
        <v>-5.8670920989243296E-3</v>
      </c>
      <c r="Z2727" s="63">
        <v>12.613894170688599</v>
      </c>
      <c r="AA2727" s="23">
        <v>0.15023533572282799</v>
      </c>
      <c r="AB2727" s="63">
        <v>31.930149281950399</v>
      </c>
      <c r="AC2727" s="23">
        <v>0.18549838183942499</v>
      </c>
      <c r="AD2727" s="63">
        <v>38.617135431501097</v>
      </c>
      <c r="AE2727" s="23">
        <v>0.18826759873278201</v>
      </c>
      <c r="AF2727" s="64">
        <v>31.020101457252199</v>
      </c>
      <c r="AG2727" s="23">
        <v>9.7217553884547704E-3</v>
      </c>
      <c r="AH2727" s="63">
        <v>-5.1226502619101701</v>
      </c>
      <c r="AI2727" s="23">
        <v>1.38904869636463E-2</v>
      </c>
      <c r="AJ2727" s="63">
        <v>11.475161668567999</v>
      </c>
      <c r="AK2727" s="23">
        <v>0.40018549999862402</v>
      </c>
      <c r="AL2727" s="23">
        <v>3.99951865201729E-2</v>
      </c>
      <c r="AM2727" s="63">
        <v>48.986385332013</v>
      </c>
      <c r="AN2727" s="19"/>
      <c r="AO2727" s="26">
        <v>3.7668436176318203E-2</v>
      </c>
      <c r="AP2727" s="26">
        <v>-6.3689207706411302E-2</v>
      </c>
      <c r="AQ2727" s="26">
        <v>9.6968138817901506E-2</v>
      </c>
      <c r="AR2727" s="26">
        <v>-0.12286321160354401</v>
      </c>
      <c r="AS2727" s="24">
        <v>7</v>
      </c>
      <c r="AT2727" s="24">
        <v>5</v>
      </c>
      <c r="AU2727" s="24">
        <v>8</v>
      </c>
      <c r="AV2727" s="25">
        <v>4</v>
      </c>
      <c r="AW2727" s="19"/>
      <c r="AX2727" s="29">
        <v>0.19406867579178699</v>
      </c>
      <c r="AY2727" s="30">
        <v>0.68200883225290498</v>
      </c>
      <c r="AZ2727" s="30">
        <v>1.14266093834158</v>
      </c>
      <c r="BA2727" s="30">
        <v>0.93409054781477596</v>
      </c>
      <c r="BB2727" s="62">
        <v>1.9911862561857601E-2</v>
      </c>
      <c r="BC2727" s="108">
        <v>-25.46910850922</v>
      </c>
      <c r="BD2727" s="22">
        <v>43843</v>
      </c>
      <c r="BE2727" s="22">
        <v>43913</v>
      </c>
      <c r="BF2727" s="24"/>
      <c r="BG2727" s="22"/>
    </row>
    <row r="2728" spans="2:59" x14ac:dyDescent="0.25">
      <c r="B2728" s="17" t="s">
        <v>2742</v>
      </c>
      <c r="C2728" s="17" t="s">
        <v>7008</v>
      </c>
      <c r="D2728" s="17" t="s">
        <v>3452</v>
      </c>
      <c r="E2728" s="20" t="s">
        <v>7293</v>
      </c>
      <c r="F2728" s="20" t="s">
        <v>3160</v>
      </c>
      <c r="G2728" s="82" t="s">
        <v>7251</v>
      </c>
      <c r="H2728" s="85" t="s">
        <v>7280</v>
      </c>
      <c r="I2728" s="21" t="s">
        <v>7417</v>
      </c>
      <c r="J2728" s="21" t="s">
        <v>8899</v>
      </c>
      <c r="L2728" s="22">
        <v>44015</v>
      </c>
      <c r="M2728" s="98">
        <v>1442.10160000063</v>
      </c>
      <c r="N2728" s="94">
        <v>1442.10160000063</v>
      </c>
      <c r="O2728" s="94">
        <v>1523.18439999968</v>
      </c>
      <c r="P2728" s="62">
        <f t="shared" si="42"/>
        <v>0.94676757456348226</v>
      </c>
      <c r="Q2728" s="22">
        <v>43843</v>
      </c>
      <c r="R2728" s="99">
        <v>318736.81800000003</v>
      </c>
      <c r="S2728" s="99">
        <v>356849.62178613298</v>
      </c>
      <c r="T2728" s="19"/>
      <c r="U2728" s="23">
        <v>1.3278810874908201E-3</v>
      </c>
      <c r="V2728" s="63">
        <v>-0.42523317806626398</v>
      </c>
      <c r="W2728" s="23">
        <v>8.9987799347000005E-2</v>
      </c>
      <c r="X2728" s="63">
        <v>-0.60399002996564399</v>
      </c>
      <c r="Y2728" s="23">
        <v>-4.10057903081906E-3</v>
      </c>
      <c r="Z2728" s="63">
        <v>12.7905454775027</v>
      </c>
      <c r="AA2728" s="23">
        <v>0.15435523876294599</v>
      </c>
      <c r="AB2728" s="63">
        <v>32.342139585933197</v>
      </c>
      <c r="AC2728" s="23">
        <v>0.19399978721601699</v>
      </c>
      <c r="AD2728" s="63">
        <v>39.467275969160298</v>
      </c>
      <c r="AE2728" s="23">
        <v>0.20106912606948801</v>
      </c>
      <c r="AF2728" s="64">
        <v>32.300254190922701</v>
      </c>
      <c r="AG2728" s="23">
        <v>9.7513259934203199E-3</v>
      </c>
      <c r="AH2728" s="63">
        <v>-5.1196932014136101</v>
      </c>
      <c r="AI2728" s="23">
        <v>1.57219439442997E-2</v>
      </c>
      <c r="AJ2728" s="63">
        <v>11.658307366640701</v>
      </c>
      <c r="AK2728" s="23">
        <v>0.44210160000133297</v>
      </c>
      <c r="AL2728" s="23">
        <v>4.3575295119808302E-2</v>
      </c>
      <c r="AM2728" s="63">
        <v>53.177995332283899</v>
      </c>
      <c r="AN2728" s="19"/>
      <c r="AO2728" s="26">
        <v>3.7678554952435703E-2</v>
      </c>
      <c r="AP2728" s="26">
        <v>-6.3661792943094E-2</v>
      </c>
      <c r="AQ2728" s="26">
        <v>9.7289198005455504E-2</v>
      </c>
      <c r="AR2728" s="26">
        <v>-0.122597905410657</v>
      </c>
      <c r="AS2728" s="24">
        <v>7</v>
      </c>
      <c r="AT2728" s="24">
        <v>5</v>
      </c>
      <c r="AU2728" s="24">
        <v>8</v>
      </c>
      <c r="AV2728" s="25">
        <v>4</v>
      </c>
      <c r="AW2728" s="19"/>
      <c r="AX2728" s="29">
        <v>0.19406282217474699</v>
      </c>
      <c r="AY2728" s="30">
        <v>0.70181283302281405</v>
      </c>
      <c r="AZ2728" s="30">
        <v>1.15835606945438</v>
      </c>
      <c r="BA2728" s="30">
        <v>0.96184103954510602</v>
      </c>
      <c r="BB2728" s="62">
        <v>1.9911590402734901E-2</v>
      </c>
      <c r="BC2728" s="108">
        <v>-25.418202812434199</v>
      </c>
      <c r="BD2728" s="22">
        <v>43843</v>
      </c>
      <c r="BE2728" s="22">
        <v>43913</v>
      </c>
      <c r="BF2728" s="24"/>
      <c r="BG2728" s="22"/>
    </row>
    <row r="2729" spans="2:59" x14ac:dyDescent="0.25">
      <c r="B2729" s="17" t="s">
        <v>2743</v>
      </c>
      <c r="C2729" s="17" t="s">
        <v>7009</v>
      </c>
      <c r="D2729" s="17" t="s">
        <v>3452</v>
      </c>
      <c r="E2729" s="20" t="s">
        <v>7337</v>
      </c>
      <c r="F2729" s="20" t="s">
        <v>3160</v>
      </c>
      <c r="G2729" s="82" t="s">
        <v>7251</v>
      </c>
      <c r="H2729" s="85" t="s">
        <v>7280</v>
      </c>
      <c r="I2729" s="21" t="s">
        <v>7417</v>
      </c>
      <c r="J2729" s="21" t="s">
        <v>8900</v>
      </c>
      <c r="L2729" s="22">
        <v>44015</v>
      </c>
      <c r="M2729" s="98">
        <v>1301.8469999991401</v>
      </c>
      <c r="N2729" s="94">
        <v>1301.8469999991401</v>
      </c>
      <c r="O2729" s="94">
        <v>1371.5569000001999</v>
      </c>
      <c r="P2729" s="62">
        <f t="shared" si="42"/>
        <v>0.94917462046157208</v>
      </c>
      <c r="Q2729" s="22">
        <v>43843</v>
      </c>
      <c r="R2729" s="99">
        <v>64764.300999999999</v>
      </c>
      <c r="S2729" s="99">
        <v>26807.176618316698</v>
      </c>
      <c r="T2729" s="19"/>
      <c r="U2729" s="23">
        <v>1.34274152333091E-3</v>
      </c>
      <c r="V2729" s="63">
        <v>-0.42374713448225498</v>
      </c>
      <c r="W2729" s="23">
        <v>9.0474631673714598E-2</v>
      </c>
      <c r="X2729" s="63">
        <v>-0.55530679729417898</v>
      </c>
      <c r="Y2729" s="23">
        <v>-1.42210522244568E-3</v>
      </c>
      <c r="Z2729" s="63">
        <v>13.058392858336401</v>
      </c>
      <c r="AA2729" s="23">
        <v>0.160598040336627</v>
      </c>
      <c r="AB2729" s="63">
        <v>32.966419743315797</v>
      </c>
      <c r="AC2729" s="23">
        <v>0.20698162390734101</v>
      </c>
      <c r="AD2729" s="63">
        <v>40.7654596382636</v>
      </c>
      <c r="AE2729" s="23">
        <v>0.22066199159977301</v>
      </c>
      <c r="AF2729" s="64">
        <v>34.259540743951199</v>
      </c>
      <c r="AG2729" s="23">
        <v>9.7964090309687907E-3</v>
      </c>
      <c r="AH2729" s="63">
        <v>-5.1151848976587599</v>
      </c>
      <c r="AI2729" s="23">
        <v>1.8499995656384299E-2</v>
      </c>
      <c r="AJ2729" s="63">
        <v>11.9361125378491</v>
      </c>
      <c r="AK2729" s="23">
        <v>0.30184699999896097</v>
      </c>
      <c r="AL2729" s="23">
        <v>3.12092259991914E-2</v>
      </c>
      <c r="AM2729" s="63">
        <v>39.1525353320758</v>
      </c>
      <c r="AN2729" s="19"/>
      <c r="AO2729" s="26">
        <v>3.7694017071771703E-2</v>
      </c>
      <c r="AP2729" s="26">
        <v>-6.3619990982260802E-2</v>
      </c>
      <c r="AQ2729" s="26">
        <v>9.7779300273104996E-2</v>
      </c>
      <c r="AR2729" s="26">
        <v>-0.12219292342168001</v>
      </c>
      <c r="AS2729" s="24">
        <v>7</v>
      </c>
      <c r="AT2729" s="24">
        <v>5</v>
      </c>
      <c r="AU2729" s="24">
        <v>8</v>
      </c>
      <c r="AV2729" s="25">
        <v>4</v>
      </c>
      <c r="AW2729" s="19"/>
      <c r="AX2729" s="29">
        <v>0.194053477065463</v>
      </c>
      <c r="AY2729" s="30">
        <v>0.73184130584013496</v>
      </c>
      <c r="AZ2729" s="30">
        <v>1.18215973564111</v>
      </c>
      <c r="BA2729" s="30">
        <v>1.0039872911329399</v>
      </c>
      <c r="BB2729" s="62">
        <v>1.9911132037905201E-2</v>
      </c>
      <c r="BC2729" s="108">
        <v>-25.342010965774499</v>
      </c>
      <c r="BD2729" s="22">
        <v>43843</v>
      </c>
      <c r="BE2729" s="22">
        <v>43913</v>
      </c>
      <c r="BF2729" s="24"/>
      <c r="BG2729" s="22"/>
    </row>
    <row r="2730" spans="2:59" x14ac:dyDescent="0.25">
      <c r="B2730" s="17" t="s">
        <v>2744</v>
      </c>
      <c r="C2730" s="17" t="s">
        <v>7010</v>
      </c>
      <c r="D2730" s="17" t="s">
        <v>3452</v>
      </c>
      <c r="E2730" s="20" t="s">
        <v>7294</v>
      </c>
      <c r="F2730" s="20" t="s">
        <v>3160</v>
      </c>
      <c r="G2730" s="82" t="s">
        <v>7251</v>
      </c>
      <c r="H2730" s="85" t="s">
        <v>7280</v>
      </c>
      <c r="I2730" s="21" t="s">
        <v>7417</v>
      </c>
      <c r="J2730" s="21" t="s">
        <v>8901</v>
      </c>
      <c r="L2730" s="22">
        <v>44015</v>
      </c>
      <c r="M2730" s="98">
        <v>1426.40000000037</v>
      </c>
      <c r="N2730" s="94">
        <v>1426.40000000037</v>
      </c>
      <c r="O2730" s="94">
        <v>1490.59999999963</v>
      </c>
      <c r="P2730" s="62">
        <f t="shared" si="42"/>
        <v>0.95693009526413797</v>
      </c>
      <c r="Q2730" s="22">
        <v>43843</v>
      </c>
      <c r="R2730" s="99">
        <v>7.1319999999999997</v>
      </c>
      <c r="S2730" s="99">
        <v>6.5404083969444002</v>
      </c>
      <c r="T2730" s="19"/>
      <c r="U2730" s="23">
        <v>1.4040999722055899E-3</v>
      </c>
      <c r="V2730" s="63">
        <v>-0.41761128959478799</v>
      </c>
      <c r="W2730" s="23">
        <v>9.25245098042069E-2</v>
      </c>
      <c r="X2730" s="63">
        <v>-0.35031898424495</v>
      </c>
      <c r="Y2730" s="23">
        <v>7.4869331820082204E-3</v>
      </c>
      <c r="Z2730" s="63">
        <v>13.9492966987891</v>
      </c>
      <c r="AA2730" s="23">
        <v>0.18412751120748</v>
      </c>
      <c r="AB2730" s="63">
        <v>35.319366830401101</v>
      </c>
      <c r="AC2730" s="23">
        <v>0.254308828703943</v>
      </c>
      <c r="AD2730" s="63">
        <v>45.498180117923802</v>
      </c>
      <c r="AE2730" s="23">
        <v>0.274254064677807</v>
      </c>
      <c r="AF2730" s="64">
        <v>39.6187480517547</v>
      </c>
      <c r="AG2730" s="23">
        <v>1.00552329713537E-2</v>
      </c>
      <c r="AH2730" s="63">
        <v>-5.0893025036202699</v>
      </c>
      <c r="AI2730" s="23">
        <v>2.79619486882439E-2</v>
      </c>
      <c r="AJ2730" s="63">
        <v>12.8823078410351</v>
      </c>
      <c r="AK2730" s="23">
        <v>0.42640000000014</v>
      </c>
      <c r="AL2730" s="23">
        <v>7.5667199964300394E-2</v>
      </c>
      <c r="AM2730" s="63">
        <v>33.089462157629903</v>
      </c>
      <c r="AN2730" s="19"/>
      <c r="AO2730" s="26">
        <v>3.7761995496111901E-2</v>
      </c>
      <c r="AP2730" s="26">
        <v>-6.3577415783584001E-2</v>
      </c>
      <c r="AQ2730" s="26">
        <v>0.100015578749735</v>
      </c>
      <c r="AR2730" s="26">
        <v>-0.121229531744611</v>
      </c>
      <c r="AS2730" s="24">
        <v>7</v>
      </c>
      <c r="AT2730" s="24">
        <v>5</v>
      </c>
      <c r="AU2730" s="24">
        <v>8</v>
      </c>
      <c r="AV2730" s="25">
        <v>4</v>
      </c>
      <c r="AW2730" s="19"/>
      <c r="AX2730" s="29">
        <v>0.19412635223008701</v>
      </c>
      <c r="AY2730" s="30">
        <v>0.84417094630043699</v>
      </c>
      <c r="AZ2730" s="30">
        <v>1.27202533265881</v>
      </c>
      <c r="BA2730" s="30">
        <v>1.1622053635146601</v>
      </c>
      <c r="BB2730" s="62">
        <v>1.99200066640151E-2</v>
      </c>
      <c r="BC2730" s="108">
        <v>-25.103984972462101</v>
      </c>
      <c r="BD2730" s="22">
        <v>43843</v>
      </c>
      <c r="BE2730" s="22">
        <v>43913</v>
      </c>
      <c r="BF2730" s="24"/>
      <c r="BG2730" s="22"/>
    </row>
    <row r="2731" spans="2:59" x14ac:dyDescent="0.25">
      <c r="B2731" s="17" t="s">
        <v>2745</v>
      </c>
      <c r="C2731" s="17" t="s">
        <v>7011</v>
      </c>
      <c r="D2731" s="17" t="s">
        <v>3452</v>
      </c>
      <c r="E2731" s="20" t="s">
        <v>7322</v>
      </c>
      <c r="F2731" s="20" t="s">
        <v>3160</v>
      </c>
      <c r="G2731" s="82" t="s">
        <v>7251</v>
      </c>
      <c r="H2731" s="85" t="s">
        <v>7280</v>
      </c>
      <c r="I2731" s="21" t="s">
        <v>7417</v>
      </c>
      <c r="J2731" s="21" t="s">
        <v>8902</v>
      </c>
      <c r="L2731" s="22">
        <v>44015</v>
      </c>
      <c r="M2731" s="98">
        <v>1369.0047999993001</v>
      </c>
      <c r="N2731" s="94">
        <v>1369.0047999993001</v>
      </c>
      <c r="O2731" s="94">
        <v>1436.5855000000399</v>
      </c>
      <c r="P2731" s="62">
        <f t="shared" si="42"/>
        <v>0.95295741186254634</v>
      </c>
      <c r="Q2731" s="22">
        <v>43843</v>
      </c>
      <c r="R2731" s="99">
        <v>142.95599999999999</v>
      </c>
      <c r="S2731" s="99">
        <v>131.78940076327299</v>
      </c>
      <c r="T2731" s="19"/>
      <c r="U2731" s="23">
        <v>1.36591976843192E-3</v>
      </c>
      <c r="V2731" s="63">
        <v>-0.421429309972154</v>
      </c>
      <c r="W2731" s="23">
        <v>9.1250544825015795E-2</v>
      </c>
      <c r="X2731" s="63">
        <v>-0.47771548216405801</v>
      </c>
      <c r="Y2731" s="23">
        <v>2.8199726166349098E-3</v>
      </c>
      <c r="Z2731" s="63">
        <v>13.4826006422518</v>
      </c>
      <c r="AA2731" s="23">
        <v>0.17019739083480101</v>
      </c>
      <c r="AB2731" s="63">
        <v>33.9263547931332</v>
      </c>
      <c r="AC2731" s="23">
        <v>0.22756423505430601</v>
      </c>
      <c r="AD2731" s="63">
        <v>42.823720752960099</v>
      </c>
      <c r="AE2731" s="23">
        <v>0.25046794191439398</v>
      </c>
      <c r="AF2731" s="64">
        <v>37.2401357754134</v>
      </c>
      <c r="AG2731" s="23">
        <v>9.8757982523238804E-3</v>
      </c>
      <c r="AH2731" s="63">
        <v>-5.1072459755232602</v>
      </c>
      <c r="AI2731" s="23">
        <v>2.2904385225047001E-2</v>
      </c>
      <c r="AJ2731" s="63">
        <v>12.3765514947154</v>
      </c>
      <c r="AK2731" s="23">
        <v>0.36900479999894698</v>
      </c>
      <c r="AL2731" s="23">
        <v>8.1434080990293298E-2</v>
      </c>
      <c r="AM2731" s="63">
        <v>35.530650242639197</v>
      </c>
      <c r="AN2731" s="19"/>
      <c r="AO2731" s="26">
        <v>3.7713448920840199E-2</v>
      </c>
      <c r="AP2731" s="26">
        <v>-6.3564130735394395E-2</v>
      </c>
      <c r="AQ2731" s="26">
        <v>9.8549585893197206E-2</v>
      </c>
      <c r="AR2731" s="26">
        <v>-0.12159383585822101</v>
      </c>
      <c r="AS2731" s="24">
        <v>7</v>
      </c>
      <c r="AT2731" s="24">
        <v>5</v>
      </c>
      <c r="AU2731" s="24">
        <v>8</v>
      </c>
      <c r="AV2731" s="25">
        <v>4</v>
      </c>
      <c r="AW2731" s="19"/>
      <c r="AX2731" s="29">
        <v>0.19404331435274799</v>
      </c>
      <c r="AY2731" s="30">
        <v>0.77786962830487005</v>
      </c>
      <c r="AZ2731" s="30">
        <v>1.21868177038959</v>
      </c>
      <c r="BA2731" s="30">
        <v>1.06873555972379</v>
      </c>
      <c r="BB2731" s="62">
        <v>1.99108173686545E-2</v>
      </c>
      <c r="BC2731" s="108">
        <v>-25.213814283954001</v>
      </c>
      <c r="BD2731" s="22">
        <v>43843</v>
      </c>
      <c r="BE2731" s="22">
        <v>43913</v>
      </c>
      <c r="BF2731" s="24"/>
      <c r="BG2731" s="22"/>
    </row>
    <row r="2732" spans="2:59" x14ac:dyDescent="0.25">
      <c r="B2732" s="17" t="s">
        <v>2746</v>
      </c>
      <c r="C2732" s="17" t="s">
        <v>7012</v>
      </c>
      <c r="D2732" s="17" t="s">
        <v>3453</v>
      </c>
      <c r="E2732" s="20" t="s">
        <v>7289</v>
      </c>
      <c r="F2732" s="20" t="s">
        <v>3160</v>
      </c>
      <c r="G2732" s="82" t="s">
        <v>7250</v>
      </c>
      <c r="H2732" s="85" t="s">
        <v>7258</v>
      </c>
      <c r="I2732" s="21" t="s">
        <v>7417</v>
      </c>
      <c r="J2732" s="21" t="s">
        <v>8903</v>
      </c>
      <c r="L2732" s="22">
        <v>44015</v>
      </c>
      <c r="M2732" s="98">
        <v>834.21239999961097</v>
      </c>
      <c r="N2732" s="94">
        <v>834.21239999961097</v>
      </c>
      <c r="O2732" s="94">
        <v>1101.8679000008899</v>
      </c>
      <c r="P2732" s="62">
        <f t="shared" si="42"/>
        <v>0.75708930262778074</v>
      </c>
      <c r="Q2732" s="22">
        <v>43756</v>
      </c>
      <c r="R2732" s="99">
        <v>464437.179</v>
      </c>
      <c r="S2732" s="99">
        <v>532692.32005712902</v>
      </c>
      <c r="T2732" s="19"/>
      <c r="U2732" s="23">
        <v>6.54230708823889E-3</v>
      </c>
      <c r="V2732" s="63">
        <v>9.6209422008541906E-2</v>
      </c>
      <c r="W2732" s="23">
        <v>8.8585705210862203E-2</v>
      </c>
      <c r="X2732" s="63">
        <v>-0.74419944357941903</v>
      </c>
      <c r="Y2732" s="23">
        <v>-0.15677461684754199</v>
      </c>
      <c r="Z2732" s="63">
        <v>-2.4768583041732199</v>
      </c>
      <c r="AA2732" s="23">
        <v>-0.23131436103169101</v>
      </c>
      <c r="AB2732" s="63">
        <v>-6.22482039351598</v>
      </c>
      <c r="AC2732" s="23">
        <v>-0.30760429584363003</v>
      </c>
      <c r="AD2732" s="63">
        <v>-10.6931323368335</v>
      </c>
      <c r="AE2732" s="23">
        <v>-0.26570172987150698</v>
      </c>
      <c r="AF2732" s="64">
        <v>-14.3768314031913</v>
      </c>
      <c r="AG2732" s="23">
        <v>6.2009375384150203E-2</v>
      </c>
      <c r="AH2732" s="63">
        <v>0.106111737659376</v>
      </c>
      <c r="AI2732" s="23">
        <v>-0.13345498577560599</v>
      </c>
      <c r="AJ2732" s="63">
        <v>-3.2593856053572399</v>
      </c>
      <c r="AK2732" s="23">
        <v>-0.165787600000913</v>
      </c>
      <c r="AL2732" s="23">
        <v>-1.5196571284832301E-2</v>
      </c>
      <c r="AM2732" s="63">
        <v>-81.855272578424803</v>
      </c>
      <c r="AN2732" s="19"/>
      <c r="AO2732" s="26">
        <v>8.0776685352320798E-2</v>
      </c>
      <c r="AP2732" s="26">
        <v>-0.132549043253675</v>
      </c>
      <c r="AQ2732" s="26">
        <v>0.122453248848615</v>
      </c>
      <c r="AR2732" s="26">
        <v>-0.13456951136147799</v>
      </c>
      <c r="AS2732" s="24">
        <v>5</v>
      </c>
      <c r="AT2732" s="24">
        <v>7</v>
      </c>
      <c r="AU2732" s="24">
        <v>4</v>
      </c>
      <c r="AV2732" s="25">
        <v>8</v>
      </c>
      <c r="AW2732" s="19"/>
      <c r="AX2732" s="29">
        <v>0.31655073487461799</v>
      </c>
      <c r="AY2732" s="30">
        <v>-0.76883672163512495</v>
      </c>
      <c r="AZ2732" s="30">
        <v>-1.5890962927860499</v>
      </c>
      <c r="BA2732" s="30">
        <v>-1.0172629784665299</v>
      </c>
      <c r="BB2732" s="62">
        <v>3.2228392059660098E-2</v>
      </c>
      <c r="BC2732" s="108">
        <v>-45.650009406788698</v>
      </c>
      <c r="BD2732" s="22">
        <v>43756</v>
      </c>
      <c r="BE2732" s="22">
        <v>43908</v>
      </c>
      <c r="BF2732" s="24"/>
      <c r="BG2732" s="22"/>
    </row>
    <row r="2733" spans="2:59" x14ac:dyDescent="0.25">
      <c r="B2733" s="17" t="s">
        <v>2747</v>
      </c>
      <c r="C2733" s="17" t="s">
        <v>7013</v>
      </c>
      <c r="D2733" s="17" t="s">
        <v>3453</v>
      </c>
      <c r="E2733" s="20" t="s">
        <v>7335</v>
      </c>
      <c r="F2733" s="20" t="s">
        <v>3160</v>
      </c>
      <c r="G2733" s="82" t="s">
        <v>7250</v>
      </c>
      <c r="H2733" s="85" t="s">
        <v>7258</v>
      </c>
      <c r="I2733" s="21" t="s">
        <v>7417</v>
      </c>
      <c r="J2733" s="21" t="s">
        <v>8904</v>
      </c>
      <c r="L2733" s="22">
        <v>44015</v>
      </c>
      <c r="M2733" s="98">
        <v>851.30889999959595</v>
      </c>
      <c r="N2733" s="94">
        <v>851.30889999959595</v>
      </c>
      <c r="O2733" s="94">
        <v>1109.85309999995</v>
      </c>
      <c r="P2733" s="62">
        <f t="shared" si="42"/>
        <v>0.76704646768084384</v>
      </c>
      <c r="Q2733" s="22">
        <v>43756</v>
      </c>
      <c r="R2733" s="99">
        <v>6109.35</v>
      </c>
      <c r="S2733" s="99">
        <v>6490.7659770965602</v>
      </c>
      <c r="T2733" s="19"/>
      <c r="U2733" s="23">
        <v>6.5928600870393001E-3</v>
      </c>
      <c r="V2733" s="63">
        <v>0.101264721888583</v>
      </c>
      <c r="W2733" s="23">
        <v>9.0230519937904305E-2</v>
      </c>
      <c r="X2733" s="63">
        <v>-0.57971797087520804</v>
      </c>
      <c r="Y2733" s="23">
        <v>-0.14900230985585899</v>
      </c>
      <c r="Z2733" s="63">
        <v>-1.6996276050049299</v>
      </c>
      <c r="AA2733" s="23">
        <v>-0.21698165357520299</v>
      </c>
      <c r="AB2733" s="63">
        <v>-4.7915496478672104</v>
      </c>
      <c r="AC2733" s="23">
        <v>-0.28156215599679901</v>
      </c>
      <c r="AD2733" s="63">
        <v>-8.08891835215036</v>
      </c>
      <c r="AE2733" s="23">
        <v>-0.22389568566984999</v>
      </c>
      <c r="AF2733" s="64">
        <v>-10.1962269830256</v>
      </c>
      <c r="AG2733" s="23">
        <v>6.2169650662326603E-2</v>
      </c>
      <c r="AH2733" s="63">
        <v>0.12213926547701701</v>
      </c>
      <c r="AI2733" s="23">
        <v>-0.12533581698604401</v>
      </c>
      <c r="AJ2733" s="63">
        <v>-2.44746872640098</v>
      </c>
      <c r="AK2733" s="23">
        <v>-0.14869110000014199</v>
      </c>
      <c r="AL2733" s="23">
        <v>-3.22884409115431E-2</v>
      </c>
      <c r="AM2733" s="63">
        <v>-25.252168436709301</v>
      </c>
      <c r="AN2733" s="19"/>
      <c r="AO2733" s="26">
        <v>8.0831225412112004E-2</v>
      </c>
      <c r="AP2733" s="26">
        <v>-0.13241777558505399</v>
      </c>
      <c r="AQ2733" s="26">
        <v>0.124153158967674</v>
      </c>
      <c r="AR2733" s="26">
        <v>-0.13321625080250701</v>
      </c>
      <c r="AS2733" s="24">
        <v>5</v>
      </c>
      <c r="AT2733" s="24">
        <v>7</v>
      </c>
      <c r="AU2733" s="24">
        <v>4</v>
      </c>
      <c r="AV2733" s="25">
        <v>8</v>
      </c>
      <c r="AW2733" s="19"/>
      <c r="AX2733" s="29">
        <v>0.31645996461535097</v>
      </c>
      <c r="AY2733" s="30">
        <v>-0.72652669192302699</v>
      </c>
      <c r="AZ2733" s="30">
        <v>-1.2671089363775501</v>
      </c>
      <c r="BA2733" s="30">
        <v>-0.96321158480259295</v>
      </c>
      <c r="BB2733" s="62">
        <v>3.2221847340006202E-2</v>
      </c>
      <c r="BC2733" s="108">
        <v>-45.231418464274597</v>
      </c>
      <c r="BD2733" s="22">
        <v>43756</v>
      </c>
      <c r="BE2733" s="22">
        <v>43908</v>
      </c>
      <c r="BF2733" s="24"/>
      <c r="BG2733" s="22"/>
    </row>
    <row r="2734" spans="2:59" x14ac:dyDescent="0.25">
      <c r="B2734" s="17" t="s">
        <v>2748</v>
      </c>
      <c r="C2734" s="17" t="s">
        <v>7014</v>
      </c>
      <c r="D2734" s="17" t="s">
        <v>3453</v>
      </c>
      <c r="E2734" s="20" t="s">
        <v>7336</v>
      </c>
      <c r="F2734" s="20" t="s">
        <v>3160</v>
      </c>
      <c r="G2734" s="82" t="s">
        <v>7250</v>
      </c>
      <c r="H2734" s="85" t="s">
        <v>7258</v>
      </c>
      <c r="I2734" s="21" t="s">
        <v>7417</v>
      </c>
      <c r="J2734" s="21" t="s">
        <v>8905</v>
      </c>
      <c r="L2734" s="22">
        <v>44015</v>
      </c>
      <c r="M2734" s="98">
        <v>1001.41949999984</v>
      </c>
      <c r="N2734" s="94">
        <v>1001.41949999984</v>
      </c>
      <c r="O2734" s="94">
        <v>1250.83060000092</v>
      </c>
      <c r="P2734" s="62">
        <f t="shared" si="42"/>
        <v>0.80060361490924792</v>
      </c>
      <c r="Q2734" s="22">
        <v>43756</v>
      </c>
      <c r="R2734" s="99">
        <v>941.41099999999994</v>
      </c>
      <c r="S2734" s="99">
        <v>998.66497709941905</v>
      </c>
      <c r="T2734" s="19"/>
      <c r="U2734" s="23">
        <v>6.6101860866183398E-3</v>
      </c>
      <c r="V2734" s="63">
        <v>0.10299732184648699</v>
      </c>
      <c r="W2734" s="23">
        <v>9.1232995175232603E-2</v>
      </c>
      <c r="X2734" s="63">
        <v>-0.47947044714237602</v>
      </c>
      <c r="Y2734" s="23">
        <v>-0.119272491379961</v>
      </c>
      <c r="Z2734" s="63">
        <v>1.2733542425849</v>
      </c>
      <c r="AA2734" s="23">
        <v>-0.180331498458982</v>
      </c>
      <c r="AB2734" s="63">
        <v>-1.1265341362450301</v>
      </c>
      <c r="AC2734" s="23">
        <v>-0.22167922352324201</v>
      </c>
      <c r="AD2734" s="63">
        <v>-2.10062510479474</v>
      </c>
      <c r="AE2734" s="23">
        <v>-0.135076051194192</v>
      </c>
      <c r="AF2734" s="64">
        <v>-1.31426353545976</v>
      </c>
      <c r="AG2734" s="23">
        <v>6.2225313395174502E-2</v>
      </c>
      <c r="AH2734" s="63">
        <v>0.12770553876180199</v>
      </c>
      <c r="AI2734" s="23">
        <v>-9.4684452959918397E-2</v>
      </c>
      <c r="AJ2734" s="63">
        <v>0.61766767621156804</v>
      </c>
      <c r="AK2734" s="23">
        <v>1.4195000003383001E-3</v>
      </c>
      <c r="AL2734" s="23">
        <v>2.89249230263522E-4</v>
      </c>
      <c r="AM2734" s="63">
        <v>-10.241108436646799</v>
      </c>
      <c r="AN2734" s="19"/>
      <c r="AO2734" s="26">
        <v>8.0850046577397694E-2</v>
      </c>
      <c r="AP2734" s="26">
        <v>-0.132370457277866</v>
      </c>
      <c r="AQ2734" s="26">
        <v>0.13126457633014099</v>
      </c>
      <c r="AR2734" s="26">
        <v>-0.12839973666457799</v>
      </c>
      <c r="AS2734" s="24">
        <v>5</v>
      </c>
      <c r="AT2734" s="24">
        <v>7</v>
      </c>
      <c r="AU2734" s="24">
        <v>5</v>
      </c>
      <c r="AV2734" s="25">
        <v>7</v>
      </c>
      <c r="AW2734" s="19"/>
      <c r="AX2734" s="29">
        <v>0.31666150498902401</v>
      </c>
      <c r="AY2734" s="30">
        <v>-0.61141841297285304</v>
      </c>
      <c r="AZ2734" s="30">
        <v>-0.416366707356701</v>
      </c>
      <c r="BA2734" s="30">
        <v>-0.81383510372234003</v>
      </c>
      <c r="BB2734" s="62">
        <v>3.2244389538900603E-2</v>
      </c>
      <c r="BC2734" s="108">
        <v>-44.609150111966301</v>
      </c>
      <c r="BD2734" s="22">
        <v>43756</v>
      </c>
      <c r="BE2734" s="22">
        <v>43908</v>
      </c>
      <c r="BF2734" s="24"/>
      <c r="BG2734" s="22"/>
    </row>
    <row r="2735" spans="2:59" x14ac:dyDescent="0.25">
      <c r="B2735" s="17" t="s">
        <v>2749</v>
      </c>
      <c r="C2735" s="17" t="s">
        <v>7015</v>
      </c>
      <c r="D2735" s="17" t="s">
        <v>3453</v>
      </c>
      <c r="E2735" s="20" t="s">
        <v>7290</v>
      </c>
      <c r="F2735" s="20" t="s">
        <v>3160</v>
      </c>
      <c r="G2735" s="82" t="s">
        <v>7250</v>
      </c>
      <c r="H2735" s="85" t="s">
        <v>7258</v>
      </c>
      <c r="I2735" s="21" t="s">
        <v>7417</v>
      </c>
      <c r="J2735" s="21" t="s">
        <v>8906</v>
      </c>
      <c r="L2735" s="22">
        <v>44015</v>
      </c>
      <c r="M2735" s="98">
        <v>896.44409999996401</v>
      </c>
      <c r="N2735" s="94">
        <v>896.44409999996401</v>
      </c>
      <c r="O2735" s="94">
        <v>1179.0870999991901</v>
      </c>
      <c r="P2735" s="62">
        <f t="shared" si="42"/>
        <v>0.76028658103424229</v>
      </c>
      <c r="Q2735" s="22">
        <v>43756</v>
      </c>
      <c r="R2735" s="99">
        <v>896084.57900000003</v>
      </c>
      <c r="S2735" s="99">
        <v>1070236.44776367</v>
      </c>
      <c r="T2735" s="19"/>
      <c r="U2735" s="23">
        <v>6.5587030985625504E-3</v>
      </c>
      <c r="V2735" s="63">
        <v>9.7849023040907895E-2</v>
      </c>
      <c r="W2735" s="23">
        <v>8.9116682833264294E-2</v>
      </c>
      <c r="X2735" s="63">
        <v>-0.69110168133920502</v>
      </c>
      <c r="Y2735" s="23">
        <v>-0.154275758768636</v>
      </c>
      <c r="Z2735" s="63">
        <v>-2.2269724962825399</v>
      </c>
      <c r="AA2735" s="23">
        <v>-0.22672032892296601</v>
      </c>
      <c r="AB2735" s="63">
        <v>-5.7654171826434304</v>
      </c>
      <c r="AC2735" s="23">
        <v>-0.29930899664410399</v>
      </c>
      <c r="AD2735" s="63">
        <v>-9.8636024168808891</v>
      </c>
      <c r="AE2735" s="23">
        <v>-0.25246931910252901</v>
      </c>
      <c r="AF2735" s="64">
        <v>-13.0535903262935</v>
      </c>
      <c r="AG2735" s="23">
        <v>6.2061176406132297E-2</v>
      </c>
      <c r="AH2735" s="63">
        <v>0.11129183985758601</v>
      </c>
      <c r="AI2735" s="23">
        <v>-0.130844682585157</v>
      </c>
      <c r="AJ2735" s="63">
        <v>-2.99835528631229</v>
      </c>
      <c r="AK2735" s="23">
        <v>-0.10355590000021</v>
      </c>
      <c r="AL2735" s="23">
        <v>-9.1926441500618204E-3</v>
      </c>
      <c r="AM2735" s="63">
        <v>-75.632102578412699</v>
      </c>
      <c r="AN2735" s="19"/>
      <c r="AO2735" s="26">
        <v>8.0794134732132095E-2</v>
      </c>
      <c r="AP2735" s="26">
        <v>-0.13250682062789601</v>
      </c>
      <c r="AQ2735" s="26">
        <v>0.12300095309547</v>
      </c>
      <c r="AR2735" s="26">
        <v>-0.134133193377202</v>
      </c>
      <c r="AS2735" s="24">
        <v>5</v>
      </c>
      <c r="AT2735" s="24">
        <v>7</v>
      </c>
      <c r="AU2735" s="24">
        <v>4</v>
      </c>
      <c r="AV2735" s="25">
        <v>8</v>
      </c>
      <c r="AW2735" s="19"/>
      <c r="AX2735" s="29">
        <v>0.31652132250193998</v>
      </c>
      <c r="AY2735" s="30">
        <v>-0.75527552223775296</v>
      </c>
      <c r="AZ2735" s="30">
        <v>-1.48590670559497</v>
      </c>
      <c r="BA2735" s="30">
        <v>-0.99996639511755303</v>
      </c>
      <c r="BB2735" s="62">
        <v>3.22262653248254E-2</v>
      </c>
      <c r="BC2735" s="108">
        <v>-45.515348272339899</v>
      </c>
      <c r="BD2735" s="22">
        <v>43756</v>
      </c>
      <c r="BE2735" s="22">
        <v>43908</v>
      </c>
      <c r="BF2735" s="24"/>
      <c r="BG2735" s="22"/>
    </row>
    <row r="2736" spans="2:59" x14ac:dyDescent="0.25">
      <c r="B2736" s="17" t="s">
        <v>2750</v>
      </c>
      <c r="C2736" s="17" t="s">
        <v>7016</v>
      </c>
      <c r="D2736" s="17" t="s">
        <v>3453</v>
      </c>
      <c r="E2736" s="20" t="s">
        <v>7315</v>
      </c>
      <c r="F2736" s="20" t="s">
        <v>3160</v>
      </c>
      <c r="G2736" s="82" t="s">
        <v>7250</v>
      </c>
      <c r="H2736" s="85" t="s">
        <v>7258</v>
      </c>
      <c r="I2736" s="21" t="s">
        <v>7417</v>
      </c>
      <c r="J2736" s="21" t="s">
        <v>8907</v>
      </c>
      <c r="L2736" s="22">
        <v>44015</v>
      </c>
      <c r="M2736" s="98">
        <v>1277.1238000001799</v>
      </c>
      <c r="N2736" s="94">
        <v>1277.1238000001799</v>
      </c>
      <c r="O2736" s="94">
        <v>1605.17569999956</v>
      </c>
      <c r="P2736" s="62">
        <f t="shared" si="42"/>
        <v>0.79562866544798183</v>
      </c>
      <c r="Q2736" s="22">
        <v>43756</v>
      </c>
      <c r="R2736" s="99">
        <v>2059767.534</v>
      </c>
      <c r="S2736" s="99">
        <v>2519261.37469141</v>
      </c>
      <c r="T2736" s="19"/>
      <c r="U2736" s="23">
        <v>6.586552141016E-3</v>
      </c>
      <c r="V2736" s="63">
        <v>0.10063392728625301</v>
      </c>
      <c r="W2736" s="23">
        <v>9.0452227410423802E-2</v>
      </c>
      <c r="X2736" s="63">
        <v>-0.55754722362326004</v>
      </c>
      <c r="Y2736" s="23">
        <v>-0.12311524959383</v>
      </c>
      <c r="Z2736" s="63">
        <v>0.88907842119806402</v>
      </c>
      <c r="AA2736" s="23">
        <v>-0.18753143875335801</v>
      </c>
      <c r="AB2736" s="63">
        <v>-1.84652816568268</v>
      </c>
      <c r="AC2736" s="23">
        <v>-0.235269542553287</v>
      </c>
      <c r="AD2736" s="63">
        <v>-3.4596570077992501</v>
      </c>
      <c r="AE2736" s="23">
        <v>-0.15762589617224901</v>
      </c>
      <c r="AF2736" s="64">
        <v>-3.5692480332654699</v>
      </c>
      <c r="AG2736" s="23">
        <v>6.2149429022611002E-2</v>
      </c>
      <c r="AH2736" s="63">
        <v>0.120117101505457</v>
      </c>
      <c r="AI2736" s="23">
        <v>-9.8699748118669994E-2</v>
      </c>
      <c r="AJ2736" s="63">
        <v>0.216138160336413</v>
      </c>
      <c r="AK2736" s="23">
        <v>0.27537653414765401</v>
      </c>
      <c r="AL2736" s="23">
        <v>2.0761303700055599E-2</v>
      </c>
      <c r="AM2736" s="63">
        <v>-37.738859163597198</v>
      </c>
      <c r="AN2736" s="19"/>
      <c r="AO2736" s="26">
        <v>8.08241405121225E-2</v>
      </c>
      <c r="AP2736" s="26">
        <v>-0.132434706548374</v>
      </c>
      <c r="AQ2736" s="26">
        <v>0.13045434858402599</v>
      </c>
      <c r="AR2736" s="26">
        <v>-0.129055521716509</v>
      </c>
      <c r="AS2736" s="24">
        <v>5</v>
      </c>
      <c r="AT2736" s="24">
        <v>7</v>
      </c>
      <c r="AU2736" s="24">
        <v>5</v>
      </c>
      <c r="AV2736" s="25">
        <v>7</v>
      </c>
      <c r="AW2736" s="19"/>
      <c r="AX2736" s="29">
        <v>0.31670591960428301</v>
      </c>
      <c r="AY2736" s="30">
        <v>-0.63269882579061199</v>
      </c>
      <c r="AZ2736" s="30">
        <v>-0.58145246348158297</v>
      </c>
      <c r="BA2736" s="30">
        <v>-0.84135520392373997</v>
      </c>
      <c r="BB2736" s="62">
        <v>3.2247602856878103E-2</v>
      </c>
      <c r="BC2736" s="108">
        <v>-44.812265722663099</v>
      </c>
      <c r="BD2736" s="22">
        <v>43756</v>
      </c>
      <c r="BE2736" s="22">
        <v>43908</v>
      </c>
      <c r="BF2736" s="24"/>
      <c r="BG2736" s="22"/>
    </row>
    <row r="2737" spans="2:59" x14ac:dyDescent="0.25">
      <c r="B2737" s="17" t="s">
        <v>2751</v>
      </c>
      <c r="C2737" s="17" t="s">
        <v>7017</v>
      </c>
      <c r="D2737" s="17" t="s">
        <v>3453</v>
      </c>
      <c r="E2737" s="20" t="s">
        <v>7291</v>
      </c>
      <c r="F2737" s="20" t="s">
        <v>3160</v>
      </c>
      <c r="G2737" s="82" t="s">
        <v>7250</v>
      </c>
      <c r="H2737" s="85" t="s">
        <v>7258</v>
      </c>
      <c r="I2737" s="21" t="s">
        <v>7417</v>
      </c>
      <c r="J2737" s="21" t="s">
        <v>8908</v>
      </c>
      <c r="L2737" s="22">
        <v>44015</v>
      </c>
      <c r="M2737" s="98">
        <v>726.32280000019796</v>
      </c>
      <c r="N2737" s="94">
        <v>726.32280000019796</v>
      </c>
      <c r="O2737" s="94">
        <v>907.73390000034101</v>
      </c>
      <c r="P2737" s="62">
        <f t="shared" si="42"/>
        <v>0.80014947111694856</v>
      </c>
      <c r="Q2737" s="22">
        <v>43756</v>
      </c>
      <c r="R2737" s="99">
        <v>1187609.2180000001</v>
      </c>
      <c r="S2737" s="99">
        <v>1375708.43935547</v>
      </c>
      <c r="T2737" s="19"/>
      <c r="U2737" s="23">
        <v>6.6085107373510298E-3</v>
      </c>
      <c r="V2737" s="63">
        <v>0.102829786919756</v>
      </c>
      <c r="W2737" s="23">
        <v>9.1167544171185E-2</v>
      </c>
      <c r="X2737" s="63">
        <v>-0.48601554754713999</v>
      </c>
      <c r="Y2737" s="23">
        <v>-0.11961971868731799</v>
      </c>
      <c r="Z2737" s="63">
        <v>1.2386315118492299</v>
      </c>
      <c r="AA2737" s="23">
        <v>-0.180996374644456</v>
      </c>
      <c r="AB2737" s="63">
        <v>-1.19302175479243</v>
      </c>
      <c r="AC2737" s="23">
        <v>-0.222926282380358</v>
      </c>
      <c r="AD2737" s="63">
        <v>-2.2253309905063401</v>
      </c>
      <c r="AE2737" s="23">
        <v>-0.13715368731296601</v>
      </c>
      <c r="AF2737" s="64">
        <v>-1.52202714733721</v>
      </c>
      <c r="AG2737" s="23">
        <v>6.2219106855991399E-2</v>
      </c>
      <c r="AH2737" s="63">
        <v>0.127084884843498</v>
      </c>
      <c r="AI2737" s="23">
        <v>-9.50475499384629E-2</v>
      </c>
      <c r="AJ2737" s="63">
        <v>0.581357978357119</v>
      </c>
      <c r="AK2737" s="23">
        <v>-0.273677199999802</v>
      </c>
      <c r="AL2737" s="23">
        <v>-2.6651388005120701E-2</v>
      </c>
      <c r="AM2737" s="63">
        <v>-92.644232578342795</v>
      </c>
      <c r="AN2737" s="19"/>
      <c r="AO2737" s="26">
        <v>8.0847676041303204E-2</v>
      </c>
      <c r="AP2737" s="26">
        <v>-0.13237783903241501</v>
      </c>
      <c r="AQ2737" s="26">
        <v>0.131195931548136</v>
      </c>
      <c r="AR2737" s="26">
        <v>-0.12846512933901999</v>
      </c>
      <c r="AS2737" s="24">
        <v>5</v>
      </c>
      <c r="AT2737" s="24">
        <v>7</v>
      </c>
      <c r="AU2737" s="24">
        <v>5</v>
      </c>
      <c r="AV2737" s="25">
        <v>7</v>
      </c>
      <c r="AW2737" s="19"/>
      <c r="AX2737" s="29">
        <v>0.31666764818102799</v>
      </c>
      <c r="AY2737" s="30">
        <v>-0.61339155938367196</v>
      </c>
      <c r="AZ2737" s="30">
        <v>-0.43169945155022998</v>
      </c>
      <c r="BA2737" s="30">
        <v>-0.81638882465904306</v>
      </c>
      <c r="BB2737" s="62">
        <v>3.2244878104793297E-2</v>
      </c>
      <c r="BC2737" s="108">
        <v>-44.628343174175797</v>
      </c>
      <c r="BD2737" s="22">
        <v>43756</v>
      </c>
      <c r="BE2737" s="22">
        <v>43908</v>
      </c>
      <c r="BF2737" s="24"/>
      <c r="BG2737" s="22"/>
    </row>
    <row r="2738" spans="2:59" x14ac:dyDescent="0.25">
      <c r="B2738" s="17" t="s">
        <v>2752</v>
      </c>
      <c r="C2738" s="17" t="s">
        <v>7018</v>
      </c>
      <c r="D2738" s="17" t="s">
        <v>3453</v>
      </c>
      <c r="E2738" s="20" t="s">
        <v>7292</v>
      </c>
      <c r="F2738" s="20" t="s">
        <v>3160</v>
      </c>
      <c r="G2738" s="82" t="s">
        <v>7250</v>
      </c>
      <c r="H2738" s="85" t="s">
        <v>7258</v>
      </c>
      <c r="I2738" s="21" t="s">
        <v>7417</v>
      </c>
      <c r="J2738" s="21" t="s">
        <v>8909</v>
      </c>
      <c r="L2738" s="22">
        <v>44015</v>
      </c>
      <c r="M2738" s="98">
        <v>971.654199999757</v>
      </c>
      <c r="N2738" s="94">
        <v>971.654199999757</v>
      </c>
      <c r="O2738" s="94">
        <v>1268.3526000008001</v>
      </c>
      <c r="P2738" s="62">
        <f t="shared" si="42"/>
        <v>0.7660757741965003</v>
      </c>
      <c r="Q2738" s="22">
        <v>43756</v>
      </c>
      <c r="R2738" s="99">
        <v>268217.326</v>
      </c>
      <c r="S2738" s="99">
        <v>503335.36049609398</v>
      </c>
      <c r="T2738" s="19"/>
      <c r="U2738" s="23">
        <v>6.5881434966286196E-3</v>
      </c>
      <c r="V2738" s="63">
        <v>0.10079306284751501</v>
      </c>
      <c r="W2738" s="23">
        <v>9.0073335764900606E-2</v>
      </c>
      <c r="X2738" s="63">
        <v>-0.59543638817558497</v>
      </c>
      <c r="Y2738" s="23">
        <v>-0.14975924460668499</v>
      </c>
      <c r="Z2738" s="63">
        <v>-1.7753210800874499</v>
      </c>
      <c r="AA2738" s="23">
        <v>-0.21838186721375699</v>
      </c>
      <c r="AB2738" s="63">
        <v>-4.93157101172255</v>
      </c>
      <c r="AC2738" s="23">
        <v>-0.28412647857126999</v>
      </c>
      <c r="AD2738" s="63">
        <v>-8.3453506095975207</v>
      </c>
      <c r="AE2738" s="23">
        <v>-0.228047637513664</v>
      </c>
      <c r="AF2738" s="64">
        <v>-10.611422167407</v>
      </c>
      <c r="AG2738" s="23">
        <v>6.2154547109457801E-2</v>
      </c>
      <c r="AH2738" s="63">
        <v>0.120628910190135</v>
      </c>
      <c r="AI2738" s="23">
        <v>-0.126126243611943</v>
      </c>
      <c r="AJ2738" s="63">
        <v>-2.5265113889909099</v>
      </c>
      <c r="AK2738" s="23">
        <v>-2.8345800000352001E-2</v>
      </c>
      <c r="AL2738" s="23">
        <v>-2.4262625101982801E-3</v>
      </c>
      <c r="AM2738" s="63">
        <v>-68.111092578386902</v>
      </c>
      <c r="AN2738" s="19"/>
      <c r="AO2738" s="26">
        <v>8.0825926344987198E-2</v>
      </c>
      <c r="AP2738" s="26">
        <v>-0.13243061541201301</v>
      </c>
      <c r="AQ2738" s="26">
        <v>0.12398731783294401</v>
      </c>
      <c r="AR2738" s="26">
        <v>-0.133347346152732</v>
      </c>
      <c r="AS2738" s="24">
        <v>5</v>
      </c>
      <c r="AT2738" s="24">
        <v>7</v>
      </c>
      <c r="AU2738" s="24">
        <v>4</v>
      </c>
      <c r="AV2738" s="25">
        <v>8</v>
      </c>
      <c r="AW2738" s="19"/>
      <c r="AX2738" s="29">
        <v>0.31646871001576099</v>
      </c>
      <c r="AY2738" s="30">
        <v>-0.73066409912371499</v>
      </c>
      <c r="AZ2738" s="30">
        <v>-1.29859238548124</v>
      </c>
      <c r="BA2738" s="30">
        <v>-0.96850809310217301</v>
      </c>
      <c r="BB2738" s="62">
        <v>3.22224741655373E-2</v>
      </c>
      <c r="BC2738" s="108">
        <v>-45.272119125234902</v>
      </c>
      <c r="BD2738" s="22">
        <v>43756</v>
      </c>
      <c r="BE2738" s="22">
        <v>43908</v>
      </c>
      <c r="BF2738" s="24"/>
      <c r="BG2738" s="22"/>
    </row>
    <row r="2739" spans="2:59" x14ac:dyDescent="0.25">
      <c r="B2739" s="17" t="s">
        <v>2753</v>
      </c>
      <c r="C2739" s="17" t="s">
        <v>7019</v>
      </c>
      <c r="D2739" s="17" t="s">
        <v>3453</v>
      </c>
      <c r="E2739" s="20" t="s">
        <v>7293</v>
      </c>
      <c r="F2739" s="20" t="s">
        <v>3160</v>
      </c>
      <c r="G2739" s="82" t="s">
        <v>7250</v>
      </c>
      <c r="H2739" s="85" t="s">
        <v>7258</v>
      </c>
      <c r="I2739" s="21" t="s">
        <v>7417</v>
      </c>
      <c r="J2739" s="21" t="s">
        <v>8910</v>
      </c>
      <c r="L2739" s="22">
        <v>44015</v>
      </c>
      <c r="M2739" s="98">
        <v>775.98599999956798</v>
      </c>
      <c r="N2739" s="94">
        <v>775.98599999956798</v>
      </c>
      <c r="O2739" s="94">
        <v>1010.37849999964</v>
      </c>
      <c r="P2739" s="62">
        <f t="shared" si="42"/>
        <v>0.76801515471661808</v>
      </c>
      <c r="Q2739" s="22">
        <v>43756</v>
      </c>
      <c r="R2739" s="99">
        <v>1541374.01</v>
      </c>
      <c r="S2739" s="99">
        <v>1866686.68025977</v>
      </c>
      <c r="T2739" s="19"/>
      <c r="U2739" s="23">
        <v>6.5978751827060504E-3</v>
      </c>
      <c r="V2739" s="63">
        <v>0.101766231455258</v>
      </c>
      <c r="W2739" s="23">
        <v>9.0392345982836603E-2</v>
      </c>
      <c r="X2739" s="63">
        <v>-0.56353536638198398</v>
      </c>
      <c r="Y2739" s="23">
        <v>-0.14824839500666701</v>
      </c>
      <c r="Z2739" s="63">
        <v>-1.6242361200857001</v>
      </c>
      <c r="AA2739" s="23">
        <v>-0.21558261125581299</v>
      </c>
      <c r="AB2739" s="63">
        <v>-4.6516454159282103</v>
      </c>
      <c r="AC2739" s="23">
        <v>-0.27899315151997101</v>
      </c>
      <c r="AD2739" s="63">
        <v>-7.8320179044676497</v>
      </c>
      <c r="AE2739" s="23">
        <v>-0.219731417860312</v>
      </c>
      <c r="AF2739" s="64">
        <v>-9.7798002020717796</v>
      </c>
      <c r="AG2739" s="23">
        <v>6.2185513499571202E-2</v>
      </c>
      <c r="AH2739" s="63">
        <v>0.123725549201481</v>
      </c>
      <c r="AI2739" s="23">
        <v>-0.124547839416628</v>
      </c>
      <c r="AJ2739" s="63">
        <v>-2.3686709694593402</v>
      </c>
      <c r="AK2739" s="23">
        <v>-0.22401400000031599</v>
      </c>
      <c r="AL2739" s="23">
        <v>-2.1197661940277598E-2</v>
      </c>
      <c r="AM2739" s="63">
        <v>-87.677912578452407</v>
      </c>
      <c r="AN2739" s="19"/>
      <c r="AO2739" s="26">
        <v>8.0836384042486303E-2</v>
      </c>
      <c r="AP2739" s="26">
        <v>-0.13240519386730701</v>
      </c>
      <c r="AQ2739" s="26">
        <v>0.124316278555925</v>
      </c>
      <c r="AR2739" s="26">
        <v>-0.13308513971875099</v>
      </c>
      <c r="AS2739" s="24">
        <v>5</v>
      </c>
      <c r="AT2739" s="24">
        <v>7</v>
      </c>
      <c r="AU2739" s="24">
        <v>4</v>
      </c>
      <c r="AV2739" s="25">
        <v>8</v>
      </c>
      <c r="AW2739" s="19"/>
      <c r="AX2739" s="29">
        <v>0.316451225221972</v>
      </c>
      <c r="AY2739" s="30">
        <v>-0.72240124854033605</v>
      </c>
      <c r="AZ2739" s="30">
        <v>-1.2357044998170701</v>
      </c>
      <c r="BA2739" s="30">
        <v>-0.95792700260790298</v>
      </c>
      <c r="BB2739" s="62">
        <v>3.2221216242433001E-2</v>
      </c>
      <c r="BC2739" s="108">
        <v>-45.190807207429302</v>
      </c>
      <c r="BD2739" s="22">
        <v>43756</v>
      </c>
      <c r="BE2739" s="22">
        <v>43908</v>
      </c>
      <c r="BF2739" s="24"/>
      <c r="BG2739" s="22"/>
    </row>
    <row r="2740" spans="2:59" x14ac:dyDescent="0.25">
      <c r="B2740" s="17" t="s">
        <v>2754</v>
      </c>
      <c r="C2740" s="17" t="s">
        <v>7020</v>
      </c>
      <c r="D2740" s="17" t="s">
        <v>3453</v>
      </c>
      <c r="E2740" s="20" t="s">
        <v>7337</v>
      </c>
      <c r="F2740" s="20" t="s">
        <v>3160</v>
      </c>
      <c r="G2740" s="82" t="s">
        <v>7250</v>
      </c>
      <c r="H2740" s="85" t="s">
        <v>7258</v>
      </c>
      <c r="I2740" s="21" t="s">
        <v>7417</v>
      </c>
      <c r="J2740" s="21" t="s">
        <v>8911</v>
      </c>
      <c r="L2740" s="22">
        <v>44015</v>
      </c>
      <c r="M2740" s="98">
        <v>814.62330000009399</v>
      </c>
      <c r="N2740" s="94">
        <v>814.62330000009399</v>
      </c>
      <c r="O2740" s="94">
        <v>1016.93599999975</v>
      </c>
      <c r="P2740" s="62">
        <f t="shared" si="42"/>
        <v>0.80105660533238499</v>
      </c>
      <c r="Q2740" s="22">
        <v>43756</v>
      </c>
      <c r="R2740" s="99">
        <v>310277.61300000001</v>
      </c>
      <c r="S2740" s="99">
        <v>392220.41573681601</v>
      </c>
      <c r="T2740" s="19"/>
      <c r="U2740" s="23">
        <v>6.6129838251072198E-3</v>
      </c>
      <c r="V2740" s="63">
        <v>0.10327709569537501</v>
      </c>
      <c r="W2740" s="23">
        <v>9.1310730387776901E-2</v>
      </c>
      <c r="X2740" s="63">
        <v>-0.47169692588795398</v>
      </c>
      <c r="Y2740" s="23">
        <v>-0.118919055139559</v>
      </c>
      <c r="Z2740" s="63">
        <v>1.3086978666251501</v>
      </c>
      <c r="AA2740" s="23">
        <v>-0.17968312667740999</v>
      </c>
      <c r="AB2740" s="63">
        <v>-1.0616969580878499</v>
      </c>
      <c r="AC2740" s="23">
        <v>-0.22043394156120499</v>
      </c>
      <c r="AD2740" s="63">
        <v>-1.9760969085909901</v>
      </c>
      <c r="AE2740" s="23">
        <v>-0.13300029406498701</v>
      </c>
      <c r="AF2740" s="64">
        <v>-1.10668782253924</v>
      </c>
      <c r="AG2740" s="23">
        <v>6.2232998694525997E-2</v>
      </c>
      <c r="AH2740" s="63">
        <v>0.12847406869695999</v>
      </c>
      <c r="AI2740" s="23">
        <v>-9.43154633823724E-2</v>
      </c>
      <c r="AJ2740" s="63">
        <v>0.65456663396616899</v>
      </c>
      <c r="AK2740" s="23">
        <v>-0.18537670000019699</v>
      </c>
      <c r="AL2740" s="23">
        <v>-2.60427424118461E-2</v>
      </c>
      <c r="AM2740" s="63">
        <v>-16.193946790095701</v>
      </c>
      <c r="AN2740" s="19"/>
      <c r="AO2740" s="26">
        <v>8.0852579662023305E-2</v>
      </c>
      <c r="AP2740" s="26">
        <v>-0.13236642674382901</v>
      </c>
      <c r="AQ2740" s="26">
        <v>0.13134434904350201</v>
      </c>
      <c r="AR2740" s="26">
        <v>-0.12834708806985901</v>
      </c>
      <c r="AS2740" s="24">
        <v>5</v>
      </c>
      <c r="AT2740" s="24">
        <v>7</v>
      </c>
      <c r="AU2740" s="24">
        <v>5</v>
      </c>
      <c r="AV2740" s="25">
        <v>7</v>
      </c>
      <c r="AW2740" s="19"/>
      <c r="AX2740" s="29">
        <v>0.316659851554141</v>
      </c>
      <c r="AY2740" s="30">
        <v>-0.60951117088825402</v>
      </c>
      <c r="AZ2740" s="30">
        <v>-0.40160550707378201</v>
      </c>
      <c r="BA2740" s="30">
        <v>-0.81136496481485698</v>
      </c>
      <c r="BB2740" s="62">
        <v>3.2244318779230501E-2</v>
      </c>
      <c r="BC2740" s="108">
        <v>-44.591488549893299</v>
      </c>
      <c r="BD2740" s="22">
        <v>43756</v>
      </c>
      <c r="BE2740" s="22">
        <v>43908</v>
      </c>
      <c r="BF2740" s="24"/>
      <c r="BG2740" s="22"/>
    </row>
    <row r="2741" spans="2:59" x14ac:dyDescent="0.25">
      <c r="B2741" s="17" t="s">
        <v>2755</v>
      </c>
      <c r="C2741" s="17" t="s">
        <v>7021</v>
      </c>
      <c r="D2741" s="17" t="s">
        <v>3453</v>
      </c>
      <c r="E2741" s="20" t="s">
        <v>7294</v>
      </c>
      <c r="F2741" s="20" t="s">
        <v>3160</v>
      </c>
      <c r="G2741" s="82" t="s">
        <v>7250</v>
      </c>
      <c r="H2741" s="85" t="s">
        <v>7258</v>
      </c>
      <c r="I2741" s="21" t="s">
        <v>7417</v>
      </c>
      <c r="J2741" s="21" t="s">
        <v>8912</v>
      </c>
      <c r="L2741" s="22">
        <v>44015</v>
      </c>
      <c r="M2741" s="98">
        <v>898.38129999954299</v>
      </c>
      <c r="N2741" s="94">
        <v>898.38129999954299</v>
      </c>
      <c r="O2741" s="94">
        <v>1163.4727999996401</v>
      </c>
      <c r="P2741" s="62">
        <f t="shared" si="42"/>
        <v>0.77215496571971509</v>
      </c>
      <c r="Q2741" s="22">
        <v>43756</v>
      </c>
      <c r="R2741" s="99">
        <v>23.305</v>
      </c>
      <c r="S2741" s="99">
        <v>877.68348854923204</v>
      </c>
      <c r="T2741" s="19"/>
      <c r="U2741" s="23">
        <v>6.6084142290492301E-3</v>
      </c>
      <c r="V2741" s="63">
        <v>0.10282013608957601</v>
      </c>
      <c r="W2741" s="23">
        <v>9.0965514862618904E-2</v>
      </c>
      <c r="X2741" s="63">
        <v>-0.506218478403753</v>
      </c>
      <c r="Y2741" s="23">
        <v>-0.14543465787486601</v>
      </c>
      <c r="Z2741" s="63">
        <v>-1.3428624069056201</v>
      </c>
      <c r="AA2741" s="23">
        <v>-0.20910587752034199</v>
      </c>
      <c r="AB2741" s="63">
        <v>-4.0039720423810596</v>
      </c>
      <c r="AC2741" s="23">
        <v>-0.27096630218322398</v>
      </c>
      <c r="AD2741" s="63">
        <v>-7.0293329707928898</v>
      </c>
      <c r="AE2741" s="23">
        <v>-0.19218974009359999</v>
      </c>
      <c r="AF2741" s="64">
        <v>-7.0256324254005396</v>
      </c>
      <c r="AG2741" s="23">
        <v>6.2215131181801601E-2</v>
      </c>
      <c r="AH2741" s="63">
        <v>0.126687317424512</v>
      </c>
      <c r="AI2741" s="23">
        <v>-0.12156832261011</v>
      </c>
      <c r="AJ2741" s="63">
        <v>-2.0707192888076</v>
      </c>
      <c r="AK2741" s="23">
        <v>-0.101618700000545</v>
      </c>
      <c r="AL2741" s="23">
        <v>-2.1768131394310299E-2</v>
      </c>
      <c r="AM2741" s="63">
        <v>-19.712407842424</v>
      </c>
      <c r="AN2741" s="19"/>
      <c r="AO2741" s="26">
        <v>8.0848039458942395E-2</v>
      </c>
      <c r="AP2741" s="26">
        <v>-0.132366692292708</v>
      </c>
      <c r="AQ2741" s="26">
        <v>0.12492591174668601</v>
      </c>
      <c r="AR2741" s="26">
        <v>-0.13278900713252401</v>
      </c>
      <c r="AS2741" s="24">
        <v>5</v>
      </c>
      <c r="AT2741" s="24">
        <v>7</v>
      </c>
      <c r="AU2741" s="24">
        <v>4</v>
      </c>
      <c r="AV2741" s="25">
        <v>8</v>
      </c>
      <c r="AW2741" s="19"/>
      <c r="AX2741" s="29">
        <v>0.31639757382188699</v>
      </c>
      <c r="AY2741" s="30">
        <v>-0.70331689897830096</v>
      </c>
      <c r="AZ2741" s="30">
        <v>-1.09053914009382</v>
      </c>
      <c r="BA2741" s="30">
        <v>-0.93336215278486601</v>
      </c>
      <c r="BB2741" s="62">
        <v>3.2216412207890198E-2</v>
      </c>
      <c r="BC2741" s="108">
        <v>-44.9840769805596</v>
      </c>
      <c r="BD2741" s="22">
        <v>43756</v>
      </c>
      <c r="BE2741" s="22">
        <v>43908</v>
      </c>
      <c r="BF2741" s="24"/>
      <c r="BG2741" s="22"/>
    </row>
    <row r="2742" spans="2:59" x14ac:dyDescent="0.25">
      <c r="B2742" s="17" t="s">
        <v>2756</v>
      </c>
      <c r="C2742" s="17" t="s">
        <v>7022</v>
      </c>
      <c r="D2742" s="17" t="s">
        <v>3453</v>
      </c>
      <c r="E2742" s="20" t="s">
        <v>7322</v>
      </c>
      <c r="F2742" s="20" t="s">
        <v>3160</v>
      </c>
      <c r="G2742" s="82" t="s">
        <v>7250</v>
      </c>
      <c r="H2742" s="85" t="s">
        <v>7258</v>
      </c>
      <c r="I2742" s="21" t="s">
        <v>7417</v>
      </c>
      <c r="J2742" s="21" t="s">
        <v>8913</v>
      </c>
      <c r="L2742" s="22">
        <v>44015</v>
      </c>
      <c r="M2742" s="98">
        <v>884.81950000021595</v>
      </c>
      <c r="N2742" s="94">
        <v>884.81950000021595</v>
      </c>
      <c r="O2742" s="94">
        <v>1139.88509999961</v>
      </c>
      <c r="P2742" s="62">
        <f t="shared" si="42"/>
        <v>0.77623569252771063</v>
      </c>
      <c r="Q2742" s="22">
        <v>43756</v>
      </c>
      <c r="R2742" s="99">
        <v>102.86</v>
      </c>
      <c r="S2742" s="99">
        <v>108.320343511462</v>
      </c>
      <c r="T2742" s="19"/>
      <c r="U2742" s="23">
        <v>6.64509920898126E-3</v>
      </c>
      <c r="V2742" s="63">
        <v>0.10648863408278</v>
      </c>
      <c r="W2742" s="23">
        <v>9.1839604301640093E-2</v>
      </c>
      <c r="X2742" s="63">
        <v>-0.418809534501634</v>
      </c>
      <c r="Y2742" s="23">
        <v>-0.14160923572315401</v>
      </c>
      <c r="Z2742" s="63">
        <v>-0.96032019173435401</v>
      </c>
      <c r="AA2742" s="23">
        <v>-0.20435288869426599</v>
      </c>
      <c r="AB2742" s="63">
        <v>-3.5286731597734602</v>
      </c>
      <c r="AC2742" s="23">
        <v>-0.26022673450468597</v>
      </c>
      <c r="AD2742" s="63">
        <v>-5.95537620293908</v>
      </c>
      <c r="AE2742" s="23">
        <v>-0.189427260715165</v>
      </c>
      <c r="AF2742" s="64">
        <v>-6.7493844875571103</v>
      </c>
      <c r="AG2742" s="23">
        <v>6.2328927151611403E-2</v>
      </c>
      <c r="AH2742" s="63">
        <v>0.13806691440549901</v>
      </c>
      <c r="AI2742" s="23">
        <v>-0.117627495429624</v>
      </c>
      <c r="AJ2742" s="63">
        <v>-1.6766365707590001</v>
      </c>
      <c r="AK2742" s="23">
        <v>-0.115180499999988</v>
      </c>
      <c r="AL2742" s="23">
        <v>-3.0041626447200501E-2</v>
      </c>
      <c r="AM2742" s="63">
        <v>-12.8878797572834</v>
      </c>
      <c r="AN2742" s="19"/>
      <c r="AO2742" s="26">
        <v>8.0878973409271596E-2</v>
      </c>
      <c r="AP2742" s="26">
        <v>-0.13228923860151601</v>
      </c>
      <c r="AQ2742" s="26">
        <v>0.12579119978909101</v>
      </c>
      <c r="AR2742" s="26">
        <v>-0.131959070675366</v>
      </c>
      <c r="AS2742" s="24">
        <v>5</v>
      </c>
      <c r="AT2742" s="24">
        <v>7</v>
      </c>
      <c r="AU2742" s="24">
        <v>4</v>
      </c>
      <c r="AV2742" s="25">
        <v>8</v>
      </c>
      <c r="AW2742" s="19"/>
      <c r="AX2742" s="29">
        <v>0.31637074683734701</v>
      </c>
      <c r="AY2742" s="30">
        <v>-0.68942008508292896</v>
      </c>
      <c r="AZ2742" s="30">
        <v>-0.98355095719034602</v>
      </c>
      <c r="BA2742" s="30">
        <v>-0.91565542561511404</v>
      </c>
      <c r="BB2742" s="62">
        <v>3.2215311703912397E-2</v>
      </c>
      <c r="BC2742" s="108">
        <v>-44.857977352221504</v>
      </c>
      <c r="BD2742" s="22">
        <v>43756</v>
      </c>
      <c r="BE2742" s="22">
        <v>43908</v>
      </c>
      <c r="BF2742" s="24"/>
      <c r="BG2742" s="22"/>
    </row>
    <row r="2743" spans="2:59" x14ac:dyDescent="0.25">
      <c r="B2743" s="17" t="s">
        <v>2757</v>
      </c>
      <c r="C2743" s="17" t="s">
        <v>7023</v>
      </c>
      <c r="D2743" s="17" t="s">
        <v>3454</v>
      </c>
      <c r="E2743" s="20" t="s">
        <v>7289</v>
      </c>
      <c r="F2743" s="20" t="s">
        <v>3160</v>
      </c>
      <c r="G2743" s="82" t="s">
        <v>7250</v>
      </c>
      <c r="H2743" s="85" t="s">
        <v>7269</v>
      </c>
      <c r="I2743" s="21" t="s">
        <v>7417</v>
      </c>
      <c r="J2743" s="21" t="s">
        <v>8914</v>
      </c>
      <c r="L2743" s="22">
        <v>44015</v>
      </c>
      <c r="M2743" s="98">
        <v>851.86490000039305</v>
      </c>
      <c r="N2743" s="94">
        <v>851.86490000039305</v>
      </c>
      <c r="O2743" s="94">
        <v>1270.5293000005199</v>
      </c>
      <c r="P2743" s="62">
        <f t="shared" si="42"/>
        <v>0.67048032658518342</v>
      </c>
      <c r="Q2743" s="22">
        <v>43836</v>
      </c>
      <c r="R2743" s="99">
        <v>215018.79399999999</v>
      </c>
      <c r="S2743" s="99">
        <v>340865.73609179701</v>
      </c>
      <c r="T2743" s="19"/>
      <c r="U2743" s="23">
        <v>5.61925749934744E-3</v>
      </c>
      <c r="V2743" s="63">
        <v>3.9044631193974099E-3</v>
      </c>
      <c r="W2743" s="23">
        <v>1.05812297479133E-2</v>
      </c>
      <c r="X2743" s="63">
        <v>-8.5446469898743107</v>
      </c>
      <c r="Y2743" s="23">
        <v>-0.32298310749756598</v>
      </c>
      <c r="Z2743" s="63">
        <v>-19.0977073691902</v>
      </c>
      <c r="AA2743" s="23">
        <v>-0.21840487836743699</v>
      </c>
      <c r="AB2743" s="63">
        <v>-4.9338721270905799</v>
      </c>
      <c r="AC2743" s="23">
        <v>-8.5339150868094293E-2</v>
      </c>
      <c r="AD2743" s="63">
        <v>11.5333821607201</v>
      </c>
      <c r="AE2743" s="23">
        <v>-0.141660992198886</v>
      </c>
      <c r="AF2743" s="64">
        <v>-1.9727576359291601</v>
      </c>
      <c r="AG2743" s="23">
        <v>1.39196829222783E-2</v>
      </c>
      <c r="AH2743" s="63">
        <v>-4.7028575085278099</v>
      </c>
      <c r="AI2743" s="23">
        <v>-0.30849172087793703</v>
      </c>
      <c r="AJ2743" s="63">
        <v>-20.763059115590298</v>
      </c>
      <c r="AK2743" s="23">
        <v>-0.12509895549737801</v>
      </c>
      <c r="AL2743" s="23">
        <v>-1.1207939888663501E-2</v>
      </c>
      <c r="AM2743" s="63">
        <v>-81.818219794193297</v>
      </c>
      <c r="AN2743" s="19"/>
      <c r="AO2743" s="26">
        <v>8.4810411870421404E-2</v>
      </c>
      <c r="AP2743" s="26">
        <v>-0.10992119688395199</v>
      </c>
      <c r="AQ2743" s="26">
        <v>7.9605710112446104E-2</v>
      </c>
      <c r="AR2743" s="26">
        <v>-0.33403204195667102</v>
      </c>
      <c r="AS2743" s="24">
        <v>8</v>
      </c>
      <c r="AT2743" s="24">
        <v>4</v>
      </c>
      <c r="AU2743" s="24">
        <v>6</v>
      </c>
      <c r="AV2743" s="25">
        <v>6</v>
      </c>
      <c r="AW2743" s="19"/>
      <c r="AX2743" s="29">
        <v>0.38301380997523699</v>
      </c>
      <c r="AY2743" s="30">
        <v>-0.47008349919678899</v>
      </c>
      <c r="AZ2743" s="30">
        <v>-0.13086165940376299</v>
      </c>
      <c r="BA2743" s="30">
        <v>-0.62362367524110596</v>
      </c>
      <c r="BB2743" s="62">
        <v>3.9026146240576098E-2</v>
      </c>
      <c r="BC2743" s="108">
        <v>-49.2662703646347</v>
      </c>
      <c r="BD2743" s="22">
        <v>43836</v>
      </c>
      <c r="BE2743" s="22">
        <v>43913</v>
      </c>
      <c r="BF2743" s="24"/>
      <c r="BG2743" s="22"/>
    </row>
    <row r="2744" spans="2:59" x14ac:dyDescent="0.25">
      <c r="B2744" s="17" t="s">
        <v>2758</v>
      </c>
      <c r="C2744" s="17" t="s">
        <v>7024</v>
      </c>
      <c r="D2744" s="17" t="s">
        <v>3454</v>
      </c>
      <c r="E2744" s="20" t="s">
        <v>7335</v>
      </c>
      <c r="F2744" s="20" t="s">
        <v>3160</v>
      </c>
      <c r="G2744" s="82" t="s">
        <v>7250</v>
      </c>
      <c r="H2744" s="85" t="s">
        <v>7269</v>
      </c>
      <c r="I2744" s="21" t="s">
        <v>7417</v>
      </c>
      <c r="J2744" s="21" t="s">
        <v>8915</v>
      </c>
      <c r="L2744" s="22">
        <v>44015</v>
      </c>
      <c r="M2744" s="98">
        <v>1025.5754000004399</v>
      </c>
      <c r="N2744" s="94">
        <v>1025.5754000004399</v>
      </c>
      <c r="O2744" s="94">
        <v>1515.11219999939</v>
      </c>
      <c r="P2744" s="62">
        <f t="shared" si="42"/>
        <v>0.6768973281324332</v>
      </c>
      <c r="Q2744" s="22">
        <v>43836</v>
      </c>
      <c r="R2744" s="99">
        <v>93.356999999999999</v>
      </c>
      <c r="S2744" s="99">
        <v>111.359129770994</v>
      </c>
      <c r="T2744" s="19"/>
      <c r="U2744" s="23">
        <v>5.6662257302377804E-3</v>
      </c>
      <c r="V2744" s="63">
        <v>8.6012862084317004E-3</v>
      </c>
      <c r="W2744" s="23">
        <v>1.2164623603894101E-2</v>
      </c>
      <c r="X2744" s="63">
        <v>-8.3863076042762295</v>
      </c>
      <c r="Y2744" s="23">
        <v>-0.31639144140994202</v>
      </c>
      <c r="Z2744" s="63">
        <v>-18.438540760427699</v>
      </c>
      <c r="AA2744" s="23">
        <v>-0.202690238660725</v>
      </c>
      <c r="AB2744" s="63">
        <v>-3.3624081564194102</v>
      </c>
      <c r="AC2744" s="23">
        <v>-4.7591391303285498E-2</v>
      </c>
      <c r="AD2744" s="63">
        <v>15.3081581172009</v>
      </c>
      <c r="AE2744" s="23">
        <v>-8.8675445603294101E-2</v>
      </c>
      <c r="AF2744" s="64">
        <v>3.3257970236299998</v>
      </c>
      <c r="AG2744" s="23">
        <v>1.40775855197717E-2</v>
      </c>
      <c r="AH2744" s="63">
        <v>-4.6870672487784804</v>
      </c>
      <c r="AI2744" s="23">
        <v>-0.30164869608241102</v>
      </c>
      <c r="AJ2744" s="63">
        <v>-20.078756636037699</v>
      </c>
      <c r="AK2744" s="23">
        <v>2.55754000008892E-2</v>
      </c>
      <c r="AL2744" s="23">
        <v>5.1621153197629601E-3</v>
      </c>
      <c r="AM2744" s="63">
        <v>-7.8255184365916604</v>
      </c>
      <c r="AN2744" s="19"/>
      <c r="AO2744" s="26">
        <v>8.48751422691566E-2</v>
      </c>
      <c r="AP2744" s="26">
        <v>-0.10976114507226201</v>
      </c>
      <c r="AQ2744" s="26">
        <v>8.1327790005161701E-2</v>
      </c>
      <c r="AR2744" s="26">
        <v>-0.33286812796606702</v>
      </c>
      <c r="AS2744" s="24">
        <v>8</v>
      </c>
      <c r="AT2744" s="24">
        <v>4</v>
      </c>
      <c r="AU2744" s="24">
        <v>6</v>
      </c>
      <c r="AV2744" s="25">
        <v>6</v>
      </c>
      <c r="AW2744" s="19"/>
      <c r="AX2744" s="29">
        <v>0.38296710436581599</v>
      </c>
      <c r="AY2744" s="30">
        <v>-0.42932075363159999</v>
      </c>
      <c r="AZ2744" s="30">
        <v>-7.4132536598995102E-2</v>
      </c>
      <c r="BA2744" s="30">
        <v>-0.57055420464985196</v>
      </c>
      <c r="BB2744" s="62">
        <v>3.9024852311194999E-2</v>
      </c>
      <c r="BC2744" s="108">
        <v>-49.056327313592199</v>
      </c>
      <c r="BD2744" s="22">
        <v>43836</v>
      </c>
      <c r="BE2744" s="22">
        <v>43913</v>
      </c>
      <c r="BF2744" s="24"/>
      <c r="BG2744" s="22"/>
    </row>
    <row r="2745" spans="2:59" x14ac:dyDescent="0.25">
      <c r="B2745" s="17" t="s">
        <v>2759</v>
      </c>
      <c r="C2745" s="17" t="s">
        <v>7025</v>
      </c>
      <c r="D2745" s="17" t="s">
        <v>3454</v>
      </c>
      <c r="E2745" s="20" t="s">
        <v>7336</v>
      </c>
      <c r="F2745" s="20" t="s">
        <v>3160</v>
      </c>
      <c r="G2745" s="82" t="s">
        <v>7250</v>
      </c>
      <c r="H2745" s="85" t="s">
        <v>7269</v>
      </c>
      <c r="I2745" s="21" t="s">
        <v>7417</v>
      </c>
      <c r="J2745" s="21" t="s">
        <v>8916</v>
      </c>
      <c r="L2745" s="22">
        <v>44015</v>
      </c>
      <c r="M2745" s="98">
        <v>1034.16410000063</v>
      </c>
      <c r="N2745" s="94">
        <v>1034.16410000063</v>
      </c>
      <c r="O2745" s="94">
        <v>1034.16410000063</v>
      </c>
      <c r="P2745" s="62">
        <f t="shared" si="42"/>
        <v>1</v>
      </c>
      <c r="Q2745" s="22">
        <v>44015</v>
      </c>
      <c r="R2745" s="99">
        <v>0</v>
      </c>
      <c r="S2745" s="99">
        <v>0</v>
      </c>
      <c r="T2745" s="19"/>
      <c r="U2745" s="23">
        <v>0</v>
      </c>
      <c r="V2745" s="63">
        <v>-0.55802128681534702</v>
      </c>
      <c r="W2745" s="23">
        <v>0</v>
      </c>
      <c r="X2745" s="63">
        <v>-9.6027699646656401</v>
      </c>
      <c r="Y2745" s="23">
        <v>0</v>
      </c>
      <c r="Z2745" s="63">
        <v>13.200603380581001</v>
      </c>
      <c r="AA2745" s="23">
        <v>0</v>
      </c>
      <c r="AB2745" s="63">
        <v>16.906615709653099</v>
      </c>
      <c r="AC2745" s="23">
        <v>0</v>
      </c>
      <c r="AD2745" s="63">
        <v>20.067297247529499</v>
      </c>
      <c r="AE2745" s="23">
        <v>0</v>
      </c>
      <c r="AF2745" s="64">
        <v>12.1933415839594</v>
      </c>
      <c r="AG2745" s="23">
        <v>0</v>
      </c>
      <c r="AH2745" s="63">
        <v>-6.0948258007556397</v>
      </c>
      <c r="AI2745" s="23">
        <v>0</v>
      </c>
      <c r="AJ2745" s="63">
        <v>10.0861129722034</v>
      </c>
      <c r="AK2745" s="23">
        <v>3.4164100001362399E-2</v>
      </c>
      <c r="AL2745" s="23">
        <v>6.8726626741408801E-3</v>
      </c>
      <c r="AM2745" s="63">
        <v>-6.9666484365443502</v>
      </c>
      <c r="AN2745" s="19"/>
      <c r="AO2745" s="26">
        <v>0</v>
      </c>
      <c r="AP2745" s="26">
        <v>0</v>
      </c>
      <c r="AQ2745" s="26">
        <v>0</v>
      </c>
      <c r="AR2745" s="26">
        <v>0</v>
      </c>
      <c r="AS2745" s="24">
        <v>0</v>
      </c>
      <c r="AT2745" s="24">
        <v>0</v>
      </c>
      <c r="AU2745" s="24">
        <v>7</v>
      </c>
      <c r="AV2745" s="25">
        <v>5</v>
      </c>
      <c r="AW2745" s="19"/>
      <c r="AX2745" s="29">
        <v>0</v>
      </c>
      <c r="AY2745" s="30">
        <v>-117.545979959425</v>
      </c>
      <c r="AZ2745" s="30">
        <v>0.39470262811346402</v>
      </c>
      <c r="BA2745" s="30">
        <v>-15.971119820984301</v>
      </c>
      <c r="BB2745" s="62">
        <v>0</v>
      </c>
      <c r="BC2745" s="108">
        <v>0</v>
      </c>
      <c r="BD2745" s="22">
        <v>43650</v>
      </c>
      <c r="BE2745" s="22"/>
      <c r="BF2745" s="24"/>
      <c r="BG2745" s="22"/>
    </row>
    <row r="2746" spans="2:59" x14ac:dyDescent="0.25">
      <c r="B2746" s="17" t="s">
        <v>2760</v>
      </c>
      <c r="C2746" s="17" t="s">
        <v>7026</v>
      </c>
      <c r="D2746" s="17" t="s">
        <v>3454</v>
      </c>
      <c r="E2746" s="20" t="s">
        <v>7290</v>
      </c>
      <c r="F2746" s="20" t="s">
        <v>3160</v>
      </c>
      <c r="G2746" s="82" t="s">
        <v>7250</v>
      </c>
      <c r="H2746" s="85" t="s">
        <v>7269</v>
      </c>
      <c r="I2746" s="21" t="s">
        <v>7417</v>
      </c>
      <c r="J2746" s="21" t="s">
        <v>8917</v>
      </c>
      <c r="L2746" s="22">
        <v>44015</v>
      </c>
      <c r="M2746" s="98">
        <v>869.78940000012506</v>
      </c>
      <c r="N2746" s="94">
        <v>869.78940000012506</v>
      </c>
      <c r="O2746" s="94">
        <v>1292.7404999993701</v>
      </c>
      <c r="P2746" s="62">
        <f t="shared" si="42"/>
        <v>0.67282598479783751</v>
      </c>
      <c r="Q2746" s="22">
        <v>43836</v>
      </c>
      <c r="R2746" s="99">
        <v>339757.93199999997</v>
      </c>
      <c r="S2746" s="99">
        <v>400274.77938915999</v>
      </c>
      <c r="T2746" s="19"/>
      <c r="U2746" s="23">
        <v>5.6388376033282804E-3</v>
      </c>
      <c r="V2746" s="63">
        <v>5.8624735174816998E-3</v>
      </c>
      <c r="W2746" s="23">
        <v>1.1173028484336101E-2</v>
      </c>
      <c r="X2746" s="63">
        <v>-8.4854671162320301</v>
      </c>
      <c r="Y2746" s="23">
        <v>-0.32057480478193601</v>
      </c>
      <c r="Z2746" s="63">
        <v>-18.856877097627098</v>
      </c>
      <c r="AA2746" s="23">
        <v>-0.21279615534324001</v>
      </c>
      <c r="AB2746" s="63">
        <v>-4.3729998246708401</v>
      </c>
      <c r="AC2746" s="23">
        <v>-7.2173671406781104E-2</v>
      </c>
      <c r="AD2746" s="63">
        <v>12.849930106851399</v>
      </c>
      <c r="AE2746" s="23">
        <v>-0.123066397325601</v>
      </c>
      <c r="AF2746" s="64">
        <v>-0.11329814860073401</v>
      </c>
      <c r="AG2746" s="23">
        <v>1.3979045421365299E-2</v>
      </c>
      <c r="AH2746" s="63">
        <v>-4.6969212586191098</v>
      </c>
      <c r="AI2746" s="23">
        <v>-0.30599128002271803</v>
      </c>
      <c r="AJ2746" s="63">
        <v>-20.513015030068299</v>
      </c>
      <c r="AK2746" s="23">
        <v>-0.13021060000028201</v>
      </c>
      <c r="AL2746" s="23">
        <v>-1.16964697435833E-2</v>
      </c>
      <c r="AM2746" s="63">
        <v>-82.329384244512795</v>
      </c>
      <c r="AN2746" s="19"/>
      <c r="AO2746" s="26">
        <v>8.4831647494866005E-2</v>
      </c>
      <c r="AP2746" s="26">
        <v>-0.109869175481435</v>
      </c>
      <c r="AQ2746" s="26">
        <v>8.0237728358042701E-2</v>
      </c>
      <c r="AR2746" s="26">
        <v>-0.33362916006881299</v>
      </c>
      <c r="AS2746" s="24">
        <v>8</v>
      </c>
      <c r="AT2746" s="24">
        <v>4</v>
      </c>
      <c r="AU2746" s="24">
        <v>6</v>
      </c>
      <c r="AV2746" s="25">
        <v>6</v>
      </c>
      <c r="AW2746" s="19"/>
      <c r="AX2746" s="29">
        <v>0.38299852082098401</v>
      </c>
      <c r="AY2746" s="30">
        <v>-0.45555530148294598</v>
      </c>
      <c r="AZ2746" s="30">
        <v>-0.11061912264347</v>
      </c>
      <c r="BA2746" s="30">
        <v>-0.60473672885291296</v>
      </c>
      <c r="BB2746" s="62">
        <v>3.9025831909057201E-2</v>
      </c>
      <c r="BC2746" s="108">
        <v>-49.189995981345398</v>
      </c>
      <c r="BD2746" s="22">
        <v>43836</v>
      </c>
      <c r="BE2746" s="22">
        <v>43913</v>
      </c>
      <c r="BF2746" s="24"/>
      <c r="BG2746" s="22"/>
    </row>
    <row r="2747" spans="2:59" x14ac:dyDescent="0.25">
      <c r="B2747" s="17" t="s">
        <v>2761</v>
      </c>
      <c r="C2747" s="17" t="s">
        <v>7027</v>
      </c>
      <c r="D2747" s="17" t="s">
        <v>3454</v>
      </c>
      <c r="E2747" s="20" t="s">
        <v>7315</v>
      </c>
      <c r="F2747" s="20" t="s">
        <v>3160</v>
      </c>
      <c r="G2747" s="82" t="s">
        <v>7250</v>
      </c>
      <c r="H2747" s="85" t="s">
        <v>7269</v>
      </c>
      <c r="I2747" s="21" t="s">
        <v>7417</v>
      </c>
      <c r="J2747" s="21" t="s">
        <v>8918</v>
      </c>
      <c r="L2747" s="22">
        <v>44015</v>
      </c>
      <c r="M2747" s="98">
        <v>1192.08330000006</v>
      </c>
      <c r="N2747" s="94">
        <v>1192.08330000006</v>
      </c>
      <c r="O2747" s="94">
        <v>1761.27549999952</v>
      </c>
      <c r="P2747" s="62">
        <f t="shared" si="42"/>
        <v>0.67682954767745585</v>
      </c>
      <c r="Q2747" s="22">
        <v>43836</v>
      </c>
      <c r="R2747" s="99">
        <v>652261.75300000003</v>
      </c>
      <c r="S2747" s="99">
        <v>902257.24178222695</v>
      </c>
      <c r="T2747" s="19"/>
      <c r="U2747" s="23">
        <v>5.6721174460108202E-3</v>
      </c>
      <c r="V2747" s="63">
        <v>9.1904577857349103E-3</v>
      </c>
      <c r="W2747" s="23">
        <v>1.21789220484061E-2</v>
      </c>
      <c r="X2747" s="63">
        <v>-8.3848777598323103</v>
      </c>
      <c r="Y2747" s="23">
        <v>-0.31646399883349702</v>
      </c>
      <c r="Z2747" s="63">
        <v>-18.4457965027832</v>
      </c>
      <c r="AA2747" s="23">
        <v>-0.20317556465306599</v>
      </c>
      <c r="AB2747" s="63">
        <v>-3.4109407556534301</v>
      </c>
      <c r="AC2747" s="23">
        <v>-4.9372478162695202E-2</v>
      </c>
      <c r="AD2747" s="63">
        <v>15.13004943126</v>
      </c>
      <c r="AE2747" s="23">
        <v>-9.0550295348366505E-2</v>
      </c>
      <c r="AF2747" s="64">
        <v>3.1383120491227601</v>
      </c>
      <c r="AG2747" s="23">
        <v>1.4079837894314599E-2</v>
      </c>
      <c r="AH2747" s="63">
        <v>-4.68684201132419</v>
      </c>
      <c r="AI2747" s="23">
        <v>-0.30172281996608902</v>
      </c>
      <c r="AJ2747" s="63">
        <v>-20.0861690244055</v>
      </c>
      <c r="AK2747" s="23">
        <v>0.19208330000052201</v>
      </c>
      <c r="AL2747" s="23">
        <v>1.4928613822121401E-2</v>
      </c>
      <c r="AM2747" s="63">
        <v>-50.099994244403199</v>
      </c>
      <c r="AN2747" s="19"/>
      <c r="AO2747" s="26">
        <v>8.48674771460355E-2</v>
      </c>
      <c r="AP2747" s="26">
        <v>-0.109780656647636</v>
      </c>
      <c r="AQ2747" s="26">
        <v>8.1312385909841398E-2</v>
      </c>
      <c r="AR2747" s="26">
        <v>-0.332944107479416</v>
      </c>
      <c r="AS2747" s="24">
        <v>8</v>
      </c>
      <c r="AT2747" s="24">
        <v>4</v>
      </c>
      <c r="AU2747" s="24">
        <v>6</v>
      </c>
      <c r="AV2747" s="25">
        <v>6</v>
      </c>
      <c r="AW2747" s="19"/>
      <c r="AX2747" s="29">
        <v>0.38297297614568399</v>
      </c>
      <c r="AY2747" s="30">
        <v>-0.43064129868025702</v>
      </c>
      <c r="AZ2747" s="30">
        <v>-7.5913093634881107E-2</v>
      </c>
      <c r="BA2747" s="30">
        <v>-0.57228525613845704</v>
      </c>
      <c r="BB2747" s="62">
        <v>3.9025343700195697E-2</v>
      </c>
      <c r="BC2747" s="108">
        <v>-49.0601555520552</v>
      </c>
      <c r="BD2747" s="22">
        <v>43836</v>
      </c>
      <c r="BE2747" s="22">
        <v>43913</v>
      </c>
      <c r="BF2747" s="24"/>
      <c r="BG2747" s="22"/>
    </row>
    <row r="2748" spans="2:59" x14ac:dyDescent="0.25">
      <c r="B2748" s="17" t="s">
        <v>2762</v>
      </c>
      <c r="C2748" s="17" t="s">
        <v>7028</v>
      </c>
      <c r="D2748" s="17" t="s">
        <v>3454</v>
      </c>
      <c r="E2748" s="20" t="s">
        <v>7291</v>
      </c>
      <c r="F2748" s="20" t="s">
        <v>3160</v>
      </c>
      <c r="G2748" s="82" t="s">
        <v>7250</v>
      </c>
      <c r="H2748" s="85" t="s">
        <v>7269</v>
      </c>
      <c r="I2748" s="21" t="s">
        <v>7417</v>
      </c>
      <c r="J2748" s="21" t="s">
        <v>8919</v>
      </c>
      <c r="L2748" s="22">
        <v>44015</v>
      </c>
      <c r="M2748" s="98">
        <v>654.92999999970198</v>
      </c>
      <c r="N2748" s="94">
        <v>654.92999999970198</v>
      </c>
      <c r="O2748" s="94">
        <v>963.393600000069</v>
      </c>
      <c r="P2748" s="62">
        <f t="shared" si="42"/>
        <v>0.67981560184711121</v>
      </c>
      <c r="Q2748" s="22">
        <v>43836</v>
      </c>
      <c r="R2748" s="99">
        <v>99939.406000000003</v>
      </c>
      <c r="S2748" s="99">
        <v>154160.72062206999</v>
      </c>
      <c r="T2748" s="19"/>
      <c r="U2748" s="23">
        <v>5.6968450462591101E-3</v>
      </c>
      <c r="V2748" s="63">
        <v>1.16632178105647E-2</v>
      </c>
      <c r="W2748" s="23">
        <v>1.29258513152308E-2</v>
      </c>
      <c r="X2748" s="63">
        <v>-8.3101848331425607</v>
      </c>
      <c r="Y2748" s="23">
        <v>-0.31339772359206097</v>
      </c>
      <c r="Z2748" s="63">
        <v>-18.139168978639599</v>
      </c>
      <c r="AA2748" s="23">
        <v>-0.195961256168666</v>
      </c>
      <c r="AB2748" s="63">
        <v>-2.6895099072135098</v>
      </c>
      <c r="AC2748" s="23">
        <v>-3.2093161902594099E-2</v>
      </c>
      <c r="AD2748" s="63">
        <v>16.857981057284601</v>
      </c>
      <c r="AE2748" s="23">
        <v>-6.56474906099902E-2</v>
      </c>
      <c r="AF2748" s="64">
        <v>5.6285925229603899</v>
      </c>
      <c r="AG2748" s="23">
        <v>1.4154621067063999E-2</v>
      </c>
      <c r="AH2748" s="63">
        <v>-4.6793636940492398</v>
      </c>
      <c r="AI2748" s="23">
        <v>-0.29853863017895499</v>
      </c>
      <c r="AJ2748" s="63">
        <v>-19.7677500456921</v>
      </c>
      <c r="AK2748" s="23">
        <v>-0.34507000000041399</v>
      </c>
      <c r="AL2748" s="23">
        <v>-3.50643237170516E-2</v>
      </c>
      <c r="AM2748" s="63">
        <v>-103.815324244555</v>
      </c>
      <c r="AN2748" s="19"/>
      <c r="AO2748" s="26">
        <v>8.4894220372079901E-2</v>
      </c>
      <c r="AP2748" s="26">
        <v>-0.109714975120442</v>
      </c>
      <c r="AQ2748" s="26">
        <v>8.2110408961016207E-2</v>
      </c>
      <c r="AR2748" s="26">
        <v>-0.33243526636855703</v>
      </c>
      <c r="AS2748" s="24">
        <v>8</v>
      </c>
      <c r="AT2748" s="24">
        <v>4</v>
      </c>
      <c r="AU2748" s="24">
        <v>6</v>
      </c>
      <c r="AV2748" s="25">
        <v>6</v>
      </c>
      <c r="AW2748" s="19"/>
      <c r="AX2748" s="29">
        <v>0.38295429907797401</v>
      </c>
      <c r="AY2748" s="30">
        <v>-0.411964630688544</v>
      </c>
      <c r="AZ2748" s="30">
        <v>-4.99017750370854E-2</v>
      </c>
      <c r="BA2748" s="30">
        <v>-0.54790657166631695</v>
      </c>
      <c r="BB2748" s="62">
        <v>3.9025009656434101E-2</v>
      </c>
      <c r="BC2748" s="108">
        <v>-48.963601169874899</v>
      </c>
      <c r="BD2748" s="22">
        <v>43836</v>
      </c>
      <c r="BE2748" s="22">
        <v>43913</v>
      </c>
      <c r="BF2748" s="24"/>
      <c r="BG2748" s="22"/>
    </row>
    <row r="2749" spans="2:59" x14ac:dyDescent="0.25">
      <c r="B2749" s="17" t="s">
        <v>2763</v>
      </c>
      <c r="C2749" s="17" t="s">
        <v>7029</v>
      </c>
      <c r="D2749" s="17" t="s">
        <v>3454</v>
      </c>
      <c r="E2749" s="20" t="s">
        <v>7292</v>
      </c>
      <c r="F2749" s="20" t="s">
        <v>3160</v>
      </c>
      <c r="G2749" s="82" t="s">
        <v>7250</v>
      </c>
      <c r="H2749" s="85" t="s">
        <v>7269</v>
      </c>
      <c r="I2749" s="21" t="s">
        <v>7417</v>
      </c>
      <c r="J2749" s="21" t="s">
        <v>8920</v>
      </c>
      <c r="L2749" s="22">
        <v>44015</v>
      </c>
      <c r="M2749" s="98">
        <v>820.917299999855</v>
      </c>
      <c r="N2749" s="94">
        <v>820.917299999855</v>
      </c>
      <c r="O2749" s="94">
        <v>1213.7288000006199</v>
      </c>
      <c r="P2749" s="62">
        <f t="shared" si="42"/>
        <v>0.67635974362595308</v>
      </c>
      <c r="Q2749" s="22">
        <v>43836</v>
      </c>
      <c r="R2749" s="99">
        <v>43273.906999999999</v>
      </c>
      <c r="S2749" s="99">
        <v>67403.776110717794</v>
      </c>
      <c r="T2749" s="19"/>
      <c r="U2749" s="23">
        <v>5.6682033737160999E-3</v>
      </c>
      <c r="V2749" s="63">
        <v>8.7990505562629603E-3</v>
      </c>
      <c r="W2749" s="23">
        <v>1.2061012837875799E-2</v>
      </c>
      <c r="X2749" s="63">
        <v>-8.3966686808853392</v>
      </c>
      <c r="Y2749" s="23">
        <v>-0.31694641125242901</v>
      </c>
      <c r="Z2749" s="63">
        <v>-18.494037744676501</v>
      </c>
      <c r="AA2749" s="23">
        <v>-0.20430750477593401</v>
      </c>
      <c r="AB2749" s="63">
        <v>-3.5241347679402701</v>
      </c>
      <c r="AC2749" s="23">
        <v>-5.2069819493262899E-2</v>
      </c>
      <c r="AD2749" s="63">
        <v>14.8603152982105</v>
      </c>
      <c r="AE2749" s="23">
        <v>-9.4417930609779405E-2</v>
      </c>
      <c r="AF2749" s="64">
        <v>2.7515485229814698</v>
      </c>
      <c r="AG2749" s="23">
        <v>1.4067935066123E-2</v>
      </c>
      <c r="AH2749" s="63">
        <v>-4.6880322941433397</v>
      </c>
      <c r="AI2749" s="23">
        <v>-0.302223742014612</v>
      </c>
      <c r="AJ2749" s="63">
        <v>-20.136261229257801</v>
      </c>
      <c r="AK2749" s="23">
        <v>-0.179082700000436</v>
      </c>
      <c r="AL2749" s="23">
        <v>-1.6504812291714199E-2</v>
      </c>
      <c r="AM2749" s="63">
        <v>-87.216594244469903</v>
      </c>
      <c r="AN2749" s="19"/>
      <c r="AO2749" s="26">
        <v>8.4863154203048893E-2</v>
      </c>
      <c r="AP2749" s="26">
        <v>-0.109790931736788</v>
      </c>
      <c r="AQ2749" s="26">
        <v>8.1186674538912498E-2</v>
      </c>
      <c r="AR2749" s="26">
        <v>-0.33302431730669901</v>
      </c>
      <c r="AS2749" s="24">
        <v>8</v>
      </c>
      <c r="AT2749" s="24">
        <v>4</v>
      </c>
      <c r="AU2749" s="24">
        <v>6</v>
      </c>
      <c r="AV2749" s="25">
        <v>6</v>
      </c>
      <c r="AW2749" s="19"/>
      <c r="AX2749" s="29">
        <v>0.38297591371228901</v>
      </c>
      <c r="AY2749" s="30">
        <v>-0.43357257885873002</v>
      </c>
      <c r="AZ2749" s="30">
        <v>-7.9995878097974996E-2</v>
      </c>
      <c r="BA2749" s="30">
        <v>-0.57610749293598895</v>
      </c>
      <c r="BB2749" s="62">
        <v>3.9025395979187999E-2</v>
      </c>
      <c r="BC2749" s="108">
        <v>-49.0753700496862</v>
      </c>
      <c r="BD2749" s="22">
        <v>43836</v>
      </c>
      <c r="BE2749" s="22">
        <v>43913</v>
      </c>
      <c r="BF2749" s="24"/>
      <c r="BG2749" s="22"/>
    </row>
    <row r="2750" spans="2:59" x14ac:dyDescent="0.25">
      <c r="B2750" s="17" t="s">
        <v>2764</v>
      </c>
      <c r="C2750" s="17" t="s">
        <v>7030</v>
      </c>
      <c r="D2750" s="17" t="s">
        <v>3454</v>
      </c>
      <c r="E2750" s="20" t="s">
        <v>7293</v>
      </c>
      <c r="F2750" s="20" t="s">
        <v>3160</v>
      </c>
      <c r="G2750" s="82" t="s">
        <v>7250</v>
      </c>
      <c r="H2750" s="85" t="s">
        <v>7269</v>
      </c>
      <c r="I2750" s="21" t="s">
        <v>7417</v>
      </c>
      <c r="J2750" s="21" t="s">
        <v>8921</v>
      </c>
      <c r="L2750" s="22">
        <v>44015</v>
      </c>
      <c r="M2750" s="98">
        <v>891.11129999999002</v>
      </c>
      <c r="N2750" s="94">
        <v>891.11129999999002</v>
      </c>
      <c r="O2750" s="94">
        <v>1315.2444000001999</v>
      </c>
      <c r="P2750" s="62">
        <f t="shared" si="42"/>
        <v>0.67752525690271292</v>
      </c>
      <c r="Q2750" s="22">
        <v>43836</v>
      </c>
      <c r="R2750" s="99">
        <v>156461.141</v>
      </c>
      <c r="S2750" s="99">
        <v>167435.04103442401</v>
      </c>
      <c r="T2750" s="19"/>
      <c r="U2750" s="23">
        <v>5.6779284768708697E-3</v>
      </c>
      <c r="V2750" s="63">
        <v>9.7715608717407997E-3</v>
      </c>
      <c r="W2750" s="23">
        <v>1.23531419249048E-2</v>
      </c>
      <c r="X2750" s="63">
        <v>-8.3674557721824403</v>
      </c>
      <c r="Y2750" s="23">
        <v>-0.31574962973711101</v>
      </c>
      <c r="Z2750" s="63">
        <v>-18.3743595931446</v>
      </c>
      <c r="AA2750" s="23">
        <v>-0.201497788710985</v>
      </c>
      <c r="AB2750" s="63">
        <v>-3.2431631614454099</v>
      </c>
      <c r="AC2750" s="23">
        <v>-4.53677569366846E-2</v>
      </c>
      <c r="AD2750" s="63">
        <v>15.530521553868301</v>
      </c>
      <c r="AE2750" s="23">
        <v>-8.4798679316008901E-2</v>
      </c>
      <c r="AF2750" s="64">
        <v>3.7134736523585201</v>
      </c>
      <c r="AG2750" s="23">
        <v>1.40972640201653E-2</v>
      </c>
      <c r="AH2750" s="63">
        <v>-4.6850993987391103</v>
      </c>
      <c r="AI2750" s="23">
        <v>-0.30098100670788003</v>
      </c>
      <c r="AJ2750" s="63">
        <v>-20.011987698584601</v>
      </c>
      <c r="AK2750" s="23">
        <v>-0.108888699999661</v>
      </c>
      <c r="AL2750" s="23">
        <v>-9.67579621919867E-3</v>
      </c>
      <c r="AM2750" s="63">
        <v>-80.197194244479803</v>
      </c>
      <c r="AN2750" s="19"/>
      <c r="AO2750" s="26">
        <v>8.4873711319232797E-2</v>
      </c>
      <c r="AP2750" s="26">
        <v>-0.109765323065367</v>
      </c>
      <c r="AQ2750" s="26">
        <v>8.1498638286575401E-2</v>
      </c>
      <c r="AR2750" s="26">
        <v>-0.33282542376488</v>
      </c>
      <c r="AS2750" s="24">
        <v>8</v>
      </c>
      <c r="AT2750" s="24">
        <v>4</v>
      </c>
      <c r="AU2750" s="24">
        <v>6</v>
      </c>
      <c r="AV2750" s="25">
        <v>6</v>
      </c>
      <c r="AW2750" s="19"/>
      <c r="AX2750" s="29">
        <v>0.38296869014971902</v>
      </c>
      <c r="AY2750" s="30">
        <v>-0.42629736491426201</v>
      </c>
      <c r="AZ2750" s="30">
        <v>-6.9862856055692604E-2</v>
      </c>
      <c r="BA2750" s="30">
        <v>-0.56661902196992697</v>
      </c>
      <c r="BB2750" s="62">
        <v>3.9025272756407499E-2</v>
      </c>
      <c r="BC2750" s="108">
        <v>-49.037638936133597</v>
      </c>
      <c r="BD2750" s="22">
        <v>43836</v>
      </c>
      <c r="BE2750" s="22">
        <v>43913</v>
      </c>
      <c r="BF2750" s="24"/>
      <c r="BG2750" s="22"/>
    </row>
    <row r="2751" spans="2:59" x14ac:dyDescent="0.25">
      <c r="B2751" s="17" t="s">
        <v>2765</v>
      </c>
      <c r="C2751" s="17" t="s">
        <v>7031</v>
      </c>
      <c r="D2751" s="17" t="s">
        <v>3454</v>
      </c>
      <c r="E2751" s="20" t="s">
        <v>7337</v>
      </c>
      <c r="F2751" s="20" t="s">
        <v>3160</v>
      </c>
      <c r="G2751" s="82" t="s">
        <v>7250</v>
      </c>
      <c r="H2751" s="85" t="s">
        <v>7269</v>
      </c>
      <c r="I2751" s="21" t="s">
        <v>7417</v>
      </c>
      <c r="J2751" s="21" t="s">
        <v>8922</v>
      </c>
      <c r="L2751" s="22">
        <v>44015</v>
      </c>
      <c r="M2751" s="98">
        <v>1000</v>
      </c>
      <c r="N2751" s="94">
        <v>1000</v>
      </c>
      <c r="O2751" s="94">
        <v>1000</v>
      </c>
      <c r="P2751" s="62">
        <f t="shared" si="42"/>
        <v>1</v>
      </c>
      <c r="Q2751" s="22">
        <v>44015</v>
      </c>
      <c r="R2751" s="99">
        <v>0</v>
      </c>
      <c r="S2751" s="99">
        <v>0</v>
      </c>
      <c r="T2751" s="19"/>
      <c r="U2751" s="23">
        <v>0</v>
      </c>
      <c r="V2751" s="63">
        <v>-0.55802128681534702</v>
      </c>
      <c r="W2751" s="23">
        <v>0</v>
      </c>
      <c r="X2751" s="63">
        <v>-9.6027699646656401</v>
      </c>
      <c r="Y2751" s="23">
        <v>0</v>
      </c>
      <c r="Z2751" s="63">
        <v>13.200603380581001</v>
      </c>
      <c r="AA2751" s="23">
        <v>0</v>
      </c>
      <c r="AB2751" s="63">
        <v>16.906615709653099</v>
      </c>
      <c r="AC2751" s="23">
        <v>0</v>
      </c>
      <c r="AD2751" s="63">
        <v>20.067297247529499</v>
      </c>
      <c r="AE2751" s="23">
        <v>0</v>
      </c>
      <c r="AF2751" s="64">
        <v>12.1933415839594</v>
      </c>
      <c r="AG2751" s="23">
        <v>0</v>
      </c>
      <c r="AH2751" s="63">
        <v>-6.0948258007556397</v>
      </c>
      <c r="AI2751" s="23">
        <v>0</v>
      </c>
      <c r="AJ2751" s="63">
        <v>10.0861129722034</v>
      </c>
      <c r="AK2751" s="23">
        <v>0</v>
      </c>
      <c r="AL2751" s="23">
        <v>0</v>
      </c>
      <c r="AM2751" s="63">
        <v>2.3437232099240601</v>
      </c>
      <c r="AN2751" s="19"/>
      <c r="AO2751" s="26">
        <v>0</v>
      </c>
      <c r="AP2751" s="26">
        <v>0</v>
      </c>
      <c r="AQ2751" s="26">
        <v>0</v>
      </c>
      <c r="AR2751" s="26">
        <v>0</v>
      </c>
      <c r="AS2751" s="24">
        <v>0</v>
      </c>
      <c r="AT2751" s="24">
        <v>0</v>
      </c>
      <c r="AU2751" s="24">
        <v>7</v>
      </c>
      <c r="AV2751" s="25">
        <v>5</v>
      </c>
      <c r="AW2751" s="19"/>
      <c r="AX2751" s="29">
        <v>0</v>
      </c>
      <c r="AY2751" s="30">
        <v>-117.545979959425</v>
      </c>
      <c r="AZ2751" s="30">
        <v>0.39470262811346402</v>
      </c>
      <c r="BA2751" s="30">
        <v>-15.971119820984301</v>
      </c>
      <c r="BB2751" s="62">
        <v>0</v>
      </c>
      <c r="BC2751" s="108">
        <v>0</v>
      </c>
      <c r="BD2751" s="22">
        <v>43650</v>
      </c>
      <c r="BE2751" s="22"/>
      <c r="BF2751" s="24"/>
      <c r="BG2751" s="22"/>
    </row>
    <row r="2752" spans="2:59" x14ac:dyDescent="0.25">
      <c r="B2752" s="17" t="s">
        <v>2766</v>
      </c>
      <c r="C2752" s="17" t="s">
        <v>7032</v>
      </c>
      <c r="D2752" s="17" t="s">
        <v>3454</v>
      </c>
      <c r="E2752" s="20" t="s">
        <v>7294</v>
      </c>
      <c r="F2752" s="20" t="s">
        <v>3160</v>
      </c>
      <c r="G2752" s="82" t="s">
        <v>7250</v>
      </c>
      <c r="H2752" s="85" t="s">
        <v>7269</v>
      </c>
      <c r="I2752" s="21" t="s">
        <v>7417</v>
      </c>
      <c r="J2752" s="21" t="s">
        <v>8923</v>
      </c>
      <c r="L2752" s="22">
        <v>44015</v>
      </c>
      <c r="M2752" s="98">
        <v>1110.7997999992201</v>
      </c>
      <c r="N2752" s="94">
        <v>1110.7997999992201</v>
      </c>
      <c r="O2752" s="94">
        <v>1636.17190000042</v>
      </c>
      <c r="P2752" s="62">
        <f t="shared" si="42"/>
        <v>0.67890164841416412</v>
      </c>
      <c r="Q2752" s="22">
        <v>43836</v>
      </c>
      <c r="R2752" s="99">
        <v>164833.946</v>
      </c>
      <c r="S2752" s="99">
        <v>126588.76416027801</v>
      </c>
      <c r="T2752" s="19"/>
      <c r="U2752" s="23">
        <v>5.6893708533607397E-3</v>
      </c>
      <c r="V2752" s="63">
        <v>1.09157985207275E-2</v>
      </c>
      <c r="W2752" s="23">
        <v>1.2697559479420299E-2</v>
      </c>
      <c r="X2752" s="63">
        <v>-8.3330140167236095</v>
      </c>
      <c r="Y2752" s="23">
        <v>-0.31433622111042497</v>
      </c>
      <c r="Z2752" s="63">
        <v>-18.233018730476001</v>
      </c>
      <c r="AA2752" s="23">
        <v>-0.192145600000804</v>
      </c>
      <c r="AB2752" s="63">
        <v>-2.30794429042726</v>
      </c>
      <c r="AC2752" s="23">
        <v>-1.08639358868459E-2</v>
      </c>
      <c r="AD2752" s="63">
        <v>18.980903658841299</v>
      </c>
      <c r="AE2752" s="23">
        <v>-2.8851372619101302E-2</v>
      </c>
      <c r="AF2752" s="64">
        <v>9.3082043220492796</v>
      </c>
      <c r="AG2752" s="23">
        <v>1.41318402656907E-2</v>
      </c>
      <c r="AH2752" s="63">
        <v>-4.6816417741865699</v>
      </c>
      <c r="AI2752" s="23">
        <v>-0.29951329786767</v>
      </c>
      <c r="AJ2752" s="63">
        <v>-19.865216814563599</v>
      </c>
      <c r="AK2752" s="23">
        <v>0.110799799998931</v>
      </c>
      <c r="AL2752" s="23">
        <v>2.1815843594595201E-2</v>
      </c>
      <c r="AM2752" s="63">
        <v>1.5294421575235899</v>
      </c>
      <c r="AN2752" s="19"/>
      <c r="AO2752" s="26">
        <v>8.4886034119408593E-2</v>
      </c>
      <c r="AP2752" s="26">
        <v>-0.109735023993417</v>
      </c>
      <c r="AQ2752" s="26">
        <v>8.1866483847989002E-2</v>
      </c>
      <c r="AR2752" s="26">
        <v>-0.33259086523612502</v>
      </c>
      <c r="AS2752" s="24">
        <v>8</v>
      </c>
      <c r="AT2752" s="24">
        <v>4</v>
      </c>
      <c r="AU2752" s="24">
        <v>6</v>
      </c>
      <c r="AV2752" s="25">
        <v>6</v>
      </c>
      <c r="AW2752" s="19"/>
      <c r="AX2752" s="29">
        <v>0.38297861941857297</v>
      </c>
      <c r="AY2752" s="30">
        <v>-0.40198683724929701</v>
      </c>
      <c r="AZ2752" s="30">
        <v>-3.6343923208335099E-2</v>
      </c>
      <c r="BA2752" s="30">
        <v>-0.534709551715423</v>
      </c>
      <c r="BB2752" s="62">
        <v>3.9026831370356403E-2</v>
      </c>
      <c r="BC2752" s="108">
        <v>-48.993128411471801</v>
      </c>
      <c r="BD2752" s="22">
        <v>43836</v>
      </c>
      <c r="BE2752" s="22">
        <v>43913</v>
      </c>
      <c r="BF2752" s="24"/>
      <c r="BG2752" s="22"/>
    </row>
    <row r="2753" spans="2:59" x14ac:dyDescent="0.25">
      <c r="B2753" s="17" t="s">
        <v>2767</v>
      </c>
      <c r="C2753" s="17" t="s">
        <v>7033</v>
      </c>
      <c r="D2753" s="17" t="s">
        <v>3454</v>
      </c>
      <c r="E2753" s="20" t="s">
        <v>7322</v>
      </c>
      <c r="F2753" s="20" t="s">
        <v>3160</v>
      </c>
      <c r="G2753" s="82" t="s">
        <v>7250</v>
      </c>
      <c r="H2753" s="85" t="s">
        <v>7269</v>
      </c>
      <c r="I2753" s="21" t="s">
        <v>7417</v>
      </c>
      <c r="J2753" s="21" t="s">
        <v>8924</v>
      </c>
      <c r="L2753" s="22">
        <v>44015</v>
      </c>
      <c r="M2753" s="98">
        <v>975.32469999976502</v>
      </c>
      <c r="N2753" s="94">
        <v>975.32469999976502</v>
      </c>
      <c r="O2753" s="94">
        <v>1428.34869999997</v>
      </c>
      <c r="P2753" s="62">
        <f t="shared" si="42"/>
        <v>0.68283375060990747</v>
      </c>
      <c r="Q2753" s="22">
        <v>43836</v>
      </c>
      <c r="R2753" s="99">
        <v>98.227000000000004</v>
      </c>
      <c r="S2753" s="99">
        <v>116.09754580152</v>
      </c>
      <c r="T2753" s="19"/>
      <c r="U2753" s="23">
        <v>5.7234972846345001E-3</v>
      </c>
      <c r="V2753" s="63">
        <v>1.4328441648103801E-2</v>
      </c>
      <c r="W2753" s="23">
        <v>1.37677882994467E-2</v>
      </c>
      <c r="X2753" s="63">
        <v>-8.2259911347209709</v>
      </c>
      <c r="Y2753" s="23">
        <v>-0.31030536653444901</v>
      </c>
      <c r="Z2753" s="63">
        <v>-17.829933272878399</v>
      </c>
      <c r="AA2753" s="23">
        <v>-0.189546233833535</v>
      </c>
      <c r="AB2753" s="63">
        <v>-2.0480076737003401</v>
      </c>
      <c r="AC2753" s="23">
        <v>-1.5761544427732602E-2</v>
      </c>
      <c r="AD2753" s="63">
        <v>18.491142804763498</v>
      </c>
      <c r="AE2753" s="23">
        <v>-4.0302061532202102E-2</v>
      </c>
      <c r="AF2753" s="64">
        <v>8.1631354307464807</v>
      </c>
      <c r="AG2753" s="23">
        <v>1.4228370409910001E-2</v>
      </c>
      <c r="AH2753" s="63">
        <v>-4.6719887597646403</v>
      </c>
      <c r="AI2753" s="23">
        <v>-0.295333430774044</v>
      </c>
      <c r="AJ2753" s="63">
        <v>-19.447230105201001</v>
      </c>
      <c r="AK2753" s="23">
        <v>-2.4675300000126299E-2</v>
      </c>
      <c r="AL2753" s="23">
        <v>-6.2083229267955202E-3</v>
      </c>
      <c r="AM2753" s="63">
        <v>-3.8373597572899598</v>
      </c>
      <c r="AN2753" s="19"/>
      <c r="AO2753" s="26">
        <v>8.4918384423945101E-2</v>
      </c>
      <c r="AP2753" s="26">
        <v>-0.109638632945425</v>
      </c>
      <c r="AQ2753" s="26">
        <v>8.3031400116014994E-2</v>
      </c>
      <c r="AR2753" s="26">
        <v>-0.33194551249500398</v>
      </c>
      <c r="AS2753" s="24">
        <v>8</v>
      </c>
      <c r="AT2753" s="24">
        <v>4</v>
      </c>
      <c r="AU2753" s="24">
        <v>6</v>
      </c>
      <c r="AV2753" s="25">
        <v>6</v>
      </c>
      <c r="AW2753" s="19"/>
      <c r="AX2753" s="29">
        <v>0.382939365670318</v>
      </c>
      <c r="AY2753" s="30">
        <v>-0.39536396366793303</v>
      </c>
      <c r="AZ2753" s="30">
        <v>-2.6801668522637101E-2</v>
      </c>
      <c r="BA2753" s="30">
        <v>-0.526235426807943</v>
      </c>
      <c r="BB2753" s="62">
        <v>3.90252030612828E-2</v>
      </c>
      <c r="BC2753" s="108">
        <v>-48.877315462275902</v>
      </c>
      <c r="BD2753" s="22">
        <v>43836</v>
      </c>
      <c r="BE2753" s="22">
        <v>43913</v>
      </c>
      <c r="BF2753" s="24"/>
      <c r="BG2753" s="22"/>
    </row>
    <row r="2754" spans="2:59" x14ac:dyDescent="0.25">
      <c r="B2754" s="17" t="s">
        <v>2768</v>
      </c>
      <c r="C2754" s="17" t="s">
        <v>7034</v>
      </c>
      <c r="D2754" s="17" t="s">
        <v>3455</v>
      </c>
      <c r="E2754" s="20" t="s">
        <v>7289</v>
      </c>
      <c r="F2754" s="20" t="s">
        <v>3160</v>
      </c>
      <c r="G2754" s="82" t="s">
        <v>7251</v>
      </c>
      <c r="H2754" s="85" t="s">
        <v>7278</v>
      </c>
      <c r="I2754" s="21" t="s">
        <v>7417</v>
      </c>
      <c r="J2754" s="21" t="s">
        <v>8925</v>
      </c>
      <c r="L2754" s="22">
        <v>44015</v>
      </c>
      <c r="M2754" s="98">
        <v>2829.1556999981399</v>
      </c>
      <c r="N2754" s="94">
        <v>2829.1556999981399</v>
      </c>
      <c r="O2754" s="94">
        <v>2974.3211000002898</v>
      </c>
      <c r="P2754" s="62">
        <f t="shared" si="42"/>
        <v>0.95119376989857085</v>
      </c>
      <c r="Q2754" s="22">
        <v>43881</v>
      </c>
      <c r="R2754" s="99">
        <v>2538168.9900000002</v>
      </c>
      <c r="S2754" s="99">
        <v>2200847.1423007799</v>
      </c>
      <c r="T2754" s="19"/>
      <c r="U2754" s="23">
        <v>-4.1445230972385599E-3</v>
      </c>
      <c r="V2754" s="63">
        <v>-0.97247359653920296</v>
      </c>
      <c r="W2754" s="23">
        <v>5.9079336735521799E-2</v>
      </c>
      <c r="X2754" s="63">
        <v>-3.69483629111346</v>
      </c>
      <c r="Y2754" s="23">
        <v>4.6727309132620597E-2</v>
      </c>
      <c r="Z2754" s="63">
        <v>17.8733342938358</v>
      </c>
      <c r="AA2754" s="23">
        <v>0.220186361240922</v>
      </c>
      <c r="AB2754" s="63">
        <v>38.9252518337453</v>
      </c>
      <c r="AC2754" s="23">
        <v>0.34146212747320498</v>
      </c>
      <c r="AD2754" s="63">
        <v>54.21350999485</v>
      </c>
      <c r="AE2754" s="23">
        <v>0.45704120315553198</v>
      </c>
      <c r="AF2754" s="64">
        <v>57.897461899497998</v>
      </c>
      <c r="AG2754" s="23">
        <v>-5.4319270921041598E-3</v>
      </c>
      <c r="AH2754" s="63">
        <v>-6.6380185099697</v>
      </c>
      <c r="AI2754" s="23">
        <v>6.5104536572107505E-2</v>
      </c>
      <c r="AJ2754" s="63">
        <v>16.5965666294214</v>
      </c>
      <c r="AK2754" s="23">
        <v>1.8291556999972101</v>
      </c>
      <c r="AL2754" s="23">
        <v>0.12880835550458899</v>
      </c>
      <c r="AM2754" s="63">
        <v>191.883405331988</v>
      </c>
      <c r="AN2754" s="19"/>
      <c r="AO2754" s="26">
        <v>4.9432572446676197E-2</v>
      </c>
      <c r="AP2754" s="26">
        <v>-8.4409087450767403E-2</v>
      </c>
      <c r="AQ2754" s="26">
        <v>0.13155878144796601</v>
      </c>
      <c r="AR2754" s="26">
        <v>-8.5093440444325097E-2</v>
      </c>
      <c r="AS2754" s="24">
        <v>8</v>
      </c>
      <c r="AT2754" s="24">
        <v>4</v>
      </c>
      <c r="AU2754" s="24">
        <v>7</v>
      </c>
      <c r="AV2754" s="25">
        <v>5</v>
      </c>
      <c r="AW2754" s="19"/>
      <c r="AX2754" s="29">
        <v>0.24944548901868999</v>
      </c>
      <c r="AY2754" s="30">
        <v>0.96574543380029398</v>
      </c>
      <c r="AZ2754" s="30">
        <v>1.3630061651201699</v>
      </c>
      <c r="BA2754" s="30">
        <v>1.3686439726861901</v>
      </c>
      <c r="BB2754" s="62">
        <v>2.5615183731133601E-2</v>
      </c>
      <c r="BC2754" s="108">
        <v>-27.5391517076059</v>
      </c>
      <c r="BD2754" s="22">
        <v>43881</v>
      </c>
      <c r="BE2754" s="22">
        <v>43910</v>
      </c>
      <c r="BF2754" s="24"/>
      <c r="BG2754" s="22"/>
    </row>
    <row r="2755" spans="2:59" x14ac:dyDescent="0.25">
      <c r="B2755" s="17" t="s">
        <v>2769</v>
      </c>
      <c r="C2755" s="17" t="s">
        <v>7035</v>
      </c>
      <c r="D2755" s="17" t="s">
        <v>3455</v>
      </c>
      <c r="E2755" s="20" t="s">
        <v>7335</v>
      </c>
      <c r="F2755" s="20" t="s">
        <v>3160</v>
      </c>
      <c r="G2755" s="82" t="s">
        <v>7251</v>
      </c>
      <c r="H2755" s="85" t="s">
        <v>7278</v>
      </c>
      <c r="I2755" s="21" t="s">
        <v>7417</v>
      </c>
      <c r="J2755" s="21" t="s">
        <v>8926</v>
      </c>
      <c r="L2755" s="22">
        <v>44015</v>
      </c>
      <c r="M2755" s="98">
        <v>1816.7760000005401</v>
      </c>
      <c r="N2755" s="94">
        <v>1816.7760000005401</v>
      </c>
      <c r="O2755" s="94">
        <v>1895.7850000001499</v>
      </c>
      <c r="P2755" s="62">
        <f t="shared" si="42"/>
        <v>0.95832386056456631</v>
      </c>
      <c r="Q2755" s="22">
        <v>43881</v>
      </c>
      <c r="R2755" s="99">
        <v>181.51900000000001</v>
      </c>
      <c r="S2755" s="99">
        <v>163.98956870222099</v>
      </c>
      <c r="T2755" s="19"/>
      <c r="U2755" s="23">
        <v>-4.0875269960451996E-3</v>
      </c>
      <c r="V2755" s="63">
        <v>-0.966773986419867</v>
      </c>
      <c r="W2755" s="23">
        <v>6.0875607656271299E-2</v>
      </c>
      <c r="X2755" s="63">
        <v>-3.5152091990385101</v>
      </c>
      <c r="Y2755" s="23">
        <v>5.7482573833112803E-2</v>
      </c>
      <c r="Z2755" s="63">
        <v>18.948860763892299</v>
      </c>
      <c r="AA2755" s="23">
        <v>0.24515703044016801</v>
      </c>
      <c r="AB2755" s="63">
        <v>41.422318753669998</v>
      </c>
      <c r="AC2755" s="23">
        <v>0.39626776262768498</v>
      </c>
      <c r="AD2755" s="63">
        <v>59.694073510297997</v>
      </c>
      <c r="AE2755" s="23">
        <v>0.54953723083599504</v>
      </c>
      <c r="AF2755" s="64">
        <v>67.147064667544299</v>
      </c>
      <c r="AG2755" s="23">
        <v>-5.2608859341489699E-3</v>
      </c>
      <c r="AH2755" s="63">
        <v>-6.6209143941741804</v>
      </c>
      <c r="AI2755" s="23">
        <v>7.6229358595810495E-2</v>
      </c>
      <c r="AJ2755" s="63">
        <v>17.709048831777199</v>
      </c>
      <c r="AK2755" s="23">
        <v>0.816775999999372</v>
      </c>
      <c r="AL2755" s="23">
        <v>0.129450683289178</v>
      </c>
      <c r="AM2755" s="63">
        <v>71.294541563256601</v>
      </c>
      <c r="AN2755" s="19"/>
      <c r="AO2755" s="26">
        <v>4.9483856246297399E-2</v>
      </c>
      <c r="AP2755" s="26">
        <v>-8.4252740521187697E-2</v>
      </c>
      <c r="AQ2755" s="26">
        <v>0.13352431639213999</v>
      </c>
      <c r="AR2755" s="26">
        <v>-8.3546828737744397E-2</v>
      </c>
      <c r="AS2755" s="24">
        <v>8</v>
      </c>
      <c r="AT2755" s="24">
        <v>4</v>
      </c>
      <c r="AU2755" s="24">
        <v>7</v>
      </c>
      <c r="AV2755" s="25">
        <v>5</v>
      </c>
      <c r="AW2755" s="19"/>
      <c r="AX2755" s="29">
        <v>0.24944784398772801</v>
      </c>
      <c r="AY2755" s="30">
        <v>1.06214833512058</v>
      </c>
      <c r="AZ2755" s="30">
        <v>1.4511520047617501</v>
      </c>
      <c r="BA2755" s="30">
        <v>1.5097383684405901</v>
      </c>
      <c r="BB2755" s="62">
        <v>2.56179699708446E-2</v>
      </c>
      <c r="BC2755" s="108">
        <v>-27.421031393372701</v>
      </c>
      <c r="BD2755" s="22">
        <v>43881</v>
      </c>
      <c r="BE2755" s="22">
        <v>43910</v>
      </c>
      <c r="BF2755" s="24"/>
      <c r="BG2755" s="22"/>
    </row>
    <row r="2756" spans="2:59" x14ac:dyDescent="0.25">
      <c r="B2756" s="17" t="s">
        <v>2770</v>
      </c>
      <c r="C2756" s="17" t="s">
        <v>7036</v>
      </c>
      <c r="D2756" s="17" t="s">
        <v>3455</v>
      </c>
      <c r="E2756" s="20" t="s">
        <v>7336</v>
      </c>
      <c r="F2756" s="20" t="s">
        <v>3160</v>
      </c>
      <c r="G2756" s="82" t="s">
        <v>7251</v>
      </c>
      <c r="H2756" s="85" t="s">
        <v>7278</v>
      </c>
      <c r="I2756" s="21" t="s">
        <v>7417</v>
      </c>
      <c r="J2756" s="21" t="s">
        <v>8927</v>
      </c>
      <c r="L2756" s="22">
        <v>44015</v>
      </c>
      <c r="M2756" s="98">
        <v>1118.1537999995101</v>
      </c>
      <c r="N2756" s="94">
        <v>1118.1537999995101</v>
      </c>
      <c r="O2756" s="94">
        <v>1118.1537999995101</v>
      </c>
      <c r="P2756" s="62">
        <f t="shared" si="42"/>
        <v>1</v>
      </c>
      <c r="Q2756" s="22">
        <v>44015</v>
      </c>
      <c r="R2756" s="99">
        <v>0</v>
      </c>
      <c r="S2756" s="99">
        <v>0</v>
      </c>
      <c r="T2756" s="19"/>
      <c r="U2756" s="23">
        <v>0</v>
      </c>
      <c r="V2756" s="63">
        <v>-0.55802128681534702</v>
      </c>
      <c r="W2756" s="23">
        <v>0</v>
      </c>
      <c r="X2756" s="63">
        <v>-9.6027699646656401</v>
      </c>
      <c r="Y2756" s="23">
        <v>0</v>
      </c>
      <c r="Z2756" s="63">
        <v>13.200603380581001</v>
      </c>
      <c r="AA2756" s="23">
        <v>0</v>
      </c>
      <c r="AB2756" s="63">
        <v>16.906615709653099</v>
      </c>
      <c r="AC2756" s="23">
        <v>0</v>
      </c>
      <c r="AD2756" s="63">
        <v>20.067297247529499</v>
      </c>
      <c r="AE2756" s="23">
        <v>0</v>
      </c>
      <c r="AF2756" s="64">
        <v>12.1933415839594</v>
      </c>
      <c r="AG2756" s="23">
        <v>0</v>
      </c>
      <c r="AH2756" s="63">
        <v>-6.0948258007556397</v>
      </c>
      <c r="AI2756" s="23">
        <v>0</v>
      </c>
      <c r="AJ2756" s="63">
        <v>10.0861129722034</v>
      </c>
      <c r="AK2756" s="23">
        <v>0.118153800000146</v>
      </c>
      <c r="AL2756" s="23">
        <v>2.3030694648696198E-2</v>
      </c>
      <c r="AM2756" s="63">
        <v>1.4323215633339701</v>
      </c>
      <c r="AN2756" s="19"/>
      <c r="AO2756" s="26">
        <v>0</v>
      </c>
      <c r="AP2756" s="26">
        <v>0</v>
      </c>
      <c r="AQ2756" s="26">
        <v>0</v>
      </c>
      <c r="AR2756" s="26">
        <v>0</v>
      </c>
      <c r="AS2756" s="24">
        <v>0</v>
      </c>
      <c r="AT2756" s="24">
        <v>0</v>
      </c>
      <c r="AU2756" s="24">
        <v>7</v>
      </c>
      <c r="AV2756" s="25">
        <v>5</v>
      </c>
      <c r="AW2756" s="19"/>
      <c r="AX2756" s="29">
        <v>0</v>
      </c>
      <c r="AY2756" s="30">
        <v>-117.545979959425</v>
      </c>
      <c r="AZ2756" s="30">
        <v>0.39470262811346402</v>
      </c>
      <c r="BA2756" s="30">
        <v>-15.971119820984301</v>
      </c>
      <c r="BB2756" s="62">
        <v>0</v>
      </c>
      <c r="BC2756" s="108">
        <v>0</v>
      </c>
      <c r="BD2756" s="22">
        <v>43650</v>
      </c>
      <c r="BE2756" s="22"/>
      <c r="BF2756" s="24"/>
      <c r="BG2756" s="22"/>
    </row>
    <row r="2757" spans="2:59" x14ac:dyDescent="0.25">
      <c r="B2757" s="17" t="s">
        <v>2771</v>
      </c>
      <c r="C2757" s="17" t="s">
        <v>7037</v>
      </c>
      <c r="D2757" s="17" t="s">
        <v>3455</v>
      </c>
      <c r="E2757" s="20" t="s">
        <v>7290</v>
      </c>
      <c r="F2757" s="20" t="s">
        <v>3160</v>
      </c>
      <c r="G2757" s="82" t="s">
        <v>7251</v>
      </c>
      <c r="H2757" s="85" t="s">
        <v>7278</v>
      </c>
      <c r="I2757" s="21" t="s">
        <v>7417</v>
      </c>
      <c r="J2757" s="21" t="s">
        <v>8928</v>
      </c>
      <c r="L2757" s="22">
        <v>44015</v>
      </c>
      <c r="M2757" s="98">
        <v>3001.3222999982499</v>
      </c>
      <c r="N2757" s="94">
        <v>3001.3222999982499</v>
      </c>
      <c r="O2757" s="94">
        <v>3147.0832000002301</v>
      </c>
      <c r="P2757" s="62">
        <f t="shared" ref="P2757:P2820" si="43">IFERROR(N2757/O2757,"")</f>
        <v>0.95368381109149913</v>
      </c>
      <c r="Q2757" s="22">
        <v>43881</v>
      </c>
      <c r="R2757" s="99">
        <v>2040511.4380000001</v>
      </c>
      <c r="S2757" s="99">
        <v>1872877.88376367</v>
      </c>
      <c r="T2757" s="19"/>
      <c r="U2757" s="23">
        <v>-4.1250874364777701E-3</v>
      </c>
      <c r="V2757" s="63">
        <v>-0.97053003046312403</v>
      </c>
      <c r="W2757" s="23">
        <v>5.9699442052078701E-2</v>
      </c>
      <c r="X2757" s="63">
        <v>-3.63282575945777</v>
      </c>
      <c r="Y2757" s="23">
        <v>5.0450730068405399E-2</v>
      </c>
      <c r="Z2757" s="63">
        <v>18.2456763874216</v>
      </c>
      <c r="AA2757" s="23">
        <v>0.22894261396868401</v>
      </c>
      <c r="AB2757" s="63">
        <v>39.800877106550601</v>
      </c>
      <c r="AC2757" s="23">
        <v>0.36077109214616898</v>
      </c>
      <c r="AD2757" s="63">
        <v>56.144406462146399</v>
      </c>
      <c r="AE2757" s="23">
        <v>0.48860582459019503</v>
      </c>
      <c r="AF2757" s="64">
        <v>61.053924042964397</v>
      </c>
      <c r="AG2757" s="23">
        <v>-5.3736861473225898E-3</v>
      </c>
      <c r="AH2757" s="63">
        <v>-6.63219441549154</v>
      </c>
      <c r="AI2757" s="23">
        <v>6.8955924210968106E-2</v>
      </c>
      <c r="AJ2757" s="63">
        <v>16.981705393292899</v>
      </c>
      <c r="AK2757" s="23">
        <v>2.0013222999987201</v>
      </c>
      <c r="AL2757" s="23">
        <v>0.13660415423699299</v>
      </c>
      <c r="AM2757" s="63">
        <v>209.100065332139</v>
      </c>
      <c r="AN2757" s="19"/>
      <c r="AO2757" s="26">
        <v>4.9453056410129599E-2</v>
      </c>
      <c r="AP2757" s="26">
        <v>-8.4355497557262404E-2</v>
      </c>
      <c r="AQ2757" s="26">
        <v>0.13222309961202</v>
      </c>
      <c r="AR2757" s="26">
        <v>-8.4539898453804205E-2</v>
      </c>
      <c r="AS2757" s="24">
        <v>8</v>
      </c>
      <c r="AT2757" s="24">
        <v>4</v>
      </c>
      <c r="AU2757" s="24">
        <v>7</v>
      </c>
      <c r="AV2757" s="25">
        <v>5</v>
      </c>
      <c r="AW2757" s="19"/>
      <c r="AX2757" s="29">
        <v>0.24944825439452001</v>
      </c>
      <c r="AY2757" s="30">
        <v>0.99957976934820203</v>
      </c>
      <c r="AZ2757" s="30">
        <v>1.3939498917989099</v>
      </c>
      <c r="BA2757" s="30">
        <v>1.41807851931844</v>
      </c>
      <c r="BB2757" s="62">
        <v>2.5616364396155399E-2</v>
      </c>
      <c r="BC2757" s="108">
        <v>-27.498141771444399</v>
      </c>
      <c r="BD2757" s="22">
        <v>43881</v>
      </c>
      <c r="BE2757" s="22">
        <v>43910</v>
      </c>
      <c r="BF2757" s="24"/>
      <c r="BG2757" s="22"/>
    </row>
    <row r="2758" spans="2:59" x14ac:dyDescent="0.25">
      <c r="B2758" s="17" t="s">
        <v>2772</v>
      </c>
      <c r="C2758" s="17" t="s">
        <v>7038</v>
      </c>
      <c r="D2758" s="17" t="s">
        <v>3455</v>
      </c>
      <c r="E2758" s="20" t="s">
        <v>7315</v>
      </c>
      <c r="F2758" s="20" t="s">
        <v>3160</v>
      </c>
      <c r="G2758" s="82" t="s">
        <v>7251</v>
      </c>
      <c r="H2758" s="85" t="s">
        <v>7278</v>
      </c>
      <c r="I2758" s="21" t="s">
        <v>7417</v>
      </c>
      <c r="J2758" s="21" t="s">
        <v>8929</v>
      </c>
      <c r="L2758" s="22">
        <v>44015</v>
      </c>
      <c r="M2758" s="98">
        <v>3427.8440000005098</v>
      </c>
      <c r="N2758" s="94">
        <v>3427.8440000005098</v>
      </c>
      <c r="O2758" s="94">
        <v>3575.7747999988501</v>
      </c>
      <c r="P2758" s="62">
        <f t="shared" si="43"/>
        <v>0.95862972131287805</v>
      </c>
      <c r="Q2758" s="22">
        <v>43881</v>
      </c>
      <c r="R2758" s="99">
        <v>5505036.5590000004</v>
      </c>
      <c r="S2758" s="99">
        <v>4758313.5978359403</v>
      </c>
      <c r="T2758" s="19"/>
      <c r="U2758" s="23">
        <v>-4.0866844283300504E-3</v>
      </c>
      <c r="V2758" s="63">
        <v>-0.96668972964835098</v>
      </c>
      <c r="W2758" s="23">
        <v>6.0927329206606401E-2</v>
      </c>
      <c r="X2758" s="63">
        <v>-3.5100370440050002</v>
      </c>
      <c r="Y2758" s="23">
        <v>5.78567833745183E-2</v>
      </c>
      <c r="Z2758" s="63">
        <v>18.9862817180401</v>
      </c>
      <c r="AA2758" s="23">
        <v>0.24645273878384599</v>
      </c>
      <c r="AB2758" s="63">
        <v>41.5518895880668</v>
      </c>
      <c r="AC2758" s="23">
        <v>0.39979744482843699</v>
      </c>
      <c r="AD2758" s="63">
        <v>60.047041730373202</v>
      </c>
      <c r="AE2758" s="23">
        <v>0.55308681443624697</v>
      </c>
      <c r="AF2758" s="64">
        <v>67.5020230276277</v>
      </c>
      <c r="AG2758" s="23">
        <v>-5.2585274588636804E-3</v>
      </c>
      <c r="AH2758" s="63">
        <v>-6.6206785466420097</v>
      </c>
      <c r="AI2758" s="23">
        <v>7.6617071244982099E-2</v>
      </c>
      <c r="AJ2758" s="63">
        <v>17.747820096701599</v>
      </c>
      <c r="AK2758" s="23">
        <v>2.42784400000237</v>
      </c>
      <c r="AL2758" s="23">
        <v>0.15433682211369201</v>
      </c>
      <c r="AM2758" s="63">
        <v>251.752235332504</v>
      </c>
      <c r="AN2758" s="19"/>
      <c r="AO2758" s="26">
        <v>4.9493534288558301E-2</v>
      </c>
      <c r="AP2758" s="26">
        <v>-8.4249455672834303E-2</v>
      </c>
      <c r="AQ2758" s="26">
        <v>0.13353862297852201</v>
      </c>
      <c r="AR2758" s="26">
        <v>-8.3443722496740494E-2</v>
      </c>
      <c r="AS2758" s="24">
        <v>8</v>
      </c>
      <c r="AT2758" s="24">
        <v>4</v>
      </c>
      <c r="AU2758" s="24">
        <v>7</v>
      </c>
      <c r="AV2758" s="25">
        <v>5</v>
      </c>
      <c r="AW2758" s="19"/>
      <c r="AX2758" s="29">
        <v>0.24945441292569701</v>
      </c>
      <c r="AY2758" s="30">
        <v>1.0672066468741801</v>
      </c>
      <c r="AZ2758" s="30">
        <v>1.45578852127801</v>
      </c>
      <c r="BA2758" s="30">
        <v>1.5171597238313601</v>
      </c>
      <c r="BB2758" s="62">
        <v>2.5618772165726101E-2</v>
      </c>
      <c r="BC2758" s="108">
        <v>-27.416933527187201</v>
      </c>
      <c r="BD2758" s="22">
        <v>43881</v>
      </c>
      <c r="BE2758" s="22">
        <v>43910</v>
      </c>
      <c r="BF2758" s="24"/>
      <c r="BG2758" s="22"/>
    </row>
    <row r="2759" spans="2:59" x14ac:dyDescent="0.25">
      <c r="B2759" s="17" t="s">
        <v>2773</v>
      </c>
      <c r="C2759" s="17" t="s">
        <v>7039</v>
      </c>
      <c r="D2759" s="17" t="s">
        <v>3455</v>
      </c>
      <c r="E2759" s="20" t="s">
        <v>7291</v>
      </c>
      <c r="F2759" s="20" t="s">
        <v>3160</v>
      </c>
      <c r="G2759" s="82" t="s">
        <v>7251</v>
      </c>
      <c r="H2759" s="85" t="s">
        <v>7278</v>
      </c>
      <c r="I2759" s="21" t="s">
        <v>7417</v>
      </c>
      <c r="J2759" s="21" t="s">
        <v>8930</v>
      </c>
      <c r="L2759" s="22">
        <v>44015</v>
      </c>
      <c r="M2759" s="98">
        <v>3599.4037999995098</v>
      </c>
      <c r="N2759" s="94">
        <v>3599.4037999995098</v>
      </c>
      <c r="O2759" s="94">
        <v>3749.7925000004502</v>
      </c>
      <c r="P2759" s="62">
        <f t="shared" si="43"/>
        <v>0.95989412747480762</v>
      </c>
      <c r="Q2759" s="22">
        <v>43881</v>
      </c>
      <c r="R2759" s="99">
        <v>2535262.0019999999</v>
      </c>
      <c r="S2759" s="99">
        <v>1915315.9428886699</v>
      </c>
      <c r="T2759" s="19"/>
      <c r="U2759" s="23">
        <v>-4.0768778571873597E-3</v>
      </c>
      <c r="V2759" s="63">
        <v>-0.965709072534082</v>
      </c>
      <c r="W2759" s="23">
        <v>6.1240443532369702E-2</v>
      </c>
      <c r="X2759" s="63">
        <v>-3.4787256114286702</v>
      </c>
      <c r="Y2759" s="23">
        <v>5.9752313703938902E-2</v>
      </c>
      <c r="Z2759" s="63">
        <v>19.175834750989502</v>
      </c>
      <c r="AA2759" s="23">
        <v>0.25095441910525601</v>
      </c>
      <c r="AB2759" s="63">
        <v>42.0020576202078</v>
      </c>
      <c r="AC2759" s="23">
        <v>0.40991988879279201</v>
      </c>
      <c r="AD2759" s="63">
        <v>61.059286126808701</v>
      </c>
      <c r="AE2759" s="23">
        <v>0.56995986125373699</v>
      </c>
      <c r="AF2759" s="64">
        <v>69.189327709376798</v>
      </c>
      <c r="AG2759" s="23">
        <v>-5.2291604797574101E-3</v>
      </c>
      <c r="AH2759" s="63">
        <v>-6.6177418487350197</v>
      </c>
      <c r="AI2759" s="23">
        <v>7.8578078764621806E-2</v>
      </c>
      <c r="AJ2759" s="63">
        <v>17.943920848658301</v>
      </c>
      <c r="AK2759" s="23">
        <v>2.5994038000004398</v>
      </c>
      <c r="AL2759" s="23">
        <v>0.160923390818352</v>
      </c>
      <c r="AM2759" s="63">
        <v>268.90821533231099</v>
      </c>
      <c r="AN2759" s="19"/>
      <c r="AO2759" s="26">
        <v>4.95038899534848E-2</v>
      </c>
      <c r="AP2759" s="26">
        <v>-8.4222435951232896E-2</v>
      </c>
      <c r="AQ2759" s="26">
        <v>0.13387412009076799</v>
      </c>
      <c r="AR2759" s="26">
        <v>-8.3164176577120094E-2</v>
      </c>
      <c r="AS2759" s="24">
        <v>8</v>
      </c>
      <c r="AT2759" s="24">
        <v>4</v>
      </c>
      <c r="AU2759" s="24">
        <v>7</v>
      </c>
      <c r="AV2759" s="25">
        <v>5</v>
      </c>
      <c r="AW2759" s="19"/>
      <c r="AX2759" s="29">
        <v>0.249456110284664</v>
      </c>
      <c r="AY2759" s="30">
        <v>1.0845861836642099</v>
      </c>
      <c r="AZ2759" s="30">
        <v>1.4716781822662599</v>
      </c>
      <c r="BA2759" s="30">
        <v>1.54268097480235</v>
      </c>
      <c r="BB2759" s="62">
        <v>2.56193991171676E-2</v>
      </c>
      <c r="BC2759" s="108">
        <v>-27.396225257834899</v>
      </c>
      <c r="BD2759" s="22">
        <v>43881</v>
      </c>
      <c r="BE2759" s="22">
        <v>43910</v>
      </c>
      <c r="BF2759" s="24"/>
      <c r="BG2759" s="22"/>
    </row>
    <row r="2760" spans="2:59" x14ac:dyDescent="0.25">
      <c r="B2760" s="17" t="s">
        <v>2774</v>
      </c>
      <c r="C2760" s="17" t="s">
        <v>7040</v>
      </c>
      <c r="D2760" s="17" t="s">
        <v>3455</v>
      </c>
      <c r="E2760" s="20" t="s">
        <v>7292</v>
      </c>
      <c r="F2760" s="20" t="s">
        <v>3160</v>
      </c>
      <c r="G2760" s="82" t="s">
        <v>7251</v>
      </c>
      <c r="H2760" s="85" t="s">
        <v>7278</v>
      </c>
      <c r="I2760" s="21" t="s">
        <v>7417</v>
      </c>
      <c r="J2760" s="21" t="s">
        <v>8931</v>
      </c>
      <c r="L2760" s="22">
        <v>44015</v>
      </c>
      <c r="M2760" s="98">
        <v>3333.8828999996199</v>
      </c>
      <c r="N2760" s="94">
        <v>3333.8828999996199</v>
      </c>
      <c r="O2760" s="94">
        <v>3479.03429999948</v>
      </c>
      <c r="P2760" s="62">
        <f t="shared" si="43"/>
        <v>0.95827824980056053</v>
      </c>
      <c r="Q2760" s="22">
        <v>43881</v>
      </c>
      <c r="R2760" s="99">
        <v>2321145.9249999998</v>
      </c>
      <c r="S2760" s="99">
        <v>1354858.8711367201</v>
      </c>
      <c r="T2760" s="19"/>
      <c r="U2760" s="23">
        <v>-4.0893813084039703E-3</v>
      </c>
      <c r="V2760" s="63">
        <v>-0.966959417655744</v>
      </c>
      <c r="W2760" s="23">
        <v>6.0840242984340903E-2</v>
      </c>
      <c r="X2760" s="63">
        <v>-3.5187456662315499</v>
      </c>
      <c r="Y2760" s="23">
        <v>5.7330042576722903E-2</v>
      </c>
      <c r="Z2760" s="63">
        <v>18.9336076382606</v>
      </c>
      <c r="AA2760" s="23">
        <v>0.24520324996789</v>
      </c>
      <c r="AB2760" s="63">
        <v>41.426940706442103</v>
      </c>
      <c r="AC2760" s="23">
        <v>0.39699424496735403</v>
      </c>
      <c r="AD2760" s="63">
        <v>59.766721744264899</v>
      </c>
      <c r="AE2760" s="23">
        <v>0.54842514429939904</v>
      </c>
      <c r="AF2760" s="64">
        <v>67.035856013884796</v>
      </c>
      <c r="AG2760" s="23">
        <v>-5.2666624951598403E-3</v>
      </c>
      <c r="AH2760" s="63">
        <v>-6.6214920502752603</v>
      </c>
      <c r="AI2760" s="23">
        <v>7.6072162499258397E-2</v>
      </c>
      <c r="AJ2760" s="63">
        <v>17.693329222121999</v>
      </c>
      <c r="AK2760" s="23">
        <v>2.3338828999991499</v>
      </c>
      <c r="AL2760" s="23">
        <v>0.15060499057479301</v>
      </c>
      <c r="AM2760" s="63">
        <v>242.35612533218199</v>
      </c>
      <c r="AN2760" s="19"/>
      <c r="AO2760" s="26">
        <v>4.9490692341350999E-2</v>
      </c>
      <c r="AP2760" s="26">
        <v>-8.4257003682141701E-2</v>
      </c>
      <c r="AQ2760" s="26">
        <v>0.13344535248325001</v>
      </c>
      <c r="AR2760" s="26">
        <v>-8.3521455068839706E-2</v>
      </c>
      <c r="AS2760" s="24">
        <v>8</v>
      </c>
      <c r="AT2760" s="24">
        <v>4</v>
      </c>
      <c r="AU2760" s="24">
        <v>7</v>
      </c>
      <c r="AV2760" s="25">
        <v>5</v>
      </c>
      <c r="AW2760" s="19"/>
      <c r="AX2760" s="29">
        <v>0.249453926957212</v>
      </c>
      <c r="AY2760" s="30">
        <v>1.0623820347573201</v>
      </c>
      <c r="AZ2760" s="30">
        <v>1.4513773974995301</v>
      </c>
      <c r="BA2760" s="30">
        <v>1.5100791011664101</v>
      </c>
      <c r="BB2760" s="62">
        <v>2.5618596206986699E-2</v>
      </c>
      <c r="BC2760" s="108">
        <v>-27.422693130676599</v>
      </c>
      <c r="BD2760" s="22">
        <v>43881</v>
      </c>
      <c r="BE2760" s="22">
        <v>43910</v>
      </c>
      <c r="BF2760" s="24"/>
      <c r="BG2760" s="22"/>
    </row>
    <row r="2761" spans="2:59" x14ac:dyDescent="0.25">
      <c r="B2761" s="17" t="s">
        <v>2775</v>
      </c>
      <c r="C2761" s="17" t="s">
        <v>7041</v>
      </c>
      <c r="D2761" s="17" t="s">
        <v>3455</v>
      </c>
      <c r="E2761" s="20" t="s">
        <v>7293</v>
      </c>
      <c r="F2761" s="20" t="s">
        <v>3160</v>
      </c>
      <c r="G2761" s="82" t="s">
        <v>7251</v>
      </c>
      <c r="H2761" s="85" t="s">
        <v>7278</v>
      </c>
      <c r="I2761" s="21" t="s">
        <v>7417</v>
      </c>
      <c r="J2761" s="21" t="s">
        <v>8932</v>
      </c>
      <c r="L2761" s="22">
        <v>44015</v>
      </c>
      <c r="M2761" s="98">
        <v>3377.6992000006098</v>
      </c>
      <c r="N2761" s="94">
        <v>3377.6992000006098</v>
      </c>
      <c r="O2761" s="94">
        <v>3523.2688000015901</v>
      </c>
      <c r="P2761" s="62">
        <f t="shared" si="43"/>
        <v>0.95868336812652089</v>
      </c>
      <c r="Q2761" s="22">
        <v>43881</v>
      </c>
      <c r="R2761" s="99">
        <v>2404779.1979999999</v>
      </c>
      <c r="S2761" s="99">
        <v>1912666.75289648</v>
      </c>
      <c r="T2761" s="19"/>
      <c r="U2761" s="23">
        <v>-4.0862635987650702E-3</v>
      </c>
      <c r="V2761" s="63">
        <v>-0.96664764669185399</v>
      </c>
      <c r="W2761" s="23">
        <v>6.0940636843952199E-2</v>
      </c>
      <c r="X2761" s="63">
        <v>-3.5087062802704199</v>
      </c>
      <c r="Y2761" s="23">
        <v>5.7937178931752001E-2</v>
      </c>
      <c r="Z2761" s="63">
        <v>18.994321273756199</v>
      </c>
      <c r="AA2761" s="23">
        <v>0.246643469701812</v>
      </c>
      <c r="AB2761" s="63">
        <v>41.570962679863399</v>
      </c>
      <c r="AC2761" s="23">
        <v>0.40022563963604602</v>
      </c>
      <c r="AD2761" s="63">
        <v>60.0898612111341</v>
      </c>
      <c r="AE2761" s="23">
        <v>0.55379927173664301</v>
      </c>
      <c r="AF2761" s="64">
        <v>67.573268757667407</v>
      </c>
      <c r="AG2761" s="23">
        <v>-5.2572624090316796E-3</v>
      </c>
      <c r="AH2761" s="63">
        <v>-6.6205520416624504</v>
      </c>
      <c r="AI2761" s="23">
        <v>7.6700238925695899E-2</v>
      </c>
      <c r="AJ2761" s="63">
        <v>17.756136864773001</v>
      </c>
      <c r="AK2761" s="23">
        <v>2.3776992000010799</v>
      </c>
      <c r="AL2761" s="23">
        <v>0.15235664166728399</v>
      </c>
      <c r="AM2761" s="63">
        <v>246.737755332375</v>
      </c>
      <c r="AN2761" s="19"/>
      <c r="AO2761" s="26">
        <v>4.9494009999762098E-2</v>
      </c>
      <c r="AP2761" s="26">
        <v>-8.4248297845042494E-2</v>
      </c>
      <c r="AQ2761" s="26">
        <v>0.133552871577267</v>
      </c>
      <c r="AR2761" s="26">
        <v>-8.3431878898409195E-2</v>
      </c>
      <c r="AS2761" s="24">
        <v>8</v>
      </c>
      <c r="AT2761" s="24">
        <v>4</v>
      </c>
      <c r="AU2761" s="24">
        <v>7</v>
      </c>
      <c r="AV2761" s="25">
        <v>5</v>
      </c>
      <c r="AW2761" s="19"/>
      <c r="AX2761" s="29">
        <v>0.24945447581354499</v>
      </c>
      <c r="AY2761" s="30">
        <v>1.0679427963950701</v>
      </c>
      <c r="AZ2761" s="30">
        <v>1.4564617297037299</v>
      </c>
      <c r="BA2761" s="30">
        <v>1.51824018685693</v>
      </c>
      <c r="BB2761" s="62">
        <v>2.5618797738825399E-2</v>
      </c>
      <c r="BC2761" s="108">
        <v>-27.4160546592611</v>
      </c>
      <c r="BD2761" s="22">
        <v>43881</v>
      </c>
      <c r="BE2761" s="22">
        <v>43910</v>
      </c>
      <c r="BF2761" s="24"/>
      <c r="BG2761" s="22"/>
    </row>
    <row r="2762" spans="2:59" x14ac:dyDescent="0.25">
      <c r="B2762" s="17" t="s">
        <v>2776</v>
      </c>
      <c r="C2762" s="17" t="s">
        <v>7042</v>
      </c>
      <c r="D2762" s="17" t="s">
        <v>3455</v>
      </c>
      <c r="E2762" s="20" t="s">
        <v>7337</v>
      </c>
      <c r="F2762" s="20" t="s">
        <v>3160</v>
      </c>
      <c r="G2762" s="82" t="s">
        <v>7251</v>
      </c>
      <c r="H2762" s="85" t="s">
        <v>7278</v>
      </c>
      <c r="I2762" s="21" t="s">
        <v>7417</v>
      </c>
      <c r="J2762" s="21" t="s">
        <v>8933</v>
      </c>
      <c r="L2762" s="22">
        <v>44015</v>
      </c>
      <c r="M2762" s="98">
        <v>1973.44590000063</v>
      </c>
      <c r="N2762" s="94">
        <v>1973.44590000063</v>
      </c>
      <c r="O2762" s="94">
        <v>2054.3946000002302</v>
      </c>
      <c r="P2762" s="62">
        <f t="shared" si="43"/>
        <v>0.96059729713094499</v>
      </c>
      <c r="Q2762" s="22">
        <v>43881</v>
      </c>
      <c r="R2762" s="99">
        <v>383355.62300000002</v>
      </c>
      <c r="S2762" s="99">
        <v>272316.17490820301</v>
      </c>
      <c r="T2762" s="19"/>
      <c r="U2762" s="23">
        <v>-4.0714332753850604E-3</v>
      </c>
      <c r="V2762" s="63">
        <v>-0.96516461435385303</v>
      </c>
      <c r="W2762" s="23">
        <v>6.1414417183186701E-2</v>
      </c>
      <c r="X2762" s="63">
        <v>-3.4613282463469699</v>
      </c>
      <c r="Y2762" s="23">
        <v>6.0806835192124702E-2</v>
      </c>
      <c r="Z2762" s="63">
        <v>19.281286899786199</v>
      </c>
      <c r="AA2762" s="23">
        <v>0.25346237585297798</v>
      </c>
      <c r="AB2762" s="63">
        <v>42.252853294950903</v>
      </c>
      <c r="AC2762" s="23">
        <v>0.415575211642426</v>
      </c>
      <c r="AD2762" s="63">
        <v>61.624818411772097</v>
      </c>
      <c r="AE2762" s="23">
        <v>0.42535849814361398</v>
      </c>
      <c r="AF2762" s="64">
        <v>54.729191398306298</v>
      </c>
      <c r="AG2762" s="23">
        <v>-5.21285777085723E-3</v>
      </c>
      <c r="AH2762" s="63">
        <v>-6.6161115778450004</v>
      </c>
      <c r="AI2762" s="23">
        <v>7.9669009870485794E-2</v>
      </c>
      <c r="AJ2762" s="63">
        <v>18.0530139592593</v>
      </c>
      <c r="AK2762" s="23">
        <v>0.97344590000109799</v>
      </c>
      <c r="AL2762" s="23">
        <v>8.2418414083804195E-2</v>
      </c>
      <c r="AM2762" s="63">
        <v>106.31242533226001</v>
      </c>
      <c r="AN2762" s="19"/>
      <c r="AO2762" s="26">
        <v>4.9509617476360297E-2</v>
      </c>
      <c r="AP2762" s="26">
        <v>-8.4207461045443799E-2</v>
      </c>
      <c r="AQ2762" s="26">
        <v>0.13406052986654701</v>
      </c>
      <c r="AR2762" s="26">
        <v>-8.3008853815117606E-2</v>
      </c>
      <c r="AS2762" s="24">
        <v>8</v>
      </c>
      <c r="AT2762" s="24">
        <v>4</v>
      </c>
      <c r="AU2762" s="24">
        <v>7</v>
      </c>
      <c r="AV2762" s="25">
        <v>5</v>
      </c>
      <c r="AW2762" s="19"/>
      <c r="AX2762" s="29">
        <v>0.24945715491107001</v>
      </c>
      <c r="AY2762" s="30">
        <v>1.09426684550272</v>
      </c>
      <c r="AZ2762" s="30">
        <v>1.4805286460105</v>
      </c>
      <c r="BA2762" s="30">
        <v>1.5569070026613201</v>
      </c>
      <c r="BB2762" s="62">
        <v>2.5619757884560401E-2</v>
      </c>
      <c r="BC2762" s="108">
        <v>-27.384719566500301</v>
      </c>
      <c r="BD2762" s="22">
        <v>43881</v>
      </c>
      <c r="BE2762" s="22">
        <v>43910</v>
      </c>
      <c r="BF2762" s="24"/>
      <c r="BG2762" s="22"/>
    </row>
    <row r="2763" spans="2:59" x14ac:dyDescent="0.25">
      <c r="B2763" s="17" t="s">
        <v>2777</v>
      </c>
      <c r="C2763" s="17" t="s">
        <v>7043</v>
      </c>
      <c r="D2763" s="17" t="s">
        <v>3455</v>
      </c>
      <c r="E2763" s="20" t="s">
        <v>7294</v>
      </c>
      <c r="F2763" s="20" t="s">
        <v>3160</v>
      </c>
      <c r="G2763" s="82" t="s">
        <v>7251</v>
      </c>
      <c r="H2763" s="85" t="s">
        <v>7278</v>
      </c>
      <c r="I2763" s="21" t="s">
        <v>7417</v>
      </c>
      <c r="J2763" s="21" t="s">
        <v>8934</v>
      </c>
      <c r="L2763" s="22">
        <v>44015</v>
      </c>
      <c r="M2763" s="98">
        <v>1916.82599999942</v>
      </c>
      <c r="N2763" s="94">
        <v>1916.82599999942</v>
      </c>
      <c r="O2763" s="94">
        <v>1996.4091999996499</v>
      </c>
      <c r="P2763" s="62">
        <f t="shared" si="43"/>
        <v>0.96013682966385661</v>
      </c>
      <c r="Q2763" s="22">
        <v>43881</v>
      </c>
      <c r="R2763" s="99">
        <v>976172.90099999995</v>
      </c>
      <c r="S2763" s="99">
        <v>614823.391916016</v>
      </c>
      <c r="T2763" s="19"/>
      <c r="U2763" s="23">
        <v>-4.0749864001554696E-3</v>
      </c>
      <c r="V2763" s="63">
        <v>-0.96551992683089305</v>
      </c>
      <c r="W2763" s="23">
        <v>6.13005128980149E-2</v>
      </c>
      <c r="X2763" s="63">
        <v>-3.4727186748641499</v>
      </c>
      <c r="Y2763" s="23">
        <v>6.0116260567156098E-2</v>
      </c>
      <c r="Z2763" s="63">
        <v>19.212229437311201</v>
      </c>
      <c r="AA2763" s="23">
        <v>0.25611140235938401</v>
      </c>
      <c r="AB2763" s="63">
        <v>42.5177559456206</v>
      </c>
      <c r="AC2763" s="23">
        <v>0.44513419782742902</v>
      </c>
      <c r="AD2763" s="63">
        <v>64.580717030330604</v>
      </c>
      <c r="AE2763" s="23">
        <v>0.64449725463287899</v>
      </c>
      <c r="AF2763" s="64">
        <v>76.643067047232805</v>
      </c>
      <c r="AG2763" s="23">
        <v>-5.2235434986869196E-3</v>
      </c>
      <c r="AH2763" s="63">
        <v>-6.6171801506279699</v>
      </c>
      <c r="AI2763" s="23">
        <v>7.8954558550322004E-2</v>
      </c>
      <c r="AJ2763" s="63">
        <v>17.981568827235598</v>
      </c>
      <c r="AK2763" s="23">
        <v>0.91682599999825498</v>
      </c>
      <c r="AL2763" s="23">
        <v>0.142974504491576</v>
      </c>
      <c r="AM2763" s="63">
        <v>82.132062157499604</v>
      </c>
      <c r="AN2763" s="19"/>
      <c r="AO2763" s="26">
        <v>4.9505885115650003E-2</v>
      </c>
      <c r="AP2763" s="26">
        <v>-8.4217244101601002E-2</v>
      </c>
      <c r="AQ2763" s="26">
        <v>0.13393849928805099</v>
      </c>
      <c r="AR2763" s="26">
        <v>-8.3110551210702405E-2</v>
      </c>
      <c r="AS2763" s="24">
        <v>8</v>
      </c>
      <c r="AT2763" s="24">
        <v>4</v>
      </c>
      <c r="AU2763" s="24">
        <v>7</v>
      </c>
      <c r="AV2763" s="25">
        <v>5</v>
      </c>
      <c r="AW2763" s="19"/>
      <c r="AX2763" s="29">
        <v>0.24946049963997199</v>
      </c>
      <c r="AY2763" s="30">
        <v>1.1049324392133699</v>
      </c>
      <c r="AZ2763" s="30">
        <v>1.4901037431973201</v>
      </c>
      <c r="BA2763" s="30">
        <v>1.5722293861326799</v>
      </c>
      <c r="BB2763" s="62">
        <v>2.5619933180860199E-2</v>
      </c>
      <c r="BC2763" s="108">
        <v>-27.392250045668298</v>
      </c>
      <c r="BD2763" s="22">
        <v>43881</v>
      </c>
      <c r="BE2763" s="22">
        <v>43910</v>
      </c>
      <c r="BF2763" s="24"/>
      <c r="BG2763" s="22"/>
    </row>
    <row r="2764" spans="2:59" x14ac:dyDescent="0.25">
      <c r="B2764" s="17" t="s">
        <v>2778</v>
      </c>
      <c r="C2764" s="17" t="s">
        <v>7044</v>
      </c>
      <c r="D2764" s="17" t="s">
        <v>3455</v>
      </c>
      <c r="E2764" s="20" t="s">
        <v>7322</v>
      </c>
      <c r="F2764" s="20" t="s">
        <v>3160</v>
      </c>
      <c r="G2764" s="82" t="s">
        <v>7251</v>
      </c>
      <c r="H2764" s="85" t="s">
        <v>7278</v>
      </c>
      <c r="I2764" s="21" t="s">
        <v>7417</v>
      </c>
      <c r="J2764" s="21" t="s">
        <v>8935</v>
      </c>
      <c r="L2764" s="22">
        <v>44015</v>
      </c>
      <c r="M2764" s="98">
        <v>1826.3333999998899</v>
      </c>
      <c r="N2764" s="94">
        <v>1826.3333999998899</v>
      </c>
      <c r="O2764" s="94">
        <v>1894.8571000006</v>
      </c>
      <c r="P2764" s="62">
        <f t="shared" si="43"/>
        <v>0.96383700913346537</v>
      </c>
      <c r="Q2764" s="22">
        <v>43881</v>
      </c>
      <c r="R2764" s="99">
        <v>194.697</v>
      </c>
      <c r="S2764" s="99">
        <v>174.57399618315699</v>
      </c>
      <c r="T2764" s="19"/>
      <c r="U2764" s="23">
        <v>-4.0411859035884802E-3</v>
      </c>
      <c r="V2764" s="63">
        <v>-0.96213987717419502</v>
      </c>
      <c r="W2764" s="23">
        <v>6.2263695292131202E-2</v>
      </c>
      <c r="X2764" s="63">
        <v>-3.3764004354525201</v>
      </c>
      <c r="Y2764" s="23">
        <v>6.5752512085964596E-2</v>
      </c>
      <c r="Z2764" s="63">
        <v>19.7758545891847</v>
      </c>
      <c r="AA2764" s="23">
        <v>0.265104204152594</v>
      </c>
      <c r="AB2764" s="63">
        <v>43.417036124912599</v>
      </c>
      <c r="AC2764" s="23">
        <v>0.44206116144603602</v>
      </c>
      <c r="AD2764" s="63">
        <v>64.273413392133094</v>
      </c>
      <c r="AE2764" s="23">
        <v>0.62108362527738803</v>
      </c>
      <c r="AF2764" s="64">
        <v>74.301704111741898</v>
      </c>
      <c r="AG2764" s="23">
        <v>-5.1302700967426097E-3</v>
      </c>
      <c r="AH2764" s="63">
        <v>-6.6078528104335401</v>
      </c>
      <c r="AI2764" s="23">
        <v>8.4783843116456398E-2</v>
      </c>
      <c r="AJ2764" s="63">
        <v>18.564497283863599</v>
      </c>
      <c r="AK2764" s="23">
        <v>0.82633340000058497</v>
      </c>
      <c r="AL2764" s="23">
        <v>0.16198618553055</v>
      </c>
      <c r="AM2764" s="63">
        <v>81.263510242802994</v>
      </c>
      <c r="AN2764" s="19"/>
      <c r="AO2764" s="26">
        <v>4.95302642138995E-2</v>
      </c>
      <c r="AP2764" s="26">
        <v>-8.4146154281333999E-2</v>
      </c>
      <c r="AQ2764" s="26">
        <v>0.134927888793754</v>
      </c>
      <c r="AR2764" s="26">
        <v>-8.2336962912522696E-2</v>
      </c>
      <c r="AS2764" s="24">
        <v>8</v>
      </c>
      <c r="AT2764" s="24">
        <v>4</v>
      </c>
      <c r="AU2764" s="24">
        <v>7</v>
      </c>
      <c r="AV2764" s="25">
        <v>5</v>
      </c>
      <c r="AW2764" s="19"/>
      <c r="AX2764" s="29">
        <v>0.24945918547571599</v>
      </c>
      <c r="AY2764" s="30">
        <v>1.1391388699576099</v>
      </c>
      <c r="AZ2764" s="30">
        <v>1.52161595012331</v>
      </c>
      <c r="BA2764" s="30">
        <v>1.62288762251046</v>
      </c>
      <c r="BB2764" s="62">
        <v>2.5621036151387701E-2</v>
      </c>
      <c r="BC2764" s="108">
        <v>-27.330915877566401</v>
      </c>
      <c r="BD2764" s="22">
        <v>43881</v>
      </c>
      <c r="BE2764" s="22">
        <v>43910</v>
      </c>
      <c r="BF2764" s="24"/>
      <c r="BG2764" s="22"/>
    </row>
    <row r="2765" spans="2:59" x14ac:dyDescent="0.25">
      <c r="B2765" s="17" t="s">
        <v>2779</v>
      </c>
      <c r="C2765" s="17" t="s">
        <v>7045</v>
      </c>
      <c r="D2765" s="17" t="s">
        <v>3456</v>
      </c>
      <c r="E2765" s="20" t="s">
        <v>7289</v>
      </c>
      <c r="F2765" s="20" t="s">
        <v>3160</v>
      </c>
      <c r="G2765" s="82" t="s">
        <v>7251</v>
      </c>
      <c r="H2765" s="85" t="s">
        <v>7284</v>
      </c>
      <c r="I2765" s="21" t="s">
        <v>7417</v>
      </c>
      <c r="J2765" s="21" t="s">
        <v>8936</v>
      </c>
      <c r="L2765" s="22">
        <v>44015</v>
      </c>
      <c r="M2765" s="98">
        <v>2245.0362000018399</v>
      </c>
      <c r="N2765" s="94">
        <v>2245.0362000018399</v>
      </c>
      <c r="O2765" s="94">
        <v>2428.36809999868</v>
      </c>
      <c r="P2765" s="62">
        <f t="shared" si="43"/>
        <v>0.9245040733334704</v>
      </c>
      <c r="Q2765" s="22">
        <v>43881</v>
      </c>
      <c r="R2765" s="99">
        <v>3176841.6</v>
      </c>
      <c r="S2765" s="99">
        <v>3254320.9707773398</v>
      </c>
      <c r="T2765" s="19"/>
      <c r="U2765" s="23">
        <v>-2.8196430075695402E-3</v>
      </c>
      <c r="V2765" s="63">
        <v>-0.83998558757230102</v>
      </c>
      <c r="W2765" s="23">
        <v>5.7631657473393702E-2</v>
      </c>
      <c r="X2765" s="63">
        <v>-3.8396042173262699</v>
      </c>
      <c r="Y2765" s="23">
        <v>-5.0163651103503097E-3</v>
      </c>
      <c r="Z2765" s="63">
        <v>12.698966869546</v>
      </c>
      <c r="AA2765" s="23">
        <v>0.15227390274230901</v>
      </c>
      <c r="AB2765" s="63">
        <v>32.134005983884002</v>
      </c>
      <c r="AC2765" s="23">
        <v>0.228257901551842</v>
      </c>
      <c r="AD2765" s="63">
        <v>42.8930874027428</v>
      </c>
      <c r="AE2765" s="23">
        <v>0.28294652119453501</v>
      </c>
      <c r="AF2765" s="64">
        <v>40.487993703398402</v>
      </c>
      <c r="AG2765" s="23">
        <v>-4.2989641506210301E-3</v>
      </c>
      <c r="AH2765" s="63">
        <v>-6.52472221582138</v>
      </c>
      <c r="AI2765" s="23">
        <v>1.15857366836281E-2</v>
      </c>
      <c r="AJ2765" s="63">
        <v>11.244686640566201</v>
      </c>
      <c r="AK2765" s="23">
        <v>1.2282109789014799</v>
      </c>
      <c r="AL2765" s="23">
        <v>7.2308736640479807E-2</v>
      </c>
      <c r="AM2765" s="63">
        <v>90.447298156795995</v>
      </c>
      <c r="AN2765" s="19"/>
      <c r="AO2765" s="26">
        <v>4.4859310137326198E-2</v>
      </c>
      <c r="AP2765" s="26">
        <v>-8.5176454201282503E-2</v>
      </c>
      <c r="AQ2765" s="26">
        <v>0.118295266558562</v>
      </c>
      <c r="AR2765" s="26">
        <v>-0.102165203624318</v>
      </c>
      <c r="AS2765" s="24">
        <v>8</v>
      </c>
      <c r="AT2765" s="24">
        <v>4</v>
      </c>
      <c r="AU2765" s="24">
        <v>7</v>
      </c>
      <c r="AV2765" s="25">
        <v>5</v>
      </c>
      <c r="AW2765" s="19"/>
      <c r="AX2765" s="29">
        <v>0.23656165144959199</v>
      </c>
      <c r="AY2765" s="30">
        <v>0.693145079970236</v>
      </c>
      <c r="AZ2765" s="30">
        <v>1.1473226668222201</v>
      </c>
      <c r="BA2765" s="30">
        <v>0.95832213080666395</v>
      </c>
      <c r="BB2765" s="62">
        <v>2.42317945616378E-2</v>
      </c>
      <c r="BC2765" s="108">
        <v>-27.5142841811466</v>
      </c>
      <c r="BD2765" s="22">
        <v>43881</v>
      </c>
      <c r="BE2765" s="22">
        <v>43913</v>
      </c>
      <c r="BF2765" s="24"/>
      <c r="BG2765" s="22"/>
    </row>
    <row r="2766" spans="2:59" x14ac:dyDescent="0.25">
      <c r="B2766" s="17" t="s">
        <v>2780</v>
      </c>
      <c r="C2766" s="17" t="s">
        <v>7046</v>
      </c>
      <c r="D2766" s="17" t="s">
        <v>3456</v>
      </c>
      <c r="E2766" s="20" t="s">
        <v>7335</v>
      </c>
      <c r="F2766" s="20" t="s">
        <v>3160</v>
      </c>
      <c r="G2766" s="82" t="s">
        <v>7251</v>
      </c>
      <c r="H2766" s="85" t="s">
        <v>7284</v>
      </c>
      <c r="I2766" s="21" t="s">
        <v>7417</v>
      </c>
      <c r="J2766" s="21" t="s">
        <v>8937</v>
      </c>
      <c r="L2766" s="22">
        <v>44015</v>
      </c>
      <c r="M2766" s="98">
        <v>1526.3870999999299</v>
      </c>
      <c r="N2766" s="94">
        <v>1526.3870999999299</v>
      </c>
      <c r="O2766" s="94">
        <v>1639.3242000006101</v>
      </c>
      <c r="P2766" s="62">
        <f t="shared" si="43"/>
        <v>0.93110752589351264</v>
      </c>
      <c r="Q2766" s="22">
        <v>43881</v>
      </c>
      <c r="R2766" s="99">
        <v>157.45400000000001</v>
      </c>
      <c r="S2766" s="99">
        <v>7491.2815954208399</v>
      </c>
      <c r="T2766" s="19"/>
      <c r="U2766" s="23">
        <v>-2.7676958297888602E-3</v>
      </c>
      <c r="V2766" s="63">
        <v>-0.834790869794233</v>
      </c>
      <c r="W2766" s="23">
        <v>5.9333298679121099E-2</v>
      </c>
      <c r="X2766" s="63">
        <v>-3.6694400967535299</v>
      </c>
      <c r="Y2766" s="23">
        <v>4.6643172518088197E-3</v>
      </c>
      <c r="Z2766" s="63">
        <v>13.6670351057692</v>
      </c>
      <c r="AA2766" s="23">
        <v>0.17507874341215901</v>
      </c>
      <c r="AB2766" s="63">
        <v>34.414490050869098</v>
      </c>
      <c r="AC2766" s="23">
        <v>0.27773501139017798</v>
      </c>
      <c r="AD2766" s="63">
        <v>47.840798386547199</v>
      </c>
      <c r="AE2766" s="23">
        <v>0.362860592129291</v>
      </c>
      <c r="AF2766" s="64">
        <v>48.479400796874003</v>
      </c>
      <c r="AG2766" s="23">
        <v>-4.1427203941566404E-3</v>
      </c>
      <c r="AH2766" s="63">
        <v>-6.50909784017131</v>
      </c>
      <c r="AI2766" s="23">
        <v>2.1592774579403302E-2</v>
      </c>
      <c r="AJ2766" s="63">
        <v>12.245390430151</v>
      </c>
      <c r="AK2766" s="23">
        <v>0.52638710000086597</v>
      </c>
      <c r="AL2766" s="23">
        <v>9.0049445489130506E-2</v>
      </c>
      <c r="AM2766" s="63">
        <v>42.255651563405998</v>
      </c>
      <c r="AN2766" s="19"/>
      <c r="AO2766" s="26">
        <v>4.4911867287737599E-2</v>
      </c>
      <c r="AP2766" s="26">
        <v>-8.5044918072526302E-2</v>
      </c>
      <c r="AQ2766" s="26">
        <v>0.120102793645929</v>
      </c>
      <c r="AR2766" s="26">
        <v>-0.100726640415814</v>
      </c>
      <c r="AS2766" s="24">
        <v>8</v>
      </c>
      <c r="AT2766" s="24">
        <v>4</v>
      </c>
      <c r="AU2766" s="24">
        <v>7</v>
      </c>
      <c r="AV2766" s="25">
        <v>5</v>
      </c>
      <c r="AW2766" s="19"/>
      <c r="AX2766" s="29">
        <v>0.23655682007898601</v>
      </c>
      <c r="AY2766" s="30">
        <v>0.78554286210783197</v>
      </c>
      <c r="AZ2766" s="30">
        <v>1.23137628974473</v>
      </c>
      <c r="BA2766" s="30">
        <v>1.08914009734144</v>
      </c>
      <c r="BB2766" s="62">
        <v>2.4233581091466502E-2</v>
      </c>
      <c r="BC2766" s="108">
        <v>-27.394379952485899</v>
      </c>
      <c r="BD2766" s="22">
        <v>43881</v>
      </c>
      <c r="BE2766" s="22">
        <v>43913</v>
      </c>
      <c r="BF2766" s="24"/>
      <c r="BG2766" s="22"/>
    </row>
    <row r="2767" spans="2:59" x14ac:dyDescent="0.25">
      <c r="B2767" s="17" t="s">
        <v>2781</v>
      </c>
      <c r="C2767" s="17" t="s">
        <v>7047</v>
      </c>
      <c r="D2767" s="17" t="s">
        <v>3456</v>
      </c>
      <c r="E2767" s="20" t="s">
        <v>7336</v>
      </c>
      <c r="F2767" s="20" t="s">
        <v>3160</v>
      </c>
      <c r="G2767" s="82" t="s">
        <v>7251</v>
      </c>
      <c r="H2767" s="85" t="s">
        <v>7284</v>
      </c>
      <c r="I2767" s="21" t="s">
        <v>7417</v>
      </c>
      <c r="J2767" s="21" t="s">
        <v>8938</v>
      </c>
      <c r="L2767" s="22">
        <v>44015</v>
      </c>
      <c r="M2767" s="98">
        <v>1538.46150000021</v>
      </c>
      <c r="N2767" s="94">
        <v>1538.46150000021</v>
      </c>
      <c r="O2767" s="94">
        <v>1538.46150000021</v>
      </c>
      <c r="P2767" s="62">
        <f t="shared" si="43"/>
        <v>1</v>
      </c>
      <c r="Q2767" s="22">
        <v>44015</v>
      </c>
      <c r="R2767" s="99">
        <v>6.0000000000000001E-3</v>
      </c>
      <c r="S2767" s="99">
        <v>12224.9243053436</v>
      </c>
      <c r="T2767" s="19"/>
      <c r="U2767" s="23">
        <v>0</v>
      </c>
      <c r="V2767" s="63">
        <v>-0.55802128681534702</v>
      </c>
      <c r="W2767" s="23">
        <v>0</v>
      </c>
      <c r="X2767" s="63">
        <v>-9.6027699646656401</v>
      </c>
      <c r="Y2767" s="23">
        <v>0</v>
      </c>
      <c r="Z2767" s="63">
        <v>13.200603380581001</v>
      </c>
      <c r="AA2767" s="23">
        <v>0.32914312313892902</v>
      </c>
      <c r="AB2767" s="63">
        <v>49.820928023546003</v>
      </c>
      <c r="AC2767" s="23">
        <v>0.46259633555368102</v>
      </c>
      <c r="AD2767" s="63">
        <v>66.326930802897607</v>
      </c>
      <c r="AE2767" s="23">
        <v>0.46259633555368102</v>
      </c>
      <c r="AF2767" s="64">
        <v>58.452975139312898</v>
      </c>
      <c r="AG2767" s="23">
        <v>0</v>
      </c>
      <c r="AH2767" s="63">
        <v>-6.0948258007556397</v>
      </c>
      <c r="AI2767" s="23">
        <v>0</v>
      </c>
      <c r="AJ2767" s="63">
        <v>10.0861129722034</v>
      </c>
      <c r="AK2767" s="23">
        <v>0.53846150000055804</v>
      </c>
      <c r="AL2767" s="23">
        <v>9.1801977381692296E-2</v>
      </c>
      <c r="AM2767" s="63">
        <v>43.463091563375201</v>
      </c>
      <c r="AN2767" s="19"/>
      <c r="AO2767" s="26">
        <v>0.199998549201991</v>
      </c>
      <c r="AP2767" s="26">
        <v>-1.9414409276578198E-2</v>
      </c>
      <c r="AQ2767" s="26">
        <v>0.30544792282133099</v>
      </c>
      <c r="AR2767" s="26">
        <v>0</v>
      </c>
      <c r="AS2767" s="24">
        <v>2</v>
      </c>
      <c r="AT2767" s="24">
        <v>0</v>
      </c>
      <c r="AU2767" s="24">
        <v>8</v>
      </c>
      <c r="AV2767" s="25">
        <v>4</v>
      </c>
      <c r="AW2767" s="19"/>
      <c r="AX2767" s="29">
        <v>0.195986076471454</v>
      </c>
      <c r="AY2767" s="30">
        <v>1.4974234353048801</v>
      </c>
      <c r="AZ2767" s="30">
        <v>1.3883054654870599</v>
      </c>
      <c r="BA2767" s="30">
        <v>11.458779058331899</v>
      </c>
      <c r="BB2767" s="62">
        <v>2.1978709607428801E-2</v>
      </c>
      <c r="BC2767" s="108">
        <v>-4.3277599001812597</v>
      </c>
      <c r="BD2767" s="22">
        <v>43675</v>
      </c>
      <c r="BE2767" s="22">
        <v>43692</v>
      </c>
      <c r="BF2767" s="24">
        <v>25</v>
      </c>
      <c r="BG2767" s="22">
        <v>43710</v>
      </c>
    </row>
    <row r="2768" spans="2:59" x14ac:dyDescent="0.25">
      <c r="B2768" s="17" t="s">
        <v>2782</v>
      </c>
      <c r="C2768" s="17" t="s">
        <v>7048</v>
      </c>
      <c r="D2768" s="17" t="s">
        <v>3456</v>
      </c>
      <c r="E2768" s="20" t="s">
        <v>7290</v>
      </c>
      <c r="F2768" s="20" t="s">
        <v>3160</v>
      </c>
      <c r="G2768" s="82" t="s">
        <v>7251</v>
      </c>
      <c r="H2768" s="85" t="s">
        <v>7284</v>
      </c>
      <c r="I2768" s="21" t="s">
        <v>7417</v>
      </c>
      <c r="J2768" s="21" t="s">
        <v>8939</v>
      </c>
      <c r="L2768" s="22">
        <v>44015</v>
      </c>
      <c r="M2768" s="98">
        <v>2457.6061999984099</v>
      </c>
      <c r="N2768" s="94">
        <v>2457.6061999984099</v>
      </c>
      <c r="O2768" s="94">
        <v>2650.79230000079</v>
      </c>
      <c r="P2768" s="62">
        <f t="shared" si="43"/>
        <v>0.92712137423881813</v>
      </c>
      <c r="Q2768" s="22">
        <v>43881</v>
      </c>
      <c r="R2768" s="99">
        <v>5182983.1229999997</v>
      </c>
      <c r="S2768" s="99">
        <v>5442250.7485156199</v>
      </c>
      <c r="T2768" s="19"/>
      <c r="U2768" s="23">
        <v>-2.7986165505353702E-3</v>
      </c>
      <c r="V2768" s="63">
        <v>-0.83788294186888401</v>
      </c>
      <c r="W2768" s="23">
        <v>5.8301290329836802E-2</v>
      </c>
      <c r="X2768" s="63">
        <v>-3.77264093168196</v>
      </c>
      <c r="Y2768" s="23">
        <v>-1.18856472727202E-3</v>
      </c>
      <c r="Z2768" s="63">
        <v>13.081746907861101</v>
      </c>
      <c r="AA2768" s="23">
        <v>0.161217896014859</v>
      </c>
      <c r="AB2768" s="63">
        <v>33.0284053111682</v>
      </c>
      <c r="AC2768" s="23">
        <v>0.24738647661986801</v>
      </c>
      <c r="AD2768" s="63">
        <v>44.805944909516299</v>
      </c>
      <c r="AE2768" s="23">
        <v>0.313026389967417</v>
      </c>
      <c r="AF2768" s="64">
        <v>43.495980580686599</v>
      </c>
      <c r="AG2768" s="23">
        <v>-4.2359572353234398E-3</v>
      </c>
      <c r="AH2768" s="63">
        <v>-6.5184215242916297</v>
      </c>
      <c r="AI2768" s="23">
        <v>1.5541682434559299E-2</v>
      </c>
      <c r="AJ2768" s="63">
        <v>11.6402812156593</v>
      </c>
      <c r="AK2768" s="23">
        <v>1.4391273710364501</v>
      </c>
      <c r="AL2768" s="23">
        <v>8.0792751954577399E-2</v>
      </c>
      <c r="AM2768" s="63">
        <v>111.538937370293</v>
      </c>
      <c r="AN2768" s="19"/>
      <c r="AO2768" s="26">
        <v>4.4881376690682401E-2</v>
      </c>
      <c r="AP2768" s="26">
        <v>-8.5118526985752396E-2</v>
      </c>
      <c r="AQ2768" s="26">
        <v>0.119005235457735</v>
      </c>
      <c r="AR2768" s="26">
        <v>-0.101577801568055</v>
      </c>
      <c r="AS2768" s="24">
        <v>8</v>
      </c>
      <c r="AT2768" s="24">
        <v>4</v>
      </c>
      <c r="AU2768" s="24">
        <v>7</v>
      </c>
      <c r="AV2768" s="25">
        <v>5</v>
      </c>
      <c r="AW2768" s="19"/>
      <c r="AX2768" s="29">
        <v>0.23655952426895999</v>
      </c>
      <c r="AY2768" s="30">
        <v>0.72937836555775004</v>
      </c>
      <c r="AZ2768" s="30">
        <v>1.18026992872728</v>
      </c>
      <c r="BA2768" s="30">
        <v>1.00954981358336</v>
      </c>
      <c r="BB2768" s="62">
        <v>2.42325056632035E-2</v>
      </c>
      <c r="BC2768" s="108">
        <v>-27.465331780258602</v>
      </c>
      <c r="BD2768" s="22">
        <v>43881</v>
      </c>
      <c r="BE2768" s="22">
        <v>43913</v>
      </c>
      <c r="BF2768" s="24"/>
      <c r="BG2768" s="22"/>
    </row>
    <row r="2769" spans="2:59" x14ac:dyDescent="0.25">
      <c r="B2769" s="17" t="s">
        <v>2783</v>
      </c>
      <c r="C2769" s="17" t="s">
        <v>7049</v>
      </c>
      <c r="D2769" s="17" t="s">
        <v>3456</v>
      </c>
      <c r="E2769" s="20" t="s">
        <v>7315</v>
      </c>
      <c r="F2769" s="20" t="s">
        <v>3160</v>
      </c>
      <c r="G2769" s="82" t="s">
        <v>7251</v>
      </c>
      <c r="H2769" s="85" t="s">
        <v>7284</v>
      </c>
      <c r="I2769" s="21" t="s">
        <v>7417</v>
      </c>
      <c r="J2769" s="21" t="s">
        <v>8940</v>
      </c>
      <c r="L2769" s="22">
        <v>44015</v>
      </c>
      <c r="M2769" s="98">
        <v>2823.80530000106</v>
      </c>
      <c r="N2769" s="94">
        <v>2823.80530000106</v>
      </c>
      <c r="O2769" s="94">
        <v>3030.0606000013599</v>
      </c>
      <c r="P2769" s="62">
        <f t="shared" si="43"/>
        <v>0.93193030528821519</v>
      </c>
      <c r="Q2769" s="22">
        <v>43881</v>
      </c>
      <c r="R2769" s="99">
        <v>18362347.125999998</v>
      </c>
      <c r="S2769" s="99">
        <v>18444558.541187499</v>
      </c>
      <c r="T2769" s="19"/>
      <c r="U2769" s="23">
        <v>-2.7601152405623002E-3</v>
      </c>
      <c r="V2769" s="63">
        <v>-0.83403281087157699</v>
      </c>
      <c r="W2769" s="23">
        <v>5.9527766232349698E-2</v>
      </c>
      <c r="X2769" s="63">
        <v>-3.6499933414306698</v>
      </c>
      <c r="Y2769" s="23">
        <v>5.8545913434500099E-3</v>
      </c>
      <c r="Z2769" s="63">
        <v>13.786062514933301</v>
      </c>
      <c r="AA2769" s="23">
        <v>0.17776590847468501</v>
      </c>
      <c r="AB2769" s="63">
        <v>34.683206557121601</v>
      </c>
      <c r="AC2769" s="23">
        <v>0.28316711295890901</v>
      </c>
      <c r="AD2769" s="63">
        <v>48.384008543449497</v>
      </c>
      <c r="AE2769" s="23">
        <v>0.36991177189163899</v>
      </c>
      <c r="AF2769" s="64">
        <v>49.184518773108699</v>
      </c>
      <c r="AG2769" s="23">
        <v>-4.1206291980415699E-3</v>
      </c>
      <c r="AH2769" s="63">
        <v>-6.50688872056344</v>
      </c>
      <c r="AI2769" s="23">
        <v>2.2821281207143301E-2</v>
      </c>
      <c r="AJ2769" s="63">
        <v>12.3682410929177</v>
      </c>
      <c r="AK2769" s="23">
        <v>1.82380530000199</v>
      </c>
      <c r="AL2769" s="23">
        <v>9.4672872301162003E-2</v>
      </c>
      <c r="AM2769" s="63">
        <v>150.006730266847</v>
      </c>
      <c r="AN2769" s="19"/>
      <c r="AO2769" s="26">
        <v>4.4921690874616602E-2</v>
      </c>
      <c r="AP2769" s="26">
        <v>-8.5012548145605299E-2</v>
      </c>
      <c r="AQ2769" s="26">
        <v>0.120305630665825</v>
      </c>
      <c r="AR2769" s="26">
        <v>-0.10050189463348901</v>
      </c>
      <c r="AS2769" s="24">
        <v>8</v>
      </c>
      <c r="AT2769" s="24">
        <v>4</v>
      </c>
      <c r="AU2769" s="24">
        <v>7</v>
      </c>
      <c r="AV2769" s="25">
        <v>5</v>
      </c>
      <c r="AW2769" s="19"/>
      <c r="AX2769" s="29">
        <v>0.236556426805619</v>
      </c>
      <c r="AY2769" s="30">
        <v>0.79638677664297597</v>
      </c>
      <c r="AZ2769" s="30">
        <v>1.2411878371585801</v>
      </c>
      <c r="BA2769" s="30">
        <v>1.1045627027851901</v>
      </c>
      <c r="BB2769" s="62">
        <v>2.42338896453657E-2</v>
      </c>
      <c r="BC2769" s="108">
        <v>-27.3756637078768</v>
      </c>
      <c r="BD2769" s="22">
        <v>43881</v>
      </c>
      <c r="BE2769" s="22">
        <v>43913</v>
      </c>
      <c r="BF2769" s="24"/>
      <c r="BG2769" s="22"/>
    </row>
    <row r="2770" spans="2:59" x14ac:dyDescent="0.25">
      <c r="B2770" s="17" t="s">
        <v>2784</v>
      </c>
      <c r="C2770" s="17" t="s">
        <v>7050</v>
      </c>
      <c r="D2770" s="17" t="s">
        <v>3456</v>
      </c>
      <c r="E2770" s="20" t="s">
        <v>7291</v>
      </c>
      <c r="F2770" s="20" t="s">
        <v>3160</v>
      </c>
      <c r="G2770" s="82" t="s">
        <v>7251</v>
      </c>
      <c r="H2770" s="85" t="s">
        <v>7284</v>
      </c>
      <c r="I2770" s="21" t="s">
        <v>7417</v>
      </c>
      <c r="J2770" s="21" t="s">
        <v>8941</v>
      </c>
      <c r="L2770" s="22">
        <v>44015</v>
      </c>
      <c r="M2770" s="98">
        <v>2731.5463999994099</v>
      </c>
      <c r="N2770" s="94">
        <v>2731.5463999994099</v>
      </c>
      <c r="O2770" s="94">
        <v>2921.4202000014502</v>
      </c>
      <c r="P2770" s="62">
        <f t="shared" si="43"/>
        <v>0.93500633698570779</v>
      </c>
      <c r="Q2770" s="22">
        <v>43881</v>
      </c>
      <c r="R2770" s="99">
        <v>10708297.499</v>
      </c>
      <c r="S2770" s="99">
        <v>11794168.0607656</v>
      </c>
      <c r="T2770" s="19"/>
      <c r="U2770" s="23">
        <v>-2.7355941911082499E-3</v>
      </c>
      <c r="V2770" s="63">
        <v>-0.83158070592617195</v>
      </c>
      <c r="W2770" s="23">
        <v>6.0309734832117101E-2</v>
      </c>
      <c r="X2770" s="63">
        <v>-3.57179648145393</v>
      </c>
      <c r="Y2770" s="23">
        <v>1.0366558386522199E-2</v>
      </c>
      <c r="Z2770" s="63">
        <v>14.237259219240499</v>
      </c>
      <c r="AA2770" s="23">
        <v>0.18789433812518799</v>
      </c>
      <c r="AB2770" s="63">
        <v>35.696049522201101</v>
      </c>
      <c r="AC2770" s="23">
        <v>0.30590303083037701</v>
      </c>
      <c r="AD2770" s="63">
        <v>50.657600330596303</v>
      </c>
      <c r="AE2770" s="23">
        <v>0.40678962875623298</v>
      </c>
      <c r="AF2770" s="64">
        <v>52.872304459568099</v>
      </c>
      <c r="AG2770" s="23">
        <v>-4.0471496449754297E-3</v>
      </c>
      <c r="AH2770" s="63">
        <v>-6.4995407652531902</v>
      </c>
      <c r="AI2770" s="23">
        <v>2.74851656649844E-2</v>
      </c>
      <c r="AJ2770" s="63">
        <v>12.834629538701799</v>
      </c>
      <c r="AK2770" s="23">
        <v>1.7315463999984799</v>
      </c>
      <c r="AL2770" s="23">
        <v>9.1508956818870502E-2</v>
      </c>
      <c r="AM2770" s="63">
        <v>140.780840266496</v>
      </c>
      <c r="AN2770" s="19"/>
      <c r="AO2770" s="26">
        <v>4.4947392287212999E-2</v>
      </c>
      <c r="AP2770" s="26">
        <v>-8.4945059540623299E-2</v>
      </c>
      <c r="AQ2770" s="26">
        <v>0.12085459890659001</v>
      </c>
      <c r="AR2770" s="26">
        <v>-9.9815863019175596E-2</v>
      </c>
      <c r="AS2770" s="24">
        <v>8</v>
      </c>
      <c r="AT2770" s="24">
        <v>4</v>
      </c>
      <c r="AU2770" s="24">
        <v>7</v>
      </c>
      <c r="AV2770" s="25">
        <v>5</v>
      </c>
      <c r="AW2770" s="19"/>
      <c r="AX2770" s="29">
        <v>0.23654837398789799</v>
      </c>
      <c r="AY2770" s="30">
        <v>0.83734934553194795</v>
      </c>
      <c r="AZ2770" s="30">
        <v>1.2784680647000599</v>
      </c>
      <c r="BA2770" s="30">
        <v>1.1628193423184701</v>
      </c>
      <c r="BB2770" s="62">
        <v>2.4234116755978901E-2</v>
      </c>
      <c r="BC2770" s="108">
        <v>-27.318490506819199</v>
      </c>
      <c r="BD2770" s="22">
        <v>43881</v>
      </c>
      <c r="BE2770" s="22">
        <v>43913</v>
      </c>
      <c r="BF2770" s="24"/>
      <c r="BG2770" s="22"/>
    </row>
    <row r="2771" spans="2:59" x14ac:dyDescent="0.25">
      <c r="B2771" s="17" t="s">
        <v>2785</v>
      </c>
      <c r="C2771" s="17" t="s">
        <v>7051</v>
      </c>
      <c r="D2771" s="17" t="s">
        <v>3456</v>
      </c>
      <c r="E2771" s="20" t="s">
        <v>7292</v>
      </c>
      <c r="F2771" s="20" t="s">
        <v>3160</v>
      </c>
      <c r="G2771" s="82" t="s">
        <v>7251</v>
      </c>
      <c r="H2771" s="85" t="s">
        <v>7284</v>
      </c>
      <c r="I2771" s="21" t="s">
        <v>7417</v>
      </c>
      <c r="J2771" s="21" t="s">
        <v>8942</v>
      </c>
      <c r="L2771" s="22">
        <v>44015</v>
      </c>
      <c r="M2771" s="98">
        <v>2659.2274000011398</v>
      </c>
      <c r="N2771" s="94">
        <v>2659.2274000011398</v>
      </c>
      <c r="O2771" s="94">
        <v>2857.03660000116</v>
      </c>
      <c r="P2771" s="62">
        <f t="shared" si="43"/>
        <v>0.93076420512080948</v>
      </c>
      <c r="Q2771" s="22">
        <v>43881</v>
      </c>
      <c r="R2771" s="99">
        <v>5059462.2810000004</v>
      </c>
      <c r="S2771" s="99">
        <v>5121429.7501093801</v>
      </c>
      <c r="T2771" s="19"/>
      <c r="U2771" s="23">
        <v>-2.7694313575921102E-3</v>
      </c>
      <c r="V2771" s="63">
        <v>-0.83496442257455805</v>
      </c>
      <c r="W2771" s="23">
        <v>5.9230835537164198E-2</v>
      </c>
      <c r="X2771" s="63">
        <v>-3.6796864109492202</v>
      </c>
      <c r="Y2771" s="23">
        <v>4.1455316313658798E-3</v>
      </c>
      <c r="Z2771" s="63">
        <v>13.6151565437176</v>
      </c>
      <c r="AA2771" s="23">
        <v>0.173739560503163</v>
      </c>
      <c r="AB2771" s="63">
        <v>34.280571759969497</v>
      </c>
      <c r="AC2771" s="23">
        <v>0.27441472033562597</v>
      </c>
      <c r="AD2771" s="63">
        <v>47.5087692810921</v>
      </c>
      <c r="AE2771" s="23">
        <v>0.35592266751860702</v>
      </c>
      <c r="AF2771" s="64">
        <v>47.785608335805598</v>
      </c>
      <c r="AG2771" s="23">
        <v>-4.1485145584374498E-3</v>
      </c>
      <c r="AH2771" s="63">
        <v>-6.5096772566030303</v>
      </c>
      <c r="AI2771" s="23">
        <v>2.1054775730590301E-2</v>
      </c>
      <c r="AJ2771" s="63">
        <v>12.1915905452624</v>
      </c>
      <c r="AK2771" s="23">
        <v>1.6592274000006699</v>
      </c>
      <c r="AL2771" s="23">
        <v>8.8959901258931495E-2</v>
      </c>
      <c r="AM2771" s="63">
        <v>133.54894026671499</v>
      </c>
      <c r="AN2771" s="19"/>
      <c r="AO2771" s="26">
        <v>4.4911930623129599E-2</v>
      </c>
      <c r="AP2771" s="26">
        <v>-8.5038219589478103E-2</v>
      </c>
      <c r="AQ2771" s="26">
        <v>0.11999082087277201</v>
      </c>
      <c r="AR2771" s="26">
        <v>-0.100762393120094</v>
      </c>
      <c r="AS2771" s="24">
        <v>8</v>
      </c>
      <c r="AT2771" s="24">
        <v>4</v>
      </c>
      <c r="AU2771" s="24">
        <v>7</v>
      </c>
      <c r="AV2771" s="25">
        <v>5</v>
      </c>
      <c r="AW2771" s="19"/>
      <c r="AX2771" s="29">
        <v>0.236557090777787</v>
      </c>
      <c r="AY2771" s="30">
        <v>0.78008554455027501</v>
      </c>
      <c r="AZ2771" s="30">
        <v>1.2263698989463601</v>
      </c>
      <c r="BA2771" s="30">
        <v>1.0814162599581301</v>
      </c>
      <c r="BB2771" s="62">
        <v>2.4233545805000201E-2</v>
      </c>
      <c r="BC2771" s="108">
        <v>-27.3973739084031</v>
      </c>
      <c r="BD2771" s="22">
        <v>43881</v>
      </c>
      <c r="BE2771" s="22">
        <v>43913</v>
      </c>
      <c r="BF2771" s="24"/>
      <c r="BG2771" s="22"/>
    </row>
    <row r="2772" spans="2:59" x14ac:dyDescent="0.25">
      <c r="B2772" s="17" t="s">
        <v>2786</v>
      </c>
      <c r="C2772" s="17" t="s">
        <v>7052</v>
      </c>
      <c r="D2772" s="17" t="s">
        <v>3456</v>
      </c>
      <c r="E2772" s="20" t="s">
        <v>7293</v>
      </c>
      <c r="F2772" s="20" t="s">
        <v>3160</v>
      </c>
      <c r="G2772" s="82" t="s">
        <v>7251</v>
      </c>
      <c r="H2772" s="85" t="s">
        <v>7284</v>
      </c>
      <c r="I2772" s="21" t="s">
        <v>7417</v>
      </c>
      <c r="J2772" s="21" t="s">
        <v>8943</v>
      </c>
      <c r="L2772" s="22">
        <v>44015</v>
      </c>
      <c r="M2772" s="98">
        <v>2643.1429000012599</v>
      </c>
      <c r="N2772" s="94">
        <v>2643.1429000012599</v>
      </c>
      <c r="O2772" s="94">
        <v>2836.0461000017799</v>
      </c>
      <c r="P2772" s="62">
        <f t="shared" si="43"/>
        <v>0.93198164162409103</v>
      </c>
      <c r="Q2772" s="22">
        <v>43881</v>
      </c>
      <c r="R2772" s="99">
        <v>9917941.6649999991</v>
      </c>
      <c r="S2772" s="99">
        <v>11097846.5668125</v>
      </c>
      <c r="T2772" s="19"/>
      <c r="U2772" s="23">
        <v>-2.7597123425948701E-3</v>
      </c>
      <c r="V2772" s="63">
        <v>-0.83399252107483302</v>
      </c>
      <c r="W2772" s="23">
        <v>5.9540809499594602E-2</v>
      </c>
      <c r="X2772" s="63">
        <v>-3.6486890147061799</v>
      </c>
      <c r="Y2772" s="23">
        <v>5.9298317573848198E-3</v>
      </c>
      <c r="Z2772" s="63">
        <v>13.7935865563195</v>
      </c>
      <c r="AA2772" s="23">
        <v>0.17794329296331901</v>
      </c>
      <c r="AB2772" s="63">
        <v>34.700945005984998</v>
      </c>
      <c r="AC2772" s="23">
        <v>0.28355349399498703</v>
      </c>
      <c r="AD2772" s="63">
        <v>48.422646647028202</v>
      </c>
      <c r="AE2772" s="23">
        <v>0.37053035775898002</v>
      </c>
      <c r="AF2772" s="64">
        <v>49.246377359842903</v>
      </c>
      <c r="AG2772" s="23">
        <v>-4.1193995903085999E-3</v>
      </c>
      <c r="AH2772" s="63">
        <v>-6.5067657597901398</v>
      </c>
      <c r="AI2772" s="23">
        <v>2.2899044897712901E-2</v>
      </c>
      <c r="AJ2772" s="63">
        <v>12.376017461982</v>
      </c>
      <c r="AK2772" s="23">
        <v>1.6431429000012601</v>
      </c>
      <c r="AL2772" s="23">
        <v>8.8384370965359296E-2</v>
      </c>
      <c r="AM2772" s="63">
        <v>131.94049026677399</v>
      </c>
      <c r="AN2772" s="19"/>
      <c r="AO2772" s="26">
        <v>4.4922152841536403E-2</v>
      </c>
      <c r="AP2772" s="26">
        <v>-8.5011448883014998E-2</v>
      </c>
      <c r="AQ2772" s="26">
        <v>0.120319511403068</v>
      </c>
      <c r="AR2772" s="26">
        <v>-0.100490410464845</v>
      </c>
      <c r="AS2772" s="24">
        <v>8</v>
      </c>
      <c r="AT2772" s="24">
        <v>4</v>
      </c>
      <c r="AU2772" s="24">
        <v>7</v>
      </c>
      <c r="AV2772" s="25">
        <v>5</v>
      </c>
      <c r="AW2772" s="19"/>
      <c r="AX2772" s="29">
        <v>0.23655639759817901</v>
      </c>
      <c r="AY2772" s="30">
        <v>0.79710476457512403</v>
      </c>
      <c r="AZ2772" s="30">
        <v>1.2418401425748</v>
      </c>
      <c r="BA2772" s="30">
        <v>1.1055826041993</v>
      </c>
      <c r="BB2772" s="62">
        <v>2.42339046796042E-2</v>
      </c>
      <c r="BC2772" s="108">
        <v>-27.374706638307501</v>
      </c>
      <c r="BD2772" s="22">
        <v>43881</v>
      </c>
      <c r="BE2772" s="22">
        <v>43913</v>
      </c>
      <c r="BF2772" s="24"/>
      <c r="BG2772" s="22"/>
    </row>
    <row r="2773" spans="2:59" x14ac:dyDescent="0.25">
      <c r="B2773" s="17" t="s">
        <v>2787</v>
      </c>
      <c r="C2773" s="17" t="s">
        <v>7053</v>
      </c>
      <c r="D2773" s="17" t="s">
        <v>3456</v>
      </c>
      <c r="E2773" s="20" t="s">
        <v>7337</v>
      </c>
      <c r="F2773" s="20" t="s">
        <v>3160</v>
      </c>
      <c r="G2773" s="82" t="s">
        <v>7251</v>
      </c>
      <c r="H2773" s="85" t="s">
        <v>7284</v>
      </c>
      <c r="I2773" s="21" t="s">
        <v>7417</v>
      </c>
      <c r="J2773" s="21" t="s">
        <v>8944</v>
      </c>
      <c r="L2773" s="22">
        <v>44015</v>
      </c>
      <c r="M2773" s="98">
        <v>2343.4193999990798</v>
      </c>
      <c r="N2773" s="94">
        <v>2343.4193999990798</v>
      </c>
      <c r="O2773" s="94">
        <v>2504.4792000018101</v>
      </c>
      <c r="P2773" s="62">
        <f t="shared" si="43"/>
        <v>0.93569130060947847</v>
      </c>
      <c r="Q2773" s="22">
        <v>43881</v>
      </c>
      <c r="R2773" s="99">
        <v>1390907.0449999999</v>
      </c>
      <c r="S2773" s="99">
        <v>1611676.9237128899</v>
      </c>
      <c r="T2773" s="19"/>
      <c r="U2773" s="23">
        <v>-2.73014937101834E-3</v>
      </c>
      <c r="V2773" s="63">
        <v>-0.83103622391718102</v>
      </c>
      <c r="W2773" s="23">
        <v>6.0483583571112803E-2</v>
      </c>
      <c r="X2773" s="63">
        <v>-3.5544116075543601</v>
      </c>
      <c r="Y2773" s="23">
        <v>1.13719491746451E-2</v>
      </c>
      <c r="Z2773" s="63">
        <v>14.337798298045501</v>
      </c>
      <c r="AA2773" s="23">
        <v>0.1908112653438</v>
      </c>
      <c r="AB2773" s="63">
        <v>35.9877422440331</v>
      </c>
      <c r="AC2773" s="23">
        <v>0.31173072407371399</v>
      </c>
      <c r="AD2773" s="63">
        <v>51.240369654900903</v>
      </c>
      <c r="AE2773" s="23">
        <v>0.41589665260456998</v>
      </c>
      <c r="AF2773" s="64">
        <v>53.783006844401797</v>
      </c>
      <c r="AG2773" s="23">
        <v>-4.0308070429091502E-3</v>
      </c>
      <c r="AH2773" s="63">
        <v>-6.4979065050502003</v>
      </c>
      <c r="AI2773" s="23">
        <v>2.8524441297122401E-2</v>
      </c>
      <c r="AJ2773" s="63">
        <v>12.9385571019229</v>
      </c>
      <c r="AK2773" s="23">
        <v>1.3434193999995501</v>
      </c>
      <c r="AL2773" s="23">
        <v>0.115836896296969</v>
      </c>
      <c r="AM2773" s="63">
        <v>136.685663209995</v>
      </c>
      <c r="AN2773" s="19"/>
      <c r="AO2773" s="26">
        <v>4.4953115211683298E-2</v>
      </c>
      <c r="AP2773" s="26">
        <v>-8.4930035032884904E-2</v>
      </c>
      <c r="AQ2773" s="26">
        <v>0.12131902441251401</v>
      </c>
      <c r="AR2773" s="26">
        <v>-9.9663357322278906E-2</v>
      </c>
      <c r="AS2773" s="24">
        <v>8</v>
      </c>
      <c r="AT2773" s="24">
        <v>4</v>
      </c>
      <c r="AU2773" s="24">
        <v>7</v>
      </c>
      <c r="AV2773" s="25">
        <v>5</v>
      </c>
      <c r="AW2773" s="19"/>
      <c r="AX2773" s="29">
        <v>0.236554694033694</v>
      </c>
      <c r="AY2773" s="30">
        <v>0.849185441767077</v>
      </c>
      <c r="AZ2773" s="30">
        <v>1.2891748716538101</v>
      </c>
      <c r="BA2773" s="30">
        <v>1.17967510586095</v>
      </c>
      <c r="BB2773" s="62">
        <v>2.4235038061487999E-2</v>
      </c>
      <c r="BC2773" s="108">
        <v>-27.3057767858845</v>
      </c>
      <c r="BD2773" s="22">
        <v>43881</v>
      </c>
      <c r="BE2773" s="22">
        <v>43913</v>
      </c>
      <c r="BF2773" s="24"/>
      <c r="BG2773" s="22"/>
    </row>
    <row r="2774" spans="2:59" x14ac:dyDescent="0.25">
      <c r="B2774" s="17" t="s">
        <v>2788</v>
      </c>
      <c r="C2774" s="17" t="s">
        <v>7054</v>
      </c>
      <c r="D2774" s="17" t="s">
        <v>3456</v>
      </c>
      <c r="E2774" s="20" t="s">
        <v>7294</v>
      </c>
      <c r="F2774" s="20" t="s">
        <v>3160</v>
      </c>
      <c r="G2774" s="82" t="s">
        <v>7251</v>
      </c>
      <c r="H2774" s="85" t="s">
        <v>7284</v>
      </c>
      <c r="I2774" s="21" t="s">
        <v>7417</v>
      </c>
      <c r="J2774" s="21" t="s">
        <v>8945</v>
      </c>
      <c r="L2774" s="22">
        <v>44015</v>
      </c>
      <c r="M2774" s="98">
        <v>1582.9578000009101</v>
      </c>
      <c r="N2774" s="94">
        <v>1582.9578000009101</v>
      </c>
      <c r="O2774" s="94">
        <v>1696.7145000006999</v>
      </c>
      <c r="P2774" s="62">
        <f t="shared" si="43"/>
        <v>0.93295471925315487</v>
      </c>
      <c r="Q2774" s="22">
        <v>43881</v>
      </c>
      <c r="R2774" s="99">
        <v>1062677.851</v>
      </c>
      <c r="S2774" s="99">
        <v>597974.50741601596</v>
      </c>
      <c r="T2774" s="19"/>
      <c r="U2774" s="23">
        <v>-2.7519236746229598E-3</v>
      </c>
      <c r="V2774" s="63">
        <v>-0.83321365427764205</v>
      </c>
      <c r="W2774" s="23">
        <v>5.9788387490698397E-2</v>
      </c>
      <c r="X2774" s="63">
        <v>-3.6239312155958001</v>
      </c>
      <c r="Y2774" s="23">
        <v>7.35657179575355E-3</v>
      </c>
      <c r="Z2774" s="63">
        <v>13.9362605601636</v>
      </c>
      <c r="AA2774" s="23">
        <v>0.192704792045406</v>
      </c>
      <c r="AB2774" s="63">
        <v>36.177094914193702</v>
      </c>
      <c r="AC2774" s="23">
        <v>0.33223177916253899</v>
      </c>
      <c r="AD2774" s="63">
        <v>53.290475163783398</v>
      </c>
      <c r="AE2774" s="23">
        <v>0.43281342452799398</v>
      </c>
      <c r="AF2774" s="64">
        <v>55.4746840367443</v>
      </c>
      <c r="AG2774" s="23">
        <v>-4.0960864644148396E-3</v>
      </c>
      <c r="AH2774" s="63">
        <v>-6.5044344471971298</v>
      </c>
      <c r="AI2774" s="23">
        <v>2.4373822676352599E-2</v>
      </c>
      <c r="AJ2774" s="63">
        <v>12.5234952398459</v>
      </c>
      <c r="AK2774" s="23">
        <v>0.58295780000102204</v>
      </c>
      <c r="AL2774" s="23">
        <v>9.89218475570669E-2</v>
      </c>
      <c r="AM2774" s="63">
        <v>48.745242157718202</v>
      </c>
      <c r="AN2774" s="19"/>
      <c r="AO2774" s="26">
        <v>4.4930260555702303E-2</v>
      </c>
      <c r="AP2774" s="26">
        <v>-8.4990039108524804E-2</v>
      </c>
      <c r="AQ2774" s="26">
        <v>0.122807017543964</v>
      </c>
      <c r="AR2774" s="26">
        <v>-0.100273250500322</v>
      </c>
      <c r="AS2774" s="24">
        <v>8</v>
      </c>
      <c r="AT2774" s="24">
        <v>4</v>
      </c>
      <c r="AU2774" s="24">
        <v>7</v>
      </c>
      <c r="AV2774" s="25">
        <v>5</v>
      </c>
      <c r="AW2774" s="19"/>
      <c r="AX2774" s="29">
        <v>0.23659709251514899</v>
      </c>
      <c r="AY2774" s="30">
        <v>0.85744190054902003</v>
      </c>
      <c r="AZ2774" s="30">
        <v>1.2961657144860499</v>
      </c>
      <c r="BA2774" s="30">
        <v>1.1908055488693201</v>
      </c>
      <c r="BB2774" s="62">
        <v>2.42385269355509E-2</v>
      </c>
      <c r="BC2774" s="108">
        <v>-27.356605958135301</v>
      </c>
      <c r="BD2774" s="22">
        <v>43881</v>
      </c>
      <c r="BE2774" s="22">
        <v>43913</v>
      </c>
      <c r="BF2774" s="24"/>
      <c r="BG2774" s="22"/>
    </row>
    <row r="2775" spans="2:59" x14ac:dyDescent="0.25">
      <c r="B2775" s="17" t="s">
        <v>2789</v>
      </c>
      <c r="C2775" s="17" t="s">
        <v>7055</v>
      </c>
      <c r="D2775" s="17" t="s">
        <v>3456</v>
      </c>
      <c r="E2775" s="20" t="s">
        <v>7322</v>
      </c>
      <c r="F2775" s="20" t="s">
        <v>3160</v>
      </c>
      <c r="G2775" s="82" t="s">
        <v>7251</v>
      </c>
      <c r="H2775" s="85" t="s">
        <v>7284</v>
      </c>
      <c r="I2775" s="21" t="s">
        <v>7417</v>
      </c>
      <c r="J2775" s="21" t="s">
        <v>8946</v>
      </c>
      <c r="L2775" s="22">
        <v>44015</v>
      </c>
      <c r="M2775" s="98">
        <v>1595.60779999942</v>
      </c>
      <c r="N2775" s="94">
        <v>1595.60779999942</v>
      </c>
      <c r="O2775" s="94">
        <v>1703.23399999924</v>
      </c>
      <c r="P2775" s="62">
        <f t="shared" si="43"/>
        <v>0.93681067897900816</v>
      </c>
      <c r="Q2775" s="22">
        <v>43881</v>
      </c>
      <c r="R2775" s="99">
        <v>169.87</v>
      </c>
      <c r="S2775" s="99">
        <v>157.580927480936</v>
      </c>
      <c r="T2775" s="19"/>
      <c r="U2775" s="23">
        <v>-2.7181983923583201E-3</v>
      </c>
      <c r="V2775" s="63">
        <v>-0.82984112605117799</v>
      </c>
      <c r="W2775" s="23">
        <v>6.0739469272448297E-2</v>
      </c>
      <c r="X2775" s="63">
        <v>-3.52882303742081</v>
      </c>
      <c r="Y2775" s="23">
        <v>1.29820545098482E-2</v>
      </c>
      <c r="Z2775" s="63">
        <v>14.498808831573101</v>
      </c>
      <c r="AA2775" s="23">
        <v>0.19488764920795801</v>
      </c>
      <c r="AB2775" s="63">
        <v>36.395380630448898</v>
      </c>
      <c r="AC2775" s="23">
        <v>0.32019897872873099</v>
      </c>
      <c r="AD2775" s="63">
        <v>52.087195120402598</v>
      </c>
      <c r="AE2775" s="23">
        <v>0.42769501841918101</v>
      </c>
      <c r="AF2775" s="64">
        <v>54.962843425862999</v>
      </c>
      <c r="AG2775" s="23">
        <v>-3.9987792870306302E-3</v>
      </c>
      <c r="AH2775" s="63">
        <v>-6.4947037294623398</v>
      </c>
      <c r="AI2775" s="23">
        <v>3.0183200102328601E-2</v>
      </c>
      <c r="AJ2775" s="63">
        <v>13.1044329824363</v>
      </c>
      <c r="AK2775" s="23">
        <v>0.59560779999999802</v>
      </c>
      <c r="AL2775" s="23">
        <v>0.123520494611585</v>
      </c>
      <c r="AM2775" s="63">
        <v>58.1909502427443</v>
      </c>
      <c r="AN2775" s="19"/>
      <c r="AO2775" s="26">
        <v>4.4968928752496098E-2</v>
      </c>
      <c r="AP2775" s="26">
        <v>-8.4906200368131998E-2</v>
      </c>
      <c r="AQ2775" s="26">
        <v>0.121639378343389</v>
      </c>
      <c r="AR2775" s="26">
        <v>-9.9403850664239193E-2</v>
      </c>
      <c r="AS2775" s="24">
        <v>8</v>
      </c>
      <c r="AT2775" s="24">
        <v>4</v>
      </c>
      <c r="AU2775" s="24">
        <v>7</v>
      </c>
      <c r="AV2775" s="25">
        <v>5</v>
      </c>
      <c r="AW2775" s="19"/>
      <c r="AX2775" s="29">
        <v>0.23655737894383499</v>
      </c>
      <c r="AY2775" s="30">
        <v>0.86560575830935704</v>
      </c>
      <c r="AZ2775" s="30">
        <v>1.3041369114853301</v>
      </c>
      <c r="BA2775" s="30">
        <v>1.20307016628431</v>
      </c>
      <c r="BB2775" s="62">
        <v>2.4235717990268298E-2</v>
      </c>
      <c r="BC2775" s="108">
        <v>-27.287013998022299</v>
      </c>
      <c r="BD2775" s="22">
        <v>43881</v>
      </c>
      <c r="BE2775" s="22">
        <v>43913</v>
      </c>
      <c r="BF2775" s="24"/>
      <c r="BG2775" s="22"/>
    </row>
    <row r="2776" spans="2:59" x14ac:dyDescent="0.25">
      <c r="B2776" s="17" t="s">
        <v>2790</v>
      </c>
      <c r="C2776" s="17" t="s">
        <v>7056</v>
      </c>
      <c r="D2776" s="17" t="s">
        <v>3457</v>
      </c>
      <c r="E2776" s="20" t="s">
        <v>7289</v>
      </c>
      <c r="F2776" s="20" t="s">
        <v>3160</v>
      </c>
      <c r="G2776" s="82" t="s">
        <v>7251</v>
      </c>
      <c r="H2776" s="85" t="s">
        <v>7262</v>
      </c>
      <c r="I2776" s="21" t="s">
        <v>7417</v>
      </c>
      <c r="J2776" s="21" t="s">
        <v>8947</v>
      </c>
      <c r="L2776" s="22">
        <v>44015</v>
      </c>
      <c r="M2776" s="98">
        <v>1272.5070999991101</v>
      </c>
      <c r="N2776" s="94">
        <v>1272.5070999991101</v>
      </c>
      <c r="O2776" s="94">
        <v>1371.64629999921</v>
      </c>
      <c r="P2776" s="62">
        <f t="shared" si="43"/>
        <v>0.92772247480990033</v>
      </c>
      <c r="Q2776" s="22">
        <v>43747</v>
      </c>
      <c r="R2776" s="99">
        <v>1074383.6200000001</v>
      </c>
      <c r="S2776" s="99">
        <v>1450718.79969141</v>
      </c>
      <c r="T2776" s="19"/>
      <c r="U2776" s="23">
        <v>4.9039457735489102E-5</v>
      </c>
      <c r="V2776" s="63">
        <v>-0.55311734104179799</v>
      </c>
      <c r="W2776" s="23">
        <v>1.8732158276179699E-2</v>
      </c>
      <c r="X2776" s="63">
        <v>-7.7295541370476704</v>
      </c>
      <c r="Y2776" s="23">
        <v>-4.1154764218881597E-2</v>
      </c>
      <c r="Z2776" s="63">
        <v>9.0851269587001298</v>
      </c>
      <c r="AA2776" s="23">
        <v>-3.4810566797204998E-2</v>
      </c>
      <c r="AB2776" s="63">
        <v>13.425559029929</v>
      </c>
      <c r="AC2776" s="23">
        <v>5.9042650758783601E-2</v>
      </c>
      <c r="AD2776" s="63">
        <v>25.9715623234224</v>
      </c>
      <c r="AE2776" s="23">
        <v>6.0131665535664097E-2</v>
      </c>
      <c r="AF2776" s="64">
        <v>18.206508137518501</v>
      </c>
      <c r="AG2776" s="23">
        <v>-9.8323113707010591E-4</v>
      </c>
      <c r="AH2776" s="63">
        <v>-6.1931489144626504</v>
      </c>
      <c r="AI2776" s="23">
        <v>-3.3974161060541498E-2</v>
      </c>
      <c r="AJ2776" s="63">
        <v>6.6886968661492601</v>
      </c>
      <c r="AK2776" s="23">
        <v>0.249871919535508</v>
      </c>
      <c r="AL2776" s="23">
        <v>2.2931980143766899E-2</v>
      </c>
      <c r="AM2776" s="63">
        <v>40.426296652585698</v>
      </c>
      <c r="AN2776" s="19"/>
      <c r="AO2776" s="26">
        <v>2.1088256717121098E-2</v>
      </c>
      <c r="AP2776" s="26">
        <v>-3.8854084044942297E-2</v>
      </c>
      <c r="AQ2776" s="26">
        <v>4.0656927767486202E-2</v>
      </c>
      <c r="AR2776" s="26">
        <v>-7.6882343833858599E-2</v>
      </c>
      <c r="AS2776" s="24">
        <v>7</v>
      </c>
      <c r="AT2776" s="24">
        <v>5</v>
      </c>
      <c r="AU2776" s="24">
        <v>7</v>
      </c>
      <c r="AV2776" s="25">
        <v>5</v>
      </c>
      <c r="AW2776" s="19"/>
      <c r="AX2776" s="29">
        <v>8.3529495675757098E-2</v>
      </c>
      <c r="AY2776" s="30">
        <v>-0.68398638496364605</v>
      </c>
      <c r="AZ2776" s="30">
        <v>0.31113806273424399</v>
      </c>
      <c r="BA2776" s="30">
        <v>-0.84568174549804098</v>
      </c>
      <c r="BB2776" s="62">
        <v>8.5693069892568002E-3</v>
      </c>
      <c r="BC2776" s="108">
        <v>-16.062202041357502</v>
      </c>
      <c r="BD2776" s="22">
        <v>43747</v>
      </c>
      <c r="BE2776" s="22">
        <v>43913</v>
      </c>
      <c r="BF2776" s="24"/>
      <c r="BG2776" s="22"/>
    </row>
    <row r="2777" spans="2:59" x14ac:dyDescent="0.25">
      <c r="B2777" s="17" t="s">
        <v>2791</v>
      </c>
      <c r="C2777" s="17" t="s">
        <v>7057</v>
      </c>
      <c r="D2777" s="17" t="s">
        <v>3457</v>
      </c>
      <c r="E2777" s="20" t="s">
        <v>7335</v>
      </c>
      <c r="F2777" s="20" t="s">
        <v>3160</v>
      </c>
      <c r="G2777" s="82" t="s">
        <v>7251</v>
      </c>
      <c r="H2777" s="85" t="s">
        <v>7262</v>
      </c>
      <c r="I2777" s="21" t="s">
        <v>7417</v>
      </c>
      <c r="J2777" s="21" t="s">
        <v>8948</v>
      </c>
      <c r="L2777" s="22">
        <v>44015</v>
      </c>
      <c r="M2777" s="98">
        <v>1196.4716999996499</v>
      </c>
      <c r="N2777" s="94">
        <v>1196.4716999996499</v>
      </c>
      <c r="O2777" s="94">
        <v>1279.85940000042</v>
      </c>
      <c r="P2777" s="62">
        <f t="shared" si="43"/>
        <v>0.93484620263699059</v>
      </c>
      <c r="Q2777" s="22">
        <v>43747</v>
      </c>
      <c r="R2777" s="99">
        <v>117.65600000000001</v>
      </c>
      <c r="S2777" s="99">
        <v>119.25003435111</v>
      </c>
      <c r="T2777" s="19"/>
      <c r="U2777" s="23">
        <v>6.8037996243219796E-5</v>
      </c>
      <c r="V2777" s="63">
        <v>-0.55121748719102504</v>
      </c>
      <c r="W2777" s="23">
        <v>1.95405338072305E-2</v>
      </c>
      <c r="X2777" s="63">
        <v>-7.6487165839425897</v>
      </c>
      <c r="Y2777" s="23">
        <v>-3.6230611587598098E-2</v>
      </c>
      <c r="Z2777" s="63">
        <v>9.5775422218284803</v>
      </c>
      <c r="AA2777" s="23">
        <v>-2.4459773158923798E-2</v>
      </c>
      <c r="AB2777" s="63">
        <v>14.4606383937644</v>
      </c>
      <c r="AC2777" s="23">
        <v>8.0602478354267107E-2</v>
      </c>
      <c r="AD2777" s="63">
        <v>28.127545082970801</v>
      </c>
      <c r="AE2777" s="23">
        <v>9.0983322468673605E-2</v>
      </c>
      <c r="AF2777" s="64">
        <v>21.291673830826799</v>
      </c>
      <c r="AG2777" s="23">
        <v>-9.1710714241344195E-4</v>
      </c>
      <c r="AH2777" s="63">
        <v>-6.18653651500063</v>
      </c>
      <c r="AI2777" s="23">
        <v>-2.8928470876053301E-2</v>
      </c>
      <c r="AJ2777" s="63">
        <v>7.1932658845980804</v>
      </c>
      <c r="AK2777" s="23">
        <v>0.196471699999238</v>
      </c>
      <c r="AL2777" s="23">
        <v>3.7248988201099599E-2</v>
      </c>
      <c r="AM2777" s="63">
        <v>9.2641115632431994</v>
      </c>
      <c r="AN2777" s="19"/>
      <c r="AO2777" s="26">
        <v>2.1122033347637601E-2</v>
      </c>
      <c r="AP2777" s="26">
        <v>-3.8819705945570597E-2</v>
      </c>
      <c r="AQ2777" s="26">
        <v>4.15305390561116E-2</v>
      </c>
      <c r="AR2777" s="26">
        <v>-7.6140126547252301E-2</v>
      </c>
      <c r="AS2777" s="24">
        <v>7</v>
      </c>
      <c r="AT2777" s="24">
        <v>5</v>
      </c>
      <c r="AU2777" s="24">
        <v>7</v>
      </c>
      <c r="AV2777" s="25">
        <v>5</v>
      </c>
      <c r="AW2777" s="19"/>
      <c r="AX2777" s="29">
        <v>8.3545242686668603E-2</v>
      </c>
      <c r="AY2777" s="30">
        <v>-0.56970320243271999</v>
      </c>
      <c r="AZ2777" s="30">
        <v>0.34663709033884499</v>
      </c>
      <c r="BA2777" s="30">
        <v>-0.70667599539319803</v>
      </c>
      <c r="BB2777" s="62">
        <v>8.5712262596462103E-3</v>
      </c>
      <c r="BC2777" s="108">
        <v>-15.648039151812601</v>
      </c>
      <c r="BD2777" s="22">
        <v>43747</v>
      </c>
      <c r="BE2777" s="22">
        <v>43913</v>
      </c>
      <c r="BF2777" s="24"/>
      <c r="BG2777" s="22"/>
    </row>
    <row r="2778" spans="2:59" x14ac:dyDescent="0.25">
      <c r="B2778" s="17" t="s">
        <v>2792</v>
      </c>
      <c r="C2778" s="17" t="s">
        <v>7058</v>
      </c>
      <c r="D2778" s="17" t="s">
        <v>3457</v>
      </c>
      <c r="E2778" s="20" t="s">
        <v>7336</v>
      </c>
      <c r="F2778" s="20" t="s">
        <v>3160</v>
      </c>
      <c r="G2778" s="82" t="s">
        <v>7251</v>
      </c>
      <c r="H2778" s="85" t="s">
        <v>7262</v>
      </c>
      <c r="I2778" s="21" t="s">
        <v>7417</v>
      </c>
      <c r="J2778" s="21" t="s">
        <v>8949</v>
      </c>
      <c r="L2778" s="22">
        <v>44015</v>
      </c>
      <c r="M2778" s="98">
        <v>1056.88279999979</v>
      </c>
      <c r="N2778" s="94">
        <v>1056.88279999979</v>
      </c>
      <c r="O2778" s="94">
        <v>1056.88279999979</v>
      </c>
      <c r="P2778" s="62">
        <f t="shared" si="43"/>
        <v>1</v>
      </c>
      <c r="Q2778" s="22">
        <v>44015</v>
      </c>
      <c r="R2778" s="99">
        <v>0</v>
      </c>
      <c r="S2778" s="99">
        <v>0</v>
      </c>
      <c r="T2778" s="19"/>
      <c r="U2778" s="23">
        <v>0</v>
      </c>
      <c r="V2778" s="63">
        <v>-0.55802128681534702</v>
      </c>
      <c r="W2778" s="23">
        <v>0</v>
      </c>
      <c r="X2778" s="63">
        <v>-9.6027699646656401</v>
      </c>
      <c r="Y2778" s="23">
        <v>0</v>
      </c>
      <c r="Z2778" s="63">
        <v>13.200603380581001</v>
      </c>
      <c r="AA2778" s="23">
        <v>0</v>
      </c>
      <c r="AB2778" s="63">
        <v>16.906615709653099</v>
      </c>
      <c r="AC2778" s="23">
        <v>0</v>
      </c>
      <c r="AD2778" s="63">
        <v>20.067297247529499</v>
      </c>
      <c r="AE2778" s="23">
        <v>0</v>
      </c>
      <c r="AF2778" s="64">
        <v>12.1933415839594</v>
      </c>
      <c r="AG2778" s="23">
        <v>0</v>
      </c>
      <c r="AH2778" s="63">
        <v>-6.0948258007556397</v>
      </c>
      <c r="AI2778" s="23">
        <v>0</v>
      </c>
      <c r="AJ2778" s="63">
        <v>10.0861129722034</v>
      </c>
      <c r="AK2778" s="23">
        <v>5.6882799999584698E-2</v>
      </c>
      <c r="AL2778" s="23">
        <v>1.1343468673658199E-2</v>
      </c>
      <c r="AM2778" s="63">
        <v>-4.6947784367221201</v>
      </c>
      <c r="AN2778" s="19"/>
      <c r="AO2778" s="26">
        <v>0</v>
      </c>
      <c r="AP2778" s="26">
        <v>0</v>
      </c>
      <c r="AQ2778" s="26">
        <v>0</v>
      </c>
      <c r="AR2778" s="26">
        <v>0</v>
      </c>
      <c r="AS2778" s="24">
        <v>0</v>
      </c>
      <c r="AT2778" s="24">
        <v>0</v>
      </c>
      <c r="AU2778" s="24">
        <v>7</v>
      </c>
      <c r="AV2778" s="25">
        <v>5</v>
      </c>
      <c r="AW2778" s="19"/>
      <c r="AX2778" s="29">
        <v>0</v>
      </c>
      <c r="AY2778" s="30">
        <v>-117.545979959425</v>
      </c>
      <c r="AZ2778" s="30">
        <v>0.39470262811346402</v>
      </c>
      <c r="BA2778" s="30">
        <v>-15.971119820984301</v>
      </c>
      <c r="BB2778" s="62">
        <v>0</v>
      </c>
      <c r="BC2778" s="108">
        <v>0</v>
      </c>
      <c r="BD2778" s="22">
        <v>43650</v>
      </c>
      <c r="BE2778" s="22"/>
      <c r="BF2778" s="24"/>
      <c r="BG2778" s="22"/>
    </row>
    <row r="2779" spans="2:59" x14ac:dyDescent="0.25">
      <c r="B2779" s="17" t="s">
        <v>2793</v>
      </c>
      <c r="C2779" s="17" t="s">
        <v>7059</v>
      </c>
      <c r="D2779" s="17" t="s">
        <v>3457</v>
      </c>
      <c r="E2779" s="20" t="s">
        <v>7290</v>
      </c>
      <c r="F2779" s="20" t="s">
        <v>3160</v>
      </c>
      <c r="G2779" s="82" t="s">
        <v>7251</v>
      </c>
      <c r="H2779" s="85" t="s">
        <v>7262</v>
      </c>
      <c r="I2779" s="21" t="s">
        <v>7417</v>
      </c>
      <c r="J2779" s="21" t="s">
        <v>8950</v>
      </c>
      <c r="L2779" s="22">
        <v>44015</v>
      </c>
      <c r="M2779" s="98">
        <v>1340.5716999992701</v>
      </c>
      <c r="N2779" s="94">
        <v>1340.5716999992701</v>
      </c>
      <c r="O2779" s="94">
        <v>1441.8399999998501</v>
      </c>
      <c r="P2779" s="62">
        <f t="shared" si="43"/>
        <v>0.9297645369801153</v>
      </c>
      <c r="Q2779" s="22">
        <v>43747</v>
      </c>
      <c r="R2779" s="99">
        <v>2215572.3259999999</v>
      </c>
      <c r="S2779" s="99">
        <v>2810166.8094531298</v>
      </c>
      <c r="T2779" s="19"/>
      <c r="U2779" s="23">
        <v>5.7217670473619398E-5</v>
      </c>
      <c r="V2779" s="63">
        <v>-0.55229951976798497</v>
      </c>
      <c r="W2779" s="23">
        <v>1.89826969199203E-2</v>
      </c>
      <c r="X2779" s="63">
        <v>-7.7045002726736103</v>
      </c>
      <c r="Y2779" s="23">
        <v>-3.9723245921777603E-2</v>
      </c>
      <c r="Z2779" s="63">
        <v>9.2282787884032604</v>
      </c>
      <c r="AA2779" s="23">
        <v>-3.19065243629666E-2</v>
      </c>
      <c r="AB2779" s="63">
        <v>13.7159632733528</v>
      </c>
      <c r="AC2779" s="23">
        <v>6.5420809571150998E-2</v>
      </c>
      <c r="AD2779" s="63">
        <v>26.6093782046519</v>
      </c>
      <c r="AE2779" s="23">
        <v>6.9720928288006703E-2</v>
      </c>
      <c r="AF2779" s="64">
        <v>19.165434412774601</v>
      </c>
      <c r="AG2779" s="23">
        <v>-9.58670668296691E-4</v>
      </c>
      <c r="AH2779" s="63">
        <v>-6.1906928675889503</v>
      </c>
      <c r="AI2779" s="23">
        <v>-3.25080826905833E-2</v>
      </c>
      <c r="AJ2779" s="63">
        <v>6.8353047031487204</v>
      </c>
      <c r="AK2779" s="23">
        <v>0.30726264773518802</v>
      </c>
      <c r="AL2779" s="23">
        <v>2.76109820279089E-2</v>
      </c>
      <c r="AM2779" s="63">
        <v>46.165369472524603</v>
      </c>
      <c r="AN2779" s="19"/>
      <c r="AO2779" s="26">
        <v>2.1096679422044001E-2</v>
      </c>
      <c r="AP2779" s="26">
        <v>-3.8846165781251302E-2</v>
      </c>
      <c r="AQ2779" s="26">
        <v>4.0912949072662699E-2</v>
      </c>
      <c r="AR2779" s="26">
        <v>-7.6647775348683403E-2</v>
      </c>
      <c r="AS2779" s="24">
        <v>7</v>
      </c>
      <c r="AT2779" s="24">
        <v>5</v>
      </c>
      <c r="AU2779" s="24">
        <v>7</v>
      </c>
      <c r="AV2779" s="25">
        <v>5</v>
      </c>
      <c r="AW2779" s="19"/>
      <c r="AX2779" s="29">
        <v>8.3531921068351903E-2</v>
      </c>
      <c r="AY2779" s="30">
        <v>-0.65196233419828797</v>
      </c>
      <c r="AZ2779" s="30">
        <v>0.321102936718489</v>
      </c>
      <c r="BA2779" s="30">
        <v>-0.80681195298439001</v>
      </c>
      <c r="BB2779" s="62">
        <v>8.5696314524011507E-3</v>
      </c>
      <c r="BC2779" s="108">
        <v>-15.9477473228471</v>
      </c>
      <c r="BD2779" s="22">
        <v>43747</v>
      </c>
      <c r="BE2779" s="22">
        <v>43913</v>
      </c>
      <c r="BF2779" s="24"/>
      <c r="BG2779" s="22"/>
    </row>
    <row r="2780" spans="2:59" x14ac:dyDescent="0.25">
      <c r="B2780" s="17" t="s">
        <v>2794</v>
      </c>
      <c r="C2780" s="17" t="s">
        <v>7060</v>
      </c>
      <c r="D2780" s="17" t="s">
        <v>3457</v>
      </c>
      <c r="E2780" s="20" t="s">
        <v>7315</v>
      </c>
      <c r="F2780" s="20" t="s">
        <v>3160</v>
      </c>
      <c r="G2780" s="82" t="s">
        <v>7251</v>
      </c>
      <c r="H2780" s="85" t="s">
        <v>7262</v>
      </c>
      <c r="I2780" s="21" t="s">
        <v>7417</v>
      </c>
      <c r="J2780" s="21" t="s">
        <v>8951</v>
      </c>
      <c r="L2780" s="22">
        <v>44015</v>
      </c>
      <c r="M2780" s="98">
        <v>1505.5418999996</v>
      </c>
      <c r="N2780" s="94">
        <v>1505.5418999996</v>
      </c>
      <c r="O2780" s="94">
        <v>1608.03680000082</v>
      </c>
      <c r="P2780" s="62">
        <f t="shared" si="43"/>
        <v>0.93626084925346997</v>
      </c>
      <c r="Q2780" s="22">
        <v>43747</v>
      </c>
      <c r="R2780" s="99">
        <v>7368466.0769999996</v>
      </c>
      <c r="S2780" s="99">
        <v>8408969.4685937501</v>
      </c>
      <c r="T2780" s="19"/>
      <c r="U2780" s="23">
        <v>8.32327732496196E-5</v>
      </c>
      <c r="V2780" s="63">
        <v>-0.54969800949038505</v>
      </c>
      <c r="W2780" s="23">
        <v>1.9776544084379601E-2</v>
      </c>
      <c r="X2780" s="63">
        <v>-7.62511555622768</v>
      </c>
      <c r="Y2780" s="23">
        <v>-3.5175725786757497E-2</v>
      </c>
      <c r="Z2780" s="63">
        <v>9.6830308019125404</v>
      </c>
      <c r="AA2780" s="23">
        <v>-2.2652410534647099E-2</v>
      </c>
      <c r="AB2780" s="63">
        <v>14.6413746561884</v>
      </c>
      <c r="AC2780" s="23">
        <v>8.5873037098354005E-2</v>
      </c>
      <c r="AD2780" s="63">
        <v>28.654600957379401</v>
      </c>
      <c r="AE2780" s="23">
        <v>0.100663333161792</v>
      </c>
      <c r="AF2780" s="64">
        <v>22.2596749001532</v>
      </c>
      <c r="AG2780" s="23">
        <v>-8.8083292212104403E-4</v>
      </c>
      <c r="AH2780" s="63">
        <v>-6.1829090929677504</v>
      </c>
      <c r="AI2780" s="23">
        <v>-2.7850673495777301E-2</v>
      </c>
      <c r="AJ2780" s="63">
        <v>7.3010456226256801</v>
      </c>
      <c r="AK2780" s="23">
        <v>0.46008931948395898</v>
      </c>
      <c r="AL2780" s="23">
        <v>3.9225532646014499E-2</v>
      </c>
      <c r="AM2780" s="63">
        <v>61.4480366474018</v>
      </c>
      <c r="AN2780" s="19"/>
      <c r="AO2780" s="26">
        <v>2.1123188109413601E-2</v>
      </c>
      <c r="AP2780" s="26">
        <v>-3.8821117933366601E-2</v>
      </c>
      <c r="AQ2780" s="26">
        <v>4.1723783970155602E-2</v>
      </c>
      <c r="AR2780" s="26">
        <v>-7.5904378291888897E-2</v>
      </c>
      <c r="AS2780" s="24">
        <v>7</v>
      </c>
      <c r="AT2780" s="24">
        <v>5</v>
      </c>
      <c r="AU2780" s="24">
        <v>7</v>
      </c>
      <c r="AV2780" s="25">
        <v>5</v>
      </c>
      <c r="AW2780" s="19"/>
      <c r="AX2780" s="29">
        <v>8.3540309416857805E-2</v>
      </c>
      <c r="AY2780" s="30">
        <v>-0.54994941567474598</v>
      </c>
      <c r="AZ2780" s="30">
        <v>0.35284441201702099</v>
      </c>
      <c r="BA2780" s="30">
        <v>-0.68250556699786102</v>
      </c>
      <c r="BB2780" s="62">
        <v>8.5707330102104597E-3</v>
      </c>
      <c r="BC2780" s="108">
        <v>-15.584276429479401</v>
      </c>
      <c r="BD2780" s="22">
        <v>43747</v>
      </c>
      <c r="BE2780" s="22">
        <v>43913</v>
      </c>
      <c r="BF2780" s="24"/>
      <c r="BG2780" s="22"/>
    </row>
    <row r="2781" spans="2:59" x14ac:dyDescent="0.25">
      <c r="B2781" s="17" t="s">
        <v>2795</v>
      </c>
      <c r="C2781" s="17" t="s">
        <v>7061</v>
      </c>
      <c r="D2781" s="17" t="s">
        <v>3457</v>
      </c>
      <c r="E2781" s="20" t="s">
        <v>7291</v>
      </c>
      <c r="F2781" s="20" t="s">
        <v>3160</v>
      </c>
      <c r="G2781" s="82" t="s">
        <v>7251</v>
      </c>
      <c r="H2781" s="85" t="s">
        <v>7262</v>
      </c>
      <c r="I2781" s="21" t="s">
        <v>7417</v>
      </c>
      <c r="J2781" s="21" t="s">
        <v>8952</v>
      </c>
      <c r="L2781" s="22">
        <v>44015</v>
      </c>
      <c r="M2781" s="98">
        <v>1504.12079999968</v>
      </c>
      <c r="N2781" s="94">
        <v>1504.12079999968</v>
      </c>
      <c r="O2781" s="94">
        <v>1604.7536999992999</v>
      </c>
      <c r="P2781" s="62">
        <f t="shared" si="43"/>
        <v>0.93729075059950706</v>
      </c>
      <c r="Q2781" s="22">
        <v>43747</v>
      </c>
      <c r="R2781" s="99">
        <v>1957726.868</v>
      </c>
      <c r="S2781" s="99">
        <v>2413350.6179296901</v>
      </c>
      <c r="T2781" s="19"/>
      <c r="U2781" s="23">
        <v>8.7367638116120401E-5</v>
      </c>
      <c r="V2781" s="63">
        <v>-0.54928452300373498</v>
      </c>
      <c r="W2781" s="23">
        <v>1.99020199688675E-2</v>
      </c>
      <c r="X2781" s="63">
        <v>-7.6125679677788902</v>
      </c>
      <c r="Y2781" s="23">
        <v>-3.4455735470146499E-2</v>
      </c>
      <c r="Z2781" s="63">
        <v>9.7550298335700099</v>
      </c>
      <c r="AA2781" s="23">
        <v>-2.11832384584341E-2</v>
      </c>
      <c r="AB2781" s="63">
        <v>14.7882918638061</v>
      </c>
      <c r="AC2781" s="23">
        <v>8.9137909410055699E-2</v>
      </c>
      <c r="AD2781" s="63">
        <v>28.9810881885351</v>
      </c>
      <c r="AE2781" s="23">
        <v>0.105629894536833</v>
      </c>
      <c r="AF2781" s="64">
        <v>22.756331037642699</v>
      </c>
      <c r="AG2781" s="23">
        <v>-8.6852359618205799E-4</v>
      </c>
      <c r="AH2781" s="63">
        <v>-6.1816781603774897</v>
      </c>
      <c r="AI2781" s="23">
        <v>-2.71132246407433E-2</v>
      </c>
      <c r="AJ2781" s="63">
        <v>7.3747905081327199</v>
      </c>
      <c r="AK2781" s="23">
        <v>0.492716446349514</v>
      </c>
      <c r="AL2781" s="23">
        <v>4.1562826774679699E-2</v>
      </c>
      <c r="AM2781" s="63">
        <v>64.710749333957196</v>
      </c>
      <c r="AN2781" s="19"/>
      <c r="AO2781" s="26">
        <v>2.11273884906404E-2</v>
      </c>
      <c r="AP2781" s="26">
        <v>-3.88171788790714E-2</v>
      </c>
      <c r="AQ2781" s="26">
        <v>4.1851914202197797E-2</v>
      </c>
      <c r="AR2781" s="26">
        <v>-7.5786990599226597E-2</v>
      </c>
      <c r="AS2781" s="24">
        <v>7</v>
      </c>
      <c r="AT2781" s="24">
        <v>5</v>
      </c>
      <c r="AU2781" s="24">
        <v>7</v>
      </c>
      <c r="AV2781" s="25">
        <v>5</v>
      </c>
      <c r="AW2781" s="19"/>
      <c r="AX2781" s="29">
        <v>8.3541798019286906E-2</v>
      </c>
      <c r="AY2781" s="30">
        <v>-0.53375775784115798</v>
      </c>
      <c r="AZ2781" s="30">
        <v>0.35788225504120402</v>
      </c>
      <c r="BA2781" s="30">
        <v>-0.66270788904512301</v>
      </c>
      <c r="BB2781" s="62">
        <v>8.5709239537664003E-3</v>
      </c>
      <c r="BC2781" s="108">
        <v>-15.5267440728931</v>
      </c>
      <c r="BD2781" s="22">
        <v>43747</v>
      </c>
      <c r="BE2781" s="22">
        <v>43913</v>
      </c>
      <c r="BF2781" s="24"/>
      <c r="BG2781" s="22"/>
    </row>
    <row r="2782" spans="2:59" x14ac:dyDescent="0.25">
      <c r="B2782" s="17" t="s">
        <v>2796</v>
      </c>
      <c r="C2782" s="17" t="s">
        <v>7062</v>
      </c>
      <c r="D2782" s="17" t="s">
        <v>3457</v>
      </c>
      <c r="E2782" s="20" t="s">
        <v>7292</v>
      </c>
      <c r="F2782" s="20" t="s">
        <v>3160</v>
      </c>
      <c r="G2782" s="82" t="s">
        <v>7251</v>
      </c>
      <c r="H2782" s="85" t="s">
        <v>7262</v>
      </c>
      <c r="I2782" s="21" t="s">
        <v>7417</v>
      </c>
      <c r="J2782" s="21" t="s">
        <v>8953</v>
      </c>
      <c r="L2782" s="22">
        <v>44015</v>
      </c>
      <c r="M2782" s="98">
        <v>1463.8214999996101</v>
      </c>
      <c r="N2782" s="94">
        <v>1463.8214999996101</v>
      </c>
      <c r="O2782" s="94">
        <v>1566.3429000005101</v>
      </c>
      <c r="P2782" s="62">
        <f t="shared" si="43"/>
        <v>0.93454728207925186</v>
      </c>
      <c r="Q2782" s="22">
        <v>43747</v>
      </c>
      <c r="R2782" s="99">
        <v>924208.21799999999</v>
      </c>
      <c r="S2782" s="99">
        <v>1222074.20175195</v>
      </c>
      <c r="T2782" s="19"/>
      <c r="U2782" s="23">
        <v>7.6381265898817205E-5</v>
      </c>
      <c r="V2782" s="63">
        <v>-0.55038316022546496</v>
      </c>
      <c r="W2782" s="23">
        <v>1.9567638068110699E-2</v>
      </c>
      <c r="X2782" s="63">
        <v>-7.6460061578545702</v>
      </c>
      <c r="Y2782" s="23">
        <v>-3.6374263631841999E-2</v>
      </c>
      <c r="Z2782" s="63">
        <v>9.5631770173931692</v>
      </c>
      <c r="AA2782" s="23">
        <v>-2.5095724097809601E-2</v>
      </c>
      <c r="AB2782" s="63">
        <v>14.397043299875801</v>
      </c>
      <c r="AC2782" s="23">
        <v>8.04542801398202E-2</v>
      </c>
      <c r="AD2782" s="63">
        <v>28.1127252615115</v>
      </c>
      <c r="AE2782" s="23">
        <v>9.2436633000033894E-2</v>
      </c>
      <c r="AF2782" s="64">
        <v>21.437004883977401</v>
      </c>
      <c r="AG2782" s="23">
        <v>-9.0127782914350995E-4</v>
      </c>
      <c r="AH2782" s="63">
        <v>-6.1849535836736296</v>
      </c>
      <c r="AI2782" s="23">
        <v>-2.9078209592626102E-2</v>
      </c>
      <c r="AJ2782" s="63">
        <v>7.1782920129408003</v>
      </c>
      <c r="AK2782" s="23">
        <v>0.41483974792761702</v>
      </c>
      <c r="AL2782" s="23">
        <v>3.5905118218579397E-2</v>
      </c>
      <c r="AM2782" s="63">
        <v>56.923079491767602</v>
      </c>
      <c r="AN2782" s="19"/>
      <c r="AO2782" s="26">
        <v>2.11162458326726E-2</v>
      </c>
      <c r="AP2782" s="26">
        <v>-3.8827763726658297E-2</v>
      </c>
      <c r="AQ2782" s="26">
        <v>4.1510324497721698E-2</v>
      </c>
      <c r="AR2782" s="26">
        <v>-7.6100000781516394E-2</v>
      </c>
      <c r="AS2782" s="24">
        <v>7</v>
      </c>
      <c r="AT2782" s="24">
        <v>5</v>
      </c>
      <c r="AU2782" s="24">
        <v>7</v>
      </c>
      <c r="AV2782" s="25">
        <v>5</v>
      </c>
      <c r="AW2782" s="19"/>
      <c r="AX2782" s="29">
        <v>8.3537963736162096E-2</v>
      </c>
      <c r="AY2782" s="30">
        <v>-0.57687829853148298</v>
      </c>
      <c r="AZ2782" s="30">
        <v>0.34446584211173098</v>
      </c>
      <c r="BA2782" s="30">
        <v>-0.71539108774413795</v>
      </c>
      <c r="BB2782" s="62">
        <v>8.5704287456519496E-3</v>
      </c>
      <c r="BC2782" s="108">
        <v>-15.6800595834502</v>
      </c>
      <c r="BD2782" s="22">
        <v>43747</v>
      </c>
      <c r="BE2782" s="22">
        <v>43913</v>
      </c>
      <c r="BF2782" s="24"/>
      <c r="BG2782" s="22"/>
    </row>
    <row r="2783" spans="2:59" x14ac:dyDescent="0.25">
      <c r="B2783" s="17" t="s">
        <v>2797</v>
      </c>
      <c r="C2783" s="17" t="s">
        <v>7063</v>
      </c>
      <c r="D2783" s="17" t="s">
        <v>3457</v>
      </c>
      <c r="E2783" s="20" t="s">
        <v>7293</v>
      </c>
      <c r="F2783" s="20" t="s">
        <v>3160</v>
      </c>
      <c r="G2783" s="82" t="s">
        <v>7251</v>
      </c>
      <c r="H2783" s="85" t="s">
        <v>7262</v>
      </c>
      <c r="I2783" s="21" t="s">
        <v>7417</v>
      </c>
      <c r="J2783" s="21" t="s">
        <v>8954</v>
      </c>
      <c r="L2783" s="22">
        <v>44015</v>
      </c>
      <c r="M2783" s="98">
        <v>1513.2116000000401</v>
      </c>
      <c r="N2783" s="94">
        <v>1513.2116000000401</v>
      </c>
      <c r="O2783" s="94">
        <v>1616.82129999995</v>
      </c>
      <c r="P2783" s="62">
        <f t="shared" si="43"/>
        <v>0.93591765521649606</v>
      </c>
      <c r="Q2783" s="22">
        <v>43747</v>
      </c>
      <c r="R2783" s="99">
        <v>2111756.182</v>
      </c>
      <c r="S2783" s="99">
        <v>2514754.3551718802</v>
      </c>
      <c r="T2783" s="19"/>
      <c r="U2783" s="23">
        <v>8.1885536928893998E-5</v>
      </c>
      <c r="V2783" s="63">
        <v>-0.54983273312245695</v>
      </c>
      <c r="W2783" s="23">
        <v>1.9734803594474201E-2</v>
      </c>
      <c r="X2783" s="63">
        <v>-7.6292896052182204</v>
      </c>
      <c r="Y2783" s="23">
        <v>-3.5415692044807698E-2</v>
      </c>
      <c r="Z2783" s="63">
        <v>9.6590341761038907</v>
      </c>
      <c r="AA2783" s="23">
        <v>-2.3141971462791799E-2</v>
      </c>
      <c r="AB2783" s="63">
        <v>14.592418563377599</v>
      </c>
      <c r="AC2783" s="23">
        <v>8.4786233443155695E-2</v>
      </c>
      <c r="AD2783" s="63">
        <v>28.545920591859598</v>
      </c>
      <c r="AE2783" s="23">
        <v>9.9011601631063997E-2</v>
      </c>
      <c r="AF2783" s="64">
        <v>22.0945017470804</v>
      </c>
      <c r="AG2783" s="23">
        <v>-8.8488224628235901E-4</v>
      </c>
      <c r="AH2783" s="63">
        <v>-6.1833140253875198</v>
      </c>
      <c r="AI2783" s="23">
        <v>-2.80964800167567E-2</v>
      </c>
      <c r="AJ2783" s="63">
        <v>7.2764649705277398</v>
      </c>
      <c r="AK2783" s="23">
        <v>0.45825015178008499</v>
      </c>
      <c r="AL2783" s="23">
        <v>3.9092388653443798E-2</v>
      </c>
      <c r="AM2783" s="63">
        <v>61.264119877014302</v>
      </c>
      <c r="AN2783" s="19"/>
      <c r="AO2783" s="26">
        <v>2.11218361328065E-2</v>
      </c>
      <c r="AP2783" s="26">
        <v>-3.8822518348752097E-2</v>
      </c>
      <c r="AQ2783" s="26">
        <v>4.1681115550090901E-2</v>
      </c>
      <c r="AR2783" s="26">
        <v>-7.5943598938465598E-2</v>
      </c>
      <c r="AS2783" s="24">
        <v>7</v>
      </c>
      <c r="AT2783" s="24">
        <v>5</v>
      </c>
      <c r="AU2783" s="24">
        <v>7</v>
      </c>
      <c r="AV2783" s="25">
        <v>5</v>
      </c>
      <c r="AW2783" s="19"/>
      <c r="AX2783" s="29">
        <v>8.3539867842628193E-2</v>
      </c>
      <c r="AY2783" s="30">
        <v>-0.55534433334651101</v>
      </c>
      <c r="AZ2783" s="30">
        <v>0.35116613774334798</v>
      </c>
      <c r="BA2783" s="30">
        <v>-0.68909791747773896</v>
      </c>
      <c r="BB2783" s="62">
        <v>8.5706748450047592E-3</v>
      </c>
      <c r="BC2783" s="108">
        <v>-15.603455991047699</v>
      </c>
      <c r="BD2783" s="22">
        <v>43747</v>
      </c>
      <c r="BE2783" s="22">
        <v>43913</v>
      </c>
      <c r="BF2783" s="24"/>
      <c r="BG2783" s="22"/>
    </row>
    <row r="2784" spans="2:59" x14ac:dyDescent="0.25">
      <c r="B2784" s="17" t="s">
        <v>2798</v>
      </c>
      <c r="C2784" s="17" t="s">
        <v>7064</v>
      </c>
      <c r="D2784" s="17" t="s">
        <v>3457</v>
      </c>
      <c r="E2784" s="20" t="s">
        <v>7337</v>
      </c>
      <c r="F2784" s="20" t="s">
        <v>3160</v>
      </c>
      <c r="G2784" s="82" t="s">
        <v>7251</v>
      </c>
      <c r="H2784" s="85" t="s">
        <v>7262</v>
      </c>
      <c r="I2784" s="21" t="s">
        <v>7417</v>
      </c>
      <c r="J2784" s="21" t="s">
        <v>8955</v>
      </c>
      <c r="L2784" s="22">
        <v>44015</v>
      </c>
      <c r="M2784" s="98">
        <v>1375.8909000009301</v>
      </c>
      <c r="N2784" s="94">
        <v>1375.8909000009301</v>
      </c>
      <c r="O2784" s="94">
        <v>1465.7924000006201</v>
      </c>
      <c r="P2784" s="62">
        <f t="shared" si="43"/>
        <v>0.93866696266152561</v>
      </c>
      <c r="Q2784" s="22">
        <v>43747</v>
      </c>
      <c r="R2784" s="99">
        <v>16068.179</v>
      </c>
      <c r="S2784" s="99">
        <v>301910.59508789098</v>
      </c>
      <c r="T2784" s="19"/>
      <c r="U2784" s="23">
        <v>9.27485143620288E-5</v>
      </c>
      <c r="V2784" s="63">
        <v>-0.54874643537914403</v>
      </c>
      <c r="W2784" s="23">
        <v>2.0069456224518899E-2</v>
      </c>
      <c r="X2784" s="63">
        <v>-7.5958243422137501</v>
      </c>
      <c r="Y2784" s="23">
        <v>-3.3493578192974403E-2</v>
      </c>
      <c r="Z2784" s="63">
        <v>9.8512455612799403</v>
      </c>
      <c r="AA2784" s="23">
        <v>-1.9219686048927501E-2</v>
      </c>
      <c r="AB2784" s="63">
        <v>14.984647104764001</v>
      </c>
      <c r="AC2784" s="23">
        <v>9.3506859717308502E-2</v>
      </c>
      <c r="AD2784" s="63">
        <v>29.4179832192603</v>
      </c>
      <c r="AE2784" s="23">
        <v>0.11228727031819299</v>
      </c>
      <c r="AF2784" s="64">
        <v>23.4220686157933</v>
      </c>
      <c r="AG2784" s="23">
        <v>-8.5217510513757599E-4</v>
      </c>
      <c r="AH2784" s="63">
        <v>-6.1800433112730397</v>
      </c>
      <c r="AI2784" s="23">
        <v>-2.6127820666261001E-2</v>
      </c>
      <c r="AJ2784" s="63">
        <v>7.4733309055809496</v>
      </c>
      <c r="AK2784" s="23">
        <v>0.37589090000081299</v>
      </c>
      <c r="AL2784" s="23">
        <v>4.1924242223103599E-2</v>
      </c>
      <c r="AM2784" s="63">
        <v>39.932813210005399</v>
      </c>
      <c r="AN2784" s="19"/>
      <c r="AO2784" s="26">
        <v>2.1133011687197702E-2</v>
      </c>
      <c r="AP2784" s="26">
        <v>-3.8811976962278998E-2</v>
      </c>
      <c r="AQ2784" s="26">
        <v>4.2022847239422803E-2</v>
      </c>
      <c r="AR2784" s="26">
        <v>-7.5629985071864206E-2</v>
      </c>
      <c r="AS2784" s="24">
        <v>7</v>
      </c>
      <c r="AT2784" s="24">
        <v>5</v>
      </c>
      <c r="AU2784" s="24">
        <v>7</v>
      </c>
      <c r="AV2784" s="25">
        <v>5</v>
      </c>
      <c r="AW2784" s="19"/>
      <c r="AX2784" s="29">
        <v>8.3543714507686703E-2</v>
      </c>
      <c r="AY2784" s="30">
        <v>-0.51212065483468905</v>
      </c>
      <c r="AZ2784" s="30">
        <v>0.36461439347885999</v>
      </c>
      <c r="BA2784" s="30">
        <v>-0.63622324195966895</v>
      </c>
      <c r="BB2784" s="62">
        <v>8.5711715324032402E-3</v>
      </c>
      <c r="BC2784" s="108">
        <v>-15.4499163728906</v>
      </c>
      <c r="BD2784" s="22">
        <v>43747</v>
      </c>
      <c r="BE2784" s="22">
        <v>43913</v>
      </c>
      <c r="BF2784" s="24"/>
      <c r="BG2784" s="22"/>
    </row>
    <row r="2785" spans="2:59" x14ac:dyDescent="0.25">
      <c r="B2785" s="17" t="s">
        <v>2799</v>
      </c>
      <c r="C2785" s="17" t="s">
        <v>7065</v>
      </c>
      <c r="D2785" s="17" t="s">
        <v>3457</v>
      </c>
      <c r="E2785" s="20" t="s">
        <v>7294</v>
      </c>
      <c r="F2785" s="20" t="s">
        <v>3160</v>
      </c>
      <c r="G2785" s="82" t="s">
        <v>7251</v>
      </c>
      <c r="H2785" s="85" t="s">
        <v>7262</v>
      </c>
      <c r="I2785" s="21" t="s">
        <v>7417</v>
      </c>
      <c r="J2785" s="21" t="s">
        <v>8956</v>
      </c>
      <c r="L2785" s="22">
        <v>44015</v>
      </c>
      <c r="M2785" s="98">
        <v>1205.66249999963</v>
      </c>
      <c r="N2785" s="94">
        <v>1205.66249999963</v>
      </c>
      <c r="O2785" s="94">
        <v>1286.1999999992499</v>
      </c>
      <c r="P2785" s="62">
        <f t="shared" si="43"/>
        <v>0.9373833773910224</v>
      </c>
      <c r="Q2785" s="22">
        <v>43747</v>
      </c>
      <c r="R2785" s="99">
        <v>1736198.5209999999</v>
      </c>
      <c r="S2785" s="99">
        <v>711801.50603808602</v>
      </c>
      <c r="T2785" s="19"/>
      <c r="U2785" s="23">
        <v>8.5437508460017907E-5</v>
      </c>
      <c r="V2785" s="63">
        <v>-0.54947753596934501</v>
      </c>
      <c r="W2785" s="23">
        <v>1.98434533467662E-2</v>
      </c>
      <c r="X2785" s="63">
        <v>-7.6184246299890201</v>
      </c>
      <c r="Y2785" s="23">
        <v>-3.5624300111521699E-2</v>
      </c>
      <c r="Z2785" s="63">
        <v>9.6381733694288396</v>
      </c>
      <c r="AA2785" s="23">
        <v>-2.1218947881607199E-2</v>
      </c>
      <c r="AB2785" s="63">
        <v>14.784720921496</v>
      </c>
      <c r="AC2785" s="23">
        <v>9.8304748464288397E-2</v>
      </c>
      <c r="AD2785" s="63">
        <v>29.8977720939729</v>
      </c>
      <c r="AE2785" s="23">
        <v>0.106927347886085</v>
      </c>
      <c r="AF2785" s="64">
        <v>22.886076372582501</v>
      </c>
      <c r="AG2785" s="23">
        <v>-8.74272561304679E-4</v>
      </c>
      <c r="AH2785" s="63">
        <v>-6.18225305688975</v>
      </c>
      <c r="AI2785" s="23">
        <v>-2.8318423598648199E-2</v>
      </c>
      <c r="AJ2785" s="63">
        <v>7.2542706123422196</v>
      </c>
      <c r="AK2785" s="23">
        <v>0.205662500000617</v>
      </c>
      <c r="AL2785" s="23">
        <v>3.9159139860203099E-2</v>
      </c>
      <c r="AM2785" s="63">
        <v>11.015712157692199</v>
      </c>
      <c r="AN2785" s="19"/>
      <c r="AO2785" s="26">
        <v>2.1097046414070099E-2</v>
      </c>
      <c r="AP2785" s="26">
        <v>-3.8773523686359099E-2</v>
      </c>
      <c r="AQ2785" s="26">
        <v>4.1792220657953301E-2</v>
      </c>
      <c r="AR2785" s="26">
        <v>-7.5841789604965001E-2</v>
      </c>
      <c r="AS2785" s="24">
        <v>7</v>
      </c>
      <c r="AT2785" s="24">
        <v>5</v>
      </c>
      <c r="AU2785" s="24">
        <v>7</v>
      </c>
      <c r="AV2785" s="25">
        <v>5</v>
      </c>
      <c r="AW2785" s="19"/>
      <c r="AX2785" s="29">
        <v>8.3485865522670802E-2</v>
      </c>
      <c r="AY2785" s="30">
        <v>-0.53313289587822499</v>
      </c>
      <c r="AZ2785" s="30">
        <v>0.35811199151066803</v>
      </c>
      <c r="BA2785" s="30">
        <v>-0.66226632222515003</v>
      </c>
      <c r="BB2785" s="62">
        <v>8.5652895694238399E-3</v>
      </c>
      <c r="BC2785" s="108">
        <v>-15.5019203855336</v>
      </c>
      <c r="BD2785" s="22">
        <v>43747</v>
      </c>
      <c r="BE2785" s="22">
        <v>43913</v>
      </c>
      <c r="BF2785" s="24"/>
      <c r="BG2785" s="22"/>
    </row>
    <row r="2786" spans="2:59" x14ac:dyDescent="0.25">
      <c r="B2786" s="17" t="s">
        <v>2800</v>
      </c>
      <c r="C2786" s="17" t="s">
        <v>7066</v>
      </c>
      <c r="D2786" s="17" t="s">
        <v>3457</v>
      </c>
      <c r="E2786" s="20" t="s">
        <v>7322</v>
      </c>
      <c r="F2786" s="20" t="s">
        <v>3160</v>
      </c>
      <c r="G2786" s="82" t="s">
        <v>7251</v>
      </c>
      <c r="H2786" s="85" t="s">
        <v>7262</v>
      </c>
      <c r="I2786" s="21" t="s">
        <v>7417</v>
      </c>
      <c r="J2786" s="21" t="s">
        <v>8957</v>
      </c>
      <c r="L2786" s="22">
        <v>44015</v>
      </c>
      <c r="M2786" s="98">
        <v>1184.2073999997201</v>
      </c>
      <c r="N2786" s="94">
        <v>1184.2073999997201</v>
      </c>
      <c r="O2786" s="94">
        <v>1255.29900000058</v>
      </c>
      <c r="P2786" s="62">
        <f t="shared" si="43"/>
        <v>0.94336679946305457</v>
      </c>
      <c r="Q2786" s="22">
        <v>43747</v>
      </c>
      <c r="R2786" s="99">
        <v>123.33199999999999</v>
      </c>
      <c r="S2786" s="99">
        <v>124.22052290082</v>
      </c>
      <c r="T2786" s="19"/>
      <c r="U2786" s="23">
        <v>1.0548251520958701E-4</v>
      </c>
      <c r="V2786" s="63">
        <v>-0.54747303529438796</v>
      </c>
      <c r="W2786" s="23">
        <v>2.0588578252500201E-2</v>
      </c>
      <c r="X2786" s="63">
        <v>-7.5439121394156201</v>
      </c>
      <c r="Y2786" s="23">
        <v>-3.0225778602471099E-2</v>
      </c>
      <c r="Z2786" s="63">
        <v>10.1780255203339</v>
      </c>
      <c r="AA2786" s="23">
        <v>-1.24353806777435E-2</v>
      </c>
      <c r="AB2786" s="63">
        <v>15.6630776418751</v>
      </c>
      <c r="AC2786" s="23">
        <v>0.108303360257269</v>
      </c>
      <c r="AD2786" s="63">
        <v>30.897633273270898</v>
      </c>
      <c r="AE2786" s="23">
        <v>0.13424384519385099</v>
      </c>
      <c r="AF2786" s="64">
        <v>25.617726103344499</v>
      </c>
      <c r="AG2786" s="23">
        <v>-7.9390908285858998E-4</v>
      </c>
      <c r="AH2786" s="63">
        <v>-6.1742167090414997</v>
      </c>
      <c r="AI2786" s="23">
        <v>-2.2795492147451999E-2</v>
      </c>
      <c r="AJ2786" s="63">
        <v>7.8065637574618396</v>
      </c>
      <c r="AK2786" s="23">
        <v>0.18420739999972299</v>
      </c>
      <c r="AL2786" s="23">
        <v>4.3043620116805001E-2</v>
      </c>
      <c r="AM2786" s="63">
        <v>17.050910242687699</v>
      </c>
      <c r="AN2786" s="19"/>
      <c r="AO2786" s="26">
        <v>2.11486478656298E-2</v>
      </c>
      <c r="AP2786" s="26">
        <v>-3.8804437733233499E-2</v>
      </c>
      <c r="AQ2786" s="26">
        <v>4.2637070258933797E-2</v>
      </c>
      <c r="AR2786" s="26">
        <v>-7.5119317013595699E-2</v>
      </c>
      <c r="AS2786" s="24">
        <v>7</v>
      </c>
      <c r="AT2786" s="24">
        <v>5</v>
      </c>
      <c r="AU2786" s="24">
        <v>7</v>
      </c>
      <c r="AV2786" s="25">
        <v>5</v>
      </c>
      <c r="AW2786" s="19"/>
      <c r="AX2786" s="29">
        <v>8.3568937036616303E-2</v>
      </c>
      <c r="AY2786" s="30">
        <v>-0.43736437439884002</v>
      </c>
      <c r="AZ2786" s="30">
        <v>0.38786400079970901</v>
      </c>
      <c r="BA2786" s="30">
        <v>-0.54444474124375097</v>
      </c>
      <c r="BB2786" s="62">
        <v>8.5739164318692895E-3</v>
      </c>
      <c r="BC2786" s="108">
        <v>-15.184039818414</v>
      </c>
      <c r="BD2786" s="22">
        <v>43747</v>
      </c>
      <c r="BE2786" s="22">
        <v>43913</v>
      </c>
      <c r="BF2786" s="24"/>
      <c r="BG2786" s="22"/>
    </row>
    <row r="2787" spans="2:59" x14ac:dyDescent="0.25">
      <c r="B2787" s="17" t="s">
        <v>2801</v>
      </c>
      <c r="C2787" s="17" t="s">
        <v>7067</v>
      </c>
      <c r="D2787" s="17" t="s">
        <v>3458</v>
      </c>
      <c r="E2787" s="20" t="s">
        <v>7289</v>
      </c>
      <c r="F2787" s="20" t="s">
        <v>3160</v>
      </c>
      <c r="G2787" s="82" t="s">
        <v>7251</v>
      </c>
      <c r="H2787" s="85" t="s">
        <v>7263</v>
      </c>
      <c r="I2787" s="21" t="s">
        <v>7417</v>
      </c>
      <c r="J2787" s="21" t="s">
        <v>8958</v>
      </c>
      <c r="L2787" s="22">
        <v>44015</v>
      </c>
      <c r="M2787" s="98">
        <v>1229.2101000007201</v>
      </c>
      <c r="N2787" s="94">
        <v>1229.2101000007201</v>
      </c>
      <c r="O2787" s="94">
        <v>1294.9992999993301</v>
      </c>
      <c r="P2787" s="62">
        <f t="shared" si="43"/>
        <v>0.94919750149776605</v>
      </c>
      <c r="Q2787" s="22">
        <v>43847</v>
      </c>
      <c r="R2787" s="99">
        <v>1117181.6869999999</v>
      </c>
      <c r="S2787" s="99">
        <v>953124.95580175798</v>
      </c>
      <c r="T2787" s="19"/>
      <c r="U2787" s="23">
        <v>6.3210579901351604E-4</v>
      </c>
      <c r="V2787" s="63">
        <v>-0.49481070691399498</v>
      </c>
      <c r="W2787" s="23">
        <v>3.4232894849992597E-2</v>
      </c>
      <c r="X2787" s="63">
        <v>-6.1794804796663803</v>
      </c>
      <c r="Y2787" s="23">
        <v>-3.7141876432542603E-2</v>
      </c>
      <c r="Z2787" s="63">
        <v>9.4864157373231102</v>
      </c>
      <c r="AA2787" s="23">
        <v>5.4194220138015204E-4</v>
      </c>
      <c r="AB2787" s="63">
        <v>16.9608099297911</v>
      </c>
      <c r="AC2787" s="23">
        <v>7.8341592334254501E-2</v>
      </c>
      <c r="AD2787" s="63">
        <v>27.901456480962199</v>
      </c>
      <c r="AE2787" s="23">
        <v>7.7083947981009301E-2</v>
      </c>
      <c r="AF2787" s="64">
        <v>19.901736382074901</v>
      </c>
      <c r="AG2787" s="23">
        <v>3.69851535106136E-3</v>
      </c>
      <c r="AH2787" s="63">
        <v>-5.72497426564951</v>
      </c>
      <c r="AI2787" s="23">
        <v>-2.7316421132127299E-2</v>
      </c>
      <c r="AJ2787" s="63">
        <v>7.3544708589906804</v>
      </c>
      <c r="AK2787" s="23">
        <v>0.170029983439308</v>
      </c>
      <c r="AL2787" s="23">
        <v>1.6090730936412001E-2</v>
      </c>
      <c r="AM2787" s="63">
        <v>32.442103042965797</v>
      </c>
      <c r="AN2787" s="19"/>
      <c r="AO2787" s="26">
        <v>1.75262967059098E-2</v>
      </c>
      <c r="AP2787" s="26">
        <v>-3.2808006889354098E-2</v>
      </c>
      <c r="AQ2787" s="26">
        <v>5.1348738203159897E-2</v>
      </c>
      <c r="AR2787" s="26">
        <v>-8.9091651745548006E-2</v>
      </c>
      <c r="AS2787" s="24">
        <v>8</v>
      </c>
      <c r="AT2787" s="24">
        <v>4</v>
      </c>
      <c r="AU2787" s="24">
        <v>7</v>
      </c>
      <c r="AV2787" s="25">
        <v>5</v>
      </c>
      <c r="AW2787" s="19"/>
      <c r="AX2787" s="29">
        <v>9.0184089156973596E-2</v>
      </c>
      <c r="AY2787" s="30">
        <v>-0.27494154894748102</v>
      </c>
      <c r="AZ2787" s="30">
        <v>0.47814718996050898</v>
      </c>
      <c r="BA2787" s="30">
        <v>-0.35312855166921497</v>
      </c>
      <c r="BB2787" s="62">
        <v>9.2707095955302105E-3</v>
      </c>
      <c r="BC2787" s="108">
        <v>-17.2914610842126</v>
      </c>
      <c r="BD2787" s="22">
        <v>43847</v>
      </c>
      <c r="BE2787" s="22">
        <v>43913</v>
      </c>
      <c r="BF2787" s="24"/>
      <c r="BG2787" s="22"/>
    </row>
    <row r="2788" spans="2:59" x14ac:dyDescent="0.25">
      <c r="B2788" s="17" t="s">
        <v>2802</v>
      </c>
      <c r="C2788" s="17" t="s">
        <v>7068</v>
      </c>
      <c r="D2788" s="17" t="s">
        <v>3458</v>
      </c>
      <c r="E2788" s="20" t="s">
        <v>7335</v>
      </c>
      <c r="F2788" s="20" t="s">
        <v>3160</v>
      </c>
      <c r="G2788" s="82" t="s">
        <v>7251</v>
      </c>
      <c r="H2788" s="85" t="s">
        <v>7263</v>
      </c>
      <c r="I2788" s="21" t="s">
        <v>7417</v>
      </c>
      <c r="J2788" s="21" t="s">
        <v>8959</v>
      </c>
      <c r="L2788" s="22">
        <v>44015</v>
      </c>
      <c r="M2788" s="98">
        <v>1196.00970000029</v>
      </c>
      <c r="N2788" s="94">
        <v>1196.00970000029</v>
      </c>
      <c r="O2788" s="94">
        <v>1253.9165000002799</v>
      </c>
      <c r="P2788" s="62">
        <f t="shared" si="43"/>
        <v>0.95381925351490549</v>
      </c>
      <c r="Q2788" s="22">
        <v>43847</v>
      </c>
      <c r="R2788" s="99">
        <v>121.425</v>
      </c>
      <c r="S2788" s="99">
        <v>120.57637404584899</v>
      </c>
      <c r="T2788" s="19"/>
      <c r="U2788" s="23">
        <v>6.5929191259783703E-4</v>
      </c>
      <c r="V2788" s="63">
        <v>-0.49209209555556299</v>
      </c>
      <c r="W2788" s="23">
        <v>3.5219240518927102E-2</v>
      </c>
      <c r="X2788" s="63">
        <v>-6.0808459127729302</v>
      </c>
      <c r="Y2788" s="23">
        <v>-3.2092195869154197E-2</v>
      </c>
      <c r="Z2788" s="63">
        <v>9.9913837936619494</v>
      </c>
      <c r="AA2788" s="23">
        <v>1.18159860048763E-2</v>
      </c>
      <c r="AB2788" s="63">
        <v>18.088214310148</v>
      </c>
      <c r="AC2788" s="23">
        <v>0.101740284153493</v>
      </c>
      <c r="AD2788" s="63">
        <v>30.241325662878801</v>
      </c>
      <c r="AE2788" s="23">
        <v>0.11165539854482601</v>
      </c>
      <c r="AF2788" s="64">
        <v>23.358881438442001</v>
      </c>
      <c r="AG2788" s="23">
        <v>3.79449706815649E-3</v>
      </c>
      <c r="AH2788" s="63">
        <v>-5.71537609393999</v>
      </c>
      <c r="AI2788" s="23">
        <v>-2.2114664791843101E-2</v>
      </c>
      <c r="AJ2788" s="63">
        <v>7.8746464930227402</v>
      </c>
      <c r="AK2788" s="23">
        <v>0.196009700001159</v>
      </c>
      <c r="AL2788" s="23">
        <v>3.7167316539125701E-2</v>
      </c>
      <c r="AM2788" s="63">
        <v>9.2179115634353401</v>
      </c>
      <c r="AN2788" s="19"/>
      <c r="AO2788" s="26">
        <v>1.7548059026012201E-2</v>
      </c>
      <c r="AP2788" s="26">
        <v>-3.2796235136629499E-2</v>
      </c>
      <c r="AQ2788" s="26">
        <v>5.2184119947923997E-2</v>
      </c>
      <c r="AR2788" s="26">
        <v>-8.8327201171487096E-2</v>
      </c>
      <c r="AS2788" s="24">
        <v>8</v>
      </c>
      <c r="AT2788" s="24">
        <v>4</v>
      </c>
      <c r="AU2788" s="24">
        <v>7</v>
      </c>
      <c r="AV2788" s="25">
        <v>5</v>
      </c>
      <c r="AW2788" s="19"/>
      <c r="AX2788" s="29">
        <v>9.0190368695184597E-2</v>
      </c>
      <c r="AY2788" s="30">
        <v>-0.16020475022310199</v>
      </c>
      <c r="AZ2788" s="30">
        <v>0.51999440247345796</v>
      </c>
      <c r="BA2788" s="30">
        <v>-0.20653158838854299</v>
      </c>
      <c r="BB2788" s="62">
        <v>9.2717085754520697E-3</v>
      </c>
      <c r="BC2788" s="108">
        <v>-17.134577940363702</v>
      </c>
      <c r="BD2788" s="22">
        <v>43847</v>
      </c>
      <c r="BE2788" s="22">
        <v>43913</v>
      </c>
      <c r="BF2788" s="24"/>
      <c r="BG2788" s="22"/>
    </row>
    <row r="2789" spans="2:59" x14ac:dyDescent="0.25">
      <c r="B2789" s="17" t="s">
        <v>2803</v>
      </c>
      <c r="C2789" s="17" t="s">
        <v>7069</v>
      </c>
      <c r="D2789" s="17" t="s">
        <v>3458</v>
      </c>
      <c r="E2789" s="20" t="s">
        <v>7336</v>
      </c>
      <c r="F2789" s="20" t="s">
        <v>3160</v>
      </c>
      <c r="G2789" s="82" t="s">
        <v>7251</v>
      </c>
      <c r="H2789" s="85" t="s">
        <v>7263</v>
      </c>
      <c r="I2789" s="21" t="s">
        <v>7417</v>
      </c>
      <c r="J2789" s="21" t="s">
        <v>8960</v>
      </c>
      <c r="L2789" s="22">
        <v>44015</v>
      </c>
      <c r="M2789" s="98">
        <v>1022.37660000008</v>
      </c>
      <c r="N2789" s="94">
        <v>1022.37660000008</v>
      </c>
      <c r="O2789" s="94">
        <v>1022.37660000008</v>
      </c>
      <c r="P2789" s="62">
        <f t="shared" si="43"/>
        <v>1</v>
      </c>
      <c r="Q2789" s="22">
        <v>44015</v>
      </c>
      <c r="R2789" s="99">
        <v>0</v>
      </c>
      <c r="S2789" s="99">
        <v>0</v>
      </c>
      <c r="T2789" s="19"/>
      <c r="U2789" s="23">
        <v>0</v>
      </c>
      <c r="V2789" s="63">
        <v>-0.55802128681534702</v>
      </c>
      <c r="W2789" s="23">
        <v>0</v>
      </c>
      <c r="X2789" s="63">
        <v>-9.6027699646656401</v>
      </c>
      <c r="Y2789" s="23">
        <v>0</v>
      </c>
      <c r="Z2789" s="63">
        <v>13.200603380581001</v>
      </c>
      <c r="AA2789" s="23">
        <v>0</v>
      </c>
      <c r="AB2789" s="63">
        <v>16.906615709653099</v>
      </c>
      <c r="AC2789" s="23">
        <v>0</v>
      </c>
      <c r="AD2789" s="63">
        <v>20.067297247529499</v>
      </c>
      <c r="AE2789" s="23">
        <v>0</v>
      </c>
      <c r="AF2789" s="64">
        <v>12.1933415839594</v>
      </c>
      <c r="AG2789" s="23">
        <v>0</v>
      </c>
      <c r="AH2789" s="63">
        <v>-6.0948258007556397</v>
      </c>
      <c r="AI2789" s="23">
        <v>0</v>
      </c>
      <c r="AJ2789" s="63">
        <v>10.0861129722034</v>
      </c>
      <c r="AK2789" s="23">
        <v>2.2376599999915901E-2</v>
      </c>
      <c r="AL2789" s="23">
        <v>4.5221188956929802E-3</v>
      </c>
      <c r="AM2789" s="63">
        <v>-8.1453984366962704</v>
      </c>
      <c r="AN2789" s="19"/>
      <c r="AO2789" s="26">
        <v>0</v>
      </c>
      <c r="AP2789" s="26">
        <v>0</v>
      </c>
      <c r="AQ2789" s="26">
        <v>0</v>
      </c>
      <c r="AR2789" s="26">
        <v>0</v>
      </c>
      <c r="AS2789" s="24">
        <v>0</v>
      </c>
      <c r="AT2789" s="24">
        <v>0</v>
      </c>
      <c r="AU2789" s="24">
        <v>7</v>
      </c>
      <c r="AV2789" s="25">
        <v>5</v>
      </c>
      <c r="AW2789" s="19"/>
      <c r="AX2789" s="29">
        <v>0</v>
      </c>
      <c r="AY2789" s="30">
        <v>-117.545979959425</v>
      </c>
      <c r="AZ2789" s="30">
        <v>0.39470262811346402</v>
      </c>
      <c r="BA2789" s="30">
        <v>-15.971119820984301</v>
      </c>
      <c r="BB2789" s="62">
        <v>0</v>
      </c>
      <c r="BC2789" s="108">
        <v>0</v>
      </c>
      <c r="BD2789" s="22">
        <v>43650</v>
      </c>
      <c r="BE2789" s="22"/>
      <c r="BF2789" s="24"/>
      <c r="BG2789" s="22"/>
    </row>
    <row r="2790" spans="2:59" x14ac:dyDescent="0.25">
      <c r="B2790" s="17" t="s">
        <v>2804</v>
      </c>
      <c r="C2790" s="17" t="s">
        <v>7070</v>
      </c>
      <c r="D2790" s="17" t="s">
        <v>3458</v>
      </c>
      <c r="E2790" s="20" t="s">
        <v>7290</v>
      </c>
      <c r="F2790" s="20" t="s">
        <v>3160</v>
      </c>
      <c r="G2790" s="82" t="s">
        <v>7251</v>
      </c>
      <c r="H2790" s="85" t="s">
        <v>7263</v>
      </c>
      <c r="I2790" s="21" t="s">
        <v>7417</v>
      </c>
      <c r="J2790" s="21" t="s">
        <v>8961</v>
      </c>
      <c r="L2790" s="22">
        <v>44015</v>
      </c>
      <c r="M2790" s="98">
        <v>1285.6758999992201</v>
      </c>
      <c r="N2790" s="94">
        <v>1285.6758999992201</v>
      </c>
      <c r="O2790" s="94">
        <v>1353.30389999971</v>
      </c>
      <c r="P2790" s="62">
        <f t="shared" si="43"/>
        <v>0.95002748458753095</v>
      </c>
      <c r="Q2790" s="22">
        <v>43847</v>
      </c>
      <c r="R2790" s="99">
        <v>2997154.88</v>
      </c>
      <c r="S2790" s="99">
        <v>3340691.4067226602</v>
      </c>
      <c r="T2790" s="19"/>
      <c r="U2790" s="23">
        <v>6.3726931148266896E-4</v>
      </c>
      <c r="V2790" s="63">
        <v>-0.49429435566708002</v>
      </c>
      <c r="W2790" s="23">
        <v>3.4394316056932397E-2</v>
      </c>
      <c r="X2790" s="63">
        <v>-6.1633383589723998</v>
      </c>
      <c r="Y2790" s="23">
        <v>-3.6229730798368102E-2</v>
      </c>
      <c r="Z2790" s="63">
        <v>9.5776303007442003</v>
      </c>
      <c r="AA2790" s="23">
        <v>2.4514791748515602E-3</v>
      </c>
      <c r="AB2790" s="63">
        <v>17.151763627131</v>
      </c>
      <c r="AC2790" s="23">
        <v>8.2458953012974207E-2</v>
      </c>
      <c r="AD2790" s="63">
        <v>28.313192548841499</v>
      </c>
      <c r="AE2790" s="23">
        <v>8.2776656219794006E-2</v>
      </c>
      <c r="AF2790" s="64">
        <v>20.471007205953399</v>
      </c>
      <c r="AG2790" s="23">
        <v>3.71413198445225E-3</v>
      </c>
      <c r="AH2790" s="63">
        <v>-5.7234126023104199</v>
      </c>
      <c r="AI2790" s="23">
        <v>-2.63797200877889E-2</v>
      </c>
      <c r="AJ2790" s="63">
        <v>7.4481409634245201</v>
      </c>
      <c r="AK2790" s="23">
        <v>0.21736930812039601</v>
      </c>
      <c r="AL2790" s="23">
        <v>2.0195759960188301E-2</v>
      </c>
      <c r="AM2790" s="63">
        <v>37.176035511074602</v>
      </c>
      <c r="AN2790" s="19"/>
      <c r="AO2790" s="26">
        <v>1.7531570163555402E-2</v>
      </c>
      <c r="AP2790" s="26">
        <v>-3.2802869052829899E-2</v>
      </c>
      <c r="AQ2790" s="26">
        <v>5.15128900242416E-2</v>
      </c>
      <c r="AR2790" s="26">
        <v>-8.8944716517289593E-2</v>
      </c>
      <c r="AS2790" s="24">
        <v>8</v>
      </c>
      <c r="AT2790" s="24">
        <v>4</v>
      </c>
      <c r="AU2790" s="24">
        <v>7</v>
      </c>
      <c r="AV2790" s="25">
        <v>5</v>
      </c>
      <c r="AW2790" s="19"/>
      <c r="AX2790" s="29">
        <v>9.0183409447636198E-2</v>
      </c>
      <c r="AY2790" s="30">
        <v>-0.25550944051155999</v>
      </c>
      <c r="AZ2790" s="30">
        <v>0.48523439886321301</v>
      </c>
      <c r="BA2790" s="30">
        <v>-0.32838284464242001</v>
      </c>
      <c r="BB2790" s="62">
        <v>9.2707073092970008E-3</v>
      </c>
      <c r="BC2790" s="108">
        <v>-17.263062642479799</v>
      </c>
      <c r="BD2790" s="22">
        <v>43847</v>
      </c>
      <c r="BE2790" s="22">
        <v>43913</v>
      </c>
      <c r="BF2790" s="24"/>
      <c r="BG2790" s="22"/>
    </row>
    <row r="2791" spans="2:59" x14ac:dyDescent="0.25">
      <c r="B2791" s="17" t="s">
        <v>2805</v>
      </c>
      <c r="C2791" s="17" t="s">
        <v>7071</v>
      </c>
      <c r="D2791" s="17" t="s">
        <v>3458</v>
      </c>
      <c r="E2791" s="20" t="s">
        <v>7315</v>
      </c>
      <c r="F2791" s="20" t="s">
        <v>3160</v>
      </c>
      <c r="G2791" s="82" t="s">
        <v>7251</v>
      </c>
      <c r="H2791" s="85" t="s">
        <v>7263</v>
      </c>
      <c r="I2791" s="21" t="s">
        <v>7417</v>
      </c>
      <c r="J2791" s="21" t="s">
        <v>8962</v>
      </c>
      <c r="L2791" s="22">
        <v>44015</v>
      </c>
      <c r="M2791" s="98">
        <v>1495.49200000055</v>
      </c>
      <c r="N2791" s="94">
        <v>1495.49200000055</v>
      </c>
      <c r="O2791" s="94">
        <v>1564.10669999942</v>
      </c>
      <c r="P2791" s="62">
        <f t="shared" si="43"/>
        <v>0.95613170124589619</v>
      </c>
      <c r="Q2791" s="22">
        <v>43850</v>
      </c>
      <c r="R2791" s="99">
        <v>12023635.823000001</v>
      </c>
      <c r="S2791" s="99">
        <v>12900712.3132188</v>
      </c>
      <c r="T2791" s="19"/>
      <c r="U2791" s="23">
        <v>6.7575248976936596E-4</v>
      </c>
      <c r="V2791" s="63">
        <v>-0.49044603783841001</v>
      </c>
      <c r="W2791" s="23">
        <v>3.5587061207479599E-2</v>
      </c>
      <c r="X2791" s="63">
        <v>-6.0440638439176801</v>
      </c>
      <c r="Y2791" s="23">
        <v>-2.9467862591445699E-2</v>
      </c>
      <c r="Z2791" s="63">
        <v>10.2538171214401</v>
      </c>
      <c r="AA2791" s="23">
        <v>1.6664826622218201E-2</v>
      </c>
      <c r="AB2791" s="63">
        <v>18.5730983718822</v>
      </c>
      <c r="AC2791" s="23">
        <v>0.113350728646765</v>
      </c>
      <c r="AD2791" s="63">
        <v>31.402370112220499</v>
      </c>
      <c r="AE2791" s="23">
        <v>0.13059427921514699</v>
      </c>
      <c r="AF2791" s="64">
        <v>25.2527695054887</v>
      </c>
      <c r="AG2791" s="23">
        <v>3.8298107701848498E-3</v>
      </c>
      <c r="AH2791" s="63">
        <v>-5.7118447237371601</v>
      </c>
      <c r="AI2791" s="23">
        <v>-1.9435797845289898E-2</v>
      </c>
      <c r="AJ2791" s="63">
        <v>8.1425331876816909</v>
      </c>
      <c r="AK2791" s="23">
        <v>0.42583972922875502</v>
      </c>
      <c r="AL2791" s="23">
        <v>3.6720980468089699E-2</v>
      </c>
      <c r="AM2791" s="63">
        <v>58.023077621881399</v>
      </c>
      <c r="AN2791" s="19"/>
      <c r="AO2791" s="26">
        <v>1.7570646490639798E-2</v>
      </c>
      <c r="AP2791" s="26">
        <v>-3.27657482448558E-2</v>
      </c>
      <c r="AQ2791" s="26">
        <v>5.2725322922924499E-2</v>
      </c>
      <c r="AR2791" s="26">
        <v>-8.7859103161463295E-2</v>
      </c>
      <c r="AS2791" s="24">
        <v>8</v>
      </c>
      <c r="AT2791" s="24">
        <v>4</v>
      </c>
      <c r="AU2791" s="24">
        <v>7</v>
      </c>
      <c r="AV2791" s="25">
        <v>5</v>
      </c>
      <c r="AW2791" s="19"/>
      <c r="AX2791" s="29">
        <v>9.0179887136037001E-2</v>
      </c>
      <c r="AY2791" s="30">
        <v>-0.110913504140512</v>
      </c>
      <c r="AZ2791" s="30">
        <v>0.53795654505756796</v>
      </c>
      <c r="BA2791" s="30">
        <v>-0.14322899119815699</v>
      </c>
      <c r="BB2791" s="62">
        <v>9.2708446708456901E-3</v>
      </c>
      <c r="BC2791" s="108">
        <v>-17.057084404746998</v>
      </c>
      <c r="BD2791" s="22">
        <v>43850</v>
      </c>
      <c r="BE2791" s="22">
        <v>43913</v>
      </c>
      <c r="BF2791" s="24"/>
      <c r="BG2791" s="22"/>
    </row>
    <row r="2792" spans="2:59" x14ac:dyDescent="0.25">
      <c r="B2792" s="17" t="s">
        <v>2806</v>
      </c>
      <c r="C2792" s="17" t="s">
        <v>7072</v>
      </c>
      <c r="D2792" s="17" t="s">
        <v>3458</v>
      </c>
      <c r="E2792" s="20" t="s">
        <v>7291</v>
      </c>
      <c r="F2792" s="20" t="s">
        <v>3160</v>
      </c>
      <c r="G2792" s="82" t="s">
        <v>7251</v>
      </c>
      <c r="H2792" s="85" t="s">
        <v>7263</v>
      </c>
      <c r="I2792" s="21" t="s">
        <v>7417</v>
      </c>
      <c r="J2792" s="21" t="s">
        <v>8963</v>
      </c>
      <c r="L2792" s="22">
        <v>44015</v>
      </c>
      <c r="M2792" s="98">
        <v>1469.4192999992499</v>
      </c>
      <c r="N2792" s="94">
        <v>1469.4192999992499</v>
      </c>
      <c r="O2792" s="94">
        <v>1535.4527000002599</v>
      </c>
      <c r="P2792" s="62">
        <f t="shared" si="43"/>
        <v>0.9569941815850147</v>
      </c>
      <c r="Q2792" s="22">
        <v>43850</v>
      </c>
      <c r="R2792" s="99">
        <v>3713022.1090000002</v>
      </c>
      <c r="S2792" s="99">
        <v>4024658.3821406201</v>
      </c>
      <c r="T2792" s="19"/>
      <c r="U2792" s="23">
        <v>6.8120883770461703E-4</v>
      </c>
      <c r="V2792" s="63">
        <v>-0.48990040304488502</v>
      </c>
      <c r="W2792" s="23">
        <v>3.57568249146425E-2</v>
      </c>
      <c r="X2792" s="63">
        <v>-6.0270874732013899</v>
      </c>
      <c r="Y2792" s="23">
        <v>-2.85021198933464E-2</v>
      </c>
      <c r="Z2792" s="63">
        <v>10.350391391242701</v>
      </c>
      <c r="AA2792" s="23">
        <v>1.8703014118727899E-2</v>
      </c>
      <c r="AB2792" s="63">
        <v>18.776917121518601</v>
      </c>
      <c r="AC2792" s="23">
        <v>0.11781623841307</v>
      </c>
      <c r="AD2792" s="63">
        <v>31.8489210888511</v>
      </c>
      <c r="AE2792" s="23">
        <v>0.13740155072810001</v>
      </c>
      <c r="AF2792" s="64">
        <v>25.9334966567694</v>
      </c>
      <c r="AG2792" s="23">
        <v>3.8462505381175998E-3</v>
      </c>
      <c r="AH2792" s="63">
        <v>-5.7102007469438796</v>
      </c>
      <c r="AI2792" s="23">
        <v>-1.8443979599396702E-2</v>
      </c>
      <c r="AJ2792" s="63">
        <v>8.2417150122637395</v>
      </c>
      <c r="AK2792" s="23">
        <v>0.49044954305281901</v>
      </c>
      <c r="AL2792" s="23">
        <v>4.1401924720048597E-2</v>
      </c>
      <c r="AM2792" s="63">
        <v>64.484059004345895</v>
      </c>
      <c r="AN2792" s="19"/>
      <c r="AO2792" s="26">
        <v>1.7576176065631399E-2</v>
      </c>
      <c r="AP2792" s="26">
        <v>-3.2760470272478401E-2</v>
      </c>
      <c r="AQ2792" s="26">
        <v>5.2898011232173303E-2</v>
      </c>
      <c r="AR2792" s="26">
        <v>-8.7704620926233504E-2</v>
      </c>
      <c r="AS2792" s="24">
        <v>8</v>
      </c>
      <c r="AT2792" s="24">
        <v>4</v>
      </c>
      <c r="AU2792" s="24">
        <v>7</v>
      </c>
      <c r="AV2792" s="25">
        <v>5</v>
      </c>
      <c r="AW2792" s="19"/>
      <c r="AX2792" s="29">
        <v>9.01795755501371E-2</v>
      </c>
      <c r="AY2792" s="30">
        <v>-9.0182536957172502E-2</v>
      </c>
      <c r="AZ2792" s="30">
        <v>0.54551322783027001</v>
      </c>
      <c r="BA2792" s="30">
        <v>-0.11653700908505001</v>
      </c>
      <c r="BB2792" s="62">
        <v>9.2708838981889093E-3</v>
      </c>
      <c r="BC2792" s="108">
        <v>-17.028528459370101</v>
      </c>
      <c r="BD2792" s="22">
        <v>43850</v>
      </c>
      <c r="BE2792" s="22">
        <v>43913</v>
      </c>
      <c r="BF2792" s="24"/>
      <c r="BG2792" s="22"/>
    </row>
    <row r="2793" spans="2:59" x14ac:dyDescent="0.25">
      <c r="B2793" s="17" t="s">
        <v>2807</v>
      </c>
      <c r="C2793" s="17" t="s">
        <v>7073</v>
      </c>
      <c r="D2793" s="17" t="s">
        <v>3458</v>
      </c>
      <c r="E2793" s="20" t="s">
        <v>7292</v>
      </c>
      <c r="F2793" s="20" t="s">
        <v>3160</v>
      </c>
      <c r="G2793" s="82" t="s">
        <v>7251</v>
      </c>
      <c r="H2793" s="85" t="s">
        <v>7263</v>
      </c>
      <c r="I2793" s="21" t="s">
        <v>7417</v>
      </c>
      <c r="J2793" s="21" t="s">
        <v>8964</v>
      </c>
      <c r="L2793" s="22">
        <v>44015</v>
      </c>
      <c r="M2793" s="98">
        <v>1425.5935999993201</v>
      </c>
      <c r="N2793" s="94">
        <v>1425.5935999993201</v>
      </c>
      <c r="O2793" s="94">
        <v>1495.7267000004599</v>
      </c>
      <c r="P2793" s="62">
        <f t="shared" si="43"/>
        <v>0.95311101954580457</v>
      </c>
      <c r="Q2793" s="22">
        <v>43847</v>
      </c>
      <c r="R2793" s="99">
        <v>682810.90099999995</v>
      </c>
      <c r="S2793" s="99">
        <v>935860.72153027297</v>
      </c>
      <c r="T2793" s="19"/>
      <c r="U2793" s="23">
        <v>6.5657853883749296E-4</v>
      </c>
      <c r="V2793" s="63">
        <v>-0.49236343293159701</v>
      </c>
      <c r="W2793" s="23">
        <v>3.4993027413293E-2</v>
      </c>
      <c r="X2793" s="63">
        <v>-6.1034672233363398</v>
      </c>
      <c r="Y2793" s="23">
        <v>-3.2840425280482997E-2</v>
      </c>
      <c r="Z2793" s="63">
        <v>9.9165608525363496</v>
      </c>
      <c r="AA2793" s="23">
        <v>9.5631325366412109E-3</v>
      </c>
      <c r="AB2793" s="63">
        <v>17.862928963324499</v>
      </c>
      <c r="AC2793" s="23">
        <v>9.7861263320810396E-2</v>
      </c>
      <c r="AD2793" s="63">
        <v>29.853423579625101</v>
      </c>
      <c r="AE2793" s="23">
        <v>0.107087769869395</v>
      </c>
      <c r="AF2793" s="64">
        <v>22.902118570898899</v>
      </c>
      <c r="AG2793" s="23">
        <v>3.7722601191490001E-3</v>
      </c>
      <c r="AH2793" s="63">
        <v>-5.7175997888407402</v>
      </c>
      <c r="AI2793" s="23">
        <v>-2.2899256527125499E-2</v>
      </c>
      <c r="AJ2793" s="63">
        <v>7.7961873194944902</v>
      </c>
      <c r="AK2793" s="23">
        <v>0.33966733700246499</v>
      </c>
      <c r="AL2793" s="23">
        <v>3.0171987251378599E-2</v>
      </c>
      <c r="AM2793" s="63">
        <v>49.405838399252403</v>
      </c>
      <c r="AN2793" s="19"/>
      <c r="AO2793" s="26">
        <v>1.7551214474224301E-2</v>
      </c>
      <c r="AP2793" s="26">
        <v>-3.2784292088763302E-2</v>
      </c>
      <c r="AQ2793" s="26">
        <v>5.2121525339316598E-2</v>
      </c>
      <c r="AR2793" s="26">
        <v>-8.8399800316401503E-2</v>
      </c>
      <c r="AS2793" s="24">
        <v>8</v>
      </c>
      <c r="AT2793" s="24">
        <v>4</v>
      </c>
      <c r="AU2793" s="24">
        <v>7</v>
      </c>
      <c r="AV2793" s="25">
        <v>5</v>
      </c>
      <c r="AW2793" s="19"/>
      <c r="AX2793" s="29">
        <v>9.0181310660555E-2</v>
      </c>
      <c r="AY2793" s="30">
        <v>-0.18315365437843001</v>
      </c>
      <c r="AZ2793" s="30">
        <v>0.51161921216953499</v>
      </c>
      <c r="BA2793" s="30">
        <v>-0.23595546974183901</v>
      </c>
      <c r="BB2793" s="62">
        <v>9.2707419424186803E-3</v>
      </c>
      <c r="BC2793" s="108">
        <v>-17.157666571001801</v>
      </c>
      <c r="BD2793" s="22">
        <v>43847</v>
      </c>
      <c r="BE2793" s="22">
        <v>43913</v>
      </c>
      <c r="BF2793" s="24"/>
      <c r="BG2793" s="22"/>
    </row>
    <row r="2794" spans="2:59" x14ac:dyDescent="0.25">
      <c r="B2794" s="17" t="s">
        <v>2808</v>
      </c>
      <c r="C2794" s="17" t="s">
        <v>7074</v>
      </c>
      <c r="D2794" s="17" t="s">
        <v>3458</v>
      </c>
      <c r="E2794" s="20" t="s">
        <v>7293</v>
      </c>
      <c r="F2794" s="20" t="s">
        <v>3160</v>
      </c>
      <c r="G2794" s="82" t="s">
        <v>7251</v>
      </c>
      <c r="H2794" s="85" t="s">
        <v>7263</v>
      </c>
      <c r="I2794" s="21" t="s">
        <v>7417</v>
      </c>
      <c r="J2794" s="21" t="s">
        <v>8965</v>
      </c>
      <c r="L2794" s="22">
        <v>44015</v>
      </c>
      <c r="M2794" s="98">
        <v>1477.48630000092</v>
      </c>
      <c r="N2794" s="94">
        <v>1477.48630000092</v>
      </c>
      <c r="O2794" s="94">
        <v>1548.06399999931</v>
      </c>
      <c r="P2794" s="62">
        <f t="shared" si="43"/>
        <v>0.95440905544058807</v>
      </c>
      <c r="Q2794" s="22">
        <v>43850</v>
      </c>
      <c r="R2794" s="99">
        <v>3081220.642</v>
      </c>
      <c r="S2794" s="99">
        <v>3070596.2734687501</v>
      </c>
      <c r="T2794" s="19"/>
      <c r="U2794" s="23">
        <v>6.6481332578405305E-4</v>
      </c>
      <c r="V2794" s="63">
        <v>-0.49153995423694102</v>
      </c>
      <c r="W2794" s="23">
        <v>3.5247581667135798E-2</v>
      </c>
      <c r="X2794" s="63">
        <v>-6.07801179795206</v>
      </c>
      <c r="Y2794" s="23">
        <v>-3.1396484201650303E-2</v>
      </c>
      <c r="Z2794" s="63">
        <v>10.0609549604123</v>
      </c>
      <c r="AA2794" s="23">
        <v>1.2600707586898401E-2</v>
      </c>
      <c r="AB2794" s="63">
        <v>18.1666864683502</v>
      </c>
      <c r="AC2794" s="23">
        <v>0.104473221565131</v>
      </c>
      <c r="AD2794" s="63">
        <v>30.514619404042602</v>
      </c>
      <c r="AE2794" s="23">
        <v>0.117101780901139</v>
      </c>
      <c r="AF2794" s="64">
        <v>23.903519674087899</v>
      </c>
      <c r="AG2794" s="23">
        <v>3.7969353306834801E-3</v>
      </c>
      <c r="AH2794" s="63">
        <v>-5.7151322676873004</v>
      </c>
      <c r="AI2794" s="23">
        <v>-2.1416376985143901E-2</v>
      </c>
      <c r="AJ2794" s="63">
        <v>7.9444752736890196</v>
      </c>
      <c r="AK2794" s="23">
        <v>0.38567169358429998</v>
      </c>
      <c r="AL2794" s="23">
        <v>3.3713827211613499E-2</v>
      </c>
      <c r="AM2794" s="63">
        <v>54.006274057435803</v>
      </c>
      <c r="AN2794" s="19"/>
      <c r="AO2794" s="26">
        <v>1.7559511878062001E-2</v>
      </c>
      <c r="AP2794" s="26">
        <v>-3.2776320622360799E-2</v>
      </c>
      <c r="AQ2794" s="26">
        <v>5.2380248291228802E-2</v>
      </c>
      <c r="AR2794" s="26">
        <v>-8.8168105507938896E-2</v>
      </c>
      <c r="AS2794" s="24">
        <v>8</v>
      </c>
      <c r="AT2794" s="24">
        <v>4</v>
      </c>
      <c r="AU2794" s="24">
        <v>7</v>
      </c>
      <c r="AV2794" s="25">
        <v>5</v>
      </c>
      <c r="AW2794" s="19"/>
      <c r="AX2794" s="29">
        <v>9.0180578115687193E-2</v>
      </c>
      <c r="AY2794" s="30">
        <v>-0.15225420724209501</v>
      </c>
      <c r="AZ2794" s="30">
        <v>0.52288542891619705</v>
      </c>
      <c r="BA2794" s="30">
        <v>-0.19634780956425901</v>
      </c>
      <c r="BB2794" s="62">
        <v>9.2707733568568092E-3</v>
      </c>
      <c r="BC2794" s="108">
        <v>-17.114176158007499</v>
      </c>
      <c r="BD2794" s="22">
        <v>43850</v>
      </c>
      <c r="BE2794" s="22">
        <v>43913</v>
      </c>
      <c r="BF2794" s="24"/>
      <c r="BG2794" s="22"/>
    </row>
    <row r="2795" spans="2:59" x14ac:dyDescent="0.25">
      <c r="B2795" s="17" t="s">
        <v>2809</v>
      </c>
      <c r="C2795" s="17" t="s">
        <v>7075</v>
      </c>
      <c r="D2795" s="17" t="s">
        <v>3458</v>
      </c>
      <c r="E2795" s="20" t="s">
        <v>7337</v>
      </c>
      <c r="F2795" s="20" t="s">
        <v>3160</v>
      </c>
      <c r="G2795" s="82" t="s">
        <v>7251</v>
      </c>
      <c r="H2795" s="85" t="s">
        <v>7263</v>
      </c>
      <c r="I2795" s="21" t="s">
        <v>7417</v>
      </c>
      <c r="J2795" s="21" t="s">
        <v>8966</v>
      </c>
      <c r="L2795" s="22">
        <v>44015</v>
      </c>
      <c r="M2795" s="98">
        <v>1301.2905000001199</v>
      </c>
      <c r="N2795" s="94">
        <v>1301.2905000001199</v>
      </c>
      <c r="O2795" s="94">
        <v>1358.23699999973</v>
      </c>
      <c r="P2795" s="62">
        <f t="shared" si="43"/>
        <v>0.95807322286197372</v>
      </c>
      <c r="Q2795" s="22">
        <v>43850</v>
      </c>
      <c r="R2795" s="99">
        <v>102340.954</v>
      </c>
      <c r="S2795" s="99">
        <v>320119.52551904297</v>
      </c>
      <c r="T2795" s="19"/>
      <c r="U2795" s="23">
        <v>6.8802129317191397E-4</v>
      </c>
      <c r="V2795" s="63">
        <v>-0.48921915749815498</v>
      </c>
      <c r="W2795" s="23">
        <v>3.59690803998092E-2</v>
      </c>
      <c r="X2795" s="63">
        <v>-6.0058619246847202</v>
      </c>
      <c r="Y2795" s="23">
        <v>-2.7293754945276302E-2</v>
      </c>
      <c r="Z2795" s="63">
        <v>10.4712278860534</v>
      </c>
      <c r="AA2795" s="23">
        <v>2.1256463047393499E-2</v>
      </c>
      <c r="AB2795" s="63">
        <v>19.032262014399699</v>
      </c>
      <c r="AC2795" s="23">
        <v>0.123423177341465</v>
      </c>
      <c r="AD2795" s="63">
        <v>32.409614981676</v>
      </c>
      <c r="AE2795" s="23">
        <v>0.14596825469387101</v>
      </c>
      <c r="AF2795" s="64">
        <v>26.790167053346501</v>
      </c>
      <c r="AG2795" s="23">
        <v>3.86684029217577E-3</v>
      </c>
      <c r="AH2795" s="63">
        <v>-5.7081417715380702</v>
      </c>
      <c r="AI2795" s="23">
        <v>-1.72029632303747E-2</v>
      </c>
      <c r="AJ2795" s="63">
        <v>8.3658166491659394</v>
      </c>
      <c r="AK2795" s="23">
        <v>0.30129049999959501</v>
      </c>
      <c r="AL2795" s="23">
        <v>3.44756740978482E-2</v>
      </c>
      <c r="AM2795" s="63">
        <v>32.472773209912702</v>
      </c>
      <c r="AN2795" s="19"/>
      <c r="AO2795" s="26">
        <v>1.7583081762495598E-2</v>
      </c>
      <c r="AP2795" s="26">
        <v>-3.2753863761172397E-2</v>
      </c>
      <c r="AQ2795" s="26">
        <v>5.3113775729798397E-2</v>
      </c>
      <c r="AR2795" s="26">
        <v>-8.7511525816808003E-2</v>
      </c>
      <c r="AS2795" s="24">
        <v>8</v>
      </c>
      <c r="AT2795" s="24">
        <v>4</v>
      </c>
      <c r="AU2795" s="24">
        <v>7</v>
      </c>
      <c r="AV2795" s="25">
        <v>5</v>
      </c>
      <c r="AW2795" s="19"/>
      <c r="AX2795" s="29">
        <v>9.0179294596600804E-2</v>
      </c>
      <c r="AY2795" s="30">
        <v>-6.4213452501462598E-2</v>
      </c>
      <c r="AZ2795" s="30">
        <v>0.55497940903296705</v>
      </c>
      <c r="BA2795" s="30">
        <v>-8.3049278504404397E-2</v>
      </c>
      <c r="BB2795" s="62">
        <v>9.2709440800990695E-3</v>
      </c>
      <c r="BC2795" s="108">
        <v>-16.992814950557701</v>
      </c>
      <c r="BD2795" s="22">
        <v>43850</v>
      </c>
      <c r="BE2795" s="22">
        <v>43913</v>
      </c>
      <c r="BF2795" s="24"/>
      <c r="BG2795" s="22"/>
    </row>
    <row r="2796" spans="2:59" x14ac:dyDescent="0.25">
      <c r="B2796" s="17" t="s">
        <v>2810</v>
      </c>
      <c r="C2796" s="17" t="s">
        <v>7076</v>
      </c>
      <c r="D2796" s="17" t="s">
        <v>3458</v>
      </c>
      <c r="E2796" s="20" t="s">
        <v>7294</v>
      </c>
      <c r="F2796" s="20" t="s">
        <v>3160</v>
      </c>
      <c r="G2796" s="82" t="s">
        <v>7251</v>
      </c>
      <c r="H2796" s="85" t="s">
        <v>7263</v>
      </c>
      <c r="I2796" s="21" t="s">
        <v>7417</v>
      </c>
      <c r="J2796" s="21" t="s">
        <v>8967</v>
      </c>
      <c r="L2796" s="22">
        <v>44015</v>
      </c>
      <c r="M2796" s="98">
        <v>1213.59999999963</v>
      </c>
      <c r="N2796" s="94">
        <v>1213.59999999963</v>
      </c>
      <c r="O2796" s="94">
        <v>1262.8000000007501</v>
      </c>
      <c r="P2796" s="62">
        <f t="shared" si="43"/>
        <v>0.96103896103809716</v>
      </c>
      <c r="Q2796" s="22">
        <v>43850</v>
      </c>
      <c r="R2796" s="99">
        <v>6.0679999999999996</v>
      </c>
      <c r="S2796" s="99">
        <v>5.9816793893128599</v>
      </c>
      <c r="T2796" s="19"/>
      <c r="U2796" s="23">
        <v>8.2467425454524302E-4</v>
      </c>
      <c r="V2796" s="63">
        <v>-0.47555386136082201</v>
      </c>
      <c r="W2796" s="23">
        <v>3.6733299162733601E-2</v>
      </c>
      <c r="X2796" s="63">
        <v>-5.92944004839228</v>
      </c>
      <c r="Y2796" s="23">
        <v>-2.50642673527182E-2</v>
      </c>
      <c r="Z2796" s="63">
        <v>10.6941766453092</v>
      </c>
      <c r="AA2796" s="23">
        <v>2.5693035835502101E-2</v>
      </c>
      <c r="AB2796" s="63">
        <v>19.475919293210602</v>
      </c>
      <c r="AC2796" s="23">
        <v>0.11955719557227</v>
      </c>
      <c r="AD2796" s="63">
        <v>32.023016804770997</v>
      </c>
      <c r="AE2796" s="23">
        <v>0.14468968119224901</v>
      </c>
      <c r="AF2796" s="64">
        <v>26.662309703184299</v>
      </c>
      <c r="AG2796" s="23">
        <v>4.3032108569605E-3</v>
      </c>
      <c r="AH2796" s="63">
        <v>-5.6645047150595902</v>
      </c>
      <c r="AI2796" s="23">
        <v>-1.50949521175789E-2</v>
      </c>
      <c r="AJ2796" s="63">
        <v>8.5766177604527893</v>
      </c>
      <c r="AK2796" s="23">
        <v>0.21359999999927801</v>
      </c>
      <c r="AL2796" s="23">
        <v>4.0560542778621297E-2</v>
      </c>
      <c r="AM2796" s="63">
        <v>11.809462157558301</v>
      </c>
      <c r="AN2796" s="19"/>
      <c r="AO2796" s="26">
        <v>1.7437452615922701E-2</v>
      </c>
      <c r="AP2796" s="26">
        <v>-3.2773109243862598E-2</v>
      </c>
      <c r="AQ2796" s="26">
        <v>5.19883254291926E-2</v>
      </c>
      <c r="AR2796" s="26">
        <v>-8.6637787404470104E-2</v>
      </c>
      <c r="AS2796" s="24">
        <v>9</v>
      </c>
      <c r="AT2796" s="24">
        <v>3</v>
      </c>
      <c r="AU2796" s="24">
        <v>7</v>
      </c>
      <c r="AV2796" s="25">
        <v>5</v>
      </c>
      <c r="AW2796" s="19"/>
      <c r="AX2796" s="29">
        <v>8.98769305940368E-2</v>
      </c>
      <c r="AY2796" s="30">
        <v>-2.4064095292601499E-2</v>
      </c>
      <c r="AZ2796" s="30">
        <v>0.57143231869577005</v>
      </c>
      <c r="BA2796" s="30">
        <v>-3.1174201042802E-2</v>
      </c>
      <c r="BB2796" s="62">
        <v>9.2400193587036505E-3</v>
      </c>
      <c r="BC2796" s="108">
        <v>-16.6930630345887</v>
      </c>
      <c r="BD2796" s="22">
        <v>43847</v>
      </c>
      <c r="BE2796" s="22">
        <v>43913</v>
      </c>
      <c r="BF2796" s="24"/>
      <c r="BG2796" s="22"/>
    </row>
    <row r="2797" spans="2:59" x14ac:dyDescent="0.25">
      <c r="B2797" s="17" t="s">
        <v>2811</v>
      </c>
      <c r="C2797" s="17" t="s">
        <v>7077</v>
      </c>
      <c r="D2797" s="17" t="s">
        <v>3458</v>
      </c>
      <c r="E2797" s="20" t="s">
        <v>7322</v>
      </c>
      <c r="F2797" s="20" t="s">
        <v>3160</v>
      </c>
      <c r="G2797" s="82" t="s">
        <v>7251</v>
      </c>
      <c r="H2797" s="85" t="s">
        <v>7263</v>
      </c>
      <c r="I2797" s="21" t="s">
        <v>7417</v>
      </c>
      <c r="J2797" s="21" t="s">
        <v>8968</v>
      </c>
      <c r="L2797" s="22">
        <v>44015</v>
      </c>
      <c r="M2797" s="98">
        <v>1216.7388000004</v>
      </c>
      <c r="N2797" s="94">
        <v>1216.7388000004</v>
      </c>
      <c r="O2797" s="94">
        <v>1269.47110000066</v>
      </c>
      <c r="P2797" s="62">
        <f t="shared" si="43"/>
        <v>0.95846120482755959</v>
      </c>
      <c r="Q2797" s="22">
        <v>43850</v>
      </c>
      <c r="R2797" s="99">
        <v>126.768</v>
      </c>
      <c r="S2797" s="99">
        <v>125.22536259543899</v>
      </c>
      <c r="T2797" s="19"/>
      <c r="U2797" s="23">
        <v>6.8673196074087205E-4</v>
      </c>
      <c r="V2797" s="63">
        <v>-0.48934809074126001</v>
      </c>
      <c r="W2797" s="23">
        <v>3.5999471756440499E-2</v>
      </c>
      <c r="X2797" s="63">
        <v>-6.0028227890215904</v>
      </c>
      <c r="Y2797" s="23">
        <v>-2.6897543264567499E-2</v>
      </c>
      <c r="Z2797" s="63">
        <v>10.5108490541315</v>
      </c>
      <c r="AA2797" s="23">
        <v>2.2124720106148701E-2</v>
      </c>
      <c r="AB2797" s="63">
        <v>19.119087720260701</v>
      </c>
      <c r="AC2797" s="23">
        <v>0.12532619037126999</v>
      </c>
      <c r="AD2797" s="63">
        <v>32.599916284671103</v>
      </c>
      <c r="AE2797" s="23">
        <v>0.15301281919528301</v>
      </c>
      <c r="AF2797" s="64">
        <v>27.494623503502201</v>
      </c>
      <c r="AG2797" s="23">
        <v>3.8723800189472998E-3</v>
      </c>
      <c r="AH2797" s="63">
        <v>-5.7075877988609101</v>
      </c>
      <c r="AI2797" s="23">
        <v>-1.6784036836725101E-2</v>
      </c>
      <c r="AJ2797" s="63">
        <v>8.4077092885272595</v>
      </c>
      <c r="AK2797" s="23">
        <v>0.216738799999875</v>
      </c>
      <c r="AL2797" s="23">
        <v>5.0113245713873801E-2</v>
      </c>
      <c r="AM2797" s="63">
        <v>20.3040502427029</v>
      </c>
      <c r="AN2797" s="19"/>
      <c r="AO2797" s="26">
        <v>1.7610345903449301E-2</v>
      </c>
      <c r="AP2797" s="26">
        <v>-3.2764253505774797E-2</v>
      </c>
      <c r="AQ2797" s="26">
        <v>5.31183136536129E-2</v>
      </c>
      <c r="AR2797" s="26">
        <v>-8.7346013293426894E-2</v>
      </c>
      <c r="AS2797" s="24">
        <v>8</v>
      </c>
      <c r="AT2797" s="24">
        <v>4</v>
      </c>
      <c r="AU2797" s="24">
        <v>7</v>
      </c>
      <c r="AV2797" s="25">
        <v>5</v>
      </c>
      <c r="AW2797" s="19"/>
      <c r="AX2797" s="29">
        <v>9.0168753099860596E-2</v>
      </c>
      <c r="AY2797" s="30">
        <v>-5.5074569773410097E-2</v>
      </c>
      <c r="AZ2797" s="30">
        <v>0.55830284507919703</v>
      </c>
      <c r="BA2797" s="30">
        <v>-7.1251738795922406E-2</v>
      </c>
      <c r="BB2797" s="62">
        <v>9.2698821906287802E-3</v>
      </c>
      <c r="BC2797" s="108">
        <v>-16.9738877868804</v>
      </c>
      <c r="BD2797" s="22">
        <v>43850</v>
      </c>
      <c r="BE2797" s="22">
        <v>43913</v>
      </c>
      <c r="BF2797" s="24"/>
      <c r="BG2797" s="22"/>
    </row>
    <row r="2798" spans="2:59" x14ac:dyDescent="0.25">
      <c r="B2798" s="17" t="s">
        <v>2812</v>
      </c>
      <c r="C2798" s="17" t="s">
        <v>7078</v>
      </c>
      <c r="D2798" s="17" t="s">
        <v>3459</v>
      </c>
      <c r="E2798" s="20" t="s">
        <v>7289</v>
      </c>
      <c r="F2798" s="20" t="s">
        <v>3160</v>
      </c>
      <c r="G2798" s="82" t="s">
        <v>7251</v>
      </c>
      <c r="H2798" s="85" t="s">
        <v>7264</v>
      </c>
      <c r="I2798" s="21" t="s">
        <v>7417</v>
      </c>
      <c r="J2798" s="21" t="s">
        <v>8969</v>
      </c>
      <c r="L2798" s="22">
        <v>44015</v>
      </c>
      <c r="M2798" s="98">
        <v>1170.06100000069</v>
      </c>
      <c r="N2798" s="94">
        <v>1170.06100000069</v>
      </c>
      <c r="O2798" s="94">
        <v>1296.78009999916</v>
      </c>
      <c r="P2798" s="62">
        <f t="shared" si="43"/>
        <v>0.90228173612584572</v>
      </c>
      <c r="Q2798" s="22">
        <v>43843</v>
      </c>
      <c r="R2798" s="99">
        <v>310858.7</v>
      </c>
      <c r="S2798" s="99">
        <v>483194.75683203101</v>
      </c>
      <c r="T2798" s="19"/>
      <c r="U2798" s="23">
        <v>6.6194185092172098E-4</v>
      </c>
      <c r="V2798" s="63">
        <v>-0.49182710172317501</v>
      </c>
      <c r="W2798" s="23">
        <v>6.5329132210536003E-2</v>
      </c>
      <c r="X2798" s="63">
        <v>-3.0698567436120401</v>
      </c>
      <c r="Y2798" s="23">
        <v>-7.1795861583304907E-2</v>
      </c>
      <c r="Z2798" s="63">
        <v>6.0210172222505198</v>
      </c>
      <c r="AA2798" s="23">
        <v>9.0701399858517096E-4</v>
      </c>
      <c r="AB2798" s="63">
        <v>16.9973171095189</v>
      </c>
      <c r="AC2798" s="23">
        <v>3.4852913498980301E-2</v>
      </c>
      <c r="AD2798" s="63">
        <v>23.552588597434799</v>
      </c>
      <c r="AE2798" s="23">
        <v>4.3472545528857202E-2</v>
      </c>
      <c r="AF2798" s="64">
        <v>16.5405961368524</v>
      </c>
      <c r="AG2798" s="23">
        <v>8.6964063139021199E-3</v>
      </c>
      <c r="AH2798" s="63">
        <v>-5.2251851693654299</v>
      </c>
      <c r="AI2798" s="23">
        <v>-5.7122731964263901E-2</v>
      </c>
      <c r="AJ2798" s="63">
        <v>4.37383977577701</v>
      </c>
      <c r="AK2798" s="23">
        <v>0.111443471323582</v>
      </c>
      <c r="AL2798" s="23">
        <v>1.07985976301279E-2</v>
      </c>
      <c r="AM2798" s="63">
        <v>26.583451831364101</v>
      </c>
      <c r="AN2798" s="19"/>
      <c r="AO2798" s="26">
        <v>3.0009428037374199E-2</v>
      </c>
      <c r="AP2798" s="26">
        <v>-6.0075169762058102E-2</v>
      </c>
      <c r="AQ2798" s="26">
        <v>6.8893827861757004E-2</v>
      </c>
      <c r="AR2798" s="26">
        <v>-0.13550357694301099</v>
      </c>
      <c r="AS2798" s="24">
        <v>7</v>
      </c>
      <c r="AT2798" s="24">
        <v>5</v>
      </c>
      <c r="AU2798" s="24">
        <v>7</v>
      </c>
      <c r="AV2798" s="25">
        <v>5</v>
      </c>
      <c r="AW2798" s="19"/>
      <c r="AX2798" s="29">
        <v>0.15726141762919699</v>
      </c>
      <c r="AY2798" s="30">
        <v>-0.115239165516869</v>
      </c>
      <c r="AZ2798" s="30">
        <v>0.57786909404967401</v>
      </c>
      <c r="BA2798" s="30">
        <v>-0.149348742474331</v>
      </c>
      <c r="BB2798" s="62">
        <v>1.6106225165422101E-2</v>
      </c>
      <c r="BC2798" s="108">
        <v>-26.3575528340589</v>
      </c>
      <c r="BD2798" s="22">
        <v>43843</v>
      </c>
      <c r="BE2798" s="22">
        <v>43913</v>
      </c>
      <c r="BF2798" s="24"/>
      <c r="BG2798" s="22"/>
    </row>
    <row r="2799" spans="2:59" x14ac:dyDescent="0.25">
      <c r="B2799" s="17" t="s">
        <v>2813</v>
      </c>
      <c r="C2799" s="17" t="s">
        <v>7079</v>
      </c>
      <c r="D2799" s="17" t="s">
        <v>3459</v>
      </c>
      <c r="E2799" s="20" t="s">
        <v>7335</v>
      </c>
      <c r="F2799" s="20" t="s">
        <v>3160</v>
      </c>
      <c r="G2799" s="82" t="s">
        <v>7251</v>
      </c>
      <c r="H2799" s="85" t="s">
        <v>7264</v>
      </c>
      <c r="I2799" s="21" t="s">
        <v>7417</v>
      </c>
      <c r="J2799" s="21" t="s">
        <v>8970</v>
      </c>
      <c r="L2799" s="22">
        <v>44015</v>
      </c>
      <c r="M2799" s="98">
        <v>1227.5010999999899</v>
      </c>
      <c r="N2799" s="94">
        <v>1227.5010999999899</v>
      </c>
      <c r="O2799" s="94">
        <v>1348.7690999992201</v>
      </c>
      <c r="P2799" s="62">
        <f t="shared" si="43"/>
        <v>0.91008987379730133</v>
      </c>
      <c r="Q2799" s="22">
        <v>43843</v>
      </c>
      <c r="R2799" s="99">
        <v>124.645</v>
      </c>
      <c r="S2799" s="99">
        <v>123.66722137403499</v>
      </c>
      <c r="T2799" s="19"/>
      <c r="U2799" s="23">
        <v>7.1456254772783701E-4</v>
      </c>
      <c r="V2799" s="63">
        <v>-0.48656503204256302</v>
      </c>
      <c r="W2799" s="23">
        <v>6.7083920012009898E-2</v>
      </c>
      <c r="X2799" s="63">
        <v>-2.8943779634646498</v>
      </c>
      <c r="Y2799" s="23">
        <v>-6.3354778611028506E-2</v>
      </c>
      <c r="Z2799" s="63">
        <v>6.8651255194781697</v>
      </c>
      <c r="AA2799" s="23">
        <v>1.94158897520538E-2</v>
      </c>
      <c r="AB2799" s="63">
        <v>18.848204684851201</v>
      </c>
      <c r="AC2799" s="23">
        <v>7.3859321842974196E-2</v>
      </c>
      <c r="AD2799" s="63">
        <v>27.453229431819601</v>
      </c>
      <c r="AE2799" s="23">
        <v>0.103873752566869</v>
      </c>
      <c r="AF2799" s="64">
        <v>22.580716840660902</v>
      </c>
      <c r="AG2799" s="23">
        <v>8.8546538863738498E-3</v>
      </c>
      <c r="AH2799" s="63">
        <v>-5.2093604121182597</v>
      </c>
      <c r="AI2799" s="23">
        <v>-4.8431498680656701E-2</v>
      </c>
      <c r="AJ2799" s="63">
        <v>5.2429631041377398</v>
      </c>
      <c r="AK2799" s="23">
        <v>0.227501100000227</v>
      </c>
      <c r="AL2799" s="23">
        <v>4.2677721114159801E-2</v>
      </c>
      <c r="AM2799" s="63">
        <v>12.3670515633421</v>
      </c>
      <c r="AN2799" s="19"/>
      <c r="AO2799" s="26">
        <v>3.0070005526795299E-2</v>
      </c>
      <c r="AP2799" s="26">
        <v>-5.99250128443964E-2</v>
      </c>
      <c r="AQ2799" s="26">
        <v>7.0568048980931095E-2</v>
      </c>
      <c r="AR2799" s="26">
        <v>-0.13415544572490001</v>
      </c>
      <c r="AS2799" s="24">
        <v>7</v>
      </c>
      <c r="AT2799" s="24">
        <v>5</v>
      </c>
      <c r="AU2799" s="24">
        <v>7</v>
      </c>
      <c r="AV2799" s="25">
        <v>5</v>
      </c>
      <c r="AW2799" s="19"/>
      <c r="AX2799" s="29">
        <v>0.15723347845574601</v>
      </c>
      <c r="AY2799" s="30">
        <v>-6.0609114238161501E-3</v>
      </c>
      <c r="AZ2799" s="30">
        <v>0.65547411636816799</v>
      </c>
      <c r="BA2799" s="30">
        <v>-7.8846943575570094E-3</v>
      </c>
      <c r="BB2799" s="62">
        <v>1.6104817197338001E-2</v>
      </c>
      <c r="BC2799" s="108">
        <v>-26.118770069617302</v>
      </c>
      <c r="BD2799" s="22">
        <v>43843</v>
      </c>
      <c r="BE2799" s="22">
        <v>43913</v>
      </c>
      <c r="BF2799" s="24"/>
      <c r="BG2799" s="22"/>
    </row>
    <row r="2800" spans="2:59" x14ac:dyDescent="0.25">
      <c r="B2800" s="17" t="s">
        <v>2814</v>
      </c>
      <c r="C2800" s="17" t="s">
        <v>7080</v>
      </c>
      <c r="D2800" s="17" t="s">
        <v>3459</v>
      </c>
      <c r="E2800" s="20" t="s">
        <v>7336</v>
      </c>
      <c r="F2800" s="20" t="s">
        <v>3160</v>
      </c>
      <c r="G2800" s="82" t="s">
        <v>7251</v>
      </c>
      <c r="H2800" s="85" t="s">
        <v>7264</v>
      </c>
      <c r="I2800" s="21" t="s">
        <v>7417</v>
      </c>
      <c r="J2800" s="21" t="s">
        <v>8971</v>
      </c>
      <c r="L2800" s="22">
        <v>44015</v>
      </c>
      <c r="M2800" s="98">
        <v>1034.5573999993501</v>
      </c>
      <c r="N2800" s="94">
        <v>1034.5573999993501</v>
      </c>
      <c r="O2800" s="94">
        <v>1034.5573999993501</v>
      </c>
      <c r="P2800" s="62">
        <f t="shared" si="43"/>
        <v>1</v>
      </c>
      <c r="Q2800" s="22">
        <v>44015</v>
      </c>
      <c r="R2800" s="99">
        <v>0</v>
      </c>
      <c r="S2800" s="99">
        <v>0</v>
      </c>
      <c r="T2800" s="19"/>
      <c r="U2800" s="23">
        <v>0</v>
      </c>
      <c r="V2800" s="63">
        <v>-0.55802128681534702</v>
      </c>
      <c r="W2800" s="23">
        <v>0</v>
      </c>
      <c r="X2800" s="63">
        <v>-9.6027699646656401</v>
      </c>
      <c r="Y2800" s="23">
        <v>0</v>
      </c>
      <c r="Z2800" s="63">
        <v>13.200603380581001</v>
      </c>
      <c r="AA2800" s="23">
        <v>0</v>
      </c>
      <c r="AB2800" s="63">
        <v>16.906615709653099</v>
      </c>
      <c r="AC2800" s="23">
        <v>0</v>
      </c>
      <c r="AD2800" s="63">
        <v>20.067297247529499</v>
      </c>
      <c r="AE2800" s="23">
        <v>0</v>
      </c>
      <c r="AF2800" s="64">
        <v>12.1933415839594</v>
      </c>
      <c r="AG2800" s="23">
        <v>0</v>
      </c>
      <c r="AH2800" s="63">
        <v>-6.0948258007556397</v>
      </c>
      <c r="AI2800" s="23">
        <v>0</v>
      </c>
      <c r="AJ2800" s="63">
        <v>10.0861129722034</v>
      </c>
      <c r="AK2800" s="23">
        <v>3.4557399998448098E-2</v>
      </c>
      <c r="AL2800" s="23">
        <v>6.9507221032836198E-3</v>
      </c>
      <c r="AM2800" s="63">
        <v>-6.9273184368357796</v>
      </c>
      <c r="AN2800" s="19"/>
      <c r="AO2800" s="26">
        <v>0</v>
      </c>
      <c r="AP2800" s="26">
        <v>0</v>
      </c>
      <c r="AQ2800" s="26">
        <v>0</v>
      </c>
      <c r="AR2800" s="26">
        <v>0</v>
      </c>
      <c r="AS2800" s="24">
        <v>0</v>
      </c>
      <c r="AT2800" s="24">
        <v>0</v>
      </c>
      <c r="AU2800" s="24">
        <v>7</v>
      </c>
      <c r="AV2800" s="25">
        <v>5</v>
      </c>
      <c r="AW2800" s="19"/>
      <c r="AX2800" s="29">
        <v>0</v>
      </c>
      <c r="AY2800" s="30">
        <v>-117.545979959425</v>
      </c>
      <c r="AZ2800" s="30">
        <v>0.39470262811346402</v>
      </c>
      <c r="BA2800" s="30">
        <v>-15.971119820984301</v>
      </c>
      <c r="BB2800" s="62">
        <v>0</v>
      </c>
      <c r="BC2800" s="108">
        <v>0</v>
      </c>
      <c r="BD2800" s="22">
        <v>43650</v>
      </c>
      <c r="BE2800" s="22"/>
      <c r="BF2800" s="24"/>
      <c r="BG2800" s="22"/>
    </row>
    <row r="2801" spans="2:59" x14ac:dyDescent="0.25">
      <c r="B2801" s="17" t="s">
        <v>2815</v>
      </c>
      <c r="C2801" s="17" t="s">
        <v>7081</v>
      </c>
      <c r="D2801" s="17" t="s">
        <v>3459</v>
      </c>
      <c r="E2801" s="20" t="s">
        <v>7290</v>
      </c>
      <c r="F2801" s="20" t="s">
        <v>3160</v>
      </c>
      <c r="G2801" s="82" t="s">
        <v>7251</v>
      </c>
      <c r="H2801" s="85" t="s">
        <v>7264</v>
      </c>
      <c r="I2801" s="21" t="s">
        <v>7417</v>
      </c>
      <c r="J2801" s="21" t="s">
        <v>8972</v>
      </c>
      <c r="L2801" s="22">
        <v>44015</v>
      </c>
      <c r="M2801" s="98">
        <v>1248.9768000003</v>
      </c>
      <c r="N2801" s="94">
        <v>1248.9768000003</v>
      </c>
      <c r="O2801" s="94">
        <v>1381.0811999999</v>
      </c>
      <c r="P2801" s="62">
        <f t="shared" si="43"/>
        <v>0.90434711586863281</v>
      </c>
      <c r="Q2801" s="22">
        <v>43843</v>
      </c>
      <c r="R2801" s="99">
        <v>1353832.531</v>
      </c>
      <c r="S2801" s="99">
        <v>1420946.7600390599</v>
      </c>
      <c r="T2801" s="19"/>
      <c r="U2801" s="23">
        <v>6.7524801124818601E-4</v>
      </c>
      <c r="V2801" s="63">
        <v>-0.49049648569052801</v>
      </c>
      <c r="W2801" s="23">
        <v>6.5754066152294399E-2</v>
      </c>
      <c r="X2801" s="63">
        <v>-3.0273633494361998</v>
      </c>
      <c r="Y2801" s="23">
        <v>-6.9547512325734695E-2</v>
      </c>
      <c r="Z2801" s="63">
        <v>6.2458521480075397</v>
      </c>
      <c r="AA2801" s="23">
        <v>5.7951465660153198E-3</v>
      </c>
      <c r="AB2801" s="63">
        <v>17.486130366247401</v>
      </c>
      <c r="AC2801" s="23">
        <v>4.4978588000958601E-2</v>
      </c>
      <c r="AD2801" s="63">
        <v>24.565156047639899</v>
      </c>
      <c r="AE2801" s="23">
        <v>5.8821554650421597E-2</v>
      </c>
      <c r="AF2801" s="64">
        <v>18.075497048994301</v>
      </c>
      <c r="AG2801" s="23">
        <v>8.7365965373464895E-3</v>
      </c>
      <c r="AH2801" s="63">
        <v>-5.2211661470209902</v>
      </c>
      <c r="AI2801" s="23">
        <v>-5.4801135621382897E-2</v>
      </c>
      <c r="AJ2801" s="63">
        <v>4.6059994100651203</v>
      </c>
      <c r="AK2801" s="23">
        <v>0.17868030651880001</v>
      </c>
      <c r="AL2801" s="23">
        <v>1.6851852364197801E-2</v>
      </c>
      <c r="AM2801" s="63">
        <v>33.307135350885801</v>
      </c>
      <c r="AN2801" s="19"/>
      <c r="AO2801" s="26">
        <v>3.0023216990230101E-2</v>
      </c>
      <c r="AP2801" s="26">
        <v>-6.0037649420337402E-2</v>
      </c>
      <c r="AQ2801" s="26">
        <v>6.9320082322519697E-2</v>
      </c>
      <c r="AR2801" s="26">
        <v>-0.13514721992760301</v>
      </c>
      <c r="AS2801" s="24">
        <v>7</v>
      </c>
      <c r="AT2801" s="24">
        <v>5</v>
      </c>
      <c r="AU2801" s="24">
        <v>7</v>
      </c>
      <c r="AV2801" s="25">
        <v>5</v>
      </c>
      <c r="AW2801" s="19"/>
      <c r="AX2801" s="29">
        <v>0.15725319871431601</v>
      </c>
      <c r="AY2801" s="30">
        <v>-8.6410014704256397E-2</v>
      </c>
      <c r="AZ2801" s="30">
        <v>0.59834695610516098</v>
      </c>
      <c r="BA2801" s="30">
        <v>-0.112099413178612</v>
      </c>
      <c r="BB2801" s="62">
        <v>1.6105760716945999E-2</v>
      </c>
      <c r="BC2801" s="108">
        <v>-26.2889901042799</v>
      </c>
      <c r="BD2801" s="22">
        <v>43843</v>
      </c>
      <c r="BE2801" s="22">
        <v>43913</v>
      </c>
      <c r="BF2801" s="24"/>
      <c r="BG2801" s="22"/>
    </row>
    <row r="2802" spans="2:59" x14ac:dyDescent="0.25">
      <c r="B2802" s="17" t="s">
        <v>2816</v>
      </c>
      <c r="C2802" s="17" t="s">
        <v>7082</v>
      </c>
      <c r="D2802" s="17" t="s">
        <v>3459</v>
      </c>
      <c r="E2802" s="20" t="s">
        <v>7315</v>
      </c>
      <c r="F2802" s="20" t="s">
        <v>3160</v>
      </c>
      <c r="G2802" s="82" t="s">
        <v>7251</v>
      </c>
      <c r="H2802" s="85" t="s">
        <v>7264</v>
      </c>
      <c r="I2802" s="21" t="s">
        <v>7417</v>
      </c>
      <c r="J2802" s="21" t="s">
        <v>8973</v>
      </c>
      <c r="L2802" s="22">
        <v>44015</v>
      </c>
      <c r="M2802" s="98">
        <v>1477.12370000035</v>
      </c>
      <c r="N2802" s="94">
        <v>1477.12370000035</v>
      </c>
      <c r="O2802" s="94">
        <v>1617.2193999998301</v>
      </c>
      <c r="P2802" s="62">
        <f t="shared" si="43"/>
        <v>0.91337248365961055</v>
      </c>
      <c r="Q2802" s="22">
        <v>43843</v>
      </c>
      <c r="R2802" s="99">
        <v>6147992.8279999997</v>
      </c>
      <c r="S2802" s="99">
        <v>6605892.9098437503</v>
      </c>
      <c r="T2802" s="19"/>
      <c r="U2802" s="23">
        <v>7.3304162106069303E-4</v>
      </c>
      <c r="V2802" s="63">
        <v>-0.48471712470927703</v>
      </c>
      <c r="W2802" s="23">
        <v>6.7601562543131904E-2</v>
      </c>
      <c r="X2802" s="63">
        <v>-2.8426137103524498</v>
      </c>
      <c r="Y2802" s="23">
        <v>-5.9718891587181099E-2</v>
      </c>
      <c r="Z2802" s="63">
        <v>7.2287142218628997</v>
      </c>
      <c r="AA2802" s="23">
        <v>2.7304396098770702E-2</v>
      </c>
      <c r="AB2802" s="63">
        <v>19.637055319530202</v>
      </c>
      <c r="AC2802" s="23">
        <v>9.0119664007943398E-2</v>
      </c>
      <c r="AD2802" s="63">
        <v>29.079263648338401</v>
      </c>
      <c r="AE2802" s="23">
        <v>0.12814966642152301</v>
      </c>
      <c r="AF2802" s="64">
        <v>25.0083082261262</v>
      </c>
      <c r="AG2802" s="23">
        <v>8.9113494595949305E-3</v>
      </c>
      <c r="AH2802" s="63">
        <v>-5.2036908547961502</v>
      </c>
      <c r="AI2802" s="23">
        <v>-4.4651277764423902E-2</v>
      </c>
      <c r="AJ2802" s="63">
        <v>5.62098519576102</v>
      </c>
      <c r="AK2802" s="23">
        <v>0.41262331924401202</v>
      </c>
      <c r="AL2802" s="23">
        <v>3.5740037523282801E-2</v>
      </c>
      <c r="AM2802" s="63">
        <v>56.701436623407098</v>
      </c>
      <c r="AN2802" s="19"/>
      <c r="AO2802" s="26">
        <v>3.00826547882025E-2</v>
      </c>
      <c r="AP2802" s="26">
        <v>-5.9874916038097602E-2</v>
      </c>
      <c r="AQ2802" s="26">
        <v>7.1173898320921594E-2</v>
      </c>
      <c r="AR2802" s="26">
        <v>-0.13359791864422699</v>
      </c>
      <c r="AS2802" s="24">
        <v>7</v>
      </c>
      <c r="AT2802" s="24">
        <v>5</v>
      </c>
      <c r="AU2802" s="24">
        <v>7</v>
      </c>
      <c r="AV2802" s="25">
        <v>5</v>
      </c>
      <c r="AW2802" s="19"/>
      <c r="AX2802" s="29">
        <v>0.15721973351697699</v>
      </c>
      <c r="AY2802" s="30">
        <v>4.0416522781129102E-2</v>
      </c>
      <c r="AZ2802" s="30">
        <v>0.68837952223566401</v>
      </c>
      <c r="BA2802" s="30">
        <v>5.2662135113280301E-2</v>
      </c>
      <c r="BB2802" s="62">
        <v>1.61039735487793E-2</v>
      </c>
      <c r="BC2802" s="108">
        <v>-25.990487128729001</v>
      </c>
      <c r="BD2802" s="22">
        <v>43843</v>
      </c>
      <c r="BE2802" s="22">
        <v>43913</v>
      </c>
      <c r="BF2802" s="24"/>
      <c r="BG2802" s="22"/>
    </row>
    <row r="2803" spans="2:59" x14ac:dyDescent="0.25">
      <c r="B2803" s="17" t="s">
        <v>2817</v>
      </c>
      <c r="C2803" s="17" t="s">
        <v>7083</v>
      </c>
      <c r="D2803" s="17" t="s">
        <v>3459</v>
      </c>
      <c r="E2803" s="20" t="s">
        <v>7291</v>
      </c>
      <c r="F2803" s="20" t="s">
        <v>3160</v>
      </c>
      <c r="G2803" s="82" t="s">
        <v>7251</v>
      </c>
      <c r="H2803" s="85" t="s">
        <v>7264</v>
      </c>
      <c r="I2803" s="21" t="s">
        <v>7417</v>
      </c>
      <c r="J2803" s="21" t="s">
        <v>8974</v>
      </c>
      <c r="L2803" s="22">
        <v>44015</v>
      </c>
      <c r="M2803" s="98">
        <v>1480.64939999953</v>
      </c>
      <c r="N2803" s="94">
        <v>1480.64939999953</v>
      </c>
      <c r="O2803" s="94">
        <v>1619.55660000071</v>
      </c>
      <c r="P2803" s="62">
        <f t="shared" si="43"/>
        <v>0.91423133961411474</v>
      </c>
      <c r="Q2803" s="22">
        <v>43843</v>
      </c>
      <c r="R2803" s="99">
        <v>3164603.216</v>
      </c>
      <c r="S2803" s="99">
        <v>3524194.4946445301</v>
      </c>
      <c r="T2803" s="19"/>
      <c r="U2803" s="23">
        <v>7.3853202047757804E-4</v>
      </c>
      <c r="V2803" s="63">
        <v>-0.48416808476758899</v>
      </c>
      <c r="W2803" s="23">
        <v>6.7776599973512902E-2</v>
      </c>
      <c r="X2803" s="63">
        <v>-2.8251099673143498</v>
      </c>
      <c r="Y2803" s="23">
        <v>-5.8783212446578498E-2</v>
      </c>
      <c r="Z2803" s="63">
        <v>7.3222821359231602</v>
      </c>
      <c r="AA2803" s="23">
        <v>2.9363909643507199E-2</v>
      </c>
      <c r="AB2803" s="63">
        <v>19.843006673996602</v>
      </c>
      <c r="AC2803" s="23">
        <v>9.4492033966234901E-2</v>
      </c>
      <c r="AD2803" s="63">
        <v>29.516500644152998</v>
      </c>
      <c r="AE2803" s="23">
        <v>0.13494233342324199</v>
      </c>
      <c r="AF2803" s="64">
        <v>25.687574926298101</v>
      </c>
      <c r="AG2803" s="23">
        <v>8.9278894101880706E-3</v>
      </c>
      <c r="AH2803" s="63">
        <v>-5.2020368597368396</v>
      </c>
      <c r="AI2803" s="23">
        <v>-4.3684946620487601E-2</v>
      </c>
      <c r="AJ2803" s="63">
        <v>5.7176183101546503</v>
      </c>
      <c r="AK2803" s="23">
        <v>0.450806314118672</v>
      </c>
      <c r="AL2803" s="23">
        <v>3.8551956848095897E-2</v>
      </c>
      <c r="AM2803" s="63">
        <v>60.519736110873097</v>
      </c>
      <c r="AN2803" s="19"/>
      <c r="AO2803" s="26">
        <v>3.00882986848592E-2</v>
      </c>
      <c r="AP2803" s="26">
        <v>-5.9859451640513699E-2</v>
      </c>
      <c r="AQ2803" s="26">
        <v>7.1349526777339606E-2</v>
      </c>
      <c r="AR2803" s="26">
        <v>-0.13345115434916799</v>
      </c>
      <c r="AS2803" s="24">
        <v>7</v>
      </c>
      <c r="AT2803" s="24">
        <v>5</v>
      </c>
      <c r="AU2803" s="24">
        <v>7</v>
      </c>
      <c r="AV2803" s="25">
        <v>5</v>
      </c>
      <c r="AW2803" s="19"/>
      <c r="AX2803" s="29">
        <v>0.15721674191736401</v>
      </c>
      <c r="AY2803" s="30">
        <v>5.2558591234685502E-2</v>
      </c>
      <c r="AZ2803" s="30">
        <v>0.69699477516314801</v>
      </c>
      <c r="BA2803" s="30">
        <v>6.85114334002037E-2</v>
      </c>
      <c r="BB2803" s="62">
        <v>1.6103822678233001E-2</v>
      </c>
      <c r="BC2803" s="108">
        <v>-25.962173844425699</v>
      </c>
      <c r="BD2803" s="22">
        <v>43843</v>
      </c>
      <c r="BE2803" s="22">
        <v>43913</v>
      </c>
      <c r="BF2803" s="24"/>
      <c r="BG2803" s="22"/>
    </row>
    <row r="2804" spans="2:59" x14ac:dyDescent="0.25">
      <c r="B2804" s="17" t="s">
        <v>2818</v>
      </c>
      <c r="C2804" s="17" t="s">
        <v>7084</v>
      </c>
      <c r="D2804" s="17" t="s">
        <v>3459</v>
      </c>
      <c r="E2804" s="20" t="s">
        <v>7292</v>
      </c>
      <c r="F2804" s="20" t="s">
        <v>3160</v>
      </c>
      <c r="G2804" s="82" t="s">
        <v>7251</v>
      </c>
      <c r="H2804" s="85" t="s">
        <v>7264</v>
      </c>
      <c r="I2804" s="21" t="s">
        <v>7417</v>
      </c>
      <c r="J2804" s="21" t="s">
        <v>8975</v>
      </c>
      <c r="L2804" s="22">
        <v>44015</v>
      </c>
      <c r="M2804" s="98">
        <v>1406.59679999948</v>
      </c>
      <c r="N2804" s="94">
        <v>1406.59679999948</v>
      </c>
      <c r="O2804" s="94">
        <v>1546.5310999993201</v>
      </c>
      <c r="P2804" s="62">
        <f t="shared" si="43"/>
        <v>0.90951730618291382</v>
      </c>
      <c r="Q2804" s="22">
        <v>43843</v>
      </c>
      <c r="R2804" s="99">
        <v>225246.49400000001</v>
      </c>
      <c r="S2804" s="99">
        <v>263323.04916406202</v>
      </c>
      <c r="T2804" s="19"/>
      <c r="U2804" s="23">
        <v>7.0845140180608702E-4</v>
      </c>
      <c r="V2804" s="63">
        <v>-0.48717614663473802</v>
      </c>
      <c r="W2804" s="23">
        <v>6.6814308964239899E-2</v>
      </c>
      <c r="X2804" s="63">
        <v>-2.9213390682416498</v>
      </c>
      <c r="Y2804" s="23">
        <v>-6.3917864695249599E-2</v>
      </c>
      <c r="Z2804" s="63">
        <v>6.8088169110560601</v>
      </c>
      <c r="AA2804" s="23">
        <v>1.8087266909788E-2</v>
      </c>
      <c r="AB2804" s="63">
        <v>18.7153424006246</v>
      </c>
      <c r="AC2804" s="23">
        <v>7.0659012444593799E-2</v>
      </c>
      <c r="AD2804" s="63">
        <v>27.1331984919962</v>
      </c>
      <c r="AE2804" s="23">
        <v>9.8082332942867695E-2</v>
      </c>
      <c r="AF2804" s="64">
        <v>22.001574878260701</v>
      </c>
      <c r="AG2804" s="23">
        <v>8.8369179793517105E-3</v>
      </c>
      <c r="AH2804" s="63">
        <v>-5.2111340028204696</v>
      </c>
      <c r="AI2804" s="23">
        <v>-4.8987723354948699E-2</v>
      </c>
      <c r="AJ2804" s="63">
        <v>5.18734063670854</v>
      </c>
      <c r="AK2804" s="23">
        <v>0.31583079196949299</v>
      </c>
      <c r="AL2804" s="23">
        <v>2.8293637400565799E-2</v>
      </c>
      <c r="AM2804" s="63">
        <v>47.022183895984199</v>
      </c>
      <c r="AN2804" s="19"/>
      <c r="AO2804" s="26">
        <v>3.00572742544318E-2</v>
      </c>
      <c r="AP2804" s="26">
        <v>-5.9944231120462099E-2</v>
      </c>
      <c r="AQ2804" s="26">
        <v>7.0383857804699801E-2</v>
      </c>
      <c r="AR2804" s="26">
        <v>-0.13425813324647601</v>
      </c>
      <c r="AS2804" s="24">
        <v>7</v>
      </c>
      <c r="AT2804" s="24">
        <v>5</v>
      </c>
      <c r="AU2804" s="24">
        <v>7</v>
      </c>
      <c r="AV2804" s="25">
        <v>5</v>
      </c>
      <c r="AW2804" s="19"/>
      <c r="AX2804" s="29">
        <v>0.15723359325464101</v>
      </c>
      <c r="AY2804" s="30">
        <v>-1.3924559555206901E-2</v>
      </c>
      <c r="AZ2804" s="30">
        <v>0.64981398579129701</v>
      </c>
      <c r="BA2804" s="30">
        <v>-1.8109713236157201E-2</v>
      </c>
      <c r="BB2804" s="62">
        <v>1.6104693494726201E-2</v>
      </c>
      <c r="BC2804" s="108">
        <v>-26.117780625238101</v>
      </c>
      <c r="BD2804" s="22">
        <v>43843</v>
      </c>
      <c r="BE2804" s="22">
        <v>43913</v>
      </c>
      <c r="BF2804" s="24"/>
      <c r="BG2804" s="22"/>
    </row>
    <row r="2805" spans="2:59" x14ac:dyDescent="0.25">
      <c r="B2805" s="17" t="s">
        <v>2819</v>
      </c>
      <c r="C2805" s="17" t="s">
        <v>7085</v>
      </c>
      <c r="D2805" s="17" t="s">
        <v>3459</v>
      </c>
      <c r="E2805" s="20" t="s">
        <v>7293</v>
      </c>
      <c r="F2805" s="20" t="s">
        <v>3160</v>
      </c>
      <c r="G2805" s="82" t="s">
        <v>7251</v>
      </c>
      <c r="H2805" s="85" t="s">
        <v>7264</v>
      </c>
      <c r="I2805" s="21" t="s">
        <v>7417</v>
      </c>
      <c r="J2805" s="21" t="s">
        <v>8976</v>
      </c>
      <c r="L2805" s="22">
        <v>44015</v>
      </c>
      <c r="M2805" s="98">
        <v>1447.26559999958</v>
      </c>
      <c r="N2805" s="94">
        <v>1447.26559999958</v>
      </c>
      <c r="O2805" s="94">
        <v>1589.6383999995901</v>
      </c>
      <c r="P2805" s="62">
        <f t="shared" si="43"/>
        <v>0.91043698994686661</v>
      </c>
      <c r="Q2805" s="22">
        <v>43843</v>
      </c>
      <c r="R2805" s="99">
        <v>1075855.69</v>
      </c>
      <c r="S2805" s="99">
        <v>1300971.0155</v>
      </c>
      <c r="T2805" s="19"/>
      <c r="U2805" s="23">
        <v>7.1433880839322195E-4</v>
      </c>
      <c r="V2805" s="63">
        <v>-0.48658740597602401</v>
      </c>
      <c r="W2805" s="23">
        <v>6.7002382656937698E-2</v>
      </c>
      <c r="X2805" s="63">
        <v>-2.9025316989718699</v>
      </c>
      <c r="Y2805" s="23">
        <v>-6.2916248310139103E-2</v>
      </c>
      <c r="Z2805" s="63">
        <v>6.9089785495671103</v>
      </c>
      <c r="AA2805" s="23">
        <v>2.02819790010835E-2</v>
      </c>
      <c r="AB2805" s="63">
        <v>18.934813609754201</v>
      </c>
      <c r="AC2805" s="23">
        <v>7.5276972314895801E-2</v>
      </c>
      <c r="AD2805" s="63">
        <v>27.594994479033598</v>
      </c>
      <c r="AE2805" s="23">
        <v>0.105192665707436</v>
      </c>
      <c r="AF2805" s="64">
        <v>22.7126081547176</v>
      </c>
      <c r="AG2805" s="23">
        <v>8.8547529012430494E-3</v>
      </c>
      <c r="AH2805" s="63">
        <v>-5.2093505106313396</v>
      </c>
      <c r="AI2805" s="23">
        <v>-4.7953360249302898E-2</v>
      </c>
      <c r="AJ2805" s="63">
        <v>5.2907769472731196</v>
      </c>
      <c r="AK2805" s="23">
        <v>0.34982195319957099</v>
      </c>
      <c r="AL2805" s="23">
        <v>3.0963077810156399E-2</v>
      </c>
      <c r="AM2805" s="63">
        <v>50.421300018962903</v>
      </c>
      <c r="AN2805" s="19"/>
      <c r="AO2805" s="26">
        <v>3.0063404010434201E-2</v>
      </c>
      <c r="AP2805" s="26">
        <v>-5.9927689443648E-2</v>
      </c>
      <c r="AQ2805" s="26">
        <v>7.0572643371633603E-2</v>
      </c>
      <c r="AR2805" s="26">
        <v>-0.13410050784848901</v>
      </c>
      <c r="AS2805" s="24">
        <v>7</v>
      </c>
      <c r="AT2805" s="24">
        <v>5</v>
      </c>
      <c r="AU2805" s="24">
        <v>7</v>
      </c>
      <c r="AV2805" s="25">
        <v>5</v>
      </c>
      <c r="AW2805" s="19"/>
      <c r="AX2805" s="29">
        <v>0.157230250880384</v>
      </c>
      <c r="AY2805" s="30">
        <v>-9.8366611250533297E-4</v>
      </c>
      <c r="AZ2805" s="30">
        <v>0.65899965561584395</v>
      </c>
      <c r="BA2805" s="30">
        <v>-1.2798861761993401E-3</v>
      </c>
      <c r="BB2805" s="62">
        <v>1.6104518383526702E-2</v>
      </c>
      <c r="BC2805" s="108">
        <v>-26.087385659542601</v>
      </c>
      <c r="BD2805" s="22">
        <v>43843</v>
      </c>
      <c r="BE2805" s="22">
        <v>43913</v>
      </c>
      <c r="BF2805" s="24"/>
      <c r="BG2805" s="22"/>
    </row>
    <row r="2806" spans="2:59" x14ac:dyDescent="0.25">
      <c r="B2806" s="17" t="s">
        <v>2820</v>
      </c>
      <c r="C2806" s="17" t="s">
        <v>7086</v>
      </c>
      <c r="D2806" s="17" t="s">
        <v>3459</v>
      </c>
      <c r="E2806" s="20" t="s">
        <v>7337</v>
      </c>
      <c r="F2806" s="20" t="s">
        <v>3160</v>
      </c>
      <c r="G2806" s="82" t="s">
        <v>7251</v>
      </c>
      <c r="H2806" s="85" t="s">
        <v>7264</v>
      </c>
      <c r="I2806" s="21" t="s">
        <v>7417</v>
      </c>
      <c r="J2806" s="21" t="s">
        <v>8977</v>
      </c>
      <c r="L2806" s="22">
        <v>44015</v>
      </c>
      <c r="M2806" s="98">
        <v>1391.1688000001</v>
      </c>
      <c r="N2806" s="94">
        <v>1391.1688000001</v>
      </c>
      <c r="O2806" s="94">
        <v>1391.1688000001</v>
      </c>
      <c r="P2806" s="62">
        <f t="shared" si="43"/>
        <v>1</v>
      </c>
      <c r="Q2806" s="22">
        <v>44015</v>
      </c>
      <c r="R2806" s="99">
        <v>740254.40899999999</v>
      </c>
      <c r="S2806" s="99">
        <v>372127.30208740197</v>
      </c>
      <c r="T2806" s="19"/>
      <c r="U2806" s="23">
        <v>7.4287690222263304E-4</v>
      </c>
      <c r="V2806" s="63">
        <v>-0.48373359659308302</v>
      </c>
      <c r="W2806" s="23">
        <v>6.7916711988800699E-2</v>
      </c>
      <c r="X2806" s="63">
        <v>-2.8110987657855699</v>
      </c>
      <c r="Y2806" s="23">
        <v>9.1731260776286905E-2</v>
      </c>
      <c r="Z2806" s="63">
        <v>22.3737294582243</v>
      </c>
      <c r="AA2806" s="23">
        <v>0.19493789181433399</v>
      </c>
      <c r="AB2806" s="63">
        <v>36.400404891115599</v>
      </c>
      <c r="AC2806" s="23">
        <v>0.27257650472165601</v>
      </c>
      <c r="AD2806" s="63">
        <v>47.324947719694997</v>
      </c>
      <c r="AE2806" s="23">
        <v>0.321721582871978</v>
      </c>
      <c r="AF2806" s="64">
        <v>44.365499871142703</v>
      </c>
      <c r="AG2806" s="23">
        <v>8.9411363351246092E-3</v>
      </c>
      <c r="AH2806" s="63">
        <v>-5.2007121672431804</v>
      </c>
      <c r="AI2806" s="23">
        <v>0.109258513583045</v>
      </c>
      <c r="AJ2806" s="63">
        <v>21.011964330507901</v>
      </c>
      <c r="AK2806" s="23">
        <v>0.39116880000103299</v>
      </c>
      <c r="AL2806" s="23">
        <v>4.3406119346400401E-2</v>
      </c>
      <c r="AM2806" s="63">
        <v>41.460603210027301</v>
      </c>
      <c r="AN2806" s="19"/>
      <c r="AO2806" s="26">
        <v>3.0092807135588401E-2</v>
      </c>
      <c r="AP2806" s="26">
        <v>-5.9847102626954397E-2</v>
      </c>
      <c r="AQ2806" s="26">
        <v>7.1490058147901395E-2</v>
      </c>
      <c r="AR2806" s="26">
        <v>-4.02226776095631E-2</v>
      </c>
      <c r="AS2806" s="24">
        <v>7</v>
      </c>
      <c r="AT2806" s="24">
        <v>5</v>
      </c>
      <c r="AU2806" s="24">
        <v>7</v>
      </c>
      <c r="AV2806" s="25">
        <v>5</v>
      </c>
      <c r="AW2806" s="19"/>
      <c r="AX2806" s="29">
        <v>0.134738680186274</v>
      </c>
      <c r="AY2806" s="30">
        <v>1.23625864315727</v>
      </c>
      <c r="AZ2806" s="30">
        <v>1.32207739003388</v>
      </c>
      <c r="BA2806" s="30">
        <v>1.74238917869843</v>
      </c>
      <c r="BB2806" s="62">
        <v>1.3830141687212701E-2</v>
      </c>
      <c r="BC2806" s="108">
        <v>-14.164471457785099</v>
      </c>
      <c r="BD2806" s="22">
        <v>43843</v>
      </c>
      <c r="BE2806" s="22">
        <v>43913</v>
      </c>
      <c r="BF2806" s="24">
        <v>77</v>
      </c>
      <c r="BG2806" s="22">
        <v>43950</v>
      </c>
    </row>
    <row r="2807" spans="2:59" x14ac:dyDescent="0.25">
      <c r="B2807" s="17" t="s">
        <v>2821</v>
      </c>
      <c r="C2807" s="17" t="s">
        <v>7087</v>
      </c>
      <c r="D2807" s="17" t="s">
        <v>3459</v>
      </c>
      <c r="E2807" s="20" t="s">
        <v>7294</v>
      </c>
      <c r="F2807" s="20" t="s">
        <v>3160</v>
      </c>
      <c r="G2807" s="82" t="s">
        <v>7251</v>
      </c>
      <c r="H2807" s="85" t="s">
        <v>7264</v>
      </c>
      <c r="I2807" s="21" t="s">
        <v>7417</v>
      </c>
      <c r="J2807" s="21" t="s">
        <v>8978</v>
      </c>
      <c r="L2807" s="22">
        <v>44015</v>
      </c>
      <c r="M2807" s="98">
        <v>1288.8000000007501</v>
      </c>
      <c r="N2807" s="94">
        <v>1288.8000000007501</v>
      </c>
      <c r="O2807" s="94">
        <v>1399.40000000037</v>
      </c>
      <c r="P2807" s="62">
        <f t="shared" si="43"/>
        <v>0.92096612834100988</v>
      </c>
      <c r="Q2807" s="22">
        <v>43843</v>
      </c>
      <c r="R2807" s="99">
        <v>6.444</v>
      </c>
      <c r="S2807" s="99">
        <v>6.3090648854970901</v>
      </c>
      <c r="T2807" s="19"/>
      <c r="U2807" s="23">
        <v>9.3196644957060904E-4</v>
      </c>
      <c r="V2807" s="63">
        <v>-0.46482464185828598</v>
      </c>
      <c r="W2807" s="23">
        <v>6.9366080319014103E-2</v>
      </c>
      <c r="X2807" s="63">
        <v>-2.6661619327642301</v>
      </c>
      <c r="Y2807" s="23">
        <v>-5.1097040199238102E-2</v>
      </c>
      <c r="Z2807" s="63">
        <v>8.0908993606572004</v>
      </c>
      <c r="AA2807" s="23">
        <v>4.71238219051884E-2</v>
      </c>
      <c r="AB2807" s="63">
        <v>21.6189979001647</v>
      </c>
      <c r="AC2807" s="23">
        <v>0.123470232876571</v>
      </c>
      <c r="AD2807" s="63">
        <v>32.414320535201099</v>
      </c>
      <c r="AE2807" s="23">
        <v>0.17014708552771499</v>
      </c>
      <c r="AF2807" s="64">
        <v>29.208050136745399</v>
      </c>
      <c r="AG2807" s="23">
        <v>9.0823676800937392E-3</v>
      </c>
      <c r="AH2807" s="63">
        <v>-5.1865890327462703</v>
      </c>
      <c r="AI2807" s="23">
        <v>-3.5762382162829502E-2</v>
      </c>
      <c r="AJ2807" s="63">
        <v>6.5098747559241001</v>
      </c>
      <c r="AK2807" s="23">
        <v>0.28880000000033801</v>
      </c>
      <c r="AL2807" s="23">
        <v>5.3488478917643099E-2</v>
      </c>
      <c r="AM2807" s="63">
        <v>19.329462157678801</v>
      </c>
      <c r="AN2807" s="19"/>
      <c r="AO2807" s="26">
        <v>3.0291556227894E-2</v>
      </c>
      <c r="AP2807" s="26">
        <v>-5.9785385794384603E-2</v>
      </c>
      <c r="AQ2807" s="26">
        <v>7.20113515435514E-2</v>
      </c>
      <c r="AR2807" s="26">
        <v>-0.13208128078811601</v>
      </c>
      <c r="AS2807" s="24">
        <v>7</v>
      </c>
      <c r="AT2807" s="24">
        <v>5</v>
      </c>
      <c r="AU2807" s="24">
        <v>7</v>
      </c>
      <c r="AV2807" s="25">
        <v>5</v>
      </c>
      <c r="AW2807" s="19"/>
      <c r="AX2807" s="29">
        <v>0.157313204340462</v>
      </c>
      <c r="AY2807" s="30">
        <v>0.15693590739874699</v>
      </c>
      <c r="AZ2807" s="30">
        <v>0.77183197555405103</v>
      </c>
      <c r="BA2807" s="30">
        <v>0.20523217249228801</v>
      </c>
      <c r="BB2807" s="62">
        <v>1.6114766949376601E-2</v>
      </c>
      <c r="BC2807" s="108">
        <v>-25.739602686924599</v>
      </c>
      <c r="BD2807" s="22">
        <v>43843</v>
      </c>
      <c r="BE2807" s="22">
        <v>43913</v>
      </c>
      <c r="BF2807" s="24"/>
      <c r="BG2807" s="22"/>
    </row>
    <row r="2808" spans="2:59" x14ac:dyDescent="0.25">
      <c r="B2808" s="17" t="s">
        <v>2822</v>
      </c>
      <c r="C2808" s="17" t="s">
        <v>7088</v>
      </c>
      <c r="D2808" s="17" t="s">
        <v>3459</v>
      </c>
      <c r="E2808" s="20" t="s">
        <v>7322</v>
      </c>
      <c r="F2808" s="20" t="s">
        <v>3160</v>
      </c>
      <c r="G2808" s="82" t="s">
        <v>7251</v>
      </c>
      <c r="H2808" s="85" t="s">
        <v>7264</v>
      </c>
      <c r="I2808" s="21" t="s">
        <v>7417</v>
      </c>
      <c r="J2808" s="21" t="s">
        <v>8979</v>
      </c>
      <c r="L2808" s="22">
        <v>44015</v>
      </c>
      <c r="M2808" s="98">
        <v>1262.6875</v>
      </c>
      <c r="N2808" s="94">
        <v>1262.6875</v>
      </c>
      <c r="O2808" s="94">
        <v>1378.0203000009101</v>
      </c>
      <c r="P2808" s="62">
        <f t="shared" si="43"/>
        <v>0.91630544194390029</v>
      </c>
      <c r="Q2808" s="22">
        <v>43843</v>
      </c>
      <c r="R2808" s="99">
        <v>131.904</v>
      </c>
      <c r="S2808" s="99">
        <v>129.91614503812801</v>
      </c>
      <c r="T2808" s="19"/>
      <c r="U2808" s="23">
        <v>7.5110573379788504E-4</v>
      </c>
      <c r="V2808" s="63">
        <v>-0.48291071343555803</v>
      </c>
      <c r="W2808" s="23">
        <v>6.8169642279826803E-2</v>
      </c>
      <c r="X2808" s="63">
        <v>-2.7858057366829598</v>
      </c>
      <c r="Y2808" s="23">
        <v>-5.6527961628526101E-2</v>
      </c>
      <c r="Z2808" s="63">
        <v>7.5478072177284004</v>
      </c>
      <c r="AA2808" s="23">
        <v>3.4297791920835201E-2</v>
      </c>
      <c r="AB2808" s="63">
        <v>20.3363949017366</v>
      </c>
      <c r="AC2808" s="23">
        <v>0.10369755013744</v>
      </c>
      <c r="AD2808" s="63">
        <v>30.437052261287999</v>
      </c>
      <c r="AE2808" s="23">
        <v>0.149209811455949</v>
      </c>
      <c r="AF2808" s="64">
        <v>27.114322729554299</v>
      </c>
      <c r="AG2808" s="23">
        <v>8.9571704738773406E-3</v>
      </c>
      <c r="AH2808" s="63">
        <v>-5.1991087533679101</v>
      </c>
      <c r="AI2808" s="23">
        <v>-4.1360535975400098E-2</v>
      </c>
      <c r="AJ2808" s="63">
        <v>5.9500593746634003</v>
      </c>
      <c r="AK2808" s="23">
        <v>0.26268750000046598</v>
      </c>
      <c r="AL2808" s="23">
        <v>5.9860788633159197E-2</v>
      </c>
      <c r="AM2808" s="63">
        <v>24.898920242761999</v>
      </c>
      <c r="AN2808" s="19"/>
      <c r="AO2808" s="26">
        <v>3.0121922021862702E-2</v>
      </c>
      <c r="AP2808" s="26">
        <v>-5.98120532504254E-2</v>
      </c>
      <c r="AQ2808" s="26">
        <v>7.1684654776618104E-2</v>
      </c>
      <c r="AR2808" s="26">
        <v>-0.13300472528047999</v>
      </c>
      <c r="AS2808" s="24">
        <v>7</v>
      </c>
      <c r="AT2808" s="24">
        <v>5</v>
      </c>
      <c r="AU2808" s="24">
        <v>7</v>
      </c>
      <c r="AV2808" s="25">
        <v>5</v>
      </c>
      <c r="AW2808" s="19"/>
      <c r="AX2808" s="29">
        <v>0.15719461594999301</v>
      </c>
      <c r="AY2808" s="30">
        <v>8.1770526309469502E-2</v>
      </c>
      <c r="AZ2808" s="30">
        <v>0.71772248322486099</v>
      </c>
      <c r="BA2808" s="30">
        <v>0.106701930367194</v>
      </c>
      <c r="BB2808" s="62">
        <v>1.6102002771822301E-2</v>
      </c>
      <c r="BC2808" s="108">
        <v>-25.885017804190301</v>
      </c>
      <c r="BD2808" s="22">
        <v>43843</v>
      </c>
      <c r="BE2808" s="22">
        <v>43913</v>
      </c>
      <c r="BF2808" s="24"/>
      <c r="BG2808" s="22"/>
    </row>
    <row r="2809" spans="2:59" x14ac:dyDescent="0.25">
      <c r="B2809" s="17" t="s">
        <v>2823</v>
      </c>
      <c r="C2809" s="17" t="s">
        <v>7089</v>
      </c>
      <c r="D2809" s="17" t="s">
        <v>3460</v>
      </c>
      <c r="E2809" s="20" t="s">
        <v>7416</v>
      </c>
      <c r="F2809" s="20" t="s">
        <v>3152</v>
      </c>
      <c r="G2809" s="82" t="s">
        <v>7255</v>
      </c>
      <c r="H2809" s="85" t="s">
        <v>7274</v>
      </c>
      <c r="I2809" s="21" t="s">
        <v>7417</v>
      </c>
      <c r="J2809" s="21" t="s">
        <v>8980</v>
      </c>
      <c r="L2809" s="22">
        <v>44015</v>
      </c>
      <c r="M2809" s="98">
        <v>1402.02439999953</v>
      </c>
      <c r="N2809" s="94">
        <v>1402.02439999953</v>
      </c>
      <c r="O2809" s="94">
        <v>1402.02439999953</v>
      </c>
      <c r="P2809" s="62">
        <f t="shared" si="43"/>
        <v>1</v>
      </c>
      <c r="Q2809" s="22">
        <v>44015</v>
      </c>
      <c r="R2809" s="99">
        <v>26309352.510000002</v>
      </c>
      <c r="S2809" s="99">
        <v>32642056.036656201</v>
      </c>
      <c r="T2809" s="19"/>
      <c r="U2809" s="23">
        <v>5.4207630455493902E-6</v>
      </c>
      <c r="V2809" s="63">
        <v>-0.55747921051079197</v>
      </c>
      <c r="W2809" s="23">
        <v>1.5808214993739999E-4</v>
      </c>
      <c r="X2809" s="63">
        <v>-9.5869617496791797</v>
      </c>
      <c r="Y2809" s="23">
        <v>4.6503322337230202E-3</v>
      </c>
      <c r="Z2809" s="63">
        <v>13.665636603953301</v>
      </c>
      <c r="AA2809" s="23">
        <v>1.4310426691736201E-2</v>
      </c>
      <c r="AB2809" s="63">
        <v>18.337658378819501</v>
      </c>
      <c r="AC2809" s="23">
        <v>3.9774232009221998E-2</v>
      </c>
      <c r="AD2809" s="63">
        <v>24.0447204484663</v>
      </c>
      <c r="AE2809" s="23">
        <v>6.4224528945487705E-2</v>
      </c>
      <c r="AF2809" s="64">
        <v>18.615794478508199</v>
      </c>
      <c r="AG2809" s="23">
        <v>1.5335202988353599E-5</v>
      </c>
      <c r="AH2809" s="63">
        <v>-6.0932922804568097</v>
      </c>
      <c r="AI2809" s="23">
        <v>4.7804356454435003E-3</v>
      </c>
      <c r="AJ2809" s="63">
        <v>10.564156536755</v>
      </c>
      <c r="AK2809" s="23">
        <v>0.40010625443013897</v>
      </c>
      <c r="AL2809" s="23">
        <v>3.4803369460860302E-2</v>
      </c>
      <c r="AM2809" s="63">
        <v>55.449730142019703</v>
      </c>
      <c r="AN2809" s="19"/>
      <c r="AO2809" s="26">
        <v>1.9726204300241101E-4</v>
      </c>
      <c r="AP2809" s="26">
        <v>3.4240092645632099E-6</v>
      </c>
      <c r="AQ2809" s="26">
        <v>1.76370893495914E-3</v>
      </c>
      <c r="AR2809" s="26">
        <v>1.5335202988353599E-5</v>
      </c>
      <c r="AS2809" s="24">
        <v>12</v>
      </c>
      <c r="AT2809" s="24">
        <v>0</v>
      </c>
      <c r="AU2809" s="24">
        <v>7</v>
      </c>
      <c r="AV2809" s="25">
        <v>5</v>
      </c>
      <c r="AW2809" s="19"/>
      <c r="AX2809" s="29">
        <v>6.70805713646132E-4</v>
      </c>
      <c r="AY2809" s="30">
        <v>-23.6515405873361</v>
      </c>
      <c r="AZ2809" s="30">
        <v>0.44067456619586698</v>
      </c>
      <c r="BA2809" s="30">
        <v>-13.768491294657</v>
      </c>
      <c r="BB2809" s="62">
        <v>6.9306989821384894E-5</v>
      </c>
      <c r="BC2809" s="108">
        <v>0</v>
      </c>
      <c r="BD2809" s="22">
        <v>44015</v>
      </c>
      <c r="BE2809" s="22"/>
      <c r="BF2809" s="24"/>
      <c r="BG2809" s="22"/>
    </row>
    <row r="2810" spans="2:59" x14ac:dyDescent="0.25">
      <c r="B2810" s="17" t="s">
        <v>2824</v>
      </c>
      <c r="C2810" s="17" t="s">
        <v>7090</v>
      </c>
      <c r="D2810" s="17" t="s">
        <v>3460</v>
      </c>
      <c r="E2810" s="20" t="s">
        <v>7299</v>
      </c>
      <c r="F2810" s="20" t="s">
        <v>3152</v>
      </c>
      <c r="G2810" s="82" t="s">
        <v>7255</v>
      </c>
      <c r="H2810" s="85" t="s">
        <v>7274</v>
      </c>
      <c r="I2810" s="21" t="s">
        <v>7417</v>
      </c>
      <c r="J2810" s="21" t="s">
        <v>8981</v>
      </c>
      <c r="L2810" s="22">
        <v>44015</v>
      </c>
      <c r="M2810" s="98">
        <v>2018.4856000002501</v>
      </c>
      <c r="N2810" s="94">
        <v>2018.4856000002501</v>
      </c>
      <c r="O2810" s="94">
        <v>2018.4856000002501</v>
      </c>
      <c r="P2810" s="62">
        <f t="shared" si="43"/>
        <v>1</v>
      </c>
      <c r="Q2810" s="22">
        <v>44015</v>
      </c>
      <c r="R2810" s="99">
        <v>48053918.888999999</v>
      </c>
      <c r="S2810" s="99">
        <v>37516199.190750003</v>
      </c>
      <c r="T2810" s="19"/>
      <c r="U2810" s="23">
        <v>4.5578944991575596E-6</v>
      </c>
      <c r="V2810" s="63">
        <v>-0.55756549736543104</v>
      </c>
      <c r="W2810" s="23">
        <v>1.33484212710755E-4</v>
      </c>
      <c r="X2810" s="63">
        <v>-9.5894215433945593</v>
      </c>
      <c r="Y2810" s="23">
        <v>3.8943021318118601E-3</v>
      </c>
      <c r="Z2810" s="63">
        <v>13.5900335937622</v>
      </c>
      <c r="AA2810" s="23">
        <v>1.2525762907898801E-2</v>
      </c>
      <c r="AB2810" s="63">
        <v>18.159192000457601</v>
      </c>
      <c r="AC2810" s="23">
        <v>3.5870950445314499E-2</v>
      </c>
      <c r="AD2810" s="63">
        <v>23.6543922920537</v>
      </c>
      <c r="AE2810" s="23">
        <v>5.8111078184083502E-2</v>
      </c>
      <c r="AF2810" s="64">
        <v>18.0044494023605</v>
      </c>
      <c r="AG2810" s="23">
        <v>1.2881109796580899E-5</v>
      </c>
      <c r="AH2810" s="63">
        <v>-6.0935376897759896</v>
      </c>
      <c r="AI2810" s="23">
        <v>4.0078029142023297E-3</v>
      </c>
      <c r="AJ2810" s="63">
        <v>10.4868932636309</v>
      </c>
      <c r="AK2810" s="23">
        <v>0.37706329010310602</v>
      </c>
      <c r="AL2810" s="23">
        <v>3.30591886631737E-2</v>
      </c>
      <c r="AM2810" s="63">
        <v>53.1454337093164</v>
      </c>
      <c r="AN2810" s="19"/>
      <c r="AO2810" s="26">
        <v>1.8081462076224901E-4</v>
      </c>
      <c r="AP2810" s="26">
        <v>1.9327071640873298E-6</v>
      </c>
      <c r="AQ2810" s="26">
        <v>1.5990680440154401E-3</v>
      </c>
      <c r="AR2810" s="26">
        <v>1.2881109796580899E-5</v>
      </c>
      <c r="AS2810" s="24">
        <v>12</v>
      </c>
      <c r="AT2810" s="24">
        <v>0</v>
      </c>
      <c r="AU2810" s="24">
        <v>7</v>
      </c>
      <c r="AV2810" s="25">
        <v>5</v>
      </c>
      <c r="AW2810" s="19"/>
      <c r="AX2810" s="29">
        <v>6.0771824679591198E-4</v>
      </c>
      <c r="AY2810" s="30">
        <v>-28.656357775733301</v>
      </c>
      <c r="AZ2810" s="30">
        <v>0.43494559267219302</v>
      </c>
      <c r="BA2810" s="30">
        <v>-14.336644075228801</v>
      </c>
      <c r="BB2810" s="62">
        <v>6.2788256026706803E-5</v>
      </c>
      <c r="BC2810" s="108">
        <v>0</v>
      </c>
      <c r="BD2810" s="22">
        <v>44015</v>
      </c>
      <c r="BE2810" s="22"/>
      <c r="BF2810" s="24"/>
      <c r="BG2810" s="22"/>
    </row>
    <row r="2811" spans="2:59" x14ac:dyDescent="0.25">
      <c r="B2811" s="17" t="s">
        <v>2825</v>
      </c>
      <c r="C2811" s="17" t="s">
        <v>7091</v>
      </c>
      <c r="D2811" s="17" t="s">
        <v>3460</v>
      </c>
      <c r="E2811" s="20" t="s">
        <v>7302</v>
      </c>
      <c r="F2811" s="20" t="s">
        <v>3152</v>
      </c>
      <c r="G2811" s="82" t="s">
        <v>7255</v>
      </c>
      <c r="H2811" s="85" t="s">
        <v>7274</v>
      </c>
      <c r="I2811" s="21" t="s">
        <v>7417</v>
      </c>
      <c r="J2811" s="21" t="s">
        <v>8982</v>
      </c>
      <c r="L2811" s="22">
        <v>44015</v>
      </c>
      <c r="M2811" s="98">
        <v>1228.6157000009</v>
      </c>
      <c r="N2811" s="94">
        <v>1228.6157000009</v>
      </c>
      <c r="O2811" s="94">
        <v>1228.6157000009</v>
      </c>
      <c r="P2811" s="62">
        <f t="shared" si="43"/>
        <v>1</v>
      </c>
      <c r="Q2811" s="22">
        <v>44015</v>
      </c>
      <c r="R2811" s="99">
        <v>1804677.27</v>
      </c>
      <c r="S2811" s="99">
        <v>3171204.6578789102</v>
      </c>
      <c r="T2811" s="19"/>
      <c r="U2811" s="23">
        <v>3.7440659070853102E-6</v>
      </c>
      <c r="V2811" s="63">
        <v>-0.55764688022463804</v>
      </c>
      <c r="W2811" s="23">
        <v>1.08914915472269E-4</v>
      </c>
      <c r="X2811" s="63">
        <v>-9.5918784731184097</v>
      </c>
      <c r="Y2811" s="23">
        <v>1.91720433758746E-3</v>
      </c>
      <c r="Z2811" s="63">
        <v>13.392323814347</v>
      </c>
      <c r="AA2811" s="23">
        <v>6.7181971535319497E-3</v>
      </c>
      <c r="AB2811" s="63">
        <v>17.578435425006301</v>
      </c>
      <c r="AC2811" s="23">
        <v>2.22335876242141E-2</v>
      </c>
      <c r="AD2811" s="63">
        <v>22.290656009950901</v>
      </c>
      <c r="AE2811" s="23">
        <v>3.6378565375343903E-2</v>
      </c>
      <c r="AF2811" s="64">
        <v>15.8311981214938</v>
      </c>
      <c r="AG2811" s="23">
        <v>1.04183382063638E-5</v>
      </c>
      <c r="AH2811" s="63">
        <v>-6.0937839669350096</v>
      </c>
      <c r="AI2811" s="23">
        <v>1.96868101011205E-3</v>
      </c>
      <c r="AJ2811" s="63">
        <v>10.282981073221899</v>
      </c>
      <c r="AK2811" s="23">
        <v>0.22845600072119901</v>
      </c>
      <c r="AL2811" s="23">
        <v>2.3534689980806399E-2</v>
      </c>
      <c r="AM2811" s="63">
        <v>21.402433573734001</v>
      </c>
      <c r="AN2811" s="19"/>
      <c r="AO2811" s="26">
        <v>1.19130225357367E-4</v>
      </c>
      <c r="AP2811" s="26">
        <v>1.46579986903816E-6</v>
      </c>
      <c r="AQ2811" s="26">
        <v>9.8179440101375803E-4</v>
      </c>
      <c r="AR2811" s="26">
        <v>1.04183382063638E-5</v>
      </c>
      <c r="AS2811" s="24">
        <v>12</v>
      </c>
      <c r="AT2811" s="24">
        <v>0</v>
      </c>
      <c r="AU2811" s="24">
        <v>7</v>
      </c>
      <c r="AV2811" s="25">
        <v>5</v>
      </c>
      <c r="AW2811" s="19"/>
      <c r="AX2811" s="29">
        <v>3.47615004556587E-4</v>
      </c>
      <c r="AY2811" s="30">
        <v>-55.959297113935499</v>
      </c>
      <c r="AZ2811" s="30">
        <v>0.41627381599982999</v>
      </c>
      <c r="BA2811" s="30">
        <v>-15.563939529456499</v>
      </c>
      <c r="BB2811" s="62">
        <v>3.5913878072335599E-5</v>
      </c>
      <c r="BC2811" s="108">
        <v>0</v>
      </c>
      <c r="BD2811" s="22">
        <v>44015</v>
      </c>
      <c r="BE2811" s="22"/>
      <c r="BF2811" s="24"/>
      <c r="BG2811" s="22"/>
    </row>
    <row r="2812" spans="2:59" x14ac:dyDescent="0.25">
      <c r="B2812" s="17" t="s">
        <v>2826</v>
      </c>
      <c r="C2812" s="17" t="s">
        <v>7092</v>
      </c>
      <c r="D2812" s="17" t="s">
        <v>3461</v>
      </c>
      <c r="E2812" s="20" t="s">
        <v>7321</v>
      </c>
      <c r="F2812" s="20" t="s">
        <v>3150</v>
      </c>
      <c r="G2812" s="82" t="s">
        <v>7252</v>
      </c>
      <c r="H2812" s="85" t="s">
        <v>7278</v>
      </c>
      <c r="I2812" s="21" t="s">
        <v>7418</v>
      </c>
      <c r="J2812" s="21" t="s">
        <v>8983</v>
      </c>
      <c r="L2812" s="22">
        <v>44015</v>
      </c>
      <c r="M2812" s="98">
        <v>125284.685788035</v>
      </c>
      <c r="N2812" s="94">
        <v>125284.685788035</v>
      </c>
      <c r="O2812" s="94">
        <v>133653.597609997</v>
      </c>
      <c r="P2812" s="62">
        <f t="shared" si="43"/>
        <v>0.93738356489001817</v>
      </c>
      <c r="Q2812" s="22">
        <v>43880</v>
      </c>
      <c r="R2812" s="99">
        <v>18567882.4756562</v>
      </c>
      <c r="S2812" s="99">
        <v>16841171.311515599</v>
      </c>
      <c r="T2812" s="19"/>
      <c r="U2812" s="23">
        <v>-1.3957899050183201E-2</v>
      </c>
      <c r="V2812" s="63">
        <v>-1.95381119183367</v>
      </c>
      <c r="W2812" s="23">
        <v>3.7345426866522799E-2</v>
      </c>
      <c r="X2812" s="63">
        <v>-5.86822727801336</v>
      </c>
      <c r="Y2812" s="23">
        <v>3.5487474578985698E-2</v>
      </c>
      <c r="Z2812" s="63">
        <v>16.7493508384796</v>
      </c>
      <c r="AA2812" s="23">
        <v>0.209571224073588</v>
      </c>
      <c r="AB2812" s="63">
        <v>37.863738117041102</v>
      </c>
      <c r="AC2812" s="23">
        <v>0.34072919522237499</v>
      </c>
      <c r="AD2812" s="63">
        <v>54.140216769767001</v>
      </c>
      <c r="AE2812" s="23">
        <v>0.43516208398446898</v>
      </c>
      <c r="AF2812" s="64">
        <v>55.709549982391799</v>
      </c>
      <c r="AG2812" s="23">
        <v>1.2549195853352999E-3</v>
      </c>
      <c r="AH2812" s="63">
        <v>-5.9693338422221096</v>
      </c>
      <c r="AI2812" s="23">
        <v>5.3352690176325303E-2</v>
      </c>
      <c r="AJ2812" s="63">
        <v>15.4213819898432</v>
      </c>
      <c r="AK2812" s="23">
        <v>1.91505012353882</v>
      </c>
      <c r="AL2812" s="23">
        <v>0.128453192177403</v>
      </c>
      <c r="AM2812" s="63">
        <v>189.99396444833801</v>
      </c>
      <c r="AN2812" s="19"/>
      <c r="AO2812" s="26">
        <v>6.5488935882967794E-2</v>
      </c>
      <c r="AP2812" s="26">
        <v>-8.1653271323448295E-2</v>
      </c>
      <c r="AQ2812" s="26">
        <v>0.17699776258814401</v>
      </c>
      <c r="AR2812" s="26">
        <v>-9.4670624679565704E-2</v>
      </c>
      <c r="AS2812" s="24">
        <v>9</v>
      </c>
      <c r="AT2812" s="24">
        <v>3</v>
      </c>
      <c r="AU2812" s="24">
        <v>7</v>
      </c>
      <c r="AV2812" s="25">
        <v>5</v>
      </c>
      <c r="AW2812" s="19"/>
      <c r="AX2812" s="29">
        <v>0.260682478088129</v>
      </c>
      <c r="AY2812" s="30">
        <v>0.93353871914678199</v>
      </c>
      <c r="AZ2812" s="30">
        <v>1.4136750271827601</v>
      </c>
      <c r="BA2812" s="30">
        <v>1.3193542876870199</v>
      </c>
      <c r="BB2812" s="62">
        <v>2.6765558865517999E-2</v>
      </c>
      <c r="BC2812" s="108">
        <v>-28.5610820984875</v>
      </c>
      <c r="BD2812" s="22">
        <v>43880</v>
      </c>
      <c r="BE2812" s="22">
        <v>43913</v>
      </c>
      <c r="BF2812" s="24"/>
      <c r="BG2812" s="22"/>
    </row>
    <row r="2813" spans="2:59" x14ac:dyDescent="0.25">
      <c r="B2813" s="17" t="s">
        <v>2827</v>
      </c>
      <c r="C2813" s="17" t="s">
        <v>7093</v>
      </c>
      <c r="D2813" s="17" t="s">
        <v>3461</v>
      </c>
      <c r="E2813" s="20" t="s">
        <v>7322</v>
      </c>
      <c r="F2813" s="20" t="s">
        <v>3150</v>
      </c>
      <c r="G2813" s="82" t="s">
        <v>7252</v>
      </c>
      <c r="H2813" s="85" t="s">
        <v>7278</v>
      </c>
      <c r="I2813" s="21" t="s">
        <v>7418</v>
      </c>
      <c r="J2813" s="21" t="s">
        <v>8984</v>
      </c>
      <c r="L2813" s="22">
        <v>44015</v>
      </c>
      <c r="M2813" s="98">
        <v>307898.29104804998</v>
      </c>
      <c r="N2813" s="94">
        <v>307898.29104804998</v>
      </c>
      <c r="O2813" s="94">
        <v>326375.97329997999</v>
      </c>
      <c r="P2813" s="62">
        <f t="shared" si="43"/>
        <v>0.94338528640726038</v>
      </c>
      <c r="Q2813" s="22">
        <v>43880</v>
      </c>
      <c r="R2813" s="99">
        <v>3936873.70898047</v>
      </c>
      <c r="S2813" s="99">
        <v>2805254.7730312501</v>
      </c>
      <c r="T2813" s="19"/>
      <c r="U2813" s="23">
        <v>-1.3911179896240401E-2</v>
      </c>
      <c r="V2813" s="63">
        <v>-1.94913927643938</v>
      </c>
      <c r="W2813" s="23">
        <v>3.8816632666566903E-2</v>
      </c>
      <c r="X2813" s="63">
        <v>-5.72110669800895</v>
      </c>
      <c r="Y2813" s="23">
        <v>4.4494658626717899E-2</v>
      </c>
      <c r="Z2813" s="63">
        <v>17.6500692432455</v>
      </c>
      <c r="AA2813" s="23">
        <v>0.231123272606055</v>
      </c>
      <c r="AB2813" s="63">
        <v>40.0189429702586</v>
      </c>
      <c r="AC2813" s="23">
        <v>0.38919028825883301</v>
      </c>
      <c r="AD2813" s="63">
        <v>58.986326073412798</v>
      </c>
      <c r="AE2813" s="23">
        <v>0.51382072634238296</v>
      </c>
      <c r="AF2813" s="64">
        <v>63.575414218183099</v>
      </c>
      <c r="AG2813" s="23">
        <v>1.3966957722004699E-3</v>
      </c>
      <c r="AH2813" s="63">
        <v>-5.9551562235356004</v>
      </c>
      <c r="AI2813" s="23">
        <v>6.2671597657754305E-2</v>
      </c>
      <c r="AJ2813" s="63">
        <v>16.3532727379934</v>
      </c>
      <c r="AK2813" s="23">
        <v>1.9691825401456999</v>
      </c>
      <c r="AL2813" s="23">
        <v>0.13080090906994901</v>
      </c>
      <c r="AM2813" s="63">
        <v>195.40720610902599</v>
      </c>
      <c r="AN2813" s="19"/>
      <c r="AO2813" s="26">
        <v>6.5539188790353406E-2</v>
      </c>
      <c r="AP2813" s="26">
        <v>-8.1523453603003906E-2</v>
      </c>
      <c r="AQ2813" s="26">
        <v>0.17872462691593699</v>
      </c>
      <c r="AR2813" s="26">
        <v>-9.3342441748973201E-2</v>
      </c>
      <c r="AS2813" s="24">
        <v>9</v>
      </c>
      <c r="AT2813" s="24">
        <v>3</v>
      </c>
      <c r="AU2813" s="24">
        <v>7</v>
      </c>
      <c r="AV2813" s="25">
        <v>5</v>
      </c>
      <c r="AW2813" s="19"/>
      <c r="AX2813" s="29">
        <v>0.26062099351838702</v>
      </c>
      <c r="AY2813" s="30">
        <v>1.0143073824456199</v>
      </c>
      <c r="AZ2813" s="30">
        <v>1.4924431808649401</v>
      </c>
      <c r="BA2813" s="30">
        <v>1.4371837461621899</v>
      </c>
      <c r="BB2813" s="62">
        <v>2.67613932087261E-2</v>
      </c>
      <c r="BC2813" s="108">
        <v>-28.449482841533602</v>
      </c>
      <c r="BD2813" s="22">
        <v>43880</v>
      </c>
      <c r="BE2813" s="22">
        <v>43913</v>
      </c>
      <c r="BF2813" s="24"/>
      <c r="BG2813" s="22"/>
    </row>
    <row r="2814" spans="2:59" x14ac:dyDescent="0.25">
      <c r="B2814" s="17" t="s">
        <v>2828</v>
      </c>
      <c r="C2814" s="17" t="s">
        <v>7094</v>
      </c>
      <c r="D2814" s="17" t="s">
        <v>3462</v>
      </c>
      <c r="E2814" s="20" t="s">
        <v>7289</v>
      </c>
      <c r="F2814" s="20" t="s">
        <v>3150</v>
      </c>
      <c r="G2814" s="82" t="s">
        <v>7252</v>
      </c>
      <c r="H2814" s="85" t="s">
        <v>7278</v>
      </c>
      <c r="I2814" s="21" t="s">
        <v>7417</v>
      </c>
      <c r="J2814" s="21" t="s">
        <v>8985</v>
      </c>
      <c r="L2814" s="22">
        <v>43872</v>
      </c>
      <c r="M2814" s="98"/>
      <c r="N2814" s="94"/>
      <c r="O2814" s="94">
        <v>880.74760000035201</v>
      </c>
      <c r="P2814" s="62">
        <f t="shared" si="43"/>
        <v>0</v>
      </c>
      <c r="Q2814" s="22">
        <v>43871</v>
      </c>
      <c r="R2814" s="99"/>
      <c r="S2814" s="99">
        <v>22540211.339125</v>
      </c>
      <c r="T2814" s="19"/>
      <c r="U2814" s="23"/>
      <c r="V2814" s="63"/>
      <c r="W2814" s="23"/>
      <c r="X2814" s="63"/>
      <c r="Y2814" s="23"/>
      <c r="Z2814" s="63"/>
      <c r="AA2814" s="23"/>
      <c r="AB2814" s="63"/>
      <c r="AC2814" s="23"/>
      <c r="AD2814" s="63"/>
      <c r="AE2814" s="23"/>
      <c r="AF2814" s="64"/>
      <c r="AG2814" s="23"/>
      <c r="AH2814" s="63"/>
      <c r="AI2814" s="23"/>
      <c r="AJ2814" s="63"/>
      <c r="AK2814" s="23"/>
      <c r="AL2814" s="23"/>
      <c r="AM2814" s="63"/>
      <c r="AN2814" s="19"/>
      <c r="AO2814" s="26">
        <v>3.6968123991755399E-2</v>
      </c>
      <c r="AP2814" s="26">
        <v>-2.4143274245034301E-2</v>
      </c>
      <c r="AQ2814" s="26">
        <v>0.13644394704722801</v>
      </c>
      <c r="AR2814" s="26">
        <v>-5.9250094302115003E-2</v>
      </c>
      <c r="AS2814" s="24"/>
      <c r="AT2814" s="24"/>
      <c r="AU2814" s="24"/>
      <c r="AV2814" s="25"/>
      <c r="AW2814" s="19"/>
      <c r="AX2814" s="29"/>
      <c r="AY2814" s="30"/>
      <c r="AZ2814" s="30"/>
      <c r="BA2814" s="30"/>
      <c r="BB2814" s="62"/>
      <c r="BC2814" s="108">
        <v>-8.2657879742764599</v>
      </c>
      <c r="BD2814" s="22">
        <v>43797</v>
      </c>
      <c r="BE2814" s="22">
        <v>43817</v>
      </c>
      <c r="BF2814" s="24">
        <v>52</v>
      </c>
      <c r="BG2814" s="22">
        <v>43871</v>
      </c>
    </row>
    <row r="2815" spans="2:59" x14ac:dyDescent="0.25">
      <c r="B2815" s="17" t="s">
        <v>2829</v>
      </c>
      <c r="C2815" s="17" t="s">
        <v>7095</v>
      </c>
      <c r="D2815" s="17" t="s">
        <v>3462</v>
      </c>
      <c r="E2815" s="20" t="s">
        <v>7290</v>
      </c>
      <c r="F2815" s="20" t="s">
        <v>3150</v>
      </c>
      <c r="G2815" s="82" t="s">
        <v>7252</v>
      </c>
      <c r="H2815" s="85" t="s">
        <v>7278</v>
      </c>
      <c r="I2815" s="21" t="s">
        <v>7417</v>
      </c>
      <c r="J2815" s="21" t="s">
        <v>8986</v>
      </c>
      <c r="L2815" s="22">
        <v>44015</v>
      </c>
      <c r="M2815" s="98">
        <v>6323.3831000030004</v>
      </c>
      <c r="N2815" s="94">
        <v>6323.3831000030004</v>
      </c>
      <c r="O2815" s="94">
        <v>6729.7567000016597</v>
      </c>
      <c r="P2815" s="62">
        <f t="shared" si="43"/>
        <v>0.93961540987082648</v>
      </c>
      <c r="Q2815" s="22">
        <v>43881</v>
      </c>
      <c r="R2815" s="99">
        <v>6693782.1560000004</v>
      </c>
      <c r="S2815" s="99">
        <v>5986571.0944062499</v>
      </c>
      <c r="T2815" s="19"/>
      <c r="U2815" s="23">
        <v>-2.3756944774504501E-3</v>
      </c>
      <c r="V2815" s="63">
        <v>-0.79559073456039198</v>
      </c>
      <c r="W2815" s="23">
        <v>5.5973385404286098E-2</v>
      </c>
      <c r="X2815" s="63">
        <v>-4.0054314242370301</v>
      </c>
      <c r="Y2815" s="23">
        <v>4.2529511047177899E-2</v>
      </c>
      <c r="Z2815" s="63">
        <v>17.453554485313401</v>
      </c>
      <c r="AA2815" s="23">
        <v>0.247821594937705</v>
      </c>
      <c r="AB2815" s="63">
        <v>41.688775203423603</v>
      </c>
      <c r="AC2815" s="23">
        <v>0.42622803695674499</v>
      </c>
      <c r="AD2815" s="63">
        <v>62.690100943204001</v>
      </c>
      <c r="AE2815" s="23">
        <v>0.58319198636512704</v>
      </c>
      <c r="AF2815" s="64">
        <v>70.512540220515803</v>
      </c>
      <c r="AG2815" s="23">
        <v>-7.3977742476927198E-3</v>
      </c>
      <c r="AH2815" s="63">
        <v>-6.83460322552855</v>
      </c>
      <c r="AI2815" s="23">
        <v>6.0954618087634999E-2</v>
      </c>
      <c r="AJ2815" s="63">
        <v>16.1815747809596</v>
      </c>
      <c r="AK2815" s="23">
        <v>2.2634121053223502</v>
      </c>
      <c r="AL2815" s="23">
        <v>7.6488090468046693E-2</v>
      </c>
      <c r="AM2815" s="63">
        <v>92.441620023921104</v>
      </c>
      <c r="AN2815" s="19"/>
      <c r="AO2815" s="26">
        <v>3.9147654020780499E-2</v>
      </c>
      <c r="AP2815" s="26">
        <v>-6.5323535176503397E-2</v>
      </c>
      <c r="AQ2815" s="26">
        <v>0.14002750123108901</v>
      </c>
      <c r="AR2815" s="26">
        <v>-8.8250158935843495E-2</v>
      </c>
      <c r="AS2815" s="24">
        <v>8</v>
      </c>
      <c r="AT2815" s="24">
        <v>4</v>
      </c>
      <c r="AU2815" s="24">
        <v>7</v>
      </c>
      <c r="AV2815" s="25">
        <v>5</v>
      </c>
      <c r="AW2815" s="19"/>
      <c r="AX2815" s="29">
        <v>0.222433584301616</v>
      </c>
      <c r="AY2815" s="30">
        <v>1.2029662176410101</v>
      </c>
      <c r="AZ2815" s="30">
        <v>1.4716079149275201</v>
      </c>
      <c r="BA2815" s="30">
        <v>1.7234228293418701</v>
      </c>
      <c r="BB2815" s="62">
        <v>2.2872103740373899E-2</v>
      </c>
      <c r="BC2815" s="108">
        <v>-28.019287829549299</v>
      </c>
      <c r="BD2815" s="22">
        <v>43881</v>
      </c>
      <c r="BE2815" s="22">
        <v>43913</v>
      </c>
      <c r="BF2815" s="24"/>
      <c r="BG2815" s="22"/>
    </row>
    <row r="2816" spans="2:59" x14ac:dyDescent="0.25">
      <c r="B2816" s="17" t="s">
        <v>2830</v>
      </c>
      <c r="C2816" s="17" t="s">
        <v>7096</v>
      </c>
      <c r="D2816" s="17" t="s">
        <v>3462</v>
      </c>
      <c r="E2816" s="20" t="s">
        <v>7313</v>
      </c>
      <c r="F2816" s="20" t="s">
        <v>3150</v>
      </c>
      <c r="G2816" s="82" t="s">
        <v>7252</v>
      </c>
      <c r="H2816" s="85" t="s">
        <v>7278</v>
      </c>
      <c r="I2816" s="21" t="s">
        <v>7417</v>
      </c>
      <c r="J2816" s="21" t="s">
        <v>8987</v>
      </c>
      <c r="L2816" s="22">
        <v>44015</v>
      </c>
      <c r="M2816" s="98">
        <v>1660.8562000002701</v>
      </c>
      <c r="N2816" s="94">
        <v>1660.8562000002701</v>
      </c>
      <c r="O2816" s="94">
        <v>1757.88489999995</v>
      </c>
      <c r="P2816" s="62">
        <f t="shared" si="43"/>
        <v>0.94480372406652868</v>
      </c>
      <c r="Q2816" s="22">
        <v>43881</v>
      </c>
      <c r="R2816" s="99">
        <v>153814182.60499999</v>
      </c>
      <c r="S2816" s="99">
        <v>137466394.39700001</v>
      </c>
      <c r="T2816" s="19"/>
      <c r="U2816" s="23">
        <v>-2.3347148680841201E-3</v>
      </c>
      <c r="V2816" s="63">
        <v>-0.79149277362375903</v>
      </c>
      <c r="W2816" s="23">
        <v>5.7275826977274798E-2</v>
      </c>
      <c r="X2816" s="63">
        <v>-3.87518726693816</v>
      </c>
      <c r="Y2816" s="23">
        <v>5.0355931369267602E-2</v>
      </c>
      <c r="Z2816" s="63">
        <v>18.2361965175078</v>
      </c>
      <c r="AA2816" s="23">
        <v>0.26673155192111198</v>
      </c>
      <c r="AB2816" s="63">
        <v>43.579770901764299</v>
      </c>
      <c r="AC2816" s="23">
        <v>0.46972233736072699</v>
      </c>
      <c r="AD2816" s="63">
        <v>67.039530983660399</v>
      </c>
      <c r="AE2816" s="23"/>
      <c r="AF2816" s="64"/>
      <c r="AG2816" s="23">
        <v>-7.2754302645989801E-3</v>
      </c>
      <c r="AH2816" s="63">
        <v>-6.8223688272191803</v>
      </c>
      <c r="AI2816" s="23">
        <v>6.9051172591571203E-2</v>
      </c>
      <c r="AJ2816" s="63">
        <v>16.9912302313605</v>
      </c>
      <c r="AK2816" s="23">
        <v>0.66085620000027101</v>
      </c>
      <c r="AL2816" s="23">
        <v>0.194013546170027</v>
      </c>
      <c r="AM2816" s="63">
        <v>86.970887148054302</v>
      </c>
      <c r="AN2816" s="19"/>
      <c r="AO2816" s="26">
        <v>3.9190350900753401E-2</v>
      </c>
      <c r="AP2816" s="26">
        <v>-6.5285115917504299E-2</v>
      </c>
      <c r="AQ2816" s="26">
        <v>0.141433873328497</v>
      </c>
      <c r="AR2816" s="26">
        <v>-8.7087839302548695E-2</v>
      </c>
      <c r="AS2816" s="24">
        <v>8</v>
      </c>
      <c r="AT2816" s="24">
        <v>4</v>
      </c>
      <c r="AU2816" s="24">
        <v>7</v>
      </c>
      <c r="AV2816" s="25">
        <v>5</v>
      </c>
      <c r="AW2816" s="19"/>
      <c r="AX2816" s="29">
        <v>0.22244533289020199</v>
      </c>
      <c r="AY2816" s="30">
        <v>1.28467515677403</v>
      </c>
      <c r="AZ2816" s="30">
        <v>1.5373629239366</v>
      </c>
      <c r="BA2816" s="30">
        <v>1.84525131018017</v>
      </c>
      <c r="BB2816" s="62">
        <v>2.2874930074103801E-2</v>
      </c>
      <c r="BC2816" s="108">
        <v>-27.924564344342802</v>
      </c>
      <c r="BD2816" s="22">
        <v>43881</v>
      </c>
      <c r="BE2816" s="22">
        <v>43913</v>
      </c>
      <c r="BF2816" s="24"/>
      <c r="BG2816" s="22"/>
    </row>
    <row r="2817" spans="2:59" x14ac:dyDescent="0.25">
      <c r="B2817" s="17" t="s">
        <v>2831</v>
      </c>
      <c r="C2817" s="17" t="s">
        <v>7097</v>
      </c>
      <c r="D2817" s="17" t="s">
        <v>3462</v>
      </c>
      <c r="E2817" s="20" t="s">
        <v>7339</v>
      </c>
      <c r="F2817" s="20" t="s">
        <v>3150</v>
      </c>
      <c r="G2817" s="82" t="s">
        <v>7252</v>
      </c>
      <c r="H2817" s="85" t="s">
        <v>7278</v>
      </c>
      <c r="I2817" s="21" t="s">
        <v>7417</v>
      </c>
      <c r="J2817" s="21" t="s">
        <v>8988</v>
      </c>
      <c r="L2817" s="22">
        <v>44015</v>
      </c>
      <c r="M2817" s="98">
        <v>2819.45919999853</v>
      </c>
      <c r="N2817" s="94">
        <v>2819.45919999853</v>
      </c>
      <c r="O2817" s="94">
        <v>2990.7545000016698</v>
      </c>
      <c r="P2817" s="62">
        <f t="shared" si="43"/>
        <v>0.94272505483046365</v>
      </c>
      <c r="Q2817" s="22">
        <v>43881</v>
      </c>
      <c r="R2817" s="99">
        <v>636645.54200000002</v>
      </c>
      <c r="S2817" s="99">
        <v>372194.67082714802</v>
      </c>
      <c r="T2817" s="19"/>
      <c r="U2817" s="23">
        <v>-2.3510815390182E-3</v>
      </c>
      <c r="V2817" s="63">
        <v>-0.79312944071716596</v>
      </c>
      <c r="W2817" s="23">
        <v>5.6754833789454999E-2</v>
      </c>
      <c r="X2817" s="63">
        <v>-3.92728658572014</v>
      </c>
      <c r="Y2817" s="23">
        <v>4.7218559142493198E-2</v>
      </c>
      <c r="Z2817" s="63">
        <v>17.922459294844899</v>
      </c>
      <c r="AA2817" s="23">
        <v>0.25913407924235798</v>
      </c>
      <c r="AB2817" s="63">
        <v>42.820023633888901</v>
      </c>
      <c r="AC2817" s="23"/>
      <c r="AD2817" s="63"/>
      <c r="AE2817" s="23"/>
      <c r="AF2817" s="64"/>
      <c r="AG2817" s="23">
        <v>-7.3243237902715901E-3</v>
      </c>
      <c r="AH2817" s="63">
        <v>-6.8272581797864396</v>
      </c>
      <c r="AI2817" s="23">
        <v>6.58053912120522E-2</v>
      </c>
      <c r="AJ2817" s="63">
        <v>16.666652093408601</v>
      </c>
      <c r="AK2817" s="23">
        <v>0.40972959999984598</v>
      </c>
      <c r="AL2817" s="23">
        <v>0.27004264778224801</v>
      </c>
      <c r="AM2817" s="63">
        <v>63.035101441724699</v>
      </c>
      <c r="AN2817" s="19"/>
      <c r="AO2817" s="26">
        <v>3.9173283697891699E-2</v>
      </c>
      <c r="AP2817" s="26">
        <v>-6.5300485158368296E-2</v>
      </c>
      <c r="AQ2817" s="26">
        <v>0.14087126531929201</v>
      </c>
      <c r="AR2817" s="26">
        <v>-8.7552947958174601E-2</v>
      </c>
      <c r="AS2817" s="24">
        <v>8</v>
      </c>
      <c r="AT2817" s="24">
        <v>4</v>
      </c>
      <c r="AU2817" s="24">
        <v>7</v>
      </c>
      <c r="AV2817" s="25">
        <v>5</v>
      </c>
      <c r="AW2817" s="19"/>
      <c r="AX2817" s="29">
        <v>0.222440518727235</v>
      </c>
      <c r="AY2817" s="30">
        <v>1.2518543234091299</v>
      </c>
      <c r="AZ2817" s="30">
        <v>1.5109518825938699</v>
      </c>
      <c r="BA2817" s="30">
        <v>1.79624887259342</v>
      </c>
      <c r="BB2817" s="62">
        <v>2.2873787606258699E-2</v>
      </c>
      <c r="BC2817" s="108">
        <v>-27.962465658842099</v>
      </c>
      <c r="BD2817" s="22">
        <v>43881</v>
      </c>
      <c r="BE2817" s="22">
        <v>43913</v>
      </c>
      <c r="BF2817" s="24"/>
      <c r="BG2817" s="22"/>
    </row>
    <row r="2818" spans="2:59" x14ac:dyDescent="0.25">
      <c r="B2818" s="17" t="s">
        <v>2832</v>
      </c>
      <c r="C2818" s="17" t="s">
        <v>7098</v>
      </c>
      <c r="D2818" s="17" t="s">
        <v>3462</v>
      </c>
      <c r="E2818" s="20" t="s">
        <v>7292</v>
      </c>
      <c r="F2818" s="20" t="s">
        <v>3150</v>
      </c>
      <c r="G2818" s="82" t="s">
        <v>7252</v>
      </c>
      <c r="H2818" s="85" t="s">
        <v>7278</v>
      </c>
      <c r="I2818" s="21" t="s">
        <v>7417</v>
      </c>
      <c r="J2818" s="21" t="s">
        <v>8989</v>
      </c>
      <c r="L2818" s="22">
        <v>43872</v>
      </c>
      <c r="M2818" s="98"/>
      <c r="N2818" s="94"/>
      <c r="O2818" s="94">
        <v>1801.18459999934</v>
      </c>
      <c r="P2818" s="62">
        <f t="shared" si="43"/>
        <v>0</v>
      </c>
      <c r="Q2818" s="22">
        <v>43871</v>
      </c>
      <c r="R2818" s="99"/>
      <c r="S2818" s="99">
        <v>6249385.0825546896</v>
      </c>
      <c r="T2818" s="19"/>
      <c r="U2818" s="23"/>
      <c r="V2818" s="63"/>
      <c r="W2818" s="23"/>
      <c r="X2818" s="63"/>
      <c r="Y2818" s="23"/>
      <c r="Z2818" s="63"/>
      <c r="AA2818" s="23"/>
      <c r="AB2818" s="63"/>
      <c r="AC2818" s="23"/>
      <c r="AD2818" s="63"/>
      <c r="AE2818" s="23"/>
      <c r="AF2818" s="64"/>
      <c r="AG2818" s="23"/>
      <c r="AH2818" s="63"/>
      <c r="AI2818" s="23"/>
      <c r="AJ2818" s="63"/>
      <c r="AK2818" s="23"/>
      <c r="AL2818" s="23"/>
      <c r="AM2818" s="63"/>
      <c r="AN2818" s="19"/>
      <c r="AO2818" s="26">
        <v>3.7006510425271699E-2</v>
      </c>
      <c r="AP2818" s="26">
        <v>-2.4107194909447599E-2</v>
      </c>
      <c r="AQ2818" s="26">
        <v>0.13770578777446599</v>
      </c>
      <c r="AR2818" s="26">
        <v>-5.8170822350803099E-2</v>
      </c>
      <c r="AS2818" s="24"/>
      <c r="AT2818" s="24"/>
      <c r="AU2818" s="24"/>
      <c r="AV2818" s="25"/>
      <c r="AW2818" s="19"/>
      <c r="AX2818" s="29"/>
      <c r="AY2818" s="30"/>
      <c r="AZ2818" s="30"/>
      <c r="BA2818" s="30"/>
      <c r="BB2818" s="62"/>
      <c r="BC2818" s="108">
        <v>-8.1979012922238308</v>
      </c>
      <c r="BD2818" s="22">
        <v>43797</v>
      </c>
      <c r="BE2818" s="22">
        <v>43817</v>
      </c>
      <c r="BF2818" s="24">
        <v>51</v>
      </c>
      <c r="BG2818" s="22">
        <v>43868</v>
      </c>
    </row>
    <row r="2819" spans="2:59" x14ac:dyDescent="0.25">
      <c r="B2819" s="17" t="s">
        <v>2833</v>
      </c>
      <c r="C2819" s="17" t="s">
        <v>7099</v>
      </c>
      <c r="D2819" s="17" t="s">
        <v>3462</v>
      </c>
      <c r="E2819" s="20" t="s">
        <v>7321</v>
      </c>
      <c r="F2819" s="20" t="s">
        <v>3150</v>
      </c>
      <c r="G2819" s="82" t="s">
        <v>7252</v>
      </c>
      <c r="H2819" s="85" t="s">
        <v>7278</v>
      </c>
      <c r="I2819" s="21" t="s">
        <v>7417</v>
      </c>
      <c r="J2819" s="21" t="s">
        <v>2982</v>
      </c>
      <c r="L2819" s="22">
        <v>44015</v>
      </c>
      <c r="M2819" s="98">
        <v>834.06109999958403</v>
      </c>
      <c r="N2819" s="94">
        <v>834.06109999958403</v>
      </c>
      <c r="O2819" s="94"/>
      <c r="P2819" s="62" t="str">
        <f t="shared" si="43"/>
        <v/>
      </c>
      <c r="Q2819" s="22"/>
      <c r="R2819" s="99">
        <v>25152716.169</v>
      </c>
      <c r="S2819" s="99"/>
      <c r="T2819" s="19"/>
      <c r="U2819" s="23">
        <v>-2.4631614151076099E-3</v>
      </c>
      <c r="V2819" s="63">
        <v>-0.804337428326107</v>
      </c>
      <c r="W2819" s="23">
        <v>5.3199471467451097E-2</v>
      </c>
      <c r="X2819" s="63">
        <v>-4.2828228179205299</v>
      </c>
      <c r="Y2819" s="23"/>
      <c r="Z2819" s="63"/>
      <c r="AA2819" s="23"/>
      <c r="AB2819" s="63"/>
      <c r="AC2819" s="23"/>
      <c r="AD2819" s="63"/>
      <c r="AE2819" s="23"/>
      <c r="AF2819" s="64"/>
      <c r="AG2819" s="23">
        <v>-7.6587900302911302E-3</v>
      </c>
      <c r="AH2819" s="63">
        <v>-6.8607048037883898</v>
      </c>
      <c r="AI2819" s="23"/>
      <c r="AJ2819" s="63"/>
      <c r="AK2819" s="23">
        <v>-5.1836744159154499E-2</v>
      </c>
      <c r="AL2819" s="23">
        <v>-0.123225902566483</v>
      </c>
      <c r="AM2819" s="63">
        <v>4.8190251366540897</v>
      </c>
      <c r="AN2819" s="19"/>
      <c r="AO2819" s="26">
        <v>3.9056575355061803E-2</v>
      </c>
      <c r="AP2819" s="26">
        <v>-6.5405490421690096E-2</v>
      </c>
      <c r="AQ2819" s="26">
        <v>0.105570021929452</v>
      </c>
      <c r="AR2819" s="26">
        <v>-9.0724688369809903E-2</v>
      </c>
      <c r="AS2819" s="24"/>
      <c r="AT2819" s="24"/>
      <c r="AU2819" s="24"/>
      <c r="AV2819" s="25"/>
      <c r="AW2819" s="19"/>
      <c r="AX2819" s="29"/>
      <c r="AY2819" s="30"/>
      <c r="AZ2819" s="30"/>
      <c r="BA2819" s="30"/>
      <c r="BB2819" s="62"/>
      <c r="BC2819" s="108">
        <v>-28.220945576729701</v>
      </c>
      <c r="BD2819" s="22">
        <v>43881</v>
      </c>
      <c r="BE2819" s="22">
        <v>43913</v>
      </c>
      <c r="BF2819" s="24"/>
      <c r="BG2819" s="22"/>
    </row>
    <row r="2820" spans="2:59" x14ac:dyDescent="0.25">
      <c r="B2820" s="17" t="s">
        <v>2834</v>
      </c>
      <c r="C2820" s="17" t="s">
        <v>7100</v>
      </c>
      <c r="D2820" s="17" t="s">
        <v>3462</v>
      </c>
      <c r="E2820" s="20" t="s">
        <v>7322</v>
      </c>
      <c r="F2820" s="20" t="s">
        <v>3150</v>
      </c>
      <c r="G2820" s="82" t="s">
        <v>7252</v>
      </c>
      <c r="H2820" s="85" t="s">
        <v>7278</v>
      </c>
      <c r="I2820" s="21" t="s">
        <v>7417</v>
      </c>
      <c r="J2820" s="21" t="s">
        <v>8990</v>
      </c>
      <c r="L2820" s="22">
        <v>44015</v>
      </c>
      <c r="M2820" s="98">
        <v>7661.9538000002503</v>
      </c>
      <c r="N2820" s="94">
        <v>7661.9538000002503</v>
      </c>
      <c r="O2820" s="94">
        <v>8198.6306000053901</v>
      </c>
      <c r="P2820" s="62">
        <f t="shared" si="43"/>
        <v>0.93454067804874796</v>
      </c>
      <c r="Q2820" s="22">
        <v>43881</v>
      </c>
      <c r="R2820" s="99">
        <v>10715491.122</v>
      </c>
      <c r="S2820" s="99">
        <v>9541180.0954531208</v>
      </c>
      <c r="T2820" s="19"/>
      <c r="U2820" s="23">
        <v>-2.4160114362530298E-3</v>
      </c>
      <c r="V2820" s="63">
        <v>-0.79962243044064996</v>
      </c>
      <c r="W2820" s="23">
        <v>5.4693874426447998E-2</v>
      </c>
      <c r="X2820" s="63">
        <v>-4.13338252202084</v>
      </c>
      <c r="Y2820" s="23">
        <v>3.4889493072114398E-2</v>
      </c>
      <c r="Z2820" s="63">
        <v>16.689552687807002</v>
      </c>
      <c r="AA2820" s="23">
        <v>0.22950027011771501</v>
      </c>
      <c r="AB2820" s="63">
        <v>39.856642721453703</v>
      </c>
      <c r="AC2820" s="23">
        <v>0.38471012368274399</v>
      </c>
      <c r="AD2820" s="63">
        <v>58.538309615803897</v>
      </c>
      <c r="AE2820" s="23">
        <v>0.514597420957289</v>
      </c>
      <c r="AF2820" s="64">
        <v>63.653083679673699</v>
      </c>
      <c r="AG2820" s="23">
        <v>-7.5181021848038697E-3</v>
      </c>
      <c r="AH2820" s="63">
        <v>-6.8466360192396696</v>
      </c>
      <c r="AI2820" s="23">
        <v>5.30519125150022E-2</v>
      </c>
      <c r="AJ2820" s="63">
        <v>15.3913042237109</v>
      </c>
      <c r="AK2820" s="23">
        <v>1.6146265040477701</v>
      </c>
      <c r="AL2820" s="23">
        <v>6.1721693045910797E-2</v>
      </c>
      <c r="AM2820" s="63">
        <v>27.5630598964635</v>
      </c>
      <c r="AN2820" s="19"/>
      <c r="AO2820" s="26">
        <v>3.9105664487578899E-2</v>
      </c>
      <c r="AP2820" s="26">
        <v>-6.5361312692402904E-2</v>
      </c>
      <c r="AQ2820" s="26">
        <v>0.13864610961172699</v>
      </c>
      <c r="AR2820" s="26">
        <v>-8.9391716584068498E-2</v>
      </c>
      <c r="AS2820" s="24">
        <v>8</v>
      </c>
      <c r="AT2820" s="24">
        <v>4</v>
      </c>
      <c r="AU2820" s="24">
        <v>7</v>
      </c>
      <c r="AV2820" s="25">
        <v>5</v>
      </c>
      <c r="AW2820" s="19"/>
      <c r="AX2820" s="29">
        <v>0.222423178743338</v>
      </c>
      <c r="AY2820" s="30">
        <v>1.1237403415070699</v>
      </c>
      <c r="AZ2820" s="30">
        <v>1.40783963095237</v>
      </c>
      <c r="BA2820" s="30">
        <v>1.6058296105438801</v>
      </c>
      <c r="BB2820" s="62">
        <v>2.28694441360494E-2</v>
      </c>
      <c r="BC2820" s="108">
        <v>-28.112311829259902</v>
      </c>
      <c r="BD2820" s="22">
        <v>43881</v>
      </c>
      <c r="BE2820" s="22">
        <v>43913</v>
      </c>
      <c r="BF2820" s="24"/>
      <c r="BG2820" s="22"/>
    </row>
    <row r="2821" spans="2:59" x14ac:dyDescent="0.25">
      <c r="B2821" s="17" t="s">
        <v>2835</v>
      </c>
      <c r="C2821" s="17" t="s">
        <v>7101</v>
      </c>
      <c r="D2821" s="17" t="s">
        <v>3463</v>
      </c>
      <c r="E2821" s="20" t="s">
        <v>7289</v>
      </c>
      <c r="F2821" s="20" t="s">
        <v>3150</v>
      </c>
      <c r="G2821" s="82" t="s">
        <v>7250</v>
      </c>
      <c r="H2821" s="85" t="s">
        <v>7278</v>
      </c>
      <c r="I2821" s="21" t="s">
        <v>7417</v>
      </c>
      <c r="J2821" s="21" t="s">
        <v>8991</v>
      </c>
      <c r="L2821" s="22">
        <v>43886</v>
      </c>
      <c r="M2821" s="98"/>
      <c r="N2821" s="94"/>
      <c r="O2821" s="94">
        <v>1176.68249999918</v>
      </c>
      <c r="P2821" s="62">
        <f t="shared" ref="P2821:P2884" si="44">IFERROR(N2821/O2821,"")</f>
        <v>0</v>
      </c>
      <c r="Q2821" s="22">
        <v>43797</v>
      </c>
      <c r="R2821" s="99"/>
      <c r="S2821" s="99">
        <v>11308858.4453125</v>
      </c>
      <c r="T2821" s="19"/>
      <c r="U2821" s="23"/>
      <c r="V2821" s="63"/>
      <c r="W2821" s="23"/>
      <c r="X2821" s="63"/>
      <c r="Y2821" s="23"/>
      <c r="Z2821" s="63"/>
      <c r="AA2821" s="23"/>
      <c r="AB2821" s="63"/>
      <c r="AC2821" s="23"/>
      <c r="AD2821" s="63"/>
      <c r="AE2821" s="23"/>
      <c r="AF2821" s="64"/>
      <c r="AG2821" s="23"/>
      <c r="AH2821" s="63"/>
      <c r="AI2821" s="23"/>
      <c r="AJ2821" s="63"/>
      <c r="AK2821" s="23"/>
      <c r="AL2821" s="23"/>
      <c r="AM2821" s="63"/>
      <c r="AN2821" s="19"/>
      <c r="AO2821" s="26">
        <v>3.3787505319196498E-2</v>
      </c>
      <c r="AP2821" s="26">
        <v>-3.6589018157428703E-2</v>
      </c>
      <c r="AQ2821" s="26">
        <v>0.122400953370816</v>
      </c>
      <c r="AR2821" s="26">
        <v>-5.9110552158963402E-2</v>
      </c>
      <c r="AS2821" s="24"/>
      <c r="AT2821" s="24"/>
      <c r="AU2821" s="24"/>
      <c r="AV2821" s="25"/>
      <c r="AW2821" s="19"/>
      <c r="AX2821" s="29"/>
      <c r="AY2821" s="30"/>
      <c r="AZ2821" s="30"/>
      <c r="BA2821" s="30"/>
      <c r="BB2821" s="62"/>
      <c r="BC2821" s="108">
        <v>-8.9517265702452296</v>
      </c>
      <c r="BD2821" s="22">
        <v>43797</v>
      </c>
      <c r="BE2821" s="22">
        <v>43826</v>
      </c>
      <c r="BF2821" s="24"/>
      <c r="BG2821" s="22"/>
    </row>
    <row r="2822" spans="2:59" x14ac:dyDescent="0.25">
      <c r="B2822" s="17" t="s">
        <v>2836</v>
      </c>
      <c r="C2822" s="17" t="s">
        <v>7102</v>
      </c>
      <c r="D2822" s="17" t="s">
        <v>3463</v>
      </c>
      <c r="E2822" s="20" t="s">
        <v>7290</v>
      </c>
      <c r="F2822" s="20" t="s">
        <v>3150</v>
      </c>
      <c r="G2822" s="82" t="s">
        <v>7250</v>
      </c>
      <c r="H2822" s="85" t="s">
        <v>7278</v>
      </c>
      <c r="I2822" s="21" t="s">
        <v>7417</v>
      </c>
      <c r="J2822" s="21" t="s">
        <v>8992</v>
      </c>
      <c r="L2822" s="22">
        <v>44015</v>
      </c>
      <c r="M2822" s="98">
        <v>2356.74850000069</v>
      </c>
      <c r="N2822" s="94">
        <v>2356.74850000069</v>
      </c>
      <c r="O2822" s="94">
        <v>2770.2148000001898</v>
      </c>
      <c r="P2822" s="62">
        <f t="shared" si="44"/>
        <v>0.85074576166459315</v>
      </c>
      <c r="Q2822" s="22">
        <v>43881</v>
      </c>
      <c r="R2822" s="99">
        <v>1791739.412</v>
      </c>
      <c r="S2822" s="99">
        <v>1759716.7545507799</v>
      </c>
      <c r="T2822" s="19"/>
      <c r="U2822" s="23">
        <v>-2.5732716039783602E-3</v>
      </c>
      <c r="V2822" s="63">
        <v>-0.815348447213182</v>
      </c>
      <c r="W2822" s="23">
        <v>4.9991784744634104E-3</v>
      </c>
      <c r="X2822" s="63">
        <v>-9.1028521172265808</v>
      </c>
      <c r="Y2822" s="23">
        <v>-7.5787765205896002E-2</v>
      </c>
      <c r="Z2822" s="63">
        <v>5.6218268599914198</v>
      </c>
      <c r="AA2822" s="23">
        <v>7.2400540160742793E-2</v>
      </c>
      <c r="AB2822" s="63">
        <v>24.146669725742001</v>
      </c>
      <c r="AC2822" s="23">
        <v>0.11264491834488601</v>
      </c>
      <c r="AD2822" s="63">
        <v>31.3317890820326</v>
      </c>
      <c r="AE2822" s="23">
        <v>0.198662938768393</v>
      </c>
      <c r="AF2822" s="64">
        <v>32.0596354607842</v>
      </c>
      <c r="AG2822" s="23">
        <v>-2.29958748359422E-2</v>
      </c>
      <c r="AH2822" s="63">
        <v>-8.3944132843462302</v>
      </c>
      <c r="AI2822" s="23">
        <v>-6.5713698657418704E-2</v>
      </c>
      <c r="AJ2822" s="63">
        <v>3.5147431064615402</v>
      </c>
      <c r="AK2822" s="23">
        <v>1.80698963792296</v>
      </c>
      <c r="AL2822" s="23">
        <v>0.123766149956355</v>
      </c>
      <c r="AM2822" s="63">
        <v>179.25579729396799</v>
      </c>
      <c r="AN2822" s="19"/>
      <c r="AO2822" s="26">
        <v>7.7101051585486899E-2</v>
      </c>
      <c r="AP2822" s="26">
        <v>-0.10188852252395</v>
      </c>
      <c r="AQ2822" s="26">
        <v>0.125477474954096</v>
      </c>
      <c r="AR2822" s="26">
        <v>-0.160636835074984</v>
      </c>
      <c r="AS2822" s="24">
        <v>7</v>
      </c>
      <c r="AT2822" s="24">
        <v>5</v>
      </c>
      <c r="AU2822" s="24">
        <v>6</v>
      </c>
      <c r="AV2822" s="25">
        <v>6</v>
      </c>
      <c r="AW2822" s="19"/>
      <c r="AX2822" s="29">
        <v>0.32108027918729898</v>
      </c>
      <c r="AY2822" s="30">
        <v>0.34442543662862601</v>
      </c>
      <c r="AZ2822" s="30">
        <v>0.88927041165697995</v>
      </c>
      <c r="BA2822" s="30">
        <v>0.477178173887296</v>
      </c>
      <c r="BB2822" s="62">
        <v>3.2883582675240199E-2</v>
      </c>
      <c r="BC2822" s="108">
        <v>-36.677029521320897</v>
      </c>
      <c r="BD2822" s="22">
        <v>43881</v>
      </c>
      <c r="BE2822" s="22">
        <v>43913</v>
      </c>
      <c r="BF2822" s="24"/>
      <c r="BG2822" s="22"/>
    </row>
    <row r="2823" spans="2:59" x14ac:dyDescent="0.25">
      <c r="B2823" s="17" t="s">
        <v>2837</v>
      </c>
      <c r="C2823" s="17" t="s">
        <v>7103</v>
      </c>
      <c r="D2823" s="17" t="s">
        <v>3463</v>
      </c>
      <c r="E2823" s="20" t="s">
        <v>7292</v>
      </c>
      <c r="F2823" s="20" t="s">
        <v>3150</v>
      </c>
      <c r="G2823" s="82" t="s">
        <v>7250</v>
      </c>
      <c r="H2823" s="85" t="s">
        <v>7278</v>
      </c>
      <c r="I2823" s="21" t="s">
        <v>7417</v>
      </c>
      <c r="J2823" s="21" t="s">
        <v>8993</v>
      </c>
      <c r="L2823" s="22">
        <v>43886</v>
      </c>
      <c r="M2823" s="98"/>
      <c r="N2823" s="94"/>
      <c r="O2823" s="94">
        <v>1000</v>
      </c>
      <c r="P2823" s="62">
        <f t="shared" si="44"/>
        <v>0</v>
      </c>
      <c r="Q2823" s="22">
        <v>43886</v>
      </c>
      <c r="R2823" s="99"/>
      <c r="S2823" s="99">
        <v>0</v>
      </c>
      <c r="T2823" s="19"/>
      <c r="U2823" s="23"/>
      <c r="V2823" s="63"/>
      <c r="W2823" s="23"/>
      <c r="X2823" s="63"/>
      <c r="Y2823" s="23"/>
      <c r="Z2823" s="63"/>
      <c r="AA2823" s="23"/>
      <c r="AB2823" s="63"/>
      <c r="AC2823" s="23"/>
      <c r="AD2823" s="63"/>
      <c r="AE2823" s="23"/>
      <c r="AF2823" s="64"/>
      <c r="AG2823" s="23"/>
      <c r="AH2823" s="63"/>
      <c r="AI2823" s="23"/>
      <c r="AJ2823" s="63"/>
      <c r="AK2823" s="23"/>
      <c r="AL2823" s="23"/>
      <c r="AM2823" s="63"/>
      <c r="AN2823" s="19"/>
      <c r="AO2823" s="26">
        <v>0</v>
      </c>
      <c r="AP2823" s="26">
        <v>0</v>
      </c>
      <c r="AQ2823" s="26">
        <v>0</v>
      </c>
      <c r="AR2823" s="26">
        <v>0</v>
      </c>
      <c r="AS2823" s="24"/>
      <c r="AT2823" s="24"/>
      <c r="AU2823" s="24"/>
      <c r="AV2823" s="25"/>
      <c r="AW2823" s="19"/>
      <c r="AX2823" s="29"/>
      <c r="AY2823" s="30"/>
      <c r="AZ2823" s="30"/>
      <c r="BA2823" s="30"/>
      <c r="BB2823" s="62"/>
      <c r="BC2823" s="108">
        <v>0</v>
      </c>
      <c r="BD2823" s="22">
        <v>43650</v>
      </c>
      <c r="BE2823" s="22"/>
      <c r="BF2823" s="24"/>
      <c r="BG2823" s="22"/>
    </row>
    <row r="2824" spans="2:59" x14ac:dyDescent="0.25">
      <c r="B2824" s="17" t="s">
        <v>2838</v>
      </c>
      <c r="C2824" s="17" t="s">
        <v>7104</v>
      </c>
      <c r="D2824" s="17" t="s">
        <v>3463</v>
      </c>
      <c r="E2824" s="20" t="s">
        <v>7321</v>
      </c>
      <c r="F2824" s="20" t="s">
        <v>3150</v>
      </c>
      <c r="G2824" s="82" t="s">
        <v>7250</v>
      </c>
      <c r="H2824" s="85" t="s">
        <v>7278</v>
      </c>
      <c r="I2824" s="21" t="s">
        <v>7417</v>
      </c>
      <c r="J2824" s="21" t="s">
        <v>2982</v>
      </c>
      <c r="L2824" s="22">
        <v>44015</v>
      </c>
      <c r="M2824" s="98">
        <v>990.16100000031304</v>
      </c>
      <c r="N2824" s="94">
        <v>990.16100000031304</v>
      </c>
      <c r="O2824" s="94"/>
      <c r="P2824" s="62" t="str">
        <f t="shared" si="44"/>
        <v/>
      </c>
      <c r="Q2824" s="22"/>
      <c r="R2824" s="99">
        <v>9866378.7990000006</v>
      </c>
      <c r="S2824" s="99"/>
      <c r="T2824" s="19"/>
      <c r="U2824" s="23">
        <v>-2.6470881521163401E-3</v>
      </c>
      <c r="V2824" s="63">
        <v>-0.82273010202698105</v>
      </c>
      <c r="W2824" s="23">
        <v>2.7711480179277701E-3</v>
      </c>
      <c r="X2824" s="63">
        <v>-9.3256551628728594</v>
      </c>
      <c r="Y2824" s="23"/>
      <c r="Z2824" s="63"/>
      <c r="AA2824" s="23"/>
      <c r="AB2824" s="63"/>
      <c r="AC2824" s="23"/>
      <c r="AD2824" s="63"/>
      <c r="AE2824" s="23"/>
      <c r="AF2824" s="64"/>
      <c r="AG2824" s="23">
        <v>-2.3212683542624301E-2</v>
      </c>
      <c r="AH2824" s="63">
        <v>-8.4160941550217103</v>
      </c>
      <c r="AI2824" s="23"/>
      <c r="AJ2824" s="63"/>
      <c r="AK2824" s="23">
        <v>-8.6996303303749301E-2</v>
      </c>
      <c r="AL2824" s="23">
        <v>-0.22065613629471001</v>
      </c>
      <c r="AM2824" s="63">
        <v>-6.4361730203017897</v>
      </c>
      <c r="AN2824" s="19"/>
      <c r="AO2824" s="26">
        <v>7.7021382550810799E-2</v>
      </c>
      <c r="AP2824" s="26">
        <v>-0.102087858996092</v>
      </c>
      <c r="AQ2824" s="26">
        <v>0.115671980467596</v>
      </c>
      <c r="AR2824" s="26">
        <v>-0.16255978600384</v>
      </c>
      <c r="AS2824" s="24"/>
      <c r="AT2824" s="24"/>
      <c r="AU2824" s="24"/>
      <c r="AV2824" s="25"/>
      <c r="AW2824" s="19"/>
      <c r="AX2824" s="29"/>
      <c r="AY2824" s="30"/>
      <c r="AZ2824" s="30"/>
      <c r="BA2824" s="30"/>
      <c r="BB2824" s="62"/>
      <c r="BC2824" s="108">
        <v>-31.528286571556201</v>
      </c>
      <c r="BD2824" s="22">
        <v>43887</v>
      </c>
      <c r="BE2824" s="22">
        <v>43913</v>
      </c>
      <c r="BF2824" s="24"/>
      <c r="BG2824" s="22"/>
    </row>
    <row r="2825" spans="2:59" x14ac:dyDescent="0.25">
      <c r="B2825" s="17" t="s">
        <v>2839</v>
      </c>
      <c r="C2825" s="17" t="s">
        <v>7105</v>
      </c>
      <c r="D2825" s="17" t="s">
        <v>3463</v>
      </c>
      <c r="E2825" s="20" t="s">
        <v>7322</v>
      </c>
      <c r="F2825" s="20" t="s">
        <v>3150</v>
      </c>
      <c r="G2825" s="82" t="s">
        <v>7250</v>
      </c>
      <c r="H2825" s="85" t="s">
        <v>7278</v>
      </c>
      <c r="I2825" s="21" t="s">
        <v>7417</v>
      </c>
      <c r="J2825" s="21" t="s">
        <v>8994</v>
      </c>
      <c r="L2825" s="22">
        <v>44015</v>
      </c>
      <c r="M2825" s="98">
        <v>2704.19049999863</v>
      </c>
      <c r="N2825" s="94">
        <v>2704.19049999863</v>
      </c>
      <c r="O2825" s="94">
        <v>3190.0122000016299</v>
      </c>
      <c r="P2825" s="62">
        <f t="shared" si="44"/>
        <v>0.84770537868076123</v>
      </c>
      <c r="Q2825" s="22">
        <v>43881</v>
      </c>
      <c r="R2825" s="99">
        <v>2656355.4530000002</v>
      </c>
      <c r="S2825" s="99">
        <v>2988920.6259453101</v>
      </c>
      <c r="T2825" s="19"/>
      <c r="U2825" s="23">
        <v>-2.59991786151659E-3</v>
      </c>
      <c r="V2825" s="63">
        <v>-0.81801307296700498</v>
      </c>
      <c r="W2825" s="23">
        <v>4.19392247749784E-3</v>
      </c>
      <c r="X2825" s="63">
        <v>-9.1833777169231308</v>
      </c>
      <c r="Y2825" s="23">
        <v>-8.0270755473029601E-2</v>
      </c>
      <c r="Z2825" s="63">
        <v>5.1735278332780599</v>
      </c>
      <c r="AA2825" s="23">
        <v>6.1965900493305498E-2</v>
      </c>
      <c r="AB2825" s="63">
        <v>23.103205758990999</v>
      </c>
      <c r="AC2825" s="23">
        <v>9.11274147311633E-2</v>
      </c>
      <c r="AD2825" s="63">
        <v>29.180038720660399</v>
      </c>
      <c r="AE2825" s="23">
        <v>0.16407556849473601</v>
      </c>
      <c r="AF2825" s="64">
        <v>28.6008984334476</v>
      </c>
      <c r="AG2825" s="23">
        <v>-2.3074164690115102E-2</v>
      </c>
      <c r="AH2825" s="63">
        <v>-8.4022422697744297</v>
      </c>
      <c r="AI2825" s="23">
        <v>-7.0320040064907496E-2</v>
      </c>
      <c r="AJ2825" s="63">
        <v>3.0541089657126599</v>
      </c>
      <c r="AK2825" s="23">
        <v>1.58257695136126</v>
      </c>
      <c r="AL2825" s="23">
        <v>0.11322963074053401</v>
      </c>
      <c r="AM2825" s="63">
        <v>156.81452863779899</v>
      </c>
      <c r="AN2825" s="19"/>
      <c r="AO2825" s="26">
        <v>7.7072293532182798E-2</v>
      </c>
      <c r="AP2825" s="26">
        <v>-0.101960497220716</v>
      </c>
      <c r="AQ2825" s="26">
        <v>0.124575964020623</v>
      </c>
      <c r="AR2825" s="26">
        <v>-0.161331707927166</v>
      </c>
      <c r="AS2825" s="24">
        <v>7</v>
      </c>
      <c r="AT2825" s="24">
        <v>5</v>
      </c>
      <c r="AU2825" s="24">
        <v>6</v>
      </c>
      <c r="AV2825" s="25">
        <v>6</v>
      </c>
      <c r="AW2825" s="19"/>
      <c r="AX2825" s="29">
        <v>0.32107794603099998</v>
      </c>
      <c r="AY2825" s="30">
        <v>0.31250646506896401</v>
      </c>
      <c r="AZ2825" s="30">
        <v>0.85233347711255203</v>
      </c>
      <c r="BA2825" s="30">
        <v>0.43247307170167898</v>
      </c>
      <c r="BB2825" s="62">
        <v>3.2881845266347201E-2</v>
      </c>
      <c r="BC2825" s="108">
        <v>-36.731141655240201</v>
      </c>
      <c r="BD2825" s="22">
        <v>43881</v>
      </c>
      <c r="BE2825" s="22">
        <v>43913</v>
      </c>
      <c r="BF2825" s="24"/>
      <c r="BG2825" s="22"/>
    </row>
    <row r="2826" spans="2:59" x14ac:dyDescent="0.25">
      <c r="B2826" s="17" t="s">
        <v>2840</v>
      </c>
      <c r="C2826" s="17" t="s">
        <v>7106</v>
      </c>
      <c r="D2826" s="17" t="s">
        <v>3464</v>
      </c>
      <c r="E2826" s="20" t="s">
        <v>7289</v>
      </c>
      <c r="F2826" s="20" t="s">
        <v>3159</v>
      </c>
      <c r="G2826" s="82" t="s">
        <v>7250</v>
      </c>
      <c r="H2826" s="85" t="s">
        <v>7278</v>
      </c>
      <c r="I2826" s="21" t="s">
        <v>7417</v>
      </c>
      <c r="J2826" s="21" t="s">
        <v>8995</v>
      </c>
      <c r="L2826" s="22">
        <v>44015</v>
      </c>
      <c r="M2826" s="98">
        <v>1641.52529999986</v>
      </c>
      <c r="N2826" s="94">
        <v>1641.52529999986</v>
      </c>
      <c r="O2826" s="94">
        <v>1782.3369999993599</v>
      </c>
      <c r="P2826" s="62">
        <f t="shared" si="44"/>
        <v>0.92099602937067993</v>
      </c>
      <c r="Q2826" s="22">
        <v>43881</v>
      </c>
      <c r="R2826" s="99">
        <v>959286.65800000005</v>
      </c>
      <c r="S2826" s="99">
        <v>766222.54020214803</v>
      </c>
      <c r="T2826" s="19"/>
      <c r="U2826" s="23">
        <v>-4.5821261965102202E-3</v>
      </c>
      <c r="V2826" s="63">
        <v>-1.0162339064663699</v>
      </c>
      <c r="W2826" s="23">
        <v>4.8037158490842599E-2</v>
      </c>
      <c r="X2826" s="63">
        <v>-4.79905411558138</v>
      </c>
      <c r="Y2826" s="23">
        <v>1.28918817663362E-2</v>
      </c>
      <c r="Z2826" s="63">
        <v>14.489791557221899</v>
      </c>
      <c r="AA2826" s="23">
        <v>0.193539629159204</v>
      </c>
      <c r="AB2826" s="63">
        <v>36.260578625602598</v>
      </c>
      <c r="AC2826" s="23">
        <v>0.31293391537124998</v>
      </c>
      <c r="AD2826" s="63">
        <v>51.360688784683603</v>
      </c>
      <c r="AE2826" s="23">
        <v>0.41375970486144098</v>
      </c>
      <c r="AF2826" s="64">
        <v>53.569312070088898</v>
      </c>
      <c r="AG2826" s="23">
        <v>-9.3227239458428795E-3</v>
      </c>
      <c r="AH2826" s="63">
        <v>-7.0270981953435703</v>
      </c>
      <c r="AI2826" s="23">
        <v>3.0045619367228899E-2</v>
      </c>
      <c r="AJ2826" s="63">
        <v>13.0906749089336</v>
      </c>
      <c r="AK2826" s="23">
        <v>1.79261206852505</v>
      </c>
      <c r="AL2826" s="23">
        <v>9.0065029329707599E-2</v>
      </c>
      <c r="AM2826" s="63">
        <v>102.50057000981199</v>
      </c>
      <c r="AN2826" s="19"/>
      <c r="AO2826" s="26">
        <v>6.2879844050257802E-2</v>
      </c>
      <c r="AP2826" s="26">
        <v>-7.3557123521823101E-2</v>
      </c>
      <c r="AQ2826" s="26">
        <v>0.135272648505634</v>
      </c>
      <c r="AR2826" s="26">
        <v>-8.0614950619783493E-2</v>
      </c>
      <c r="AS2826" s="24">
        <v>7</v>
      </c>
      <c r="AT2826" s="24">
        <v>5</v>
      </c>
      <c r="AU2826" s="24">
        <v>7</v>
      </c>
      <c r="AV2826" s="25">
        <v>5</v>
      </c>
      <c r="AW2826" s="19"/>
      <c r="AX2826" s="29">
        <v>0.231870209542685</v>
      </c>
      <c r="AY2826" s="30">
        <v>0.90156541731721496</v>
      </c>
      <c r="AZ2826" s="30">
        <v>1.26664187209099</v>
      </c>
      <c r="BA2826" s="30">
        <v>1.2809952537954801</v>
      </c>
      <c r="BB2826" s="62">
        <v>2.3858487906691199E-2</v>
      </c>
      <c r="BC2826" s="108">
        <v>-28.494420527626101</v>
      </c>
      <c r="BD2826" s="22">
        <v>43881</v>
      </c>
      <c r="BE2826" s="22">
        <v>43913</v>
      </c>
      <c r="BF2826" s="24"/>
      <c r="BG2826" s="22"/>
    </row>
    <row r="2827" spans="2:59" x14ac:dyDescent="0.25">
      <c r="B2827" s="17" t="s">
        <v>2841</v>
      </c>
      <c r="C2827" s="17" t="s">
        <v>7107</v>
      </c>
      <c r="D2827" s="17" t="s">
        <v>3464</v>
      </c>
      <c r="E2827" s="20" t="s">
        <v>7290</v>
      </c>
      <c r="F2827" s="20" t="s">
        <v>3159</v>
      </c>
      <c r="G2827" s="82" t="s">
        <v>7250</v>
      </c>
      <c r="H2827" s="85" t="s">
        <v>7278</v>
      </c>
      <c r="I2827" s="21" t="s">
        <v>7417</v>
      </c>
      <c r="J2827" s="21" t="s">
        <v>8996</v>
      </c>
      <c r="L2827" s="22">
        <v>44015</v>
      </c>
      <c r="M2827" s="98">
        <v>3246.3627999983701</v>
      </c>
      <c r="N2827" s="94">
        <v>3246.3627999983701</v>
      </c>
      <c r="O2827" s="94">
        <v>3488.9400000013402</v>
      </c>
      <c r="P2827" s="62">
        <f t="shared" si="44"/>
        <v>0.93047252173930284</v>
      </c>
      <c r="Q2827" s="22">
        <v>43881</v>
      </c>
      <c r="R2827" s="99">
        <v>9600207.5260000005</v>
      </c>
      <c r="S2827" s="99">
        <v>8776086.5795468707</v>
      </c>
      <c r="T2827" s="19"/>
      <c r="U2827" s="23">
        <v>-4.5061149648972804E-3</v>
      </c>
      <c r="V2827" s="63">
        <v>-1.0086327833050699</v>
      </c>
      <c r="W2827" s="23">
        <v>5.0441814144505798E-2</v>
      </c>
      <c r="X2827" s="63">
        <v>-4.5585885502150596</v>
      </c>
      <c r="Y2827" s="23">
        <v>2.7073231691247202E-2</v>
      </c>
      <c r="Z2827" s="63">
        <v>15.907926549713</v>
      </c>
      <c r="AA2827" s="23">
        <v>0.22738149199722099</v>
      </c>
      <c r="AB2827" s="63">
        <v>39.644764909404302</v>
      </c>
      <c r="AC2827" s="23">
        <v>0.38833579294267101</v>
      </c>
      <c r="AD2827" s="63">
        <v>58.900876541796599</v>
      </c>
      <c r="AE2827" s="23">
        <v>0.53721918106195499</v>
      </c>
      <c r="AF2827" s="64">
        <v>65.915259690140402</v>
      </c>
      <c r="AG2827" s="23">
        <v>-9.0957046149924298E-3</v>
      </c>
      <c r="AH2827" s="63">
        <v>-7.0043962622585196</v>
      </c>
      <c r="AI2827" s="23">
        <v>4.4706477205181699E-2</v>
      </c>
      <c r="AJ2827" s="63">
        <v>14.5567606927216</v>
      </c>
      <c r="AK2827" s="23">
        <v>3.07103168930393</v>
      </c>
      <c r="AL2827" s="23">
        <v>0.125118097952509</v>
      </c>
      <c r="AM2827" s="63">
        <v>230.34253208781601</v>
      </c>
      <c r="AN2827" s="19"/>
      <c r="AO2827" s="26">
        <v>6.2961030320366304E-2</v>
      </c>
      <c r="AP2827" s="26">
        <v>-7.3486349818267599E-2</v>
      </c>
      <c r="AQ2827" s="26">
        <v>0.13787735119694799</v>
      </c>
      <c r="AR2827" s="26">
        <v>-7.84350369358435E-2</v>
      </c>
      <c r="AS2827" s="24">
        <v>7</v>
      </c>
      <c r="AT2827" s="24">
        <v>5</v>
      </c>
      <c r="AU2827" s="24">
        <v>7</v>
      </c>
      <c r="AV2827" s="25">
        <v>5</v>
      </c>
      <c r="AW2827" s="19"/>
      <c r="AX2827" s="29">
        <v>0.231890183963114</v>
      </c>
      <c r="AY2827" s="30">
        <v>1.0413431214801701</v>
      </c>
      <c r="AZ2827" s="30">
        <v>1.38766159362785</v>
      </c>
      <c r="BA2827" s="30">
        <v>1.4862303527425</v>
      </c>
      <c r="BB2827" s="62">
        <v>2.3863618561263102E-2</v>
      </c>
      <c r="BC2827" s="108">
        <v>-28.319403601140898</v>
      </c>
      <c r="BD2827" s="22">
        <v>43881</v>
      </c>
      <c r="BE2827" s="22">
        <v>43913</v>
      </c>
      <c r="BF2827" s="24"/>
      <c r="BG2827" s="22"/>
    </row>
    <row r="2828" spans="2:59" x14ac:dyDescent="0.25">
      <c r="B2828" s="17" t="s">
        <v>2842</v>
      </c>
      <c r="C2828" s="17" t="s">
        <v>7108</v>
      </c>
      <c r="D2828" s="17" t="s">
        <v>3464</v>
      </c>
      <c r="E2828" s="20" t="s">
        <v>7315</v>
      </c>
      <c r="F2828" s="20" t="s">
        <v>3159</v>
      </c>
      <c r="G2828" s="82" t="s">
        <v>7250</v>
      </c>
      <c r="H2828" s="85" t="s">
        <v>7278</v>
      </c>
      <c r="I2828" s="21" t="s">
        <v>7417</v>
      </c>
      <c r="J2828" s="21" t="s">
        <v>8997</v>
      </c>
      <c r="L2828" s="22">
        <v>44015</v>
      </c>
      <c r="M2828" s="98">
        <v>3349.8570000007699</v>
      </c>
      <c r="N2828" s="94">
        <v>3349.8570000007699</v>
      </c>
      <c r="O2828" s="94">
        <v>3595.5445000007699</v>
      </c>
      <c r="P2828" s="62">
        <f t="shared" si="44"/>
        <v>0.9316689029992683</v>
      </c>
      <c r="Q2828" s="22">
        <v>43881</v>
      </c>
      <c r="R2828" s="99">
        <v>59469566.601000004</v>
      </c>
      <c r="S2828" s="99">
        <v>52935171.982000001</v>
      </c>
      <c r="T2828" s="19"/>
      <c r="U2828" s="23">
        <v>-4.4965393326492596E-3</v>
      </c>
      <c r="V2828" s="63">
        <v>-1.0076752200802701</v>
      </c>
      <c r="W2828" s="23">
        <v>5.0744038522680099E-2</v>
      </c>
      <c r="X2828" s="63">
        <v>-4.52836611239763</v>
      </c>
      <c r="Y2828" s="23">
        <v>2.8867444396382801E-2</v>
      </c>
      <c r="Z2828" s="63">
        <v>16.087347820226601</v>
      </c>
      <c r="AA2828" s="23">
        <v>0.23169689226604501</v>
      </c>
      <c r="AB2828" s="63">
        <v>40.076304936257699</v>
      </c>
      <c r="AC2828" s="23">
        <v>0.398102055958589</v>
      </c>
      <c r="AD2828" s="63">
        <v>59.877502843388399</v>
      </c>
      <c r="AE2828" s="23">
        <v>0.55346126640681204</v>
      </c>
      <c r="AF2828" s="64">
        <v>67.539468224626006</v>
      </c>
      <c r="AG2828" s="23">
        <v>-9.0671563439173007E-3</v>
      </c>
      <c r="AH2828" s="63">
        <v>-7.0015414351510099</v>
      </c>
      <c r="AI2828" s="23">
        <v>4.6561607807234402E-2</v>
      </c>
      <c r="AJ2828" s="63">
        <v>14.742273752926801</v>
      </c>
      <c r="AK2828" s="23">
        <v>3.2383938964502899</v>
      </c>
      <c r="AL2828" s="23">
        <v>0.12893088552489601</v>
      </c>
      <c r="AM2828" s="63">
        <v>247.07875280245199</v>
      </c>
      <c r="AN2828" s="19"/>
      <c r="AO2828" s="26">
        <v>6.2971209637908004E-2</v>
      </c>
      <c r="AP2828" s="26">
        <v>-7.3477453001978596E-2</v>
      </c>
      <c r="AQ2828" s="26">
        <v>0.13820469099853699</v>
      </c>
      <c r="AR2828" s="26">
        <v>-7.8161074493473301E-2</v>
      </c>
      <c r="AS2828" s="24">
        <v>7</v>
      </c>
      <c r="AT2828" s="24">
        <v>5</v>
      </c>
      <c r="AU2828" s="24">
        <v>7</v>
      </c>
      <c r="AV2828" s="25">
        <v>5</v>
      </c>
      <c r="AW2828" s="19"/>
      <c r="AX2828" s="29">
        <v>0.231892969015462</v>
      </c>
      <c r="AY2828" s="30">
        <v>1.05915296949934</v>
      </c>
      <c r="AZ2828" s="30">
        <v>1.4030778158594299</v>
      </c>
      <c r="BA2828" s="30">
        <v>1.51249768846174</v>
      </c>
      <c r="BB2828" s="62">
        <v>2.3864291641038999E-2</v>
      </c>
      <c r="BC2828" s="108">
        <v>-28.2974025213916</v>
      </c>
      <c r="BD2828" s="22">
        <v>43881</v>
      </c>
      <c r="BE2828" s="22">
        <v>43913</v>
      </c>
      <c r="BF2828" s="24"/>
      <c r="BG2828" s="22"/>
    </row>
    <row r="2829" spans="2:59" x14ac:dyDescent="0.25">
      <c r="B2829" s="17" t="s">
        <v>2843</v>
      </c>
      <c r="C2829" s="17" t="s">
        <v>7109</v>
      </c>
      <c r="D2829" s="17" t="s">
        <v>3464</v>
      </c>
      <c r="E2829" s="20" t="s">
        <v>7300</v>
      </c>
      <c r="F2829" s="20" t="s">
        <v>3159</v>
      </c>
      <c r="G2829" s="82" t="s">
        <v>7250</v>
      </c>
      <c r="H2829" s="85" t="s">
        <v>7278</v>
      </c>
      <c r="I2829" s="21" t="s">
        <v>7417</v>
      </c>
      <c r="J2829" s="21" t="s">
        <v>8998</v>
      </c>
      <c r="L2829" s="22">
        <v>44015</v>
      </c>
      <c r="M2829" s="98">
        <v>3677.03390000015</v>
      </c>
      <c r="N2829" s="94">
        <v>3677.03390000015</v>
      </c>
      <c r="O2829" s="94">
        <v>3983.8517999984301</v>
      </c>
      <c r="P2829" s="62">
        <f t="shared" si="44"/>
        <v>0.92298461002028209</v>
      </c>
      <c r="Q2829" s="22">
        <v>43881</v>
      </c>
      <c r="R2829" s="99">
        <v>2006679.61</v>
      </c>
      <c r="S2829" s="99">
        <v>1881714.9240234401</v>
      </c>
      <c r="T2829" s="19"/>
      <c r="U2829" s="23">
        <v>-4.5661216609005403E-3</v>
      </c>
      <c r="V2829" s="63">
        <v>-1.0146334529054</v>
      </c>
      <c r="W2829" s="23">
        <v>4.8543345190410002E-2</v>
      </c>
      <c r="X2829" s="63">
        <v>-4.74843544562464</v>
      </c>
      <c r="Y2829" s="23">
        <v>1.58636546184425E-2</v>
      </c>
      <c r="Z2829" s="63">
        <v>14.786968842425299</v>
      </c>
      <c r="AA2829" s="23">
        <v>0.20059105626947701</v>
      </c>
      <c r="AB2829" s="63">
        <v>36.965721336600801</v>
      </c>
      <c r="AC2829" s="23">
        <v>0.32847049691714297</v>
      </c>
      <c r="AD2829" s="63">
        <v>52.914346939243799</v>
      </c>
      <c r="AE2829" s="23">
        <v>0.43892327893816402</v>
      </c>
      <c r="AF2829" s="64">
        <v>56.0856694777613</v>
      </c>
      <c r="AG2829" s="23">
        <v>-9.2749012628701201E-3</v>
      </c>
      <c r="AH2829" s="63">
        <v>-7.0223159270462903</v>
      </c>
      <c r="AI2829" s="23">
        <v>3.3117560698883601E-2</v>
      </c>
      <c r="AJ2829" s="63">
        <v>13.3978690420918</v>
      </c>
      <c r="AK2829" s="23">
        <v>2.6770338999992198</v>
      </c>
      <c r="AL2829" s="23">
        <v>0.115542119516322</v>
      </c>
      <c r="AM2829" s="63">
        <v>190.942753157346</v>
      </c>
      <c r="AN2829" s="19"/>
      <c r="AO2829" s="26">
        <v>6.2896933934098301E-2</v>
      </c>
      <c r="AP2829" s="26">
        <v>-7.3542224259654204E-2</v>
      </c>
      <c r="AQ2829" s="26">
        <v>0.13582080952619399</v>
      </c>
      <c r="AR2829" s="26">
        <v>-8.0156094963022007E-2</v>
      </c>
      <c r="AS2829" s="24">
        <v>7</v>
      </c>
      <c r="AT2829" s="24">
        <v>5</v>
      </c>
      <c r="AU2829" s="24">
        <v>7</v>
      </c>
      <c r="AV2829" s="25">
        <v>5</v>
      </c>
      <c r="AW2829" s="19"/>
      <c r="AX2829" s="29">
        <v>0.23187407609046201</v>
      </c>
      <c r="AY2829" s="30">
        <v>0.93070480823917001</v>
      </c>
      <c r="AZ2829" s="30">
        <v>1.2918753547855899</v>
      </c>
      <c r="BA2829" s="30">
        <v>1.3236446717783099</v>
      </c>
      <c r="BB2829" s="62">
        <v>2.3859533187060199E-2</v>
      </c>
      <c r="BC2829" s="108">
        <v>-28.457587202399701</v>
      </c>
      <c r="BD2829" s="22">
        <v>43881</v>
      </c>
      <c r="BE2829" s="22">
        <v>43913</v>
      </c>
      <c r="BF2829" s="24"/>
      <c r="BG2829" s="22"/>
    </row>
    <row r="2830" spans="2:59" x14ac:dyDescent="0.25">
      <c r="B2830" s="17" t="s">
        <v>2844</v>
      </c>
      <c r="C2830" s="17" t="s">
        <v>7110</v>
      </c>
      <c r="D2830" s="17" t="s">
        <v>3464</v>
      </c>
      <c r="E2830" s="20" t="s">
        <v>7328</v>
      </c>
      <c r="F2830" s="20" t="s">
        <v>3159</v>
      </c>
      <c r="G2830" s="82" t="s">
        <v>7250</v>
      </c>
      <c r="H2830" s="85" t="s">
        <v>7278</v>
      </c>
      <c r="I2830" s="21" t="s">
        <v>7417</v>
      </c>
      <c r="J2830" s="21" t="s">
        <v>8999</v>
      </c>
      <c r="L2830" s="22">
        <v>44015</v>
      </c>
      <c r="M2830" s="98">
        <v>2524.7111000008899</v>
      </c>
      <c r="N2830" s="94">
        <v>2524.7111000008899</v>
      </c>
      <c r="O2830" s="94">
        <v>2729.0505999997299</v>
      </c>
      <c r="P2830" s="62">
        <f t="shared" si="44"/>
        <v>0.92512432711989279</v>
      </c>
      <c r="Q2830" s="22">
        <v>43881</v>
      </c>
      <c r="R2830" s="99">
        <v>46782751.292999998</v>
      </c>
      <c r="S2830" s="99">
        <v>39396274.052874997</v>
      </c>
      <c r="T2830" s="19"/>
      <c r="U2830" s="23">
        <v>-4.5489236999856101E-3</v>
      </c>
      <c r="V2830" s="63">
        <v>-1.0129136568139101</v>
      </c>
      <c r="W2830" s="23">
        <v>4.9087017410784001E-2</v>
      </c>
      <c r="X2830" s="63">
        <v>-4.69406822358724</v>
      </c>
      <c r="Y2830" s="23">
        <v>1.90634296486678E-2</v>
      </c>
      <c r="Z2830" s="63">
        <v>15.106946345447801</v>
      </c>
      <c r="AA2830" s="23">
        <v>0.20820836317579999</v>
      </c>
      <c r="AB2830" s="63">
        <v>37.727452027262203</v>
      </c>
      <c r="AC2830" s="23">
        <v>0.34535809004621099</v>
      </c>
      <c r="AD2830" s="63">
        <v>54.603106252150603</v>
      </c>
      <c r="AE2830" s="23">
        <v>0.466427058949484</v>
      </c>
      <c r="AF2830" s="64">
        <v>58.836047478893299</v>
      </c>
      <c r="AG2830" s="23">
        <v>-9.2235556121522694E-3</v>
      </c>
      <c r="AH2830" s="63">
        <v>-7.0171813619745098</v>
      </c>
      <c r="AI2830" s="23">
        <v>3.6425387141207501E-2</v>
      </c>
      <c r="AJ2830" s="63">
        <v>13.7286516863242</v>
      </c>
      <c r="AK2830" s="23">
        <v>2.3979503640625599</v>
      </c>
      <c r="AL2830" s="23">
        <v>0.108172481581278</v>
      </c>
      <c r="AM2830" s="63">
        <v>163.03439956367899</v>
      </c>
      <c r="AN2830" s="19"/>
      <c r="AO2830" s="26">
        <v>6.2915310430980795E-2</v>
      </c>
      <c r="AP2830" s="26">
        <v>-7.3526211295757093E-2</v>
      </c>
      <c r="AQ2830" s="26">
        <v>0.136409803664719</v>
      </c>
      <c r="AR2830" s="26">
        <v>-7.9663255080085996E-2</v>
      </c>
      <c r="AS2830" s="24">
        <v>7</v>
      </c>
      <c r="AT2830" s="24">
        <v>5</v>
      </c>
      <c r="AU2830" s="24">
        <v>7</v>
      </c>
      <c r="AV2830" s="25">
        <v>5</v>
      </c>
      <c r="AW2830" s="19"/>
      <c r="AX2830" s="29">
        <v>0.23187845903332299</v>
      </c>
      <c r="AY2830" s="30">
        <v>0.962174717588823</v>
      </c>
      <c r="AZ2830" s="30">
        <v>1.31912395788277</v>
      </c>
      <c r="BA2830" s="30">
        <v>1.3697860137017399</v>
      </c>
      <c r="BB2830" s="62">
        <v>2.38606796438398E-2</v>
      </c>
      <c r="BC2830" s="108">
        <v>-28.4180146751169</v>
      </c>
      <c r="BD2830" s="22">
        <v>43881</v>
      </c>
      <c r="BE2830" s="22">
        <v>43913</v>
      </c>
      <c r="BF2830" s="24"/>
      <c r="BG2830" s="22"/>
    </row>
    <row r="2831" spans="2:59" x14ac:dyDescent="0.25">
      <c r="B2831" s="17" t="s">
        <v>2845</v>
      </c>
      <c r="C2831" s="17" t="s">
        <v>7111</v>
      </c>
      <c r="D2831" s="17" t="s">
        <v>3464</v>
      </c>
      <c r="E2831" s="20" t="s">
        <v>7329</v>
      </c>
      <c r="F2831" s="20" t="s">
        <v>3159</v>
      </c>
      <c r="G2831" s="82" t="s">
        <v>7250</v>
      </c>
      <c r="H2831" s="85" t="s">
        <v>7278</v>
      </c>
      <c r="I2831" s="21" t="s">
        <v>7417</v>
      </c>
      <c r="J2831" s="21" t="s">
        <v>9000</v>
      </c>
      <c r="L2831" s="22">
        <v>44015</v>
      </c>
      <c r="M2831" s="98">
        <v>3128.5652999989702</v>
      </c>
      <c r="N2831" s="94">
        <v>3128.5652999989702</v>
      </c>
      <c r="O2831" s="94">
        <v>3367.0348000004901</v>
      </c>
      <c r="P2831" s="62">
        <f t="shared" si="44"/>
        <v>0.92917521969137795</v>
      </c>
      <c r="Q2831" s="22">
        <v>43881</v>
      </c>
      <c r="R2831" s="99">
        <v>8408869.6140000001</v>
      </c>
      <c r="S2831" s="99">
        <v>7509932.5566328103</v>
      </c>
      <c r="T2831" s="19"/>
      <c r="U2831" s="23">
        <v>-4.5164766825109802E-3</v>
      </c>
      <c r="V2831" s="63">
        <v>-1.0096689550664499</v>
      </c>
      <c r="W2831" s="23">
        <v>5.0113766383219599E-2</v>
      </c>
      <c r="X2831" s="63">
        <v>-4.5913933263436801</v>
      </c>
      <c r="Y2831" s="23">
        <v>2.5129013323748901E-2</v>
      </c>
      <c r="Z2831" s="63">
        <v>15.713504712955899</v>
      </c>
      <c r="AA2831" s="23">
        <v>0.22271333830955001</v>
      </c>
      <c r="AB2831" s="63">
        <v>39.177949540608097</v>
      </c>
      <c r="AC2831" s="23">
        <v>0.37781022719340401</v>
      </c>
      <c r="AD2831" s="63">
        <v>57.848319966869902</v>
      </c>
      <c r="AE2831" s="23">
        <v>0.51977896263648304</v>
      </c>
      <c r="AF2831" s="64">
        <v>64.171237847651398</v>
      </c>
      <c r="AG2831" s="23">
        <v>-9.1266446861482092E-3</v>
      </c>
      <c r="AH2831" s="63">
        <v>-7.0074902693740997</v>
      </c>
      <c r="AI2831" s="23">
        <v>4.2696332106061198E-2</v>
      </c>
      <c r="AJ2831" s="63">
        <v>14.3557461828168</v>
      </c>
      <c r="AK2831" s="23">
        <v>2.8968241888284698</v>
      </c>
      <c r="AL2831" s="23">
        <v>0.120993705129949</v>
      </c>
      <c r="AM2831" s="63">
        <v>212.92178204026999</v>
      </c>
      <c r="AN2831" s="19"/>
      <c r="AO2831" s="26">
        <v>6.2949961429694695E-2</v>
      </c>
      <c r="AP2831" s="26">
        <v>-7.3495991571689998E-2</v>
      </c>
      <c r="AQ2831" s="26">
        <v>0.137521973503754</v>
      </c>
      <c r="AR2831" s="26">
        <v>-7.8732402524110498E-2</v>
      </c>
      <c r="AS2831" s="24">
        <v>7</v>
      </c>
      <c r="AT2831" s="24">
        <v>5</v>
      </c>
      <c r="AU2831" s="24">
        <v>7</v>
      </c>
      <c r="AV2831" s="25">
        <v>5</v>
      </c>
      <c r="AW2831" s="19"/>
      <c r="AX2831" s="29">
        <v>0.23188721866114101</v>
      </c>
      <c r="AY2831" s="30">
        <v>1.0220730803357601</v>
      </c>
      <c r="AZ2831" s="30">
        <v>1.3709806217193501</v>
      </c>
      <c r="BA2831" s="30">
        <v>1.45783908330122</v>
      </c>
      <c r="BB2831" s="62">
        <v>2.3862893996847601E-2</v>
      </c>
      <c r="BC2831" s="108">
        <v>-28.343276998552</v>
      </c>
      <c r="BD2831" s="22">
        <v>43881</v>
      </c>
      <c r="BE2831" s="22">
        <v>43913</v>
      </c>
      <c r="BF2831" s="24"/>
      <c r="BG2831" s="22"/>
    </row>
    <row r="2832" spans="2:59" x14ac:dyDescent="0.25">
      <c r="B2832" s="17" t="s">
        <v>2846</v>
      </c>
      <c r="C2832" s="17" t="s">
        <v>7112</v>
      </c>
      <c r="D2832" s="17" t="s">
        <v>3464</v>
      </c>
      <c r="E2832" s="20" t="s">
        <v>7330</v>
      </c>
      <c r="F2832" s="20" t="s">
        <v>3159</v>
      </c>
      <c r="G2832" s="82" t="s">
        <v>7250</v>
      </c>
      <c r="H2832" s="85" t="s">
        <v>7278</v>
      </c>
      <c r="I2832" s="21" t="s">
        <v>7417</v>
      </c>
      <c r="J2832" s="21" t="s">
        <v>9001</v>
      </c>
      <c r="L2832" s="22">
        <v>44015</v>
      </c>
      <c r="M2832" s="98">
        <v>1856.9283000007299</v>
      </c>
      <c r="N2832" s="94">
        <v>1856.9283000007299</v>
      </c>
      <c r="O2832" s="94">
        <v>1990.5611000005199</v>
      </c>
      <c r="P2832" s="62">
        <f t="shared" si="44"/>
        <v>0.93286676806868418</v>
      </c>
      <c r="Q2832" s="22">
        <v>43881</v>
      </c>
      <c r="R2832" s="99">
        <v>1826707.746</v>
      </c>
      <c r="S2832" s="99">
        <v>2105309.66774023</v>
      </c>
      <c r="T2832" s="19"/>
      <c r="U2832" s="23">
        <v>-4.4870044621347898E-3</v>
      </c>
      <c r="V2832" s="63">
        <v>-1.0067217330288301</v>
      </c>
      <c r="W2832" s="23">
        <v>5.1046255915935E-2</v>
      </c>
      <c r="X2832" s="63">
        <v>-4.4981443730721402</v>
      </c>
      <c r="Y2832" s="23">
        <v>3.0664479005281499E-2</v>
      </c>
      <c r="Z2832" s="63">
        <v>16.267051281116402</v>
      </c>
      <c r="AA2832" s="23">
        <v>0.23602704667428001</v>
      </c>
      <c r="AB2832" s="63">
        <v>40.509320377081202</v>
      </c>
      <c r="AC2832" s="23">
        <v>0.40793778509774697</v>
      </c>
      <c r="AD2832" s="63">
        <v>60.861075757304199</v>
      </c>
      <c r="AE2832" s="23">
        <v>0.56987401126767501</v>
      </c>
      <c r="AF2832" s="64">
        <v>69.180742710712394</v>
      </c>
      <c r="AG2832" s="23">
        <v>-9.0386951969776402E-3</v>
      </c>
      <c r="AH2832" s="63">
        <v>-6.9986953204570499</v>
      </c>
      <c r="AI2832" s="23">
        <v>4.8419662292872097E-2</v>
      </c>
      <c r="AJ2832" s="63">
        <v>14.928079201490601</v>
      </c>
      <c r="AK2832" s="23">
        <v>0.78987510391976701</v>
      </c>
      <c r="AL2832" s="23">
        <v>0.16345492876833301</v>
      </c>
      <c r="AM2832" s="63">
        <v>77.812566232983997</v>
      </c>
      <c r="AN2832" s="19"/>
      <c r="AO2832" s="26">
        <v>6.2981383138321703E-2</v>
      </c>
      <c r="AP2832" s="26">
        <v>-7.3468566362862503E-2</v>
      </c>
      <c r="AQ2832" s="26">
        <v>0.13853219309210499</v>
      </c>
      <c r="AR2832" s="26">
        <v>-7.7887088708885097E-2</v>
      </c>
      <c r="AS2832" s="24">
        <v>7</v>
      </c>
      <c r="AT2832" s="24">
        <v>5</v>
      </c>
      <c r="AU2832" s="24">
        <v>7</v>
      </c>
      <c r="AV2832" s="25">
        <v>5</v>
      </c>
      <c r="AW2832" s="19"/>
      <c r="AX2832" s="29">
        <v>0.231895840771904</v>
      </c>
      <c r="AY2832" s="30">
        <v>1.07702269013134</v>
      </c>
      <c r="AZ2832" s="30">
        <v>1.4185444874583499</v>
      </c>
      <c r="BA2832" s="30">
        <v>1.53887942380061</v>
      </c>
      <c r="BB2832" s="62">
        <v>2.3864973437594E-2</v>
      </c>
      <c r="BC2832" s="108">
        <v>-28.2754043571476</v>
      </c>
      <c r="BD2832" s="22">
        <v>43881</v>
      </c>
      <c r="BE2832" s="22">
        <v>43913</v>
      </c>
      <c r="BF2832" s="24"/>
      <c r="BG2832" s="22"/>
    </row>
    <row r="2833" spans="2:59" x14ac:dyDescent="0.25">
      <c r="B2833" s="17" t="s">
        <v>2847</v>
      </c>
      <c r="C2833" s="17" t="s">
        <v>7113</v>
      </c>
      <c r="D2833" s="17" t="s">
        <v>3464</v>
      </c>
      <c r="E2833" s="20" t="s">
        <v>7306</v>
      </c>
      <c r="F2833" s="20" t="s">
        <v>3159</v>
      </c>
      <c r="G2833" s="82" t="s">
        <v>7250</v>
      </c>
      <c r="H2833" s="85" t="s">
        <v>7278</v>
      </c>
      <c r="I2833" s="21" t="s">
        <v>7417</v>
      </c>
      <c r="J2833" s="21" t="s">
        <v>9002</v>
      </c>
      <c r="L2833" s="22">
        <v>44015</v>
      </c>
      <c r="M2833" s="98">
        <v>1614.0491000004099</v>
      </c>
      <c r="N2833" s="94">
        <v>1614.0491000004099</v>
      </c>
      <c r="O2833" s="94">
        <v>1721.96529999934</v>
      </c>
      <c r="P2833" s="62">
        <f t="shared" si="44"/>
        <v>0.93732963143974424</v>
      </c>
      <c r="Q2833" s="22">
        <v>43881</v>
      </c>
      <c r="R2833" s="99">
        <v>25892470.741</v>
      </c>
      <c r="S2833" s="99">
        <v>19322342.582874998</v>
      </c>
      <c r="T2833" s="19"/>
      <c r="U2833" s="23">
        <v>-4.4515206691357898E-3</v>
      </c>
      <c r="V2833" s="63">
        <v>-1.00317335372893</v>
      </c>
      <c r="W2833" s="23">
        <v>5.2169939963277998E-2</v>
      </c>
      <c r="X2833" s="63">
        <v>-4.3857759683378399</v>
      </c>
      <c r="Y2833" s="23">
        <v>3.7367021499449003E-2</v>
      </c>
      <c r="Z2833" s="63">
        <v>16.937305530533202</v>
      </c>
      <c r="AA2833" s="23">
        <v>0.25224516693939197</v>
      </c>
      <c r="AB2833" s="63">
        <v>42.1311324036215</v>
      </c>
      <c r="AC2833" s="23">
        <v>0.445075807767571</v>
      </c>
      <c r="AD2833" s="63">
        <v>64.574878024286605</v>
      </c>
      <c r="AE2833" s="23"/>
      <c r="AF2833" s="64"/>
      <c r="AG2833" s="23">
        <v>-8.9327199375475192E-3</v>
      </c>
      <c r="AH2833" s="63">
        <v>-6.9880977945140303</v>
      </c>
      <c r="AI2833" s="23">
        <v>5.5350467371681603E-2</v>
      </c>
      <c r="AJ2833" s="63">
        <v>15.6211597093788</v>
      </c>
      <c r="AK2833" s="23">
        <v>0.62448429979675002</v>
      </c>
      <c r="AL2833" s="23">
        <v>0.23377977620839399</v>
      </c>
      <c r="AM2833" s="63">
        <v>87.622784810955594</v>
      </c>
      <c r="AN2833" s="19"/>
      <c r="AO2833" s="26">
        <v>6.3019306235219105E-2</v>
      </c>
      <c r="AP2833" s="26">
        <v>-7.3435560804718997E-2</v>
      </c>
      <c r="AQ2833" s="26">
        <v>0.139749297397502</v>
      </c>
      <c r="AR2833" s="26">
        <v>-7.6868119624123196E-2</v>
      </c>
      <c r="AS2833" s="24">
        <v>8</v>
      </c>
      <c r="AT2833" s="24">
        <v>4</v>
      </c>
      <c r="AU2833" s="24">
        <v>7</v>
      </c>
      <c r="AV2833" s="25">
        <v>5</v>
      </c>
      <c r="AW2833" s="19"/>
      <c r="AX2833" s="29">
        <v>0.231906980134954</v>
      </c>
      <c r="AY2833" s="30">
        <v>1.14392242626673</v>
      </c>
      <c r="AZ2833" s="30">
        <v>1.4764422591433699</v>
      </c>
      <c r="BA2833" s="30">
        <v>1.63787906750076</v>
      </c>
      <c r="BB2833" s="62">
        <v>2.3867556491968599E-2</v>
      </c>
      <c r="BC2833" s="108">
        <v>-28.193593680393001</v>
      </c>
      <c r="BD2833" s="22">
        <v>43881</v>
      </c>
      <c r="BE2833" s="22">
        <v>43913</v>
      </c>
      <c r="BF2833" s="24"/>
      <c r="BG2833" s="22"/>
    </row>
    <row r="2834" spans="2:59" x14ac:dyDescent="0.25">
      <c r="B2834" s="17" t="s">
        <v>2848</v>
      </c>
      <c r="C2834" s="17" t="s">
        <v>7114</v>
      </c>
      <c r="D2834" s="17" t="s">
        <v>3464</v>
      </c>
      <c r="E2834" s="20" t="s">
        <v>7331</v>
      </c>
      <c r="F2834" s="20" t="s">
        <v>3159</v>
      </c>
      <c r="G2834" s="82" t="s">
        <v>7250</v>
      </c>
      <c r="H2834" s="85" t="s">
        <v>7278</v>
      </c>
      <c r="I2834" s="21" t="s">
        <v>7417</v>
      </c>
      <c r="J2834" s="21" t="s">
        <v>9003</v>
      </c>
      <c r="L2834" s="22">
        <v>44015</v>
      </c>
      <c r="M2834" s="98">
        <v>4083.502700001</v>
      </c>
      <c r="N2834" s="94">
        <v>4083.502700001</v>
      </c>
      <c r="O2834" s="94">
        <v>4382.9980999976397</v>
      </c>
      <c r="P2834" s="62">
        <f t="shared" si="44"/>
        <v>0.93166882732693834</v>
      </c>
      <c r="Q2834" s="22">
        <v>43881</v>
      </c>
      <c r="R2834" s="99">
        <v>319046.375</v>
      </c>
      <c r="S2834" s="99">
        <v>316982.93577880901</v>
      </c>
      <c r="T2834" s="19"/>
      <c r="U2834" s="23">
        <v>-4.4965472861804301E-3</v>
      </c>
      <c r="V2834" s="63">
        <v>-1.0076760154333899</v>
      </c>
      <c r="W2834" s="23">
        <v>5.0743992384013802E-2</v>
      </c>
      <c r="X2834" s="63">
        <v>-4.5283707262642601</v>
      </c>
      <c r="Y2834" s="23">
        <v>2.8867247012385602E-2</v>
      </c>
      <c r="Z2834" s="63">
        <v>16.087328081834102</v>
      </c>
      <c r="AA2834" s="23">
        <v>0.231696737672028</v>
      </c>
      <c r="AB2834" s="63">
        <v>40.076289476885002</v>
      </c>
      <c r="AC2834" s="23">
        <v>0.39810249866626701</v>
      </c>
      <c r="AD2834" s="63">
        <v>59.877547114156201</v>
      </c>
      <c r="AE2834" s="23">
        <v>0.55346185902832101</v>
      </c>
      <c r="AF2834" s="64">
        <v>67.539527486776905</v>
      </c>
      <c r="AG2834" s="23">
        <v>-9.0671689413284202E-3</v>
      </c>
      <c r="AH2834" s="63">
        <v>-7.0015426948884896</v>
      </c>
      <c r="AI2834" s="23">
        <v>4.6561405410102501E-2</v>
      </c>
      <c r="AJ2834" s="63">
        <v>14.7422535132209</v>
      </c>
      <c r="AK2834" s="23">
        <v>2.6232422384526601</v>
      </c>
      <c r="AL2834" s="23">
        <v>0.157503556945885</v>
      </c>
      <c r="AM2834" s="63">
        <v>261.42552821896999</v>
      </c>
      <c r="AN2834" s="19"/>
      <c r="AO2834" s="26">
        <v>6.2971215536890696E-2</v>
      </c>
      <c r="AP2834" s="26">
        <v>-7.3477454262538197E-2</v>
      </c>
      <c r="AQ2834" s="26">
        <v>0.13820477979606899</v>
      </c>
      <c r="AR2834" s="26">
        <v>-7.8161089751156404E-2</v>
      </c>
      <c r="AS2834" s="24">
        <v>7</v>
      </c>
      <c r="AT2834" s="24">
        <v>5</v>
      </c>
      <c r="AU2834" s="24">
        <v>7</v>
      </c>
      <c r="AV2834" s="25">
        <v>5</v>
      </c>
      <c r="AW2834" s="19"/>
      <c r="AX2834" s="29">
        <v>0.23189299278543299</v>
      </c>
      <c r="AY2834" s="30">
        <v>1.0591531946483901</v>
      </c>
      <c r="AZ2834" s="30">
        <v>1.4030781168312401</v>
      </c>
      <c r="BA2834" s="30">
        <v>1.5124979809916099</v>
      </c>
      <c r="BB2834" s="62">
        <v>2.38642940593491E-2</v>
      </c>
      <c r="BC2834" s="108">
        <v>-28.2974090268835</v>
      </c>
      <c r="BD2834" s="22">
        <v>43881</v>
      </c>
      <c r="BE2834" s="22">
        <v>43913</v>
      </c>
      <c r="BF2834" s="24"/>
      <c r="BG2834" s="22"/>
    </row>
    <row r="2835" spans="2:59" x14ac:dyDescent="0.25">
      <c r="B2835" s="17" t="s">
        <v>2849</v>
      </c>
      <c r="C2835" s="17" t="s">
        <v>7115</v>
      </c>
      <c r="D2835" s="17" t="s">
        <v>3464</v>
      </c>
      <c r="E2835" s="20" t="s">
        <v>7332</v>
      </c>
      <c r="F2835" s="20" t="s">
        <v>3159</v>
      </c>
      <c r="G2835" s="82" t="s">
        <v>7250</v>
      </c>
      <c r="H2835" s="85" t="s">
        <v>7278</v>
      </c>
      <c r="I2835" s="21" t="s">
        <v>7417</v>
      </c>
      <c r="J2835" s="21" t="s">
        <v>9004</v>
      </c>
      <c r="L2835" s="22">
        <v>44015</v>
      </c>
      <c r="M2835" s="98">
        <v>4121.5998999998001</v>
      </c>
      <c r="N2835" s="94">
        <v>4121.5998999998001</v>
      </c>
      <c r="O2835" s="94">
        <v>4420.6423000022796</v>
      </c>
      <c r="P2835" s="62">
        <f t="shared" si="44"/>
        <v>0.93235317863145695</v>
      </c>
      <c r="Q2835" s="22">
        <v>43881</v>
      </c>
      <c r="R2835" s="99">
        <v>323465.50900000002</v>
      </c>
      <c r="S2835" s="99">
        <v>326793.510332031</v>
      </c>
      <c r="T2835" s="19"/>
      <c r="U2835" s="23">
        <v>-4.4910940032423198E-3</v>
      </c>
      <c r="V2835" s="63">
        <v>-1.00713068713958</v>
      </c>
      <c r="W2835" s="23">
        <v>5.09167869749945E-2</v>
      </c>
      <c r="X2835" s="63">
        <v>-4.51109126716619</v>
      </c>
      <c r="Y2835" s="23">
        <v>2.9893910879764E-2</v>
      </c>
      <c r="Z2835" s="63">
        <v>16.189994468557401</v>
      </c>
      <c r="AA2835" s="23">
        <v>0.234169579864247</v>
      </c>
      <c r="AB2835" s="63">
        <v>40.323573696077801</v>
      </c>
      <c r="AC2835" s="23">
        <v>0.40371427792881098</v>
      </c>
      <c r="AD2835" s="63">
        <v>60.438725040410603</v>
      </c>
      <c r="AE2835" s="23">
        <v>0.56281995275465302</v>
      </c>
      <c r="AF2835" s="64">
        <v>68.475336859468399</v>
      </c>
      <c r="AG2835" s="23">
        <v>-9.0508740686345793E-3</v>
      </c>
      <c r="AH2835" s="63">
        <v>-6.9999132076191</v>
      </c>
      <c r="AI2835" s="23">
        <v>4.76229486575903E-2</v>
      </c>
      <c r="AJ2835" s="63">
        <v>14.848407837969701</v>
      </c>
      <c r="AK2835" s="23">
        <v>2.6853963839914701</v>
      </c>
      <c r="AL2835" s="23">
        <v>0.15974256218221899</v>
      </c>
      <c r="AM2835" s="63">
        <v>267.64094277285</v>
      </c>
      <c r="AN2835" s="19"/>
      <c r="AO2835" s="26">
        <v>6.2977045179650304E-2</v>
      </c>
      <c r="AP2835" s="26">
        <v>-7.3472376033387299E-2</v>
      </c>
      <c r="AQ2835" s="26">
        <v>0.138391797407239</v>
      </c>
      <c r="AR2835" s="26">
        <v>-7.80044955226913E-2</v>
      </c>
      <c r="AS2835" s="24">
        <v>7</v>
      </c>
      <c r="AT2835" s="24">
        <v>5</v>
      </c>
      <c r="AU2835" s="24">
        <v>7</v>
      </c>
      <c r="AV2835" s="25">
        <v>5</v>
      </c>
      <c r="AW2835" s="19"/>
      <c r="AX2835" s="29">
        <v>0.231894616596692</v>
      </c>
      <c r="AY2835" s="30">
        <v>1.0693577719684999</v>
      </c>
      <c r="AZ2835" s="30">
        <v>1.4119106749367301</v>
      </c>
      <c r="BA2835" s="30">
        <v>1.5275601512294099</v>
      </c>
      <c r="BB2835" s="62">
        <v>2.3864681922241299E-2</v>
      </c>
      <c r="BC2835" s="108">
        <v>-28.284833179117399</v>
      </c>
      <c r="BD2835" s="22">
        <v>43881</v>
      </c>
      <c r="BE2835" s="22">
        <v>43913</v>
      </c>
      <c r="BF2835" s="24"/>
      <c r="BG2835" s="22"/>
    </row>
    <row r="2836" spans="2:59" x14ac:dyDescent="0.25">
      <c r="B2836" s="17" t="s">
        <v>2850</v>
      </c>
      <c r="C2836" s="17" t="s">
        <v>7116</v>
      </c>
      <c r="D2836" s="17" t="s">
        <v>3464</v>
      </c>
      <c r="E2836" s="20" t="s">
        <v>7333</v>
      </c>
      <c r="F2836" s="20" t="s">
        <v>3159</v>
      </c>
      <c r="G2836" s="82" t="s">
        <v>7250</v>
      </c>
      <c r="H2836" s="85" t="s">
        <v>7278</v>
      </c>
      <c r="I2836" s="21" t="s">
        <v>7417</v>
      </c>
      <c r="J2836" s="21" t="s">
        <v>9005</v>
      </c>
      <c r="L2836" s="22">
        <v>44015</v>
      </c>
      <c r="M2836" s="98">
        <v>4373.7912999987602</v>
      </c>
      <c r="N2836" s="94">
        <v>4373.7912999987602</v>
      </c>
      <c r="O2836" s="94">
        <v>4687.6877999976296</v>
      </c>
      <c r="P2836" s="62">
        <f t="shared" si="44"/>
        <v>0.93303809609525867</v>
      </c>
      <c r="Q2836" s="22">
        <v>43881</v>
      </c>
      <c r="R2836" s="99">
        <v>1177324.1040000001</v>
      </c>
      <c r="S2836" s="99">
        <v>937125.93980566401</v>
      </c>
      <c r="T2836" s="19"/>
      <c r="U2836" s="23">
        <v>-4.4856502754555497E-3</v>
      </c>
      <c r="V2836" s="63">
        <v>-1.0065863143609</v>
      </c>
      <c r="W2836" s="23">
        <v>5.1089572172713801E-2</v>
      </c>
      <c r="X2836" s="63">
        <v>-4.4938127473942604</v>
      </c>
      <c r="Y2836" s="23">
        <v>3.0921604922696098E-2</v>
      </c>
      <c r="Z2836" s="63">
        <v>16.292763872857901</v>
      </c>
      <c r="AA2836" s="23">
        <v>0.23664714316517299</v>
      </c>
      <c r="AB2836" s="63">
        <v>40.571330026199597</v>
      </c>
      <c r="AC2836" s="23">
        <v>0.40934804521384599</v>
      </c>
      <c r="AD2836" s="63">
        <v>61.002101768914102</v>
      </c>
      <c r="AE2836" s="23">
        <v>0.57223388033686196</v>
      </c>
      <c r="AF2836" s="64">
        <v>69.416729617631105</v>
      </c>
      <c r="AG2836" s="23">
        <v>-9.0346188544572197E-3</v>
      </c>
      <c r="AH2836" s="63">
        <v>-6.9982876862049999</v>
      </c>
      <c r="AI2836" s="23">
        <v>4.8685572712202002E-2</v>
      </c>
      <c r="AJ2836" s="63">
        <v>14.9546702434309</v>
      </c>
      <c r="AK2836" s="23">
        <v>2.74863194974139</v>
      </c>
      <c r="AL2836" s="23">
        <v>0.161986434084538</v>
      </c>
      <c r="AM2836" s="63">
        <v>273.964499347843</v>
      </c>
      <c r="AN2836" s="19"/>
      <c r="AO2836" s="26">
        <v>6.2982877030663104E-2</v>
      </c>
      <c r="AP2836" s="26">
        <v>-7.3467313341097906E-2</v>
      </c>
      <c r="AQ2836" s="26">
        <v>0.138578968115326</v>
      </c>
      <c r="AR2836" s="26">
        <v>-7.7847825575227E-2</v>
      </c>
      <c r="AS2836" s="24">
        <v>7</v>
      </c>
      <c r="AT2836" s="24">
        <v>5</v>
      </c>
      <c r="AU2836" s="24">
        <v>7</v>
      </c>
      <c r="AV2836" s="25">
        <v>5</v>
      </c>
      <c r="AW2836" s="19"/>
      <c r="AX2836" s="29">
        <v>0.23189626008825101</v>
      </c>
      <c r="AY2836" s="30">
        <v>1.07958124917786</v>
      </c>
      <c r="AZ2836" s="30">
        <v>1.4207591237573101</v>
      </c>
      <c r="BA2836" s="30">
        <v>1.5426590045190101</v>
      </c>
      <c r="BB2836" s="62">
        <v>2.3865072000153299E-2</v>
      </c>
      <c r="BC2836" s="108">
        <v>-28.272258233540899</v>
      </c>
      <c r="BD2836" s="22">
        <v>43881</v>
      </c>
      <c r="BE2836" s="22">
        <v>43913</v>
      </c>
      <c r="BF2836" s="24"/>
      <c r="BG2836" s="22"/>
    </row>
    <row r="2837" spans="2:59" x14ac:dyDescent="0.25">
      <c r="B2837" s="17" t="s">
        <v>2851</v>
      </c>
      <c r="C2837" s="17" t="s">
        <v>7117</v>
      </c>
      <c r="D2837" s="17" t="s">
        <v>3464</v>
      </c>
      <c r="E2837" s="20" t="s">
        <v>7334</v>
      </c>
      <c r="F2837" s="20" t="s">
        <v>3159</v>
      </c>
      <c r="G2837" s="82" t="s">
        <v>7250</v>
      </c>
      <c r="H2837" s="85" t="s">
        <v>7278</v>
      </c>
      <c r="I2837" s="21" t="s">
        <v>7417</v>
      </c>
      <c r="J2837" s="21" t="s">
        <v>9006</v>
      </c>
      <c r="L2837" s="22">
        <v>44015</v>
      </c>
      <c r="M2837" s="98">
        <v>4389.7053000032902</v>
      </c>
      <c r="N2837" s="94">
        <v>4389.7053000032902</v>
      </c>
      <c r="O2837" s="94">
        <v>4701.2907000035002</v>
      </c>
      <c r="P2837" s="62">
        <f t="shared" si="44"/>
        <v>0.93372343471549679</v>
      </c>
      <c r="Q2837" s="22">
        <v>43881</v>
      </c>
      <c r="R2837" s="99">
        <v>6489116.9979999997</v>
      </c>
      <c r="S2837" s="99">
        <v>5051749.4934140602</v>
      </c>
      <c r="T2837" s="19"/>
      <c r="U2837" s="23">
        <v>-4.4801852736782201E-3</v>
      </c>
      <c r="V2837" s="63">
        <v>-1.0060398141831699</v>
      </c>
      <c r="W2837" s="23">
        <v>5.1262346696603303E-2</v>
      </c>
      <c r="X2837" s="63">
        <v>-4.4765352950053101</v>
      </c>
      <c r="Y2837" s="23">
        <v>3.1950243024766699E-2</v>
      </c>
      <c r="Z2837" s="63">
        <v>16.3956276830577</v>
      </c>
      <c r="AA2837" s="23">
        <v>0.239129906427406</v>
      </c>
      <c r="AB2837" s="63">
        <v>40.819606352422902</v>
      </c>
      <c r="AC2837" s="23">
        <v>0.41500471157254698</v>
      </c>
      <c r="AD2837" s="63">
        <v>61.567768404784097</v>
      </c>
      <c r="AE2837" s="23">
        <v>0.58170461769623205</v>
      </c>
      <c r="AF2837" s="64">
        <v>70.363803353626295</v>
      </c>
      <c r="AG2837" s="23">
        <v>-9.0183130132572807E-3</v>
      </c>
      <c r="AH2837" s="63">
        <v>-6.9966571020850097</v>
      </c>
      <c r="AI2837" s="23">
        <v>4.9749183976018699E-2</v>
      </c>
      <c r="AJ2837" s="63">
        <v>15.0610313698126</v>
      </c>
      <c r="AK2837" s="23">
        <v>2.8129242488741899</v>
      </c>
      <c r="AL2837" s="23">
        <v>0.164233666062646</v>
      </c>
      <c r="AM2837" s="63">
        <v>280.39372926112299</v>
      </c>
      <c r="AN2837" s="19"/>
      <c r="AO2837" s="26">
        <v>6.2988692929138806E-2</v>
      </c>
      <c r="AP2837" s="26">
        <v>-7.3462234079706798E-2</v>
      </c>
      <c r="AQ2837" s="26">
        <v>0.13876622224415799</v>
      </c>
      <c r="AR2837" s="26">
        <v>-7.76911796983768E-2</v>
      </c>
      <c r="AS2837" s="24">
        <v>8</v>
      </c>
      <c r="AT2837" s="24">
        <v>4</v>
      </c>
      <c r="AU2837" s="24">
        <v>7</v>
      </c>
      <c r="AV2837" s="25">
        <v>5</v>
      </c>
      <c r="AW2837" s="19"/>
      <c r="AX2837" s="29">
        <v>0.23189792180579399</v>
      </c>
      <c r="AY2837" s="30">
        <v>1.08982471768832</v>
      </c>
      <c r="AZ2837" s="30">
        <v>1.4296248913087799</v>
      </c>
      <c r="BA2837" s="30">
        <v>1.5577959053116499</v>
      </c>
      <c r="BB2837" s="62">
        <v>2.3865463911788499E-2</v>
      </c>
      <c r="BC2837" s="108">
        <v>-28.2596755823179</v>
      </c>
      <c r="BD2837" s="22">
        <v>43881</v>
      </c>
      <c r="BE2837" s="22">
        <v>43913</v>
      </c>
      <c r="BF2837" s="24"/>
      <c r="BG2837" s="22"/>
    </row>
    <row r="2838" spans="2:59" x14ac:dyDescent="0.25">
      <c r="B2838" s="17" t="s">
        <v>2852</v>
      </c>
      <c r="C2838" s="17" t="s">
        <v>7118</v>
      </c>
      <c r="D2838" s="17" t="s">
        <v>3465</v>
      </c>
      <c r="E2838" s="20" t="s">
        <v>7289</v>
      </c>
      <c r="F2838" s="20" t="s">
        <v>3150</v>
      </c>
      <c r="G2838" s="82" t="s">
        <v>7254</v>
      </c>
      <c r="H2838" s="85" t="s">
        <v>7267</v>
      </c>
      <c r="I2838" s="21" t="s">
        <v>7417</v>
      </c>
      <c r="J2838" s="21" t="s">
        <v>9007</v>
      </c>
      <c r="L2838" s="22">
        <v>43879</v>
      </c>
      <c r="M2838" s="98"/>
      <c r="N2838" s="94"/>
      <c r="O2838" s="94">
        <v>2756.64479999989</v>
      </c>
      <c r="P2838" s="62">
        <f t="shared" si="44"/>
        <v>0</v>
      </c>
      <c r="Q2838" s="22">
        <v>43879</v>
      </c>
      <c r="R2838" s="99"/>
      <c r="S2838" s="99">
        <v>61489188.863499999</v>
      </c>
      <c r="T2838" s="19"/>
      <c r="U2838" s="23"/>
      <c r="V2838" s="63"/>
      <c r="W2838" s="23"/>
      <c r="X2838" s="63"/>
      <c r="Y2838" s="23"/>
      <c r="Z2838" s="63"/>
      <c r="AA2838" s="23"/>
      <c r="AB2838" s="63"/>
      <c r="AC2838" s="23"/>
      <c r="AD2838" s="63"/>
      <c r="AE2838" s="23"/>
      <c r="AF2838" s="64"/>
      <c r="AG2838" s="23"/>
      <c r="AH2838" s="63"/>
      <c r="AI2838" s="23"/>
      <c r="AJ2838" s="63"/>
      <c r="AK2838" s="23"/>
      <c r="AL2838" s="23"/>
      <c r="AM2838" s="63"/>
      <c r="AN2838" s="19"/>
      <c r="AO2838" s="26">
        <v>2.2298187068372499E-3</v>
      </c>
      <c r="AP2838" s="26">
        <v>-4.6668951563333403E-3</v>
      </c>
      <c r="AQ2838" s="26">
        <v>8.2931203432963195E-3</v>
      </c>
      <c r="AR2838" s="26">
        <v>-6.4301602478735696E-3</v>
      </c>
      <c r="AS2838" s="24"/>
      <c r="AT2838" s="24"/>
      <c r="AU2838" s="24"/>
      <c r="AV2838" s="25"/>
      <c r="AW2838" s="19"/>
      <c r="AX2838" s="29"/>
      <c r="AY2838" s="30"/>
      <c r="AZ2838" s="30"/>
      <c r="BA2838" s="30"/>
      <c r="BB2838" s="62"/>
      <c r="BC2838" s="108">
        <v>-1.6120651053461199</v>
      </c>
      <c r="BD2838" s="22">
        <v>43745</v>
      </c>
      <c r="BE2838" s="22">
        <v>43783</v>
      </c>
      <c r="BF2838" s="24">
        <v>77</v>
      </c>
      <c r="BG2838" s="22">
        <v>43852</v>
      </c>
    </row>
    <row r="2839" spans="2:59" x14ac:dyDescent="0.25">
      <c r="B2839" s="17" t="s">
        <v>2853</v>
      </c>
      <c r="C2839" s="17" t="s">
        <v>7119</v>
      </c>
      <c r="D2839" s="17" t="s">
        <v>3465</v>
      </c>
      <c r="E2839" s="20" t="s">
        <v>7290</v>
      </c>
      <c r="F2839" s="20" t="s">
        <v>3150</v>
      </c>
      <c r="G2839" s="82" t="s">
        <v>7254</v>
      </c>
      <c r="H2839" s="85" t="s">
        <v>7267</v>
      </c>
      <c r="I2839" s="21" t="s">
        <v>7417</v>
      </c>
      <c r="J2839" s="21" t="s">
        <v>9008</v>
      </c>
      <c r="L2839" s="22">
        <v>44015</v>
      </c>
      <c r="M2839" s="98">
        <v>2833.25259999931</v>
      </c>
      <c r="N2839" s="94">
        <v>2833.25259999931</v>
      </c>
      <c r="O2839" s="94">
        <v>2845.6099999993999</v>
      </c>
      <c r="P2839" s="62">
        <f t="shared" si="44"/>
        <v>0.99565738101844858</v>
      </c>
      <c r="Q2839" s="22">
        <v>43984</v>
      </c>
      <c r="R2839" s="99">
        <v>1425141.8049999999</v>
      </c>
      <c r="S2839" s="99">
        <v>777305.47450781299</v>
      </c>
      <c r="T2839" s="19"/>
      <c r="U2839" s="23">
        <v>7.0842330387677107E-5</v>
      </c>
      <c r="V2839" s="63">
        <v>-0.55093705377657898</v>
      </c>
      <c r="W2839" s="23">
        <v>-3.8037730982978198E-3</v>
      </c>
      <c r="X2839" s="63">
        <v>-9.9831472744990606</v>
      </c>
      <c r="Y2839" s="23">
        <v>1.00839314527548E-2</v>
      </c>
      <c r="Z2839" s="63">
        <v>14.2089965258638</v>
      </c>
      <c r="AA2839" s="23">
        <v>2.0757797354235701E-2</v>
      </c>
      <c r="AB2839" s="63">
        <v>18.982395445083998</v>
      </c>
      <c r="AC2839" s="23">
        <v>4.9730173372154199E-2</v>
      </c>
      <c r="AD2839" s="63">
        <v>25.040314584737601</v>
      </c>
      <c r="AE2839" s="23">
        <v>7.6168012035850594E-2</v>
      </c>
      <c r="AF2839" s="64">
        <v>19.810142787551701</v>
      </c>
      <c r="AG2839" s="23">
        <v>4.6236818889156001E-6</v>
      </c>
      <c r="AH2839" s="63">
        <v>-6.0943634325667499</v>
      </c>
      <c r="AI2839" s="23">
        <v>1.15518345883174E-2</v>
      </c>
      <c r="AJ2839" s="63">
        <v>11.241296431035201</v>
      </c>
      <c r="AK2839" s="23">
        <v>0.74032714987755799</v>
      </c>
      <c r="AL2839" s="23">
        <v>4.2009769198557499E-2</v>
      </c>
      <c r="AM2839" s="63">
        <v>53.999339950387402</v>
      </c>
      <c r="AN2839" s="19"/>
      <c r="AO2839" s="26">
        <v>2.2454020727309398E-3</v>
      </c>
      <c r="AP2839" s="26">
        <v>-4.6616944373454299E-3</v>
      </c>
      <c r="AQ2839" s="26">
        <v>8.4557494537875807E-3</v>
      </c>
      <c r="AR2839" s="26">
        <v>-6.2697733837921996E-3</v>
      </c>
      <c r="AS2839" s="24">
        <v>8</v>
      </c>
      <c r="AT2839" s="24">
        <v>4</v>
      </c>
      <c r="AU2839" s="24">
        <v>7</v>
      </c>
      <c r="AV2839" s="25">
        <v>5</v>
      </c>
      <c r="AW2839" s="19"/>
      <c r="AX2839" s="29">
        <v>1.11654174359137E-2</v>
      </c>
      <c r="AY2839" s="30">
        <v>-0.93816117313326697</v>
      </c>
      <c r="AZ2839" s="30">
        <v>0.48529282478966701</v>
      </c>
      <c r="BA2839" s="30">
        <v>-1.21248012273463</v>
      </c>
      <c r="BB2839" s="62">
        <v>1.15306513907285E-3</v>
      </c>
      <c r="BC2839" s="108">
        <v>-1.5925981600303201</v>
      </c>
      <c r="BD2839" s="22">
        <v>43745</v>
      </c>
      <c r="BE2839" s="22">
        <v>43783</v>
      </c>
      <c r="BF2839" s="24">
        <v>74</v>
      </c>
      <c r="BG2839" s="22">
        <v>43847</v>
      </c>
    </row>
    <row r="2840" spans="2:59" x14ac:dyDescent="0.25">
      <c r="B2840" s="17" t="s">
        <v>2854</v>
      </c>
      <c r="C2840" s="17" t="s">
        <v>7120</v>
      </c>
      <c r="D2840" s="17" t="s">
        <v>3465</v>
      </c>
      <c r="E2840" s="20" t="s">
        <v>7339</v>
      </c>
      <c r="F2840" s="20" t="s">
        <v>3150</v>
      </c>
      <c r="G2840" s="82" t="s">
        <v>7254</v>
      </c>
      <c r="H2840" s="85" t="s">
        <v>7267</v>
      </c>
      <c r="I2840" s="21" t="s">
        <v>7417</v>
      </c>
      <c r="J2840" s="21" t="s">
        <v>9009</v>
      </c>
      <c r="L2840" s="22">
        <v>44015</v>
      </c>
      <c r="M2840" s="98">
        <v>2015.2734999992001</v>
      </c>
      <c r="N2840" s="94">
        <v>2015.2734999992001</v>
      </c>
      <c r="O2840" s="94"/>
      <c r="P2840" s="62" t="str">
        <f t="shared" si="44"/>
        <v/>
      </c>
      <c r="Q2840" s="22"/>
      <c r="R2840" s="99">
        <v>1025167.706</v>
      </c>
      <c r="S2840" s="99"/>
      <c r="T2840" s="19"/>
      <c r="U2840" s="23">
        <v>8.1782189226942096E-5</v>
      </c>
      <c r="V2840" s="63">
        <v>-0.54984306789265203</v>
      </c>
      <c r="W2840" s="23">
        <v>-3.47623390916851E-3</v>
      </c>
      <c r="X2840" s="63">
        <v>-9.9503933555824897</v>
      </c>
      <c r="Y2840" s="23"/>
      <c r="Z2840" s="63"/>
      <c r="AA2840" s="23"/>
      <c r="AB2840" s="63"/>
      <c r="AC2840" s="23"/>
      <c r="AD2840" s="63"/>
      <c r="AE2840" s="23"/>
      <c r="AF2840" s="64"/>
      <c r="AG2840" s="23">
        <v>3.7465300920303E-5</v>
      </c>
      <c r="AH2840" s="63">
        <v>-6.0910792706636103</v>
      </c>
      <c r="AI2840" s="23"/>
      <c r="AJ2840" s="63"/>
      <c r="AK2840" s="23">
        <v>7.6367499987100001E-3</v>
      </c>
      <c r="AL2840" s="23">
        <v>2.5891507992127999E-2</v>
      </c>
      <c r="AM2840" s="63">
        <v>-35.797593677125398</v>
      </c>
      <c r="AN2840" s="19"/>
      <c r="AO2840" s="26">
        <v>1.9692392852448401E-3</v>
      </c>
      <c r="AP2840" s="26">
        <v>-1.75682606277405E-3</v>
      </c>
      <c r="AQ2840" s="26">
        <v>7.5846159470529502E-3</v>
      </c>
      <c r="AR2840" s="26">
        <v>-3.60289481523068E-3</v>
      </c>
      <c r="AS2840" s="24"/>
      <c r="AT2840" s="24"/>
      <c r="AU2840" s="24"/>
      <c r="AV2840" s="25"/>
      <c r="AW2840" s="19"/>
      <c r="AX2840" s="29"/>
      <c r="AY2840" s="30"/>
      <c r="AZ2840" s="30"/>
      <c r="BA2840" s="30"/>
      <c r="BB2840" s="62"/>
      <c r="BC2840" s="108">
        <v>-0.52961491384030501</v>
      </c>
      <c r="BD2840" s="22">
        <v>43984</v>
      </c>
      <c r="BE2840" s="22">
        <v>43998</v>
      </c>
      <c r="BF2840" s="24"/>
      <c r="BG2840" s="22"/>
    </row>
    <row r="2841" spans="2:59" x14ac:dyDescent="0.25">
      <c r="B2841" s="17" t="s">
        <v>2855</v>
      </c>
      <c r="C2841" s="17" t="s">
        <v>7121</v>
      </c>
      <c r="D2841" s="17" t="s">
        <v>3465</v>
      </c>
      <c r="E2841" s="20" t="s">
        <v>7321</v>
      </c>
      <c r="F2841" s="20" t="s">
        <v>3150</v>
      </c>
      <c r="G2841" s="82" t="s">
        <v>7254</v>
      </c>
      <c r="H2841" s="85" t="s">
        <v>7267</v>
      </c>
      <c r="I2841" s="21" t="s">
        <v>7417</v>
      </c>
      <c r="J2841" s="21" t="s">
        <v>2982</v>
      </c>
      <c r="L2841" s="22">
        <v>44015</v>
      </c>
      <c r="M2841" s="98">
        <v>2764.0265999995199</v>
      </c>
      <c r="N2841" s="94">
        <v>2764.0265999995199</v>
      </c>
      <c r="O2841" s="94"/>
      <c r="P2841" s="62" t="str">
        <f t="shared" si="44"/>
        <v/>
      </c>
      <c r="Q2841" s="22"/>
      <c r="R2841" s="99">
        <v>143393049.641</v>
      </c>
      <c r="S2841" s="99"/>
      <c r="T2841" s="19"/>
      <c r="U2841" s="23">
        <v>6.5633199483272606E-5</v>
      </c>
      <c r="V2841" s="63">
        <v>-0.55145796686701898</v>
      </c>
      <c r="W2841" s="23">
        <v>-3.9592957691638696E-3</v>
      </c>
      <c r="X2841" s="63">
        <v>-9.9986995415820292</v>
      </c>
      <c r="Y2841" s="23"/>
      <c r="Z2841" s="63"/>
      <c r="AA2841" s="23"/>
      <c r="AB2841" s="63"/>
      <c r="AC2841" s="23"/>
      <c r="AD2841" s="63"/>
      <c r="AE2841" s="23"/>
      <c r="AF2841" s="64"/>
      <c r="AG2841" s="23">
        <v>-1.1034505405405099E-5</v>
      </c>
      <c r="AH2841" s="63">
        <v>-6.09592925129982</v>
      </c>
      <c r="AI2841" s="23"/>
      <c r="AJ2841" s="63"/>
      <c r="AK2841" s="23">
        <v>3.0058678912610001E-3</v>
      </c>
      <c r="AL2841" s="23">
        <v>7.8278242835949606E-3</v>
      </c>
      <c r="AM2841" s="63">
        <v>7.3334794002221297</v>
      </c>
      <c r="AN2841" s="19"/>
      <c r="AO2841" s="26">
        <v>1.95304151384335E-3</v>
      </c>
      <c r="AP2841" s="26">
        <v>-2.68966166277096E-3</v>
      </c>
      <c r="AQ2841" s="26">
        <v>7.0799017539684402E-3</v>
      </c>
      <c r="AR2841" s="26">
        <v>-4.0859017972252297E-3</v>
      </c>
      <c r="AS2841" s="24"/>
      <c r="AT2841" s="24"/>
      <c r="AU2841" s="24"/>
      <c r="AV2841" s="25"/>
      <c r="AW2841" s="19"/>
      <c r="AX2841" s="29"/>
      <c r="AY2841" s="30"/>
      <c r="AZ2841" s="30"/>
      <c r="BA2841" s="30"/>
      <c r="BB2841" s="62"/>
      <c r="BC2841" s="108">
        <v>-0.74337930845285904</v>
      </c>
      <c r="BD2841" s="22">
        <v>43907</v>
      </c>
      <c r="BE2841" s="22">
        <v>43916</v>
      </c>
      <c r="BF2841" s="24">
        <v>40</v>
      </c>
      <c r="BG2841" s="22">
        <v>43963</v>
      </c>
    </row>
    <row r="2842" spans="2:59" x14ac:dyDescent="0.25">
      <c r="B2842" s="17" t="s">
        <v>2856</v>
      </c>
      <c r="C2842" s="17" t="s">
        <v>7122</v>
      </c>
      <c r="D2842" s="17" t="s">
        <v>3465</v>
      </c>
      <c r="E2842" s="20" t="s">
        <v>7322</v>
      </c>
      <c r="F2842" s="20" t="s">
        <v>3150</v>
      </c>
      <c r="G2842" s="82" t="s">
        <v>7254</v>
      </c>
      <c r="H2842" s="85" t="s">
        <v>7267</v>
      </c>
      <c r="I2842" s="21" t="s">
        <v>7417</v>
      </c>
      <c r="J2842" s="21" t="s">
        <v>9010</v>
      </c>
      <c r="L2842" s="22">
        <v>44015</v>
      </c>
      <c r="M2842" s="98">
        <v>1178.82259999961</v>
      </c>
      <c r="N2842" s="94">
        <v>1178.82259999961</v>
      </c>
      <c r="O2842" s="94">
        <v>1184.0942000001701</v>
      </c>
      <c r="P2842" s="62">
        <f t="shared" si="44"/>
        <v>0.99554798934024058</v>
      </c>
      <c r="Q2842" s="22">
        <v>43984</v>
      </c>
      <c r="R2842" s="99">
        <v>3402702.537</v>
      </c>
      <c r="S2842" s="99">
        <v>2184349.2178593702</v>
      </c>
      <c r="T2842" s="19"/>
      <c r="U2842" s="23">
        <v>6.7275037508807104E-5</v>
      </c>
      <c r="V2842" s="63">
        <v>-0.55129378306446597</v>
      </c>
      <c r="W2842" s="23">
        <v>-3.90967252951668E-3</v>
      </c>
      <c r="X2842" s="63">
        <v>-9.99373721762095</v>
      </c>
      <c r="Y2842" s="23">
        <v>9.4298705880646594E-3</v>
      </c>
      <c r="Z2842" s="63">
        <v>14.1435904393875</v>
      </c>
      <c r="AA2842" s="23">
        <v>1.94282628726796E-2</v>
      </c>
      <c r="AB2842" s="63">
        <v>18.849441996921101</v>
      </c>
      <c r="AC2842" s="23">
        <v>4.7001359618661802E-2</v>
      </c>
      <c r="AD2842" s="63">
        <v>24.767433209402999</v>
      </c>
      <c r="AE2842" s="23">
        <v>7.1977332860114998E-2</v>
      </c>
      <c r="AF2842" s="64">
        <v>19.391074869985498</v>
      </c>
      <c r="AG2842" s="23">
        <v>-6.02292311668862E-6</v>
      </c>
      <c r="AH2842" s="63">
        <v>-6.0954280930673104</v>
      </c>
      <c r="AI2842" s="23">
        <v>1.08860253003513E-2</v>
      </c>
      <c r="AJ2842" s="63">
        <v>11.1747155022458</v>
      </c>
      <c r="AK2842" s="23">
        <v>0.17882259999896599</v>
      </c>
      <c r="AL2842" s="23">
        <v>2.8984163258428501E-2</v>
      </c>
      <c r="AM2842" s="63">
        <v>8.0728528066101699</v>
      </c>
      <c r="AN2842" s="19"/>
      <c r="AO2842" s="26">
        <v>2.2346857458614999E-3</v>
      </c>
      <c r="AP2842" s="26">
        <v>-4.6652498194816898E-3</v>
      </c>
      <c r="AQ2842" s="26">
        <v>8.3443870098562894E-3</v>
      </c>
      <c r="AR2842" s="26">
        <v>-6.3796130198170396E-3</v>
      </c>
      <c r="AS2842" s="24">
        <v>7</v>
      </c>
      <c r="AT2842" s="24">
        <v>5</v>
      </c>
      <c r="AU2842" s="24">
        <v>7</v>
      </c>
      <c r="AV2842" s="25">
        <v>5</v>
      </c>
      <c r="AW2842" s="19"/>
      <c r="AX2842" s="29">
        <v>1.11686430718146E-2</v>
      </c>
      <c r="AY2842" s="30">
        <v>-0.93848421498387302</v>
      </c>
      <c r="AZ2842" s="30">
        <v>0.480839712100533</v>
      </c>
      <c r="BA2842" s="30">
        <v>-1.2111585181974101</v>
      </c>
      <c r="BB2842" s="62">
        <v>1.1533890447901699E-3</v>
      </c>
      <c r="BC2842" s="108">
        <v>-1.6059016326289599</v>
      </c>
      <c r="BD2842" s="22">
        <v>43745</v>
      </c>
      <c r="BE2842" s="22">
        <v>43783</v>
      </c>
      <c r="BF2842" s="24">
        <v>75</v>
      </c>
      <c r="BG2842" s="22">
        <v>43850</v>
      </c>
    </row>
    <row r="2843" spans="2:59" x14ac:dyDescent="0.25">
      <c r="B2843" s="17" t="s">
        <v>2857</v>
      </c>
      <c r="C2843" s="17" t="s">
        <v>7123</v>
      </c>
      <c r="D2843" s="17" t="s">
        <v>3465</v>
      </c>
      <c r="E2843" s="20" t="s">
        <v>7341</v>
      </c>
      <c r="F2843" s="20" t="s">
        <v>3150</v>
      </c>
      <c r="G2843" s="82" t="s">
        <v>7254</v>
      </c>
      <c r="H2843" s="85" t="s">
        <v>7267</v>
      </c>
      <c r="I2843" s="21" t="s">
        <v>7417</v>
      </c>
      <c r="J2843" s="21" t="s">
        <v>2982</v>
      </c>
      <c r="L2843" s="22">
        <v>44015</v>
      </c>
      <c r="M2843" s="98">
        <v>2712.86510000005</v>
      </c>
      <c r="N2843" s="94">
        <v>2712.86510000005</v>
      </c>
      <c r="O2843" s="94"/>
      <c r="P2843" s="62" t="str">
        <f t="shared" si="44"/>
        <v/>
      </c>
      <c r="Q2843" s="22"/>
      <c r="R2843" s="99">
        <v>3502107.6209999998</v>
      </c>
      <c r="S2843" s="99"/>
      <c r="T2843" s="19"/>
      <c r="U2843" s="23">
        <v>8.1912734458455802E-5</v>
      </c>
      <c r="V2843" s="63">
        <v>-0.54983001336950099</v>
      </c>
      <c r="W2843" s="23">
        <v>6.02161562710535E-4</v>
      </c>
      <c r="X2843" s="63">
        <v>-9.5425538083945902</v>
      </c>
      <c r="Y2843" s="23">
        <v>4.9961126242124001E-3</v>
      </c>
      <c r="Z2843" s="63">
        <v>13.700214643002299</v>
      </c>
      <c r="AA2843" s="23"/>
      <c r="AB2843" s="63"/>
      <c r="AC2843" s="23"/>
      <c r="AD2843" s="63"/>
      <c r="AE2843" s="23"/>
      <c r="AF2843" s="64"/>
      <c r="AG2843" s="23">
        <v>3.7894953493378098E-5</v>
      </c>
      <c r="AH2843" s="63">
        <v>-6.0910363054063099</v>
      </c>
      <c r="AI2843" s="23">
        <v>6.4900876950559896E-3</v>
      </c>
      <c r="AJ2843" s="63">
        <v>10.7351217417163</v>
      </c>
      <c r="AK2843" s="23">
        <v>4.7648518520872997E-3</v>
      </c>
      <c r="AL2843" s="23">
        <v>6.0991899554210197E-3</v>
      </c>
      <c r="AM2843" s="63">
        <v>16.757432118553002</v>
      </c>
      <c r="AN2843" s="19"/>
      <c r="AO2843" s="26">
        <v>2.2787767429690601E-3</v>
      </c>
      <c r="AP2843" s="26">
        <v>-4.6506708840752297E-3</v>
      </c>
      <c r="AQ2843" s="26">
        <v>8.80269433946523E-3</v>
      </c>
      <c r="AR2843" s="26">
        <v>-4.0200003231802804E-3</v>
      </c>
      <c r="AS2843" s="24"/>
      <c r="AT2843" s="24"/>
      <c r="AU2843" s="24"/>
      <c r="AV2843" s="25"/>
      <c r="AW2843" s="19"/>
      <c r="AX2843" s="29"/>
      <c r="AY2843" s="30"/>
      <c r="AZ2843" s="30"/>
      <c r="BA2843" s="30"/>
      <c r="BB2843" s="62"/>
      <c r="BC2843" s="108">
        <v>-1.5510948398623401</v>
      </c>
      <c r="BD2843" s="22">
        <v>43745</v>
      </c>
      <c r="BE2843" s="22">
        <v>43783</v>
      </c>
      <c r="BF2843" s="24">
        <v>70</v>
      </c>
      <c r="BG2843" s="22">
        <v>43843</v>
      </c>
    </row>
    <row r="2844" spans="2:59" x14ac:dyDescent="0.25">
      <c r="B2844" s="17" t="s">
        <v>2858</v>
      </c>
      <c r="C2844" s="17" t="s">
        <v>7124</v>
      </c>
      <c r="D2844" s="17" t="s">
        <v>3466</v>
      </c>
      <c r="E2844" s="20" t="s">
        <v>7289</v>
      </c>
      <c r="F2844" s="20" t="s">
        <v>7248</v>
      </c>
      <c r="G2844" s="82" t="s">
        <v>7250</v>
      </c>
      <c r="H2844" s="85" t="s">
        <v>7258</v>
      </c>
      <c r="I2844" s="21" t="s">
        <v>7417</v>
      </c>
      <c r="J2844" s="21" t="s">
        <v>9011</v>
      </c>
      <c r="L2844" s="22">
        <v>44015</v>
      </c>
      <c r="M2844" s="98">
        <v>1184.5424000006201</v>
      </c>
      <c r="N2844" s="94">
        <v>1184.5424000006201</v>
      </c>
      <c r="O2844" s="94">
        <v>1528.4264000002299</v>
      </c>
      <c r="P2844" s="62">
        <f t="shared" si="44"/>
        <v>0.77500781195642909</v>
      </c>
      <c r="Q2844" s="22">
        <v>43756</v>
      </c>
      <c r="R2844" s="99">
        <v>1383623.325</v>
      </c>
      <c r="S2844" s="99">
        <v>2123980.0728417998</v>
      </c>
      <c r="T2844" s="19"/>
      <c r="U2844" s="23">
        <v>7.8191888205765298E-3</v>
      </c>
      <c r="V2844" s="63">
        <v>0.22389759524230601</v>
      </c>
      <c r="W2844" s="23">
        <v>9.1482292313303307E-2</v>
      </c>
      <c r="X2844" s="63">
        <v>-0.45454073333530698</v>
      </c>
      <c r="Y2844" s="23">
        <v>-0.15782971705906701</v>
      </c>
      <c r="Z2844" s="63">
        <v>-2.58236832532566</v>
      </c>
      <c r="AA2844" s="23">
        <v>-0.19663337341451601</v>
      </c>
      <c r="AB2844" s="63">
        <v>-2.7567216317984302</v>
      </c>
      <c r="AC2844" s="23">
        <v>-0.28133233364496801</v>
      </c>
      <c r="AD2844" s="63">
        <v>-8.0659361169673502</v>
      </c>
      <c r="AE2844" s="23">
        <v>-0.226598976313544</v>
      </c>
      <c r="AF2844" s="64">
        <v>-10.466556047395001</v>
      </c>
      <c r="AG2844" s="23">
        <v>5.83076724888087E-2</v>
      </c>
      <c r="AH2844" s="63">
        <v>-0.26405855187476801</v>
      </c>
      <c r="AI2844" s="23">
        <v>-0.12298020575239201</v>
      </c>
      <c r="AJ2844" s="63">
        <v>-2.2119076030358</v>
      </c>
      <c r="AK2844" s="23">
        <v>-0.41797534406767201</v>
      </c>
      <c r="AL2844" s="23">
        <v>-5.6810071695508703E-2</v>
      </c>
      <c r="AM2844" s="63">
        <v>-36.972199267474899</v>
      </c>
      <c r="AN2844" s="19"/>
      <c r="AO2844" s="26">
        <v>6.9767916940691094E-2</v>
      </c>
      <c r="AP2844" s="26">
        <v>-0.12779394302837299</v>
      </c>
      <c r="AQ2844" s="26">
        <v>0.14313558250621999</v>
      </c>
      <c r="AR2844" s="26">
        <v>-0.165223884609877</v>
      </c>
      <c r="AS2844" s="24">
        <v>5</v>
      </c>
      <c r="AT2844" s="24">
        <v>7</v>
      </c>
      <c r="AU2844" s="24">
        <v>5</v>
      </c>
      <c r="AV2844" s="25">
        <v>7</v>
      </c>
      <c r="AW2844" s="19"/>
      <c r="AX2844" s="29">
        <v>0.31393831760622598</v>
      </c>
      <c r="AY2844" s="30">
        <v>-0.70861309389056304</v>
      </c>
      <c r="AZ2844" s="30">
        <v>-0.72461169550570004</v>
      </c>
      <c r="BA2844" s="30">
        <v>-0.91987366446483099</v>
      </c>
      <c r="BB2844" s="62">
        <v>3.18241608187236E-2</v>
      </c>
      <c r="BC2844" s="108">
        <v>-46.202545310661698</v>
      </c>
      <c r="BD2844" s="22">
        <v>43756</v>
      </c>
      <c r="BE2844" s="22">
        <v>43908</v>
      </c>
      <c r="BF2844" s="24"/>
      <c r="BG2844" s="22"/>
    </row>
    <row r="2845" spans="2:59" x14ac:dyDescent="0.25">
      <c r="B2845" s="17" t="s">
        <v>2859</v>
      </c>
      <c r="C2845" s="17" t="s">
        <v>7125</v>
      </c>
      <c r="D2845" s="17" t="s">
        <v>3466</v>
      </c>
      <c r="E2845" s="20" t="s">
        <v>7385</v>
      </c>
      <c r="F2845" s="20" t="s">
        <v>7248</v>
      </c>
      <c r="G2845" s="82" t="s">
        <v>7250</v>
      </c>
      <c r="H2845" s="85" t="s">
        <v>7258</v>
      </c>
      <c r="I2845" s="21" t="s">
        <v>7417</v>
      </c>
      <c r="J2845" s="21" t="s">
        <v>2982</v>
      </c>
      <c r="L2845" s="22">
        <v>44015</v>
      </c>
      <c r="M2845" s="98">
        <v>1232.0817000009099</v>
      </c>
      <c r="N2845" s="94">
        <v>1232.0817000009099</v>
      </c>
      <c r="O2845" s="94">
        <v>1583.3616000004099</v>
      </c>
      <c r="P2845" s="62">
        <f t="shared" si="44"/>
        <v>0.7781429712584863</v>
      </c>
      <c r="Q2845" s="22">
        <v>43756</v>
      </c>
      <c r="R2845" s="99">
        <v>351243.08899999998</v>
      </c>
      <c r="S2845" s="99">
        <v>409335.95209277299</v>
      </c>
      <c r="T2845" s="19"/>
      <c r="U2845" s="23">
        <v>7.8349059949687199E-3</v>
      </c>
      <c r="V2845" s="63">
        <v>0.22546931268152501</v>
      </c>
      <c r="W2845" s="23">
        <v>9.1992397685389707E-2</v>
      </c>
      <c r="X2845" s="63">
        <v>-0.40353019612666702</v>
      </c>
      <c r="Y2845" s="23">
        <v>-0.15543902331322901</v>
      </c>
      <c r="Z2845" s="63">
        <v>-2.3432989507418802</v>
      </c>
      <c r="AA2845" s="23">
        <v>-0.19203434098482799</v>
      </c>
      <c r="AB2845" s="63">
        <v>-2.2968183888297098</v>
      </c>
      <c r="AC2845" s="23">
        <v>-0.27315728387940902</v>
      </c>
      <c r="AD2845" s="63">
        <v>-7.2484311404114097</v>
      </c>
      <c r="AE2845" s="23">
        <v>-0.21332974162127399</v>
      </c>
      <c r="AF2845" s="64">
        <v>-9.1396325781679497</v>
      </c>
      <c r="AG2845" s="23">
        <v>5.8357138346764301E-2</v>
      </c>
      <c r="AH2845" s="63">
        <v>-0.25911196607921699</v>
      </c>
      <c r="AI2845" s="23">
        <v>-0.120449457644136</v>
      </c>
      <c r="AJ2845" s="63">
        <v>-1.95883279221016</v>
      </c>
      <c r="AK2845" s="23">
        <v>-0.382619434171938</v>
      </c>
      <c r="AL2845" s="23">
        <v>-5.0780206284834997E-2</v>
      </c>
      <c r="AM2845" s="63">
        <v>-33.436608277901499</v>
      </c>
      <c r="AN2845" s="19"/>
      <c r="AO2845" s="26">
        <v>6.9784434719622396E-2</v>
      </c>
      <c r="AP2845" s="26">
        <v>-0.12775321038046999</v>
      </c>
      <c r="AQ2845" s="26">
        <v>0.143669868382858</v>
      </c>
      <c r="AR2845" s="26">
        <v>-0.16482073614402901</v>
      </c>
      <c r="AS2845" s="24">
        <v>5</v>
      </c>
      <c r="AT2845" s="24">
        <v>7</v>
      </c>
      <c r="AU2845" s="24">
        <v>5</v>
      </c>
      <c r="AV2845" s="25">
        <v>7</v>
      </c>
      <c r="AW2845" s="19"/>
      <c r="AX2845" s="29">
        <v>0.31391317368863397</v>
      </c>
      <c r="AY2845" s="30">
        <v>-0.69500013555534701</v>
      </c>
      <c r="AZ2845" s="30">
        <v>-0.63783415233047003</v>
      </c>
      <c r="BA2845" s="30">
        <v>-0.90274673491603596</v>
      </c>
      <c r="BB2845" s="62">
        <v>3.1822404553167899E-2</v>
      </c>
      <c r="BC2845" s="108">
        <v>-46.074863758229199</v>
      </c>
      <c r="BD2845" s="22">
        <v>43756</v>
      </c>
      <c r="BE2845" s="22">
        <v>43908</v>
      </c>
      <c r="BF2845" s="24"/>
      <c r="BG2845" s="22"/>
    </row>
    <row r="2846" spans="2:59" x14ac:dyDescent="0.25">
      <c r="B2846" s="17" t="s">
        <v>2860</v>
      </c>
      <c r="C2846" s="17" t="s">
        <v>7126</v>
      </c>
      <c r="D2846" s="17" t="s">
        <v>3466</v>
      </c>
      <c r="E2846" s="20" t="s">
        <v>7386</v>
      </c>
      <c r="F2846" s="20" t="s">
        <v>7248</v>
      </c>
      <c r="G2846" s="82" t="s">
        <v>7250</v>
      </c>
      <c r="H2846" s="85" t="s">
        <v>7258</v>
      </c>
      <c r="I2846" s="21" t="s">
        <v>7417</v>
      </c>
      <c r="J2846" s="21" t="s">
        <v>9012</v>
      </c>
      <c r="L2846" s="22">
        <v>44015</v>
      </c>
      <c r="M2846" s="98">
        <v>737.90390000026696</v>
      </c>
      <c r="N2846" s="94">
        <v>737.90390000026696</v>
      </c>
      <c r="O2846" s="94">
        <v>952.12449999991804</v>
      </c>
      <c r="P2846" s="62">
        <f t="shared" si="44"/>
        <v>0.77500778522171254</v>
      </c>
      <c r="Q2846" s="22">
        <v>43756</v>
      </c>
      <c r="R2846" s="99">
        <v>2455665.0299999998</v>
      </c>
      <c r="S2846" s="99">
        <v>2754245.7204999998</v>
      </c>
      <c r="T2846" s="19"/>
      <c r="U2846" s="23">
        <v>7.8191272659751104E-3</v>
      </c>
      <c r="V2846" s="63">
        <v>0.223891439782165</v>
      </c>
      <c r="W2846" s="23">
        <v>9.1482267685932997E-2</v>
      </c>
      <c r="X2846" s="63">
        <v>-0.45454319607233601</v>
      </c>
      <c r="Y2846" s="23">
        <v>-0.15782978482005999</v>
      </c>
      <c r="Z2846" s="63">
        <v>-2.58237510142499</v>
      </c>
      <c r="AA2846" s="23">
        <v>-0.19663336833502401</v>
      </c>
      <c r="AB2846" s="63">
        <v>-2.7567211238492701</v>
      </c>
      <c r="AC2846" s="23"/>
      <c r="AD2846" s="63"/>
      <c r="AE2846" s="23"/>
      <c r="AF2846" s="64"/>
      <c r="AG2846" s="23">
        <v>5.8307729133957799E-2</v>
      </c>
      <c r="AH2846" s="63">
        <v>-0.26405288735986698</v>
      </c>
      <c r="AI2846" s="23">
        <v>-0.12298014028245199</v>
      </c>
      <c r="AJ2846" s="63">
        <v>-2.2119010560418202</v>
      </c>
      <c r="AK2846" s="23">
        <v>-0.25986058290436598</v>
      </c>
      <c r="AL2846" s="23">
        <v>-0.15864011665966199</v>
      </c>
      <c r="AM2846" s="63">
        <v>-8.9417639797902702</v>
      </c>
      <c r="AN2846" s="19"/>
      <c r="AO2846" s="26">
        <v>6.9767858652994605E-2</v>
      </c>
      <c r="AP2846" s="26">
        <v>-0.12779398521437499</v>
      </c>
      <c r="AQ2846" s="26">
        <v>0.143135583912226</v>
      </c>
      <c r="AR2846" s="26">
        <v>-0.16522387573611899</v>
      </c>
      <c r="AS2846" s="24">
        <v>5</v>
      </c>
      <c r="AT2846" s="24">
        <v>7</v>
      </c>
      <c r="AU2846" s="24">
        <v>5</v>
      </c>
      <c r="AV2846" s="25">
        <v>7</v>
      </c>
      <c r="AW2846" s="19"/>
      <c r="AX2846" s="29">
        <v>0.31393850272172102</v>
      </c>
      <c r="AY2846" s="30">
        <v>-0.70861240816339</v>
      </c>
      <c r="AZ2846" s="30">
        <v>-0.72461227772419101</v>
      </c>
      <c r="BA2846" s="30">
        <v>-0.91987278451324495</v>
      </c>
      <c r="BB2846" s="62">
        <v>3.1824178668030098E-2</v>
      </c>
      <c r="BC2846" s="108">
        <v>-46.202550191665097</v>
      </c>
      <c r="BD2846" s="22">
        <v>43756</v>
      </c>
      <c r="BE2846" s="22">
        <v>43908</v>
      </c>
      <c r="BF2846" s="24"/>
      <c r="BG2846" s="22"/>
    </row>
    <row r="2847" spans="2:59" x14ac:dyDescent="0.25">
      <c r="B2847" s="17" t="s">
        <v>2861</v>
      </c>
      <c r="C2847" s="17" t="s">
        <v>7127</v>
      </c>
      <c r="D2847" s="17" t="s">
        <v>3466</v>
      </c>
      <c r="E2847" s="20" t="s">
        <v>7291</v>
      </c>
      <c r="F2847" s="20" t="s">
        <v>7248</v>
      </c>
      <c r="G2847" s="82" t="s">
        <v>7250</v>
      </c>
      <c r="H2847" s="85" t="s">
        <v>7258</v>
      </c>
      <c r="I2847" s="21" t="s">
        <v>7417</v>
      </c>
      <c r="J2847" s="21" t="s">
        <v>9013</v>
      </c>
      <c r="L2847" s="22">
        <v>44015</v>
      </c>
      <c r="M2847" s="98">
        <v>1076.2814000006799</v>
      </c>
      <c r="N2847" s="94">
        <v>1076.2814000006799</v>
      </c>
      <c r="O2847" s="94">
        <v>1371.4052000008501</v>
      </c>
      <c r="P2847" s="62">
        <f t="shared" si="44"/>
        <v>0.78480189516563947</v>
      </c>
      <c r="Q2847" s="22">
        <v>43756</v>
      </c>
      <c r="R2847" s="99">
        <v>870736.99899999995</v>
      </c>
      <c r="S2847" s="99">
        <v>982747.24116992205</v>
      </c>
      <c r="T2847" s="19"/>
      <c r="U2847" s="23">
        <v>7.8680240367248206E-3</v>
      </c>
      <c r="V2847" s="63">
        <v>0.22878111685713501</v>
      </c>
      <c r="W2847" s="23">
        <v>9.3069970991637094E-2</v>
      </c>
      <c r="X2847" s="63">
        <v>-0.29577286550193099</v>
      </c>
      <c r="Y2847" s="23">
        <v>-0.150370786712301</v>
      </c>
      <c r="Z2847" s="63">
        <v>-1.8364752906491</v>
      </c>
      <c r="AA2847" s="23">
        <v>-0.18224100381135899</v>
      </c>
      <c r="AB2847" s="63">
        <v>-1.3174846714828199</v>
      </c>
      <c r="AC2847" s="23">
        <v>-0.25540587238443602</v>
      </c>
      <c r="AD2847" s="63">
        <v>-5.4732899909140498</v>
      </c>
      <c r="AE2847" s="23">
        <v>-0.184362311567529</v>
      </c>
      <c r="AF2847" s="64">
        <v>-6.2428895727934997</v>
      </c>
      <c r="AG2847" s="23">
        <v>5.8461564485696699E-2</v>
      </c>
      <c r="AH2847" s="63">
        <v>-0.248669352185971</v>
      </c>
      <c r="AI2847" s="23">
        <v>-0.11508398830847</v>
      </c>
      <c r="AJ2847" s="63">
        <v>-1.42228585864359</v>
      </c>
      <c r="AK2847" s="23">
        <v>-0.28994412080908699</v>
      </c>
      <c r="AL2847" s="23">
        <v>-3.6325404158560601E-2</v>
      </c>
      <c r="AM2847" s="63">
        <v>-24.169076941587299</v>
      </c>
      <c r="AN2847" s="19"/>
      <c r="AO2847" s="26">
        <v>6.9819591126361005E-2</v>
      </c>
      <c r="AP2847" s="26">
        <v>-0.12766712871598401</v>
      </c>
      <c r="AQ2847" s="26">
        <v>0.14479839999694399</v>
      </c>
      <c r="AR2847" s="26">
        <v>-0.16396922370942801</v>
      </c>
      <c r="AS2847" s="24">
        <v>5</v>
      </c>
      <c r="AT2847" s="24">
        <v>7</v>
      </c>
      <c r="AU2847" s="24">
        <v>6</v>
      </c>
      <c r="AV2847" s="25">
        <v>6</v>
      </c>
      <c r="AW2847" s="19"/>
      <c r="AX2847" s="29">
        <v>0.31386056127317702</v>
      </c>
      <c r="AY2847" s="30">
        <v>-0.66601384917157702</v>
      </c>
      <c r="AZ2847" s="30">
        <v>-0.45330292187236398</v>
      </c>
      <c r="BA2847" s="30">
        <v>-0.86619809582771301</v>
      </c>
      <c r="BB2847" s="62">
        <v>3.1818746589196999E-2</v>
      </c>
      <c r="BC2847" s="108">
        <v>-45.804369124467499</v>
      </c>
      <c r="BD2847" s="22">
        <v>43756</v>
      </c>
      <c r="BE2847" s="22">
        <v>43908</v>
      </c>
      <c r="BF2847" s="24"/>
      <c r="BG2847" s="22"/>
    </row>
    <row r="2848" spans="2:59" x14ac:dyDescent="0.25">
      <c r="B2848" s="17" t="s">
        <v>2862</v>
      </c>
      <c r="C2848" s="17" t="s">
        <v>7128</v>
      </c>
      <c r="D2848" s="17" t="s">
        <v>3466</v>
      </c>
      <c r="E2848" s="20" t="s">
        <v>7387</v>
      </c>
      <c r="F2848" s="20" t="s">
        <v>7248</v>
      </c>
      <c r="G2848" s="82" t="s">
        <v>7250</v>
      </c>
      <c r="H2848" s="85" t="s">
        <v>7258</v>
      </c>
      <c r="I2848" s="21" t="s">
        <v>7417</v>
      </c>
      <c r="J2848" s="21" t="s">
        <v>2982</v>
      </c>
      <c r="L2848" s="22">
        <v>44015</v>
      </c>
      <c r="M2848" s="98">
        <v>735.58220000006304</v>
      </c>
      <c r="N2848" s="94">
        <v>735.58220000006304</v>
      </c>
      <c r="O2848" s="94">
        <v>925.49700000044004</v>
      </c>
      <c r="P2848" s="62">
        <f t="shared" si="44"/>
        <v>0.79479695774239489</v>
      </c>
      <c r="Q2848" s="22">
        <v>43756</v>
      </c>
      <c r="R2848" s="99">
        <v>4682284.6090000002</v>
      </c>
      <c r="S2848" s="99">
        <v>3886574.21858984</v>
      </c>
      <c r="T2848" s="19"/>
      <c r="U2848" s="23">
        <v>7.9173301437549509E-3</v>
      </c>
      <c r="V2848" s="63">
        <v>0.23371172756014899</v>
      </c>
      <c r="W2848" s="23">
        <v>9.4672080036689296E-2</v>
      </c>
      <c r="X2848" s="63">
        <v>-0.135561960996711</v>
      </c>
      <c r="Y2848" s="23">
        <v>-0.142787388182187</v>
      </c>
      <c r="Z2848" s="63">
        <v>-1.0781354376376799</v>
      </c>
      <c r="AA2848" s="23">
        <v>-0.167476423710468</v>
      </c>
      <c r="AB2848" s="63">
        <v>0.158973338606302</v>
      </c>
      <c r="AC2848" s="23">
        <v>-0.22833278922276801</v>
      </c>
      <c r="AD2848" s="63">
        <v>-2.76598167474731</v>
      </c>
      <c r="AE2848" s="23"/>
      <c r="AF2848" s="64"/>
      <c r="AG2848" s="23">
        <v>5.86166297489399E-2</v>
      </c>
      <c r="AH2848" s="63">
        <v>-0.23316282586165499</v>
      </c>
      <c r="AI2848" s="23">
        <v>-0.10705477785813899</v>
      </c>
      <c r="AJ2848" s="63">
        <v>-0.61936481361044604</v>
      </c>
      <c r="AK2848" s="23">
        <v>-0.25982508869230497</v>
      </c>
      <c r="AL2848" s="23">
        <v>-0.10237614499245</v>
      </c>
      <c r="AM2848" s="63">
        <v>-2.42476763678133</v>
      </c>
      <c r="AN2848" s="19"/>
      <c r="AO2848" s="26">
        <v>6.9871881913059E-2</v>
      </c>
      <c r="AP2848" s="26">
        <v>-0.12753942266586801</v>
      </c>
      <c r="AQ2848" s="26">
        <v>0.14647642465206401</v>
      </c>
      <c r="AR2848" s="26">
        <v>-0.162702902646852</v>
      </c>
      <c r="AS2848" s="24">
        <v>5</v>
      </c>
      <c r="AT2848" s="24">
        <v>7</v>
      </c>
      <c r="AU2848" s="24">
        <v>7</v>
      </c>
      <c r="AV2848" s="25">
        <v>5</v>
      </c>
      <c r="AW2848" s="19"/>
      <c r="AX2848" s="29">
        <v>0.31533522098703498</v>
      </c>
      <c r="AY2848" s="30">
        <v>-0.61004681891790802</v>
      </c>
      <c r="AZ2848" s="30">
        <v>-0.16490818808801999</v>
      </c>
      <c r="BA2848" s="30">
        <v>-0.79475541628107704</v>
      </c>
      <c r="BB2848" s="62">
        <v>3.19670242436405E-2</v>
      </c>
      <c r="BC2848" s="108">
        <v>-45.400136359152398</v>
      </c>
      <c r="BD2848" s="22">
        <v>43756</v>
      </c>
      <c r="BE2848" s="22">
        <v>43908</v>
      </c>
      <c r="BF2848" s="24"/>
      <c r="BG2848" s="22"/>
    </row>
    <row r="2849" spans="2:59" x14ac:dyDescent="0.25">
      <c r="B2849" s="17" t="s">
        <v>2863</v>
      </c>
      <c r="C2849" s="17" t="s">
        <v>7129</v>
      </c>
      <c r="D2849" s="17" t="s">
        <v>3467</v>
      </c>
      <c r="E2849" s="20">
        <v>100</v>
      </c>
      <c r="F2849" s="20" t="s">
        <v>3159</v>
      </c>
      <c r="G2849" s="82" t="s">
        <v>7255</v>
      </c>
      <c r="H2849" s="85" t="s">
        <v>7274</v>
      </c>
      <c r="I2849" s="21" t="s">
        <v>7417</v>
      </c>
      <c r="J2849" s="21" t="s">
        <v>9014</v>
      </c>
      <c r="L2849" s="22">
        <v>44015</v>
      </c>
      <c r="M2849" s="98">
        <v>33034.467800021201</v>
      </c>
      <c r="N2849" s="94">
        <v>33034.467800021201</v>
      </c>
      <c r="O2849" s="94">
        <v>33122.8406999707</v>
      </c>
      <c r="P2849" s="62">
        <f t="shared" si="44"/>
        <v>0.99733196494980647</v>
      </c>
      <c r="Q2849" s="22">
        <v>43944</v>
      </c>
      <c r="R2849" s="99">
        <v>7105664.0619999999</v>
      </c>
      <c r="S2849" s="99">
        <v>7671792.4483984401</v>
      </c>
      <c r="T2849" s="19"/>
      <c r="U2849" s="23">
        <v>0</v>
      </c>
      <c r="V2849" s="63">
        <v>-0.55802128681534702</v>
      </c>
      <c r="W2849" s="23">
        <v>9.82888286671368E-5</v>
      </c>
      <c r="X2849" s="63">
        <v>-9.5929410818062006</v>
      </c>
      <c r="Y2849" s="23">
        <v>3.8592728105868398E-3</v>
      </c>
      <c r="Z2849" s="63">
        <v>13.586530661647</v>
      </c>
      <c r="AA2849" s="23">
        <v>1.44359151199751E-2</v>
      </c>
      <c r="AB2849" s="63">
        <v>18.350207221665201</v>
      </c>
      <c r="AC2849" s="23">
        <v>4.2706061742137501E-2</v>
      </c>
      <c r="AD2849" s="63">
        <v>24.3379034217505</v>
      </c>
      <c r="AE2849" s="23">
        <v>6.9332450913862004E-2</v>
      </c>
      <c r="AF2849" s="64">
        <v>19.1265866753529</v>
      </c>
      <c r="AG2849" s="23">
        <v>0</v>
      </c>
      <c r="AH2849" s="63">
        <v>-6.0948258007556397</v>
      </c>
      <c r="AI2849" s="23">
        <v>4.0687643340788799E-3</v>
      </c>
      <c r="AJ2849" s="63">
        <v>10.492989405611301</v>
      </c>
      <c r="AK2849" s="23">
        <v>0.39421530812804101</v>
      </c>
      <c r="AL2849" s="23">
        <v>3.4359936367764E-2</v>
      </c>
      <c r="AM2849" s="63">
        <v>54.860635511810003</v>
      </c>
      <c r="AN2849" s="19"/>
      <c r="AO2849" s="26">
        <v>6.9939824061293599E-4</v>
      </c>
      <c r="AP2849" s="26">
        <v>-3.1093770267034402E-3</v>
      </c>
      <c r="AQ2849" s="26">
        <v>2.0780533577635699E-3</v>
      </c>
      <c r="AR2849" s="26">
        <v>-9.6879446664388503E-4</v>
      </c>
      <c r="AS2849" s="24">
        <v>10</v>
      </c>
      <c r="AT2849" s="24">
        <v>1</v>
      </c>
      <c r="AU2849" s="24">
        <v>7</v>
      </c>
      <c r="AV2849" s="25">
        <v>5</v>
      </c>
      <c r="AW2849" s="19"/>
      <c r="AX2849" s="29">
        <v>3.7171445170497502E-3</v>
      </c>
      <c r="AY2849" s="30">
        <v>-4.1084929109056203</v>
      </c>
      <c r="AZ2849" s="30">
        <v>0.44072388350196001</v>
      </c>
      <c r="BA2849" s="30">
        <v>-4.2118291739898304</v>
      </c>
      <c r="BB2849" s="62">
        <v>3.8359283113663899E-4</v>
      </c>
      <c r="BC2849" s="108">
        <v>-0.39234950022819198</v>
      </c>
      <c r="BD2849" s="22">
        <v>43944</v>
      </c>
      <c r="BE2849" s="22">
        <v>43957</v>
      </c>
      <c r="BF2849" s="24"/>
      <c r="BG2849" s="22"/>
    </row>
    <row r="2850" spans="2:59" x14ac:dyDescent="0.25">
      <c r="B2850" s="17" t="s">
        <v>2864</v>
      </c>
      <c r="C2850" s="17" t="s">
        <v>7130</v>
      </c>
      <c r="D2850" s="17" t="s">
        <v>3467</v>
      </c>
      <c r="E2850" s="20" t="s">
        <v>7290</v>
      </c>
      <c r="F2850" s="20" t="s">
        <v>3159</v>
      </c>
      <c r="G2850" s="82" t="s">
        <v>7255</v>
      </c>
      <c r="H2850" s="85" t="s">
        <v>7274</v>
      </c>
      <c r="I2850" s="21" t="s">
        <v>7417</v>
      </c>
      <c r="J2850" s="21" t="s">
        <v>9015</v>
      </c>
      <c r="L2850" s="22">
        <v>44015</v>
      </c>
      <c r="M2850" s="98">
        <v>1345.7726000007201</v>
      </c>
      <c r="N2850" s="94">
        <v>1345.7726000007201</v>
      </c>
      <c r="O2850" s="94">
        <v>1350.3995999991901</v>
      </c>
      <c r="P2850" s="62">
        <f t="shared" si="44"/>
        <v>0.99657360680610929</v>
      </c>
      <c r="Q2850" s="22">
        <v>43944</v>
      </c>
      <c r="R2850" s="99">
        <v>6443655.8210000005</v>
      </c>
      <c r="S2850" s="99">
        <v>5029661.1048750002</v>
      </c>
      <c r="T2850" s="19"/>
      <c r="U2850" s="23">
        <v>0</v>
      </c>
      <c r="V2850" s="63">
        <v>-0.55802128681534702</v>
      </c>
      <c r="W2850" s="23">
        <v>-1.06395956208871E-4</v>
      </c>
      <c r="X2850" s="63">
        <v>-9.6134095602901706</v>
      </c>
      <c r="Y2850" s="23">
        <v>1.55661946701002E-3</v>
      </c>
      <c r="Z2850" s="63">
        <v>13.356265327281999</v>
      </c>
      <c r="AA2850" s="23">
        <v>9.5355719258805004E-3</v>
      </c>
      <c r="AB2850" s="63">
        <v>17.860172902233899</v>
      </c>
      <c r="AC2850" s="23">
        <v>3.2442270510728101E-2</v>
      </c>
      <c r="AD2850" s="63">
        <v>23.311524298595</v>
      </c>
      <c r="AE2850" s="23">
        <v>5.3473519606995999E-2</v>
      </c>
      <c r="AF2850" s="64">
        <v>17.540693544666301</v>
      </c>
      <c r="AG2850" s="23">
        <v>0</v>
      </c>
      <c r="AH2850" s="63">
        <v>-6.0948258007556397</v>
      </c>
      <c r="AI2850" s="23">
        <v>1.72398585345945E-3</v>
      </c>
      <c r="AJ2850" s="63">
        <v>10.258511557549401</v>
      </c>
      <c r="AK2850" s="23">
        <v>0.32917125107429501</v>
      </c>
      <c r="AL2850" s="23">
        <v>2.9348612699322998E-2</v>
      </c>
      <c r="AM2850" s="63">
        <v>48.356229806435302</v>
      </c>
      <c r="AN2850" s="19"/>
      <c r="AO2850" s="26">
        <v>6.8558007842511902E-4</v>
      </c>
      <c r="AP2850" s="26">
        <v>-3.1231496213877099E-3</v>
      </c>
      <c r="AQ2850" s="26">
        <v>1.6763031744631001E-3</v>
      </c>
      <c r="AR2850" s="26">
        <v>-1.38344224615139E-3</v>
      </c>
      <c r="AS2850" s="24">
        <v>8</v>
      </c>
      <c r="AT2850" s="24">
        <v>3</v>
      </c>
      <c r="AU2850" s="24">
        <v>7</v>
      </c>
      <c r="AV2850" s="25">
        <v>5</v>
      </c>
      <c r="AW2850" s="19"/>
      <c r="AX2850" s="29">
        <v>3.6839887570522499E-3</v>
      </c>
      <c r="AY2850" s="30">
        <v>-5.3654059953550997</v>
      </c>
      <c r="AZ2850" s="30">
        <v>0.42510342154446301</v>
      </c>
      <c r="BA2850" s="30">
        <v>-5.34140610491158</v>
      </c>
      <c r="BB2850" s="62">
        <v>3.8015825947127299E-4</v>
      </c>
      <c r="BC2850" s="108">
        <v>-0.41024893661915501</v>
      </c>
      <c r="BD2850" s="22">
        <v>43944</v>
      </c>
      <c r="BE2850" s="22">
        <v>43957</v>
      </c>
      <c r="BF2850" s="24"/>
      <c r="BG2850" s="22"/>
    </row>
    <row r="2851" spans="2:59" x14ac:dyDescent="0.25">
      <c r="B2851" s="17" t="s">
        <v>2865</v>
      </c>
      <c r="C2851" s="17" t="s">
        <v>7131</v>
      </c>
      <c r="D2851" s="17" t="s">
        <v>3467</v>
      </c>
      <c r="E2851" s="20" t="s">
        <v>7315</v>
      </c>
      <c r="F2851" s="20" t="s">
        <v>3159</v>
      </c>
      <c r="G2851" s="82" t="s">
        <v>7255</v>
      </c>
      <c r="H2851" s="85" t="s">
        <v>7274</v>
      </c>
      <c r="I2851" s="21" t="s">
        <v>7417</v>
      </c>
      <c r="J2851" s="21" t="s">
        <v>9016</v>
      </c>
      <c r="L2851" s="22">
        <v>44015</v>
      </c>
      <c r="M2851" s="98">
        <v>1381.4877000004101</v>
      </c>
      <c r="N2851" s="94">
        <v>1381.4877000004101</v>
      </c>
      <c r="O2851" s="94">
        <v>1385.7453000005301</v>
      </c>
      <c r="P2851" s="62">
        <f t="shared" si="44"/>
        <v>0.99692757391988385</v>
      </c>
      <c r="Q2851" s="22">
        <v>43944</v>
      </c>
      <c r="R2851" s="99">
        <v>35731237.895000003</v>
      </c>
      <c r="S2851" s="99">
        <v>24180918.816656299</v>
      </c>
      <c r="T2851" s="19"/>
      <c r="U2851" s="23">
        <v>0</v>
      </c>
      <c r="V2851" s="63">
        <v>-0.55802128681534702</v>
      </c>
      <c r="W2851" s="23">
        <v>-2.0919038433930799E-5</v>
      </c>
      <c r="X2851" s="63">
        <v>-9.6048618685163092</v>
      </c>
      <c r="Y2851" s="23">
        <v>2.6746939420263498E-3</v>
      </c>
      <c r="Z2851" s="63">
        <v>13.468072774790899</v>
      </c>
      <c r="AA2851" s="23">
        <v>1.19372298868257E-2</v>
      </c>
      <c r="AB2851" s="63">
        <v>18.100338698335701</v>
      </c>
      <c r="AC2851" s="23">
        <v>3.7488398087589303E-2</v>
      </c>
      <c r="AD2851" s="63">
        <v>23.816137056302999</v>
      </c>
      <c r="AE2851" s="23">
        <v>6.1271925947949099E-2</v>
      </c>
      <c r="AF2851" s="64">
        <v>18.320534178754301</v>
      </c>
      <c r="AG2851" s="23">
        <v>0</v>
      </c>
      <c r="AH2851" s="63">
        <v>-6.0948258007556397</v>
      </c>
      <c r="AI2851" s="23">
        <v>2.8629214648390202E-3</v>
      </c>
      <c r="AJ2851" s="63">
        <v>10.372405118687301</v>
      </c>
      <c r="AK2851" s="23">
        <v>0.360950950162369</v>
      </c>
      <c r="AL2851" s="23">
        <v>3.1823959976463798E-2</v>
      </c>
      <c r="AM2851" s="63">
        <v>51.5341997152427</v>
      </c>
      <c r="AN2851" s="19"/>
      <c r="AO2851" s="26">
        <v>6.9242643439792995E-4</v>
      </c>
      <c r="AP2851" s="26">
        <v>-3.1163735511654501E-3</v>
      </c>
      <c r="AQ2851" s="26">
        <v>1.8750547260424401E-3</v>
      </c>
      <c r="AR2851" s="26">
        <v>-1.17819536080788E-3</v>
      </c>
      <c r="AS2851" s="24">
        <v>9</v>
      </c>
      <c r="AT2851" s="24">
        <v>2</v>
      </c>
      <c r="AU2851" s="24">
        <v>7</v>
      </c>
      <c r="AV2851" s="25">
        <v>5</v>
      </c>
      <c r="AW2851" s="19"/>
      <c r="AX2851" s="29">
        <v>3.69956516296043E-3</v>
      </c>
      <c r="AY2851" s="30">
        <v>-4.7479579104037803</v>
      </c>
      <c r="AZ2851" s="30">
        <v>0.43275532842198999</v>
      </c>
      <c r="BA2851" s="30">
        <v>-4.7960977735638197</v>
      </c>
      <c r="BB2851" s="62">
        <v>3.8177189739315099E-4</v>
      </c>
      <c r="BC2851" s="108">
        <v>-0.401401325349525</v>
      </c>
      <c r="BD2851" s="22">
        <v>43944</v>
      </c>
      <c r="BE2851" s="22">
        <v>43957</v>
      </c>
      <c r="BF2851" s="24"/>
      <c r="BG2851" s="22"/>
    </row>
    <row r="2852" spans="2:59" x14ac:dyDescent="0.25">
      <c r="B2852" s="17" t="s">
        <v>2866</v>
      </c>
      <c r="C2852" s="17" t="s">
        <v>7132</v>
      </c>
      <c r="D2852" s="17" t="s">
        <v>3467</v>
      </c>
      <c r="E2852" s="20" t="s">
        <v>3108</v>
      </c>
      <c r="F2852" s="20" t="s">
        <v>3159</v>
      </c>
      <c r="G2852" s="82" t="s">
        <v>7255</v>
      </c>
      <c r="H2852" s="85" t="s">
        <v>7274</v>
      </c>
      <c r="I2852" s="21" t="s">
        <v>7417</v>
      </c>
      <c r="J2852" s="21" t="s">
        <v>9017</v>
      </c>
      <c r="L2852" s="22">
        <v>44015</v>
      </c>
      <c r="M2852" s="98">
        <v>30012.074699997898</v>
      </c>
      <c r="N2852" s="94">
        <v>30012.074699997898</v>
      </c>
      <c r="O2852" s="94">
        <v>30116.518799990401</v>
      </c>
      <c r="P2852" s="62">
        <f t="shared" si="44"/>
        <v>0.9965319995751788</v>
      </c>
      <c r="Q2852" s="22">
        <v>43943</v>
      </c>
      <c r="R2852" s="99">
        <v>10945800.784</v>
      </c>
      <c r="S2852" s="99">
        <v>11165647.606562501</v>
      </c>
      <c r="T2852" s="19"/>
      <c r="U2852" s="23">
        <v>0</v>
      </c>
      <c r="V2852" s="63">
        <v>-0.55802128681534702</v>
      </c>
      <c r="W2852" s="23">
        <v>-1.16362951303017E-4</v>
      </c>
      <c r="X2852" s="63">
        <v>-9.6144062598032196</v>
      </c>
      <c r="Y2852" s="23">
        <v>1.42226499701792E-3</v>
      </c>
      <c r="Z2852" s="63">
        <v>13.3428298802901</v>
      </c>
      <c r="AA2852" s="23">
        <v>9.24500355540658E-3</v>
      </c>
      <c r="AB2852" s="63">
        <v>17.831116065208299</v>
      </c>
      <c r="AC2852" s="23">
        <v>3.1830045183596702E-2</v>
      </c>
      <c r="AD2852" s="63">
        <v>23.250301765889201</v>
      </c>
      <c r="AE2852" s="23">
        <v>5.2527179434037001E-2</v>
      </c>
      <c r="AF2852" s="64">
        <v>17.446059527370402</v>
      </c>
      <c r="AG2852" s="23">
        <v>0</v>
      </c>
      <c r="AH2852" s="63">
        <v>-6.0948258007556397</v>
      </c>
      <c r="AI2852" s="23">
        <v>1.5871606155997101E-3</v>
      </c>
      <c r="AJ2852" s="63">
        <v>10.2448290337634</v>
      </c>
      <c r="AK2852" s="23">
        <v>0.59276003419829104</v>
      </c>
      <c r="AL2852" s="23">
        <v>3.20866935253434E-2</v>
      </c>
      <c r="AM2852" s="63">
        <v>-35.549981448508298</v>
      </c>
      <c r="AN2852" s="19"/>
      <c r="AO2852" s="26">
        <v>6.8471749364107403E-4</v>
      </c>
      <c r="AP2852" s="26">
        <v>-3.12400441907812E-3</v>
      </c>
      <c r="AQ2852" s="26">
        <v>1.65177804410632E-3</v>
      </c>
      <c r="AR2852" s="26">
        <v>-1.4084270205785301E-3</v>
      </c>
      <c r="AS2852" s="24">
        <v>8</v>
      </c>
      <c r="AT2852" s="24">
        <v>3</v>
      </c>
      <c r="AU2852" s="24">
        <v>7</v>
      </c>
      <c r="AV2852" s="25">
        <v>5</v>
      </c>
      <c r="AW2852" s="19"/>
      <c r="AX2852" s="29">
        <v>3.6822417743769599E-3</v>
      </c>
      <c r="AY2852" s="30">
        <v>-5.4402052449222502</v>
      </c>
      <c r="AZ2852" s="30">
        <v>0.424177658610915</v>
      </c>
      <c r="BA2852" s="30">
        <v>-5.4061733243725003</v>
      </c>
      <c r="BB2852" s="62">
        <v>3.7997724779643299E-4</v>
      </c>
      <c r="BC2852" s="108">
        <v>-0.41138586043189201</v>
      </c>
      <c r="BD2852" s="22">
        <v>43943</v>
      </c>
      <c r="BE2852" s="22">
        <v>43957</v>
      </c>
      <c r="BF2852" s="24"/>
      <c r="BG2852" s="22"/>
    </row>
    <row r="2853" spans="2:59" x14ac:dyDescent="0.25">
      <c r="B2853" s="17" t="s">
        <v>2867</v>
      </c>
      <c r="C2853" s="17" t="s">
        <v>7133</v>
      </c>
      <c r="D2853" s="17" t="s">
        <v>3467</v>
      </c>
      <c r="E2853" s="20" t="s">
        <v>7300</v>
      </c>
      <c r="F2853" s="20" t="s">
        <v>3159</v>
      </c>
      <c r="G2853" s="82" t="s">
        <v>7255</v>
      </c>
      <c r="H2853" s="85" t="s">
        <v>7274</v>
      </c>
      <c r="I2853" s="21" t="s">
        <v>7417</v>
      </c>
      <c r="J2853" s="21" t="s">
        <v>9018</v>
      </c>
      <c r="L2853" s="22">
        <v>44015</v>
      </c>
      <c r="M2853" s="98">
        <v>27728.0882999897</v>
      </c>
      <c r="N2853" s="94">
        <v>27728.0882999897</v>
      </c>
      <c r="O2853" s="94">
        <v>27834.677300006198</v>
      </c>
      <c r="P2853" s="62">
        <f t="shared" si="44"/>
        <v>0.996170639994577</v>
      </c>
      <c r="Q2853" s="22">
        <v>43943</v>
      </c>
      <c r="R2853" s="99">
        <v>59364480.107000001</v>
      </c>
      <c r="S2853" s="99">
        <v>63019506.171125002</v>
      </c>
      <c r="T2853" s="19"/>
      <c r="U2853" s="23">
        <v>0</v>
      </c>
      <c r="V2853" s="63">
        <v>-0.55802128681534702</v>
      </c>
      <c r="W2853" s="23">
        <v>-2.0633298754546599E-4</v>
      </c>
      <c r="X2853" s="63">
        <v>-9.6234032634238194</v>
      </c>
      <c r="Y2853" s="23">
        <v>2.3373102158075201E-4</v>
      </c>
      <c r="Z2853" s="63">
        <v>13.223976482739101</v>
      </c>
      <c r="AA2853" s="23">
        <v>6.6572258001542702E-3</v>
      </c>
      <c r="AB2853" s="63">
        <v>17.5723382896686</v>
      </c>
      <c r="AC2853" s="23">
        <v>2.6371245921836799E-2</v>
      </c>
      <c r="AD2853" s="63">
        <v>22.704421839705901</v>
      </c>
      <c r="AE2853" s="23">
        <v>4.4133418678029598E-2</v>
      </c>
      <c r="AF2853" s="64">
        <v>16.606683451769602</v>
      </c>
      <c r="AG2853" s="23">
        <v>0</v>
      </c>
      <c r="AH2853" s="63">
        <v>-6.0948258007556397</v>
      </c>
      <c r="AI2853" s="23">
        <v>3.7592267108266198E-4</v>
      </c>
      <c r="AJ2853" s="63">
        <v>10.1237052393117</v>
      </c>
      <c r="AK2853" s="23">
        <v>0.31557017031824203</v>
      </c>
      <c r="AL2853" s="23">
        <v>2.82729316841142E-2</v>
      </c>
      <c r="AM2853" s="63">
        <v>46.996121730830097</v>
      </c>
      <c r="AN2853" s="19"/>
      <c r="AO2853" s="26">
        <v>6.7721106279350395E-4</v>
      </c>
      <c r="AP2853" s="26">
        <v>-3.1314783354901001E-3</v>
      </c>
      <c r="AQ2853" s="26">
        <v>1.4339736499095999E-3</v>
      </c>
      <c r="AR2853" s="26">
        <v>-1.6330584012393999E-3</v>
      </c>
      <c r="AS2853" s="24">
        <v>8</v>
      </c>
      <c r="AT2853" s="24">
        <v>3</v>
      </c>
      <c r="AU2853" s="24">
        <v>7</v>
      </c>
      <c r="AV2853" s="25">
        <v>5</v>
      </c>
      <c r="AW2853" s="19"/>
      <c r="AX2853" s="29">
        <v>3.6678315073140799E-3</v>
      </c>
      <c r="AY2853" s="30">
        <v>-6.1069835399248404</v>
      </c>
      <c r="AZ2853" s="30">
        <v>0.41593714064538301</v>
      </c>
      <c r="BA2853" s="30">
        <v>-5.9709048358708996</v>
      </c>
      <c r="BB2853" s="62">
        <v>3.7848402256088302E-4</v>
      </c>
      <c r="BC2853" s="108">
        <v>-0.42184106800959897</v>
      </c>
      <c r="BD2853" s="22">
        <v>43943</v>
      </c>
      <c r="BE2853" s="22">
        <v>43957</v>
      </c>
      <c r="BF2853" s="24"/>
      <c r="BG2853" s="22"/>
    </row>
    <row r="2854" spans="2:59" x14ac:dyDescent="0.25">
      <c r="B2854" s="17" t="s">
        <v>2868</v>
      </c>
      <c r="C2854" s="17" t="s">
        <v>7134</v>
      </c>
      <c r="D2854" s="17" t="s">
        <v>3467</v>
      </c>
      <c r="E2854" s="20" t="s">
        <v>7294</v>
      </c>
      <c r="F2854" s="20" t="s">
        <v>3159</v>
      </c>
      <c r="G2854" s="82" t="s">
        <v>7255</v>
      </c>
      <c r="H2854" s="85" t="s">
        <v>7274</v>
      </c>
      <c r="I2854" s="21" t="s">
        <v>7417</v>
      </c>
      <c r="J2854" s="21" t="s">
        <v>2982</v>
      </c>
      <c r="L2854" s="22">
        <v>44015</v>
      </c>
      <c r="M2854" s="98">
        <v>1048.31379999965</v>
      </c>
      <c r="N2854" s="94">
        <v>1048.31379999965</v>
      </c>
      <c r="O2854" s="94">
        <v>1050.73310000077</v>
      </c>
      <c r="P2854" s="62">
        <f t="shared" si="44"/>
        <v>0.9976975123357984</v>
      </c>
      <c r="Q2854" s="22">
        <v>43944</v>
      </c>
      <c r="R2854" s="99">
        <v>12100418.049000001</v>
      </c>
      <c r="S2854" s="99">
        <v>9343887.9388906192</v>
      </c>
      <c r="T2854" s="19"/>
      <c r="U2854" s="23">
        <v>3.9110582292778401E-6</v>
      </c>
      <c r="V2854" s="63">
        <v>-0.55763018099241901</v>
      </c>
      <c r="W2854" s="23">
        <v>2.4550203124817899E-4</v>
      </c>
      <c r="X2854" s="63">
        <v>-9.5782197615481</v>
      </c>
      <c r="Y2854" s="23">
        <v>4.8228561754513101E-3</v>
      </c>
      <c r="Z2854" s="63">
        <v>13.682888998126099</v>
      </c>
      <c r="AA2854" s="23">
        <v>1.6408335775849998E-2</v>
      </c>
      <c r="AB2854" s="63">
        <v>18.547449287230801</v>
      </c>
      <c r="AC2854" s="23">
        <v>4.6772323075856499E-2</v>
      </c>
      <c r="AD2854" s="63">
        <v>24.7445295551152</v>
      </c>
      <c r="AE2854" s="23"/>
      <c r="AF2854" s="64"/>
      <c r="AG2854" s="23">
        <v>1.2305627024033999E-5</v>
      </c>
      <c r="AH2854" s="63">
        <v>-6.0935952380532399</v>
      </c>
      <c r="AI2854" s="23">
        <v>5.0486660329625002E-3</v>
      </c>
      <c r="AJ2854" s="63">
        <v>10.5909795754997</v>
      </c>
      <c r="AK2854" s="23">
        <v>4.82373834947794E-2</v>
      </c>
      <c r="AL2854" s="23">
        <v>2.2395869700631E-2</v>
      </c>
      <c r="AM2854" s="63">
        <v>28.791017438197699</v>
      </c>
      <c r="AN2854" s="19"/>
      <c r="AO2854" s="26">
        <v>7.0475493339472505E-4</v>
      </c>
      <c r="AP2854" s="26">
        <v>-3.1040232779559998E-3</v>
      </c>
      <c r="AQ2854" s="26">
        <v>2.2335069297696498E-3</v>
      </c>
      <c r="AR2854" s="26">
        <v>-8.0851961047301302E-4</v>
      </c>
      <c r="AS2854" s="24">
        <v>11</v>
      </c>
      <c r="AT2854" s="24">
        <v>1</v>
      </c>
      <c r="AU2854" s="24">
        <v>7</v>
      </c>
      <c r="AV2854" s="25">
        <v>5</v>
      </c>
      <c r="AW2854" s="19"/>
      <c r="AX2854" s="29">
        <v>3.7312756701703598E-3</v>
      </c>
      <c r="AY2854" s="30">
        <v>-3.6084951549637498</v>
      </c>
      <c r="AZ2854" s="30">
        <v>0.44702349637918798</v>
      </c>
      <c r="BA2854" s="30">
        <v>-3.7414134682221598</v>
      </c>
      <c r="BB2854" s="62">
        <v>3.8505650294155201E-4</v>
      </c>
      <c r="BC2854" s="108">
        <v>-0.38542613733989101</v>
      </c>
      <c r="BD2854" s="22">
        <v>43944</v>
      </c>
      <c r="BE2854" s="22">
        <v>43957</v>
      </c>
      <c r="BF2854" s="24"/>
      <c r="BG2854" s="22"/>
    </row>
    <row r="2855" spans="2:59" x14ac:dyDescent="0.25">
      <c r="B2855" s="17" t="s">
        <v>2869</v>
      </c>
      <c r="C2855" s="17" t="s">
        <v>7135</v>
      </c>
      <c r="D2855" s="17" t="s">
        <v>3467</v>
      </c>
      <c r="E2855" s="20" t="s">
        <v>7328</v>
      </c>
      <c r="F2855" s="20" t="s">
        <v>3159</v>
      </c>
      <c r="G2855" s="82" t="s">
        <v>7255</v>
      </c>
      <c r="H2855" s="85" t="s">
        <v>7274</v>
      </c>
      <c r="I2855" s="21" t="s">
        <v>7417</v>
      </c>
      <c r="J2855" s="21" t="s">
        <v>9019</v>
      </c>
      <c r="L2855" s="22">
        <v>44015</v>
      </c>
      <c r="M2855" s="98">
        <v>1360.71780000068</v>
      </c>
      <c r="N2855" s="94">
        <v>1360.71780000068</v>
      </c>
      <c r="O2855" s="94">
        <v>1365.20769999921</v>
      </c>
      <c r="P2855" s="62">
        <f t="shared" si="44"/>
        <v>0.99671119639998174</v>
      </c>
      <c r="Q2855" s="22">
        <v>43944</v>
      </c>
      <c r="R2855" s="99">
        <v>68328800.579999998</v>
      </c>
      <c r="S2855" s="99">
        <v>57552430.395999998</v>
      </c>
      <c r="T2855" s="19"/>
      <c r="U2855" s="23">
        <v>0</v>
      </c>
      <c r="V2855" s="63">
        <v>-0.55802128681534702</v>
      </c>
      <c r="W2855" s="23">
        <v>-7.3485222856106702E-5</v>
      </c>
      <c r="X2855" s="63">
        <v>-9.6101184869476093</v>
      </c>
      <c r="Y2855" s="23">
        <v>1.9997022100142199E-3</v>
      </c>
      <c r="Z2855" s="63">
        <v>13.4005736015824</v>
      </c>
      <c r="AA2855" s="23">
        <v>1.0491612925761701E-2</v>
      </c>
      <c r="AB2855" s="63">
        <v>17.955777002236601</v>
      </c>
      <c r="AC2855" s="23">
        <v>3.4454320890290498E-2</v>
      </c>
      <c r="AD2855" s="63">
        <v>23.512729336565801</v>
      </c>
      <c r="AE2855" s="23">
        <v>5.6582280958536998E-2</v>
      </c>
      <c r="AF2855" s="64">
        <v>17.851569679827701</v>
      </c>
      <c r="AG2855" s="23">
        <v>0</v>
      </c>
      <c r="AH2855" s="63">
        <v>-6.0948258007556397</v>
      </c>
      <c r="AI2855" s="23">
        <v>2.1754147128376601E-3</v>
      </c>
      <c r="AJ2855" s="63">
        <v>10.303654443487201</v>
      </c>
      <c r="AK2855" s="23">
        <v>0.34179844197002202</v>
      </c>
      <c r="AL2855" s="23">
        <v>3.0338455535456901E-2</v>
      </c>
      <c r="AM2855" s="63">
        <v>49.618948896008099</v>
      </c>
      <c r="AN2855" s="19"/>
      <c r="AO2855" s="26">
        <v>6.8827172253804704E-4</v>
      </c>
      <c r="AP2855" s="26">
        <v>-3.1204043161778801E-3</v>
      </c>
      <c r="AQ2855" s="26">
        <v>1.7558058843860601E-3</v>
      </c>
      <c r="AR2855" s="26">
        <v>-1.3011680075578601E-3</v>
      </c>
      <c r="AS2855" s="24">
        <v>8</v>
      </c>
      <c r="AT2855" s="24">
        <v>3</v>
      </c>
      <c r="AU2855" s="24">
        <v>7</v>
      </c>
      <c r="AV2855" s="25">
        <v>5</v>
      </c>
      <c r="AW2855" s="19"/>
      <c r="AX2855" s="29">
        <v>3.6899639384455401E-3</v>
      </c>
      <c r="AY2855" s="30">
        <v>-5.1194045854208499</v>
      </c>
      <c r="AZ2855" s="30">
        <v>0.428148794568187</v>
      </c>
      <c r="BA2855" s="30">
        <v>-5.1263979652940197</v>
      </c>
      <c r="BB2855" s="62">
        <v>3.8077730591737699E-4</v>
      </c>
      <c r="BC2855" s="108">
        <v>-0.40671467047559401</v>
      </c>
      <c r="BD2855" s="22">
        <v>43944</v>
      </c>
      <c r="BE2855" s="22">
        <v>43957</v>
      </c>
      <c r="BF2855" s="24"/>
      <c r="BG2855" s="22"/>
    </row>
    <row r="2856" spans="2:59" x14ac:dyDescent="0.25">
      <c r="B2856" s="17" t="s">
        <v>2870</v>
      </c>
      <c r="C2856" s="17" t="s">
        <v>7136</v>
      </c>
      <c r="D2856" s="17" t="s">
        <v>3467</v>
      </c>
      <c r="E2856" s="20" t="s">
        <v>7329</v>
      </c>
      <c r="F2856" s="20" t="s">
        <v>3159</v>
      </c>
      <c r="G2856" s="82" t="s">
        <v>7255</v>
      </c>
      <c r="H2856" s="85" t="s">
        <v>7274</v>
      </c>
      <c r="I2856" s="21" t="s">
        <v>7417</v>
      </c>
      <c r="J2856" s="21" t="s">
        <v>9020</v>
      </c>
      <c r="L2856" s="22">
        <v>44015</v>
      </c>
      <c r="M2856" s="98">
        <v>1381.21299999952</v>
      </c>
      <c r="N2856" s="94">
        <v>1381.21299999952</v>
      </c>
      <c r="O2856" s="94">
        <v>1385.4342999998501</v>
      </c>
      <c r="P2856" s="62">
        <f t="shared" si="44"/>
        <v>0.99695308539688199</v>
      </c>
      <c r="Q2856" s="22">
        <v>43944</v>
      </c>
      <c r="R2856" s="99">
        <v>6612734.3590000002</v>
      </c>
      <c r="S2856" s="99">
        <v>5955760.0559999999</v>
      </c>
      <c r="T2856" s="19"/>
      <c r="U2856" s="23">
        <v>0</v>
      </c>
      <c r="V2856" s="63">
        <v>-0.55802128681534702</v>
      </c>
      <c r="W2856" s="23">
        <v>-1.4407418348128E-5</v>
      </c>
      <c r="X2856" s="63">
        <v>-9.6042107065004494</v>
      </c>
      <c r="Y2856" s="23">
        <v>2.7515877645782898E-3</v>
      </c>
      <c r="Z2856" s="63">
        <v>13.4757621570461</v>
      </c>
      <c r="AA2856" s="23">
        <v>1.21017268447758E-2</v>
      </c>
      <c r="AB2856" s="63">
        <v>18.116788394137998</v>
      </c>
      <c r="AC2856" s="23">
        <v>3.7833530122952701E-2</v>
      </c>
      <c r="AD2856" s="63">
        <v>23.850650259817499</v>
      </c>
      <c r="AE2856" s="23">
        <v>6.1805704608559602E-2</v>
      </c>
      <c r="AF2856" s="64">
        <v>18.3739120448299</v>
      </c>
      <c r="AG2856" s="23">
        <v>0</v>
      </c>
      <c r="AH2856" s="63">
        <v>-6.0948258007556397</v>
      </c>
      <c r="AI2856" s="23">
        <v>2.9412653148028801E-3</v>
      </c>
      <c r="AJ2856" s="63">
        <v>10.380239503691</v>
      </c>
      <c r="AK2856" s="23">
        <v>0.363151245990884</v>
      </c>
      <c r="AL2856" s="23">
        <v>3.1993414453609099E-2</v>
      </c>
      <c r="AM2856" s="63">
        <v>51.754229298094302</v>
      </c>
      <c r="AN2856" s="19"/>
      <c r="AO2856" s="26">
        <v>6.9288319537008604E-4</v>
      </c>
      <c r="AP2856" s="26">
        <v>-3.1158460560618598E-3</v>
      </c>
      <c r="AQ2856" s="26">
        <v>1.8885258596128599E-3</v>
      </c>
      <c r="AR2856" s="26">
        <v>-1.1642277740975301E-3</v>
      </c>
      <c r="AS2856" s="24">
        <v>9</v>
      </c>
      <c r="AT2856" s="24">
        <v>2</v>
      </c>
      <c r="AU2856" s="24">
        <v>7</v>
      </c>
      <c r="AV2856" s="25">
        <v>5</v>
      </c>
      <c r="AW2856" s="19"/>
      <c r="AX2856" s="29">
        <v>3.7006386171106001E-3</v>
      </c>
      <c r="AY2856" s="30">
        <v>-4.7058594246627798</v>
      </c>
      <c r="AZ2856" s="30">
        <v>0.43327939860137099</v>
      </c>
      <c r="BA2856" s="30">
        <v>-4.7582328150747299</v>
      </c>
      <c r="BB2856" s="62">
        <v>3.8188312717125E-4</v>
      </c>
      <c r="BC2856" s="108">
        <v>-0.40079128977004103</v>
      </c>
      <c r="BD2856" s="22">
        <v>43944</v>
      </c>
      <c r="BE2856" s="22">
        <v>43957</v>
      </c>
      <c r="BF2856" s="24"/>
      <c r="BG2856" s="22"/>
    </row>
    <row r="2857" spans="2:59" x14ac:dyDescent="0.25">
      <c r="B2857" s="17" t="s">
        <v>2871</v>
      </c>
      <c r="C2857" s="17" t="s">
        <v>7137</v>
      </c>
      <c r="D2857" s="17" t="s">
        <v>3467</v>
      </c>
      <c r="E2857" s="20" t="s">
        <v>7330</v>
      </c>
      <c r="F2857" s="20" t="s">
        <v>3159</v>
      </c>
      <c r="G2857" s="82" t="s">
        <v>7255</v>
      </c>
      <c r="H2857" s="85" t="s">
        <v>7274</v>
      </c>
      <c r="I2857" s="21" t="s">
        <v>7417</v>
      </c>
      <c r="J2857" s="21" t="s">
        <v>9021</v>
      </c>
      <c r="L2857" s="22">
        <v>44015</v>
      </c>
      <c r="M2857" s="98">
        <v>1086.73589999974</v>
      </c>
      <c r="N2857" s="94">
        <v>1086.73589999974</v>
      </c>
      <c r="O2857" s="94">
        <v>1089.55550000072</v>
      </c>
      <c r="P2857" s="62">
        <f t="shared" si="44"/>
        <v>0.99741215569011565</v>
      </c>
      <c r="Q2857" s="22">
        <v>43944</v>
      </c>
      <c r="R2857" s="99">
        <v>20823324.890999999</v>
      </c>
      <c r="S2857" s="99">
        <v>18890911.540906299</v>
      </c>
      <c r="T2857" s="19"/>
      <c r="U2857" s="23">
        <v>0</v>
      </c>
      <c r="V2857" s="63">
        <v>-0.55802128681534702</v>
      </c>
      <c r="W2857" s="23">
        <v>1.2792232337233099E-4</v>
      </c>
      <c r="X2857" s="63">
        <v>-9.5899777323356794</v>
      </c>
      <c r="Y2857" s="23">
        <v>4.0771558869891998E-3</v>
      </c>
      <c r="Z2857" s="63">
        <v>13.6083189692872</v>
      </c>
      <c r="AA2857" s="23">
        <v>1.48862182686571E-2</v>
      </c>
      <c r="AB2857" s="63">
        <v>18.395237536518799</v>
      </c>
      <c r="AC2857" s="23">
        <v>4.3638934561386102E-2</v>
      </c>
      <c r="AD2857" s="63">
        <v>24.431190703675401</v>
      </c>
      <c r="AE2857" s="23">
        <v>7.0771447260995005E-2</v>
      </c>
      <c r="AF2857" s="64">
        <v>19.2704863100662</v>
      </c>
      <c r="AG2857" s="23">
        <v>1.84036252903752E-7</v>
      </c>
      <c r="AH2857" s="63">
        <v>-6.0948073971303502</v>
      </c>
      <c r="AI2857" s="23">
        <v>4.2903878984361698E-3</v>
      </c>
      <c r="AJ2857" s="63">
        <v>10.5151517620543</v>
      </c>
      <c r="AK2857" s="23">
        <v>8.5682570768840394E-2</v>
      </c>
      <c r="AL2857" s="23">
        <v>2.2874108810356099E-2</v>
      </c>
      <c r="AM2857" s="63">
        <v>6.7974256640882196</v>
      </c>
      <c r="AN2857" s="19"/>
      <c r="AO2857" s="26">
        <v>7.0061772748886099E-4</v>
      </c>
      <c r="AP2857" s="26">
        <v>-3.1081482320587401E-3</v>
      </c>
      <c r="AQ2857" s="26">
        <v>2.1140738226677102E-3</v>
      </c>
      <c r="AR2857" s="26">
        <v>-9.3192299664224298E-4</v>
      </c>
      <c r="AS2857" s="24">
        <v>11</v>
      </c>
      <c r="AT2857" s="24">
        <v>1</v>
      </c>
      <c r="AU2857" s="24">
        <v>7</v>
      </c>
      <c r="AV2857" s="25">
        <v>5</v>
      </c>
      <c r="AW2857" s="19"/>
      <c r="AX2857" s="29">
        <v>3.7203672904661299E-3</v>
      </c>
      <c r="AY2857" s="30">
        <v>-3.9936539305454102</v>
      </c>
      <c r="AZ2857" s="30">
        <v>0.44216114901473702</v>
      </c>
      <c r="BA2857" s="30">
        <v>-4.1048370901553399</v>
      </c>
      <c r="BB2857" s="62">
        <v>3.83926641369499E-4</v>
      </c>
      <c r="BC2857" s="108">
        <v>-0.390746501712329</v>
      </c>
      <c r="BD2857" s="22">
        <v>43944</v>
      </c>
      <c r="BE2857" s="22">
        <v>43957</v>
      </c>
      <c r="BF2857" s="24"/>
      <c r="BG2857" s="22"/>
    </row>
    <row r="2858" spans="2:59" x14ac:dyDescent="0.25">
      <c r="B2858" s="17" t="s">
        <v>2872</v>
      </c>
      <c r="C2858" s="17" t="s">
        <v>7138</v>
      </c>
      <c r="D2858" s="17" t="s">
        <v>3467</v>
      </c>
      <c r="E2858" s="20" t="s">
        <v>7331</v>
      </c>
      <c r="F2858" s="20" t="s">
        <v>3159</v>
      </c>
      <c r="G2858" s="82" t="s">
        <v>7255</v>
      </c>
      <c r="H2858" s="85" t="s">
        <v>7274</v>
      </c>
      <c r="I2858" s="21" t="s">
        <v>7417</v>
      </c>
      <c r="J2858" s="21" t="s">
        <v>9022</v>
      </c>
      <c r="L2858" s="22">
        <v>44015</v>
      </c>
      <c r="M2858" s="98">
        <v>1307.39100000076</v>
      </c>
      <c r="N2858" s="94">
        <v>1307.39100000076</v>
      </c>
      <c r="O2858" s="94">
        <v>1311.4200999997599</v>
      </c>
      <c r="P2858" s="62">
        <f t="shared" si="44"/>
        <v>0.99692768167957724</v>
      </c>
      <c r="Q2858" s="22">
        <v>43944</v>
      </c>
      <c r="R2858" s="99">
        <v>310776.05599999998</v>
      </c>
      <c r="S2858" s="99">
        <v>210812.05981689499</v>
      </c>
      <c r="T2858" s="19"/>
      <c r="U2858" s="23">
        <v>0</v>
      </c>
      <c r="V2858" s="63">
        <v>-0.55802128681534702</v>
      </c>
      <c r="W2858" s="23">
        <v>-2.08043593374896E-5</v>
      </c>
      <c r="X2858" s="63">
        <v>-9.6048504006030306</v>
      </c>
      <c r="Y2858" s="23">
        <v>2.6744304304884298E-3</v>
      </c>
      <c r="Z2858" s="63">
        <v>13.4680464236299</v>
      </c>
      <c r="AA2858" s="23">
        <v>1.1936583941860601E-2</v>
      </c>
      <c r="AB2858" s="63">
        <v>18.100274103839201</v>
      </c>
      <c r="AC2858" s="23">
        <v>3.7487817926376003E-2</v>
      </c>
      <c r="AD2858" s="63">
        <v>23.816079040174401</v>
      </c>
      <c r="AE2858" s="23">
        <v>6.1270573827641797E-2</v>
      </c>
      <c r="AF2858" s="64">
        <v>18.320398966723602</v>
      </c>
      <c r="AG2858" s="23">
        <v>0</v>
      </c>
      <c r="AH2858" s="63">
        <v>-6.0948258007556397</v>
      </c>
      <c r="AI2858" s="23">
        <v>2.8626348721445499E-3</v>
      </c>
      <c r="AJ2858" s="63">
        <v>10.3723764594179</v>
      </c>
      <c r="AK2858" s="23">
        <v>0.29566522967245001</v>
      </c>
      <c r="AL2858" s="23">
        <v>2.9866586335629101E-2</v>
      </c>
      <c r="AM2858" s="63">
        <v>28.667827340715998</v>
      </c>
      <c r="AN2858" s="19"/>
      <c r="AO2858" s="26">
        <v>6.9237624666129705E-4</v>
      </c>
      <c r="AP2858" s="26">
        <v>-3.1163164267127299E-3</v>
      </c>
      <c r="AQ2858" s="26">
        <v>1.8751648203760901E-3</v>
      </c>
      <c r="AR2858" s="26">
        <v>-1.1781304510805101E-3</v>
      </c>
      <c r="AS2858" s="24">
        <v>9</v>
      </c>
      <c r="AT2858" s="24">
        <v>2</v>
      </c>
      <c r="AU2858" s="24">
        <v>7</v>
      </c>
      <c r="AV2858" s="25">
        <v>5</v>
      </c>
      <c r="AW2858" s="19"/>
      <c r="AX2858" s="29">
        <v>3.69950289797544E-3</v>
      </c>
      <c r="AY2858" s="30">
        <v>-4.7482201044476797</v>
      </c>
      <c r="AZ2858" s="30">
        <v>0.432753096146826</v>
      </c>
      <c r="BA2858" s="30">
        <v>-4.7963213945840799</v>
      </c>
      <c r="BB2858" s="62">
        <v>3.81765477525278E-4</v>
      </c>
      <c r="BC2858" s="108">
        <v>-0.40138930313787602</v>
      </c>
      <c r="BD2858" s="22">
        <v>43944</v>
      </c>
      <c r="BE2858" s="22">
        <v>43957</v>
      </c>
      <c r="BF2858" s="24"/>
      <c r="BG2858" s="22"/>
    </row>
    <row r="2859" spans="2:59" x14ac:dyDescent="0.25">
      <c r="B2859" s="17" t="s">
        <v>2873</v>
      </c>
      <c r="C2859" s="17" t="s">
        <v>7139</v>
      </c>
      <c r="D2859" s="17" t="s">
        <v>3467</v>
      </c>
      <c r="E2859" s="20" t="s">
        <v>7332</v>
      </c>
      <c r="F2859" s="20" t="s">
        <v>3159</v>
      </c>
      <c r="G2859" s="82" t="s">
        <v>7255</v>
      </c>
      <c r="H2859" s="85" t="s">
        <v>7274</v>
      </c>
      <c r="I2859" s="21" t="s">
        <v>7417</v>
      </c>
      <c r="J2859" s="21" t="s">
        <v>9023</v>
      </c>
      <c r="L2859" s="22">
        <v>44015</v>
      </c>
      <c r="M2859" s="98">
        <v>1394.88169999979</v>
      </c>
      <c r="N2859" s="94">
        <v>1394.88169999979</v>
      </c>
      <c r="O2859" s="94">
        <v>1398.9701000005</v>
      </c>
      <c r="P2859" s="62">
        <f t="shared" si="44"/>
        <v>0.99707756441634565</v>
      </c>
      <c r="Q2859" s="22">
        <v>43944</v>
      </c>
      <c r="R2859" s="99">
        <v>120037.644</v>
      </c>
      <c r="S2859" s="99">
        <v>168886.262679443</v>
      </c>
      <c r="T2859" s="19"/>
      <c r="U2859" s="23">
        <v>0</v>
      </c>
      <c r="V2859" s="63">
        <v>-0.55802128681534702</v>
      </c>
      <c r="W2859" s="23">
        <v>1.7421134543838E-5</v>
      </c>
      <c r="X2859" s="63">
        <v>-9.6010278512112599</v>
      </c>
      <c r="Y2859" s="23">
        <v>3.1302475545089701E-3</v>
      </c>
      <c r="Z2859" s="63">
        <v>13.513628136031899</v>
      </c>
      <c r="AA2859" s="23">
        <v>1.2907275904581199E-2</v>
      </c>
      <c r="AB2859" s="63">
        <v>18.197343300125802</v>
      </c>
      <c r="AC2859" s="23">
        <v>3.9522107183074702E-2</v>
      </c>
      <c r="AD2859" s="63">
        <v>24.0195079658297</v>
      </c>
      <c r="AE2859" s="23">
        <v>6.4415982487844303E-2</v>
      </c>
      <c r="AF2859" s="64">
        <v>18.634939832758398</v>
      </c>
      <c r="AG2859" s="23">
        <v>0</v>
      </c>
      <c r="AH2859" s="63">
        <v>-6.0948258007556397</v>
      </c>
      <c r="AI2859" s="23">
        <v>3.3267959315708101E-3</v>
      </c>
      <c r="AJ2859" s="63">
        <v>10.4187925653678</v>
      </c>
      <c r="AK2859" s="23">
        <v>0.32225048107444298</v>
      </c>
      <c r="AL2859" s="23">
        <v>3.2245897265966099E-2</v>
      </c>
      <c r="AM2859" s="63">
        <v>31.3263524809154</v>
      </c>
      <c r="AN2859" s="19"/>
      <c r="AO2859" s="26">
        <v>6.95123862897162E-4</v>
      </c>
      <c r="AP2859" s="26">
        <v>-3.11357619466435E-3</v>
      </c>
      <c r="AQ2859" s="26">
        <v>1.9547756583051502E-3</v>
      </c>
      <c r="AR2859" s="26">
        <v>-1.09616355621256E-3</v>
      </c>
      <c r="AS2859" s="24">
        <v>9</v>
      </c>
      <c r="AT2859" s="24">
        <v>2</v>
      </c>
      <c r="AU2859" s="24">
        <v>7</v>
      </c>
      <c r="AV2859" s="25">
        <v>5</v>
      </c>
      <c r="AW2859" s="19"/>
      <c r="AX2859" s="29">
        <v>3.7062466356701401E-3</v>
      </c>
      <c r="AY2859" s="30">
        <v>-4.49937949595187</v>
      </c>
      <c r="AZ2859" s="30">
        <v>0.43584771582936799</v>
      </c>
      <c r="BA2859" s="30">
        <v>-4.57129722661921</v>
      </c>
      <c r="BB2859" s="62">
        <v>3.8246403643711299E-4</v>
      </c>
      <c r="BC2859" s="108">
        <v>-0.397842670129194</v>
      </c>
      <c r="BD2859" s="22">
        <v>43944</v>
      </c>
      <c r="BE2859" s="22">
        <v>43957</v>
      </c>
      <c r="BF2859" s="24"/>
      <c r="BG2859" s="22"/>
    </row>
    <row r="2860" spans="2:59" x14ac:dyDescent="0.25">
      <c r="B2860" s="17" t="s">
        <v>2874</v>
      </c>
      <c r="C2860" s="17" t="s">
        <v>7140</v>
      </c>
      <c r="D2860" s="17" t="s">
        <v>3467</v>
      </c>
      <c r="E2860" s="20" t="s">
        <v>7333</v>
      </c>
      <c r="F2860" s="20" t="s">
        <v>3159</v>
      </c>
      <c r="G2860" s="82" t="s">
        <v>7255</v>
      </c>
      <c r="H2860" s="85" t="s">
        <v>7274</v>
      </c>
      <c r="I2860" s="21" t="s">
        <v>7417</v>
      </c>
      <c r="J2860" s="21" t="s">
        <v>9024</v>
      </c>
      <c r="L2860" s="22">
        <v>44015</v>
      </c>
      <c r="M2860" s="98">
        <v>1326.2661000005901</v>
      </c>
      <c r="N2860" s="94">
        <v>1326.2661000005901</v>
      </c>
      <c r="O2860" s="94">
        <v>1330.0493000000699</v>
      </c>
      <c r="P2860" s="62">
        <f t="shared" si="44"/>
        <v>0.99715559415769051</v>
      </c>
      <c r="Q2860" s="22">
        <v>43944</v>
      </c>
      <c r="R2860" s="99">
        <v>142477.842</v>
      </c>
      <c r="S2860" s="99">
        <v>157992.89377490201</v>
      </c>
      <c r="T2860" s="19"/>
      <c r="U2860" s="23">
        <v>0</v>
      </c>
      <c r="V2860" s="63">
        <v>-0.55802128681534702</v>
      </c>
      <c r="W2860" s="23">
        <v>3.9133950849645798E-5</v>
      </c>
      <c r="X2860" s="63">
        <v>-9.5988565695879497</v>
      </c>
      <c r="Y2860" s="23">
        <v>3.3611908165767099E-3</v>
      </c>
      <c r="Z2860" s="63">
        <v>13.536722462246001</v>
      </c>
      <c r="AA2860" s="23">
        <v>1.3395996422332201E-2</v>
      </c>
      <c r="AB2860" s="63">
        <v>18.246215351886299</v>
      </c>
      <c r="AC2860" s="23">
        <v>4.0543556879129E-2</v>
      </c>
      <c r="AD2860" s="63">
        <v>24.121652935457</v>
      </c>
      <c r="AE2860" s="23">
        <v>6.5995170869427994E-2</v>
      </c>
      <c r="AF2860" s="64">
        <v>18.792858670902199</v>
      </c>
      <c r="AG2860" s="23">
        <v>0</v>
      </c>
      <c r="AH2860" s="63">
        <v>-6.0948258007556397</v>
      </c>
      <c r="AI2860" s="23">
        <v>3.5619300488178899E-3</v>
      </c>
      <c r="AJ2860" s="63">
        <v>10.4423059770925</v>
      </c>
      <c r="AK2860" s="23">
        <v>0.29490353634901101</v>
      </c>
      <c r="AL2860" s="23">
        <v>2.9797781258821501E-2</v>
      </c>
      <c r="AM2860" s="63">
        <v>28.5916580083722</v>
      </c>
      <c r="AN2860" s="19"/>
      <c r="AO2860" s="26">
        <v>6.9650298792112196E-4</v>
      </c>
      <c r="AP2860" s="26">
        <v>-3.1122154641707298E-3</v>
      </c>
      <c r="AQ2860" s="26">
        <v>1.99427855659451E-3</v>
      </c>
      <c r="AR2860" s="26">
        <v>-1.05492804232199E-3</v>
      </c>
      <c r="AS2860" s="24">
        <v>9</v>
      </c>
      <c r="AT2860" s="24">
        <v>2</v>
      </c>
      <c r="AU2860" s="24">
        <v>7</v>
      </c>
      <c r="AV2860" s="25">
        <v>5</v>
      </c>
      <c r="AW2860" s="19"/>
      <c r="AX2860" s="29">
        <v>3.7097112228911999E-3</v>
      </c>
      <c r="AY2860" s="30">
        <v>-4.3742556947981903</v>
      </c>
      <c r="AZ2860" s="30">
        <v>0.43740606540586702</v>
      </c>
      <c r="BA2860" s="30">
        <v>-4.4570406954371702</v>
      </c>
      <c r="BB2860" s="62">
        <v>3.8282290853317101E-4</v>
      </c>
      <c r="BC2860" s="108">
        <v>-0.396060506897356</v>
      </c>
      <c r="BD2860" s="22">
        <v>43944</v>
      </c>
      <c r="BE2860" s="22">
        <v>43957</v>
      </c>
      <c r="BF2860" s="24"/>
      <c r="BG2860" s="22"/>
    </row>
    <row r="2861" spans="2:59" x14ac:dyDescent="0.25">
      <c r="B2861" s="17" t="s">
        <v>2875</v>
      </c>
      <c r="C2861" s="17" t="s">
        <v>7141</v>
      </c>
      <c r="D2861" s="17" t="s">
        <v>3467</v>
      </c>
      <c r="E2861" s="20" t="s">
        <v>7334</v>
      </c>
      <c r="F2861" s="20" t="s">
        <v>3159</v>
      </c>
      <c r="G2861" s="82" t="s">
        <v>7255</v>
      </c>
      <c r="H2861" s="85" t="s">
        <v>7274</v>
      </c>
      <c r="I2861" s="21" t="s">
        <v>7417</v>
      </c>
      <c r="J2861" s="21" t="s">
        <v>9025</v>
      </c>
      <c r="L2861" s="22">
        <v>44015</v>
      </c>
      <c r="M2861" s="98">
        <v>1342.82829999924</v>
      </c>
      <c r="N2861" s="94">
        <v>1342.82829999924</v>
      </c>
      <c r="O2861" s="94">
        <v>1346.5479000005901</v>
      </c>
      <c r="P2861" s="62">
        <f t="shared" si="44"/>
        <v>0.99723767717334943</v>
      </c>
      <c r="Q2861" s="22">
        <v>43944</v>
      </c>
      <c r="R2861" s="99">
        <v>1831274.0390000001</v>
      </c>
      <c r="S2861" s="99">
        <v>1296963.4897207001</v>
      </c>
      <c r="T2861" s="19"/>
      <c r="U2861" s="23">
        <v>0</v>
      </c>
      <c r="V2861" s="63">
        <v>-0.55802128681534702</v>
      </c>
      <c r="W2861" s="23">
        <v>6.5686575908330296E-5</v>
      </c>
      <c r="X2861" s="63">
        <v>-9.5962013070820795</v>
      </c>
      <c r="Y2861" s="23">
        <v>3.5966687682957902E-3</v>
      </c>
      <c r="Z2861" s="63">
        <v>13.5602702574106</v>
      </c>
      <c r="AA2861" s="23">
        <v>1.38893419116357E-2</v>
      </c>
      <c r="AB2861" s="63">
        <v>18.295549900824</v>
      </c>
      <c r="AC2861" s="23">
        <v>4.1571138321160099E-2</v>
      </c>
      <c r="AD2861" s="63">
        <v>24.224411079660101</v>
      </c>
      <c r="AE2861" s="23">
        <v>6.7581204382804599E-2</v>
      </c>
      <c r="AF2861" s="64">
        <v>18.951462022232601</v>
      </c>
      <c r="AG2861" s="23">
        <v>0</v>
      </c>
      <c r="AH2861" s="63">
        <v>-6.0948258007556397</v>
      </c>
      <c r="AI2861" s="23">
        <v>3.8016279213479698E-3</v>
      </c>
      <c r="AJ2861" s="63">
        <v>10.466275764338199</v>
      </c>
      <c r="AK2861" s="23">
        <v>0.33349384309782198</v>
      </c>
      <c r="AL2861" s="23">
        <v>3.3239410377063898E-2</v>
      </c>
      <c r="AM2861" s="63">
        <v>32.450688683253198</v>
      </c>
      <c r="AN2861" s="19"/>
      <c r="AO2861" s="26">
        <v>6.9790821180504303E-4</v>
      </c>
      <c r="AP2861" s="26">
        <v>-3.1108436623981102E-3</v>
      </c>
      <c r="AQ2861" s="26">
        <v>2.03417491502478E-3</v>
      </c>
      <c r="AR2861" s="26">
        <v>-1.01376178918144E-3</v>
      </c>
      <c r="AS2861" s="24">
        <v>9</v>
      </c>
      <c r="AT2861" s="24">
        <v>2</v>
      </c>
      <c r="AU2861" s="24">
        <v>7</v>
      </c>
      <c r="AV2861" s="25">
        <v>5</v>
      </c>
      <c r="AW2861" s="19"/>
      <c r="AX2861" s="29">
        <v>3.7132273528413902E-3</v>
      </c>
      <c r="AY2861" s="30">
        <v>-4.2481150027451804</v>
      </c>
      <c r="AZ2861" s="30">
        <v>0.43897971388469198</v>
      </c>
      <c r="BA2861" s="30">
        <v>-4.3410809574634204</v>
      </c>
      <c r="BB2861" s="62">
        <v>3.8318710994587901E-4</v>
      </c>
      <c r="BC2861" s="108">
        <v>-0.39430457701291699</v>
      </c>
      <c r="BD2861" s="22">
        <v>43944</v>
      </c>
      <c r="BE2861" s="22">
        <v>43957</v>
      </c>
      <c r="BF2861" s="24"/>
      <c r="BG2861" s="22"/>
    </row>
    <row r="2862" spans="2:59" x14ac:dyDescent="0.25">
      <c r="B2862" s="17" t="s">
        <v>2876</v>
      </c>
      <c r="C2862" s="17" t="s">
        <v>7142</v>
      </c>
      <c r="D2862" s="17" t="s">
        <v>3468</v>
      </c>
      <c r="E2862" s="20" t="s">
        <v>7289</v>
      </c>
      <c r="F2862" s="20" t="s">
        <v>3150</v>
      </c>
      <c r="G2862" s="82" t="s">
        <v>7252</v>
      </c>
      <c r="H2862" s="85" t="s">
        <v>7264</v>
      </c>
      <c r="I2862" s="21" t="s">
        <v>7417</v>
      </c>
      <c r="J2862" s="21" t="s">
        <v>9026</v>
      </c>
      <c r="L2862" s="22">
        <v>43874</v>
      </c>
      <c r="M2862" s="98"/>
      <c r="N2862" s="94"/>
      <c r="O2862" s="94">
        <v>1366.7908999994399</v>
      </c>
      <c r="P2862" s="62">
        <f t="shared" si="44"/>
        <v>0</v>
      </c>
      <c r="Q2862" s="22">
        <v>43874</v>
      </c>
      <c r="R2862" s="99"/>
      <c r="S2862" s="99">
        <v>31784682.818</v>
      </c>
      <c r="T2862" s="19"/>
      <c r="U2862" s="23"/>
      <c r="V2862" s="63"/>
      <c r="W2862" s="23"/>
      <c r="X2862" s="63"/>
      <c r="Y2862" s="23"/>
      <c r="Z2862" s="63"/>
      <c r="AA2862" s="23"/>
      <c r="AB2862" s="63"/>
      <c r="AC2862" s="23"/>
      <c r="AD2862" s="63"/>
      <c r="AE2862" s="23"/>
      <c r="AF2862" s="64"/>
      <c r="AG2862" s="23"/>
      <c r="AH2862" s="63"/>
      <c r="AI2862" s="23"/>
      <c r="AJ2862" s="63"/>
      <c r="AK2862" s="23"/>
      <c r="AL2862" s="23"/>
      <c r="AM2862" s="63"/>
      <c r="AN2862" s="19"/>
      <c r="AO2862" s="26">
        <v>1.9806919475740901E-2</v>
      </c>
      <c r="AP2862" s="26">
        <v>-1.6455734471492199E-2</v>
      </c>
      <c r="AQ2862" s="26">
        <v>6.7032677417955697E-2</v>
      </c>
      <c r="AR2862" s="26">
        <v>-2.2298153683550499E-2</v>
      </c>
      <c r="AS2862" s="24"/>
      <c r="AT2862" s="24"/>
      <c r="AU2862" s="24"/>
      <c r="AV2862" s="25"/>
      <c r="AW2862" s="19"/>
      <c r="AX2862" s="29"/>
      <c r="AY2862" s="30"/>
      <c r="AZ2862" s="30"/>
      <c r="BA2862" s="30"/>
      <c r="BB2862" s="62"/>
      <c r="BC2862" s="108">
        <v>-4.5290445922073603</v>
      </c>
      <c r="BD2862" s="22">
        <v>43797</v>
      </c>
      <c r="BE2862" s="22">
        <v>43808</v>
      </c>
      <c r="BF2862" s="24">
        <v>32</v>
      </c>
      <c r="BG2862" s="22">
        <v>43843</v>
      </c>
    </row>
    <row r="2863" spans="2:59" x14ac:dyDescent="0.25">
      <c r="B2863" s="17" t="s">
        <v>2877</v>
      </c>
      <c r="C2863" s="17" t="s">
        <v>7143</v>
      </c>
      <c r="D2863" s="17" t="s">
        <v>3468</v>
      </c>
      <c r="E2863" s="20" t="s">
        <v>7290</v>
      </c>
      <c r="F2863" s="20" t="s">
        <v>3150</v>
      </c>
      <c r="G2863" s="82" t="s">
        <v>7252</v>
      </c>
      <c r="H2863" s="85" t="s">
        <v>7264</v>
      </c>
      <c r="I2863" s="21" t="s">
        <v>7417</v>
      </c>
      <c r="J2863" s="21" t="s">
        <v>9027</v>
      </c>
      <c r="L2863" s="22">
        <v>44015</v>
      </c>
      <c r="M2863" s="98">
        <v>1956.23310000077</v>
      </c>
      <c r="N2863" s="94">
        <v>1956.23310000077</v>
      </c>
      <c r="O2863" s="94">
        <v>2077.5566000007102</v>
      </c>
      <c r="P2863" s="62">
        <f t="shared" si="44"/>
        <v>0.9416027943595382</v>
      </c>
      <c r="Q2863" s="22">
        <v>43881</v>
      </c>
      <c r="R2863" s="99">
        <v>15671936.095000001</v>
      </c>
      <c r="S2863" s="99">
        <v>15105407.234046901</v>
      </c>
      <c r="T2863" s="19"/>
      <c r="U2863" s="23">
        <v>1.89666759615648E-3</v>
      </c>
      <c r="V2863" s="63">
        <v>-0.36835452719969902</v>
      </c>
      <c r="W2863" s="23">
        <v>6.1871793934187701E-2</v>
      </c>
      <c r="X2863" s="63">
        <v>-3.4155905712468702</v>
      </c>
      <c r="Y2863" s="23">
        <v>-1.26298166405832E-2</v>
      </c>
      <c r="Z2863" s="63">
        <v>11.9376217165263</v>
      </c>
      <c r="AA2863" s="23">
        <v>0.102260886911681</v>
      </c>
      <c r="AB2863" s="63">
        <v>27.132704400835799</v>
      </c>
      <c r="AC2863" s="23">
        <v>0.14668705838266799</v>
      </c>
      <c r="AD2863" s="63">
        <v>34.736003085796298</v>
      </c>
      <c r="AE2863" s="23">
        <v>0.192174598884012</v>
      </c>
      <c r="AF2863" s="64">
        <v>31.410801472375201</v>
      </c>
      <c r="AG2863" s="23">
        <v>3.1777869990037302E-3</v>
      </c>
      <c r="AH2863" s="63">
        <v>-5.7770471008552704</v>
      </c>
      <c r="AI2863" s="23">
        <v>3.7711848854087302E-3</v>
      </c>
      <c r="AJ2863" s="63">
        <v>10.4632314607443</v>
      </c>
      <c r="AK2863" s="23">
        <v>0.77635898879612797</v>
      </c>
      <c r="AL2863" s="23">
        <v>6.7113816332493997E-2</v>
      </c>
      <c r="AM2863" s="63">
        <v>76.192732381168796</v>
      </c>
      <c r="AN2863" s="19"/>
      <c r="AO2863" s="26">
        <v>3.3088415784732199E-2</v>
      </c>
      <c r="AP2863" s="26">
        <v>-4.3426422181291897E-2</v>
      </c>
      <c r="AQ2863" s="26">
        <v>7.2789121808455107E-2</v>
      </c>
      <c r="AR2863" s="26">
        <v>-0.10614467771854801</v>
      </c>
      <c r="AS2863" s="24">
        <v>7</v>
      </c>
      <c r="AT2863" s="24">
        <v>5</v>
      </c>
      <c r="AU2863" s="24">
        <v>7</v>
      </c>
      <c r="AV2863" s="25">
        <v>5</v>
      </c>
      <c r="AW2863" s="19"/>
      <c r="AX2863" s="29">
        <v>0.138275844320742</v>
      </c>
      <c r="AY2863" s="30">
        <v>0.60719460855671104</v>
      </c>
      <c r="AZ2863" s="30">
        <v>0.95500148808241603</v>
      </c>
      <c r="BA2863" s="30">
        <v>0.85950578808842704</v>
      </c>
      <c r="BB2863" s="62">
        <v>1.42491930925826E-2</v>
      </c>
      <c r="BC2863" s="108">
        <v>-23.354251816810599</v>
      </c>
      <c r="BD2863" s="22">
        <v>43881</v>
      </c>
      <c r="BE2863" s="22">
        <v>43913</v>
      </c>
      <c r="BF2863" s="24"/>
      <c r="BG2863" s="22"/>
    </row>
    <row r="2864" spans="2:59" x14ac:dyDescent="0.25">
      <c r="B2864" s="17" t="s">
        <v>2878</v>
      </c>
      <c r="C2864" s="17" t="s">
        <v>7144</v>
      </c>
      <c r="D2864" s="17" t="s">
        <v>3468</v>
      </c>
      <c r="E2864" s="20" t="s">
        <v>7339</v>
      </c>
      <c r="F2864" s="20" t="s">
        <v>3150</v>
      </c>
      <c r="G2864" s="82" t="s">
        <v>7252</v>
      </c>
      <c r="H2864" s="85" t="s">
        <v>7264</v>
      </c>
      <c r="I2864" s="21" t="s">
        <v>7417</v>
      </c>
      <c r="J2864" s="21" t="s">
        <v>9028</v>
      </c>
      <c r="L2864" s="22">
        <v>44015</v>
      </c>
      <c r="M2864" s="98">
        <v>2375.3198999986098</v>
      </c>
      <c r="N2864" s="94">
        <v>2375.3198999986098</v>
      </c>
      <c r="O2864" s="94">
        <v>2514.3132999986401</v>
      </c>
      <c r="P2864" s="62">
        <f t="shared" si="44"/>
        <v>0.94471914060984152</v>
      </c>
      <c r="Q2864" s="22">
        <v>43881</v>
      </c>
      <c r="R2864" s="99">
        <v>6608864.4460000005</v>
      </c>
      <c r="S2864" s="99">
        <v>4825313.3867343701</v>
      </c>
      <c r="T2864" s="19"/>
      <c r="U2864" s="23">
        <v>1.92136309669877E-3</v>
      </c>
      <c r="V2864" s="63">
        <v>-0.36588497714547003</v>
      </c>
      <c r="W2864" s="23">
        <v>6.2657668770043501E-2</v>
      </c>
      <c r="X2864" s="63">
        <v>-3.3370030876612899</v>
      </c>
      <c r="Y2864" s="23">
        <v>-8.1887108835871896E-3</v>
      </c>
      <c r="Z2864" s="63">
        <v>12.3817322922259</v>
      </c>
      <c r="AA2864" s="23">
        <v>0.112253917110211</v>
      </c>
      <c r="AB2864" s="63">
        <v>28.132007420674199</v>
      </c>
      <c r="AC2864" s="23">
        <v>0.167543238379876</v>
      </c>
      <c r="AD2864" s="63">
        <v>36.821621085517101</v>
      </c>
      <c r="AE2864" s="23"/>
      <c r="AF2864" s="64"/>
      <c r="AG2864" s="23">
        <v>3.2519993492314799E-3</v>
      </c>
      <c r="AH2864" s="63">
        <v>-5.7696258658325004</v>
      </c>
      <c r="AI2864" s="23">
        <v>8.3606247408170003E-3</v>
      </c>
      <c r="AJ2864" s="63">
        <v>10.9221754462924</v>
      </c>
      <c r="AK2864" s="23">
        <v>0.187659949999361</v>
      </c>
      <c r="AL2864" s="23">
        <v>6.2400545621130697E-2</v>
      </c>
      <c r="AM2864" s="63">
        <v>41.537315027846503</v>
      </c>
      <c r="AN2864" s="19"/>
      <c r="AO2864" s="26">
        <v>3.3113926958321799E-2</v>
      </c>
      <c r="AP2864" s="26">
        <v>-4.3402805977166302E-2</v>
      </c>
      <c r="AQ2864" s="26">
        <v>7.3582942462962805E-2</v>
      </c>
      <c r="AR2864" s="26">
        <v>-0.105461074641498</v>
      </c>
      <c r="AS2864" s="24">
        <v>7</v>
      </c>
      <c r="AT2864" s="24">
        <v>5</v>
      </c>
      <c r="AU2864" s="24">
        <v>7</v>
      </c>
      <c r="AV2864" s="25">
        <v>5</v>
      </c>
      <c r="AW2864" s="19"/>
      <c r="AX2864" s="29">
        <v>0.13827475056692501</v>
      </c>
      <c r="AY2864" s="30">
        <v>0.67413170648978804</v>
      </c>
      <c r="AZ2864" s="30">
        <v>0.99294087642920204</v>
      </c>
      <c r="BA2864" s="30">
        <v>0.95655975917634395</v>
      </c>
      <c r="BB2864" s="62">
        <v>1.42496448070415E-2</v>
      </c>
      <c r="BC2864" s="108">
        <v>-23.293743862333901</v>
      </c>
      <c r="BD2864" s="22">
        <v>43881</v>
      </c>
      <c r="BE2864" s="22">
        <v>43913</v>
      </c>
      <c r="BF2864" s="24"/>
      <c r="BG2864" s="22"/>
    </row>
    <row r="2865" spans="2:59" x14ac:dyDescent="0.25">
      <c r="B2865" s="17" t="s">
        <v>2879</v>
      </c>
      <c r="C2865" s="17" t="s">
        <v>7145</v>
      </c>
      <c r="D2865" s="17" t="s">
        <v>3468</v>
      </c>
      <c r="E2865" s="20" t="s">
        <v>7321</v>
      </c>
      <c r="F2865" s="20" t="s">
        <v>3150</v>
      </c>
      <c r="G2865" s="82" t="s">
        <v>7252</v>
      </c>
      <c r="H2865" s="85" t="s">
        <v>7264</v>
      </c>
      <c r="I2865" s="21" t="s">
        <v>7417</v>
      </c>
      <c r="J2865" s="21" t="s">
        <v>2982</v>
      </c>
      <c r="L2865" s="22">
        <v>44015</v>
      </c>
      <c r="M2865" s="98">
        <v>1282.1572999991499</v>
      </c>
      <c r="N2865" s="94">
        <v>1282.1572999991499</v>
      </c>
      <c r="O2865" s="94"/>
      <c r="P2865" s="62" t="str">
        <f t="shared" si="44"/>
        <v/>
      </c>
      <c r="Q2865" s="22"/>
      <c r="R2865" s="99">
        <v>43073337.630999997</v>
      </c>
      <c r="S2865" s="99"/>
      <c r="T2865" s="19"/>
      <c r="U2865" s="23">
        <v>1.85140053145005E-3</v>
      </c>
      <c r="V2865" s="63">
        <v>-0.37288123367034098</v>
      </c>
      <c r="W2865" s="23">
        <v>6.04326993998257E-2</v>
      </c>
      <c r="X2865" s="63">
        <v>-3.5595000246830799</v>
      </c>
      <c r="Y2865" s="23"/>
      <c r="Z2865" s="63"/>
      <c r="AA2865" s="23"/>
      <c r="AB2865" s="63"/>
      <c r="AC2865" s="23"/>
      <c r="AD2865" s="63"/>
      <c r="AE2865" s="23"/>
      <c r="AF2865" s="64"/>
      <c r="AG2865" s="23">
        <v>3.0417695306823602E-3</v>
      </c>
      <c r="AH2865" s="63">
        <v>-5.7906488476874101</v>
      </c>
      <c r="AI2865" s="23"/>
      <c r="AJ2865" s="63"/>
      <c r="AK2865" s="23">
        <v>-5.97188610972808E-2</v>
      </c>
      <c r="AL2865" s="23">
        <v>-0.143732488758396</v>
      </c>
      <c r="AM2865" s="63">
        <v>3.8027098641541701</v>
      </c>
      <c r="AN2865" s="19"/>
      <c r="AO2865" s="26">
        <v>3.30416991509992E-2</v>
      </c>
      <c r="AP2865" s="26">
        <v>-4.3469646882877001E-2</v>
      </c>
      <c r="AQ2865" s="26">
        <v>7.13349598900095E-2</v>
      </c>
      <c r="AR2865" s="26">
        <v>-0.107396543648065</v>
      </c>
      <c r="AS2865" s="24"/>
      <c r="AT2865" s="24"/>
      <c r="AU2865" s="24"/>
      <c r="AV2865" s="25"/>
      <c r="AW2865" s="19"/>
      <c r="AX2865" s="29"/>
      <c r="AY2865" s="30"/>
      <c r="AZ2865" s="30"/>
      <c r="BA2865" s="30"/>
      <c r="BB2865" s="62"/>
      <c r="BC2865" s="108">
        <v>-23.465055181935899</v>
      </c>
      <c r="BD2865" s="22">
        <v>43881</v>
      </c>
      <c r="BE2865" s="22">
        <v>43913</v>
      </c>
      <c r="BF2865" s="24"/>
      <c r="BG2865" s="22"/>
    </row>
    <row r="2866" spans="2:59" x14ac:dyDescent="0.25">
      <c r="B2866" s="17" t="s">
        <v>2880</v>
      </c>
      <c r="C2866" s="17" t="s">
        <v>7146</v>
      </c>
      <c r="D2866" s="17" t="s">
        <v>3469</v>
      </c>
      <c r="E2866" s="20" t="s">
        <v>7289</v>
      </c>
      <c r="F2866" s="20" t="s">
        <v>3150</v>
      </c>
      <c r="G2866" s="82" t="s">
        <v>7252</v>
      </c>
      <c r="H2866" s="85" t="s">
        <v>7279</v>
      </c>
      <c r="I2866" s="21" t="s">
        <v>7417</v>
      </c>
      <c r="J2866" s="21" t="s">
        <v>9029</v>
      </c>
      <c r="L2866" s="22">
        <v>43825</v>
      </c>
      <c r="M2866" s="98"/>
      <c r="N2866" s="94"/>
      <c r="O2866" s="94">
        <v>1585.9923000000399</v>
      </c>
      <c r="P2866" s="62">
        <f t="shared" si="44"/>
        <v>0</v>
      </c>
      <c r="Q2866" s="22">
        <v>43747</v>
      </c>
      <c r="R2866" s="99"/>
      <c r="S2866" s="99">
        <v>673514030.13699996</v>
      </c>
      <c r="T2866" s="19"/>
      <c r="U2866" s="23"/>
      <c r="V2866" s="63"/>
      <c r="W2866" s="23"/>
      <c r="X2866" s="63"/>
      <c r="Y2866" s="23"/>
      <c r="Z2866" s="63"/>
      <c r="AA2866" s="23"/>
      <c r="AB2866" s="63"/>
      <c r="AC2866" s="23"/>
      <c r="AD2866" s="63"/>
      <c r="AE2866" s="23"/>
      <c r="AF2866" s="64"/>
      <c r="AG2866" s="23"/>
      <c r="AH2866" s="63"/>
      <c r="AI2866" s="23"/>
      <c r="AJ2866" s="63"/>
      <c r="AK2866" s="23"/>
      <c r="AL2866" s="23"/>
      <c r="AM2866" s="63"/>
      <c r="AN2866" s="19"/>
      <c r="AO2866" s="26">
        <v>2.09230030104663E-2</v>
      </c>
      <c r="AP2866" s="26">
        <v>-3.4485229516576503E-2</v>
      </c>
      <c r="AQ2866" s="26">
        <v>1.3917008436692401E-2</v>
      </c>
      <c r="AR2866" s="26">
        <v>-2.8011879492623799E-2</v>
      </c>
      <c r="AS2866" s="24"/>
      <c r="AT2866" s="24"/>
      <c r="AU2866" s="24"/>
      <c r="AV2866" s="25"/>
      <c r="AW2866" s="19"/>
      <c r="AX2866" s="29"/>
      <c r="AY2866" s="30"/>
      <c r="AZ2866" s="30"/>
      <c r="BA2866" s="30"/>
      <c r="BB2866" s="62"/>
      <c r="BC2866" s="108">
        <v>-8.5000160466879606</v>
      </c>
      <c r="BD2866" s="22">
        <v>43747</v>
      </c>
      <c r="BE2866" s="22">
        <v>43783</v>
      </c>
      <c r="BF2866" s="24"/>
      <c r="BG2866" s="22"/>
    </row>
    <row r="2867" spans="2:59" x14ac:dyDescent="0.25">
      <c r="B2867" s="17" t="s">
        <v>2881</v>
      </c>
      <c r="C2867" s="17" t="s">
        <v>7147</v>
      </c>
      <c r="D2867" s="17" t="s">
        <v>3469</v>
      </c>
      <c r="E2867" s="20" t="s">
        <v>7290</v>
      </c>
      <c r="F2867" s="20" t="s">
        <v>3150</v>
      </c>
      <c r="G2867" s="82" t="s">
        <v>7252</v>
      </c>
      <c r="H2867" s="85" t="s">
        <v>7279</v>
      </c>
      <c r="I2867" s="21" t="s">
        <v>7417</v>
      </c>
      <c r="J2867" s="21" t="s">
        <v>9030</v>
      </c>
      <c r="L2867" s="22">
        <v>43825</v>
      </c>
      <c r="M2867" s="98"/>
      <c r="N2867" s="94"/>
      <c r="O2867" s="94">
        <v>2136.2479000017001</v>
      </c>
      <c r="P2867" s="62">
        <f t="shared" si="44"/>
        <v>0</v>
      </c>
      <c r="Q2867" s="22">
        <v>43747</v>
      </c>
      <c r="R2867" s="99"/>
      <c r="S2867" s="99">
        <v>14308572.099046901</v>
      </c>
      <c r="T2867" s="19"/>
      <c r="U2867" s="23"/>
      <c r="V2867" s="63"/>
      <c r="W2867" s="23"/>
      <c r="X2867" s="63"/>
      <c r="Y2867" s="23"/>
      <c r="Z2867" s="63"/>
      <c r="AA2867" s="23"/>
      <c r="AB2867" s="63"/>
      <c r="AC2867" s="23"/>
      <c r="AD2867" s="63"/>
      <c r="AE2867" s="23"/>
      <c r="AF2867" s="64"/>
      <c r="AG2867" s="23"/>
      <c r="AH2867" s="63"/>
      <c r="AI2867" s="23"/>
      <c r="AJ2867" s="63"/>
      <c r="AK2867" s="23"/>
      <c r="AL2867" s="23"/>
      <c r="AM2867" s="63"/>
      <c r="AN2867" s="19"/>
      <c r="AO2867" s="26">
        <v>2.0940022184731798E-2</v>
      </c>
      <c r="AP2867" s="26">
        <v>-3.4469106235519603E-2</v>
      </c>
      <c r="AQ2867" s="26">
        <v>1.43575415859232E-2</v>
      </c>
      <c r="AR2867" s="26">
        <v>-2.75081561931074E-2</v>
      </c>
      <c r="AS2867" s="24"/>
      <c r="AT2867" s="24"/>
      <c r="AU2867" s="24"/>
      <c r="AV2867" s="25"/>
      <c r="AW2867" s="19"/>
      <c r="AX2867" s="29"/>
      <c r="AY2867" s="30"/>
      <c r="AZ2867" s="30"/>
      <c r="BA2867" s="30"/>
      <c r="BB2867" s="62"/>
      <c r="BC2867" s="108">
        <v>-8.44493281896575</v>
      </c>
      <c r="BD2867" s="22">
        <v>43747</v>
      </c>
      <c r="BE2867" s="22">
        <v>43783</v>
      </c>
      <c r="BF2867" s="24"/>
      <c r="BG2867" s="22"/>
    </row>
    <row r="2868" spans="2:59" x14ac:dyDescent="0.25">
      <c r="B2868" s="17" t="s">
        <v>2882</v>
      </c>
      <c r="C2868" s="17" t="s">
        <v>7148</v>
      </c>
      <c r="D2868" s="17" t="s">
        <v>3469</v>
      </c>
      <c r="E2868" s="20" t="s">
        <v>7313</v>
      </c>
      <c r="F2868" s="20" t="s">
        <v>3150</v>
      </c>
      <c r="G2868" s="82" t="s">
        <v>7252</v>
      </c>
      <c r="H2868" s="85" t="s">
        <v>7279</v>
      </c>
      <c r="I2868" s="21" t="s">
        <v>7417</v>
      </c>
      <c r="J2868" s="21" t="s">
        <v>9031</v>
      </c>
      <c r="L2868" s="22">
        <v>43825</v>
      </c>
      <c r="M2868" s="98"/>
      <c r="N2868" s="94"/>
      <c r="O2868" s="94">
        <v>1004.14589999989</v>
      </c>
      <c r="P2868" s="62">
        <f t="shared" si="44"/>
        <v>0</v>
      </c>
      <c r="Q2868" s="22">
        <v>43825</v>
      </c>
      <c r="R2868" s="99"/>
      <c r="S2868" s="99">
        <v>7420.63522222137</v>
      </c>
      <c r="T2868" s="19"/>
      <c r="U2868" s="23"/>
      <c r="V2868" s="63"/>
      <c r="W2868" s="23"/>
      <c r="X2868" s="63"/>
      <c r="Y2868" s="23"/>
      <c r="Z2868" s="63"/>
      <c r="AA2868" s="23"/>
      <c r="AB2868" s="63"/>
      <c r="AC2868" s="23"/>
      <c r="AD2868" s="63"/>
      <c r="AE2868" s="23"/>
      <c r="AF2868" s="64"/>
      <c r="AG2868" s="23"/>
      <c r="AH2868" s="63"/>
      <c r="AI2868" s="23"/>
      <c r="AJ2868" s="63"/>
      <c r="AK2868" s="23"/>
      <c r="AL2868" s="23"/>
      <c r="AM2868" s="63"/>
      <c r="AN2868" s="19"/>
      <c r="AO2868" s="26">
        <v>3.4952336900460098E-3</v>
      </c>
      <c r="AP2868" s="26">
        <v>0</v>
      </c>
      <c r="AQ2868" s="26">
        <v>3.4952336900460098E-3</v>
      </c>
      <c r="AR2868" s="26">
        <v>0</v>
      </c>
      <c r="AS2868" s="24"/>
      <c r="AT2868" s="24"/>
      <c r="AU2868" s="24"/>
      <c r="AV2868" s="25"/>
      <c r="AW2868" s="19"/>
      <c r="AX2868" s="29"/>
      <c r="AY2868" s="30"/>
      <c r="AZ2868" s="30"/>
      <c r="BA2868" s="30"/>
      <c r="BB2868" s="62"/>
      <c r="BC2868" s="108">
        <v>0</v>
      </c>
      <c r="BD2868" s="22">
        <v>43762</v>
      </c>
      <c r="BE2868" s="22"/>
      <c r="BF2868" s="24"/>
      <c r="BG2868" s="22"/>
    </row>
    <row r="2869" spans="2:59" x14ac:dyDescent="0.25">
      <c r="B2869" s="17" t="s">
        <v>2883</v>
      </c>
      <c r="C2869" s="17" t="s">
        <v>7149</v>
      </c>
      <c r="D2869" s="17" t="s">
        <v>3469</v>
      </c>
      <c r="E2869" s="20" t="s">
        <v>7339</v>
      </c>
      <c r="F2869" s="20" t="s">
        <v>3150</v>
      </c>
      <c r="G2869" s="82" t="s">
        <v>7252</v>
      </c>
      <c r="H2869" s="85" t="s">
        <v>7279</v>
      </c>
      <c r="I2869" s="21" t="s">
        <v>7417</v>
      </c>
      <c r="J2869" s="21" t="s">
        <v>9032</v>
      </c>
      <c r="L2869" s="22">
        <v>43825</v>
      </c>
      <c r="M2869" s="98"/>
      <c r="N2869" s="94"/>
      <c r="O2869" s="94">
        <v>2318.5346000008299</v>
      </c>
      <c r="P2869" s="62">
        <f t="shared" si="44"/>
        <v>0</v>
      </c>
      <c r="Q2869" s="22">
        <v>43747</v>
      </c>
      <c r="R2869" s="99"/>
      <c r="S2869" s="99">
        <v>6603555.1998437503</v>
      </c>
      <c r="T2869" s="19"/>
      <c r="U2869" s="23"/>
      <c r="V2869" s="63"/>
      <c r="W2869" s="23"/>
      <c r="X2869" s="63"/>
      <c r="Y2869" s="23"/>
      <c r="Z2869" s="63"/>
      <c r="AA2869" s="23"/>
      <c r="AB2869" s="63"/>
      <c r="AC2869" s="23"/>
      <c r="AD2869" s="63"/>
      <c r="AE2869" s="23"/>
      <c r="AF2869" s="64"/>
      <c r="AG2869" s="23"/>
      <c r="AH2869" s="63"/>
      <c r="AI2869" s="23"/>
      <c r="AJ2869" s="63"/>
      <c r="AK2869" s="23"/>
      <c r="AL2869" s="23"/>
      <c r="AM2869" s="63"/>
      <c r="AN2869" s="19"/>
      <c r="AO2869" s="26">
        <v>2.09512438759702E-2</v>
      </c>
      <c r="AP2869" s="26">
        <v>-3.4458525866284603E-2</v>
      </c>
      <c r="AQ2869" s="26">
        <v>1.46465800262376E-2</v>
      </c>
      <c r="AR2869" s="26">
        <v>-2.7177870567356901E-2</v>
      </c>
      <c r="AS2869" s="24"/>
      <c r="AT2869" s="24"/>
      <c r="AU2869" s="24"/>
      <c r="AV2869" s="25"/>
      <c r="AW2869" s="19"/>
      <c r="AX2869" s="29"/>
      <c r="AY2869" s="30"/>
      <c r="AZ2869" s="30"/>
      <c r="BA2869" s="30"/>
      <c r="BB2869" s="62"/>
      <c r="BC2869" s="108">
        <v>-8.4088199504185503</v>
      </c>
      <c r="BD2869" s="22">
        <v>43747</v>
      </c>
      <c r="BE2869" s="22">
        <v>43783</v>
      </c>
      <c r="BF2869" s="24"/>
      <c r="BG2869" s="22"/>
    </row>
    <row r="2870" spans="2:59" x14ac:dyDescent="0.25">
      <c r="B2870" s="17" t="s">
        <v>2884</v>
      </c>
      <c r="C2870" s="17" t="s">
        <v>7150</v>
      </c>
      <c r="D2870" s="17" t="s">
        <v>3470</v>
      </c>
      <c r="E2870" s="20" t="s">
        <v>7289</v>
      </c>
      <c r="F2870" s="20" t="s">
        <v>7449</v>
      </c>
      <c r="G2870" s="82" t="s">
        <v>7251</v>
      </c>
      <c r="H2870" s="85" t="s">
        <v>7262</v>
      </c>
      <c r="I2870" s="21" t="s">
        <v>7417</v>
      </c>
      <c r="J2870" s="21" t="s">
        <v>9033</v>
      </c>
      <c r="L2870" s="22">
        <v>44015</v>
      </c>
      <c r="M2870" s="98">
        <v>1375.1820999998599</v>
      </c>
      <c r="N2870" s="94">
        <v>1375.1820999998599</v>
      </c>
      <c r="O2870" s="94">
        <v>1460.6164999995401</v>
      </c>
      <c r="P2870" s="62">
        <f t="shared" si="44"/>
        <v>0.94150798652506862</v>
      </c>
      <c r="Q2870" s="22">
        <v>43747</v>
      </c>
      <c r="R2870" s="99">
        <v>1036653.51</v>
      </c>
      <c r="S2870" s="99">
        <v>1059325.77869336</v>
      </c>
      <c r="T2870" s="19"/>
      <c r="U2870" s="23">
        <v>3.5920870141126199E-4</v>
      </c>
      <c r="V2870" s="63">
        <v>-0.52210041667422002</v>
      </c>
      <c r="W2870" s="23">
        <v>6.2611890571133699E-3</v>
      </c>
      <c r="X2870" s="63">
        <v>-8.9766510589542996</v>
      </c>
      <c r="Y2870" s="23">
        <v>-6.75433180185792E-3</v>
      </c>
      <c r="Z2870" s="63">
        <v>12.525170200402499</v>
      </c>
      <c r="AA2870" s="23">
        <v>-1.4926789740457001E-2</v>
      </c>
      <c r="AB2870" s="63">
        <v>15.413936735611101</v>
      </c>
      <c r="AC2870" s="23">
        <v>4.0379616404607098E-2</v>
      </c>
      <c r="AD2870" s="63">
        <v>24.105258887982899</v>
      </c>
      <c r="AE2870" s="23">
        <v>3.07491339663102E-2</v>
      </c>
      <c r="AF2870" s="64">
        <v>15.268254980590401</v>
      </c>
      <c r="AG2870" s="23">
        <v>-2.3852967387938401E-4</v>
      </c>
      <c r="AH2870" s="63">
        <v>-6.1186787681435799</v>
      </c>
      <c r="AI2870" s="23">
        <v>-2.8491534485510801E-3</v>
      </c>
      <c r="AJ2870" s="63">
        <v>9.8011976273555792</v>
      </c>
      <c r="AK2870" s="23">
        <v>0.37518210000067498</v>
      </c>
      <c r="AL2870" s="23">
        <v>2.0126318357142702E-2</v>
      </c>
      <c r="AM2870" s="63">
        <v>-103.02128122502501</v>
      </c>
      <c r="AN2870" s="19"/>
      <c r="AO2870" s="26">
        <v>2.3817223249352499E-2</v>
      </c>
      <c r="AP2870" s="26">
        <v>-3.9586468994457398E-2</v>
      </c>
      <c r="AQ2870" s="26">
        <v>3.2280524686939302E-2</v>
      </c>
      <c r="AR2870" s="26">
        <v>-4.9246857765902E-2</v>
      </c>
      <c r="AS2870" s="24">
        <v>7</v>
      </c>
      <c r="AT2870" s="24">
        <v>5</v>
      </c>
      <c r="AU2870" s="24">
        <v>7</v>
      </c>
      <c r="AV2870" s="25">
        <v>5</v>
      </c>
      <c r="AW2870" s="19"/>
      <c r="AX2870" s="29">
        <v>6.6949523184084703E-2</v>
      </c>
      <c r="AY2870" s="30">
        <v>-0.61991356808812303</v>
      </c>
      <c r="AZ2870" s="30">
        <v>0.451487730052122</v>
      </c>
      <c r="BA2870" s="30">
        <v>-0.80228520388118296</v>
      </c>
      <c r="BB2870" s="62">
        <v>6.87953101715721E-3</v>
      </c>
      <c r="BC2870" s="108">
        <v>-9.8170669713290408</v>
      </c>
      <c r="BD2870" s="22">
        <v>43747</v>
      </c>
      <c r="BE2870" s="22">
        <v>43809</v>
      </c>
      <c r="BF2870" s="24"/>
      <c r="BG2870" s="22"/>
    </row>
    <row r="2871" spans="2:59" x14ac:dyDescent="0.25">
      <c r="B2871" s="17" t="s">
        <v>2885</v>
      </c>
      <c r="C2871" s="17" t="s">
        <v>7151</v>
      </c>
      <c r="D2871" s="17" t="s">
        <v>3470</v>
      </c>
      <c r="E2871" s="20" t="s">
        <v>7290</v>
      </c>
      <c r="F2871" s="20" t="s">
        <v>7449</v>
      </c>
      <c r="G2871" s="82" t="s">
        <v>7251</v>
      </c>
      <c r="H2871" s="85" t="s">
        <v>7262</v>
      </c>
      <c r="I2871" s="21" t="s">
        <v>7417</v>
      </c>
      <c r="J2871" s="21" t="s">
        <v>9034</v>
      </c>
      <c r="L2871" s="22">
        <v>44015</v>
      </c>
      <c r="M2871" s="98">
        <v>1316.9487999994301</v>
      </c>
      <c r="N2871" s="94">
        <v>1316.9487999994301</v>
      </c>
      <c r="O2871" s="94">
        <v>1400.9083999991401</v>
      </c>
      <c r="P2871" s="62">
        <f t="shared" si="44"/>
        <v>0.94006774461502152</v>
      </c>
      <c r="Q2871" s="22">
        <v>43747</v>
      </c>
      <c r="R2871" s="99">
        <v>539.71600000000001</v>
      </c>
      <c r="S2871" s="99">
        <v>660.35620689678206</v>
      </c>
      <c r="T2871" s="19"/>
      <c r="U2871" s="23">
        <v>3.5404946902417599E-4</v>
      </c>
      <c r="V2871" s="63">
        <v>-0.522616339912929</v>
      </c>
      <c r="W2871" s="23">
        <v>6.0807224381278502E-3</v>
      </c>
      <c r="X2871" s="63">
        <v>-8.9946977208601293</v>
      </c>
      <c r="Y2871" s="23">
        <v>-7.7710295554425102E-3</v>
      </c>
      <c r="Z2871" s="63">
        <v>12.423500425036799</v>
      </c>
      <c r="AA2871" s="23">
        <v>-1.6976952999357298E-2</v>
      </c>
      <c r="AB2871" s="63">
        <v>15.2089204097138</v>
      </c>
      <c r="AC2871" s="23">
        <v>3.6093243204959401E-2</v>
      </c>
      <c r="AD2871" s="63">
        <v>23.676621568040002</v>
      </c>
      <c r="AE2871" s="23">
        <v>2.4012669946387202E-2</v>
      </c>
      <c r="AF2871" s="64">
        <v>14.5946085785981</v>
      </c>
      <c r="AG2871" s="23">
        <v>-2.5932019343599699E-4</v>
      </c>
      <c r="AH2871" s="63">
        <v>-6.1207578200992403</v>
      </c>
      <c r="AI2871" s="23">
        <v>-3.88499953714927E-3</v>
      </c>
      <c r="AJ2871" s="63">
        <v>9.6976130184921203</v>
      </c>
      <c r="AK2871" s="23">
        <v>0.316948800000246</v>
      </c>
      <c r="AL2871" s="23">
        <v>1.7369280907587398E-2</v>
      </c>
      <c r="AM2871" s="63">
        <v>-108.84461122506799</v>
      </c>
      <c r="AN2871" s="19"/>
      <c r="AO2871" s="26">
        <v>2.3812105442630099E-2</v>
      </c>
      <c r="AP2871" s="26">
        <v>-3.95915161034281E-2</v>
      </c>
      <c r="AQ2871" s="26">
        <v>3.2075336337584297E-2</v>
      </c>
      <c r="AR2871" s="26">
        <v>-4.94078411520604E-2</v>
      </c>
      <c r="AS2871" s="24">
        <v>7</v>
      </c>
      <c r="AT2871" s="24">
        <v>5</v>
      </c>
      <c r="AU2871" s="24">
        <v>7</v>
      </c>
      <c r="AV2871" s="25">
        <v>5</v>
      </c>
      <c r="AW2871" s="19"/>
      <c r="AX2871" s="29">
        <v>6.6947156306632699E-2</v>
      </c>
      <c r="AY2871" s="30">
        <v>-0.64801323131541699</v>
      </c>
      <c r="AZ2871" s="30">
        <v>0.44460113480181501</v>
      </c>
      <c r="BA2871" s="30">
        <v>-0.83796112093659803</v>
      </c>
      <c r="BB2871" s="62">
        <v>6.8792480664706104E-3</v>
      </c>
      <c r="BC2871" s="108">
        <v>-9.8497089459124307</v>
      </c>
      <c r="BD2871" s="22">
        <v>43747</v>
      </c>
      <c r="BE2871" s="22">
        <v>43809</v>
      </c>
      <c r="BF2871" s="24"/>
      <c r="BG2871" s="22"/>
    </row>
    <row r="2872" spans="2:59" x14ac:dyDescent="0.25">
      <c r="B2872" s="17" t="s">
        <v>2886</v>
      </c>
      <c r="C2872" s="17" t="s">
        <v>7152</v>
      </c>
      <c r="D2872" s="17" t="s">
        <v>3470</v>
      </c>
      <c r="E2872" s="20" t="s">
        <v>7315</v>
      </c>
      <c r="F2872" s="20" t="s">
        <v>7449</v>
      </c>
      <c r="G2872" s="82" t="s">
        <v>7251</v>
      </c>
      <c r="H2872" s="85" t="s">
        <v>7262</v>
      </c>
      <c r="I2872" s="21" t="s">
        <v>7417</v>
      </c>
      <c r="J2872" s="21" t="s">
        <v>9035</v>
      </c>
      <c r="L2872" s="22">
        <v>44015</v>
      </c>
      <c r="M2872" s="98">
        <v>1386.5375999994601</v>
      </c>
      <c r="N2872" s="94">
        <v>1386.5375999994601</v>
      </c>
      <c r="O2872" s="94">
        <v>1463.53119999915</v>
      </c>
      <c r="P2872" s="62">
        <f t="shared" si="44"/>
        <v>0.94739189707760618</v>
      </c>
      <c r="Q2872" s="22">
        <v>43747</v>
      </c>
      <c r="R2872" s="99">
        <v>216801.054</v>
      </c>
      <c r="S2872" s="99">
        <v>270345.95469335897</v>
      </c>
      <c r="T2872" s="19"/>
      <c r="U2872" s="23">
        <v>3.8246546137088401E-4</v>
      </c>
      <c r="V2872" s="63">
        <v>-0.51977474067825802</v>
      </c>
      <c r="W2872" s="23">
        <v>6.9624865263904203E-3</v>
      </c>
      <c r="X2872" s="63">
        <v>-8.9065213120338704</v>
      </c>
      <c r="Y2872" s="23">
        <v>-2.5469074398643001E-3</v>
      </c>
      <c r="Z2872" s="63">
        <v>12.9459126365982</v>
      </c>
      <c r="AA2872" s="23">
        <v>-6.5057954288931796E-3</v>
      </c>
      <c r="AB2872" s="63">
        <v>16.2560361667711</v>
      </c>
      <c r="AC2872" s="23">
        <v>5.8230805136190597E-2</v>
      </c>
      <c r="AD2872" s="63">
        <v>25.890377761155801</v>
      </c>
      <c r="AE2872" s="23">
        <v>5.7385859186979402E-2</v>
      </c>
      <c r="AF2872" s="64">
        <v>17.931927502650101</v>
      </c>
      <c r="AG2872" s="23">
        <v>-1.6880932980711799E-4</v>
      </c>
      <c r="AH2872" s="63">
        <v>-6.1117067337399904</v>
      </c>
      <c r="AI2872" s="23">
        <v>1.4448149158852201E-3</v>
      </c>
      <c r="AJ2872" s="63">
        <v>10.230594463791901</v>
      </c>
      <c r="AK2872" s="23">
        <v>0.38653759999957399</v>
      </c>
      <c r="AL2872" s="23">
        <v>2.0651159687986399E-2</v>
      </c>
      <c r="AM2872" s="63">
        <v>-101.885731225135</v>
      </c>
      <c r="AN2872" s="19"/>
      <c r="AO2872" s="26">
        <v>2.3841078807890902E-2</v>
      </c>
      <c r="AP2872" s="26">
        <v>-3.9564122495903603E-2</v>
      </c>
      <c r="AQ2872" s="26">
        <v>3.3026102439180201E-2</v>
      </c>
      <c r="AR2872" s="26">
        <v>-4.85823998915293E-2</v>
      </c>
      <c r="AS2872" s="24">
        <v>7</v>
      </c>
      <c r="AT2872" s="24">
        <v>5</v>
      </c>
      <c r="AU2872" s="24">
        <v>7</v>
      </c>
      <c r="AV2872" s="25">
        <v>5</v>
      </c>
      <c r="AW2872" s="19"/>
      <c r="AX2872" s="29">
        <v>6.6959424103770301E-2</v>
      </c>
      <c r="AY2872" s="30">
        <v>-0.50432001274748495</v>
      </c>
      <c r="AZ2872" s="30">
        <v>0.47979511260928098</v>
      </c>
      <c r="BA2872" s="30">
        <v>-0.65485212329167597</v>
      </c>
      <c r="BB2872" s="62">
        <v>6.8807127408672397E-3</v>
      </c>
      <c r="BC2872" s="108">
        <v>-9.6867494181351503</v>
      </c>
      <c r="BD2872" s="22">
        <v>43747</v>
      </c>
      <c r="BE2872" s="22">
        <v>43809</v>
      </c>
      <c r="BF2872" s="24"/>
      <c r="BG2872" s="22"/>
    </row>
    <row r="2873" spans="2:59" x14ac:dyDescent="0.25">
      <c r="B2873" s="17" t="s">
        <v>2887</v>
      </c>
      <c r="C2873" s="17" t="s">
        <v>7153</v>
      </c>
      <c r="D2873" s="17" t="s">
        <v>3470</v>
      </c>
      <c r="E2873" s="20" t="s">
        <v>7291</v>
      </c>
      <c r="F2873" s="20" t="s">
        <v>7449</v>
      </c>
      <c r="G2873" s="82" t="s">
        <v>7251</v>
      </c>
      <c r="H2873" s="85" t="s">
        <v>7262</v>
      </c>
      <c r="I2873" s="21" t="s">
        <v>7417</v>
      </c>
      <c r="J2873" s="21" t="s">
        <v>9036</v>
      </c>
      <c r="L2873" s="22">
        <v>44015</v>
      </c>
      <c r="M2873" s="98">
        <v>1125.8441000003399</v>
      </c>
      <c r="N2873" s="94">
        <v>1125.8441000003399</v>
      </c>
      <c r="O2873" s="94">
        <v>1198.4203999992501</v>
      </c>
      <c r="P2873" s="62">
        <f t="shared" si="44"/>
        <v>0.93944003289750777</v>
      </c>
      <c r="Q2873" s="22">
        <v>43747</v>
      </c>
      <c r="R2873" s="99">
        <v>1036967.432</v>
      </c>
      <c r="S2873" s="99">
        <v>812912.46418749995</v>
      </c>
      <c r="T2873" s="19"/>
      <c r="U2873" s="23">
        <v>3.5097100226266802E-4</v>
      </c>
      <c r="V2873" s="63">
        <v>-0.52292418658908002</v>
      </c>
      <c r="W2873" s="23">
        <v>6.0136852898722299E-3</v>
      </c>
      <c r="X2873" s="63">
        <v>-9.0014014356856897</v>
      </c>
      <c r="Y2873" s="23">
        <v>-8.2351664377711097E-3</v>
      </c>
      <c r="Z2873" s="63">
        <v>12.377086736800299</v>
      </c>
      <c r="AA2873" s="23">
        <v>-1.7881909505376801E-2</v>
      </c>
      <c r="AB2873" s="63">
        <v>15.118424759115401</v>
      </c>
      <c r="AC2873" s="23">
        <v>3.4151188305258998E-2</v>
      </c>
      <c r="AD2873" s="63">
        <v>23.4824160780699</v>
      </c>
      <c r="AE2873" s="23">
        <v>2.1509008580324E-2</v>
      </c>
      <c r="AF2873" s="64">
        <v>14.344242441991801</v>
      </c>
      <c r="AG2873" s="23">
        <v>-2.6311106466891899E-4</v>
      </c>
      <c r="AH2873" s="63">
        <v>-6.1211369072261697</v>
      </c>
      <c r="AI2873" s="23">
        <v>-4.3602854175333102E-3</v>
      </c>
      <c r="AJ2873" s="63">
        <v>9.6500844304537203</v>
      </c>
      <c r="AK2873" s="23">
        <v>0.12584410000097701</v>
      </c>
      <c r="AL2873" s="23">
        <v>7.6785831497545604E-3</v>
      </c>
      <c r="AM2873" s="63">
        <v>-88.262379038962493</v>
      </c>
      <c r="AN2873" s="19"/>
      <c r="AO2873" s="26">
        <v>2.3808806463421199E-2</v>
      </c>
      <c r="AP2873" s="26">
        <v>-3.9594343719727497E-2</v>
      </c>
      <c r="AQ2873" s="26">
        <v>3.2017539215303301E-2</v>
      </c>
      <c r="AR2873" s="26">
        <v>-4.9481323453655898E-2</v>
      </c>
      <c r="AS2873" s="24">
        <v>7</v>
      </c>
      <c r="AT2873" s="24">
        <v>5</v>
      </c>
      <c r="AU2873" s="24">
        <v>7</v>
      </c>
      <c r="AV2873" s="25">
        <v>5</v>
      </c>
      <c r="AW2873" s="19"/>
      <c r="AX2873" s="29">
        <v>6.6946338477209794E-2</v>
      </c>
      <c r="AY2873" s="30">
        <v>-0.66048715785746004</v>
      </c>
      <c r="AZ2873" s="30">
        <v>0.441552073630191</v>
      </c>
      <c r="BA2873" s="30">
        <v>-0.85379326758629803</v>
      </c>
      <c r="BB2873" s="62">
        <v>6.8791461526052401E-3</v>
      </c>
      <c r="BC2873" s="108">
        <v>-9.8630080061120697</v>
      </c>
      <c r="BD2873" s="22">
        <v>43747</v>
      </c>
      <c r="BE2873" s="22">
        <v>43809</v>
      </c>
      <c r="BF2873" s="24"/>
      <c r="BG2873" s="22"/>
    </row>
    <row r="2874" spans="2:59" x14ac:dyDescent="0.25">
      <c r="B2874" s="17" t="s">
        <v>2888</v>
      </c>
      <c r="C2874" s="17" t="s">
        <v>7154</v>
      </c>
      <c r="D2874" s="17" t="s">
        <v>3470</v>
      </c>
      <c r="E2874" s="20" t="s">
        <v>7404</v>
      </c>
      <c r="F2874" s="20" t="s">
        <v>7449</v>
      </c>
      <c r="G2874" s="82" t="s">
        <v>7251</v>
      </c>
      <c r="H2874" s="85" t="s">
        <v>7262</v>
      </c>
      <c r="I2874" s="21" t="s">
        <v>7417</v>
      </c>
      <c r="J2874" s="21" t="s">
        <v>9037</v>
      </c>
      <c r="L2874" s="22">
        <v>44015</v>
      </c>
      <c r="M2874" s="98">
        <v>1065.5003999993201</v>
      </c>
      <c r="N2874" s="94">
        <v>1065.5003999993201</v>
      </c>
      <c r="O2874" s="94">
        <v>1123.43119999953</v>
      </c>
      <c r="P2874" s="62">
        <f t="shared" si="44"/>
        <v>0.948434047407412</v>
      </c>
      <c r="Q2874" s="22">
        <v>43747</v>
      </c>
      <c r="R2874" s="99">
        <v>179173.67499999999</v>
      </c>
      <c r="S2874" s="99">
        <v>141687.311662842</v>
      </c>
      <c r="T2874" s="19"/>
      <c r="U2874" s="23">
        <v>3.86540576073457E-4</v>
      </c>
      <c r="V2874" s="63">
        <v>-0.51936722920800105</v>
      </c>
      <c r="W2874" s="23">
        <v>7.0863693199498803E-3</v>
      </c>
      <c r="X2874" s="63">
        <v>-8.8941330326779298</v>
      </c>
      <c r="Y2874" s="23">
        <v>-1.80246957097552E-3</v>
      </c>
      <c r="Z2874" s="63">
        <v>13.0203564234835</v>
      </c>
      <c r="AA2874" s="23">
        <v>-5.0122895654567401E-3</v>
      </c>
      <c r="AB2874" s="63">
        <v>16.4053867531184</v>
      </c>
      <c r="AC2874" s="23">
        <v>6.1412475988618098E-2</v>
      </c>
      <c r="AD2874" s="63">
        <v>26.208544846391302</v>
      </c>
      <c r="AE2874" s="23"/>
      <c r="AF2874" s="64"/>
      <c r="AG2874" s="23">
        <v>-1.56521660755971E-4</v>
      </c>
      <c r="AH2874" s="63">
        <v>-6.1104779668312403</v>
      </c>
      <c r="AI2874" s="23">
        <v>2.20456703937089E-3</v>
      </c>
      <c r="AJ2874" s="63">
        <v>10.306569676147801</v>
      </c>
      <c r="AK2874" s="23">
        <v>6.5500400000018999E-2</v>
      </c>
      <c r="AL2874" s="23">
        <v>2.34415866143536E-2</v>
      </c>
      <c r="AM2874" s="63">
        <v>28.6852780770569</v>
      </c>
      <c r="AN2874" s="19"/>
      <c r="AO2874" s="26">
        <v>2.3845229134167301E-2</v>
      </c>
      <c r="AP2874" s="26">
        <v>-3.9560083019750898E-2</v>
      </c>
      <c r="AQ2874" s="26">
        <v>3.3157628467961303E-2</v>
      </c>
      <c r="AR2874" s="26">
        <v>-4.84649940826785E-2</v>
      </c>
      <c r="AS2874" s="24">
        <v>7</v>
      </c>
      <c r="AT2874" s="24">
        <v>5</v>
      </c>
      <c r="AU2874" s="24">
        <v>7</v>
      </c>
      <c r="AV2874" s="25">
        <v>5</v>
      </c>
      <c r="AW2874" s="19"/>
      <c r="AX2874" s="29">
        <v>6.6961246307400898E-2</v>
      </c>
      <c r="AY2874" s="30">
        <v>-0.483828130122674</v>
      </c>
      <c r="AZ2874" s="30">
        <v>0.48481367796421199</v>
      </c>
      <c r="BA2874" s="30">
        <v>-0.62861018317016704</v>
      </c>
      <c r="BB2874" s="62">
        <v>6.8809293260255798E-3</v>
      </c>
      <c r="BC2874" s="108">
        <v>-9.6637337470892799</v>
      </c>
      <c r="BD2874" s="22">
        <v>43747</v>
      </c>
      <c r="BE2874" s="22">
        <v>43809</v>
      </c>
      <c r="BF2874" s="24"/>
      <c r="BG2874" s="22"/>
    </row>
    <row r="2875" spans="2:59" x14ac:dyDescent="0.25">
      <c r="B2875" s="17" t="s">
        <v>2889</v>
      </c>
      <c r="C2875" s="17" t="s">
        <v>7155</v>
      </c>
      <c r="D2875" s="17" t="s">
        <v>3470</v>
      </c>
      <c r="E2875" s="20" t="s">
        <v>7294</v>
      </c>
      <c r="F2875" s="20" t="s">
        <v>7449</v>
      </c>
      <c r="G2875" s="82" t="s">
        <v>7251</v>
      </c>
      <c r="H2875" s="85" t="s">
        <v>7262</v>
      </c>
      <c r="I2875" s="21" t="s">
        <v>7417</v>
      </c>
      <c r="J2875" s="21" t="s">
        <v>9038</v>
      </c>
      <c r="L2875" s="22">
        <v>44015</v>
      </c>
      <c r="M2875" s="98">
        <v>1290.54649999924</v>
      </c>
      <c r="N2875" s="94">
        <v>1290.54649999924</v>
      </c>
      <c r="O2875" s="94">
        <v>1356.7291000001101</v>
      </c>
      <c r="P2875" s="62">
        <f t="shared" si="44"/>
        <v>0.95121900164088424</v>
      </c>
      <c r="Q2875" s="22">
        <v>43747</v>
      </c>
      <c r="R2875" s="99">
        <v>1279063.0360000001</v>
      </c>
      <c r="S2875" s="99">
        <v>1229807.2563418001</v>
      </c>
      <c r="T2875" s="19"/>
      <c r="U2875" s="23">
        <v>3.9750899486534801E-4</v>
      </c>
      <c r="V2875" s="63">
        <v>-0.51827038732881203</v>
      </c>
      <c r="W2875" s="23">
        <v>7.4166770355077504E-3</v>
      </c>
      <c r="X2875" s="63">
        <v>-8.8611022611148709</v>
      </c>
      <c r="Y2875" s="23">
        <v>1.8530467968958E-4</v>
      </c>
      <c r="Z2875" s="63">
        <v>13.219133848557201</v>
      </c>
      <c r="AA2875" s="23">
        <v>-1.01822029137111E-3</v>
      </c>
      <c r="AB2875" s="63">
        <v>16.8047936805233</v>
      </c>
      <c r="AC2875" s="23">
        <v>6.9945198891218793E-2</v>
      </c>
      <c r="AD2875" s="63">
        <v>27.061817136651399</v>
      </c>
      <c r="AE2875" s="23">
        <v>7.5003825475505395E-2</v>
      </c>
      <c r="AF2875" s="64">
        <v>19.693724131502702</v>
      </c>
      <c r="AG2875" s="23">
        <v>-1.2373071513138701E-4</v>
      </c>
      <c r="AH2875" s="63">
        <v>-6.1071988722687802</v>
      </c>
      <c r="AI2875" s="23">
        <v>4.2333466280979302E-3</v>
      </c>
      <c r="AJ2875" s="63">
        <v>10.5094476350205</v>
      </c>
      <c r="AK2875" s="23">
        <v>0.29054649999859999</v>
      </c>
      <c r="AL2875" s="23">
        <v>3.7808404435054399E-2</v>
      </c>
      <c r="AM2875" s="63">
        <v>16.250370528374301</v>
      </c>
      <c r="AN2875" s="19"/>
      <c r="AO2875" s="26">
        <v>2.3856508430981201E-2</v>
      </c>
      <c r="AP2875" s="26">
        <v>-3.9549650636217799E-2</v>
      </c>
      <c r="AQ2875" s="26">
        <v>3.35088142583118E-2</v>
      </c>
      <c r="AR2875" s="26">
        <v>-4.8152197053277598E-2</v>
      </c>
      <c r="AS2875" s="24">
        <v>7</v>
      </c>
      <c r="AT2875" s="24">
        <v>5</v>
      </c>
      <c r="AU2875" s="24">
        <v>7</v>
      </c>
      <c r="AV2875" s="25">
        <v>5</v>
      </c>
      <c r="AW2875" s="19"/>
      <c r="AX2875" s="29">
        <v>6.6966517033797607E-2</v>
      </c>
      <c r="AY2875" s="30">
        <v>-0.42902817705407897</v>
      </c>
      <c r="AZ2875" s="30">
        <v>0.4982345326207</v>
      </c>
      <c r="BA2875" s="30">
        <v>-0.55827893800142203</v>
      </c>
      <c r="BB2875" s="62">
        <v>6.8815488456584698E-3</v>
      </c>
      <c r="BC2875" s="108">
        <v>-9.6023222321818995</v>
      </c>
      <c r="BD2875" s="22">
        <v>43747</v>
      </c>
      <c r="BE2875" s="22">
        <v>43809</v>
      </c>
      <c r="BF2875" s="24"/>
      <c r="BG2875" s="22"/>
    </row>
    <row r="2876" spans="2:59" x14ac:dyDescent="0.25">
      <c r="B2876" s="17" t="s">
        <v>2890</v>
      </c>
      <c r="C2876" s="17" t="s">
        <v>7156</v>
      </c>
      <c r="D2876" s="17" t="s">
        <v>3470</v>
      </c>
      <c r="E2876" s="20" t="s">
        <v>7307</v>
      </c>
      <c r="F2876" s="20" t="s">
        <v>7449</v>
      </c>
      <c r="G2876" s="82" t="s">
        <v>7251</v>
      </c>
      <c r="H2876" s="85" t="s">
        <v>7262</v>
      </c>
      <c r="I2876" s="21" t="s">
        <v>7417</v>
      </c>
      <c r="J2876" s="21" t="s">
        <v>2982</v>
      </c>
      <c r="L2876" s="22">
        <v>44015</v>
      </c>
      <c r="M2876" s="98">
        <v>1044.88409999944</v>
      </c>
      <c r="N2876" s="94">
        <v>1044.88409999944</v>
      </c>
      <c r="O2876" s="94">
        <v>1104.11930000037</v>
      </c>
      <c r="P2876" s="62">
        <f t="shared" si="44"/>
        <v>0.94635072496159589</v>
      </c>
      <c r="Q2876" s="22">
        <v>43747</v>
      </c>
      <c r="R2876" s="99">
        <v>52411.046999999999</v>
      </c>
      <c r="S2876" s="99">
        <v>52684.047390808097</v>
      </c>
      <c r="T2876" s="19"/>
      <c r="U2876" s="23">
        <v>3.7836687261005901E-4</v>
      </c>
      <c r="V2876" s="63">
        <v>-0.52018459955434104</v>
      </c>
      <c r="W2876" s="23">
        <v>6.8385895319806904E-3</v>
      </c>
      <c r="X2876" s="63">
        <v>-8.9189110114675696</v>
      </c>
      <c r="Y2876" s="23">
        <v>-3.2906503629419599E-3</v>
      </c>
      <c r="Z2876" s="63">
        <v>12.871538344290499</v>
      </c>
      <c r="AA2876" s="23">
        <v>-7.9971890463639301E-3</v>
      </c>
      <c r="AB2876" s="63">
        <v>16.106896805024</v>
      </c>
      <c r="AC2876" s="23"/>
      <c r="AD2876" s="63"/>
      <c r="AE2876" s="23"/>
      <c r="AF2876" s="64"/>
      <c r="AG2876" s="23">
        <v>-1.8123127301805699E-4</v>
      </c>
      <c r="AH2876" s="63">
        <v>-6.1129489280574498</v>
      </c>
      <c r="AI2876" s="23">
        <v>6.8571334486477997E-4</v>
      </c>
      <c r="AJ2876" s="63">
        <v>10.1546843066899</v>
      </c>
      <c r="AK2876" s="23">
        <v>4.4884099999762797E-2</v>
      </c>
      <c r="AL2876" s="23">
        <v>2.5290366253102499E-2</v>
      </c>
      <c r="AM2876" s="63">
        <v>22.3525013383769</v>
      </c>
      <c r="AN2876" s="19"/>
      <c r="AO2876" s="26">
        <v>2.3836909684177999E-2</v>
      </c>
      <c r="AP2876" s="26">
        <v>-3.9568047673128597E-2</v>
      </c>
      <c r="AQ2876" s="26">
        <v>3.2894367843255203E-2</v>
      </c>
      <c r="AR2876" s="26">
        <v>-4.8699676343894702E-2</v>
      </c>
      <c r="AS2876" s="24">
        <v>7</v>
      </c>
      <c r="AT2876" s="24">
        <v>5</v>
      </c>
      <c r="AU2876" s="24">
        <v>7</v>
      </c>
      <c r="AV2876" s="25">
        <v>5</v>
      </c>
      <c r="AW2876" s="19"/>
      <c r="AX2876" s="29">
        <v>6.6957591049867898E-2</v>
      </c>
      <c r="AY2876" s="30">
        <v>-0.52478665323997098</v>
      </c>
      <c r="AZ2876" s="30">
        <v>0.47478278447761102</v>
      </c>
      <c r="BA2876" s="30">
        <v>-0.68103014984080801</v>
      </c>
      <c r="BB2876" s="62">
        <v>6.8804953628387004E-3</v>
      </c>
      <c r="BC2876" s="108">
        <v>-9.7097750216344103</v>
      </c>
      <c r="BD2876" s="22">
        <v>43747</v>
      </c>
      <c r="BE2876" s="22">
        <v>43809</v>
      </c>
      <c r="BF2876" s="24"/>
      <c r="BG2876" s="22"/>
    </row>
    <row r="2877" spans="2:59" x14ac:dyDescent="0.25">
      <c r="B2877" s="17" t="s">
        <v>2891</v>
      </c>
      <c r="C2877" s="17" t="s">
        <v>7157</v>
      </c>
      <c r="D2877" s="17" t="s">
        <v>3471</v>
      </c>
      <c r="E2877" s="20" t="s">
        <v>7289</v>
      </c>
      <c r="F2877" s="20" t="s">
        <v>7449</v>
      </c>
      <c r="G2877" s="82" t="s">
        <v>7250</v>
      </c>
      <c r="H2877" s="85" t="s">
        <v>7258</v>
      </c>
      <c r="I2877" s="21" t="s">
        <v>7417</v>
      </c>
      <c r="J2877" s="21" t="s">
        <v>9039</v>
      </c>
      <c r="L2877" s="22">
        <v>44015</v>
      </c>
      <c r="M2877" s="98">
        <v>938.48689999990199</v>
      </c>
      <c r="N2877" s="94">
        <v>938.48689999990199</v>
      </c>
      <c r="O2877" s="94">
        <v>1224.9195000007701</v>
      </c>
      <c r="P2877" s="62">
        <f t="shared" si="44"/>
        <v>0.76616210289681241</v>
      </c>
      <c r="Q2877" s="22">
        <v>43756</v>
      </c>
      <c r="R2877" s="99">
        <v>2029203.588</v>
      </c>
      <c r="S2877" s="99">
        <v>2207762.8757070298</v>
      </c>
      <c r="T2877" s="19"/>
      <c r="U2877" s="23">
        <v>5.7252661008533297E-3</v>
      </c>
      <c r="V2877" s="63">
        <v>1.4505323269986501E-2</v>
      </c>
      <c r="W2877" s="23">
        <v>9.3191031304741004E-2</v>
      </c>
      <c r="X2877" s="63">
        <v>-0.28366683419153599</v>
      </c>
      <c r="Y2877" s="23">
        <v>-0.17512270715466</v>
      </c>
      <c r="Z2877" s="63">
        <v>-4.3116673348849899</v>
      </c>
      <c r="AA2877" s="23">
        <v>-0.22530557932274001</v>
      </c>
      <c r="AB2877" s="63">
        <v>-5.6239422226208298</v>
      </c>
      <c r="AC2877" s="23">
        <v>-0.30627476397145098</v>
      </c>
      <c r="AD2877" s="63">
        <v>-10.5601791496156</v>
      </c>
      <c r="AE2877" s="23">
        <v>-0.28490629855892602</v>
      </c>
      <c r="AF2877" s="64">
        <v>-16.297288271947799</v>
      </c>
      <c r="AG2877" s="23">
        <v>6.1096493742297801E-2</v>
      </c>
      <c r="AH2877" s="63">
        <v>1.4823573474132001E-2</v>
      </c>
      <c r="AI2877" s="23">
        <v>-0.14648356323596101</v>
      </c>
      <c r="AJ2877" s="63">
        <v>-4.5622433513926799</v>
      </c>
      <c r="AK2877" s="23">
        <v>-6.1513100000447601E-2</v>
      </c>
      <c r="AL2877" s="23">
        <v>-4.1782574571698197E-3</v>
      </c>
      <c r="AM2877" s="63">
        <v>-114.720865956042</v>
      </c>
      <c r="AN2877" s="19"/>
      <c r="AO2877" s="26">
        <v>7.6954102833042298E-2</v>
      </c>
      <c r="AP2877" s="26">
        <v>-0.14249264004596601</v>
      </c>
      <c r="AQ2877" s="26">
        <v>0.131582863277872</v>
      </c>
      <c r="AR2877" s="26">
        <v>-0.159918023931823</v>
      </c>
      <c r="AS2877" s="24">
        <v>5</v>
      </c>
      <c r="AT2877" s="24">
        <v>7</v>
      </c>
      <c r="AU2877" s="24">
        <v>3</v>
      </c>
      <c r="AV2877" s="25">
        <v>9</v>
      </c>
      <c r="AW2877" s="19"/>
      <c r="AX2877" s="29">
        <v>0.33754278824897499</v>
      </c>
      <c r="AY2877" s="30">
        <v>-0.75527506516027598</v>
      </c>
      <c r="AZ2877" s="30">
        <v>-1.9885032911188301</v>
      </c>
      <c r="BA2877" s="30">
        <v>-0.97906515933846106</v>
      </c>
      <c r="BB2877" s="62">
        <v>3.41759381968222E-2</v>
      </c>
      <c r="BC2877" s="108">
        <v>-45.6686990451417</v>
      </c>
      <c r="BD2877" s="22">
        <v>43756</v>
      </c>
      <c r="BE2877" s="22">
        <v>43908</v>
      </c>
      <c r="BF2877" s="24"/>
      <c r="BG2877" s="22"/>
    </row>
    <row r="2878" spans="2:59" x14ac:dyDescent="0.25">
      <c r="B2878" s="17" t="s">
        <v>2892</v>
      </c>
      <c r="C2878" s="17" t="s">
        <v>7158</v>
      </c>
      <c r="D2878" s="17" t="s">
        <v>3471</v>
      </c>
      <c r="E2878" s="20" t="s">
        <v>7290</v>
      </c>
      <c r="F2878" s="20" t="s">
        <v>7449</v>
      </c>
      <c r="G2878" s="82" t="s">
        <v>7250</v>
      </c>
      <c r="H2878" s="85" t="s">
        <v>7258</v>
      </c>
      <c r="I2878" s="21" t="s">
        <v>7417</v>
      </c>
      <c r="J2878" s="21" t="s">
        <v>9040</v>
      </c>
      <c r="L2878" s="22">
        <v>44015</v>
      </c>
      <c r="M2878" s="98">
        <v>933.54380000010099</v>
      </c>
      <c r="N2878" s="94">
        <v>933.54380000010099</v>
      </c>
      <c r="O2878" s="94">
        <v>1223.2265000007999</v>
      </c>
      <c r="P2878" s="62">
        <f t="shared" si="44"/>
        <v>0.76318147129700875</v>
      </c>
      <c r="Q2878" s="22">
        <v>43756</v>
      </c>
      <c r="R2878" s="99">
        <v>6640.7190000000001</v>
      </c>
      <c r="S2878" s="99">
        <v>7672.8019042129499</v>
      </c>
      <c r="T2878" s="19"/>
      <c r="U2878" s="23">
        <v>5.71003190452757E-3</v>
      </c>
      <c r="V2878" s="63">
        <v>1.29819036374101E-2</v>
      </c>
      <c r="W2878" s="23">
        <v>9.2696843583398705E-2</v>
      </c>
      <c r="X2878" s="63">
        <v>-0.333085606325767</v>
      </c>
      <c r="Y2878" s="23">
        <v>-0.177377252777806</v>
      </c>
      <c r="Z2878" s="63">
        <v>-4.5371218971995404</v>
      </c>
      <c r="AA2878" s="23">
        <v>-0.22956238803541101</v>
      </c>
      <c r="AB2878" s="63">
        <v>-6.0496230938879298</v>
      </c>
      <c r="AC2878" s="23">
        <v>-0.31387071505276298</v>
      </c>
      <c r="AD2878" s="63">
        <v>-11.319774257746801</v>
      </c>
      <c r="AE2878" s="23">
        <v>-0.29661618564307002</v>
      </c>
      <c r="AF2878" s="64">
        <v>-17.468276980362099</v>
      </c>
      <c r="AG2878" s="23">
        <v>6.1048755716910798E-2</v>
      </c>
      <c r="AH2878" s="63">
        <v>1.0049770935438599E-2</v>
      </c>
      <c r="AI2878" s="23">
        <v>-0.148854955916322</v>
      </c>
      <c r="AJ2878" s="63">
        <v>-4.7993826194288003</v>
      </c>
      <c r="AK2878" s="23">
        <v>-6.64562000001752E-2</v>
      </c>
      <c r="AL2878" s="23">
        <v>-4.5250317662066698E-3</v>
      </c>
      <c r="AM2878" s="63">
        <v>-115.21517595590601</v>
      </c>
      <c r="AN2878" s="19"/>
      <c r="AO2878" s="26">
        <v>7.6937726946198395E-2</v>
      </c>
      <c r="AP2878" s="26">
        <v>-0.14253124170412801</v>
      </c>
      <c r="AQ2878" s="26">
        <v>0.13107275864065701</v>
      </c>
      <c r="AR2878" s="26">
        <v>-0.16030980470997699</v>
      </c>
      <c r="AS2878" s="24">
        <v>5</v>
      </c>
      <c r="AT2878" s="24">
        <v>7</v>
      </c>
      <c r="AU2878" s="24">
        <v>2</v>
      </c>
      <c r="AV2878" s="25">
        <v>10</v>
      </c>
      <c r="AW2878" s="19"/>
      <c r="AX2878" s="29">
        <v>0.337566396535258</v>
      </c>
      <c r="AY2878" s="30">
        <v>-0.76691373485391501</v>
      </c>
      <c r="AZ2878" s="30">
        <v>-2.1355774203257201</v>
      </c>
      <c r="BA2878" s="30">
        <v>-0.99360529920795704</v>
      </c>
      <c r="BB2878" s="62">
        <v>3.4177459157726797E-2</v>
      </c>
      <c r="BC2878" s="108">
        <v>-45.792843762028497</v>
      </c>
      <c r="BD2878" s="22">
        <v>43756</v>
      </c>
      <c r="BE2878" s="22">
        <v>43908</v>
      </c>
      <c r="BF2878" s="24"/>
      <c r="BG2878" s="22"/>
    </row>
    <row r="2879" spans="2:59" x14ac:dyDescent="0.25">
      <c r="B2879" s="17" t="s">
        <v>2893</v>
      </c>
      <c r="C2879" s="17" t="s">
        <v>7159</v>
      </c>
      <c r="D2879" s="17" t="s">
        <v>3471</v>
      </c>
      <c r="E2879" s="20" t="s">
        <v>7315</v>
      </c>
      <c r="F2879" s="20" t="s">
        <v>7449</v>
      </c>
      <c r="G2879" s="82" t="s">
        <v>7250</v>
      </c>
      <c r="H2879" s="85" t="s">
        <v>7258</v>
      </c>
      <c r="I2879" s="21" t="s">
        <v>7417</v>
      </c>
      <c r="J2879" s="21" t="s">
        <v>9041</v>
      </c>
      <c r="L2879" s="22">
        <v>44015</v>
      </c>
      <c r="M2879" s="98">
        <v>1039.98780000024</v>
      </c>
      <c r="N2879" s="94">
        <v>1039.98780000024</v>
      </c>
      <c r="O2879" s="94">
        <v>1348.77400000021</v>
      </c>
      <c r="P2879" s="62">
        <f t="shared" si="44"/>
        <v>0.77106157147163135</v>
      </c>
      <c r="Q2879" s="22">
        <v>43756</v>
      </c>
      <c r="R2879" s="99">
        <v>407716.68199999997</v>
      </c>
      <c r="S2879" s="99">
        <v>484112.94791943399</v>
      </c>
      <c r="T2879" s="19"/>
      <c r="U2879" s="23">
        <v>5.74995931128797E-3</v>
      </c>
      <c r="V2879" s="63">
        <v>1.6974644313449999E-2</v>
      </c>
      <c r="W2879" s="23">
        <v>9.3997815765760606E-2</v>
      </c>
      <c r="X2879" s="63">
        <v>-0.20298838808958</v>
      </c>
      <c r="Y2879" s="23">
        <v>-0.17142250498552999</v>
      </c>
      <c r="Z2879" s="63">
        <v>-3.9416471179720198</v>
      </c>
      <c r="AA2879" s="23">
        <v>-0.218291736945394</v>
      </c>
      <c r="AB2879" s="63">
        <v>-4.9225579848862298</v>
      </c>
      <c r="AC2879" s="23">
        <v>-0.29366514798311999</v>
      </c>
      <c r="AD2879" s="63">
        <v>-9.2992175507824903</v>
      </c>
      <c r="AE2879" s="23">
        <v>-0.26532535165839399</v>
      </c>
      <c r="AF2879" s="64">
        <v>-14.33919358188</v>
      </c>
      <c r="AG2879" s="23">
        <v>6.1174791415396598E-2</v>
      </c>
      <c r="AH2879" s="63">
        <v>2.26533407840179E-2</v>
      </c>
      <c r="AI2879" s="23">
        <v>-0.14259150799451201</v>
      </c>
      <c r="AJ2879" s="63">
        <v>-4.1730378272477502</v>
      </c>
      <c r="AK2879" s="23">
        <v>3.9987800000744797E-2</v>
      </c>
      <c r="AL2879" s="23">
        <v>2.58923048568249E-3</v>
      </c>
      <c r="AM2879" s="63">
        <v>-104.570775955915</v>
      </c>
      <c r="AN2879" s="19"/>
      <c r="AO2879" s="26">
        <v>7.6980550866210307E-2</v>
      </c>
      <c r="AP2879" s="26">
        <v>-0.14242939339601399</v>
      </c>
      <c r="AQ2879" s="26">
        <v>0.13241799408206101</v>
      </c>
      <c r="AR2879" s="26">
        <v>-0.159277348648175</v>
      </c>
      <c r="AS2879" s="24">
        <v>5</v>
      </c>
      <c r="AT2879" s="24">
        <v>7</v>
      </c>
      <c r="AU2879" s="24">
        <v>4</v>
      </c>
      <c r="AV2879" s="25">
        <v>8</v>
      </c>
      <c r="AW2879" s="19"/>
      <c r="AX2879" s="29">
        <v>0.33750451579398899</v>
      </c>
      <c r="AY2879" s="30">
        <v>-0.73609839250730102</v>
      </c>
      <c r="AZ2879" s="30">
        <v>-1.74651230592281</v>
      </c>
      <c r="BA2879" s="30">
        <v>-0.95506540056521805</v>
      </c>
      <c r="BB2879" s="62">
        <v>3.41734839896526E-2</v>
      </c>
      <c r="BC2879" s="108">
        <v>-45.464948167733397</v>
      </c>
      <c r="BD2879" s="22">
        <v>43756</v>
      </c>
      <c r="BE2879" s="22">
        <v>43908</v>
      </c>
      <c r="BF2879" s="24"/>
      <c r="BG2879" s="22"/>
    </row>
    <row r="2880" spans="2:59" x14ac:dyDescent="0.25">
      <c r="B2880" s="17" t="s">
        <v>2894</v>
      </c>
      <c r="C2880" s="17" t="s">
        <v>7160</v>
      </c>
      <c r="D2880" s="17" t="s">
        <v>3471</v>
      </c>
      <c r="E2880" s="20" t="s">
        <v>7291</v>
      </c>
      <c r="F2880" s="20" t="s">
        <v>7449</v>
      </c>
      <c r="G2880" s="82" t="s">
        <v>7250</v>
      </c>
      <c r="H2880" s="85" t="s">
        <v>7258</v>
      </c>
      <c r="I2880" s="21" t="s">
        <v>7417</v>
      </c>
      <c r="J2880" s="21" t="s">
        <v>9042</v>
      </c>
      <c r="L2880" s="22">
        <v>44015</v>
      </c>
      <c r="M2880" s="98">
        <v>856.93080000020598</v>
      </c>
      <c r="N2880" s="94">
        <v>856.93080000020598</v>
      </c>
      <c r="O2880" s="94">
        <v>1126.0232999995401</v>
      </c>
      <c r="P2880" s="62">
        <f t="shared" si="44"/>
        <v>0.76102403920110351</v>
      </c>
      <c r="Q2880" s="22">
        <v>43756</v>
      </c>
      <c r="R2880" s="99">
        <v>942755.69299999997</v>
      </c>
      <c r="S2880" s="99">
        <v>1263181.06049414</v>
      </c>
      <c r="T2880" s="19"/>
      <c r="U2880" s="23">
        <v>5.6991482088051297E-3</v>
      </c>
      <c r="V2880" s="63">
        <v>1.1893534065166E-2</v>
      </c>
      <c r="W2880" s="23">
        <v>9.2340013123321102E-2</v>
      </c>
      <c r="X2880" s="63">
        <v>-0.36876865233352901</v>
      </c>
      <c r="Y2880" s="23">
        <v>-0.17901071520638701</v>
      </c>
      <c r="Z2880" s="63">
        <v>-4.70046814005764</v>
      </c>
      <c r="AA2880" s="23">
        <v>-0.23264108746196099</v>
      </c>
      <c r="AB2880" s="63">
        <v>-6.35749303654302</v>
      </c>
      <c r="AC2880" s="23">
        <v>-0.31934123750223098</v>
      </c>
      <c r="AD2880" s="63">
        <v>-11.8668265026936</v>
      </c>
      <c r="AE2880" s="23">
        <v>-0.30500971929461201</v>
      </c>
      <c r="AF2880" s="64">
        <v>-18.307630345516401</v>
      </c>
      <c r="AG2880" s="23">
        <v>6.1013972961518399E-2</v>
      </c>
      <c r="AH2880" s="63">
        <v>6.5714953962014997E-3</v>
      </c>
      <c r="AI2880" s="23">
        <v>-0.15057295358477901</v>
      </c>
      <c r="AJ2880" s="63">
        <v>-4.9711823862744504</v>
      </c>
      <c r="AK2880" s="23">
        <v>-0.14512090981676001</v>
      </c>
      <c r="AL2880" s="23">
        <v>-1.0287570179571E-2</v>
      </c>
      <c r="AM2880" s="63">
        <v>-123.081646937644</v>
      </c>
      <c r="AN2880" s="19"/>
      <c r="AO2880" s="26">
        <v>7.6926147554331706E-2</v>
      </c>
      <c r="AP2880" s="26">
        <v>-0.14255938520640499</v>
      </c>
      <c r="AQ2880" s="26">
        <v>0.13070202081871701</v>
      </c>
      <c r="AR2880" s="26">
        <v>-0.16059379524173001</v>
      </c>
      <c r="AS2880" s="24">
        <v>5</v>
      </c>
      <c r="AT2880" s="24">
        <v>7</v>
      </c>
      <c r="AU2880" s="24">
        <v>2</v>
      </c>
      <c r="AV2880" s="25">
        <v>10</v>
      </c>
      <c r="AW2880" s="19"/>
      <c r="AX2880" s="29">
        <v>0.33758362374617701</v>
      </c>
      <c r="AY2880" s="30">
        <v>-0.77533273432891303</v>
      </c>
      <c r="AZ2880" s="30">
        <v>-2.2420239371822399</v>
      </c>
      <c r="BA2880" s="30">
        <v>-1.0041112867784201</v>
      </c>
      <c r="BB2880" s="62">
        <v>3.4178573424214799E-2</v>
      </c>
      <c r="BC2880" s="108">
        <v>-45.882958194532002</v>
      </c>
      <c r="BD2880" s="22">
        <v>43756</v>
      </c>
      <c r="BE2880" s="22">
        <v>43908</v>
      </c>
      <c r="BF2880" s="24"/>
      <c r="BG2880" s="22"/>
    </row>
    <row r="2881" spans="2:59" x14ac:dyDescent="0.25">
      <c r="B2881" s="17" t="s">
        <v>2895</v>
      </c>
      <c r="C2881" s="17" t="s">
        <v>7161</v>
      </c>
      <c r="D2881" s="17" t="s">
        <v>3471</v>
      </c>
      <c r="E2881" s="20" t="s">
        <v>7370</v>
      </c>
      <c r="F2881" s="20" t="s">
        <v>7449</v>
      </c>
      <c r="G2881" s="82" t="s">
        <v>7250</v>
      </c>
      <c r="H2881" s="85" t="s">
        <v>7258</v>
      </c>
      <c r="I2881" s="21" t="s">
        <v>7417</v>
      </c>
      <c r="J2881" s="21" t="s">
        <v>9043</v>
      </c>
      <c r="L2881" s="22">
        <v>44015</v>
      </c>
      <c r="M2881" s="98">
        <v>690.81840000022203</v>
      </c>
      <c r="N2881" s="94">
        <v>690.81840000022203</v>
      </c>
      <c r="O2881" s="94">
        <v>891.81419999990601</v>
      </c>
      <c r="P2881" s="62">
        <f t="shared" si="44"/>
        <v>0.7746214402061492</v>
      </c>
      <c r="Q2881" s="22">
        <v>43756</v>
      </c>
      <c r="R2881" s="99">
        <v>1600.9570000000001</v>
      </c>
      <c r="S2881" s="99">
        <v>1237.29167816162</v>
      </c>
      <c r="T2881" s="19"/>
      <c r="U2881" s="23">
        <v>5.7677233453432598E-3</v>
      </c>
      <c r="V2881" s="63">
        <v>1.8751047718979001E-2</v>
      </c>
      <c r="W2881" s="23">
        <v>9.4584438966267004E-2</v>
      </c>
      <c r="X2881" s="63">
        <v>-0.144326068038936</v>
      </c>
      <c r="Y2881" s="23">
        <v>-0.16874126858601801</v>
      </c>
      <c r="Z2881" s="63">
        <v>-3.6735234780208001</v>
      </c>
      <c r="AA2881" s="23">
        <v>-0.21318882725987401</v>
      </c>
      <c r="AB2881" s="63">
        <v>-4.4122670163342299</v>
      </c>
      <c r="AC2881" s="23">
        <v>-0.28440824271732701</v>
      </c>
      <c r="AD2881" s="63">
        <v>-8.3735270242032094</v>
      </c>
      <c r="AE2881" s="23"/>
      <c r="AF2881" s="64"/>
      <c r="AG2881" s="23">
        <v>6.1232302448843298E-2</v>
      </c>
      <c r="AH2881" s="63">
        <v>2.8404444128682399E-2</v>
      </c>
      <c r="AI2881" s="23">
        <v>-0.13977124601297</v>
      </c>
      <c r="AJ2881" s="63">
        <v>-3.8910116290935499</v>
      </c>
      <c r="AK2881" s="23">
        <v>-0.30918159999972</v>
      </c>
      <c r="AL2881" s="23">
        <v>-0.120643240907229</v>
      </c>
      <c r="AM2881" s="63">
        <v>-10.3251954576117</v>
      </c>
      <c r="AN2881" s="19"/>
      <c r="AO2881" s="26">
        <v>7.6999987584713395E-2</v>
      </c>
      <c r="AP2881" s="26">
        <v>-0.14238408215081999</v>
      </c>
      <c r="AQ2881" s="26">
        <v>0.13301831760327301</v>
      </c>
      <c r="AR2881" s="26">
        <v>-0.15881636644189701</v>
      </c>
      <c r="AS2881" s="24">
        <v>5</v>
      </c>
      <c r="AT2881" s="24">
        <v>7</v>
      </c>
      <c r="AU2881" s="24">
        <v>4</v>
      </c>
      <c r="AV2881" s="25">
        <v>8</v>
      </c>
      <c r="AW2881" s="19"/>
      <c r="AX2881" s="29">
        <v>0.33747701450425699</v>
      </c>
      <c r="AY2881" s="30">
        <v>-0.72214690641249002</v>
      </c>
      <c r="AZ2881" s="30">
        <v>-1.5707028301658299</v>
      </c>
      <c r="BA2881" s="30">
        <v>-0.937572916502177</v>
      </c>
      <c r="BB2881" s="62">
        <v>3.41717268029606E-2</v>
      </c>
      <c r="BC2881" s="108">
        <v>-45.317040253430598</v>
      </c>
      <c r="BD2881" s="22">
        <v>43756</v>
      </c>
      <c r="BE2881" s="22">
        <v>43908</v>
      </c>
      <c r="BF2881" s="24"/>
      <c r="BG2881" s="22"/>
    </row>
    <row r="2882" spans="2:59" x14ac:dyDescent="0.25">
      <c r="B2882" s="17" t="s">
        <v>2896</v>
      </c>
      <c r="C2882" s="17" t="s">
        <v>7162</v>
      </c>
      <c r="D2882" s="17" t="s">
        <v>3471</v>
      </c>
      <c r="E2882" s="20" t="s">
        <v>7404</v>
      </c>
      <c r="F2882" s="20" t="s">
        <v>7449</v>
      </c>
      <c r="G2882" s="82" t="s">
        <v>7250</v>
      </c>
      <c r="H2882" s="85" t="s">
        <v>7258</v>
      </c>
      <c r="I2882" s="21" t="s">
        <v>7417</v>
      </c>
      <c r="J2882" s="21" t="s">
        <v>9044</v>
      </c>
      <c r="L2882" s="22">
        <v>44015</v>
      </c>
      <c r="M2882" s="98">
        <v>818.769399999641</v>
      </c>
      <c r="N2882" s="94">
        <v>818.769399999641</v>
      </c>
      <c r="O2882" s="94">
        <v>1057.74430000037</v>
      </c>
      <c r="P2882" s="62">
        <f t="shared" si="44"/>
        <v>0.7740712003830742</v>
      </c>
      <c r="Q2882" s="22">
        <v>43756</v>
      </c>
      <c r="R2882" s="99">
        <v>62621.616999999998</v>
      </c>
      <c r="S2882" s="99">
        <v>85103.786892700198</v>
      </c>
      <c r="T2882" s="19"/>
      <c r="U2882" s="23">
        <v>5.76506228753715E-3</v>
      </c>
      <c r="V2882" s="63">
        <v>1.84849419383681E-2</v>
      </c>
      <c r="W2882" s="23">
        <v>9.4491220348572796E-2</v>
      </c>
      <c r="X2882" s="63">
        <v>-0.15364792980835801</v>
      </c>
      <c r="Y2882" s="23">
        <v>-0.16915299247571999</v>
      </c>
      <c r="Z2882" s="63">
        <v>-3.71469586699095</v>
      </c>
      <c r="AA2882" s="23">
        <v>-0.21397415713814599</v>
      </c>
      <c r="AB2882" s="63">
        <v>-4.4908000041614304</v>
      </c>
      <c r="AC2882" s="23">
        <v>-0.285846515458543</v>
      </c>
      <c r="AD2882" s="63">
        <v>-8.5173542983247899</v>
      </c>
      <c r="AE2882" s="23">
        <v>-0.253095986318076</v>
      </c>
      <c r="AF2882" s="64">
        <v>-13.116257047848199</v>
      </c>
      <c r="AG2882" s="23">
        <v>6.1222706970511402E-2</v>
      </c>
      <c r="AH2882" s="63">
        <v>2.7444896295492099E-2</v>
      </c>
      <c r="AI2882" s="23">
        <v>-0.140204151390208</v>
      </c>
      <c r="AJ2882" s="63">
        <v>-3.9343021668173601</v>
      </c>
      <c r="AK2882" s="23">
        <v>-0.181230600000126</v>
      </c>
      <c r="AL2882" s="23">
        <v>-5.2574092922441203E-2</v>
      </c>
      <c r="AM2882" s="63">
        <v>-17.795433907391299</v>
      </c>
      <c r="AN2882" s="19"/>
      <c r="AO2882" s="26">
        <v>7.6996797708488898E-2</v>
      </c>
      <c r="AP2882" s="26">
        <v>-0.14239079228544099</v>
      </c>
      <c r="AQ2882" s="26">
        <v>0.13292884815935399</v>
      </c>
      <c r="AR2882" s="26">
        <v>-0.15888571800955101</v>
      </c>
      <c r="AS2882" s="24">
        <v>5</v>
      </c>
      <c r="AT2882" s="24">
        <v>7</v>
      </c>
      <c r="AU2882" s="24">
        <v>4</v>
      </c>
      <c r="AV2882" s="25">
        <v>8</v>
      </c>
      <c r="AW2882" s="19"/>
      <c r="AX2882" s="29">
        <v>0.33748123489494902</v>
      </c>
      <c r="AY2882" s="30">
        <v>-0.72429453518543596</v>
      </c>
      <c r="AZ2882" s="30">
        <v>-1.5977808313364199</v>
      </c>
      <c r="BA2882" s="30">
        <v>-0.94026707630746398</v>
      </c>
      <c r="BB2882" s="62">
        <v>3.4171995818906002E-2</v>
      </c>
      <c r="BC2882" s="108">
        <v>-45.340050520782803</v>
      </c>
      <c r="BD2882" s="22">
        <v>43756</v>
      </c>
      <c r="BE2882" s="22">
        <v>43908</v>
      </c>
      <c r="BF2882" s="24"/>
      <c r="BG2882" s="22"/>
    </row>
    <row r="2883" spans="2:59" x14ac:dyDescent="0.25">
      <c r="B2883" s="17" t="s">
        <v>2897</v>
      </c>
      <c r="C2883" s="17" t="s">
        <v>7163</v>
      </c>
      <c r="D2883" s="17" t="s">
        <v>3471</v>
      </c>
      <c r="E2883" s="20" t="s">
        <v>7294</v>
      </c>
      <c r="F2883" s="20" t="s">
        <v>7449</v>
      </c>
      <c r="G2883" s="82" t="s">
        <v>7250</v>
      </c>
      <c r="H2883" s="85" t="s">
        <v>7258</v>
      </c>
      <c r="I2883" s="21" t="s">
        <v>7417</v>
      </c>
      <c r="J2883" s="21" t="s">
        <v>9045</v>
      </c>
      <c r="L2883" s="22">
        <v>44015</v>
      </c>
      <c r="M2883" s="98">
        <v>928.00119999982405</v>
      </c>
      <c r="N2883" s="94">
        <v>928.00119999982405</v>
      </c>
      <c r="O2883" s="94">
        <v>1192.92840000056</v>
      </c>
      <c r="P2883" s="62">
        <f t="shared" si="44"/>
        <v>0.77791860768792864</v>
      </c>
      <c r="Q2883" s="22">
        <v>43756</v>
      </c>
      <c r="R2883" s="99">
        <v>2134375.6359999999</v>
      </c>
      <c r="S2883" s="99">
        <v>2562670.1385703101</v>
      </c>
      <c r="T2883" s="19"/>
      <c r="U2883" s="23">
        <v>5.7843362719722799E-3</v>
      </c>
      <c r="V2883" s="63">
        <v>2.0412340381881201E-2</v>
      </c>
      <c r="W2883" s="23">
        <v>9.5119373167108306E-2</v>
      </c>
      <c r="X2883" s="63">
        <v>-9.0832647954812301E-2</v>
      </c>
      <c r="Y2883" s="23">
        <v>-0.16625560485787</v>
      </c>
      <c r="Z2883" s="63">
        <v>-3.42495710520598</v>
      </c>
      <c r="AA2883" s="23">
        <v>-0.20844458880485001</v>
      </c>
      <c r="AB2883" s="63">
        <v>-3.9378431708319099</v>
      </c>
      <c r="AC2883" s="23">
        <v>-0.27577036705857599</v>
      </c>
      <c r="AD2883" s="63">
        <v>-7.5097394583281103</v>
      </c>
      <c r="AE2883" s="23">
        <v>-0.23723655105102801</v>
      </c>
      <c r="AF2883" s="64">
        <v>-11.5303135211434</v>
      </c>
      <c r="AG2883" s="23">
        <v>6.1283556759008199E-2</v>
      </c>
      <c r="AH2883" s="63">
        <v>3.3529875145177399E-2</v>
      </c>
      <c r="AI2883" s="23">
        <v>-0.13715619135662599</v>
      </c>
      <c r="AJ2883" s="63">
        <v>-3.6295061634591499</v>
      </c>
      <c r="AK2883" s="23">
        <v>-7.1998800000073998E-2</v>
      </c>
      <c r="AL2883" s="23">
        <v>-1.08129442278369E-2</v>
      </c>
      <c r="AM2883" s="63">
        <v>-20.0041594715149</v>
      </c>
      <c r="AN2883" s="19"/>
      <c r="AO2883" s="26">
        <v>7.7017404679281795E-2</v>
      </c>
      <c r="AP2883" s="26">
        <v>-0.14234151326498301</v>
      </c>
      <c r="AQ2883" s="26">
        <v>0.13357891598934701</v>
      </c>
      <c r="AR2883" s="26">
        <v>-0.158386718689144</v>
      </c>
      <c r="AS2883" s="24">
        <v>5</v>
      </c>
      <c r="AT2883" s="24">
        <v>7</v>
      </c>
      <c r="AU2883" s="24">
        <v>4</v>
      </c>
      <c r="AV2883" s="25">
        <v>8</v>
      </c>
      <c r="AW2883" s="19"/>
      <c r="AX2883" s="29">
        <v>0.33745170334761498</v>
      </c>
      <c r="AY2883" s="30">
        <v>-0.70917796676712896</v>
      </c>
      <c r="AZ2883" s="30">
        <v>-1.40757068761923</v>
      </c>
      <c r="BA2883" s="30">
        <v>-0.92128725483507901</v>
      </c>
      <c r="BB2883" s="62">
        <v>3.4170112827487199E-2</v>
      </c>
      <c r="BC2883" s="108">
        <v>-45.180683098907998</v>
      </c>
      <c r="BD2883" s="22">
        <v>43756</v>
      </c>
      <c r="BE2883" s="22">
        <v>43908</v>
      </c>
      <c r="BF2883" s="24"/>
      <c r="BG2883" s="22"/>
    </row>
    <row r="2884" spans="2:59" x14ac:dyDescent="0.25">
      <c r="B2884" s="17" t="s">
        <v>2898</v>
      </c>
      <c r="C2884" s="17" t="s">
        <v>7164</v>
      </c>
      <c r="D2884" s="17" t="s">
        <v>3471</v>
      </c>
      <c r="E2884" s="20" t="s">
        <v>7307</v>
      </c>
      <c r="F2884" s="20" t="s">
        <v>7449</v>
      </c>
      <c r="G2884" s="82" t="s">
        <v>7250</v>
      </c>
      <c r="H2884" s="85" t="s">
        <v>7258</v>
      </c>
      <c r="I2884" s="21" t="s">
        <v>7417</v>
      </c>
      <c r="J2884" s="21" t="s">
        <v>2982</v>
      </c>
      <c r="L2884" s="22">
        <v>44015</v>
      </c>
      <c r="M2884" s="98">
        <v>663.19049999955996</v>
      </c>
      <c r="N2884" s="94">
        <v>663.19049999955996</v>
      </c>
      <c r="O2884" s="94">
        <v>858.72180000040703</v>
      </c>
      <c r="P2884" s="62">
        <f t="shared" si="44"/>
        <v>0.77229959691164896</v>
      </c>
      <c r="Q2884" s="22">
        <v>43756</v>
      </c>
      <c r="R2884" s="99">
        <v>167.43</v>
      </c>
      <c r="S2884" s="99">
        <v>61956.695126464801</v>
      </c>
      <c r="T2884" s="19"/>
      <c r="U2884" s="23">
        <v>5.7546611969883097E-3</v>
      </c>
      <c r="V2884" s="63">
        <v>1.7444832883484199E-2</v>
      </c>
      <c r="W2884" s="23">
        <v>9.4206922904122595E-2</v>
      </c>
      <c r="X2884" s="63">
        <v>-0.18207767425337801</v>
      </c>
      <c r="Y2884" s="23">
        <v>-0.17051874839671699</v>
      </c>
      <c r="Z2884" s="63">
        <v>-3.8512714590906398</v>
      </c>
      <c r="AA2884" s="23">
        <v>-0.21650798323942599</v>
      </c>
      <c r="AB2884" s="63">
        <v>-4.7441826142894596</v>
      </c>
      <c r="AC2884" s="23">
        <v>-0.29028095837828</v>
      </c>
      <c r="AD2884" s="63">
        <v>-8.9607985902985092</v>
      </c>
      <c r="AE2884" s="23"/>
      <c r="AF2884" s="64"/>
      <c r="AG2884" s="23">
        <v>6.1187997138404199E-2</v>
      </c>
      <c r="AH2884" s="63">
        <v>2.3973913084773799E-2</v>
      </c>
      <c r="AI2884" s="23">
        <v>-0.141638308744441</v>
      </c>
      <c r="AJ2884" s="63">
        <v>-4.07771790224069</v>
      </c>
      <c r="AK2884" s="23">
        <v>-0.336809500000672</v>
      </c>
      <c r="AL2884" s="23">
        <v>-0.13458453492785299</v>
      </c>
      <c r="AM2884" s="63">
        <v>-10.9096299721568</v>
      </c>
      <c r="AN2884" s="19"/>
      <c r="AO2884" s="26">
        <v>7.6988808024907499E-2</v>
      </c>
      <c r="AP2884" s="26">
        <v>-0.142417172932328</v>
      </c>
      <c r="AQ2884" s="26">
        <v>0.13256610875949301</v>
      </c>
      <c r="AR2884" s="26">
        <v>-0.159080362617678</v>
      </c>
      <c r="AS2884" s="24">
        <v>5</v>
      </c>
      <c r="AT2884" s="24">
        <v>7</v>
      </c>
      <c r="AU2884" s="24">
        <v>4</v>
      </c>
      <c r="AV2884" s="25">
        <v>8</v>
      </c>
      <c r="AW2884" s="19"/>
      <c r="AX2884" s="29">
        <v>0.33749976089864497</v>
      </c>
      <c r="AY2884" s="30">
        <v>-0.73117514080786405</v>
      </c>
      <c r="AZ2884" s="30">
        <v>-1.68508722339175</v>
      </c>
      <c r="BA2884" s="30">
        <v>-0.94889567247173501</v>
      </c>
      <c r="BB2884" s="62">
        <v>3.4173345747949502E-2</v>
      </c>
      <c r="BC2884" s="108">
        <v>-45.409724080644096</v>
      </c>
      <c r="BD2884" s="22">
        <v>43756</v>
      </c>
      <c r="BE2884" s="22">
        <v>43908</v>
      </c>
      <c r="BF2884" s="24"/>
      <c r="BG2884" s="22"/>
    </row>
    <row r="2885" spans="2:59" x14ac:dyDescent="0.25">
      <c r="B2885" s="17" t="s">
        <v>2899</v>
      </c>
      <c r="C2885" s="17" t="s">
        <v>7165</v>
      </c>
      <c r="D2885" s="17" t="s">
        <v>3472</v>
      </c>
      <c r="E2885" s="20" t="s">
        <v>7288</v>
      </c>
      <c r="F2885" s="20" t="s">
        <v>7449</v>
      </c>
      <c r="G2885" s="82" t="s">
        <v>7253</v>
      </c>
      <c r="H2885" s="85" t="s">
        <v>7274</v>
      </c>
      <c r="I2885" s="21" t="s">
        <v>7417</v>
      </c>
      <c r="J2885" s="21" t="s">
        <v>9046</v>
      </c>
      <c r="L2885" s="22">
        <v>44015</v>
      </c>
      <c r="M2885" s="98">
        <v>1809.27170000039</v>
      </c>
      <c r="N2885" s="94">
        <v>1809.27170000039</v>
      </c>
      <c r="O2885" s="94">
        <v>1809.2830999996499</v>
      </c>
      <c r="P2885" s="62">
        <f t="shared" ref="P2885:P2948" si="45">IFERROR(N2885/O2885,"")</f>
        <v>0.99999369916224834</v>
      </c>
      <c r="Q2885" s="22">
        <v>44011</v>
      </c>
      <c r="R2885" s="99">
        <v>17784920.692000002</v>
      </c>
      <c r="S2885" s="99">
        <v>14079742.665593799</v>
      </c>
      <c r="T2885" s="19"/>
      <c r="U2885" s="23">
        <v>-1.8239352357341E-6</v>
      </c>
      <c r="V2885" s="63">
        <v>-0.55820368033891998</v>
      </c>
      <c r="W2885" s="23">
        <v>2.9736605938524001E-5</v>
      </c>
      <c r="X2885" s="63">
        <v>-9.5997963040717895</v>
      </c>
      <c r="Y2885" s="23">
        <v>5.7858747168211301E-3</v>
      </c>
      <c r="Z2885" s="63">
        <v>13.779190852263101</v>
      </c>
      <c r="AA2885" s="23">
        <v>1.5789933175256E-2</v>
      </c>
      <c r="AB2885" s="63">
        <v>18.4856090271787</v>
      </c>
      <c r="AC2885" s="23">
        <v>4.3305315364705201E-2</v>
      </c>
      <c r="AD2885" s="63">
        <v>24.3978287840146</v>
      </c>
      <c r="AE2885" s="23">
        <v>6.7931177241916899E-2</v>
      </c>
      <c r="AF2885" s="64">
        <v>18.986459308158398</v>
      </c>
      <c r="AG2885" s="23">
        <v>-5.3612448027706697E-6</v>
      </c>
      <c r="AH2885" s="63">
        <v>-6.0953619252395601</v>
      </c>
      <c r="AI2885" s="23">
        <v>5.9068275422760096E-3</v>
      </c>
      <c r="AJ2885" s="63">
        <v>10.6767957264383</v>
      </c>
      <c r="AK2885" s="23">
        <v>0.809217423477676</v>
      </c>
      <c r="AL2885" s="23">
        <v>3.7779662690809297E-2</v>
      </c>
      <c r="AM2885" s="63">
        <v>-59.617748877266401</v>
      </c>
      <c r="AN2885" s="19"/>
      <c r="AO2885" s="26">
        <v>4.5902814053988501E-4</v>
      </c>
      <c r="AP2885" s="26">
        <v>-1.8791988622979299E-6</v>
      </c>
      <c r="AQ2885" s="26">
        <v>1.92075658924296E-3</v>
      </c>
      <c r="AR2885" s="26">
        <v>-5.3612448027706697E-6</v>
      </c>
      <c r="AS2885" s="24">
        <v>11</v>
      </c>
      <c r="AT2885" s="24">
        <v>1</v>
      </c>
      <c r="AU2885" s="24">
        <v>7</v>
      </c>
      <c r="AV2885" s="25">
        <v>5</v>
      </c>
      <c r="AW2885" s="19"/>
      <c r="AX2885" s="29">
        <v>9.9303595228775491E-4</v>
      </c>
      <c r="AY2885" s="30">
        <v>-14.3680169153376</v>
      </c>
      <c r="AZ2885" s="30">
        <v>0.547475069688517</v>
      </c>
      <c r="BA2885" s="30">
        <v>-12.403493406425699</v>
      </c>
      <c r="BB2885" s="62">
        <v>1.0260657502755101E-4</v>
      </c>
      <c r="BC2885" s="108">
        <v>-6.3008377522066905E-4</v>
      </c>
      <c r="BD2885" s="22">
        <v>44011</v>
      </c>
      <c r="BE2885" s="22">
        <v>44015</v>
      </c>
      <c r="BF2885" s="24"/>
      <c r="BG2885" s="22"/>
    </row>
    <row r="2886" spans="2:59" x14ac:dyDescent="0.25">
      <c r="B2886" s="17" t="s">
        <v>2900</v>
      </c>
      <c r="C2886" s="17" t="s">
        <v>7166</v>
      </c>
      <c r="D2886" s="17" t="s">
        <v>3473</v>
      </c>
      <c r="E2886" s="20" t="s">
        <v>7289</v>
      </c>
      <c r="F2886" s="20" t="s">
        <v>7449</v>
      </c>
      <c r="G2886" s="82" t="s">
        <v>7254</v>
      </c>
      <c r="H2886" s="85" t="s">
        <v>7266</v>
      </c>
      <c r="I2886" s="21" t="s">
        <v>7417</v>
      </c>
      <c r="J2886" s="21" t="s">
        <v>9047</v>
      </c>
      <c r="L2886" s="22">
        <v>44015</v>
      </c>
      <c r="M2886" s="98">
        <v>1567.6934999991199</v>
      </c>
      <c r="N2886" s="94">
        <v>1567.6934999991199</v>
      </c>
      <c r="O2886" s="94">
        <v>1569.5320999994899</v>
      </c>
      <c r="P2886" s="62">
        <f t="shared" si="45"/>
        <v>0.99882856808065879</v>
      </c>
      <c r="Q2886" s="22">
        <v>43984</v>
      </c>
      <c r="R2886" s="99">
        <v>762487.92</v>
      </c>
      <c r="S2886" s="99">
        <v>481577.86118750001</v>
      </c>
      <c r="T2886" s="19"/>
      <c r="U2886" s="23">
        <v>-3.1191349080472699E-5</v>
      </c>
      <c r="V2886" s="63">
        <v>-0.56114042172339396</v>
      </c>
      <c r="W2886" s="23">
        <v>-9.5380407037737303E-4</v>
      </c>
      <c r="X2886" s="63">
        <v>-9.6981503717106499</v>
      </c>
      <c r="Y2886" s="23">
        <v>1.17043781992834E-2</v>
      </c>
      <c r="Z2886" s="63">
        <v>14.371041200516601</v>
      </c>
      <c r="AA2886" s="23">
        <v>2.1597322942397999E-2</v>
      </c>
      <c r="AB2886" s="63">
        <v>19.066348003892902</v>
      </c>
      <c r="AC2886" s="23">
        <v>5.1755621350821499E-2</v>
      </c>
      <c r="AD2886" s="63">
        <v>25.242859382618899</v>
      </c>
      <c r="AE2886" s="23">
        <v>7.3226572507337606E-2</v>
      </c>
      <c r="AF2886" s="64">
        <v>19.515998834685899</v>
      </c>
      <c r="AG2886" s="23">
        <v>4.29030571467592E-4</v>
      </c>
      <c r="AH2886" s="63">
        <v>-6.0519227436088796</v>
      </c>
      <c r="AI2886" s="23">
        <v>1.3253530049041701E-2</v>
      </c>
      <c r="AJ2886" s="63">
        <v>11.411465977114901</v>
      </c>
      <c r="AK2886" s="23">
        <v>0.56769349999900398</v>
      </c>
      <c r="AL2886" s="23">
        <v>3.6611291507142603E-2</v>
      </c>
      <c r="AM2886" s="63">
        <v>20.393561014672699</v>
      </c>
      <c r="AN2886" s="19"/>
      <c r="AO2886" s="26">
        <v>2.8709087418974399E-3</v>
      </c>
      <c r="AP2886" s="26">
        <v>-3.1301370527216901E-3</v>
      </c>
      <c r="AQ2886" s="26">
        <v>7.8046075868769497E-3</v>
      </c>
      <c r="AR2886" s="26">
        <v>-2.05868326338532E-3</v>
      </c>
      <c r="AS2886" s="24">
        <v>7</v>
      </c>
      <c r="AT2886" s="24">
        <v>5</v>
      </c>
      <c r="AU2886" s="24">
        <v>7</v>
      </c>
      <c r="AV2886" s="25">
        <v>5</v>
      </c>
      <c r="AW2886" s="19"/>
      <c r="AX2886" s="29">
        <v>9.1212536662169403E-3</v>
      </c>
      <c r="AY2886" s="30">
        <v>-0.97402003525712599</v>
      </c>
      <c r="AZ2886" s="30">
        <v>0.56663744575143904</v>
      </c>
      <c r="BA2886" s="30">
        <v>-1.29483808886471</v>
      </c>
      <c r="BB2886" s="62">
        <v>9.4218743822921196E-4</v>
      </c>
      <c r="BC2886" s="108">
        <v>-0.79565949462903496</v>
      </c>
      <c r="BD2886" s="22">
        <v>43753</v>
      </c>
      <c r="BE2886" s="22">
        <v>43783</v>
      </c>
      <c r="BF2886" s="24">
        <v>59</v>
      </c>
      <c r="BG2886" s="22">
        <v>43836</v>
      </c>
    </row>
    <row r="2887" spans="2:59" x14ac:dyDescent="0.25">
      <c r="B2887" s="17" t="s">
        <v>2901</v>
      </c>
      <c r="C2887" s="17" t="s">
        <v>7167</v>
      </c>
      <c r="D2887" s="17" t="s">
        <v>3473</v>
      </c>
      <c r="E2887" s="20" t="s">
        <v>7290</v>
      </c>
      <c r="F2887" s="20" t="s">
        <v>7449</v>
      </c>
      <c r="G2887" s="82" t="s">
        <v>7254</v>
      </c>
      <c r="H2887" s="85" t="s">
        <v>7266</v>
      </c>
      <c r="I2887" s="21" t="s">
        <v>7417</v>
      </c>
      <c r="J2887" s="21" t="s">
        <v>9048</v>
      </c>
      <c r="L2887" s="22">
        <v>44015</v>
      </c>
      <c r="M2887" s="98">
        <v>1566.71189999953</v>
      </c>
      <c r="N2887" s="94">
        <v>1566.71189999953</v>
      </c>
      <c r="O2887" s="94">
        <v>1568.6157000009</v>
      </c>
      <c r="P2887" s="62">
        <f t="shared" si="45"/>
        <v>0.99878631840713505</v>
      </c>
      <c r="Q2887" s="22">
        <v>43984</v>
      </c>
      <c r="R2887" s="99">
        <v>1010860.875</v>
      </c>
      <c r="S2887" s="99">
        <v>368228.876842773</v>
      </c>
      <c r="T2887" s="19"/>
      <c r="U2887" s="23">
        <v>-3.2551192816754297E-5</v>
      </c>
      <c r="V2887" s="63">
        <v>-0.56127640609702201</v>
      </c>
      <c r="W2887" s="23">
        <v>-9.9478916945372497E-4</v>
      </c>
      <c r="X2887" s="63">
        <v>-9.7022488816146506</v>
      </c>
      <c r="Y2887" s="23">
        <v>1.14529536876944E-2</v>
      </c>
      <c r="Z2887" s="63">
        <v>14.3458987493505</v>
      </c>
      <c r="AA2887" s="23">
        <v>2.10861453342659E-2</v>
      </c>
      <c r="AB2887" s="63">
        <v>19.015230243094301</v>
      </c>
      <c r="AC2887" s="23">
        <v>5.0704084422250197E-2</v>
      </c>
      <c r="AD2887" s="63">
        <v>25.137705689761798</v>
      </c>
      <c r="AE2887" s="23">
        <v>7.1617895437157103E-2</v>
      </c>
      <c r="AF2887" s="64">
        <v>19.3551311276678</v>
      </c>
      <c r="AG2887" s="23">
        <v>4.24891597504029E-4</v>
      </c>
      <c r="AH2887" s="63">
        <v>-6.0523366410052404</v>
      </c>
      <c r="AI2887" s="23">
        <v>1.29975252966688E-2</v>
      </c>
      <c r="AJ2887" s="63">
        <v>11.385865501870301</v>
      </c>
      <c r="AK2887" s="23">
        <v>0.56671189999906302</v>
      </c>
      <c r="AL2887" s="23">
        <v>3.6559367692461799E-2</v>
      </c>
      <c r="AM2887" s="63">
        <v>20.2954010146786</v>
      </c>
      <c r="AN2887" s="19"/>
      <c r="AO2887" s="26">
        <v>2.8695625442196602E-3</v>
      </c>
      <c r="AP2887" s="26">
        <v>-3.1314904917962801E-3</v>
      </c>
      <c r="AQ2887" s="26">
        <v>7.7633656164835E-3</v>
      </c>
      <c r="AR2887" s="26">
        <v>-2.1010725104133599E-3</v>
      </c>
      <c r="AS2887" s="24">
        <v>7</v>
      </c>
      <c r="AT2887" s="24">
        <v>5</v>
      </c>
      <c r="AU2887" s="24">
        <v>7</v>
      </c>
      <c r="AV2887" s="25">
        <v>5</v>
      </c>
      <c r="AW2887" s="19"/>
      <c r="AX2887" s="29">
        <v>9.1199898941431504E-3</v>
      </c>
      <c r="AY2887" s="30">
        <v>-1.0250816497791699</v>
      </c>
      <c r="AZ2887" s="30">
        <v>0.56494896500407799</v>
      </c>
      <c r="BA2887" s="30">
        <v>-1.36039946897654</v>
      </c>
      <c r="BB2887" s="62">
        <v>9.4205520600326102E-4</v>
      </c>
      <c r="BC2887" s="108">
        <v>-0.79973307372438296</v>
      </c>
      <c r="BD2887" s="22">
        <v>43753</v>
      </c>
      <c r="BE2887" s="22">
        <v>43783</v>
      </c>
      <c r="BF2887" s="24">
        <v>59</v>
      </c>
      <c r="BG2887" s="22">
        <v>43836</v>
      </c>
    </row>
    <row r="2888" spans="2:59" x14ac:dyDescent="0.25">
      <c r="B2888" s="17" t="s">
        <v>2902</v>
      </c>
      <c r="C2888" s="17" t="s">
        <v>7168</v>
      </c>
      <c r="D2888" s="17" t="s">
        <v>3473</v>
      </c>
      <c r="E2888" s="20" t="s">
        <v>7315</v>
      </c>
      <c r="F2888" s="20" t="s">
        <v>7449</v>
      </c>
      <c r="G2888" s="82" t="s">
        <v>7254</v>
      </c>
      <c r="H2888" s="85" t="s">
        <v>7266</v>
      </c>
      <c r="I2888" s="21" t="s">
        <v>7417</v>
      </c>
      <c r="J2888" s="21" t="s">
        <v>9049</v>
      </c>
      <c r="L2888" s="22">
        <v>44015</v>
      </c>
      <c r="M2888" s="98">
        <v>1619.7652000002599</v>
      </c>
      <c r="N2888" s="94">
        <v>1619.7652000002599</v>
      </c>
      <c r="O2888" s="94">
        <v>1621.2528000008299</v>
      </c>
      <c r="P2888" s="62">
        <f t="shared" si="45"/>
        <v>0.99908243797600893</v>
      </c>
      <c r="Q2888" s="22">
        <v>43984</v>
      </c>
      <c r="R2888" s="99">
        <v>1229475.612</v>
      </c>
      <c r="S2888" s="99">
        <v>1242409.58189258</v>
      </c>
      <c r="T2888" s="19"/>
      <c r="U2888" s="23">
        <v>-2.2965764401305899E-5</v>
      </c>
      <c r="V2888" s="63">
        <v>-0.56031786325547706</v>
      </c>
      <c r="W2888" s="23">
        <v>-7.0811943623994001E-4</v>
      </c>
      <c r="X2888" s="63">
        <v>-9.6735819082969101</v>
      </c>
      <c r="Y2888" s="23">
        <v>1.3214989348853101E-2</v>
      </c>
      <c r="Z2888" s="63">
        <v>14.5221023154736</v>
      </c>
      <c r="AA2888" s="23">
        <v>2.4671336472238199E-2</v>
      </c>
      <c r="AB2888" s="63">
        <v>19.373749356891501</v>
      </c>
      <c r="AC2888" s="23">
        <v>5.8090190441362197E-2</v>
      </c>
      <c r="AD2888" s="63">
        <v>25.876316291658402</v>
      </c>
      <c r="AE2888" s="23">
        <v>8.2934957186807906E-2</v>
      </c>
      <c r="AF2888" s="64">
        <v>20.486837302654699</v>
      </c>
      <c r="AG2888" s="23">
        <v>4.5360471267486002E-4</v>
      </c>
      <c r="AH2888" s="63">
        <v>-6.04946532948816</v>
      </c>
      <c r="AI2888" s="23">
        <v>1.4791413219427301E-2</v>
      </c>
      <c r="AJ2888" s="63">
        <v>11.5652542941534</v>
      </c>
      <c r="AK2888" s="23">
        <v>0.61976520000083801</v>
      </c>
      <c r="AL2888" s="23">
        <v>3.9323739858446102E-2</v>
      </c>
      <c r="AM2888" s="63">
        <v>25.600731014856098</v>
      </c>
      <c r="AN2888" s="19"/>
      <c r="AO2888" s="26">
        <v>2.8791393997380501E-3</v>
      </c>
      <c r="AP2888" s="26">
        <v>-3.1218944222928301E-3</v>
      </c>
      <c r="AQ2888" s="26">
        <v>8.0525021803623496E-3</v>
      </c>
      <c r="AR2888" s="26">
        <v>-1.80436424398067E-3</v>
      </c>
      <c r="AS2888" s="24">
        <v>7</v>
      </c>
      <c r="AT2888" s="24">
        <v>5</v>
      </c>
      <c r="AU2888" s="24">
        <v>7</v>
      </c>
      <c r="AV2888" s="25">
        <v>5</v>
      </c>
      <c r="AW2888" s="19"/>
      <c r="AX2888" s="29">
        <v>9.1292005791456209E-3</v>
      </c>
      <c r="AY2888" s="30">
        <v>-0.66724627040639495</v>
      </c>
      <c r="AZ2888" s="30">
        <v>0.57679267105231702</v>
      </c>
      <c r="BA2888" s="30">
        <v>-0.89610445298785601</v>
      </c>
      <c r="BB2888" s="62">
        <v>9.4301853434785698E-4</v>
      </c>
      <c r="BC2888" s="108">
        <v>-0.77118726014668904</v>
      </c>
      <c r="BD2888" s="22">
        <v>43753</v>
      </c>
      <c r="BE2888" s="22">
        <v>43783</v>
      </c>
      <c r="BF2888" s="24">
        <v>58</v>
      </c>
      <c r="BG2888" s="22">
        <v>43833</v>
      </c>
    </row>
    <row r="2889" spans="2:59" x14ac:dyDescent="0.25">
      <c r="B2889" s="17" t="s">
        <v>2903</v>
      </c>
      <c r="C2889" s="17" t="s">
        <v>7169</v>
      </c>
      <c r="D2889" s="17" t="s">
        <v>3473</v>
      </c>
      <c r="E2889" s="20" t="s">
        <v>7291</v>
      </c>
      <c r="F2889" s="20" t="s">
        <v>7449</v>
      </c>
      <c r="G2889" s="82" t="s">
        <v>7254</v>
      </c>
      <c r="H2889" s="85" t="s">
        <v>7266</v>
      </c>
      <c r="I2889" s="21" t="s">
        <v>7417</v>
      </c>
      <c r="J2889" s="21" t="s">
        <v>9050</v>
      </c>
      <c r="L2889" s="22">
        <v>44015</v>
      </c>
      <c r="M2889" s="98">
        <v>1546.09449999966</v>
      </c>
      <c r="N2889" s="94">
        <v>1546.09449999966</v>
      </c>
      <c r="O2889" s="94">
        <v>1548.1042999997701</v>
      </c>
      <c r="P2889" s="62">
        <f t="shared" si="45"/>
        <v>0.99870176705787173</v>
      </c>
      <c r="Q2889" s="22">
        <v>43984</v>
      </c>
      <c r="R2889" s="99">
        <v>6596142.9000000004</v>
      </c>
      <c r="S2889" s="99">
        <v>8253636.4265546901</v>
      </c>
      <c r="T2889" s="19"/>
      <c r="U2889" s="23">
        <v>-3.5248866879555903E-5</v>
      </c>
      <c r="V2889" s="63">
        <v>-0.56154617350330205</v>
      </c>
      <c r="W2889" s="23">
        <v>-1.0765875458673699E-3</v>
      </c>
      <c r="X2889" s="63">
        <v>-9.7104287192487408</v>
      </c>
      <c r="Y2889" s="23">
        <v>1.09503555631818E-2</v>
      </c>
      <c r="Z2889" s="63">
        <v>14.295638936906499</v>
      </c>
      <c r="AA2889" s="23">
        <v>2.0064619056938699E-2</v>
      </c>
      <c r="AB2889" s="63">
        <v>18.913077615346999</v>
      </c>
      <c r="AC2889" s="23">
        <v>4.8604173405692598E-2</v>
      </c>
      <c r="AD2889" s="63">
        <v>24.927714588091501</v>
      </c>
      <c r="AE2889" s="23">
        <v>6.8407557781028999E-2</v>
      </c>
      <c r="AF2889" s="64">
        <v>19.034097362076899</v>
      </c>
      <c r="AG2889" s="23">
        <v>4.1670697282825098E-4</v>
      </c>
      <c r="AH2889" s="63">
        <v>-6.0531551034728199</v>
      </c>
      <c r="AI2889" s="23">
        <v>1.2485819679568501E-2</v>
      </c>
      <c r="AJ2889" s="63">
        <v>11.334694940160301</v>
      </c>
      <c r="AK2889" s="23">
        <v>0.54609449999930804</v>
      </c>
      <c r="AL2889" s="23">
        <v>3.5461792153000701E-2</v>
      </c>
      <c r="AM2889" s="63">
        <v>18.233661014703099</v>
      </c>
      <c r="AN2889" s="19"/>
      <c r="AO2889" s="26">
        <v>2.8668569266301299E-3</v>
      </c>
      <c r="AP2889" s="26">
        <v>-3.1341807325588901E-3</v>
      </c>
      <c r="AQ2889" s="26">
        <v>7.68081667774823E-3</v>
      </c>
      <c r="AR2889" s="26">
        <v>-2.1857214014744399E-3</v>
      </c>
      <c r="AS2889" s="24">
        <v>7</v>
      </c>
      <c r="AT2889" s="24">
        <v>5</v>
      </c>
      <c r="AU2889" s="24">
        <v>7</v>
      </c>
      <c r="AV2889" s="25">
        <v>5</v>
      </c>
      <c r="AW2889" s="19"/>
      <c r="AX2889" s="29">
        <v>9.1176739179445604E-3</v>
      </c>
      <c r="AY2889" s="30">
        <v>-1.1271350254555701</v>
      </c>
      <c r="AZ2889" s="30">
        <v>0.56157416030782803</v>
      </c>
      <c r="BA2889" s="30">
        <v>-1.49074496987851</v>
      </c>
      <c r="BB2889" s="62">
        <v>9.4181260747291202E-4</v>
      </c>
      <c r="BC2889" s="108">
        <v>-0.80788270972607301</v>
      </c>
      <c r="BD2889" s="22">
        <v>43753</v>
      </c>
      <c r="BE2889" s="22">
        <v>43783</v>
      </c>
      <c r="BF2889" s="24">
        <v>60</v>
      </c>
      <c r="BG2889" s="22">
        <v>43837</v>
      </c>
    </row>
    <row r="2890" spans="2:59" x14ac:dyDescent="0.25">
      <c r="B2890" s="17" t="s">
        <v>2904</v>
      </c>
      <c r="C2890" s="17" t="s">
        <v>7170</v>
      </c>
      <c r="D2890" s="17" t="s">
        <v>3473</v>
      </c>
      <c r="E2890" s="20" t="s">
        <v>7370</v>
      </c>
      <c r="F2890" s="20" t="s">
        <v>7449</v>
      </c>
      <c r="G2890" s="82" t="s">
        <v>7254</v>
      </c>
      <c r="H2890" s="85" t="s">
        <v>7266</v>
      </c>
      <c r="I2890" s="21" t="s">
        <v>7417</v>
      </c>
      <c r="J2890" s="21" t="s">
        <v>9051</v>
      </c>
      <c r="L2890" s="22">
        <v>44015</v>
      </c>
      <c r="M2890" s="98">
        <v>1083.4188000001</v>
      </c>
      <c r="N2890" s="94">
        <v>1083.4188000001</v>
      </c>
      <c r="O2890" s="94">
        <v>1084.3401999995101</v>
      </c>
      <c r="P2890" s="62">
        <f t="shared" si="45"/>
        <v>0.99915026667884255</v>
      </c>
      <c r="Q2890" s="22">
        <v>43984</v>
      </c>
      <c r="R2890" s="99">
        <v>18506.446</v>
      </c>
      <c r="S2890" s="99">
        <v>61033.2712720337</v>
      </c>
      <c r="T2890" s="19"/>
      <c r="U2890" s="23">
        <v>-2.0767160094692399E-5</v>
      </c>
      <c r="V2890" s="63">
        <v>-0.56009800282481603</v>
      </c>
      <c r="W2890" s="23">
        <v>-6.4245933936035705E-4</v>
      </c>
      <c r="X2890" s="63">
        <v>-9.6670158986089501</v>
      </c>
      <c r="Y2890" s="23">
        <v>1.3617927310406199E-2</v>
      </c>
      <c r="Z2890" s="63">
        <v>14.562396111621601</v>
      </c>
      <c r="AA2890" s="23">
        <v>2.5491745238468901E-2</v>
      </c>
      <c r="AB2890" s="63">
        <v>19.455790233507301</v>
      </c>
      <c r="AC2890" s="23">
        <v>5.9786410865854102E-2</v>
      </c>
      <c r="AD2890" s="63">
        <v>26.0459383341076</v>
      </c>
      <c r="AE2890" s="23"/>
      <c r="AF2890" s="64"/>
      <c r="AG2890" s="23">
        <v>4.601445816661E-4</v>
      </c>
      <c r="AH2890" s="63">
        <v>-6.0488113425890297</v>
      </c>
      <c r="AI2890" s="23">
        <v>1.52017118525691E-2</v>
      </c>
      <c r="AJ2890" s="63">
        <v>11.6062841574603</v>
      </c>
      <c r="AK2890" s="23">
        <v>8.3418800000799806E-2</v>
      </c>
      <c r="AL2890" s="23">
        <v>2.6851070231714399E-2</v>
      </c>
      <c r="AM2890" s="63">
        <v>25.931793683674201</v>
      </c>
      <c r="AN2890" s="19"/>
      <c r="AO2890" s="26">
        <v>2.8813808203267399E-3</v>
      </c>
      <c r="AP2890" s="26">
        <v>-3.11975971999345E-3</v>
      </c>
      <c r="AQ2890" s="26">
        <v>8.1183007423533092E-3</v>
      </c>
      <c r="AR2890" s="26">
        <v>-1.7363031956847399E-3</v>
      </c>
      <c r="AS2890" s="24">
        <v>7</v>
      </c>
      <c r="AT2890" s="24">
        <v>5</v>
      </c>
      <c r="AU2890" s="24">
        <v>7</v>
      </c>
      <c r="AV2890" s="25">
        <v>5</v>
      </c>
      <c r="AW2890" s="19"/>
      <c r="AX2890" s="29">
        <v>9.1314654494817696E-3</v>
      </c>
      <c r="AY2890" s="30">
        <v>-0.58545877687356596</v>
      </c>
      <c r="AZ2890" s="30">
        <v>0.57950268513377501</v>
      </c>
      <c r="BA2890" s="30">
        <v>-0.78838906953933496</v>
      </c>
      <c r="BB2890" s="62">
        <v>9.4325520746906498E-4</v>
      </c>
      <c r="BC2890" s="108">
        <v>-0.76462888917740202</v>
      </c>
      <c r="BD2890" s="22">
        <v>43753</v>
      </c>
      <c r="BE2890" s="22">
        <v>43783</v>
      </c>
      <c r="BF2890" s="24">
        <v>57</v>
      </c>
      <c r="BG2890" s="22">
        <v>43832</v>
      </c>
    </row>
    <row r="2891" spans="2:59" x14ac:dyDescent="0.25">
      <c r="B2891" s="17" t="s">
        <v>2905</v>
      </c>
      <c r="C2891" s="17" t="s">
        <v>7171</v>
      </c>
      <c r="D2891" s="17" t="s">
        <v>3473</v>
      </c>
      <c r="E2891" s="20" t="s">
        <v>7404</v>
      </c>
      <c r="F2891" s="20" t="s">
        <v>7449</v>
      </c>
      <c r="G2891" s="82" t="s">
        <v>7254</v>
      </c>
      <c r="H2891" s="85" t="s">
        <v>7266</v>
      </c>
      <c r="I2891" s="21" t="s">
        <v>7417</v>
      </c>
      <c r="J2891" s="21" t="s">
        <v>9052</v>
      </c>
      <c r="L2891" s="22">
        <v>44015</v>
      </c>
      <c r="M2891" s="98">
        <v>1067.74220000021</v>
      </c>
      <c r="N2891" s="94">
        <v>1067.74220000021</v>
      </c>
      <c r="O2891" s="94">
        <v>1068.6778999995399</v>
      </c>
      <c r="P2891" s="62">
        <f t="shared" si="45"/>
        <v>0.99912443216114943</v>
      </c>
      <c r="Q2891" s="22">
        <v>43984</v>
      </c>
      <c r="R2891" s="99">
        <v>10929.915999999999</v>
      </c>
      <c r="S2891" s="99">
        <v>72159.048291137704</v>
      </c>
      <c r="T2891" s="19"/>
      <c r="U2891" s="23">
        <v>-2.1633967662637601E-5</v>
      </c>
      <c r="V2891" s="63">
        <v>-0.56018468358161</v>
      </c>
      <c r="W2891" s="23">
        <v>-6.67505633828114E-4</v>
      </c>
      <c r="X2891" s="63">
        <v>-9.6695205280557293</v>
      </c>
      <c r="Y2891" s="23">
        <v>1.3466604097629901E-2</v>
      </c>
      <c r="Z2891" s="63">
        <v>14.547263790343999</v>
      </c>
      <c r="AA2891" s="23">
        <v>1.6730395886043001E-2</v>
      </c>
      <c r="AB2891" s="63">
        <v>18.579655298264701</v>
      </c>
      <c r="AC2891" s="23">
        <v>2.3042114000418199E-2</v>
      </c>
      <c r="AD2891" s="63">
        <v>22.3715086475713</v>
      </c>
      <c r="AE2891" s="23">
        <v>4.7587044302417801E-2</v>
      </c>
      <c r="AF2891" s="64">
        <v>16.9520460141939</v>
      </c>
      <c r="AG2891" s="23">
        <v>4.5762310764985202E-4</v>
      </c>
      <c r="AH2891" s="63">
        <v>-6.0490634899906599</v>
      </c>
      <c r="AI2891" s="23">
        <v>1.50476265444013E-2</v>
      </c>
      <c r="AJ2891" s="63">
        <v>11.5908756266435</v>
      </c>
      <c r="AK2891" s="23">
        <v>6.7742200000793701E-2</v>
      </c>
      <c r="AL2891" s="23">
        <v>1.7861472442746201E-2</v>
      </c>
      <c r="AM2891" s="63">
        <v>7.1018460927007299</v>
      </c>
      <c r="AN2891" s="19"/>
      <c r="AO2891" s="26">
        <v>2.8805014371755498E-3</v>
      </c>
      <c r="AP2891" s="26">
        <v>-3.1205894101731199E-3</v>
      </c>
      <c r="AQ2891" s="26">
        <v>8.0938534210872604E-3</v>
      </c>
      <c r="AR2891" s="26">
        <v>-1.0393785150881699E-3</v>
      </c>
      <c r="AS2891" s="24">
        <v>5</v>
      </c>
      <c r="AT2891" s="24">
        <v>5</v>
      </c>
      <c r="AU2891" s="24">
        <v>7</v>
      </c>
      <c r="AV2891" s="25">
        <v>5</v>
      </c>
      <c r="AW2891" s="19"/>
      <c r="AX2891" s="29">
        <v>8.80437973984044E-3</v>
      </c>
      <c r="AY2891" s="30">
        <v>-1.5455773870562599</v>
      </c>
      <c r="AZ2891" s="30">
        <v>0.54973995212731097</v>
      </c>
      <c r="BA2891" s="30">
        <v>-2.0593475241039401</v>
      </c>
      <c r="BB2891" s="62">
        <v>9.0946984514175702E-4</v>
      </c>
      <c r="BC2891" s="108">
        <v>-0.70922293336661801</v>
      </c>
      <c r="BD2891" s="22">
        <v>43907</v>
      </c>
      <c r="BE2891" s="22">
        <v>43920</v>
      </c>
      <c r="BF2891" s="24">
        <v>16</v>
      </c>
      <c r="BG2891" s="22">
        <v>43929</v>
      </c>
    </row>
    <row r="2892" spans="2:59" x14ac:dyDescent="0.25">
      <c r="B2892" s="17" t="s">
        <v>2906</v>
      </c>
      <c r="C2892" s="17" t="s">
        <v>7172</v>
      </c>
      <c r="D2892" s="17" t="s">
        <v>3473</v>
      </c>
      <c r="E2892" s="20" t="s">
        <v>7294</v>
      </c>
      <c r="F2892" s="20" t="s">
        <v>7449</v>
      </c>
      <c r="G2892" s="82" t="s">
        <v>7254</v>
      </c>
      <c r="H2892" s="85" t="s">
        <v>7266</v>
      </c>
      <c r="I2892" s="21" t="s">
        <v>7417</v>
      </c>
      <c r="J2892" s="21" t="s">
        <v>9053</v>
      </c>
      <c r="L2892" s="22">
        <v>44015</v>
      </c>
      <c r="M2892" s="98">
        <v>1321.1034999992701</v>
      </c>
      <c r="N2892" s="94">
        <v>1321.1034999992701</v>
      </c>
      <c r="O2892" s="94">
        <v>1322.3168000001499</v>
      </c>
      <c r="P2892" s="62">
        <f t="shared" si="45"/>
        <v>0.99908244378285171</v>
      </c>
      <c r="Q2892" s="22">
        <v>43984</v>
      </c>
      <c r="R2892" s="99">
        <v>546440.19799999997</v>
      </c>
      <c r="S2892" s="99">
        <v>217853.85650952099</v>
      </c>
      <c r="T2892" s="19"/>
      <c r="U2892" s="23">
        <v>-2.2934846128919199E-5</v>
      </c>
      <c r="V2892" s="63">
        <v>-0.56031477142823904</v>
      </c>
      <c r="W2892" s="23">
        <v>-7.0807258725835698E-4</v>
      </c>
      <c r="X2892" s="63">
        <v>-9.6735772233951103</v>
      </c>
      <c r="Y2892" s="23">
        <v>1.32149383571232E-2</v>
      </c>
      <c r="Z2892" s="63">
        <v>14.5220972162933</v>
      </c>
      <c r="AA2892" s="23">
        <v>2.4671235054484E-2</v>
      </c>
      <c r="AB2892" s="63">
        <v>19.373739215108799</v>
      </c>
      <c r="AC2892" s="23">
        <v>5.8089868922252201E-2</v>
      </c>
      <c r="AD2892" s="63">
        <v>25.876284139754699</v>
      </c>
      <c r="AE2892" s="23">
        <v>8.2934211939573302E-2</v>
      </c>
      <c r="AF2892" s="64">
        <v>20.4867627779313</v>
      </c>
      <c r="AG2892" s="23">
        <v>4.5361450793279801E-4</v>
      </c>
      <c r="AH2892" s="63">
        <v>-6.0494643499623599</v>
      </c>
      <c r="AI2892" s="23">
        <v>1.47914428980584E-2</v>
      </c>
      <c r="AJ2892" s="63">
        <v>11.5652572620165</v>
      </c>
      <c r="AK2892" s="23">
        <v>0.32110349999857102</v>
      </c>
      <c r="AL2892" s="23">
        <v>4.1348010696310701E-2</v>
      </c>
      <c r="AM2892" s="63">
        <v>19.3060705283715</v>
      </c>
      <c r="AN2892" s="19"/>
      <c r="AO2892" s="26">
        <v>2.8790906089852801E-3</v>
      </c>
      <c r="AP2892" s="26">
        <v>-3.1219100756061401E-3</v>
      </c>
      <c r="AQ2892" s="26">
        <v>8.0524721142865002E-3</v>
      </c>
      <c r="AR2892" s="26">
        <v>-1.8044483895209901E-3</v>
      </c>
      <c r="AS2892" s="24">
        <v>7</v>
      </c>
      <c r="AT2892" s="24">
        <v>5</v>
      </c>
      <c r="AU2892" s="24">
        <v>7</v>
      </c>
      <c r="AV2892" s="25">
        <v>5</v>
      </c>
      <c r="AW2892" s="19"/>
      <c r="AX2892" s="29">
        <v>9.1292253492702008E-3</v>
      </c>
      <c r="AY2892" s="30">
        <v>-0.66723849690788495</v>
      </c>
      <c r="AZ2892" s="30">
        <v>0.57679316559187999</v>
      </c>
      <c r="BA2892" s="30">
        <v>-0.89609725033005805</v>
      </c>
      <c r="BB2892" s="62">
        <v>9.4302110491184998E-4</v>
      </c>
      <c r="BC2892" s="108">
        <v>-0.77119343013418995</v>
      </c>
      <c r="BD2892" s="22">
        <v>43753</v>
      </c>
      <c r="BE2892" s="22">
        <v>43783</v>
      </c>
      <c r="BF2892" s="24">
        <v>58</v>
      </c>
      <c r="BG2892" s="22">
        <v>43833</v>
      </c>
    </row>
    <row r="2893" spans="2:59" x14ac:dyDescent="0.25">
      <c r="B2893" s="17" t="s">
        <v>2907</v>
      </c>
      <c r="C2893" s="17" t="s">
        <v>7173</v>
      </c>
      <c r="D2893" s="17" t="s">
        <v>3473</v>
      </c>
      <c r="E2893" s="20" t="s">
        <v>7307</v>
      </c>
      <c r="F2893" s="20" t="s">
        <v>7449</v>
      </c>
      <c r="G2893" s="82" t="s">
        <v>7254</v>
      </c>
      <c r="H2893" s="85" t="s">
        <v>7266</v>
      </c>
      <c r="I2893" s="21" t="s">
        <v>7417</v>
      </c>
      <c r="J2893" s="21" t="s">
        <v>2982</v>
      </c>
      <c r="L2893" s="22">
        <v>44015</v>
      </c>
      <c r="M2893" s="98">
        <v>1007.25970000029</v>
      </c>
      <c r="N2893" s="94">
        <v>1007.25970000029</v>
      </c>
      <c r="O2893" s="94">
        <v>1008.30700000003</v>
      </c>
      <c r="P2893" s="62">
        <f t="shared" si="45"/>
        <v>0.99896132824651618</v>
      </c>
      <c r="Q2893" s="22">
        <v>43879</v>
      </c>
      <c r="R2893" s="99">
        <v>0</v>
      </c>
      <c r="S2893" s="99">
        <v>77275.100613037095</v>
      </c>
      <c r="T2893" s="19"/>
      <c r="U2893" s="23">
        <v>0</v>
      </c>
      <c r="V2893" s="63">
        <v>-0.55802128681534702</v>
      </c>
      <c r="W2893" s="23">
        <v>0</v>
      </c>
      <c r="X2893" s="63">
        <v>-9.6027699646656401</v>
      </c>
      <c r="Y2893" s="23">
        <v>1.86565531294036E-3</v>
      </c>
      <c r="Z2893" s="63">
        <v>13.3871689118823</v>
      </c>
      <c r="AA2893" s="23">
        <v>6.1811743998987402E-3</v>
      </c>
      <c r="AB2893" s="63">
        <v>17.524733149650299</v>
      </c>
      <c r="AC2893" s="23"/>
      <c r="AD2893" s="63"/>
      <c r="AE2893" s="23"/>
      <c r="AF2893" s="64"/>
      <c r="AG2893" s="23">
        <v>0</v>
      </c>
      <c r="AH2893" s="63">
        <v>-6.0948258007556397</v>
      </c>
      <c r="AI2893" s="23">
        <v>3.4014208558801298E-3</v>
      </c>
      <c r="AJ2893" s="63">
        <v>10.4262550577987</v>
      </c>
      <c r="AK2893" s="23">
        <v>7.2596999998495396E-3</v>
      </c>
      <c r="AL2893" s="23">
        <v>6.6993952750635799E-3</v>
      </c>
      <c r="AM2893" s="63">
        <v>17.404637277562902</v>
      </c>
      <c r="AN2893" s="19"/>
      <c r="AO2893" s="26">
        <v>2.6418956113047902E-3</v>
      </c>
      <c r="AP2893" s="26">
        <v>-3.1295691815103098E-3</v>
      </c>
      <c r="AQ2893" s="26">
        <v>3.0866658635204701E-3</v>
      </c>
      <c r="AR2893" s="26">
        <v>-2.0416896686583602E-3</v>
      </c>
      <c r="AS2893" s="24">
        <v>4</v>
      </c>
      <c r="AT2893" s="24">
        <v>2</v>
      </c>
      <c r="AU2893" s="24">
        <v>7</v>
      </c>
      <c r="AV2893" s="25">
        <v>5</v>
      </c>
      <c r="AW2893" s="19"/>
      <c r="AX2893" s="29">
        <v>6.0591023952292697E-3</v>
      </c>
      <c r="AY2893" s="30">
        <v>-3.8610447890569</v>
      </c>
      <c r="AZ2893" s="30">
        <v>0.51418345773708996</v>
      </c>
      <c r="BA2893" s="30">
        <v>-4.6526976227396499</v>
      </c>
      <c r="BB2893" s="62">
        <v>6.2580706904896005E-4</v>
      </c>
      <c r="BC2893" s="108">
        <v>-0.79402386857691498</v>
      </c>
      <c r="BD2893" s="22">
        <v>43753</v>
      </c>
      <c r="BE2893" s="22">
        <v>43783</v>
      </c>
      <c r="BF2893" s="24">
        <v>58</v>
      </c>
      <c r="BG2893" s="22">
        <v>43833</v>
      </c>
    </row>
    <row r="2894" spans="2:59" x14ac:dyDescent="0.25">
      <c r="B2894" s="17" t="s">
        <v>2908</v>
      </c>
      <c r="C2894" s="17" t="s">
        <v>7174</v>
      </c>
      <c r="D2894" s="17" t="s">
        <v>3474</v>
      </c>
      <c r="E2894" s="20" t="s">
        <v>7289</v>
      </c>
      <c r="F2894" s="20" t="s">
        <v>7449</v>
      </c>
      <c r="G2894" s="82" t="s">
        <v>7251</v>
      </c>
      <c r="H2894" s="85" t="s">
        <v>7264</v>
      </c>
      <c r="I2894" s="21" t="s">
        <v>7417</v>
      </c>
      <c r="J2894" s="21" t="s">
        <v>9054</v>
      </c>
      <c r="L2894" s="22">
        <v>44015</v>
      </c>
      <c r="M2894" s="98">
        <v>1544.2184999994899</v>
      </c>
      <c r="N2894" s="94">
        <v>1544.2184999994899</v>
      </c>
      <c r="O2894" s="94">
        <v>1709.6646999996201</v>
      </c>
      <c r="P2894" s="62">
        <f t="shared" si="45"/>
        <v>0.90322886119122248</v>
      </c>
      <c r="Q2894" s="22">
        <v>43882</v>
      </c>
      <c r="R2894" s="99">
        <v>5457627.6600000001</v>
      </c>
      <c r="S2894" s="99">
        <v>5416635.4763125004</v>
      </c>
      <c r="T2894" s="19"/>
      <c r="U2894" s="23">
        <v>2.6486426759220199E-4</v>
      </c>
      <c r="V2894" s="63">
        <v>-0.53153486005612605</v>
      </c>
      <c r="W2894" s="23">
        <v>6.2560547576140393E-2</v>
      </c>
      <c r="X2894" s="63">
        <v>-3.3467152070516</v>
      </c>
      <c r="Y2894" s="23">
        <v>-6.2056927882658798E-2</v>
      </c>
      <c r="Z2894" s="63">
        <v>6.99491059231514</v>
      </c>
      <c r="AA2894" s="23">
        <v>4.6016804617465802E-2</v>
      </c>
      <c r="AB2894" s="63">
        <v>21.508296171407</v>
      </c>
      <c r="AC2894" s="23">
        <v>7.4835406054262393E-2</v>
      </c>
      <c r="AD2894" s="63">
        <v>27.550837852962999</v>
      </c>
      <c r="AE2894" s="23">
        <v>5.8829760973821997E-2</v>
      </c>
      <c r="AF2894" s="64">
        <v>18.0763176813489</v>
      </c>
      <c r="AG2894" s="23">
        <v>3.8284395704977201E-3</v>
      </c>
      <c r="AH2894" s="63">
        <v>-5.7119818437058703</v>
      </c>
      <c r="AI2894" s="23">
        <v>-4.35957668005722E-2</v>
      </c>
      <c r="AJ2894" s="63">
        <v>5.7265362921461902</v>
      </c>
      <c r="AK2894" s="23">
        <v>0.54421849999926097</v>
      </c>
      <c r="AL2894" s="23">
        <v>2.7550273061933701E-2</v>
      </c>
      <c r="AM2894" s="63">
        <v>-86.117641225107903</v>
      </c>
      <c r="AN2894" s="19"/>
      <c r="AO2894" s="26">
        <v>3.1578111704220597E-2</v>
      </c>
      <c r="AP2894" s="26">
        <v>-4.4013140978713602E-2</v>
      </c>
      <c r="AQ2894" s="26">
        <v>6.7179529545683195E-2</v>
      </c>
      <c r="AR2894" s="26">
        <v>-0.132267002199078</v>
      </c>
      <c r="AS2894" s="24">
        <v>7</v>
      </c>
      <c r="AT2894" s="24">
        <v>5</v>
      </c>
      <c r="AU2894" s="24">
        <v>7</v>
      </c>
      <c r="AV2894" s="25">
        <v>5</v>
      </c>
      <c r="AW2894" s="19"/>
      <c r="AX2894" s="29">
        <v>0.148535568303341</v>
      </c>
      <c r="AY2894" s="30">
        <v>6.5618798175251E-2</v>
      </c>
      <c r="AZ2894" s="30">
        <v>0.70718452702021795</v>
      </c>
      <c r="BA2894" s="30">
        <v>9.1892828190225401E-2</v>
      </c>
      <c r="BB2894" s="62">
        <v>1.53116376171056E-2</v>
      </c>
      <c r="BC2894" s="108">
        <v>-24.730118133651601</v>
      </c>
      <c r="BD2894" s="22">
        <v>43882</v>
      </c>
      <c r="BE2894" s="22">
        <v>43910</v>
      </c>
      <c r="BF2894" s="24"/>
      <c r="BG2894" s="22"/>
    </row>
    <row r="2895" spans="2:59" x14ac:dyDescent="0.25">
      <c r="B2895" s="17" t="s">
        <v>2909</v>
      </c>
      <c r="C2895" s="17" t="s">
        <v>7175</v>
      </c>
      <c r="D2895" s="17" t="s">
        <v>3474</v>
      </c>
      <c r="E2895" s="20" t="s">
        <v>7290</v>
      </c>
      <c r="F2895" s="20" t="s">
        <v>7449</v>
      </c>
      <c r="G2895" s="82" t="s">
        <v>7251</v>
      </c>
      <c r="H2895" s="85" t="s">
        <v>7264</v>
      </c>
      <c r="I2895" s="21" t="s">
        <v>7417</v>
      </c>
      <c r="J2895" s="21" t="s">
        <v>9055</v>
      </c>
      <c r="L2895" s="22">
        <v>44015</v>
      </c>
      <c r="M2895" s="98">
        <v>1481.9158999994399</v>
      </c>
      <c r="N2895" s="94">
        <v>1481.9158999994399</v>
      </c>
      <c r="O2895" s="94">
        <v>1645.4344999995101</v>
      </c>
      <c r="P2895" s="62">
        <f t="shared" si="45"/>
        <v>0.90062284460419495</v>
      </c>
      <c r="Q2895" s="22">
        <v>43882</v>
      </c>
      <c r="R2895" s="99">
        <v>1089.8599999999999</v>
      </c>
      <c r="S2895" s="99">
        <v>1086.8168275871301</v>
      </c>
      <c r="T2895" s="19"/>
      <c r="U2895" s="23">
        <v>2.43190332184895E-4</v>
      </c>
      <c r="V2895" s="63">
        <v>-0.53370225359685697</v>
      </c>
      <c r="W2895" s="23">
        <v>6.1868073818914099E-2</v>
      </c>
      <c r="X2895" s="63">
        <v>-3.4159625827742301</v>
      </c>
      <c r="Y2895" s="23">
        <v>-6.5763339254772304E-2</v>
      </c>
      <c r="Z2895" s="63">
        <v>6.6242694551037902</v>
      </c>
      <c r="AA2895" s="23">
        <v>3.7671358531952102E-2</v>
      </c>
      <c r="AB2895" s="63">
        <v>20.6737515628629</v>
      </c>
      <c r="AC2895" s="23">
        <v>5.7746832842894898E-2</v>
      </c>
      <c r="AD2895" s="63">
        <v>25.8419805318117</v>
      </c>
      <c r="AE2895" s="23">
        <v>3.3684759593597798E-2</v>
      </c>
      <c r="AF2895" s="64">
        <v>15.561817543319201</v>
      </c>
      <c r="AG2895" s="23">
        <v>3.7631740378856202E-3</v>
      </c>
      <c r="AH2895" s="63">
        <v>-5.7185083969670796</v>
      </c>
      <c r="AI2895" s="23">
        <v>-4.7439314359508003E-2</v>
      </c>
      <c r="AJ2895" s="63">
        <v>5.3421815362526104</v>
      </c>
      <c r="AK2895" s="23">
        <v>0.48191590000002199</v>
      </c>
      <c r="AL2895" s="23">
        <v>2.49069121036882E-2</v>
      </c>
      <c r="AM2895" s="63">
        <v>-92.347901225089998</v>
      </c>
      <c r="AN2895" s="19"/>
      <c r="AO2895" s="26">
        <v>3.15558461043111E-2</v>
      </c>
      <c r="AP2895" s="26">
        <v>-4.4033995633071803E-2</v>
      </c>
      <c r="AQ2895" s="26">
        <v>6.6468044284192701E-2</v>
      </c>
      <c r="AR2895" s="26">
        <v>-0.13285124724556199</v>
      </c>
      <c r="AS2895" s="24">
        <v>7</v>
      </c>
      <c r="AT2895" s="24">
        <v>5</v>
      </c>
      <c r="AU2895" s="24">
        <v>7</v>
      </c>
      <c r="AV2895" s="25">
        <v>5</v>
      </c>
      <c r="AW2895" s="19"/>
      <c r="AX2895" s="29">
        <v>0.14852727883859199</v>
      </c>
      <c r="AY2895" s="30">
        <v>1.4470839144635801E-2</v>
      </c>
      <c r="AZ2895" s="30">
        <v>0.67650256167507905</v>
      </c>
      <c r="BA2895" s="30">
        <v>2.0222454951635899E-2</v>
      </c>
      <c r="BB2895" s="62">
        <v>1.53102820842287E-2</v>
      </c>
      <c r="BC2895" s="108">
        <v>-24.7757780695392</v>
      </c>
      <c r="BD2895" s="22">
        <v>43882</v>
      </c>
      <c r="BE2895" s="22">
        <v>43910</v>
      </c>
      <c r="BF2895" s="24"/>
      <c r="BG2895" s="22"/>
    </row>
    <row r="2896" spans="2:59" x14ac:dyDescent="0.25">
      <c r="B2896" s="17" t="s">
        <v>2910</v>
      </c>
      <c r="C2896" s="17" t="s">
        <v>7176</v>
      </c>
      <c r="D2896" s="17" t="s">
        <v>3474</v>
      </c>
      <c r="E2896" s="20" t="s">
        <v>7315</v>
      </c>
      <c r="F2896" s="20" t="s">
        <v>7449</v>
      </c>
      <c r="G2896" s="82" t="s">
        <v>7251</v>
      </c>
      <c r="H2896" s="85" t="s">
        <v>7264</v>
      </c>
      <c r="I2896" s="21" t="s">
        <v>7417</v>
      </c>
      <c r="J2896" s="21" t="s">
        <v>9056</v>
      </c>
      <c r="L2896" s="22">
        <v>44015</v>
      </c>
      <c r="M2896" s="98">
        <v>1582.6293000001499</v>
      </c>
      <c r="N2896" s="94">
        <v>1582.6293000001499</v>
      </c>
      <c r="O2896" s="94">
        <v>1743.6153999995399</v>
      </c>
      <c r="P2896" s="62">
        <f t="shared" si="45"/>
        <v>0.90767109535770762</v>
      </c>
      <c r="Q2896" s="22">
        <v>43882</v>
      </c>
      <c r="R2896" s="99">
        <v>118112.704</v>
      </c>
      <c r="S2896" s="99">
        <v>302893.06436767598</v>
      </c>
      <c r="T2896" s="19"/>
      <c r="U2896" s="23">
        <v>3.01740938084549E-4</v>
      </c>
      <c r="V2896" s="63">
        <v>-0.52784719300689198</v>
      </c>
      <c r="W2896" s="23">
        <v>6.3737077238329207E-2</v>
      </c>
      <c r="X2896" s="63">
        <v>-3.2290622408327199</v>
      </c>
      <c r="Y2896" s="23">
        <v>-5.5738555278367102E-2</v>
      </c>
      <c r="Z2896" s="63">
        <v>7.6267478527443</v>
      </c>
      <c r="AA2896" s="23">
        <v>6.0254800786424298E-2</v>
      </c>
      <c r="AB2896" s="63">
        <v>22.932095788302799</v>
      </c>
      <c r="AC2896" s="23">
        <v>0.104274487441289</v>
      </c>
      <c r="AD2896" s="63">
        <v>30.494745991658402</v>
      </c>
      <c r="AE2896" s="23">
        <v>0.102617235736107</v>
      </c>
      <c r="AF2896" s="64">
        <v>22.455065157584599</v>
      </c>
      <c r="AG2896" s="23">
        <v>3.9394983195961703E-3</v>
      </c>
      <c r="AH2896" s="63">
        <v>-5.70087596879603</v>
      </c>
      <c r="AI2896" s="23">
        <v>-3.7046143534098498E-2</v>
      </c>
      <c r="AJ2896" s="63">
        <v>6.3814986187935601</v>
      </c>
      <c r="AK2896" s="23">
        <v>0.58262930000084501</v>
      </c>
      <c r="AL2896" s="23">
        <v>2.91305694499897E-2</v>
      </c>
      <c r="AM2896" s="63">
        <v>-82.276561224949504</v>
      </c>
      <c r="AN2896" s="19"/>
      <c r="AO2896" s="26">
        <v>3.1616179314369199E-2</v>
      </c>
      <c r="AP2896" s="26">
        <v>-4.39778711761755E-2</v>
      </c>
      <c r="AQ2896" s="26">
        <v>6.8364423181264997E-2</v>
      </c>
      <c r="AR2896" s="26">
        <v>-0.131274147375807</v>
      </c>
      <c r="AS2896" s="24">
        <v>7</v>
      </c>
      <c r="AT2896" s="24">
        <v>5</v>
      </c>
      <c r="AU2896" s="24">
        <v>7</v>
      </c>
      <c r="AV2896" s="25">
        <v>5</v>
      </c>
      <c r="AW2896" s="19"/>
      <c r="AX2896" s="29">
        <v>0.148549930299778</v>
      </c>
      <c r="AY2896" s="30">
        <v>0.15283135465119799</v>
      </c>
      <c r="AZ2896" s="30">
        <v>0.75949722237874095</v>
      </c>
      <c r="BA2896" s="30">
        <v>0.21478732516743501</v>
      </c>
      <c r="BB2896" s="62">
        <v>1.53139650898993E-2</v>
      </c>
      <c r="BC2896" s="108">
        <v>-24.652340189262802</v>
      </c>
      <c r="BD2896" s="22">
        <v>43882</v>
      </c>
      <c r="BE2896" s="22">
        <v>43910</v>
      </c>
      <c r="BF2896" s="24"/>
      <c r="BG2896" s="22"/>
    </row>
    <row r="2897" spans="2:59" x14ac:dyDescent="0.25">
      <c r="B2897" s="17" t="s">
        <v>2911</v>
      </c>
      <c r="C2897" s="17" t="s">
        <v>7177</v>
      </c>
      <c r="D2897" s="17" t="s">
        <v>3474</v>
      </c>
      <c r="E2897" s="20" t="s">
        <v>7291</v>
      </c>
      <c r="F2897" s="20" t="s">
        <v>7449</v>
      </c>
      <c r="G2897" s="82" t="s">
        <v>7251</v>
      </c>
      <c r="H2897" s="85" t="s">
        <v>7264</v>
      </c>
      <c r="I2897" s="21" t="s">
        <v>7417</v>
      </c>
      <c r="J2897" s="21" t="s">
        <v>9057</v>
      </c>
      <c r="L2897" s="22">
        <v>44015</v>
      </c>
      <c r="M2897" s="98">
        <v>1192.6663000006199</v>
      </c>
      <c r="N2897" s="94">
        <v>1192.6663000006199</v>
      </c>
      <c r="O2897" s="94">
        <v>1326.7006999999301</v>
      </c>
      <c r="P2897" s="62">
        <f t="shared" si="45"/>
        <v>0.89897163693415005</v>
      </c>
      <c r="Q2897" s="22">
        <v>43882</v>
      </c>
      <c r="R2897" s="99">
        <v>205002.58499999999</v>
      </c>
      <c r="S2897" s="99">
        <v>324922.42881249997</v>
      </c>
      <c r="T2897" s="19"/>
      <c r="U2897" s="23">
        <v>2.2928684120415699E-4</v>
      </c>
      <c r="V2897" s="63">
        <v>-0.53509260269493097</v>
      </c>
      <c r="W2897" s="23">
        <v>6.14288016749924E-2</v>
      </c>
      <c r="X2897" s="63">
        <v>-3.4598897971664</v>
      </c>
      <c r="Y2897" s="23">
        <v>-6.8101317055188695E-2</v>
      </c>
      <c r="Z2897" s="63">
        <v>6.3904716750621402</v>
      </c>
      <c r="AA2897" s="23">
        <v>3.2486812200659201E-2</v>
      </c>
      <c r="AB2897" s="63">
        <v>20.155296929733598</v>
      </c>
      <c r="AC2897" s="23">
        <v>4.7228834966517801E-2</v>
      </c>
      <c r="AD2897" s="63">
        <v>24.790180744195801</v>
      </c>
      <c r="AE2897" s="23">
        <v>1.8308816786884601E-2</v>
      </c>
      <c r="AF2897" s="64">
        <v>14.024223262647901</v>
      </c>
      <c r="AG2897" s="23">
        <v>3.72137247177307E-3</v>
      </c>
      <c r="AH2897" s="63">
        <v>-5.7226885535783403</v>
      </c>
      <c r="AI2897" s="23">
        <v>-4.9860661677521401E-2</v>
      </c>
      <c r="AJ2897" s="63">
        <v>5.1000468044512699</v>
      </c>
      <c r="AK2897" s="23">
        <v>0.192666300001438</v>
      </c>
      <c r="AL2897" s="23">
        <v>1.14173399906576E-2</v>
      </c>
      <c r="AM2897" s="63">
        <v>-84.8089843298076</v>
      </c>
      <c r="AN2897" s="19"/>
      <c r="AO2897" s="26">
        <v>3.1541486556307098E-2</v>
      </c>
      <c r="AP2897" s="26">
        <v>-4.40470515077322E-2</v>
      </c>
      <c r="AQ2897" s="26">
        <v>6.6039768438713495E-2</v>
      </c>
      <c r="AR2897" s="26">
        <v>-0.13322195328335501</v>
      </c>
      <c r="AS2897" s="24">
        <v>7</v>
      </c>
      <c r="AT2897" s="24">
        <v>5</v>
      </c>
      <c r="AU2897" s="24">
        <v>7</v>
      </c>
      <c r="AV2897" s="25">
        <v>5</v>
      </c>
      <c r="AW2897" s="19"/>
      <c r="AX2897" s="29">
        <v>0.148523095133132</v>
      </c>
      <c r="AY2897" s="30">
        <v>-1.73125297753529E-2</v>
      </c>
      <c r="AZ2897" s="30">
        <v>0.65743100592771997</v>
      </c>
      <c r="BA2897" s="30">
        <v>-2.41617521813851E-2</v>
      </c>
      <c r="BB2897" s="62">
        <v>1.5309537226985401E-2</v>
      </c>
      <c r="BC2897" s="108">
        <v>-24.8049541242071</v>
      </c>
      <c r="BD2897" s="22">
        <v>43882</v>
      </c>
      <c r="BE2897" s="22">
        <v>43910</v>
      </c>
      <c r="BF2897" s="24"/>
      <c r="BG2897" s="22"/>
    </row>
    <row r="2898" spans="2:59" x14ac:dyDescent="0.25">
      <c r="B2898" s="17" t="s">
        <v>2912</v>
      </c>
      <c r="C2898" s="17" t="s">
        <v>7178</v>
      </c>
      <c r="D2898" s="17" t="s">
        <v>3474</v>
      </c>
      <c r="E2898" s="20" t="s">
        <v>7294</v>
      </c>
      <c r="F2898" s="20" t="s">
        <v>7449</v>
      </c>
      <c r="G2898" s="82" t="s">
        <v>7251</v>
      </c>
      <c r="H2898" s="85" t="s">
        <v>7264</v>
      </c>
      <c r="I2898" s="21" t="s">
        <v>7417</v>
      </c>
      <c r="J2898" s="21" t="s">
        <v>9058</v>
      </c>
      <c r="L2898" s="22">
        <v>44015</v>
      </c>
      <c r="M2898" s="98">
        <v>1457.3862999994301</v>
      </c>
      <c r="N2898" s="94">
        <v>1457.3862999994301</v>
      </c>
      <c r="O2898" s="94">
        <v>1602.1351999994399</v>
      </c>
      <c r="P2898" s="62">
        <f t="shared" si="45"/>
        <v>0.90965250623039773</v>
      </c>
      <c r="Q2898" s="22">
        <v>43882</v>
      </c>
      <c r="R2898" s="99">
        <v>3438484.5129999998</v>
      </c>
      <c r="S2898" s="99">
        <v>3271791.06758594</v>
      </c>
      <c r="T2898" s="19"/>
      <c r="U2898" s="23">
        <v>3.1820493859413502E-4</v>
      </c>
      <c r="V2898" s="63">
        <v>-0.52620079295593303</v>
      </c>
      <c r="W2898" s="23">
        <v>6.4260420414939304E-2</v>
      </c>
      <c r="X2898" s="63">
        <v>-3.1767279231717098</v>
      </c>
      <c r="Y2898" s="23">
        <v>-5.29166205269576E-2</v>
      </c>
      <c r="Z2898" s="63">
        <v>7.9089413278852598</v>
      </c>
      <c r="AA2898" s="23">
        <v>6.6645085698837606E-2</v>
      </c>
      <c r="AB2898" s="63">
        <v>23.571124279551402</v>
      </c>
      <c r="AC2898" s="23">
        <v>0.117616474499373</v>
      </c>
      <c r="AD2898" s="63">
        <v>31.828944697481301</v>
      </c>
      <c r="AE2898" s="23">
        <v>0.122672410678206</v>
      </c>
      <c r="AF2898" s="64">
        <v>24.460582651780001</v>
      </c>
      <c r="AG2898" s="23">
        <v>3.9889197814773096E-3</v>
      </c>
      <c r="AH2898" s="63">
        <v>-5.6959338226079099</v>
      </c>
      <c r="AI2898" s="23">
        <v>-3.4120763611099399E-2</v>
      </c>
      <c r="AJ2898" s="63">
        <v>6.6740366110971099</v>
      </c>
      <c r="AK2898" s="23">
        <v>0.45738629999861602</v>
      </c>
      <c r="AL2898" s="23">
        <v>5.6329843482671997E-2</v>
      </c>
      <c r="AM2898" s="63">
        <v>32.934350528346798</v>
      </c>
      <c r="AN2898" s="19"/>
      <c r="AO2898" s="26">
        <v>3.16331037120108E-2</v>
      </c>
      <c r="AP2898" s="26">
        <v>-4.3962161909803399E-2</v>
      </c>
      <c r="AQ2898" s="26">
        <v>6.8891452614479903E-2</v>
      </c>
      <c r="AR2898" s="26">
        <v>-0.13083249055853199</v>
      </c>
      <c r="AS2898" s="24">
        <v>7</v>
      </c>
      <c r="AT2898" s="24">
        <v>5</v>
      </c>
      <c r="AU2898" s="24">
        <v>7</v>
      </c>
      <c r="AV2898" s="25">
        <v>5</v>
      </c>
      <c r="AW2898" s="19"/>
      <c r="AX2898" s="29">
        <v>0.14855679711661701</v>
      </c>
      <c r="AY2898" s="30">
        <v>0.191956555089519</v>
      </c>
      <c r="AZ2898" s="30">
        <v>0.78296401335228405</v>
      </c>
      <c r="BA2898" s="30">
        <v>0.27019985286688097</v>
      </c>
      <c r="BB2898" s="62">
        <v>1.5315049879100101E-2</v>
      </c>
      <c r="BC2898" s="108">
        <v>-24.617735132429502</v>
      </c>
      <c r="BD2898" s="22">
        <v>43882</v>
      </c>
      <c r="BE2898" s="22">
        <v>43910</v>
      </c>
      <c r="BF2898" s="24"/>
      <c r="BG2898" s="22"/>
    </row>
    <row r="2899" spans="2:59" x14ac:dyDescent="0.25">
      <c r="B2899" s="17" t="s">
        <v>2913</v>
      </c>
      <c r="C2899" s="17" t="s">
        <v>7179</v>
      </c>
      <c r="D2899" s="17" t="s">
        <v>3475</v>
      </c>
      <c r="E2899" s="20" t="s">
        <v>7289</v>
      </c>
      <c r="F2899" s="20" t="s">
        <v>7449</v>
      </c>
      <c r="G2899" s="82" t="s">
        <v>7251</v>
      </c>
      <c r="H2899" s="85" t="s">
        <v>7263</v>
      </c>
      <c r="I2899" s="21" t="s">
        <v>7417</v>
      </c>
      <c r="J2899" s="21" t="s">
        <v>9059</v>
      </c>
      <c r="L2899" s="22">
        <v>44015</v>
      </c>
      <c r="M2899" s="98">
        <v>1177.8208000008001</v>
      </c>
      <c r="N2899" s="94">
        <v>1177.8208000008001</v>
      </c>
      <c r="O2899" s="94">
        <v>1182.10689999908</v>
      </c>
      <c r="P2899" s="62">
        <f t="shared" si="45"/>
        <v>0.99637418578786463</v>
      </c>
      <c r="Q2899" s="22">
        <v>44005</v>
      </c>
      <c r="R2899" s="99">
        <v>17675.702000000001</v>
      </c>
      <c r="S2899" s="99">
        <v>1617.4977049808499</v>
      </c>
      <c r="T2899" s="19"/>
      <c r="U2899" s="23">
        <v>1.9302076725580299E-4</v>
      </c>
      <c r="V2899" s="63">
        <v>-0.53871921008976598</v>
      </c>
      <c r="W2899" s="23">
        <v>3.5477352521411397E-2</v>
      </c>
      <c r="X2899" s="63">
        <v>-6.0550347125244999</v>
      </c>
      <c r="Y2899" s="23">
        <v>4.6520748697730603E-2</v>
      </c>
      <c r="Z2899" s="63">
        <v>17.852678250346798</v>
      </c>
      <c r="AA2899" s="23">
        <v>4.6520748697730603E-2</v>
      </c>
      <c r="AB2899" s="63">
        <v>21.558690579433499</v>
      </c>
      <c r="AC2899" s="23">
        <v>8.3196840189048105E-2</v>
      </c>
      <c r="AD2899" s="63">
        <v>28.386981266434301</v>
      </c>
      <c r="AE2899" s="23">
        <v>7.2074970012181397E-2</v>
      </c>
      <c r="AF2899" s="64">
        <v>19.400838585192101</v>
      </c>
      <c r="AG2899" s="23">
        <v>1.38897969554819E-3</v>
      </c>
      <c r="AH2899" s="63">
        <v>-5.9559278312008201</v>
      </c>
      <c r="AI2899" s="23">
        <v>4.6520748697730603E-2</v>
      </c>
      <c r="AJ2899" s="63">
        <v>14.7381878419837</v>
      </c>
      <c r="AK2899" s="23">
        <v>0.184218183472694</v>
      </c>
      <c r="AL2899" s="23">
        <v>3.70568332837138E-2</v>
      </c>
      <c r="AM2899" s="63">
        <v>0.35418162986752599</v>
      </c>
      <c r="AN2899" s="19"/>
      <c r="AO2899" s="26">
        <v>1.7024205120833399E-2</v>
      </c>
      <c r="AP2899" s="26">
        <v>-6.1056863141857303E-3</v>
      </c>
      <c r="AQ2899" s="26">
        <v>2.61620985747868E-2</v>
      </c>
      <c r="AR2899" s="26">
        <v>0</v>
      </c>
      <c r="AS2899" s="24">
        <v>3</v>
      </c>
      <c r="AT2899" s="24">
        <v>0</v>
      </c>
      <c r="AU2899" s="24">
        <v>7</v>
      </c>
      <c r="AV2899" s="25">
        <v>5</v>
      </c>
      <c r="AW2899" s="19"/>
      <c r="AX2899" s="29">
        <v>2.85301111183799E-2</v>
      </c>
      <c r="AY2899" s="30">
        <v>0.60715138915748001</v>
      </c>
      <c r="AZ2899" s="30">
        <v>0.66080489796422603</v>
      </c>
      <c r="BA2899" s="30">
        <v>1.5430132409128401</v>
      </c>
      <c r="BB2899" s="62">
        <v>2.9609615995150299E-3</v>
      </c>
      <c r="BC2899" s="108">
        <v>-1.23418403000687</v>
      </c>
      <c r="BD2899" s="22">
        <v>43979</v>
      </c>
      <c r="BE2899" s="22">
        <v>43998</v>
      </c>
      <c r="BF2899" s="24">
        <v>14</v>
      </c>
      <c r="BG2899" s="22">
        <v>43999</v>
      </c>
    </row>
    <row r="2900" spans="2:59" x14ac:dyDescent="0.25">
      <c r="B2900" s="17" t="s">
        <v>2914</v>
      </c>
      <c r="C2900" s="17" t="s">
        <v>7180</v>
      </c>
      <c r="D2900" s="17" t="s">
        <v>3475</v>
      </c>
      <c r="E2900" s="20" t="s">
        <v>7315</v>
      </c>
      <c r="F2900" s="20" t="s">
        <v>7449</v>
      </c>
      <c r="G2900" s="82" t="s">
        <v>7251</v>
      </c>
      <c r="H2900" s="85" t="s">
        <v>7263</v>
      </c>
      <c r="I2900" s="21" t="s">
        <v>7417</v>
      </c>
      <c r="J2900" s="21" t="s">
        <v>9060</v>
      </c>
      <c r="L2900" s="22">
        <v>44015</v>
      </c>
      <c r="M2900" s="98">
        <v>1178.8586999997499</v>
      </c>
      <c r="N2900" s="94">
        <v>1178.8586999997499</v>
      </c>
      <c r="O2900" s="94">
        <v>1234.9359000008601</v>
      </c>
      <c r="P2900" s="62">
        <f t="shared" si="45"/>
        <v>0.95459100346740977</v>
      </c>
      <c r="Q2900" s="22">
        <v>43874</v>
      </c>
      <c r="R2900" s="99">
        <v>14437.874</v>
      </c>
      <c r="S2900" s="99">
        <v>16543.154666671799</v>
      </c>
      <c r="T2900" s="19"/>
      <c r="U2900" s="23">
        <v>2.29936218602234E-4</v>
      </c>
      <c r="V2900" s="63">
        <v>-0.53502766495512299</v>
      </c>
      <c r="W2900" s="23">
        <v>3.6624125688831603E-2</v>
      </c>
      <c r="X2900" s="63">
        <v>-5.9403573957824802</v>
      </c>
      <c r="Y2900" s="23">
        <v>-2.6207412120129399E-2</v>
      </c>
      <c r="Z2900" s="63">
        <v>10.5798621685681</v>
      </c>
      <c r="AA2900" s="23">
        <v>3.42180335028388E-2</v>
      </c>
      <c r="AB2900" s="63">
        <v>20.328419059951599</v>
      </c>
      <c r="AC2900" s="23">
        <v>8.4600216652761406E-2</v>
      </c>
      <c r="AD2900" s="63">
        <v>28.527318912820199</v>
      </c>
      <c r="AE2900" s="23">
        <v>8.8040201952098898E-2</v>
      </c>
      <c r="AF2900" s="64">
        <v>20.997361779183802</v>
      </c>
      <c r="AG2900" s="23">
        <v>1.50013647908054E-3</v>
      </c>
      <c r="AH2900" s="63">
        <v>-5.9448121528475903</v>
      </c>
      <c r="AI2900" s="23">
        <v>-1.3603362283902199E-2</v>
      </c>
      <c r="AJ2900" s="63">
        <v>8.7257767438131904</v>
      </c>
      <c r="AK2900" s="23">
        <v>0.178858699999109</v>
      </c>
      <c r="AL2900" s="23">
        <v>3.6585587406079902E-2</v>
      </c>
      <c r="AM2900" s="63">
        <v>4.5781583577918399</v>
      </c>
      <c r="AN2900" s="19"/>
      <c r="AO2900" s="26">
        <v>1.7061705841115299E-2</v>
      </c>
      <c r="AP2900" s="26">
        <v>-2.3499419682593701E-2</v>
      </c>
      <c r="AQ2900" s="26">
        <v>4.0146664447092903E-2</v>
      </c>
      <c r="AR2900" s="26">
        <v>-8.5263401149859405E-2</v>
      </c>
      <c r="AS2900" s="24">
        <v>9</v>
      </c>
      <c r="AT2900" s="24">
        <v>3</v>
      </c>
      <c r="AU2900" s="24">
        <v>7</v>
      </c>
      <c r="AV2900" s="25">
        <v>5</v>
      </c>
      <c r="AW2900" s="19"/>
      <c r="AX2900" s="29">
        <v>8.53663884213893E-2</v>
      </c>
      <c r="AY2900" s="30">
        <v>-2.0252670304728299E-2</v>
      </c>
      <c r="AZ2900" s="30">
        <v>0.63363354771900005</v>
      </c>
      <c r="BA2900" s="30">
        <v>-2.72449591290638E-2</v>
      </c>
      <c r="BB2900" s="62">
        <v>8.7972715450450809E-3</v>
      </c>
      <c r="BC2900" s="108">
        <v>-14.292336954618801</v>
      </c>
      <c r="BD2900" s="22">
        <v>43874</v>
      </c>
      <c r="BE2900" s="22">
        <v>43914</v>
      </c>
      <c r="BF2900" s="24"/>
      <c r="BG2900" s="22"/>
    </row>
    <row r="2901" spans="2:59" x14ac:dyDescent="0.25">
      <c r="B2901" s="17" t="s">
        <v>2915</v>
      </c>
      <c r="C2901" s="17" t="s">
        <v>7181</v>
      </c>
      <c r="D2901" s="17" t="s">
        <v>3475</v>
      </c>
      <c r="E2901" s="20" t="s">
        <v>7291</v>
      </c>
      <c r="F2901" s="20" t="s">
        <v>7449</v>
      </c>
      <c r="G2901" s="82" t="s">
        <v>7251</v>
      </c>
      <c r="H2901" s="85" t="s">
        <v>7263</v>
      </c>
      <c r="I2901" s="21" t="s">
        <v>7417</v>
      </c>
      <c r="J2901" s="21" t="s">
        <v>9061</v>
      </c>
      <c r="L2901" s="22">
        <v>44015</v>
      </c>
      <c r="M2901" s="98">
        <v>1076.87350000069</v>
      </c>
      <c r="N2901" s="94">
        <v>1076.87350000069</v>
      </c>
      <c r="O2901" s="94">
        <v>1137.29059999995</v>
      </c>
      <c r="P2901" s="62">
        <f t="shared" si="45"/>
        <v>0.9468762865012138</v>
      </c>
      <c r="Q2901" s="22">
        <v>43847</v>
      </c>
      <c r="R2901" s="99">
        <v>118324.626</v>
      </c>
      <c r="S2901" s="99">
        <v>107646.668685791</v>
      </c>
      <c r="T2901" s="19"/>
      <c r="U2901" s="23">
        <v>1.7247339565074101E-4</v>
      </c>
      <c r="V2901" s="63">
        <v>-0.54077394725027295</v>
      </c>
      <c r="W2901" s="23">
        <v>3.48407522615162E-2</v>
      </c>
      <c r="X2901" s="63">
        <v>-6.1186947385140202</v>
      </c>
      <c r="Y2901" s="23">
        <v>-3.63240239521474E-2</v>
      </c>
      <c r="Z2901" s="63">
        <v>9.5682009853626404</v>
      </c>
      <c r="AA2901" s="23">
        <v>1.2694969032963899E-2</v>
      </c>
      <c r="AB2901" s="63">
        <v>18.176112612942202</v>
      </c>
      <c r="AC2901" s="23">
        <v>3.9957404058441198E-2</v>
      </c>
      <c r="AD2901" s="63">
        <v>24.063037653366301</v>
      </c>
      <c r="AE2901" s="23">
        <v>2.15789071262407E-2</v>
      </c>
      <c r="AF2901" s="64">
        <v>14.3512322965835</v>
      </c>
      <c r="AG2901" s="23">
        <v>1.3275424935272899E-3</v>
      </c>
      <c r="AH2901" s="63">
        <v>-5.9620715514029099</v>
      </c>
      <c r="AI2901" s="23">
        <v>-2.40194638990943E-2</v>
      </c>
      <c r="AJ2901" s="63">
        <v>7.6841665822939804</v>
      </c>
      <c r="AK2901" s="23">
        <v>7.6873500000147005E-2</v>
      </c>
      <c r="AL2901" s="23">
        <v>1.5714175648099599E-2</v>
      </c>
      <c r="AM2901" s="63">
        <v>-8.8299446592136501</v>
      </c>
      <c r="AN2901" s="19"/>
      <c r="AO2901" s="26">
        <v>1.70034367365588E-2</v>
      </c>
      <c r="AP2901" s="26">
        <v>-2.3555356389806499E-2</v>
      </c>
      <c r="AQ2901" s="26">
        <v>3.8357900302799001E-2</v>
      </c>
      <c r="AR2901" s="26">
        <v>-8.6888997420901407E-2</v>
      </c>
      <c r="AS2901" s="24">
        <v>8</v>
      </c>
      <c r="AT2901" s="24">
        <v>4</v>
      </c>
      <c r="AU2901" s="24">
        <v>7</v>
      </c>
      <c r="AV2901" s="25">
        <v>5</v>
      </c>
      <c r="AW2901" s="19"/>
      <c r="AX2901" s="29">
        <v>8.5338377572625204E-2</v>
      </c>
      <c r="AY2901" s="30">
        <v>-0.24981942381191399</v>
      </c>
      <c r="AZ2901" s="30">
        <v>0.55755408906225101</v>
      </c>
      <c r="BA2901" s="30">
        <v>-0.33315224203443</v>
      </c>
      <c r="BB2901" s="62">
        <v>8.7937005308503999E-3</v>
      </c>
      <c r="BC2901" s="108">
        <v>-14.4908609989361</v>
      </c>
      <c r="BD2901" s="22">
        <v>43847</v>
      </c>
      <c r="BE2901" s="22">
        <v>43914</v>
      </c>
      <c r="BF2901" s="24"/>
      <c r="BG2901" s="22"/>
    </row>
    <row r="2902" spans="2:59" x14ac:dyDescent="0.25">
      <c r="B2902" s="17" t="s">
        <v>2916</v>
      </c>
      <c r="C2902" s="17" t="s">
        <v>7182</v>
      </c>
      <c r="D2902" s="17" t="s">
        <v>3475</v>
      </c>
      <c r="E2902" s="20" t="s">
        <v>7370</v>
      </c>
      <c r="F2902" s="20" t="s">
        <v>7449</v>
      </c>
      <c r="G2902" s="82" t="s">
        <v>7251</v>
      </c>
      <c r="H2902" s="85" t="s">
        <v>7263</v>
      </c>
      <c r="I2902" s="21" t="s">
        <v>7417</v>
      </c>
      <c r="J2902" s="21" t="s">
        <v>9062</v>
      </c>
      <c r="L2902" s="22">
        <v>44015</v>
      </c>
      <c r="M2902" s="98">
        <v>976.36980000045196</v>
      </c>
      <c r="N2902" s="94">
        <v>976.36980000045196</v>
      </c>
      <c r="O2902" s="94">
        <v>976.36980000045196</v>
      </c>
      <c r="P2902" s="62">
        <f t="shared" si="45"/>
        <v>1</v>
      </c>
      <c r="Q2902" s="22">
        <v>44015</v>
      </c>
      <c r="R2902" s="99">
        <v>0</v>
      </c>
      <c r="S2902" s="99">
        <v>0</v>
      </c>
      <c r="T2902" s="19"/>
      <c r="U2902" s="23">
        <v>0</v>
      </c>
      <c r="V2902" s="63">
        <v>-0.55802128681534702</v>
      </c>
      <c r="W2902" s="23">
        <v>0</v>
      </c>
      <c r="X2902" s="63">
        <v>-9.6027699646656401</v>
      </c>
      <c r="Y2902" s="23">
        <v>0</v>
      </c>
      <c r="Z2902" s="63">
        <v>13.200603380581001</v>
      </c>
      <c r="AA2902" s="23">
        <v>0</v>
      </c>
      <c r="AB2902" s="63">
        <v>16.906615709653099</v>
      </c>
      <c r="AC2902" s="23">
        <v>-4.2731708681458301E-3</v>
      </c>
      <c r="AD2902" s="63">
        <v>19.639980160718601</v>
      </c>
      <c r="AE2902" s="23"/>
      <c r="AF2902" s="64"/>
      <c r="AG2902" s="23">
        <v>0</v>
      </c>
      <c r="AH2902" s="63">
        <v>-6.0948258007556397</v>
      </c>
      <c r="AI2902" s="23">
        <v>0</v>
      </c>
      <c r="AJ2902" s="63">
        <v>10.0861129722034</v>
      </c>
      <c r="AK2902" s="23">
        <v>-2.3630199999388399E-2</v>
      </c>
      <c r="AL2902" s="23">
        <v>-8.6957330377117597E-3</v>
      </c>
      <c r="AM2902" s="63">
        <v>19.772218077123402</v>
      </c>
      <c r="AN2902" s="19"/>
      <c r="AO2902" s="26">
        <v>0</v>
      </c>
      <c r="AP2902" s="26">
        <v>0</v>
      </c>
      <c r="AQ2902" s="26">
        <v>0</v>
      </c>
      <c r="AR2902" s="26">
        <v>0</v>
      </c>
      <c r="AS2902" s="24">
        <v>0</v>
      </c>
      <c r="AT2902" s="24">
        <v>0</v>
      </c>
      <c r="AU2902" s="24">
        <v>7</v>
      </c>
      <c r="AV2902" s="25">
        <v>5</v>
      </c>
      <c r="AW2902" s="19"/>
      <c r="AX2902" s="29">
        <v>0</v>
      </c>
      <c r="AY2902" s="30">
        <v>-117.30290601181299</v>
      </c>
      <c r="AZ2902" s="30">
        <v>0.49454942444708599</v>
      </c>
      <c r="BA2902" s="30">
        <v>-15.970516849556599</v>
      </c>
      <c r="BB2902" s="62">
        <v>0</v>
      </c>
      <c r="BC2902" s="108">
        <v>0</v>
      </c>
      <c r="BD2902" s="22">
        <v>43650</v>
      </c>
      <c r="BE2902" s="22"/>
      <c r="BF2902" s="24"/>
      <c r="BG2902" s="22"/>
    </row>
    <row r="2903" spans="2:59" x14ac:dyDescent="0.25">
      <c r="B2903" s="17" t="s">
        <v>2917</v>
      </c>
      <c r="C2903" s="17" t="s">
        <v>7183</v>
      </c>
      <c r="D2903" s="17" t="s">
        <v>3475</v>
      </c>
      <c r="E2903" s="20" t="s">
        <v>7294</v>
      </c>
      <c r="F2903" s="20" t="s">
        <v>7449</v>
      </c>
      <c r="G2903" s="82" t="s">
        <v>7251</v>
      </c>
      <c r="H2903" s="85" t="s">
        <v>7263</v>
      </c>
      <c r="I2903" s="21" t="s">
        <v>7417</v>
      </c>
      <c r="J2903" s="21" t="s">
        <v>9063</v>
      </c>
      <c r="L2903" s="22">
        <v>44015</v>
      </c>
      <c r="M2903" s="98">
        <v>1216.2934000007799</v>
      </c>
      <c r="N2903" s="94">
        <v>1216.2934000007799</v>
      </c>
      <c r="O2903" s="94">
        <v>1271.20879999921</v>
      </c>
      <c r="P2903" s="62">
        <f t="shared" si="45"/>
        <v>0.95680064518239316</v>
      </c>
      <c r="Q2903" s="22">
        <v>43874</v>
      </c>
      <c r="R2903" s="99">
        <v>4851870.0080000004</v>
      </c>
      <c r="S2903" s="99">
        <v>3046704.2350507798</v>
      </c>
      <c r="T2903" s="19"/>
      <c r="U2903" s="23">
        <v>2.46218320171465E-4</v>
      </c>
      <c r="V2903" s="63">
        <v>-0.53339945479819995</v>
      </c>
      <c r="W2903" s="23">
        <v>3.7133644813366097E-2</v>
      </c>
      <c r="X2903" s="63">
        <v>-5.8894054833290301</v>
      </c>
      <c r="Y2903" s="23">
        <v>-2.3296939576539399E-2</v>
      </c>
      <c r="Z2903" s="63">
        <v>10.870909422927101</v>
      </c>
      <c r="AA2903" s="23">
        <v>4.0451214224958697E-2</v>
      </c>
      <c r="AB2903" s="63">
        <v>20.9517371321563</v>
      </c>
      <c r="AC2903" s="23">
        <v>9.7704437843349298E-2</v>
      </c>
      <c r="AD2903" s="63">
        <v>29.8377410318644</v>
      </c>
      <c r="AE2903" s="23">
        <v>0.10781554766625</v>
      </c>
      <c r="AF2903" s="64">
        <v>22.974896350584501</v>
      </c>
      <c r="AG2903" s="23">
        <v>1.5491446447413199E-3</v>
      </c>
      <c r="AH2903" s="63">
        <v>-5.9399113362815097</v>
      </c>
      <c r="AI2903" s="23">
        <v>-1.06064893916482E-2</v>
      </c>
      <c r="AJ2903" s="63">
        <v>9.02546403303859</v>
      </c>
      <c r="AK2903" s="23">
        <v>0.216293400000723</v>
      </c>
      <c r="AL2903" s="23">
        <v>4.7605114496036501E-2</v>
      </c>
      <c r="AM2903" s="63">
        <v>15.978721991268699</v>
      </c>
      <c r="AN2903" s="19"/>
      <c r="AO2903" s="26">
        <v>1.7078405406209599E-2</v>
      </c>
      <c r="AP2903" s="26">
        <v>-2.3483335447053801E-2</v>
      </c>
      <c r="AQ2903" s="26">
        <v>4.0658678333784302E-2</v>
      </c>
      <c r="AR2903" s="26">
        <v>-8.4798291816696306E-2</v>
      </c>
      <c r="AS2903" s="24">
        <v>9</v>
      </c>
      <c r="AT2903" s="24">
        <v>3</v>
      </c>
      <c r="AU2903" s="24">
        <v>7</v>
      </c>
      <c r="AV2903" s="25">
        <v>5</v>
      </c>
      <c r="AW2903" s="19"/>
      <c r="AX2903" s="29">
        <v>8.53755585075123E-2</v>
      </c>
      <c r="AY2903" s="30">
        <v>4.6170666510477097E-2</v>
      </c>
      <c r="AZ2903" s="30">
        <v>0.65564860172344197</v>
      </c>
      <c r="BA2903" s="30">
        <v>6.22662225291606E-2</v>
      </c>
      <c r="BB2903" s="62">
        <v>8.7984132060046193E-3</v>
      </c>
      <c r="BC2903" s="108">
        <v>-14.236064130353</v>
      </c>
      <c r="BD2903" s="22">
        <v>43874</v>
      </c>
      <c r="BE2903" s="22">
        <v>43914</v>
      </c>
      <c r="BF2903" s="24"/>
      <c r="BG2903" s="22"/>
    </row>
    <row r="2904" spans="2:59" x14ac:dyDescent="0.25">
      <c r="B2904" s="17" t="s">
        <v>2918</v>
      </c>
      <c r="C2904" s="17" t="s">
        <v>7184</v>
      </c>
      <c r="D2904" s="17" t="s">
        <v>3476</v>
      </c>
      <c r="E2904" s="20" t="s">
        <v>7289</v>
      </c>
      <c r="F2904" s="20" t="s">
        <v>7449</v>
      </c>
      <c r="G2904" s="82" t="s">
        <v>7253</v>
      </c>
      <c r="H2904" s="85" t="s">
        <v>7261</v>
      </c>
      <c r="I2904" s="21" t="s">
        <v>7417</v>
      </c>
      <c r="J2904" s="21" t="s">
        <v>9064</v>
      </c>
      <c r="L2904" s="22">
        <v>44015</v>
      </c>
      <c r="M2904" s="98">
        <v>1537.7361999992299</v>
      </c>
      <c r="N2904" s="94">
        <v>1537.7361999992299</v>
      </c>
      <c r="O2904" s="94">
        <v>1632.73000000045</v>
      </c>
      <c r="P2904" s="62">
        <f t="shared" si="45"/>
        <v>0.9418190392770428</v>
      </c>
      <c r="Q2904" s="22">
        <v>43747</v>
      </c>
      <c r="R2904" s="99">
        <v>781830.27899999998</v>
      </c>
      <c r="S2904" s="99">
        <v>1197188.3820761701</v>
      </c>
      <c r="T2904" s="19"/>
      <c r="U2904" s="23">
        <v>5.4968099902907895E-4</v>
      </c>
      <c r="V2904" s="63">
        <v>-0.50305318691243905</v>
      </c>
      <c r="W2904" s="23">
        <v>1.6267828577838401E-3</v>
      </c>
      <c r="X2904" s="63">
        <v>-9.44009167888726</v>
      </c>
      <c r="Y2904" s="23">
        <v>-5.7933785083150698E-3</v>
      </c>
      <c r="Z2904" s="63">
        <v>12.621265529756799</v>
      </c>
      <c r="AA2904" s="23">
        <v>-2.8426434746506898E-2</v>
      </c>
      <c r="AB2904" s="63">
        <v>14.063972235002399</v>
      </c>
      <c r="AC2904" s="23">
        <v>3.3849591569378397E-2</v>
      </c>
      <c r="AD2904" s="63">
        <v>23.4522564044746</v>
      </c>
      <c r="AE2904" s="23">
        <v>5.39158078372566E-2</v>
      </c>
      <c r="AF2904" s="64">
        <v>17.584922367677802</v>
      </c>
      <c r="AG2904" s="23">
        <v>-1.1866353524965199E-3</v>
      </c>
      <c r="AH2904" s="63">
        <v>-6.2134893360053001</v>
      </c>
      <c r="AI2904" s="23">
        <v>-4.83501469352632E-3</v>
      </c>
      <c r="AJ2904" s="63">
        <v>9.6026115028507792</v>
      </c>
      <c r="AK2904" s="23">
        <v>0.53773619999992694</v>
      </c>
      <c r="AL2904" s="23">
        <v>3.3181133168909603E-2</v>
      </c>
      <c r="AM2904" s="63">
        <v>30.0027411390911</v>
      </c>
      <c r="AN2904" s="19"/>
      <c r="AO2904" s="26">
        <v>1.47195240278961E-2</v>
      </c>
      <c r="AP2904" s="26">
        <v>-1.88670149173049E-2</v>
      </c>
      <c r="AQ2904" s="26">
        <v>1.18838159596635E-2</v>
      </c>
      <c r="AR2904" s="26">
        <v>-4.5443660291348401E-2</v>
      </c>
      <c r="AS2904" s="24">
        <v>5</v>
      </c>
      <c r="AT2904" s="24">
        <v>7</v>
      </c>
      <c r="AU2904" s="24">
        <v>6</v>
      </c>
      <c r="AV2904" s="25">
        <v>6</v>
      </c>
      <c r="AW2904" s="19"/>
      <c r="AX2904" s="29">
        <v>4.01071973778016E-2</v>
      </c>
      <c r="AY2904" s="30">
        <v>-1.3842771375857399</v>
      </c>
      <c r="AZ2904" s="30">
        <v>0.39231118072302701</v>
      </c>
      <c r="BA2904" s="30">
        <v>-1.7938636191211099</v>
      </c>
      <c r="BB2904" s="62">
        <v>4.1379742422213896E-3</v>
      </c>
      <c r="BC2904" s="108">
        <v>-8.1332492206129192</v>
      </c>
      <c r="BD2904" s="22">
        <v>43747</v>
      </c>
      <c r="BE2904" s="22">
        <v>43809</v>
      </c>
      <c r="BF2904" s="24"/>
      <c r="BG2904" s="22"/>
    </row>
    <row r="2905" spans="2:59" x14ac:dyDescent="0.25">
      <c r="B2905" s="17" t="s">
        <v>2919</v>
      </c>
      <c r="C2905" s="17" t="s">
        <v>7185</v>
      </c>
      <c r="D2905" s="17" t="s">
        <v>3476</v>
      </c>
      <c r="E2905" s="20" t="s">
        <v>7290</v>
      </c>
      <c r="F2905" s="20" t="s">
        <v>7449</v>
      </c>
      <c r="G2905" s="82" t="s">
        <v>7253</v>
      </c>
      <c r="H2905" s="85" t="s">
        <v>7261</v>
      </c>
      <c r="I2905" s="21" t="s">
        <v>7417</v>
      </c>
      <c r="J2905" s="21" t="s">
        <v>9065</v>
      </c>
      <c r="L2905" s="22">
        <v>44015</v>
      </c>
      <c r="M2905" s="98">
        <v>1713.94209999964</v>
      </c>
      <c r="N2905" s="94">
        <v>1713.94209999964</v>
      </c>
      <c r="O2905" s="94">
        <v>1823.8268999997499</v>
      </c>
      <c r="P2905" s="62">
        <f t="shared" si="45"/>
        <v>0.93975042258663644</v>
      </c>
      <c r="Q2905" s="22">
        <v>43747</v>
      </c>
      <c r="R2905" s="99">
        <v>10196924.151000001</v>
      </c>
      <c r="S2905" s="99">
        <v>10889181.1222344</v>
      </c>
      <c r="T2905" s="19"/>
      <c r="U2905" s="23">
        <v>5.4138473024067902E-4</v>
      </c>
      <c r="V2905" s="63">
        <v>-0.50388281379127897</v>
      </c>
      <c r="W2905" s="23">
        <v>1.38047941982222E-3</v>
      </c>
      <c r="X2905" s="63">
        <v>-9.4647220226906903</v>
      </c>
      <c r="Y2905" s="23">
        <v>-7.27557211848762E-3</v>
      </c>
      <c r="Z2905" s="63">
        <v>12.473046168728599</v>
      </c>
      <c r="AA2905" s="23">
        <v>-3.1341019719548099E-2</v>
      </c>
      <c r="AB2905" s="63">
        <v>13.772513737698301</v>
      </c>
      <c r="AC2905" s="23">
        <v>2.76604698974552E-2</v>
      </c>
      <c r="AD2905" s="63">
        <v>22.833344237267699</v>
      </c>
      <c r="AE2905" s="23">
        <v>4.44683083660493E-2</v>
      </c>
      <c r="AF2905" s="64">
        <v>16.640172420564301</v>
      </c>
      <c r="AG2905" s="23">
        <v>-1.211232546666E-3</v>
      </c>
      <c r="AH2905" s="63">
        <v>-6.2159490554258801</v>
      </c>
      <c r="AI2905" s="23">
        <v>-6.3431537664655497E-3</v>
      </c>
      <c r="AJ2905" s="63">
        <v>9.4517975955532201</v>
      </c>
      <c r="AK2905" s="23">
        <v>0.52316560764331399</v>
      </c>
      <c r="AL2905" s="23">
        <v>3.2435231378258302E-2</v>
      </c>
      <c r="AM2905" s="63">
        <v>28.545681903429799</v>
      </c>
      <c r="AN2905" s="19"/>
      <c r="AO2905" s="26">
        <v>1.47112279064459E-2</v>
      </c>
      <c r="AP2905" s="26">
        <v>-1.88750918214282E-2</v>
      </c>
      <c r="AQ2905" s="26">
        <v>1.1625981791439701E-2</v>
      </c>
      <c r="AR2905" s="26">
        <v>-4.5678961972080302E-2</v>
      </c>
      <c r="AS2905" s="24">
        <v>5</v>
      </c>
      <c r="AT2905" s="24">
        <v>7</v>
      </c>
      <c r="AU2905" s="24">
        <v>6</v>
      </c>
      <c r="AV2905" s="25">
        <v>6</v>
      </c>
      <c r="AW2905" s="19"/>
      <c r="AX2905" s="29">
        <v>4.0101162787032102E-2</v>
      </c>
      <c r="AY2905" s="30">
        <v>-1.4508581037625801</v>
      </c>
      <c r="AZ2905" s="30">
        <v>0.38275422489641597</v>
      </c>
      <c r="BA2905" s="30">
        <v>-1.87582864275828</v>
      </c>
      <c r="BB2905" s="62">
        <v>4.1373131147702203E-3</v>
      </c>
      <c r="BC2905" s="108">
        <v>-8.18004713054688</v>
      </c>
      <c r="BD2905" s="22">
        <v>43747</v>
      </c>
      <c r="BE2905" s="22">
        <v>43809</v>
      </c>
      <c r="BF2905" s="24"/>
      <c r="BG2905" s="22"/>
    </row>
    <row r="2906" spans="2:59" x14ac:dyDescent="0.25">
      <c r="B2906" s="17" t="s">
        <v>2920</v>
      </c>
      <c r="C2906" s="17" t="s">
        <v>7186</v>
      </c>
      <c r="D2906" s="17" t="s">
        <v>3476</v>
      </c>
      <c r="E2906" s="20" t="s">
        <v>7315</v>
      </c>
      <c r="F2906" s="20" t="s">
        <v>7449</v>
      </c>
      <c r="G2906" s="82" t="s">
        <v>7253</v>
      </c>
      <c r="H2906" s="85" t="s">
        <v>7261</v>
      </c>
      <c r="I2906" s="21" t="s">
        <v>7417</v>
      </c>
      <c r="J2906" s="21" t="s">
        <v>9066</v>
      </c>
      <c r="L2906" s="22">
        <v>44015</v>
      </c>
      <c r="M2906" s="98">
        <v>1576.04480000027</v>
      </c>
      <c r="N2906" s="94">
        <v>1576.04480000027</v>
      </c>
      <c r="O2906" s="94">
        <v>1672.7916000001101</v>
      </c>
      <c r="P2906" s="62">
        <f t="shared" si="45"/>
        <v>0.94216446328410919</v>
      </c>
      <c r="Q2906" s="22">
        <v>43747</v>
      </c>
      <c r="R2906" s="99">
        <v>1342285.3829999999</v>
      </c>
      <c r="S2906" s="99">
        <v>1789738.2433828099</v>
      </c>
      <c r="T2906" s="19"/>
      <c r="U2906" s="23">
        <v>5.5098573466238999E-4</v>
      </c>
      <c r="V2906" s="63">
        <v>-0.50292271334910799</v>
      </c>
      <c r="W2906" s="23">
        <v>1.6678312204021499E-3</v>
      </c>
      <c r="X2906" s="63">
        <v>-9.4359868426254305</v>
      </c>
      <c r="Y2906" s="23">
        <v>-5.5460056610172597E-3</v>
      </c>
      <c r="Z2906" s="63">
        <v>12.646002814479299</v>
      </c>
      <c r="AA2906" s="23">
        <v>-2.7939529688410399E-2</v>
      </c>
      <c r="AB2906" s="63">
        <v>14.1126627408084</v>
      </c>
      <c r="AC2906" s="23">
        <v>3.4885212100562099E-2</v>
      </c>
      <c r="AD2906" s="63">
        <v>23.555818457592999</v>
      </c>
      <c r="AE2906" s="23">
        <v>5.5498983339930398E-2</v>
      </c>
      <c r="AF2906" s="64">
        <v>17.743239917966999</v>
      </c>
      <c r="AG2906" s="23">
        <v>-1.1825763540400699E-3</v>
      </c>
      <c r="AH2906" s="63">
        <v>-6.2130834361596499</v>
      </c>
      <c r="AI2906" s="23">
        <v>-4.5833339645469104E-3</v>
      </c>
      <c r="AJ2906" s="63">
        <v>9.6277795757487201</v>
      </c>
      <c r="AK2906" s="23">
        <v>0.57604480000038205</v>
      </c>
      <c r="AL2906" s="23">
        <v>3.5111513590891298E-2</v>
      </c>
      <c r="AM2906" s="63">
        <v>33.833601139136597</v>
      </c>
      <c r="AN2906" s="19"/>
      <c r="AO2906" s="26">
        <v>1.4720867653522899E-2</v>
      </c>
      <c r="AP2906" s="26">
        <v>-1.8865730699872098E-2</v>
      </c>
      <c r="AQ2906" s="26">
        <v>1.1926829960429999E-2</v>
      </c>
      <c r="AR2906" s="26">
        <v>-4.5404411428535199E-2</v>
      </c>
      <c r="AS2906" s="24">
        <v>5</v>
      </c>
      <c r="AT2906" s="24">
        <v>7</v>
      </c>
      <c r="AU2906" s="24">
        <v>6</v>
      </c>
      <c r="AV2906" s="25">
        <v>6</v>
      </c>
      <c r="AW2906" s="19"/>
      <c r="AX2906" s="29">
        <v>4.0108282096989599E-2</v>
      </c>
      <c r="AY2906" s="30">
        <v>-1.3731516877269301</v>
      </c>
      <c r="AZ2906" s="30">
        <v>0.39390780533949499</v>
      </c>
      <c r="BA2906" s="30">
        <v>-1.7801279248542401</v>
      </c>
      <c r="BB2906" s="62">
        <v>4.1380925026896897E-3</v>
      </c>
      <c r="BC2906" s="108">
        <v>-8.1254353501572005</v>
      </c>
      <c r="BD2906" s="22">
        <v>43747</v>
      </c>
      <c r="BE2906" s="22">
        <v>43809</v>
      </c>
      <c r="BF2906" s="24"/>
      <c r="BG2906" s="22"/>
    </row>
    <row r="2907" spans="2:59" x14ac:dyDescent="0.25">
      <c r="B2907" s="17" t="s">
        <v>2921</v>
      </c>
      <c r="C2907" s="17" t="s">
        <v>7187</v>
      </c>
      <c r="D2907" s="17" t="s">
        <v>3476</v>
      </c>
      <c r="E2907" s="20" t="s">
        <v>7291</v>
      </c>
      <c r="F2907" s="20" t="s">
        <v>7449</v>
      </c>
      <c r="G2907" s="82" t="s">
        <v>7253</v>
      </c>
      <c r="H2907" s="85" t="s">
        <v>7261</v>
      </c>
      <c r="I2907" s="21" t="s">
        <v>7417</v>
      </c>
      <c r="J2907" s="21" t="s">
        <v>9067</v>
      </c>
      <c r="L2907" s="22">
        <v>44015</v>
      </c>
      <c r="M2907" s="98">
        <v>1084.2061999999</v>
      </c>
      <c r="N2907" s="94">
        <v>1084.2061999999</v>
      </c>
      <c r="O2907" s="94">
        <v>1155.83330000006</v>
      </c>
      <c r="P2907" s="62">
        <f t="shared" si="45"/>
        <v>0.93802990448522616</v>
      </c>
      <c r="Q2907" s="22">
        <v>43747</v>
      </c>
      <c r="R2907" s="99">
        <v>2655381.5219999999</v>
      </c>
      <c r="S2907" s="99">
        <v>12605127.508031299</v>
      </c>
      <c r="T2907" s="19"/>
      <c r="U2907" s="23">
        <v>5.3459359514818105E-4</v>
      </c>
      <c r="V2907" s="63">
        <v>-0.50456192730052896</v>
      </c>
      <c r="W2907" s="23">
        <v>1.17532620242855E-3</v>
      </c>
      <c r="X2907" s="63">
        <v>-9.4852373444300593</v>
      </c>
      <c r="Y2907" s="23">
        <v>-8.5091957453187206E-3</v>
      </c>
      <c r="Z2907" s="63">
        <v>12.3496838060528</v>
      </c>
      <c r="AA2907" s="23">
        <v>-3.3763283339794697E-2</v>
      </c>
      <c r="AB2907" s="63">
        <v>13.5302873756737</v>
      </c>
      <c r="AC2907" s="23">
        <v>2.25308219305589E-2</v>
      </c>
      <c r="AD2907" s="63">
        <v>22.320379440585398</v>
      </c>
      <c r="AE2907" s="23">
        <v>3.6659600109487697E-2</v>
      </c>
      <c r="AF2907" s="64">
        <v>15.8593015949155</v>
      </c>
      <c r="AG2907" s="23">
        <v>-1.23164144861221E-3</v>
      </c>
      <c r="AH2907" s="63">
        <v>-6.2179899456168597</v>
      </c>
      <c r="AI2907" s="23">
        <v>-7.5983009364790598E-3</v>
      </c>
      <c r="AJ2907" s="63">
        <v>9.3262828785518703</v>
      </c>
      <c r="AK2907" s="23">
        <v>8.4206199999316597E-2</v>
      </c>
      <c r="AL2907" s="23">
        <v>1.43797185919539E-2</v>
      </c>
      <c r="AM2907" s="63">
        <v>-3.6213983776105998</v>
      </c>
      <c r="AN2907" s="19"/>
      <c r="AO2907" s="26">
        <v>1.4704231989526299E-2</v>
      </c>
      <c r="AP2907" s="26">
        <v>-1.8881858549320899E-2</v>
      </c>
      <c r="AQ2907" s="26">
        <v>1.1411233597755199E-2</v>
      </c>
      <c r="AR2907" s="26">
        <v>-4.5875024766282899E-2</v>
      </c>
      <c r="AS2907" s="24">
        <v>5</v>
      </c>
      <c r="AT2907" s="24">
        <v>7</v>
      </c>
      <c r="AU2907" s="24">
        <v>6</v>
      </c>
      <c r="AV2907" s="25">
        <v>6</v>
      </c>
      <c r="AW2907" s="19"/>
      <c r="AX2907" s="29">
        <v>4.0096336114875203E-2</v>
      </c>
      <c r="AY2907" s="30">
        <v>-1.5062024570615899</v>
      </c>
      <c r="AZ2907" s="30">
        <v>0.37481080835914299</v>
      </c>
      <c r="BA2907" s="30">
        <v>-1.94365267755893</v>
      </c>
      <c r="BB2907" s="62">
        <v>4.1367830333592804E-3</v>
      </c>
      <c r="BC2907" s="108">
        <v>-8.2190398910315707</v>
      </c>
      <c r="BD2907" s="22">
        <v>43747</v>
      </c>
      <c r="BE2907" s="22">
        <v>43809</v>
      </c>
      <c r="BF2907" s="24"/>
      <c r="BG2907" s="22"/>
    </row>
    <row r="2908" spans="2:59" x14ac:dyDescent="0.25">
      <c r="B2908" s="17" t="s">
        <v>2922</v>
      </c>
      <c r="C2908" s="17" t="s">
        <v>7188</v>
      </c>
      <c r="D2908" s="17" t="s">
        <v>3476</v>
      </c>
      <c r="E2908" s="20" t="s">
        <v>7370</v>
      </c>
      <c r="F2908" s="20" t="s">
        <v>7449</v>
      </c>
      <c r="G2908" s="82" t="s">
        <v>7253</v>
      </c>
      <c r="H2908" s="85" t="s">
        <v>7261</v>
      </c>
      <c r="I2908" s="21" t="s">
        <v>7417</v>
      </c>
      <c r="J2908" s="21" t="s">
        <v>9068</v>
      </c>
      <c r="L2908" s="22">
        <v>44015</v>
      </c>
      <c r="M2908" s="98">
        <v>1066.4239000007501</v>
      </c>
      <c r="N2908" s="94">
        <v>1066.4239000007501</v>
      </c>
      <c r="O2908" s="94">
        <v>1128.5736999996</v>
      </c>
      <c r="P2908" s="62">
        <f t="shared" si="45"/>
        <v>0.94493066779876944</v>
      </c>
      <c r="Q2908" s="22">
        <v>43747</v>
      </c>
      <c r="R2908" s="99">
        <v>189656.32800000001</v>
      </c>
      <c r="S2908" s="99">
        <v>226511.142498047</v>
      </c>
      <c r="T2908" s="19"/>
      <c r="U2908" s="23">
        <v>5.6200601102318604E-4</v>
      </c>
      <c r="V2908" s="63">
        <v>-0.50182068571302796</v>
      </c>
      <c r="W2908" s="23">
        <v>1.9963371214544198E-3</v>
      </c>
      <c r="X2908" s="63">
        <v>-9.4031362525274709</v>
      </c>
      <c r="Y2908" s="23">
        <v>-3.5658350334415402E-3</v>
      </c>
      <c r="Z2908" s="63">
        <v>12.844019877244101</v>
      </c>
      <c r="AA2908" s="23">
        <v>-2.4037837636569699E-2</v>
      </c>
      <c r="AB2908" s="63">
        <v>14.5028319459961</v>
      </c>
      <c r="AC2908" s="23">
        <v>4.3203647297559697E-2</v>
      </c>
      <c r="AD2908" s="63">
        <v>24.387661977292701</v>
      </c>
      <c r="AE2908" s="23"/>
      <c r="AF2908" s="64"/>
      <c r="AG2908" s="23">
        <v>-1.1497198420329399E-3</v>
      </c>
      <c r="AH2908" s="63">
        <v>-6.2097977849625696</v>
      </c>
      <c r="AI2908" s="23">
        <v>-2.5683476496851701E-3</v>
      </c>
      <c r="AJ2908" s="63">
        <v>9.8292782072385307</v>
      </c>
      <c r="AK2908" s="23">
        <v>6.6423900001609595E-2</v>
      </c>
      <c r="AL2908" s="23">
        <v>2.1076629423987501E-2</v>
      </c>
      <c r="AM2908" s="63">
        <v>21.901378364069402</v>
      </c>
      <c r="AN2908" s="19"/>
      <c r="AO2908" s="26">
        <v>1.47320405121718E-2</v>
      </c>
      <c r="AP2908" s="26">
        <v>-1.88549018748745E-2</v>
      </c>
      <c r="AQ2908" s="26">
        <v>1.22705758403754E-2</v>
      </c>
      <c r="AR2908" s="26">
        <v>-4.5090451588330298E-2</v>
      </c>
      <c r="AS2908" s="24">
        <v>5</v>
      </c>
      <c r="AT2908" s="24">
        <v>7</v>
      </c>
      <c r="AU2908" s="24">
        <v>6</v>
      </c>
      <c r="AV2908" s="25">
        <v>6</v>
      </c>
      <c r="AW2908" s="19"/>
      <c r="AX2908" s="29">
        <v>4.0116842994102599E-2</v>
      </c>
      <c r="AY2908" s="30">
        <v>-1.28405228633346</v>
      </c>
      <c r="AZ2908" s="30">
        <v>0.40669936757603897</v>
      </c>
      <c r="BA2908" s="30">
        <v>-1.6697237205098601</v>
      </c>
      <c r="BB2908" s="62">
        <v>4.1390274584773602E-3</v>
      </c>
      <c r="BC2908" s="108">
        <v>-8.0629913668817608</v>
      </c>
      <c r="BD2908" s="22">
        <v>43747</v>
      </c>
      <c r="BE2908" s="22">
        <v>43809</v>
      </c>
      <c r="BF2908" s="24"/>
      <c r="BG2908" s="22"/>
    </row>
    <row r="2909" spans="2:59" x14ac:dyDescent="0.25">
      <c r="B2909" s="17" t="s">
        <v>2923</v>
      </c>
      <c r="C2909" s="17" t="s">
        <v>7189</v>
      </c>
      <c r="D2909" s="17" t="s">
        <v>3476</v>
      </c>
      <c r="E2909" s="20" t="s">
        <v>7404</v>
      </c>
      <c r="F2909" s="20" t="s">
        <v>7449</v>
      </c>
      <c r="G2909" s="82" t="s">
        <v>7253</v>
      </c>
      <c r="H2909" s="85" t="s">
        <v>7261</v>
      </c>
      <c r="I2909" s="21" t="s">
        <v>7417</v>
      </c>
      <c r="J2909" s="21" t="s">
        <v>9069</v>
      </c>
      <c r="L2909" s="22">
        <v>44015</v>
      </c>
      <c r="M2909" s="98">
        <v>1105.0008000005</v>
      </c>
      <c r="N2909" s="94">
        <v>1105.0008000005</v>
      </c>
      <c r="O2909" s="94">
        <v>1169.8275000005999</v>
      </c>
      <c r="P2909" s="62">
        <f t="shared" si="45"/>
        <v>0.94458439385288284</v>
      </c>
      <c r="Q2909" s="22">
        <v>43747</v>
      </c>
      <c r="R2909" s="99">
        <v>78767.747000000003</v>
      </c>
      <c r="S2909" s="99">
        <v>184972.804275879</v>
      </c>
      <c r="T2909" s="19"/>
      <c r="U2909" s="23">
        <v>5.6049456907203399E-4</v>
      </c>
      <c r="V2909" s="63">
        <v>-0.50197182990814304</v>
      </c>
      <c r="W2909" s="23">
        <v>1.9552167159417899E-3</v>
      </c>
      <c r="X2909" s="63">
        <v>-9.4072482930787409</v>
      </c>
      <c r="Y2909" s="23">
        <v>-3.8136330485940601E-3</v>
      </c>
      <c r="Z2909" s="63">
        <v>12.819240075725199</v>
      </c>
      <c r="AA2909" s="23">
        <v>-2.45265624753301E-2</v>
      </c>
      <c r="AB2909" s="63">
        <v>14.453959462116501</v>
      </c>
      <c r="AC2909" s="23">
        <v>4.21601086873125E-2</v>
      </c>
      <c r="AD2909" s="63">
        <v>24.283308116253501</v>
      </c>
      <c r="AE2909" s="23">
        <v>6.6645507526118294E-2</v>
      </c>
      <c r="AF2909" s="64">
        <v>18.857892336585799</v>
      </c>
      <c r="AG2909" s="23">
        <v>-1.1539601182448699E-3</v>
      </c>
      <c r="AH2909" s="63">
        <v>-6.2102218125801301</v>
      </c>
      <c r="AI2909" s="23">
        <v>-2.82052686543466E-3</v>
      </c>
      <c r="AJ2909" s="63">
        <v>9.8040602856635797</v>
      </c>
      <c r="AK2909" s="23">
        <v>0.105000800000271</v>
      </c>
      <c r="AL2909" s="23">
        <v>2.7334996730132802E-2</v>
      </c>
      <c r="AM2909" s="63">
        <v>10.8277060926484</v>
      </c>
      <c r="AN2909" s="19"/>
      <c r="AO2909" s="26">
        <v>1.4730651064383E-2</v>
      </c>
      <c r="AP2909" s="26">
        <v>-1.88563081464963E-2</v>
      </c>
      <c r="AQ2909" s="26">
        <v>1.22275575304229E-2</v>
      </c>
      <c r="AR2909" s="26">
        <v>-4.5129677728254998E-2</v>
      </c>
      <c r="AS2909" s="24">
        <v>5</v>
      </c>
      <c r="AT2909" s="24">
        <v>7</v>
      </c>
      <c r="AU2909" s="24">
        <v>6</v>
      </c>
      <c r="AV2909" s="25">
        <v>6</v>
      </c>
      <c r="AW2909" s="19"/>
      <c r="AX2909" s="29">
        <v>4.01157919484103E-2</v>
      </c>
      <c r="AY2909" s="30">
        <v>-1.29520939825488</v>
      </c>
      <c r="AZ2909" s="30">
        <v>0.405097126422788</v>
      </c>
      <c r="BA2909" s="30">
        <v>-1.68358828508099</v>
      </c>
      <c r="BB2909" s="62">
        <v>4.1389125277555604E-3</v>
      </c>
      <c r="BC2909" s="108">
        <v>-8.0707967627822708</v>
      </c>
      <c r="BD2909" s="22">
        <v>43747</v>
      </c>
      <c r="BE2909" s="22">
        <v>43809</v>
      </c>
      <c r="BF2909" s="24"/>
      <c r="BG2909" s="22"/>
    </row>
    <row r="2910" spans="2:59" x14ac:dyDescent="0.25">
      <c r="B2910" s="17" t="s">
        <v>2924</v>
      </c>
      <c r="C2910" s="17" t="s">
        <v>7190</v>
      </c>
      <c r="D2910" s="17" t="s">
        <v>3476</v>
      </c>
      <c r="E2910" s="20" t="s">
        <v>7294</v>
      </c>
      <c r="F2910" s="20" t="s">
        <v>7449</v>
      </c>
      <c r="G2910" s="82" t="s">
        <v>7253</v>
      </c>
      <c r="H2910" s="85" t="s">
        <v>7261</v>
      </c>
      <c r="I2910" s="21" t="s">
        <v>7417</v>
      </c>
      <c r="J2910" s="21" t="s">
        <v>9070</v>
      </c>
      <c r="L2910" s="22">
        <v>44015</v>
      </c>
      <c r="M2910" s="98">
        <v>1227.6680999994301</v>
      </c>
      <c r="N2910" s="94">
        <v>1227.6680999994301</v>
      </c>
      <c r="O2910" s="94">
        <v>1298.26329999976</v>
      </c>
      <c r="P2910" s="62">
        <f t="shared" si="45"/>
        <v>0.94562335698749023</v>
      </c>
      <c r="Q2910" s="22">
        <v>43747</v>
      </c>
      <c r="R2910" s="99">
        <v>10147813.153000001</v>
      </c>
      <c r="S2910" s="99">
        <v>11402198.402843701</v>
      </c>
      <c r="T2910" s="19"/>
      <c r="U2910" s="23">
        <v>5.6472209143976204E-4</v>
      </c>
      <c r="V2910" s="63">
        <v>-0.50154907767137002</v>
      </c>
      <c r="W2910" s="23">
        <v>2.0784873850061602E-3</v>
      </c>
      <c r="X2910" s="63">
        <v>-9.3949212261650192</v>
      </c>
      <c r="Y2910" s="23">
        <v>-3.0702854928677001E-3</v>
      </c>
      <c r="Z2910" s="63">
        <v>12.893574831294201</v>
      </c>
      <c r="AA2910" s="23">
        <v>-2.30602602950967E-2</v>
      </c>
      <c r="AB2910" s="63">
        <v>14.6005896801507</v>
      </c>
      <c r="AC2910" s="23">
        <v>4.5293273813513203E-2</v>
      </c>
      <c r="AD2910" s="63">
        <v>24.596624628873499</v>
      </c>
      <c r="AE2910" s="23">
        <v>7.1457802603617906E-2</v>
      </c>
      <c r="AF2910" s="64">
        <v>19.339121844328499</v>
      </c>
      <c r="AG2910" s="23">
        <v>-1.1415937506171799E-3</v>
      </c>
      <c r="AH2910" s="63">
        <v>-6.2089851758209997</v>
      </c>
      <c r="AI2910" s="23">
        <v>-2.0641234968934402E-3</v>
      </c>
      <c r="AJ2910" s="63">
        <v>9.8797006225213408</v>
      </c>
      <c r="AK2910" s="23">
        <v>0.22766810000030099</v>
      </c>
      <c r="AL2910" s="23">
        <v>3.02935303443519E-2</v>
      </c>
      <c r="AM2910" s="63">
        <v>9.9625305285299</v>
      </c>
      <c r="AN2910" s="19"/>
      <c r="AO2910" s="26">
        <v>1.47348673599481E-2</v>
      </c>
      <c r="AP2910" s="26">
        <v>-1.8852238760700898E-2</v>
      </c>
      <c r="AQ2910" s="26">
        <v>1.23565679095918E-2</v>
      </c>
      <c r="AR2910" s="26">
        <v>-4.5011973188593402E-2</v>
      </c>
      <c r="AS2910" s="24">
        <v>6</v>
      </c>
      <c r="AT2910" s="24">
        <v>6</v>
      </c>
      <c r="AU2910" s="24">
        <v>6</v>
      </c>
      <c r="AV2910" s="25">
        <v>6</v>
      </c>
      <c r="AW2910" s="19"/>
      <c r="AX2910" s="29">
        <v>4.0119064198879603E-2</v>
      </c>
      <c r="AY2910" s="30">
        <v>-1.26173349301098</v>
      </c>
      <c r="AZ2910" s="30">
        <v>0.40990369991641301</v>
      </c>
      <c r="BA2910" s="30">
        <v>-1.6419564430470901</v>
      </c>
      <c r="BB2910" s="62">
        <v>4.13926955670377E-3</v>
      </c>
      <c r="BC2910" s="108">
        <v>-8.0473737491993198</v>
      </c>
      <c r="BD2910" s="22">
        <v>43747</v>
      </c>
      <c r="BE2910" s="22">
        <v>43809</v>
      </c>
      <c r="BF2910" s="24"/>
      <c r="BG2910" s="22"/>
    </row>
    <row r="2911" spans="2:59" x14ac:dyDescent="0.25">
      <c r="B2911" s="17" t="s">
        <v>2925</v>
      </c>
      <c r="C2911" s="17" t="s">
        <v>7191</v>
      </c>
      <c r="D2911" s="17" t="s">
        <v>3476</v>
      </c>
      <c r="E2911" s="20" t="s">
        <v>7307</v>
      </c>
      <c r="F2911" s="20" t="s">
        <v>7449</v>
      </c>
      <c r="G2911" s="82" t="s">
        <v>7253</v>
      </c>
      <c r="H2911" s="85" t="s">
        <v>7261</v>
      </c>
      <c r="I2911" s="21" t="s">
        <v>7417</v>
      </c>
      <c r="J2911" s="21" t="s">
        <v>2982</v>
      </c>
      <c r="L2911" s="22">
        <v>44015</v>
      </c>
      <c r="M2911" s="98">
        <v>1033.46509999968</v>
      </c>
      <c r="N2911" s="94">
        <v>1033.46509999968</v>
      </c>
      <c r="O2911" s="94">
        <v>1095.53910000063</v>
      </c>
      <c r="P2911" s="62">
        <f t="shared" si="45"/>
        <v>0.94333931121133485</v>
      </c>
      <c r="Q2911" s="22">
        <v>43747</v>
      </c>
      <c r="R2911" s="99">
        <v>62642.694000000003</v>
      </c>
      <c r="S2911" s="99">
        <v>239302.805800781</v>
      </c>
      <c r="T2911" s="19"/>
      <c r="U2911" s="23">
        <v>5.5562483248650096E-4</v>
      </c>
      <c r="V2911" s="63">
        <v>-0.50245880356669703</v>
      </c>
      <c r="W2911" s="23">
        <v>1.8074826439260501E-3</v>
      </c>
      <c r="X2911" s="63">
        <v>-9.4220217002730404</v>
      </c>
      <c r="Y2911" s="23">
        <v>-4.7048664891917698E-3</v>
      </c>
      <c r="Z2911" s="63">
        <v>12.7301167316618</v>
      </c>
      <c r="AA2911" s="23">
        <v>-2.6283048489858601E-2</v>
      </c>
      <c r="AB2911" s="63">
        <v>14.2783108606673</v>
      </c>
      <c r="AC2911" s="23"/>
      <c r="AD2911" s="63"/>
      <c r="AE2911" s="23"/>
      <c r="AF2911" s="64"/>
      <c r="AG2911" s="23">
        <v>-1.1686769457810401E-3</v>
      </c>
      <c r="AH2911" s="63">
        <v>-6.2116934953373901</v>
      </c>
      <c r="AI2911" s="23">
        <v>-3.7273519865266302E-3</v>
      </c>
      <c r="AJ2911" s="63">
        <v>9.7133777735580207</v>
      </c>
      <c r="AK2911" s="23">
        <v>3.3465099999375497E-2</v>
      </c>
      <c r="AL2911" s="23">
        <v>1.8901394641943601E-2</v>
      </c>
      <c r="AM2911" s="63">
        <v>21.2106013383309</v>
      </c>
      <c r="AN2911" s="19"/>
      <c r="AO2911" s="26">
        <v>1.4725607850778E-2</v>
      </c>
      <c r="AP2911" s="26">
        <v>-1.88611691364713E-2</v>
      </c>
      <c r="AQ2911" s="26">
        <v>1.2072892004653101E-2</v>
      </c>
      <c r="AR2911" s="26">
        <v>-4.5270853012916598E-2</v>
      </c>
      <c r="AS2911" s="24">
        <v>5</v>
      </c>
      <c r="AT2911" s="24">
        <v>7</v>
      </c>
      <c r="AU2911" s="24">
        <v>6</v>
      </c>
      <c r="AV2911" s="25">
        <v>6</v>
      </c>
      <c r="AW2911" s="19"/>
      <c r="AX2911" s="29">
        <v>4.0111861652694598E-2</v>
      </c>
      <c r="AY2911" s="30">
        <v>-1.3353226568760901</v>
      </c>
      <c r="AZ2911" s="30">
        <v>0.39933844876941299</v>
      </c>
      <c r="BA2911" s="30">
        <v>-1.7333410606170201</v>
      </c>
      <c r="BB2911" s="62">
        <v>4.1384837238911103E-3</v>
      </c>
      <c r="BC2911" s="108">
        <v>-8.0988985240837792</v>
      </c>
      <c r="BD2911" s="22">
        <v>43747</v>
      </c>
      <c r="BE2911" s="22">
        <v>43809</v>
      </c>
      <c r="BF2911" s="24"/>
      <c r="BG2911" s="22"/>
    </row>
    <row r="2912" spans="2:59" x14ac:dyDescent="0.25">
      <c r="B2912" s="17" t="s">
        <v>2926</v>
      </c>
      <c r="C2912" s="17" t="s">
        <v>7192</v>
      </c>
      <c r="D2912" s="17" t="s">
        <v>3477</v>
      </c>
      <c r="E2912" s="20" t="s">
        <v>7289</v>
      </c>
      <c r="F2912" s="20" t="s">
        <v>7449</v>
      </c>
      <c r="G2912" s="82" t="s">
        <v>7251</v>
      </c>
      <c r="H2912" s="85" t="s">
        <v>7270</v>
      </c>
      <c r="I2912" s="21" t="s">
        <v>7417</v>
      </c>
      <c r="J2912" s="21" t="s">
        <v>9071</v>
      </c>
      <c r="L2912" s="22">
        <v>44015</v>
      </c>
      <c r="M2912" s="98">
        <v>1079.24330000021</v>
      </c>
      <c r="N2912" s="94">
        <v>1079.24330000021</v>
      </c>
      <c r="O2912" s="94">
        <v>1083.27380000055</v>
      </c>
      <c r="P2912" s="62">
        <f t="shared" si="45"/>
        <v>0.99627933399631941</v>
      </c>
      <c r="Q2912" s="22">
        <v>43881</v>
      </c>
      <c r="R2912" s="99">
        <v>2936594.3390000002</v>
      </c>
      <c r="S2912" s="99">
        <v>2746955.7227421901</v>
      </c>
      <c r="T2912" s="19"/>
      <c r="U2912" s="23">
        <v>5.4739862225687804E-3</v>
      </c>
      <c r="V2912" s="63">
        <v>-1.06226645584684E-2</v>
      </c>
      <c r="W2912" s="23">
        <v>0.102301124696241</v>
      </c>
      <c r="X2912" s="63">
        <v>0.62734250495850596</v>
      </c>
      <c r="Y2912" s="23">
        <v>4.8024739071479403E-2</v>
      </c>
      <c r="Z2912" s="63">
        <v>18.003077287721698</v>
      </c>
      <c r="AA2912" s="23">
        <v>0.17563528271974099</v>
      </c>
      <c r="AB2912" s="63">
        <v>34.470143981627203</v>
      </c>
      <c r="AC2912" s="23">
        <v>0.19602550251525799</v>
      </c>
      <c r="AD2912" s="63">
        <v>39.669847499055301</v>
      </c>
      <c r="AE2912" s="23">
        <v>0.214789513969736</v>
      </c>
      <c r="AF2912" s="64">
        <v>33.672292980947503</v>
      </c>
      <c r="AG2912" s="23">
        <v>9.7992066039296298E-3</v>
      </c>
      <c r="AH2912" s="63">
        <v>-5.11490514036268</v>
      </c>
      <c r="AI2912" s="23">
        <v>6.3747372894795304E-2</v>
      </c>
      <c r="AJ2912" s="63">
        <v>16.460850261675699</v>
      </c>
      <c r="AK2912" s="23">
        <v>7.9243300000598496E-2</v>
      </c>
      <c r="AL2912" s="23">
        <v>5.48853522013815E-3</v>
      </c>
      <c r="AM2912" s="63">
        <v>-41.639414372737498</v>
      </c>
      <c r="AN2912" s="19"/>
      <c r="AO2912" s="26">
        <v>4.5129142248697497E-2</v>
      </c>
      <c r="AP2912" s="26">
        <v>-3.36935254099444E-2</v>
      </c>
      <c r="AQ2912" s="26">
        <v>0.10309532761864799</v>
      </c>
      <c r="AR2912" s="26">
        <v>-8.6616586585441802E-2</v>
      </c>
      <c r="AS2912" s="24">
        <v>8</v>
      </c>
      <c r="AT2912" s="24">
        <v>4</v>
      </c>
      <c r="AU2912" s="24">
        <v>8</v>
      </c>
      <c r="AV2912" s="25">
        <v>4</v>
      </c>
      <c r="AW2912" s="19"/>
      <c r="AX2912" s="29">
        <v>0.165058850818605</v>
      </c>
      <c r="AY2912" s="30">
        <v>0.80629328538816503</v>
      </c>
      <c r="AZ2912" s="30">
        <v>1.1112498531383601</v>
      </c>
      <c r="BA2912" s="30">
        <v>1.20602198672714</v>
      </c>
      <c r="BB2912" s="62">
        <v>1.7056765128072599E-2</v>
      </c>
      <c r="BC2912" s="108">
        <v>-19.4317724660214</v>
      </c>
      <c r="BD2912" s="22">
        <v>43881</v>
      </c>
      <c r="BE2912" s="22">
        <v>43910</v>
      </c>
      <c r="BF2912" s="24"/>
      <c r="BG2912" s="22"/>
    </row>
    <row r="2913" spans="2:59" x14ac:dyDescent="0.25">
      <c r="B2913" s="17" t="s">
        <v>2927</v>
      </c>
      <c r="C2913" s="17" t="s">
        <v>7193</v>
      </c>
      <c r="D2913" s="17" t="s">
        <v>3477</v>
      </c>
      <c r="E2913" s="20" t="s">
        <v>7290</v>
      </c>
      <c r="F2913" s="20" t="s">
        <v>7449</v>
      </c>
      <c r="G2913" s="82" t="s">
        <v>7251</v>
      </c>
      <c r="H2913" s="85" t="s">
        <v>7270</v>
      </c>
      <c r="I2913" s="21" t="s">
        <v>7417</v>
      </c>
      <c r="J2913" s="21" t="s">
        <v>9072</v>
      </c>
      <c r="L2913" s="22">
        <v>44015</v>
      </c>
      <c r="M2913" s="98">
        <v>1096.1640000007999</v>
      </c>
      <c r="N2913" s="94">
        <v>1096.1640000007999</v>
      </c>
      <c r="O2913" s="94">
        <v>1100.8633999992201</v>
      </c>
      <c r="P2913" s="62">
        <f t="shared" si="45"/>
        <v>0.99573116882764612</v>
      </c>
      <c r="Q2913" s="22">
        <v>43881</v>
      </c>
      <c r="R2913" s="99">
        <v>10689.538</v>
      </c>
      <c r="S2913" s="99">
        <v>9711.6669846801797</v>
      </c>
      <c r="T2913" s="19"/>
      <c r="U2913" s="23">
        <v>5.4699102656741204E-3</v>
      </c>
      <c r="V2913" s="63">
        <v>-1.10302602479351E-2</v>
      </c>
      <c r="W2913" s="23">
        <v>0.102166065744386</v>
      </c>
      <c r="X2913" s="63">
        <v>0.61383660977298904</v>
      </c>
      <c r="Y2913" s="23">
        <v>4.724168575558E-2</v>
      </c>
      <c r="Z2913" s="63">
        <v>17.924771956139001</v>
      </c>
      <c r="AA2913" s="23">
        <v>0.17386820588959401</v>
      </c>
      <c r="AB2913" s="63">
        <v>34.293436298612498</v>
      </c>
      <c r="AC2913" s="23">
        <v>0.19244031973183201</v>
      </c>
      <c r="AD2913" s="63">
        <v>39.3113292207127</v>
      </c>
      <c r="AE2913" s="23">
        <v>0.209333955268376</v>
      </c>
      <c r="AF2913" s="64">
        <v>33.1267371107824</v>
      </c>
      <c r="AG2913" s="23">
        <v>9.7867411805054906E-3</v>
      </c>
      <c r="AH2913" s="63">
        <v>-5.1161516827050901</v>
      </c>
      <c r="AI2913" s="23">
        <v>6.2939590914538698E-2</v>
      </c>
      <c r="AJ2913" s="63">
        <v>16.380072063650001</v>
      </c>
      <c r="AK2913" s="23">
        <v>9.6164000000571806E-2</v>
      </c>
      <c r="AL2913" s="23">
        <v>6.61186123215884E-3</v>
      </c>
      <c r="AM2913" s="63">
        <v>-39.947344372747501</v>
      </c>
      <c r="AN2913" s="19"/>
      <c r="AO2913" s="26">
        <v>4.5124868544007803E-2</v>
      </c>
      <c r="AP2913" s="26">
        <v>-3.3697595496050801E-2</v>
      </c>
      <c r="AQ2913" s="26">
        <v>0.102960254256759</v>
      </c>
      <c r="AR2913" s="26">
        <v>-8.6732802027690903E-2</v>
      </c>
      <c r="AS2913" s="24">
        <v>8</v>
      </c>
      <c r="AT2913" s="24">
        <v>4</v>
      </c>
      <c r="AU2913" s="24">
        <v>8</v>
      </c>
      <c r="AV2913" s="25">
        <v>4</v>
      </c>
      <c r="AW2913" s="19"/>
      <c r="AX2913" s="29">
        <v>0.16505902638862599</v>
      </c>
      <c r="AY2913" s="30">
        <v>0.79654884647425195</v>
      </c>
      <c r="AZ2913" s="30">
        <v>1.1054247700303701</v>
      </c>
      <c r="BA2913" s="30">
        <v>1.19097957358463</v>
      </c>
      <c r="BB2913" s="62">
        <v>1.7056687088006599E-2</v>
      </c>
      <c r="BC2913" s="108">
        <v>-19.441385734069598</v>
      </c>
      <c r="BD2913" s="22">
        <v>43881</v>
      </c>
      <c r="BE2913" s="22">
        <v>43910</v>
      </c>
      <c r="BF2913" s="24"/>
      <c r="BG2913" s="22"/>
    </row>
    <row r="2914" spans="2:59" x14ac:dyDescent="0.25">
      <c r="B2914" s="17" t="s">
        <v>2928</v>
      </c>
      <c r="C2914" s="17" t="s">
        <v>7194</v>
      </c>
      <c r="D2914" s="17" t="s">
        <v>3477</v>
      </c>
      <c r="E2914" s="20" t="s">
        <v>7315</v>
      </c>
      <c r="F2914" s="20" t="s">
        <v>7449</v>
      </c>
      <c r="G2914" s="82" t="s">
        <v>7251</v>
      </c>
      <c r="H2914" s="85" t="s">
        <v>7270</v>
      </c>
      <c r="I2914" s="21" t="s">
        <v>7417</v>
      </c>
      <c r="J2914" s="21" t="s">
        <v>9073</v>
      </c>
      <c r="L2914" s="22">
        <v>44015</v>
      </c>
      <c r="M2914" s="98">
        <v>1268.3288000002501</v>
      </c>
      <c r="N2914" s="94">
        <v>1268.3288000002501</v>
      </c>
      <c r="O2914" s="94">
        <v>1268.3288000002501</v>
      </c>
      <c r="P2914" s="62">
        <f t="shared" si="45"/>
        <v>1</v>
      </c>
      <c r="Q2914" s="22">
        <v>44015</v>
      </c>
      <c r="R2914" s="99">
        <v>1237215.2879999999</v>
      </c>
      <c r="S2914" s="99">
        <v>812314.87290429696</v>
      </c>
      <c r="T2914" s="19"/>
      <c r="U2914" s="23">
        <v>5.5111191159085103E-3</v>
      </c>
      <c r="V2914" s="63">
        <v>-6.9093752244953101E-3</v>
      </c>
      <c r="W2914" s="23">
        <v>0.103521696895768</v>
      </c>
      <c r="X2914" s="63">
        <v>0.74939972491119999</v>
      </c>
      <c r="Y2914" s="23">
        <v>5.5084860321585397E-2</v>
      </c>
      <c r="Z2914" s="63">
        <v>18.7090894127323</v>
      </c>
      <c r="AA2914" s="23">
        <v>0.19163818390748899</v>
      </c>
      <c r="AB2914" s="63">
        <v>36.070434100402103</v>
      </c>
      <c r="AC2914" s="23">
        <v>0.22878490435861801</v>
      </c>
      <c r="AD2914" s="63">
        <v>42.945787683420299</v>
      </c>
      <c r="AE2914" s="23">
        <v>0.26502758401707999</v>
      </c>
      <c r="AF2914" s="64">
        <v>38.696099985681897</v>
      </c>
      <c r="AG2914" s="23">
        <v>9.9109645507269306E-3</v>
      </c>
      <c r="AH2914" s="63">
        <v>-5.1037293456829502</v>
      </c>
      <c r="AI2914" s="23">
        <v>7.1032328261935604E-2</v>
      </c>
      <c r="AJ2914" s="63">
        <v>17.189345798396999</v>
      </c>
      <c r="AK2914" s="23">
        <v>0.26832880000089099</v>
      </c>
      <c r="AL2914" s="23">
        <v>1.72071560828044E-2</v>
      </c>
      <c r="AM2914" s="63">
        <v>-22.730864372715601</v>
      </c>
      <c r="AN2914" s="19"/>
      <c r="AO2914" s="26">
        <v>4.5167833606683402E-2</v>
      </c>
      <c r="AP2914" s="26">
        <v>-3.365791370652E-2</v>
      </c>
      <c r="AQ2914" s="26">
        <v>0.104316754888714</v>
      </c>
      <c r="AR2914" s="26">
        <v>-8.5571436000464005E-2</v>
      </c>
      <c r="AS2914" s="24">
        <v>8</v>
      </c>
      <c r="AT2914" s="24">
        <v>4</v>
      </c>
      <c r="AU2914" s="24">
        <v>8</v>
      </c>
      <c r="AV2914" s="25">
        <v>4</v>
      </c>
      <c r="AW2914" s="19"/>
      <c r="AX2914" s="29">
        <v>0.165059432538401</v>
      </c>
      <c r="AY2914" s="30">
        <v>0.89450645143188001</v>
      </c>
      <c r="AZ2914" s="30">
        <v>1.1639736007528001</v>
      </c>
      <c r="BA2914" s="30">
        <v>1.3426982024520799</v>
      </c>
      <c r="BB2914" s="62">
        <v>1.7057690321744302E-2</v>
      </c>
      <c r="BC2914" s="108">
        <v>-19.345533743675301</v>
      </c>
      <c r="BD2914" s="22">
        <v>43881</v>
      </c>
      <c r="BE2914" s="22">
        <v>43910</v>
      </c>
      <c r="BF2914" s="24">
        <v>96</v>
      </c>
      <c r="BG2914" s="22">
        <v>44015</v>
      </c>
    </row>
    <row r="2915" spans="2:59" x14ac:dyDescent="0.25">
      <c r="B2915" s="17" t="s">
        <v>2929</v>
      </c>
      <c r="C2915" s="17" t="s">
        <v>7195</v>
      </c>
      <c r="D2915" s="17" t="s">
        <v>3477</v>
      </c>
      <c r="E2915" s="20" t="s">
        <v>7291</v>
      </c>
      <c r="F2915" s="20" t="s">
        <v>7449</v>
      </c>
      <c r="G2915" s="82" t="s">
        <v>7251</v>
      </c>
      <c r="H2915" s="85" t="s">
        <v>7270</v>
      </c>
      <c r="I2915" s="21" t="s">
        <v>7417</v>
      </c>
      <c r="J2915" s="21" t="s">
        <v>9074</v>
      </c>
      <c r="L2915" s="22">
        <v>44015</v>
      </c>
      <c r="M2915" s="98">
        <v>992.67379999999002</v>
      </c>
      <c r="N2915" s="94">
        <v>992.67379999999002</v>
      </c>
      <c r="O2915" s="94">
        <v>998.20660000015096</v>
      </c>
      <c r="P2915" s="62">
        <f t="shared" si="45"/>
        <v>0.99445725964929499</v>
      </c>
      <c r="Q2915" s="22">
        <v>43881</v>
      </c>
      <c r="R2915" s="99">
        <v>3446664.287</v>
      </c>
      <c r="S2915" s="99">
        <v>3077257.6598359402</v>
      </c>
      <c r="T2915" s="19"/>
      <c r="U2915" s="23">
        <v>5.4602378440904396E-3</v>
      </c>
      <c r="V2915" s="63">
        <v>-1.19975024063024E-2</v>
      </c>
      <c r="W2915" s="23">
        <v>0.101849451002636</v>
      </c>
      <c r="X2915" s="63">
        <v>0.58217513559793599</v>
      </c>
      <c r="Y2915" s="23">
        <v>4.5422252422213198E-2</v>
      </c>
      <c r="Z2915" s="63">
        <v>17.742828622809601</v>
      </c>
      <c r="AA2915" s="23">
        <v>0.16976388693903599</v>
      </c>
      <c r="AB2915" s="63">
        <v>33.883004403556697</v>
      </c>
      <c r="AC2915" s="23">
        <v>0.184116836899193</v>
      </c>
      <c r="AD2915" s="63">
        <v>38.478980937448803</v>
      </c>
      <c r="AE2915" s="23">
        <v>0.19669425432948601</v>
      </c>
      <c r="AF2915" s="64">
        <v>31.8627670169226</v>
      </c>
      <c r="AG2915" s="23">
        <v>9.7577910910331394E-3</v>
      </c>
      <c r="AH2915" s="63">
        <v>-5.1190466916523301</v>
      </c>
      <c r="AI2915" s="23">
        <v>6.10622318145033E-2</v>
      </c>
      <c r="AJ2915" s="63">
        <v>16.192336153646501</v>
      </c>
      <c r="AK2915" s="23">
        <v>-7.3261999996248103E-3</v>
      </c>
      <c r="AL2915" s="23">
        <v>-5.2763017538381995E-4</v>
      </c>
      <c r="AM2915" s="63">
        <v>-50.296364372770803</v>
      </c>
      <c r="AN2915" s="19"/>
      <c r="AO2915" s="26">
        <v>4.5115005654224702E-2</v>
      </c>
      <c r="AP2915" s="26">
        <v>-3.3706710342812599E-2</v>
      </c>
      <c r="AQ2915" s="26">
        <v>0.102643366582925</v>
      </c>
      <c r="AR2915" s="26">
        <v>-8.7003248048858894E-2</v>
      </c>
      <c r="AS2915" s="24">
        <v>8</v>
      </c>
      <c r="AT2915" s="24">
        <v>4</v>
      </c>
      <c r="AU2915" s="24">
        <v>8</v>
      </c>
      <c r="AV2915" s="25">
        <v>4</v>
      </c>
      <c r="AW2915" s="19"/>
      <c r="AX2915" s="29">
        <v>0.16505911396554401</v>
      </c>
      <c r="AY2915" s="30">
        <v>0.773914667978715</v>
      </c>
      <c r="AZ2915" s="30">
        <v>1.09189588903791</v>
      </c>
      <c r="BA2915" s="30">
        <v>1.1560811182480399</v>
      </c>
      <c r="BB2915" s="62">
        <v>1.70564722886411E-2</v>
      </c>
      <c r="BC2915" s="108">
        <v>-19.463686174800401</v>
      </c>
      <c r="BD2915" s="22">
        <v>43881</v>
      </c>
      <c r="BE2915" s="22">
        <v>43910</v>
      </c>
      <c r="BF2915" s="24"/>
      <c r="BG2915" s="22"/>
    </row>
    <row r="2916" spans="2:59" x14ac:dyDescent="0.25">
      <c r="B2916" s="17" t="s">
        <v>2930</v>
      </c>
      <c r="C2916" s="17" t="s">
        <v>7196</v>
      </c>
      <c r="D2916" s="17" t="s">
        <v>3477</v>
      </c>
      <c r="E2916" s="20" t="s">
        <v>7370</v>
      </c>
      <c r="F2916" s="20" t="s">
        <v>7449</v>
      </c>
      <c r="G2916" s="82" t="s">
        <v>7251</v>
      </c>
      <c r="H2916" s="85" t="s">
        <v>7270</v>
      </c>
      <c r="I2916" s="21" t="s">
        <v>7417</v>
      </c>
      <c r="J2916" s="21" t="s">
        <v>9075</v>
      </c>
      <c r="L2916" s="22">
        <v>44015</v>
      </c>
      <c r="M2916" s="98">
        <v>1295.70030000061</v>
      </c>
      <c r="N2916" s="94">
        <v>1295.70030000061</v>
      </c>
      <c r="O2916" s="94">
        <v>1295.70030000061</v>
      </c>
      <c r="P2916" s="62">
        <f t="shared" si="45"/>
        <v>1</v>
      </c>
      <c r="Q2916" s="22">
        <v>44015</v>
      </c>
      <c r="R2916" s="99">
        <v>64869.095999999998</v>
      </c>
      <c r="S2916" s="99">
        <v>53151.734540222198</v>
      </c>
      <c r="T2916" s="19"/>
      <c r="U2916" s="23">
        <v>5.5290504078584499E-3</v>
      </c>
      <c r="V2916" s="63">
        <v>-5.11624602950178E-3</v>
      </c>
      <c r="W2916" s="23">
        <v>0.10410976366984</v>
      </c>
      <c r="X2916" s="63">
        <v>0.80820640231831897</v>
      </c>
      <c r="Y2916" s="23">
        <v>5.8501018471361001E-2</v>
      </c>
      <c r="Z2916" s="63">
        <v>19.050705227709798</v>
      </c>
      <c r="AA2916" s="23">
        <v>0.19941942448174799</v>
      </c>
      <c r="AB2916" s="63">
        <v>36.848558157856999</v>
      </c>
      <c r="AC2916" s="23">
        <v>0.24487468101142401</v>
      </c>
      <c r="AD2916" s="63">
        <v>44.5547653486719</v>
      </c>
      <c r="AE2916" s="23">
        <v>0.28994996106484899</v>
      </c>
      <c r="AF2916" s="64">
        <v>41.188337690429798</v>
      </c>
      <c r="AG2916" s="23">
        <v>9.9647966126212902E-3</v>
      </c>
      <c r="AH2916" s="63">
        <v>-5.0983461394935103</v>
      </c>
      <c r="AI2916" s="23">
        <v>7.4557540232490296E-2</v>
      </c>
      <c r="AJ2916" s="63">
        <v>17.541866995452398</v>
      </c>
      <c r="AK2916" s="23">
        <v>0.29570030000119002</v>
      </c>
      <c r="AL2916" s="23">
        <v>8.5579972512350694E-2</v>
      </c>
      <c r="AM2916" s="63">
        <v>42.713749821938102</v>
      </c>
      <c r="AN2916" s="19"/>
      <c r="AO2916" s="26">
        <v>4.5186324656242498E-2</v>
      </c>
      <c r="AP2916" s="26">
        <v>-3.36407472559586E-2</v>
      </c>
      <c r="AQ2916" s="26">
        <v>0.104905238075007</v>
      </c>
      <c r="AR2916" s="26">
        <v>-8.5067809955071405E-2</v>
      </c>
      <c r="AS2916" s="24">
        <v>8</v>
      </c>
      <c r="AT2916" s="24">
        <v>4</v>
      </c>
      <c r="AU2916" s="24">
        <v>8</v>
      </c>
      <c r="AV2916" s="25">
        <v>4</v>
      </c>
      <c r="AW2916" s="19"/>
      <c r="AX2916" s="29">
        <v>0.16506023259164099</v>
      </c>
      <c r="AY2916" s="30">
        <v>0.93738021944591299</v>
      </c>
      <c r="AZ2916" s="30">
        <v>1.1895959318008</v>
      </c>
      <c r="BA2916" s="30">
        <v>1.4094487659549499</v>
      </c>
      <c r="BB2916" s="62">
        <v>1.70581893655435E-2</v>
      </c>
      <c r="BC2916" s="108">
        <v>-19.303978878044301</v>
      </c>
      <c r="BD2916" s="22">
        <v>43881</v>
      </c>
      <c r="BE2916" s="22">
        <v>43910</v>
      </c>
      <c r="BF2916" s="24">
        <v>96</v>
      </c>
      <c r="BG2916" s="22">
        <v>44015</v>
      </c>
    </row>
    <row r="2917" spans="2:59" x14ac:dyDescent="0.25">
      <c r="B2917" s="17" t="s">
        <v>2931</v>
      </c>
      <c r="C2917" s="17" t="s">
        <v>7197</v>
      </c>
      <c r="D2917" s="17" t="s">
        <v>3477</v>
      </c>
      <c r="E2917" s="20" t="s">
        <v>7404</v>
      </c>
      <c r="F2917" s="20" t="s">
        <v>7449</v>
      </c>
      <c r="G2917" s="82" t="s">
        <v>7251</v>
      </c>
      <c r="H2917" s="85" t="s">
        <v>7270</v>
      </c>
      <c r="I2917" s="21" t="s">
        <v>7417</v>
      </c>
      <c r="J2917" s="21" t="s">
        <v>9076</v>
      </c>
      <c r="L2917" s="22">
        <v>44015</v>
      </c>
      <c r="M2917" s="98">
        <v>1521.7567999996199</v>
      </c>
      <c r="N2917" s="94">
        <v>1521.7567999996199</v>
      </c>
      <c r="O2917" s="94">
        <v>1521.7567999996199</v>
      </c>
      <c r="P2917" s="62">
        <f t="shared" si="45"/>
        <v>1</v>
      </c>
      <c r="Q2917" s="22">
        <v>44015</v>
      </c>
      <c r="R2917" s="99">
        <v>229472.51</v>
      </c>
      <c r="S2917" s="99">
        <v>196707.385524902</v>
      </c>
      <c r="T2917" s="19"/>
      <c r="U2917" s="23">
        <v>5.5248611479328203E-3</v>
      </c>
      <c r="V2917" s="63">
        <v>-5.5351720220642199E-3</v>
      </c>
      <c r="W2917" s="23">
        <v>0.103974129504495</v>
      </c>
      <c r="X2917" s="63">
        <v>0.79464298578386705</v>
      </c>
      <c r="Y2917" s="23">
        <v>5.7711703864697497E-2</v>
      </c>
      <c r="Z2917" s="63">
        <v>18.971773767058</v>
      </c>
      <c r="AA2917" s="23">
        <v>0.197620085520612</v>
      </c>
      <c r="AB2917" s="63">
        <v>36.668624261743403</v>
      </c>
      <c r="AC2917" s="23">
        <v>0.241143855249975</v>
      </c>
      <c r="AD2917" s="63">
        <v>44.181682772526997</v>
      </c>
      <c r="AE2917" s="23">
        <v>0.28415629515249702</v>
      </c>
      <c r="AF2917" s="64">
        <v>40.608971099194598</v>
      </c>
      <c r="AG2917" s="23">
        <v>9.9523414792201895E-3</v>
      </c>
      <c r="AH2917" s="63">
        <v>-5.0995916528336203</v>
      </c>
      <c r="AI2917" s="23">
        <v>7.3743006589211305E-2</v>
      </c>
      <c r="AJ2917" s="63">
        <v>17.460413631139101</v>
      </c>
      <c r="AK2917" s="23">
        <v>0.52175679999869296</v>
      </c>
      <c r="AL2917" s="23">
        <v>0.120084551490436</v>
      </c>
      <c r="AM2917" s="63">
        <v>52.5033060925198</v>
      </c>
      <c r="AN2917" s="19"/>
      <c r="AO2917" s="26">
        <v>4.5182023961387999E-2</v>
      </c>
      <c r="AP2917" s="26">
        <v>-3.36446195151439E-2</v>
      </c>
      <c r="AQ2917" s="26">
        <v>0.104769511970517</v>
      </c>
      <c r="AR2917" s="26">
        <v>-8.5184066686488202E-2</v>
      </c>
      <c r="AS2917" s="24">
        <v>8</v>
      </c>
      <c r="AT2917" s="24">
        <v>4</v>
      </c>
      <c r="AU2917" s="24">
        <v>8</v>
      </c>
      <c r="AV2917" s="25">
        <v>4</v>
      </c>
      <c r="AW2917" s="19"/>
      <c r="AX2917" s="29">
        <v>0.16506000098423099</v>
      </c>
      <c r="AY2917" s="30">
        <v>0.92746763574541502</v>
      </c>
      <c r="AZ2917" s="30">
        <v>1.1836716686175399</v>
      </c>
      <c r="BA2917" s="30">
        <v>1.3939971835516201</v>
      </c>
      <c r="BB2917" s="62">
        <v>1.7058069400918599E-2</v>
      </c>
      <c r="BC2917" s="108">
        <v>-19.3135767507483</v>
      </c>
      <c r="BD2917" s="22">
        <v>43881</v>
      </c>
      <c r="BE2917" s="22">
        <v>43910</v>
      </c>
      <c r="BF2917" s="24">
        <v>96</v>
      </c>
      <c r="BG2917" s="22">
        <v>44015</v>
      </c>
    </row>
    <row r="2918" spans="2:59" x14ac:dyDescent="0.25">
      <c r="B2918" s="17" t="s">
        <v>2932</v>
      </c>
      <c r="C2918" s="17" t="s">
        <v>7198</v>
      </c>
      <c r="D2918" s="17" t="s">
        <v>3477</v>
      </c>
      <c r="E2918" s="20" t="s">
        <v>7294</v>
      </c>
      <c r="F2918" s="20" t="s">
        <v>7449</v>
      </c>
      <c r="G2918" s="82" t="s">
        <v>7251</v>
      </c>
      <c r="H2918" s="85" t="s">
        <v>7270</v>
      </c>
      <c r="I2918" s="21" t="s">
        <v>7417</v>
      </c>
      <c r="J2918" s="21" t="s">
        <v>9077</v>
      </c>
      <c r="L2918" s="22">
        <v>44015</v>
      </c>
      <c r="M2918" s="98">
        <v>1794.38379999995</v>
      </c>
      <c r="N2918" s="94">
        <v>1794.38379999995</v>
      </c>
      <c r="O2918" s="94">
        <v>1794.38379999995</v>
      </c>
      <c r="P2918" s="62">
        <f t="shared" si="45"/>
        <v>1</v>
      </c>
      <c r="Q2918" s="22">
        <v>44015</v>
      </c>
      <c r="R2918" s="99">
        <v>1541149.2169999999</v>
      </c>
      <c r="S2918" s="99">
        <v>1303958.2826445301</v>
      </c>
      <c r="T2918" s="19"/>
      <c r="U2918" s="23">
        <v>5.5455125257139999E-3</v>
      </c>
      <c r="V2918" s="63">
        <v>-3.4700342439464302E-3</v>
      </c>
      <c r="W2918" s="23">
        <v>0.10465302968441401</v>
      </c>
      <c r="X2918" s="63">
        <v>0.86253300377575204</v>
      </c>
      <c r="Y2918" s="23">
        <v>6.1664232875045903E-2</v>
      </c>
      <c r="Z2918" s="63">
        <v>19.367026668100198</v>
      </c>
      <c r="AA2918" s="23">
        <v>0.20664913790824399</v>
      </c>
      <c r="AB2918" s="63">
        <v>37.571529500477503</v>
      </c>
      <c r="AC2918" s="23">
        <v>0.259915623368288</v>
      </c>
      <c r="AD2918" s="63">
        <v>46.058859584387399</v>
      </c>
      <c r="AE2918" s="23">
        <v>0.31339243457478</v>
      </c>
      <c r="AF2918" s="64">
        <v>43.532585041422898</v>
      </c>
      <c r="AG2918" s="23">
        <v>1.00145103642717E-2</v>
      </c>
      <c r="AH2918" s="63">
        <v>-5.0933747643284697</v>
      </c>
      <c r="AI2918" s="23">
        <v>7.7821855173169793E-2</v>
      </c>
      <c r="AJ2918" s="63">
        <v>17.868298489513101</v>
      </c>
      <c r="AK2918" s="23">
        <v>0.79438379999948705</v>
      </c>
      <c r="AL2918" s="23">
        <v>8.8789194944256494E-2</v>
      </c>
      <c r="AM2918" s="63">
        <v>66.634100528433905</v>
      </c>
      <c r="AN2918" s="19"/>
      <c r="AO2918" s="26">
        <v>4.5203532336017802E-2</v>
      </c>
      <c r="AP2918" s="26">
        <v>-3.36248760177114E-2</v>
      </c>
      <c r="AQ2918" s="26">
        <v>0.105448880445765</v>
      </c>
      <c r="AR2918" s="26">
        <v>-8.4602748216711904E-2</v>
      </c>
      <c r="AS2918" s="24">
        <v>8</v>
      </c>
      <c r="AT2918" s="24">
        <v>4</v>
      </c>
      <c r="AU2918" s="24">
        <v>8</v>
      </c>
      <c r="AV2918" s="25">
        <v>4</v>
      </c>
      <c r="AW2918" s="19"/>
      <c r="AX2918" s="29">
        <v>0.16506119498633801</v>
      </c>
      <c r="AY2918" s="30">
        <v>0.97720602069784901</v>
      </c>
      <c r="AZ2918" s="30">
        <v>1.2133950092447801</v>
      </c>
      <c r="BA2918" s="30">
        <v>1.4716415804305101</v>
      </c>
      <c r="BB2918" s="62">
        <v>1.7058673509945901E-2</v>
      </c>
      <c r="BC2918" s="108">
        <v>-19.265608008834501</v>
      </c>
      <c r="BD2918" s="22">
        <v>43881</v>
      </c>
      <c r="BE2918" s="22">
        <v>43910</v>
      </c>
      <c r="BF2918" s="24">
        <v>95</v>
      </c>
      <c r="BG2918" s="22">
        <v>44014</v>
      </c>
    </row>
    <row r="2919" spans="2:59" x14ac:dyDescent="0.25">
      <c r="B2919" s="17" t="s">
        <v>2933</v>
      </c>
      <c r="C2919" s="17" t="s">
        <v>7199</v>
      </c>
      <c r="D2919" s="17" t="s">
        <v>3477</v>
      </c>
      <c r="E2919" s="20" t="s">
        <v>7307</v>
      </c>
      <c r="F2919" s="20" t="s">
        <v>7449</v>
      </c>
      <c r="G2919" s="82" t="s">
        <v>7251</v>
      </c>
      <c r="H2919" s="85" t="s">
        <v>7270</v>
      </c>
      <c r="I2919" s="21" t="s">
        <v>7417</v>
      </c>
      <c r="J2919" s="21" t="s">
        <v>2982</v>
      </c>
      <c r="L2919" s="22">
        <v>44015</v>
      </c>
      <c r="M2919" s="98">
        <v>1249.4531999994099</v>
      </c>
      <c r="N2919" s="94">
        <v>1249.4531999994099</v>
      </c>
      <c r="O2919" s="94">
        <v>1249.4531999994099</v>
      </c>
      <c r="P2919" s="62">
        <f t="shared" si="45"/>
        <v>1</v>
      </c>
      <c r="Q2919" s="22">
        <v>44015</v>
      </c>
      <c r="R2919" s="99">
        <v>1164396.5519999999</v>
      </c>
      <c r="S2919" s="99">
        <v>1048916.3581074199</v>
      </c>
      <c r="T2919" s="19"/>
      <c r="U2919" s="23">
        <v>5.5180422605190004E-3</v>
      </c>
      <c r="V2919" s="63">
        <v>-6.2170607634470798E-3</v>
      </c>
      <c r="W2919" s="23">
        <v>0.10374798091288499</v>
      </c>
      <c r="X2919" s="63">
        <v>0.77202812662289899</v>
      </c>
      <c r="Y2919" s="23">
        <v>5.6397774404103998E-2</v>
      </c>
      <c r="Z2919" s="63">
        <v>18.8403808209987</v>
      </c>
      <c r="AA2919" s="23">
        <v>0.194625960983103</v>
      </c>
      <c r="AB2919" s="63">
        <v>36.369211807963403</v>
      </c>
      <c r="AC2919" s="23">
        <v>0.23495006987301201</v>
      </c>
      <c r="AD2919" s="63">
        <v>43.562304234830698</v>
      </c>
      <c r="AE2919" s="23"/>
      <c r="AF2919" s="64"/>
      <c r="AG2919" s="23">
        <v>9.9317310687183601E-3</v>
      </c>
      <c r="AH2919" s="63">
        <v>-5.1016526938838096</v>
      </c>
      <c r="AI2919" s="23">
        <v>7.2387171760055893E-2</v>
      </c>
      <c r="AJ2919" s="63">
        <v>17.324830148223601</v>
      </c>
      <c r="AK2919" s="23">
        <v>0.24945319999998899</v>
      </c>
      <c r="AL2919" s="23">
        <v>8.1536336569115506E-2</v>
      </c>
      <c r="AM2919" s="63">
        <v>47.716640027938404</v>
      </c>
      <c r="AN2919" s="19"/>
      <c r="AO2919" s="26">
        <v>4.5174913919254302E-2</v>
      </c>
      <c r="AP2919" s="26">
        <v>-3.3651280024059801E-2</v>
      </c>
      <c r="AQ2919" s="26">
        <v>0.104543071578519</v>
      </c>
      <c r="AR2919" s="26">
        <v>-8.5377772346837494E-2</v>
      </c>
      <c r="AS2919" s="24">
        <v>8</v>
      </c>
      <c r="AT2919" s="24">
        <v>4</v>
      </c>
      <c r="AU2919" s="24">
        <v>8</v>
      </c>
      <c r="AV2919" s="25">
        <v>4</v>
      </c>
      <c r="AW2919" s="19"/>
      <c r="AX2919" s="29">
        <v>0.1650597262464</v>
      </c>
      <c r="AY2919" s="30">
        <v>0.91096956165347398</v>
      </c>
      <c r="AZ2919" s="30">
        <v>1.17381255340297</v>
      </c>
      <c r="BA2919" s="30">
        <v>1.36830509305946</v>
      </c>
      <c r="BB2919" s="62">
        <v>1.70578809239669E-2</v>
      </c>
      <c r="BC2919" s="108">
        <v>-19.329548797599301</v>
      </c>
      <c r="BD2919" s="22">
        <v>43881</v>
      </c>
      <c r="BE2919" s="22">
        <v>43910</v>
      </c>
      <c r="BF2919" s="24">
        <v>96</v>
      </c>
      <c r="BG2919" s="22">
        <v>44015</v>
      </c>
    </row>
    <row r="2920" spans="2:59" x14ac:dyDescent="0.25">
      <c r="B2920" s="17" t="s">
        <v>2934</v>
      </c>
      <c r="C2920" s="17" t="s">
        <v>7200</v>
      </c>
      <c r="D2920" s="17" t="s">
        <v>3478</v>
      </c>
      <c r="E2920" s="20" t="s">
        <v>7289</v>
      </c>
      <c r="F2920" s="20" t="s">
        <v>7449</v>
      </c>
      <c r="G2920" s="82" t="s">
        <v>7251</v>
      </c>
      <c r="H2920" s="85" t="s">
        <v>7259</v>
      </c>
      <c r="I2920" s="21" t="s">
        <v>7417</v>
      </c>
      <c r="J2920" s="21" t="s">
        <v>9078</v>
      </c>
      <c r="L2920" s="22">
        <v>44015</v>
      </c>
      <c r="M2920" s="98">
        <v>1068.10500000045</v>
      </c>
      <c r="N2920" s="94">
        <v>1068.10500000045</v>
      </c>
      <c r="O2920" s="94">
        <v>1159.28830000013</v>
      </c>
      <c r="P2920" s="62">
        <f t="shared" si="45"/>
        <v>0.92134544961795117</v>
      </c>
      <c r="Q2920" s="22">
        <v>43882</v>
      </c>
      <c r="R2920" s="99">
        <v>468048.37099999998</v>
      </c>
      <c r="S2920" s="99">
        <v>447784.31866259797</v>
      </c>
      <c r="T2920" s="19"/>
      <c r="U2920" s="23">
        <v>-7.4730766118591397E-4</v>
      </c>
      <c r="V2920" s="63">
        <v>-0.63275205293393799</v>
      </c>
      <c r="W2920" s="23">
        <v>5.5547572746945703E-2</v>
      </c>
      <c r="X2920" s="63">
        <v>-4.0480126899710704</v>
      </c>
      <c r="Y2920" s="23">
        <v>-4.3612705894702196E-3</v>
      </c>
      <c r="Z2920" s="63">
        <v>12.7644763216376</v>
      </c>
      <c r="AA2920" s="23">
        <v>0.14722583917318799</v>
      </c>
      <c r="AB2920" s="63">
        <v>31.629199626971999</v>
      </c>
      <c r="AC2920" s="23">
        <v>0.14069263352765099</v>
      </c>
      <c r="AD2920" s="63">
        <v>34.136560600309203</v>
      </c>
      <c r="AE2920" s="23">
        <v>0.122636743000912</v>
      </c>
      <c r="AF2920" s="64">
        <v>24.457015884050598</v>
      </c>
      <c r="AG2920" s="23">
        <v>-3.5545722275855999E-3</v>
      </c>
      <c r="AH2920" s="63">
        <v>-6.4502830235142001</v>
      </c>
      <c r="AI2920" s="23">
        <v>9.5367267949768592E-3</v>
      </c>
      <c r="AJ2920" s="63">
        <v>11.039785651708399</v>
      </c>
      <c r="AK2920" s="23">
        <v>6.8105000000287005E-2</v>
      </c>
      <c r="AL2920" s="23">
        <v>4.64725907477259E-3</v>
      </c>
      <c r="AM2920" s="63">
        <v>-71.976523151388406</v>
      </c>
      <c r="AN2920" s="19"/>
      <c r="AO2920" s="26">
        <v>5.2169328042509698E-2</v>
      </c>
      <c r="AP2920" s="26">
        <v>-5.1836148106303902E-2</v>
      </c>
      <c r="AQ2920" s="26">
        <v>0.117075070555147</v>
      </c>
      <c r="AR2920" s="26">
        <v>-9.6568878995603902E-2</v>
      </c>
      <c r="AS2920" s="24">
        <v>8</v>
      </c>
      <c r="AT2920" s="24">
        <v>4</v>
      </c>
      <c r="AU2920" s="24">
        <v>7</v>
      </c>
      <c r="AV2920" s="25">
        <v>5</v>
      </c>
      <c r="AW2920" s="19"/>
      <c r="AX2920" s="29">
        <v>0.195666591183981</v>
      </c>
      <c r="AY2920" s="30">
        <v>0.65885795874783104</v>
      </c>
      <c r="AZ2920" s="30">
        <v>1.10671578144684</v>
      </c>
      <c r="BA2920" s="30">
        <v>0.94366393488326095</v>
      </c>
      <c r="BB2920" s="62">
        <v>2.0174958551469901E-2</v>
      </c>
      <c r="BC2920" s="108">
        <v>-28.4683628740604</v>
      </c>
      <c r="BD2920" s="22">
        <v>43882</v>
      </c>
      <c r="BE2920" s="22">
        <v>43908</v>
      </c>
      <c r="BF2920" s="24"/>
      <c r="BG2920" s="22"/>
    </row>
    <row r="2921" spans="2:59" x14ac:dyDescent="0.25">
      <c r="B2921" s="17" t="s">
        <v>2935</v>
      </c>
      <c r="C2921" s="17" t="s">
        <v>7201</v>
      </c>
      <c r="D2921" s="17" t="s">
        <v>3478</v>
      </c>
      <c r="E2921" s="20" t="s">
        <v>7290</v>
      </c>
      <c r="F2921" s="20" t="s">
        <v>7449</v>
      </c>
      <c r="G2921" s="82" t="s">
        <v>7251</v>
      </c>
      <c r="H2921" s="85" t="s">
        <v>7259</v>
      </c>
      <c r="I2921" s="21" t="s">
        <v>7417</v>
      </c>
      <c r="J2921" s="21" t="s">
        <v>9079</v>
      </c>
      <c r="L2921" s="22">
        <v>44015</v>
      </c>
      <c r="M2921" s="98">
        <v>1083.67659999989</v>
      </c>
      <c r="N2921" s="94">
        <v>1083.67659999989</v>
      </c>
      <c r="O2921" s="94">
        <v>1176.7021999992401</v>
      </c>
      <c r="P2921" s="62">
        <f t="shared" si="45"/>
        <v>0.92094380379384844</v>
      </c>
      <c r="Q2921" s="22">
        <v>43882</v>
      </c>
      <c r="R2921" s="99">
        <v>82234.494000000006</v>
      </c>
      <c r="S2921" s="99">
        <v>127868.330873535</v>
      </c>
      <c r="T2921" s="19"/>
      <c r="U2921" s="23">
        <v>-7.5058280799567001E-4</v>
      </c>
      <c r="V2921" s="63">
        <v>-0.63307956761491402</v>
      </c>
      <c r="W2921" s="23">
        <v>5.5443795114115298E-2</v>
      </c>
      <c r="X2921" s="63">
        <v>-4.05839045325411</v>
      </c>
      <c r="Y2921" s="23">
        <v>-4.9551311112736602E-3</v>
      </c>
      <c r="Z2921" s="63">
        <v>12.7050902694609</v>
      </c>
      <c r="AA2921" s="23">
        <v>0.14584850661049101</v>
      </c>
      <c r="AB2921" s="63">
        <v>31.491466370702302</v>
      </c>
      <c r="AC2921" s="23">
        <v>0.137956797871157</v>
      </c>
      <c r="AD2921" s="63">
        <v>33.862977034645198</v>
      </c>
      <c r="AE2921" s="23">
        <v>0.118600077437877</v>
      </c>
      <c r="AF2921" s="64">
        <v>24.053349327761701</v>
      </c>
      <c r="AG2921" s="23">
        <v>-3.5644236586449599E-3</v>
      </c>
      <c r="AH2921" s="63">
        <v>-6.4512681666237803</v>
      </c>
      <c r="AI2921" s="23">
        <v>8.9245713679702004E-3</v>
      </c>
      <c r="AJ2921" s="63">
        <v>10.978570109000399</v>
      </c>
      <c r="AK2921" s="23">
        <v>8.3676599999307696E-2</v>
      </c>
      <c r="AL2921" s="23">
        <v>5.6710319950070698E-3</v>
      </c>
      <c r="AM2921" s="63">
        <v>-70.419363151537297</v>
      </c>
      <c r="AN2921" s="19"/>
      <c r="AO2921" s="26">
        <v>5.2165864994094598E-2</v>
      </c>
      <c r="AP2921" s="26">
        <v>-5.1839255541417502E-2</v>
      </c>
      <c r="AQ2921" s="26">
        <v>0.11696497415512599</v>
      </c>
      <c r="AR2921" s="26">
        <v>-9.6660658803593799E-2</v>
      </c>
      <c r="AS2921" s="24">
        <v>8</v>
      </c>
      <c r="AT2921" s="24">
        <v>4</v>
      </c>
      <c r="AU2921" s="24">
        <v>7</v>
      </c>
      <c r="AV2921" s="25">
        <v>5</v>
      </c>
      <c r="AW2921" s="19"/>
      <c r="AX2921" s="29">
        <v>0.195665708208107</v>
      </c>
      <c r="AY2921" s="30">
        <v>0.65231258631592903</v>
      </c>
      <c r="AZ2921" s="30">
        <v>1.10183914636764</v>
      </c>
      <c r="BA2921" s="30">
        <v>0.93406576234428895</v>
      </c>
      <c r="BB2921" s="62">
        <v>2.0174759205001499E-2</v>
      </c>
      <c r="BC2921" s="108">
        <v>-28.474460232973801</v>
      </c>
      <c r="BD2921" s="22">
        <v>43882</v>
      </c>
      <c r="BE2921" s="22">
        <v>43908</v>
      </c>
      <c r="BF2921" s="24"/>
      <c r="BG2921" s="22"/>
    </row>
    <row r="2922" spans="2:59" x14ac:dyDescent="0.25">
      <c r="B2922" s="17" t="s">
        <v>2936</v>
      </c>
      <c r="C2922" s="17" t="s">
        <v>7202</v>
      </c>
      <c r="D2922" s="17" t="s">
        <v>3478</v>
      </c>
      <c r="E2922" s="20" t="s">
        <v>7315</v>
      </c>
      <c r="F2922" s="20" t="s">
        <v>7449</v>
      </c>
      <c r="G2922" s="82" t="s">
        <v>7251</v>
      </c>
      <c r="H2922" s="85" t="s">
        <v>7259</v>
      </c>
      <c r="I2922" s="21" t="s">
        <v>7417</v>
      </c>
      <c r="J2922" s="21" t="s">
        <v>9080</v>
      </c>
      <c r="L2922" s="22">
        <v>44015</v>
      </c>
      <c r="M2922" s="98">
        <v>1257.1118000000699</v>
      </c>
      <c r="N2922" s="94">
        <v>1257.1118000000699</v>
      </c>
      <c r="O2922" s="94">
        <v>1357.7526999991401</v>
      </c>
      <c r="P2922" s="62">
        <f t="shared" si="45"/>
        <v>0.92587685518936258</v>
      </c>
      <c r="Q2922" s="22">
        <v>43882</v>
      </c>
      <c r="R2922" s="99">
        <v>247564.144</v>
      </c>
      <c r="S2922" s="99">
        <v>276371.99552099599</v>
      </c>
      <c r="T2922" s="19"/>
      <c r="U2922" s="23">
        <v>-7.10410248757398E-4</v>
      </c>
      <c r="V2922" s="63">
        <v>-0.62906231169108695</v>
      </c>
      <c r="W2922" s="23">
        <v>5.6716415903792901E-2</v>
      </c>
      <c r="X2922" s="63">
        <v>-3.9311283742863501</v>
      </c>
      <c r="Y2922" s="23">
        <v>2.3460146330762698E-3</v>
      </c>
      <c r="Z2922" s="63">
        <v>13.4352048438886</v>
      </c>
      <c r="AA2922" s="23">
        <v>0.16284205513889899</v>
      </c>
      <c r="AB2922" s="63">
        <v>33.190821223542997</v>
      </c>
      <c r="AC2922" s="23">
        <v>0.171936290742597</v>
      </c>
      <c r="AD2922" s="63">
        <v>37.260926321789199</v>
      </c>
      <c r="AE2922" s="23">
        <v>0.169063110401039</v>
      </c>
      <c r="AF2922" s="64">
        <v>29.099652624077901</v>
      </c>
      <c r="AG2922" s="23">
        <v>-3.4442722799212801E-3</v>
      </c>
      <c r="AH2922" s="63">
        <v>-6.43925302875141</v>
      </c>
      <c r="AI2922" s="23">
        <v>1.64503148771473E-2</v>
      </c>
      <c r="AJ2922" s="63">
        <v>11.731144459918101</v>
      </c>
      <c r="AK2922" s="23">
        <v>0.25711179999954797</v>
      </c>
      <c r="AL2922" s="23">
        <v>1.6232502861385001E-2</v>
      </c>
      <c r="AM2922" s="63">
        <v>-53.0758431514842</v>
      </c>
      <c r="AN2922" s="19"/>
      <c r="AO2922" s="26">
        <v>5.22081443396019E-2</v>
      </c>
      <c r="AP2922" s="26">
        <v>-5.1801141838950598E-2</v>
      </c>
      <c r="AQ2922" s="26">
        <v>0.118315401343425</v>
      </c>
      <c r="AR2922" s="26">
        <v>-9.5535139099374694E-2</v>
      </c>
      <c r="AS2922" s="24">
        <v>8</v>
      </c>
      <c r="AT2922" s="24">
        <v>4</v>
      </c>
      <c r="AU2922" s="24">
        <v>7</v>
      </c>
      <c r="AV2922" s="25">
        <v>5</v>
      </c>
      <c r="AW2922" s="19"/>
      <c r="AX2922" s="29">
        <v>0.19567852341540901</v>
      </c>
      <c r="AY2922" s="30">
        <v>0.73304675049621404</v>
      </c>
      <c r="AZ2922" s="30">
        <v>1.16198436113336</v>
      </c>
      <c r="BA2922" s="30">
        <v>1.05275663008797</v>
      </c>
      <c r="BB2922" s="62">
        <v>2.0177411618569799E-2</v>
      </c>
      <c r="BC2922" s="108">
        <v>-28.399729936034401</v>
      </c>
      <c r="BD2922" s="22">
        <v>43882</v>
      </c>
      <c r="BE2922" s="22">
        <v>43908</v>
      </c>
      <c r="BF2922" s="24"/>
      <c r="BG2922" s="22"/>
    </row>
    <row r="2923" spans="2:59" x14ac:dyDescent="0.25">
      <c r="B2923" s="17" t="s">
        <v>2937</v>
      </c>
      <c r="C2923" s="17" t="s">
        <v>7203</v>
      </c>
      <c r="D2923" s="17" t="s">
        <v>3478</v>
      </c>
      <c r="E2923" s="20" t="s">
        <v>7291</v>
      </c>
      <c r="F2923" s="20" t="s">
        <v>7449</v>
      </c>
      <c r="G2923" s="82" t="s">
        <v>7251</v>
      </c>
      <c r="H2923" s="85" t="s">
        <v>7259</v>
      </c>
      <c r="I2923" s="21" t="s">
        <v>7417</v>
      </c>
      <c r="J2923" s="21" t="s">
        <v>9081</v>
      </c>
      <c r="L2923" s="22">
        <v>44015</v>
      </c>
      <c r="M2923" s="98">
        <v>1221.98340000026</v>
      </c>
      <c r="N2923" s="94">
        <v>1221.98340000026</v>
      </c>
      <c r="O2923" s="94">
        <v>1328.71509999968</v>
      </c>
      <c r="P2923" s="62">
        <f t="shared" si="45"/>
        <v>0.91967299837305549</v>
      </c>
      <c r="Q2923" s="22">
        <v>43882</v>
      </c>
      <c r="R2923" s="99">
        <v>3753469.8629999999</v>
      </c>
      <c r="S2923" s="99">
        <v>3092787.5004218798</v>
      </c>
      <c r="T2923" s="19"/>
      <c r="U2923" s="23">
        <v>-7.60887580327108E-4</v>
      </c>
      <c r="V2923" s="63">
        <v>-0.634110044848057</v>
      </c>
      <c r="W2923" s="23">
        <v>5.5115145969466497E-2</v>
      </c>
      <c r="X2923" s="63">
        <v>-4.0912553677189898</v>
      </c>
      <c r="Y2923" s="23">
        <v>-6.8336785479914397E-3</v>
      </c>
      <c r="Z2923" s="63">
        <v>12.517235525781899</v>
      </c>
      <c r="AA2923" s="23">
        <v>0.141496376354626</v>
      </c>
      <c r="AB2923" s="63">
        <v>31.056253345130202</v>
      </c>
      <c r="AC2923" s="23">
        <v>0.12933490974144701</v>
      </c>
      <c r="AD2923" s="63">
        <v>33.000788221659597</v>
      </c>
      <c r="AE2923" s="23">
        <v>0.10591426912287701</v>
      </c>
      <c r="AF2923" s="64">
        <v>22.784768496261702</v>
      </c>
      <c r="AG2923" s="23">
        <v>-3.5953410351794398E-3</v>
      </c>
      <c r="AH2923" s="63">
        <v>-6.4543599042735904</v>
      </c>
      <c r="AI2923" s="23">
        <v>6.9884464228380204E-3</v>
      </c>
      <c r="AJ2923" s="63">
        <v>10.7849576144945</v>
      </c>
      <c r="AK2923" s="23">
        <v>0.22198340000060901</v>
      </c>
      <c r="AL2923" s="23">
        <v>1.42077103973861E-2</v>
      </c>
      <c r="AM2923" s="63">
        <v>-56.588683151349002</v>
      </c>
      <c r="AN2923" s="19"/>
      <c r="AO2923" s="26">
        <v>5.2154999233607703E-2</v>
      </c>
      <c r="AP2923" s="26">
        <v>-5.1849035216073397E-2</v>
      </c>
      <c r="AQ2923" s="26">
        <v>0.116616158184188</v>
      </c>
      <c r="AR2923" s="26">
        <v>-9.6951415688672604E-2</v>
      </c>
      <c r="AS2923" s="24">
        <v>7</v>
      </c>
      <c r="AT2923" s="24">
        <v>5</v>
      </c>
      <c r="AU2923" s="24">
        <v>7</v>
      </c>
      <c r="AV2923" s="25">
        <v>5</v>
      </c>
      <c r="AW2923" s="19"/>
      <c r="AX2923" s="29">
        <v>0.19566252417454999</v>
      </c>
      <c r="AY2923" s="30">
        <v>0.63162713987003405</v>
      </c>
      <c r="AZ2923" s="30">
        <v>1.08642674809562</v>
      </c>
      <c r="BA2923" s="30">
        <v>0.90376019400264296</v>
      </c>
      <c r="BB2923" s="62">
        <v>2.0174087043633299E-2</v>
      </c>
      <c r="BC2923" s="108">
        <v>-28.493768152402499</v>
      </c>
      <c r="BD2923" s="22">
        <v>43882</v>
      </c>
      <c r="BE2923" s="22">
        <v>43908</v>
      </c>
      <c r="BF2923" s="24"/>
      <c r="BG2923" s="22"/>
    </row>
    <row r="2924" spans="2:59" x14ac:dyDescent="0.25">
      <c r="B2924" s="17" t="s">
        <v>2938</v>
      </c>
      <c r="C2924" s="17" t="s">
        <v>7204</v>
      </c>
      <c r="D2924" s="17" t="s">
        <v>3478</v>
      </c>
      <c r="E2924" s="20" t="s">
        <v>7370</v>
      </c>
      <c r="F2924" s="20" t="s">
        <v>7449</v>
      </c>
      <c r="G2924" s="82" t="s">
        <v>7251</v>
      </c>
      <c r="H2924" s="85" t="s">
        <v>7259</v>
      </c>
      <c r="I2924" s="21" t="s">
        <v>7417</v>
      </c>
      <c r="J2924" s="21" t="s">
        <v>9082</v>
      </c>
      <c r="L2924" s="22">
        <v>44015</v>
      </c>
      <c r="M2924" s="98">
        <v>1227.23860000074</v>
      </c>
      <c r="N2924" s="94">
        <v>1227.23860000074</v>
      </c>
      <c r="O2924" s="94">
        <v>1323.0815999992201</v>
      </c>
      <c r="P2924" s="62">
        <f t="shared" si="45"/>
        <v>0.927560779321142</v>
      </c>
      <c r="Q2924" s="22">
        <v>43882</v>
      </c>
      <c r="R2924" s="99">
        <v>111457.76</v>
      </c>
      <c r="S2924" s="99">
        <v>103718.60814941399</v>
      </c>
      <c r="T2924" s="19"/>
      <c r="U2924" s="23">
        <v>-6.9677059764217098E-4</v>
      </c>
      <c r="V2924" s="63">
        <v>-0.62769834657956403</v>
      </c>
      <c r="W2924" s="23">
        <v>5.7149576103256501E-2</v>
      </c>
      <c r="X2924" s="63">
        <v>-3.8878123543399901</v>
      </c>
      <c r="Y2924" s="23">
        <v>4.8415430610475596E-3</v>
      </c>
      <c r="Z2924" s="63">
        <v>13.684757686685799</v>
      </c>
      <c r="AA2924" s="23">
        <v>0.168679461361608</v>
      </c>
      <c r="AB2924" s="63">
        <v>33.774561845813899</v>
      </c>
      <c r="AC2924" s="23">
        <v>0.18372350354358799</v>
      </c>
      <c r="AD2924" s="63">
        <v>38.4396476019174</v>
      </c>
      <c r="AE2924" s="23">
        <v>0.18674094652669701</v>
      </c>
      <c r="AF2924" s="64">
        <v>30.867436236643702</v>
      </c>
      <c r="AG2924" s="23">
        <v>-3.40344235610246E-3</v>
      </c>
      <c r="AH2924" s="63">
        <v>-6.4351700363695299</v>
      </c>
      <c r="AI2924" s="23">
        <v>1.9022878137548101E-2</v>
      </c>
      <c r="AJ2924" s="63">
        <v>11.988400785965499</v>
      </c>
      <c r="AK2924" s="23">
        <v>0.22723860000056401</v>
      </c>
      <c r="AL2924" s="23">
        <v>6.3905104867444606E-2</v>
      </c>
      <c r="AM2924" s="63">
        <v>36.435547872970297</v>
      </c>
      <c r="AN2924" s="19"/>
      <c r="AO2924" s="26">
        <v>5.2222539081412798E-2</v>
      </c>
      <c r="AP2924" s="26">
        <v>-5.1788170230793198E-2</v>
      </c>
      <c r="AQ2924" s="26">
        <v>0.11877517897664799</v>
      </c>
      <c r="AR2924" s="26">
        <v>-9.5151921248616406E-2</v>
      </c>
      <c r="AS2924" s="24">
        <v>8</v>
      </c>
      <c r="AT2924" s="24">
        <v>4</v>
      </c>
      <c r="AU2924" s="24">
        <v>7</v>
      </c>
      <c r="AV2924" s="25">
        <v>5</v>
      </c>
      <c r="AW2924" s="19"/>
      <c r="AX2924" s="29">
        <v>0.195683169339609</v>
      </c>
      <c r="AY2924" s="30">
        <v>0.76076650170307403</v>
      </c>
      <c r="AZ2924" s="30">
        <v>1.1826334597972199</v>
      </c>
      <c r="BA2924" s="30">
        <v>1.0936580744964901</v>
      </c>
      <c r="BB2924" s="62">
        <v>2.01783436538608E-2</v>
      </c>
      <c r="BC2924" s="108">
        <v>-28.3742892350128</v>
      </c>
      <c r="BD2924" s="22">
        <v>43882</v>
      </c>
      <c r="BE2924" s="22">
        <v>43908</v>
      </c>
      <c r="BF2924" s="24"/>
      <c r="BG2924" s="22"/>
    </row>
    <row r="2925" spans="2:59" x14ac:dyDescent="0.25">
      <c r="B2925" s="17" t="s">
        <v>2939</v>
      </c>
      <c r="C2925" s="17" t="s">
        <v>7205</v>
      </c>
      <c r="D2925" s="17" t="s">
        <v>3478</v>
      </c>
      <c r="E2925" s="20" t="s">
        <v>7404</v>
      </c>
      <c r="F2925" s="20" t="s">
        <v>7449</v>
      </c>
      <c r="G2925" s="82" t="s">
        <v>7251</v>
      </c>
      <c r="H2925" s="85" t="s">
        <v>7259</v>
      </c>
      <c r="I2925" s="21" t="s">
        <v>7417</v>
      </c>
      <c r="J2925" s="21" t="s">
        <v>9083</v>
      </c>
      <c r="L2925" s="22">
        <v>44015</v>
      </c>
      <c r="M2925" s="98">
        <v>1340.2034000009301</v>
      </c>
      <c r="N2925" s="94">
        <v>1340.2034000009301</v>
      </c>
      <c r="O2925" s="94">
        <v>1445.3928999994</v>
      </c>
      <c r="P2925" s="62">
        <f t="shared" si="45"/>
        <v>0.92722428621414033</v>
      </c>
      <c r="Q2925" s="22">
        <v>43882</v>
      </c>
      <c r="R2925" s="99">
        <v>10549.473</v>
      </c>
      <c r="S2925" s="99">
        <v>13808.7549693451</v>
      </c>
      <c r="T2925" s="19"/>
      <c r="U2925" s="23">
        <v>-6.9947876454534697E-4</v>
      </c>
      <c r="V2925" s="63">
        <v>-0.62796916326988095</v>
      </c>
      <c r="W2925" s="23">
        <v>5.7063539832597598E-2</v>
      </c>
      <c r="X2925" s="63">
        <v>-3.8964159814058799</v>
      </c>
      <c r="Y2925" s="23">
        <v>4.3422968519735202E-3</v>
      </c>
      <c r="Z2925" s="63">
        <v>13.6348330657784</v>
      </c>
      <c r="AA2925" s="23">
        <v>0.167509483486356</v>
      </c>
      <c r="AB2925" s="63">
        <v>33.657564058317803</v>
      </c>
      <c r="AC2925" s="23">
        <v>0.181356753321015</v>
      </c>
      <c r="AD2925" s="63">
        <v>38.202972579631002</v>
      </c>
      <c r="AE2925" s="23">
        <v>0.183184207064332</v>
      </c>
      <c r="AF2925" s="64">
        <v>30.511762290407201</v>
      </c>
      <c r="AG2925" s="23">
        <v>-3.41145922084252E-3</v>
      </c>
      <c r="AH2925" s="63">
        <v>-6.4359717228435303</v>
      </c>
      <c r="AI2925" s="23">
        <v>1.8508351869968499E-2</v>
      </c>
      <c r="AJ2925" s="63">
        <v>11.9369481592003</v>
      </c>
      <c r="AK2925" s="23">
        <v>0.34020340000104599</v>
      </c>
      <c r="AL2925" s="23">
        <v>8.4467411252262495E-2</v>
      </c>
      <c r="AM2925" s="63">
        <v>33.314878894074397</v>
      </c>
      <c r="AN2925" s="19"/>
      <c r="AO2925" s="26">
        <v>5.2219586063074502E-2</v>
      </c>
      <c r="AP2925" s="26">
        <v>-5.1790842279879103E-2</v>
      </c>
      <c r="AQ2925" s="26">
        <v>0.11868280975249899</v>
      </c>
      <c r="AR2925" s="26">
        <v>-9.5229241189372302E-2</v>
      </c>
      <c r="AS2925" s="24">
        <v>8</v>
      </c>
      <c r="AT2925" s="24">
        <v>4</v>
      </c>
      <c r="AU2925" s="24">
        <v>7</v>
      </c>
      <c r="AV2925" s="25">
        <v>5</v>
      </c>
      <c r="AW2925" s="19"/>
      <c r="AX2925" s="29">
        <v>0.195682341880456</v>
      </c>
      <c r="AY2925" s="30">
        <v>0.75520923330077505</v>
      </c>
      <c r="AZ2925" s="30">
        <v>1.1784946520147099</v>
      </c>
      <c r="BA2925" s="30">
        <v>1.0854518212581801</v>
      </c>
      <c r="BB2925" s="62">
        <v>2.0178167298618099E-2</v>
      </c>
      <c r="BC2925" s="108">
        <v>-28.379404658800901</v>
      </c>
      <c r="BD2925" s="22">
        <v>43882</v>
      </c>
      <c r="BE2925" s="22">
        <v>43908</v>
      </c>
      <c r="BF2925" s="24"/>
      <c r="BG2925" s="22"/>
    </row>
    <row r="2926" spans="2:59" x14ac:dyDescent="0.25">
      <c r="B2926" s="17" t="s">
        <v>2940</v>
      </c>
      <c r="C2926" s="17" t="s">
        <v>7206</v>
      </c>
      <c r="D2926" s="17" t="s">
        <v>3478</v>
      </c>
      <c r="E2926" s="20" t="s">
        <v>7294</v>
      </c>
      <c r="F2926" s="20" t="s">
        <v>7449</v>
      </c>
      <c r="G2926" s="82" t="s">
        <v>7251</v>
      </c>
      <c r="H2926" s="85" t="s">
        <v>7259</v>
      </c>
      <c r="I2926" s="21" t="s">
        <v>7417</v>
      </c>
      <c r="J2926" s="21" t="s">
        <v>9084</v>
      </c>
      <c r="L2926" s="22">
        <v>44015</v>
      </c>
      <c r="M2926" s="98">
        <v>1591.74180000089</v>
      </c>
      <c r="N2926" s="94">
        <v>1591.74180000089</v>
      </c>
      <c r="O2926" s="94">
        <v>1711.3803000003099</v>
      </c>
      <c r="P2926" s="62">
        <f t="shared" si="45"/>
        <v>0.9300923938417438</v>
      </c>
      <c r="Q2926" s="22">
        <v>43882</v>
      </c>
      <c r="R2926" s="99">
        <v>2288764.5809999998</v>
      </c>
      <c r="S2926" s="99">
        <v>2030050.2666582</v>
      </c>
      <c r="T2926" s="19"/>
      <c r="U2926" s="23">
        <v>-6.7628525266627505E-4</v>
      </c>
      <c r="V2926" s="63">
        <v>-0.62564981208197401</v>
      </c>
      <c r="W2926" s="23">
        <v>5.7799724037977299E-2</v>
      </c>
      <c r="X2926" s="63">
        <v>-3.8227975608679099</v>
      </c>
      <c r="Y2926" s="23">
        <v>8.5963839756004693E-3</v>
      </c>
      <c r="Z2926" s="63">
        <v>14.060241778148299</v>
      </c>
      <c r="AA2926" s="23">
        <v>0.17749016318150099</v>
      </c>
      <c r="AB2926" s="63">
        <v>34.655632027832297</v>
      </c>
      <c r="AC2926" s="23">
        <v>0.20162671691825401</v>
      </c>
      <c r="AD2926" s="63">
        <v>40.229968939384001</v>
      </c>
      <c r="AE2926" s="23">
        <v>0.213759216383623</v>
      </c>
      <c r="AF2926" s="64">
        <v>33.569263222336303</v>
      </c>
      <c r="AG2926" s="23">
        <v>-3.34216299233958E-3</v>
      </c>
      <c r="AH2926" s="63">
        <v>-6.4290420999895996</v>
      </c>
      <c r="AI2926" s="23">
        <v>2.2893854398716901E-2</v>
      </c>
      <c r="AJ2926" s="63">
        <v>12.3754984120751</v>
      </c>
      <c r="AK2926" s="23">
        <v>0.59174180000089105</v>
      </c>
      <c r="AL2926" s="23">
        <v>6.997040904389E-2</v>
      </c>
      <c r="AM2926" s="63">
        <v>46.369900528574398</v>
      </c>
      <c r="AN2926" s="19"/>
      <c r="AO2926" s="26">
        <v>5.2244141386836397E-2</v>
      </c>
      <c r="AP2926" s="26">
        <v>-5.1768708914096399E-2</v>
      </c>
      <c r="AQ2926" s="26">
        <v>0.1194649902737</v>
      </c>
      <c r="AR2926" s="26">
        <v>-9.4577000752033194E-2</v>
      </c>
      <c r="AS2926" s="24">
        <v>8</v>
      </c>
      <c r="AT2926" s="24">
        <v>4</v>
      </c>
      <c r="AU2926" s="24">
        <v>7</v>
      </c>
      <c r="AV2926" s="25">
        <v>5</v>
      </c>
      <c r="AW2926" s="19"/>
      <c r="AX2926" s="29">
        <v>0.19569050438149099</v>
      </c>
      <c r="AY2926" s="30">
        <v>0.80259214392935996</v>
      </c>
      <c r="AZ2926" s="30">
        <v>1.2137875280986901</v>
      </c>
      <c r="BA2926" s="30">
        <v>1.15551691522887</v>
      </c>
      <c r="BB2926" s="62">
        <v>2.0179780096259502E-2</v>
      </c>
      <c r="BC2926" s="108">
        <v>-28.336115590413101</v>
      </c>
      <c r="BD2926" s="22">
        <v>43882</v>
      </c>
      <c r="BE2926" s="22">
        <v>43908</v>
      </c>
      <c r="BF2926" s="24"/>
      <c r="BG2926" s="22"/>
    </row>
    <row r="2927" spans="2:59" x14ac:dyDescent="0.25">
      <c r="B2927" s="17" t="s">
        <v>2941</v>
      </c>
      <c r="C2927" s="17" t="s">
        <v>7207</v>
      </c>
      <c r="D2927" s="17" t="s">
        <v>3478</v>
      </c>
      <c r="E2927" s="20" t="s">
        <v>7307</v>
      </c>
      <c r="F2927" s="20" t="s">
        <v>7449</v>
      </c>
      <c r="G2927" s="82" t="s">
        <v>7251</v>
      </c>
      <c r="H2927" s="85" t="s">
        <v>7259</v>
      </c>
      <c r="I2927" s="21" t="s">
        <v>7417</v>
      </c>
      <c r="J2927" s="21" t="s">
        <v>2982</v>
      </c>
      <c r="L2927" s="22">
        <v>44015</v>
      </c>
      <c r="M2927" s="98">
        <v>1020.84659999982</v>
      </c>
      <c r="N2927" s="94">
        <v>1020.84659999982</v>
      </c>
      <c r="O2927" s="94">
        <v>1101.57129999995</v>
      </c>
      <c r="P2927" s="62">
        <f t="shared" si="45"/>
        <v>0.92671858825648989</v>
      </c>
      <c r="Q2927" s="22">
        <v>43882</v>
      </c>
      <c r="R2927" s="99">
        <v>135846.033</v>
      </c>
      <c r="S2927" s="99">
        <v>205441.52270117201</v>
      </c>
      <c r="T2927" s="19"/>
      <c r="U2927" s="23">
        <v>-7.0352820330299405E-4</v>
      </c>
      <c r="V2927" s="63">
        <v>-0.62837410714564601</v>
      </c>
      <c r="W2927" s="23">
        <v>5.6933042082164299E-2</v>
      </c>
      <c r="X2927" s="63">
        <v>-3.9094657564492099</v>
      </c>
      <c r="Y2927" s="23">
        <v>3.5931280199292801E-3</v>
      </c>
      <c r="Z2927" s="63">
        <v>13.559916182581199</v>
      </c>
      <c r="AA2927" s="23">
        <v>9.1555331491690595E-3</v>
      </c>
      <c r="AB2927" s="63">
        <v>17.8221690245846</v>
      </c>
      <c r="AC2927" s="23">
        <v>1.95942324044154E-2</v>
      </c>
      <c r="AD2927" s="63">
        <v>22.026720487978299</v>
      </c>
      <c r="AE2927" s="23"/>
      <c r="AF2927" s="64"/>
      <c r="AG2927" s="23">
        <v>-3.4238170455864699E-3</v>
      </c>
      <c r="AH2927" s="63">
        <v>-6.4372075053179296</v>
      </c>
      <c r="AI2927" s="23">
        <v>1.7735991714289401E-2</v>
      </c>
      <c r="AJ2927" s="63">
        <v>11.8597121436324</v>
      </c>
      <c r="AK2927" s="23">
        <v>2.0846600000368198E-2</v>
      </c>
      <c r="AL2927" s="23">
        <v>7.2880711704783599E-3</v>
      </c>
      <c r="AM2927" s="63">
        <v>24.855980027961799</v>
      </c>
      <c r="AN2927" s="19"/>
      <c r="AO2927" s="26">
        <v>5.2215335128494203E-2</v>
      </c>
      <c r="AP2927" s="26">
        <v>-5.1794583279843202E-2</v>
      </c>
      <c r="AQ2927" s="26">
        <v>5.6931650093247299E-2</v>
      </c>
      <c r="AR2927" s="26">
        <v>-9.5343609799747403E-2</v>
      </c>
      <c r="AS2927" s="24">
        <v>7</v>
      </c>
      <c r="AT2927" s="24">
        <v>4</v>
      </c>
      <c r="AU2927" s="24">
        <v>7</v>
      </c>
      <c r="AV2927" s="25">
        <v>5</v>
      </c>
      <c r="AW2927" s="19"/>
      <c r="AX2927" s="29">
        <v>0.18577765947848099</v>
      </c>
      <c r="AY2927" s="30">
        <v>-5.7813487018847802E-2</v>
      </c>
      <c r="AZ2927" s="30">
        <v>0.60708667032395203</v>
      </c>
      <c r="BA2927" s="30">
        <v>-8.06042235323048E-2</v>
      </c>
      <c r="BB2927" s="62">
        <v>1.9145315734658701E-2</v>
      </c>
      <c r="BC2927" s="108">
        <v>-28.3870049990946</v>
      </c>
      <c r="BD2927" s="22">
        <v>43882</v>
      </c>
      <c r="BE2927" s="22">
        <v>43908</v>
      </c>
      <c r="BF2927" s="24"/>
      <c r="BG2927" s="22"/>
    </row>
    <row r="2928" spans="2:59" x14ac:dyDescent="0.25">
      <c r="B2928" s="17" t="s">
        <v>2942</v>
      </c>
      <c r="C2928" s="17" t="s">
        <v>7208</v>
      </c>
      <c r="D2928" s="17" t="s">
        <v>3479</v>
      </c>
      <c r="E2928" s="20" t="s">
        <v>7289</v>
      </c>
      <c r="F2928" s="20" t="s">
        <v>7449</v>
      </c>
      <c r="G2928" s="82" t="s">
        <v>7251</v>
      </c>
      <c r="H2928" s="85" t="s">
        <v>7269</v>
      </c>
      <c r="I2928" s="21" t="s">
        <v>7417</v>
      </c>
      <c r="J2928" s="21" t="s">
        <v>9085</v>
      </c>
      <c r="L2928" s="22">
        <v>44015</v>
      </c>
      <c r="M2928" s="98">
        <v>511.20049999980301</v>
      </c>
      <c r="N2928" s="94">
        <v>511.20049999980301</v>
      </c>
      <c r="O2928" s="94">
        <v>777.90319999959297</v>
      </c>
      <c r="P2928" s="62">
        <f t="shared" si="45"/>
        <v>0.65715181529021927</v>
      </c>
      <c r="Q2928" s="22">
        <v>43853</v>
      </c>
      <c r="R2928" s="99">
        <v>1489251.55</v>
      </c>
      <c r="S2928" s="99">
        <v>1890242.7264296899</v>
      </c>
      <c r="T2928" s="19"/>
      <c r="U2928" s="23">
        <v>-3.1922386351652698E-3</v>
      </c>
      <c r="V2928" s="63">
        <v>-0.877245150331873</v>
      </c>
      <c r="W2928" s="23">
        <v>9.8072893706557807E-3</v>
      </c>
      <c r="X2928" s="63">
        <v>-8.6220410276000603</v>
      </c>
      <c r="Y2928" s="23">
        <v>-0.33260131048678898</v>
      </c>
      <c r="Z2928" s="63">
        <v>-20.059527668112398</v>
      </c>
      <c r="AA2928" s="23">
        <v>-0.20404984399385301</v>
      </c>
      <c r="AB2928" s="63">
        <v>-3.49836868973216</v>
      </c>
      <c r="AC2928" s="23">
        <v>-9.3373724747798398E-2</v>
      </c>
      <c r="AD2928" s="63">
        <v>10.729924772749699</v>
      </c>
      <c r="AE2928" s="23">
        <v>-0.16318964556208801</v>
      </c>
      <c r="AF2928" s="64">
        <v>-4.1256229722494</v>
      </c>
      <c r="AG2928" s="23">
        <v>5.2480504164123002E-3</v>
      </c>
      <c r="AH2928" s="63">
        <v>-5.57002075911441</v>
      </c>
      <c r="AI2928" s="23">
        <v>-0.31244390579377102</v>
      </c>
      <c r="AJ2928" s="63">
        <v>-21.158277607173702</v>
      </c>
      <c r="AK2928" s="23">
        <v>-0.48879949999973199</v>
      </c>
      <c r="AL2928" s="23">
        <v>-4.70188585395954E-2</v>
      </c>
      <c r="AM2928" s="63">
        <v>-98.443694372777799</v>
      </c>
      <c r="AN2928" s="19"/>
      <c r="AO2928" s="26">
        <v>7.2179212142145802E-2</v>
      </c>
      <c r="AP2928" s="26">
        <v>-0.13536839736116199</v>
      </c>
      <c r="AQ2928" s="26">
        <v>6.8376003733646898E-2</v>
      </c>
      <c r="AR2928" s="26">
        <v>-0.351803475114284</v>
      </c>
      <c r="AS2928" s="24">
        <v>9</v>
      </c>
      <c r="AT2928" s="24">
        <v>3</v>
      </c>
      <c r="AU2928" s="24">
        <v>5</v>
      </c>
      <c r="AV2928" s="25">
        <v>7</v>
      </c>
      <c r="AW2928" s="19"/>
      <c r="AX2928" s="29">
        <v>0.39011395807494398</v>
      </c>
      <c r="AY2928" s="30">
        <v>-0.444109148086682</v>
      </c>
      <c r="AZ2928" s="30">
        <v>-5.9928803448144698E-2</v>
      </c>
      <c r="BA2928" s="30">
        <v>-0.57248827408602698</v>
      </c>
      <c r="BB2928" s="62">
        <v>3.9463109234638999E-2</v>
      </c>
      <c r="BC2928" s="108">
        <v>-48.520767108246197</v>
      </c>
      <c r="BD2928" s="22">
        <v>43853</v>
      </c>
      <c r="BE2928" s="22">
        <v>43913</v>
      </c>
      <c r="BF2928" s="24"/>
      <c r="BG2928" s="22"/>
    </row>
    <row r="2929" spans="2:59" x14ac:dyDescent="0.25">
      <c r="B2929" s="17" t="s">
        <v>2943</v>
      </c>
      <c r="C2929" s="17" t="s">
        <v>7209</v>
      </c>
      <c r="D2929" s="17" t="s">
        <v>3479</v>
      </c>
      <c r="E2929" s="20" t="s">
        <v>7290</v>
      </c>
      <c r="F2929" s="20" t="s">
        <v>7449</v>
      </c>
      <c r="G2929" s="82" t="s">
        <v>7251</v>
      </c>
      <c r="H2929" s="85" t="s">
        <v>7269</v>
      </c>
      <c r="I2929" s="21" t="s">
        <v>7417</v>
      </c>
      <c r="J2929" s="21" t="s">
        <v>9086</v>
      </c>
      <c r="L2929" s="22">
        <v>44015</v>
      </c>
      <c r="M2929" s="98">
        <v>520.24650000035797</v>
      </c>
      <c r="N2929" s="94">
        <v>520.24650000035797</v>
      </c>
      <c r="O2929" s="94">
        <v>792.02130000013904</v>
      </c>
      <c r="P2929" s="62">
        <f t="shared" si="45"/>
        <v>0.65685922840745148</v>
      </c>
      <c r="Q2929" s="22">
        <v>43853</v>
      </c>
      <c r="R2929" s="99">
        <v>1049.4159999999999</v>
      </c>
      <c r="S2929" s="99">
        <v>1280.40500766373</v>
      </c>
      <c r="T2929" s="19"/>
      <c r="U2929" s="23">
        <v>-3.1943978474373602E-3</v>
      </c>
      <c r="V2929" s="63">
        <v>-0.87746107155908204</v>
      </c>
      <c r="W2929" s="23">
        <v>9.7207504113612196E-3</v>
      </c>
      <c r="X2929" s="63">
        <v>-8.6306949235295196</v>
      </c>
      <c r="Y2929" s="23">
        <v>-0.33293580613099</v>
      </c>
      <c r="Z2929" s="63">
        <v>-20.092977232532601</v>
      </c>
      <c r="AA2929" s="23">
        <v>-0.204869243860303</v>
      </c>
      <c r="AB2929" s="63">
        <v>-3.5803086763771699</v>
      </c>
      <c r="AC2929" s="23">
        <v>-9.5204752931749695E-2</v>
      </c>
      <c r="AD2929" s="63">
        <v>10.546821954354501</v>
      </c>
      <c r="AE2929" s="23">
        <v>-0.165715846277599</v>
      </c>
      <c r="AF2929" s="64">
        <v>-4.3782430438004702</v>
      </c>
      <c r="AG2929" s="23">
        <v>5.2386764746188402E-3</v>
      </c>
      <c r="AH2929" s="63">
        <v>-5.57095815329376</v>
      </c>
      <c r="AI2929" s="23">
        <v>-0.31279434296098801</v>
      </c>
      <c r="AJ2929" s="63">
        <v>-21.1933213238954</v>
      </c>
      <c r="AK2929" s="23">
        <v>-0.47975349999964201</v>
      </c>
      <c r="AL2929" s="23">
        <v>-4.5818314132702702E-2</v>
      </c>
      <c r="AM2929" s="63">
        <v>-97.539094372768901</v>
      </c>
      <c r="AN2929" s="19"/>
      <c r="AO2929" s="26">
        <v>7.2177137573817204E-2</v>
      </c>
      <c r="AP2929" s="26">
        <v>-0.13537497384371799</v>
      </c>
      <c r="AQ2929" s="26">
        <v>6.8285740235296502E-2</v>
      </c>
      <c r="AR2929" s="26">
        <v>-0.351856571668759</v>
      </c>
      <c r="AS2929" s="24">
        <v>9</v>
      </c>
      <c r="AT2929" s="24">
        <v>3</v>
      </c>
      <c r="AU2929" s="24">
        <v>5</v>
      </c>
      <c r="AV2929" s="25">
        <v>7</v>
      </c>
      <c r="AW2929" s="19"/>
      <c r="AX2929" s="29">
        <v>0.39011484049144202</v>
      </c>
      <c r="AY2929" s="30">
        <v>-0.44620178245759201</v>
      </c>
      <c r="AZ2929" s="30">
        <v>-6.2931807711834195E-2</v>
      </c>
      <c r="BA2929" s="30">
        <v>-0.57513878502868498</v>
      </c>
      <c r="BB2929" s="62">
        <v>3.9463022835661797E-2</v>
      </c>
      <c r="BC2929" s="108">
        <v>-48.529465053521598</v>
      </c>
      <c r="BD2929" s="22">
        <v>43853</v>
      </c>
      <c r="BE2929" s="22">
        <v>43913</v>
      </c>
      <c r="BF2929" s="24"/>
      <c r="BG2929" s="22"/>
    </row>
    <row r="2930" spans="2:59" x14ac:dyDescent="0.25">
      <c r="B2930" s="17" t="s">
        <v>2944</v>
      </c>
      <c r="C2930" s="17" t="s">
        <v>7210</v>
      </c>
      <c r="D2930" s="17" t="s">
        <v>3479</v>
      </c>
      <c r="E2930" s="20" t="s">
        <v>7315</v>
      </c>
      <c r="F2930" s="20" t="s">
        <v>7449</v>
      </c>
      <c r="G2930" s="82" t="s">
        <v>7251</v>
      </c>
      <c r="H2930" s="85" t="s">
        <v>7269</v>
      </c>
      <c r="I2930" s="21" t="s">
        <v>7417</v>
      </c>
      <c r="J2930" s="21" t="s">
        <v>9087</v>
      </c>
      <c r="L2930" s="22">
        <v>44015</v>
      </c>
      <c r="M2930" s="98">
        <v>592.12430000025802</v>
      </c>
      <c r="N2930" s="94">
        <v>592.12430000025802</v>
      </c>
      <c r="O2930" s="94">
        <v>896.07430000044405</v>
      </c>
      <c r="P2930" s="62">
        <f t="shared" si="45"/>
        <v>0.66079821729064725</v>
      </c>
      <c r="Q2930" s="22">
        <v>43853</v>
      </c>
      <c r="R2930" s="99">
        <v>154069.49100000001</v>
      </c>
      <c r="S2930" s="99">
        <v>207574.70749804701</v>
      </c>
      <c r="T2930" s="19"/>
      <c r="U2930" s="23">
        <v>-3.15841538122186E-3</v>
      </c>
      <c r="V2930" s="63">
        <v>-0.87386282493753198</v>
      </c>
      <c r="W2930" s="23">
        <v>1.08424234585982E-2</v>
      </c>
      <c r="X2930" s="63">
        <v>-8.5185276188130992</v>
      </c>
      <c r="Y2930" s="23">
        <v>-0.32843941782019098</v>
      </c>
      <c r="Z2930" s="63">
        <v>-19.643338401452599</v>
      </c>
      <c r="AA2930" s="23">
        <v>-0.194022892567737</v>
      </c>
      <c r="AB2930" s="63">
        <v>-2.4956735471205298</v>
      </c>
      <c r="AC2930" s="23">
        <v>-7.0403707054574605E-2</v>
      </c>
      <c r="AD2930" s="63">
        <v>13.0269265420793</v>
      </c>
      <c r="AE2930" s="23">
        <v>-0.13119528009338</v>
      </c>
      <c r="AF2930" s="64">
        <v>-0.92618642537854601</v>
      </c>
      <c r="AG2930" s="23">
        <v>5.3508413293457098E-3</v>
      </c>
      <c r="AH2930" s="63">
        <v>-5.5597416678210703</v>
      </c>
      <c r="AI2930" s="23">
        <v>-0.30808518534555301</v>
      </c>
      <c r="AJ2930" s="63">
        <v>-20.722405562351899</v>
      </c>
      <c r="AK2930" s="23">
        <v>-0.40787569999985901</v>
      </c>
      <c r="AL2930" s="23">
        <v>-3.69140082138983E-2</v>
      </c>
      <c r="AM2930" s="63">
        <v>-90.351314372848705</v>
      </c>
      <c r="AN2930" s="19"/>
      <c r="AO2930" s="26">
        <v>7.2215860365758999E-2</v>
      </c>
      <c r="AP2930" s="26">
        <v>-0.135279838765273</v>
      </c>
      <c r="AQ2930" s="26">
        <v>6.9471462404180798E-2</v>
      </c>
      <c r="AR2930" s="26">
        <v>-0.351116743898019</v>
      </c>
      <c r="AS2930" s="24">
        <v>9</v>
      </c>
      <c r="AT2930" s="24">
        <v>3</v>
      </c>
      <c r="AU2930" s="24">
        <v>5</v>
      </c>
      <c r="AV2930" s="25">
        <v>7</v>
      </c>
      <c r="AW2930" s="19"/>
      <c r="AX2930" s="29">
        <v>0.39009068889427001</v>
      </c>
      <c r="AY2930" s="30">
        <v>-0.41853908517032301</v>
      </c>
      <c r="AZ2930" s="30">
        <v>-2.3236954610524701E-2</v>
      </c>
      <c r="BA2930" s="30">
        <v>-0.540073125920571</v>
      </c>
      <c r="BB2930" s="62">
        <v>3.9463026337834897E-2</v>
      </c>
      <c r="BC2930" s="108">
        <v>-48.4151481635636</v>
      </c>
      <c r="BD2930" s="22">
        <v>43853</v>
      </c>
      <c r="BE2930" s="22">
        <v>43913</v>
      </c>
      <c r="BF2930" s="24"/>
      <c r="BG2930" s="22"/>
    </row>
    <row r="2931" spans="2:59" x14ac:dyDescent="0.25">
      <c r="B2931" s="17" t="s">
        <v>2945</v>
      </c>
      <c r="C2931" s="17" t="s">
        <v>7211</v>
      </c>
      <c r="D2931" s="17" t="s">
        <v>3479</v>
      </c>
      <c r="E2931" s="20" t="s">
        <v>7291</v>
      </c>
      <c r="F2931" s="20" t="s">
        <v>7449</v>
      </c>
      <c r="G2931" s="82" t="s">
        <v>7251</v>
      </c>
      <c r="H2931" s="85" t="s">
        <v>7269</v>
      </c>
      <c r="I2931" s="21" t="s">
        <v>7417</v>
      </c>
      <c r="J2931" s="21" t="s">
        <v>9088</v>
      </c>
      <c r="L2931" s="22">
        <v>44015</v>
      </c>
      <c r="M2931" s="98">
        <v>470.44089999981202</v>
      </c>
      <c r="N2931" s="94">
        <v>470.44089999981202</v>
      </c>
      <c r="O2931" s="94">
        <v>717.46459999959905</v>
      </c>
      <c r="P2931" s="62">
        <f t="shared" si="45"/>
        <v>0.65569911045098939</v>
      </c>
      <c r="Q2931" s="22">
        <v>43853</v>
      </c>
      <c r="R2931" s="99">
        <v>476837.68699999998</v>
      </c>
      <c r="S2931" s="99">
        <v>556964.96432519495</v>
      </c>
      <c r="T2931" s="19"/>
      <c r="U2931" s="23">
        <v>-3.2060327912404301E-3</v>
      </c>
      <c r="V2931" s="63">
        <v>-0.87862456593938998</v>
      </c>
      <c r="W2931" s="23">
        <v>9.3935818531463208E-3</v>
      </c>
      <c r="X2931" s="63">
        <v>-8.6634117793582792</v>
      </c>
      <c r="Y2931" s="23">
        <v>-0.334258601348847</v>
      </c>
      <c r="Z2931" s="63">
        <v>-20.225256754318298</v>
      </c>
      <c r="AA2931" s="23">
        <v>-0.20802501911646701</v>
      </c>
      <c r="AB2931" s="63">
        <v>-3.8958862019935601</v>
      </c>
      <c r="AC2931" s="23">
        <v>-0.102400792810804</v>
      </c>
      <c r="AD2931" s="63">
        <v>9.8272179664490995</v>
      </c>
      <c r="AE2931" s="23">
        <v>-0.175654591454077</v>
      </c>
      <c r="AF2931" s="64">
        <v>-5.3721175614482499</v>
      </c>
      <c r="AG2931" s="23">
        <v>5.2067919914407E-3</v>
      </c>
      <c r="AH2931" s="63">
        <v>-5.5741466016115702</v>
      </c>
      <c r="AI2931" s="23">
        <v>-0.31417950548901002</v>
      </c>
      <c r="AJ2931" s="63">
        <v>-21.331837576697598</v>
      </c>
      <c r="AK2931" s="23">
        <v>-0.52955910000018802</v>
      </c>
      <c r="AL2931" s="23">
        <v>-5.2685378750538803E-2</v>
      </c>
      <c r="AM2931" s="63">
        <v>-102.519654372823</v>
      </c>
      <c r="AN2931" s="19"/>
      <c r="AO2931" s="26">
        <v>7.21646668880567E-2</v>
      </c>
      <c r="AP2931" s="26">
        <v>-0.13540383120562199</v>
      </c>
      <c r="AQ2931" s="26">
        <v>6.79383083916036E-2</v>
      </c>
      <c r="AR2931" s="26">
        <v>-0.35207790732849398</v>
      </c>
      <c r="AS2931" s="24">
        <v>9</v>
      </c>
      <c r="AT2931" s="24">
        <v>3</v>
      </c>
      <c r="AU2931" s="24">
        <v>5</v>
      </c>
      <c r="AV2931" s="25">
        <v>7</v>
      </c>
      <c r="AW2931" s="19"/>
      <c r="AX2931" s="29">
        <v>0.39012332029873498</v>
      </c>
      <c r="AY2931" s="30">
        <v>-0.454249887328388</v>
      </c>
      <c r="AZ2931" s="30">
        <v>-7.4483061825844701E-2</v>
      </c>
      <c r="BA2931" s="30">
        <v>-0.58532330356865703</v>
      </c>
      <c r="BB2931" s="62">
        <v>3.9463148885370197E-2</v>
      </c>
      <c r="BC2931" s="108">
        <v>-48.562939551251503</v>
      </c>
      <c r="BD2931" s="22">
        <v>43853</v>
      </c>
      <c r="BE2931" s="22">
        <v>43913</v>
      </c>
      <c r="BF2931" s="24"/>
      <c r="BG2931" s="22"/>
    </row>
    <row r="2932" spans="2:59" x14ac:dyDescent="0.25">
      <c r="B2932" s="17" t="s">
        <v>2946</v>
      </c>
      <c r="C2932" s="17" t="s">
        <v>7212</v>
      </c>
      <c r="D2932" s="17" t="s">
        <v>3479</v>
      </c>
      <c r="E2932" s="20" t="s">
        <v>7370</v>
      </c>
      <c r="F2932" s="20" t="s">
        <v>7449</v>
      </c>
      <c r="G2932" s="82" t="s">
        <v>7251</v>
      </c>
      <c r="H2932" s="85" t="s">
        <v>7269</v>
      </c>
      <c r="I2932" s="21" t="s">
        <v>7417</v>
      </c>
      <c r="J2932" s="21" t="s">
        <v>9089</v>
      </c>
      <c r="L2932" s="22">
        <v>44015</v>
      </c>
      <c r="M2932" s="98">
        <v>854.79609999991999</v>
      </c>
      <c r="N2932" s="94">
        <v>854.79609999991999</v>
      </c>
      <c r="O2932" s="94">
        <v>1289.5811999999</v>
      </c>
      <c r="P2932" s="62">
        <f t="shared" si="45"/>
        <v>0.66284782997765956</v>
      </c>
      <c r="Q2932" s="22">
        <v>43853</v>
      </c>
      <c r="R2932" s="99">
        <v>1330.2840000000001</v>
      </c>
      <c r="S2932" s="99">
        <v>36527.374183898901</v>
      </c>
      <c r="T2932" s="19"/>
      <c r="U2932" s="23">
        <v>-3.1390534077218001E-3</v>
      </c>
      <c r="V2932" s="63">
        <v>-0.87192662758752704</v>
      </c>
      <c r="W2932" s="23">
        <v>1.14216147048865E-2</v>
      </c>
      <c r="X2932" s="63">
        <v>-8.4606084941770003</v>
      </c>
      <c r="Y2932" s="23">
        <v>-0.32609853023663199</v>
      </c>
      <c r="Z2932" s="63">
        <v>-19.4092496430967</v>
      </c>
      <c r="AA2932" s="23">
        <v>-0.18835708691040101</v>
      </c>
      <c r="AB2932" s="63">
        <v>-1.92909298138693</v>
      </c>
      <c r="AC2932" s="23">
        <v>-5.7271565149712801E-2</v>
      </c>
      <c r="AD2932" s="63">
        <v>14.340140732558201</v>
      </c>
      <c r="AE2932" s="23">
        <v>-0.11273238981724699</v>
      </c>
      <c r="AF2932" s="64">
        <v>0.92010260223469198</v>
      </c>
      <c r="AG2932" s="23">
        <v>5.4090973935672099E-3</v>
      </c>
      <c r="AH2932" s="63">
        <v>-5.5539160613989198</v>
      </c>
      <c r="AI2932" s="23">
        <v>-0.305633468165179</v>
      </c>
      <c r="AJ2932" s="63">
        <v>-20.477233844314501</v>
      </c>
      <c r="AK2932" s="23">
        <v>-0.145203900000488</v>
      </c>
      <c r="AL2932" s="23">
        <v>-4.6354454581887701E-2</v>
      </c>
      <c r="AM2932" s="63">
        <v>-0.80870212713489298</v>
      </c>
      <c r="AN2932" s="19"/>
      <c r="AO2932" s="26">
        <v>7.2236431373312399E-2</v>
      </c>
      <c r="AP2932" s="26">
        <v>-0.135230278453528</v>
      </c>
      <c r="AQ2932" s="26">
        <v>7.0083384203826399E-2</v>
      </c>
      <c r="AR2932" s="26">
        <v>-0.35073183574422701</v>
      </c>
      <c r="AS2932" s="24">
        <v>9</v>
      </c>
      <c r="AT2932" s="24">
        <v>3</v>
      </c>
      <c r="AU2932" s="24">
        <v>5</v>
      </c>
      <c r="AV2932" s="25">
        <v>7</v>
      </c>
      <c r="AW2932" s="19"/>
      <c r="AX2932" s="29">
        <v>0.39007831216265898</v>
      </c>
      <c r="AY2932" s="30">
        <v>-0.40409217847673101</v>
      </c>
      <c r="AZ2932" s="30">
        <v>-2.51052251342543E-3</v>
      </c>
      <c r="BA2932" s="30">
        <v>-0.52172694513137696</v>
      </c>
      <c r="BB2932" s="62">
        <v>3.9463051325874403E-2</v>
      </c>
      <c r="BC2932" s="108">
        <v>-48.355908104160299</v>
      </c>
      <c r="BD2932" s="22">
        <v>43853</v>
      </c>
      <c r="BE2932" s="22">
        <v>43913</v>
      </c>
      <c r="BF2932" s="24"/>
      <c r="BG2932" s="22"/>
    </row>
    <row r="2933" spans="2:59" x14ac:dyDescent="0.25">
      <c r="B2933" s="17" t="s">
        <v>2947</v>
      </c>
      <c r="C2933" s="17" t="s">
        <v>7213</v>
      </c>
      <c r="D2933" s="17" t="s">
        <v>3479</v>
      </c>
      <c r="E2933" s="20" t="s">
        <v>7404</v>
      </c>
      <c r="F2933" s="20" t="s">
        <v>7449</v>
      </c>
      <c r="G2933" s="82" t="s">
        <v>7251</v>
      </c>
      <c r="H2933" s="85" t="s">
        <v>7269</v>
      </c>
      <c r="I2933" s="21" t="s">
        <v>7417</v>
      </c>
      <c r="J2933" s="21" t="s">
        <v>9090</v>
      </c>
      <c r="L2933" s="22">
        <v>44015</v>
      </c>
      <c r="M2933" s="98">
        <v>976.54829999990795</v>
      </c>
      <c r="N2933" s="94">
        <v>976.54829999990795</v>
      </c>
      <c r="O2933" s="94">
        <v>1473.9112999997999</v>
      </c>
      <c r="P2933" s="62">
        <f t="shared" si="45"/>
        <v>0.66255567753638944</v>
      </c>
      <c r="Q2933" s="22">
        <v>43853</v>
      </c>
      <c r="R2933" s="99">
        <v>29693.911</v>
      </c>
      <c r="S2933" s="99">
        <v>57182.319268188498</v>
      </c>
      <c r="T2933" s="19"/>
      <c r="U2933" s="23">
        <v>-3.1419127008120999E-3</v>
      </c>
      <c r="V2933" s="63">
        <v>-0.87221255689655697</v>
      </c>
      <c r="W2933" s="23">
        <v>1.13398051726108E-2</v>
      </c>
      <c r="X2933" s="63">
        <v>-8.4687894474045606</v>
      </c>
      <c r="Y2933" s="23">
        <v>-0.32643238294986099</v>
      </c>
      <c r="Z2933" s="63">
        <v>-19.4426349144196</v>
      </c>
      <c r="AA2933" s="23">
        <v>-0.189165310014796</v>
      </c>
      <c r="AB2933" s="63">
        <v>-2.00991529182647</v>
      </c>
      <c r="AC2933" s="23">
        <v>-5.91727468981844E-2</v>
      </c>
      <c r="AD2933" s="63">
        <v>14.1500225577183</v>
      </c>
      <c r="AE2933" s="23">
        <v>-0.11540675960714</v>
      </c>
      <c r="AF2933" s="64">
        <v>0.652665623245412</v>
      </c>
      <c r="AG2933" s="23">
        <v>5.4003751047275702E-3</v>
      </c>
      <c r="AH2933" s="63">
        <v>-5.5547882902828896</v>
      </c>
      <c r="AI2933" s="23">
        <v>-0.30598317385651203</v>
      </c>
      <c r="AJ2933" s="63">
        <v>-20.512204413447801</v>
      </c>
      <c r="AK2933" s="23">
        <v>-2.3451699999895902E-2</v>
      </c>
      <c r="AL2933" s="23">
        <v>-6.3891792387948997E-3</v>
      </c>
      <c r="AM2933" s="63">
        <v>-2.01754390736824</v>
      </c>
      <c r="AN2933" s="19"/>
      <c r="AO2933" s="26">
        <v>7.2233400855111499E-2</v>
      </c>
      <c r="AP2933" s="26">
        <v>-0.135237337402941</v>
      </c>
      <c r="AQ2933" s="26">
        <v>6.9997665686969399E-2</v>
      </c>
      <c r="AR2933" s="26">
        <v>-0.35078692703449599</v>
      </c>
      <c r="AS2933" s="24">
        <v>9</v>
      </c>
      <c r="AT2933" s="24">
        <v>3</v>
      </c>
      <c r="AU2933" s="24">
        <v>5</v>
      </c>
      <c r="AV2933" s="25">
        <v>7</v>
      </c>
      <c r="AW2933" s="19"/>
      <c r="AX2933" s="29">
        <v>0.390079724276438</v>
      </c>
      <c r="AY2933" s="30">
        <v>-0.40615468560236001</v>
      </c>
      <c r="AZ2933" s="30">
        <v>-5.4693578177378299E-3</v>
      </c>
      <c r="BA2933" s="30">
        <v>-0.52434725614875799</v>
      </c>
      <c r="BB2933" s="62">
        <v>3.9463009031787802E-2</v>
      </c>
      <c r="BC2933" s="108">
        <v>-48.364375793898901</v>
      </c>
      <c r="BD2933" s="22">
        <v>43853</v>
      </c>
      <c r="BE2933" s="22">
        <v>43913</v>
      </c>
      <c r="BF2933" s="24"/>
      <c r="BG2933" s="22"/>
    </row>
    <row r="2934" spans="2:59" x14ac:dyDescent="0.25">
      <c r="B2934" s="17" t="s">
        <v>2948</v>
      </c>
      <c r="C2934" s="17" t="s">
        <v>7214</v>
      </c>
      <c r="D2934" s="17" t="s">
        <v>3479</v>
      </c>
      <c r="E2934" s="20" t="s">
        <v>7294</v>
      </c>
      <c r="F2934" s="20" t="s">
        <v>7449</v>
      </c>
      <c r="G2934" s="82" t="s">
        <v>7251</v>
      </c>
      <c r="H2934" s="85" t="s">
        <v>7269</v>
      </c>
      <c r="I2934" s="21" t="s">
        <v>7417</v>
      </c>
      <c r="J2934" s="21" t="s">
        <v>9091</v>
      </c>
      <c r="L2934" s="22">
        <v>44015</v>
      </c>
      <c r="M2934" s="98">
        <v>892.17339999973797</v>
      </c>
      <c r="N2934" s="94">
        <v>892.17339999973797</v>
      </c>
      <c r="O2934" s="94">
        <v>1342.10099999979</v>
      </c>
      <c r="P2934" s="62">
        <f t="shared" si="45"/>
        <v>0.66475876256695854</v>
      </c>
      <c r="Q2934" s="22">
        <v>43853</v>
      </c>
      <c r="R2934" s="99">
        <v>1073679.1200000001</v>
      </c>
      <c r="S2934" s="99">
        <v>1355884.50423828</v>
      </c>
      <c r="T2934" s="19"/>
      <c r="U2934" s="23">
        <v>-3.1215672624966802E-3</v>
      </c>
      <c r="V2934" s="63">
        <v>-0.87017801306501497</v>
      </c>
      <c r="W2934" s="23">
        <v>1.19617398540868E-2</v>
      </c>
      <c r="X2934" s="63">
        <v>-8.4065959792642406</v>
      </c>
      <c r="Y2934" s="23">
        <v>-0.32391555952199302</v>
      </c>
      <c r="Z2934" s="63">
        <v>-19.190952571632799</v>
      </c>
      <c r="AA2934" s="23">
        <v>-0.18305236376560099</v>
      </c>
      <c r="AB2934" s="63">
        <v>-1.3986206669069401</v>
      </c>
      <c r="AC2934" s="23">
        <v>-4.4942971055206699E-2</v>
      </c>
      <c r="AD2934" s="63">
        <v>15.573000142016101</v>
      </c>
      <c r="AE2934" s="23">
        <v>-9.5267097852192797E-2</v>
      </c>
      <c r="AF2934" s="64">
        <v>2.6666317987401298</v>
      </c>
      <c r="AG2934" s="23">
        <v>5.4621369999949803E-3</v>
      </c>
      <c r="AH2934" s="63">
        <v>-5.5486121007561504</v>
      </c>
      <c r="AI2934" s="23">
        <v>-0.30334694692195602</v>
      </c>
      <c r="AJ2934" s="63">
        <v>-20.248581719992199</v>
      </c>
      <c r="AK2934" s="23">
        <v>-0.107826600000408</v>
      </c>
      <c r="AL2934" s="23">
        <v>-1.6463366630887301E-2</v>
      </c>
      <c r="AM2934" s="63">
        <v>-23.586939471541001</v>
      </c>
      <c r="AN2934" s="19"/>
      <c r="AO2934" s="26">
        <v>7.2255432294696206E-2</v>
      </c>
      <c r="AP2934" s="26">
        <v>-0.135184194515168</v>
      </c>
      <c r="AQ2934" s="26">
        <v>7.0655721603543498E-2</v>
      </c>
      <c r="AR2934" s="26">
        <v>-0.35037438416504302</v>
      </c>
      <c r="AS2934" s="24">
        <v>9</v>
      </c>
      <c r="AT2934" s="24">
        <v>3</v>
      </c>
      <c r="AU2934" s="24">
        <v>5</v>
      </c>
      <c r="AV2934" s="25">
        <v>7</v>
      </c>
      <c r="AW2934" s="19"/>
      <c r="AX2934" s="29">
        <v>0.390066140879062</v>
      </c>
      <c r="AY2934" s="30">
        <v>-0.39057235644258997</v>
      </c>
      <c r="AZ2934" s="30">
        <v>1.6882755766260998E-2</v>
      </c>
      <c r="BA2934" s="30">
        <v>-0.50453651903808305</v>
      </c>
      <c r="BB2934" s="62">
        <v>3.9462998955786997E-2</v>
      </c>
      <c r="BC2934" s="108">
        <v>-48.300858132133698</v>
      </c>
      <c r="BD2934" s="22">
        <v>43853</v>
      </c>
      <c r="BE2934" s="22">
        <v>43913</v>
      </c>
      <c r="BF2934" s="24"/>
      <c r="BG2934" s="22"/>
    </row>
    <row r="2935" spans="2:59" x14ac:dyDescent="0.25">
      <c r="B2935" s="17" t="s">
        <v>2949</v>
      </c>
      <c r="C2935" s="17" t="s">
        <v>7215</v>
      </c>
      <c r="D2935" s="17" t="s">
        <v>3479</v>
      </c>
      <c r="E2935" s="20" t="s">
        <v>7307</v>
      </c>
      <c r="F2935" s="20" t="s">
        <v>7449</v>
      </c>
      <c r="G2935" s="82" t="s">
        <v>7251</v>
      </c>
      <c r="H2935" s="85" t="s">
        <v>7269</v>
      </c>
      <c r="I2935" s="21" t="s">
        <v>7417</v>
      </c>
      <c r="J2935" s="21" t="s">
        <v>2982</v>
      </c>
      <c r="L2935" s="22">
        <v>44015</v>
      </c>
      <c r="M2935" s="98">
        <v>793.48610000032897</v>
      </c>
      <c r="N2935" s="94">
        <v>793.48610000032897</v>
      </c>
      <c r="O2935" s="94">
        <v>1198.9401999991401</v>
      </c>
      <c r="P2935" s="62">
        <f t="shared" si="45"/>
        <v>0.66182291660659809</v>
      </c>
      <c r="Q2935" s="22">
        <v>43853</v>
      </c>
      <c r="R2935" s="99">
        <v>50147.173999999999</v>
      </c>
      <c r="S2935" s="99">
        <v>60638.431310363798</v>
      </c>
      <c r="T2935" s="19"/>
      <c r="U2935" s="23">
        <v>-3.1487733858739401E-3</v>
      </c>
      <c r="V2935" s="63">
        <v>-0.87289862540273999</v>
      </c>
      <c r="W2935" s="23">
        <v>1.1132592833746501E-2</v>
      </c>
      <c r="X2935" s="63">
        <v>-8.4895106812909908</v>
      </c>
      <c r="Y2935" s="23">
        <v>-0.32726926818024399</v>
      </c>
      <c r="Z2935" s="63">
        <v>-19.526323437457901</v>
      </c>
      <c r="AA2935" s="23">
        <v>-0.19119249772309599</v>
      </c>
      <c r="AB2935" s="63">
        <v>-2.2126340626564298</v>
      </c>
      <c r="AC2935" s="23">
        <v>-6.3867532398944604E-2</v>
      </c>
      <c r="AD2935" s="63">
        <v>13.6805440076423</v>
      </c>
      <c r="AE2935" s="23"/>
      <c r="AF2935" s="64"/>
      <c r="AG2935" s="23">
        <v>5.3797310374648103E-3</v>
      </c>
      <c r="AH2935" s="63">
        <v>-5.5568526970091598</v>
      </c>
      <c r="AI2935" s="23">
        <v>-0.30685962425457503</v>
      </c>
      <c r="AJ2935" s="63">
        <v>-20.599849453254102</v>
      </c>
      <c r="AK2935" s="23">
        <v>-0.206513899999554</v>
      </c>
      <c r="AL2935" s="23">
        <v>-7.8188054593774703E-2</v>
      </c>
      <c r="AM2935" s="63">
        <v>2.1199300279549802</v>
      </c>
      <c r="AN2935" s="19"/>
      <c r="AO2935" s="26">
        <v>7.2226160746140494E-2</v>
      </c>
      <c r="AP2935" s="26">
        <v>-0.13525510696403201</v>
      </c>
      <c r="AQ2935" s="26">
        <v>6.9778480927198003E-2</v>
      </c>
      <c r="AR2935" s="26">
        <v>-0.350924395755283</v>
      </c>
      <c r="AS2935" s="24">
        <v>9</v>
      </c>
      <c r="AT2935" s="24">
        <v>3</v>
      </c>
      <c r="AU2935" s="24">
        <v>5</v>
      </c>
      <c r="AV2935" s="25">
        <v>7</v>
      </c>
      <c r="AW2935" s="19"/>
      <c r="AX2935" s="29">
        <v>0.39008432732021903</v>
      </c>
      <c r="AY2935" s="30">
        <v>-0.41132247958285001</v>
      </c>
      <c r="AZ2935" s="30">
        <v>-1.2883298770105999E-2</v>
      </c>
      <c r="BA2935" s="30">
        <v>-0.53091143327037604</v>
      </c>
      <c r="BB2935" s="62">
        <v>3.9463019512113499E-2</v>
      </c>
      <c r="BC2935" s="108">
        <v>-48.3855324893957</v>
      </c>
      <c r="BD2935" s="22">
        <v>43853</v>
      </c>
      <c r="BE2935" s="22">
        <v>43913</v>
      </c>
      <c r="BF2935" s="24"/>
      <c r="BG2935" s="22"/>
    </row>
    <row r="2936" spans="2:59" x14ac:dyDescent="0.25">
      <c r="B2936" s="17" t="s">
        <v>2950</v>
      </c>
      <c r="C2936" s="17" t="s">
        <v>7216</v>
      </c>
      <c r="D2936" s="17" t="s">
        <v>3480</v>
      </c>
      <c r="E2936" s="20" t="s">
        <v>7289</v>
      </c>
      <c r="F2936" s="20" t="s">
        <v>7449</v>
      </c>
      <c r="G2936" s="82" t="s">
        <v>7253</v>
      </c>
      <c r="H2936" s="85" t="s">
        <v>7279</v>
      </c>
      <c r="I2936" s="21" t="s">
        <v>7417</v>
      </c>
      <c r="J2936" s="21" t="s">
        <v>9092</v>
      </c>
      <c r="L2936" s="22">
        <v>44015</v>
      </c>
      <c r="M2936" s="98">
        <v>1565.23460000008</v>
      </c>
      <c r="N2936" s="94">
        <v>1565.23460000008</v>
      </c>
      <c r="O2936" s="94">
        <v>1746.2065999992201</v>
      </c>
      <c r="P2936" s="62">
        <f t="shared" si="45"/>
        <v>0.89636277860865898</v>
      </c>
      <c r="Q2936" s="22">
        <v>43747</v>
      </c>
      <c r="R2936" s="99">
        <v>6987444.4040000001</v>
      </c>
      <c r="S2936" s="99">
        <v>8615235.7465781309</v>
      </c>
      <c r="T2936" s="19"/>
      <c r="U2936" s="23">
        <v>3.32328974764096E-4</v>
      </c>
      <c r="V2936" s="63">
        <v>-0.52478838933893701</v>
      </c>
      <c r="W2936" s="23">
        <v>7.0429036986752198E-3</v>
      </c>
      <c r="X2936" s="63">
        <v>-8.8984795948053907</v>
      </c>
      <c r="Y2936" s="23">
        <v>-1.6648689426801901E-2</v>
      </c>
      <c r="Z2936" s="63">
        <v>11.5357344379008</v>
      </c>
      <c r="AA2936" s="23">
        <v>-6.8585066080268001E-2</v>
      </c>
      <c r="AB2936" s="63">
        <v>10.0481091016263</v>
      </c>
      <c r="AC2936" s="23">
        <v>6.6805917213059703E-3</v>
      </c>
      <c r="AD2936" s="63">
        <v>20.735356419667401</v>
      </c>
      <c r="AE2936" s="23"/>
      <c r="AF2936" s="64"/>
      <c r="AG2936" s="23">
        <v>8.6489901514141799E-4</v>
      </c>
      <c r="AH2936" s="63">
        <v>-6.0083358992414997</v>
      </c>
      <c r="AI2936" s="23">
        <v>-1.4480743195235801E-2</v>
      </c>
      <c r="AJ2936" s="63">
        <v>8.6380386526871007</v>
      </c>
      <c r="AK2936" s="23">
        <v>3.3152218862596797E-2</v>
      </c>
      <c r="AL2936" s="23">
        <v>1.2088362180293201E-2</v>
      </c>
      <c r="AM2936" s="63">
        <v>20.562040970457002</v>
      </c>
      <c r="AN2936" s="19"/>
      <c r="AO2936" s="26">
        <v>1.3175789636079601E-2</v>
      </c>
      <c r="AP2936" s="26">
        <v>-3.5774901858530897E-2</v>
      </c>
      <c r="AQ2936" s="26">
        <v>1.4055900548555701E-2</v>
      </c>
      <c r="AR2936" s="26">
        <v>-7.1160328730911701E-2</v>
      </c>
      <c r="AS2936" s="24">
        <v>7</v>
      </c>
      <c r="AT2936" s="24">
        <v>5</v>
      </c>
      <c r="AU2936" s="24">
        <v>6</v>
      </c>
      <c r="AV2936" s="25">
        <v>6</v>
      </c>
      <c r="AW2936" s="19"/>
      <c r="AX2936" s="29">
        <v>5.5769239166693303E-2</v>
      </c>
      <c r="AY2936" s="30">
        <v>-1.7094215368597401</v>
      </c>
      <c r="AZ2936" s="30">
        <v>0.25661257126193998</v>
      </c>
      <c r="BA2936" s="30">
        <v>-1.98912346845646</v>
      </c>
      <c r="BB2936" s="62">
        <v>5.7179036160778197E-3</v>
      </c>
      <c r="BC2936" s="108">
        <v>-12.123588354326801</v>
      </c>
      <c r="BD2936" s="22">
        <v>43747</v>
      </c>
      <c r="BE2936" s="22">
        <v>43990</v>
      </c>
      <c r="BF2936" s="24"/>
      <c r="BG2936" s="22"/>
    </row>
    <row r="2937" spans="2:59" x14ac:dyDescent="0.25">
      <c r="B2937" s="17" t="s">
        <v>2951</v>
      </c>
      <c r="C2937" s="17" t="s">
        <v>7217</v>
      </c>
      <c r="D2937" s="17" t="s">
        <v>3480</v>
      </c>
      <c r="E2937" s="20" t="s">
        <v>7290</v>
      </c>
      <c r="F2937" s="20" t="s">
        <v>7449</v>
      </c>
      <c r="G2937" s="82" t="s">
        <v>7253</v>
      </c>
      <c r="H2937" s="85" t="s">
        <v>7279</v>
      </c>
      <c r="I2937" s="21" t="s">
        <v>7417</v>
      </c>
      <c r="J2937" s="21" t="s">
        <v>9093</v>
      </c>
      <c r="L2937" s="22">
        <v>44015</v>
      </c>
      <c r="M2937" s="98">
        <v>1549.0195000004001</v>
      </c>
      <c r="N2937" s="94">
        <v>1549.0195000004001</v>
      </c>
      <c r="O2937" s="94">
        <v>1731.92049999908</v>
      </c>
      <c r="P2937" s="62">
        <f t="shared" si="45"/>
        <v>0.89439411335637109</v>
      </c>
      <c r="Q2937" s="22">
        <v>43747</v>
      </c>
      <c r="R2937" s="99">
        <v>91819.486000000004</v>
      </c>
      <c r="S2937" s="99">
        <v>968014.82077441399</v>
      </c>
      <c r="T2937" s="19"/>
      <c r="U2937" s="23">
        <v>3.2411643223895199E-4</v>
      </c>
      <c r="V2937" s="63">
        <v>-0.52560964359145101</v>
      </c>
      <c r="W2937" s="23">
        <v>6.7953606612718397E-3</v>
      </c>
      <c r="X2937" s="63">
        <v>-8.92323389854573</v>
      </c>
      <c r="Y2937" s="23">
        <v>-1.8114575521394699E-2</v>
      </c>
      <c r="Z2937" s="63">
        <v>11.3891458284488</v>
      </c>
      <c r="AA2937" s="23">
        <v>-7.1379057876620203E-2</v>
      </c>
      <c r="AB2937" s="63">
        <v>9.7687099219910998</v>
      </c>
      <c r="AC2937" s="23">
        <v>6.5426073524577099E-4</v>
      </c>
      <c r="AD2937" s="63">
        <v>20.132723321061299</v>
      </c>
      <c r="AE2937" s="23">
        <v>1.4133862676317201E-2</v>
      </c>
      <c r="AF2937" s="64">
        <v>13.6067278515984</v>
      </c>
      <c r="AG2937" s="23">
        <v>8.4033347411605096E-4</v>
      </c>
      <c r="AH2937" s="63">
        <v>-6.01079245334404</v>
      </c>
      <c r="AI2937" s="23">
        <v>-1.5974178064425401E-2</v>
      </c>
      <c r="AJ2937" s="63">
        <v>8.4886951657681493</v>
      </c>
      <c r="AK2937" s="23">
        <v>0.54901950000028599</v>
      </c>
      <c r="AL2937" s="23">
        <v>2.77497980187036E-2</v>
      </c>
      <c r="AM2937" s="63">
        <v>-85.6375412250636</v>
      </c>
      <c r="AN2937" s="19"/>
      <c r="AO2937" s="26">
        <v>1.3167531205908699E-2</v>
      </c>
      <c r="AP2937" s="26">
        <v>-3.5782805674898603E-2</v>
      </c>
      <c r="AQ2937" s="26">
        <v>1.38058910142718E-2</v>
      </c>
      <c r="AR2937" s="26">
        <v>-7.1389270236104502E-2</v>
      </c>
      <c r="AS2937" s="24">
        <v>7</v>
      </c>
      <c r="AT2937" s="24">
        <v>5</v>
      </c>
      <c r="AU2937" s="24">
        <v>6</v>
      </c>
      <c r="AV2937" s="25">
        <v>6</v>
      </c>
      <c r="AW2937" s="19"/>
      <c r="AX2937" s="29">
        <v>5.57633633881051E-2</v>
      </c>
      <c r="AY2937" s="30">
        <v>-1.75558737270694</v>
      </c>
      <c r="AZ2937" s="30">
        <v>0.24743908145023899</v>
      </c>
      <c r="BA2937" s="30">
        <v>-2.0401023706399402</v>
      </c>
      <c r="BB2937" s="62">
        <v>5.7172442655792103E-3</v>
      </c>
      <c r="BC2937" s="108">
        <v>-12.2986245615612</v>
      </c>
      <c r="BD2937" s="22">
        <v>43747</v>
      </c>
      <c r="BE2937" s="22">
        <v>43990</v>
      </c>
      <c r="BF2937" s="24"/>
      <c r="BG2937" s="22"/>
    </row>
    <row r="2938" spans="2:59" x14ac:dyDescent="0.25">
      <c r="B2938" s="17" t="s">
        <v>2952</v>
      </c>
      <c r="C2938" s="17" t="s">
        <v>7218</v>
      </c>
      <c r="D2938" s="17" t="s">
        <v>3480</v>
      </c>
      <c r="E2938" s="20" t="s">
        <v>7315</v>
      </c>
      <c r="F2938" s="20" t="s">
        <v>7449</v>
      </c>
      <c r="G2938" s="82" t="s">
        <v>7253</v>
      </c>
      <c r="H2938" s="85" t="s">
        <v>7279</v>
      </c>
      <c r="I2938" s="21" t="s">
        <v>7417</v>
      </c>
      <c r="J2938" s="21" t="s">
        <v>9094</v>
      </c>
      <c r="L2938" s="22">
        <v>44015</v>
      </c>
      <c r="M2938" s="98">
        <v>1686.0080999992799</v>
      </c>
      <c r="N2938" s="94">
        <v>1686.0080999992799</v>
      </c>
      <c r="O2938" s="94">
        <v>1876.12560000084</v>
      </c>
      <c r="P2938" s="62">
        <f t="shared" si="45"/>
        <v>0.89866483352635085</v>
      </c>
      <c r="Q2938" s="22">
        <v>43747</v>
      </c>
      <c r="R2938" s="99">
        <v>1712987.142</v>
      </c>
      <c r="S2938" s="99">
        <v>3150423.5469531198</v>
      </c>
      <c r="T2938" s="19"/>
      <c r="U2938" s="23">
        <v>3.41870827469393E-4</v>
      </c>
      <c r="V2938" s="63">
        <v>-0.52383420406840697</v>
      </c>
      <c r="W2938" s="23">
        <v>7.3318589857081003E-3</v>
      </c>
      <c r="X2938" s="63">
        <v>-8.8695840660948306</v>
      </c>
      <c r="Y2938" s="23">
        <v>-1.49358034523175E-2</v>
      </c>
      <c r="Z2938" s="63">
        <v>11.707023035356499</v>
      </c>
      <c r="AA2938" s="23">
        <v>-6.5315142510371502E-2</v>
      </c>
      <c r="AB2938" s="63">
        <v>10.375101458615999</v>
      </c>
      <c r="AC2938" s="23">
        <v>1.37564160668262E-2</v>
      </c>
      <c r="AD2938" s="63">
        <v>21.442938854219399</v>
      </c>
      <c r="AE2938" s="23">
        <v>3.4112483665012398E-2</v>
      </c>
      <c r="AF2938" s="64">
        <v>15.604589950467901</v>
      </c>
      <c r="AG2938" s="23">
        <v>8.93616797839059E-4</v>
      </c>
      <c r="AH2938" s="63">
        <v>-6.0054641209717401</v>
      </c>
      <c r="AI2938" s="23">
        <v>-1.2735706754028801E-2</v>
      </c>
      <c r="AJ2938" s="63">
        <v>8.8125422968005296</v>
      </c>
      <c r="AK2938" s="23">
        <v>0.68600809999974399</v>
      </c>
      <c r="AL2938" s="23">
        <v>3.3211630077857997E-2</v>
      </c>
      <c r="AM2938" s="63">
        <v>-71.938681225059597</v>
      </c>
      <c r="AN2938" s="19"/>
      <c r="AO2938" s="26">
        <v>1.31855513773189E-2</v>
      </c>
      <c r="AP2938" s="26">
        <v>-3.5765623220868299E-2</v>
      </c>
      <c r="AQ2938" s="26">
        <v>1.43476564335288E-2</v>
      </c>
      <c r="AR2938" s="26">
        <v>-7.0893091777179507E-2</v>
      </c>
      <c r="AS2938" s="24">
        <v>8</v>
      </c>
      <c r="AT2938" s="24">
        <v>4</v>
      </c>
      <c r="AU2938" s="24">
        <v>6</v>
      </c>
      <c r="AV2938" s="25">
        <v>6</v>
      </c>
      <c r="AW2938" s="19"/>
      <c r="AX2938" s="29">
        <v>5.5776287780972801E-2</v>
      </c>
      <c r="AY2938" s="30">
        <v>-1.6554095634674</v>
      </c>
      <c r="AZ2938" s="30">
        <v>0.267346164963783</v>
      </c>
      <c r="BA2938" s="30">
        <v>-1.9292905285055899</v>
      </c>
      <c r="BB2938" s="62">
        <v>5.7186933115281101E-3</v>
      </c>
      <c r="BC2938" s="108">
        <v>-11.939243300163101</v>
      </c>
      <c r="BD2938" s="22">
        <v>43747</v>
      </c>
      <c r="BE2938" s="22">
        <v>43809</v>
      </c>
      <c r="BF2938" s="24"/>
      <c r="BG2938" s="22"/>
    </row>
    <row r="2939" spans="2:59" x14ac:dyDescent="0.25">
      <c r="B2939" s="17" t="s">
        <v>2953</v>
      </c>
      <c r="C2939" s="17" t="s">
        <v>7219</v>
      </c>
      <c r="D2939" s="17" t="s">
        <v>3480</v>
      </c>
      <c r="E2939" s="20" t="s">
        <v>7291</v>
      </c>
      <c r="F2939" s="20" t="s">
        <v>7449</v>
      </c>
      <c r="G2939" s="82" t="s">
        <v>7253</v>
      </c>
      <c r="H2939" s="85" t="s">
        <v>7279</v>
      </c>
      <c r="I2939" s="21" t="s">
        <v>7417</v>
      </c>
      <c r="J2939" s="21" t="s">
        <v>9095</v>
      </c>
      <c r="L2939" s="22">
        <v>44015</v>
      </c>
      <c r="M2939" s="98">
        <v>1421.7869000006499</v>
      </c>
      <c r="N2939" s="94">
        <v>1421.7869000006499</v>
      </c>
      <c r="O2939" s="94">
        <v>1591.9975000005199</v>
      </c>
      <c r="P2939" s="62">
        <f t="shared" si="45"/>
        <v>0.89308362607364999</v>
      </c>
      <c r="Q2939" s="22">
        <v>43747</v>
      </c>
      <c r="R2939" s="99">
        <v>4129336.8670000001</v>
      </c>
      <c r="S2939" s="99">
        <v>18226970.622562502</v>
      </c>
      <c r="T2939" s="19"/>
      <c r="U2939" s="23">
        <v>3.1864431548456201E-4</v>
      </c>
      <c r="V2939" s="63">
        <v>-0.52615685526689004</v>
      </c>
      <c r="W2939" s="23">
        <v>6.6301700280746402E-3</v>
      </c>
      <c r="X2939" s="63">
        <v>-8.9397529618581792</v>
      </c>
      <c r="Y2939" s="23">
        <v>-1.9090991566372398E-2</v>
      </c>
      <c r="Z2939" s="63">
        <v>11.291504223947401</v>
      </c>
      <c r="AA2939" s="23">
        <v>-7.3237588729170994E-2</v>
      </c>
      <c r="AB2939" s="63">
        <v>9.5828568367433</v>
      </c>
      <c r="AC2939" s="23">
        <v>-3.34427412235527E-3</v>
      </c>
      <c r="AD2939" s="63">
        <v>19.732869835308499</v>
      </c>
      <c r="AE2939" s="23">
        <v>8.0628042105672596E-3</v>
      </c>
      <c r="AF2939" s="64">
        <v>12.999622005023401</v>
      </c>
      <c r="AG2939" s="23">
        <v>8.2386766734998695E-4</v>
      </c>
      <c r="AH2939" s="63">
        <v>-6.0124390340206402</v>
      </c>
      <c r="AI2939" s="23">
        <v>-1.6968885721325901E-2</v>
      </c>
      <c r="AJ2939" s="63">
        <v>8.3892244000744505</v>
      </c>
      <c r="AK2939" s="23">
        <v>0.421786900000297</v>
      </c>
      <c r="AL2939" s="23">
        <v>2.28750131900597E-2</v>
      </c>
      <c r="AM2939" s="63">
        <v>-60.8808080275194</v>
      </c>
      <c r="AN2939" s="19"/>
      <c r="AO2939" s="26">
        <v>1.3161983169993599E-2</v>
      </c>
      <c r="AP2939" s="26">
        <v>-3.5788066759778303E-2</v>
      </c>
      <c r="AQ2939" s="26">
        <v>1.3639221740959301E-2</v>
      </c>
      <c r="AR2939" s="26">
        <v>-7.1541973878993304E-2</v>
      </c>
      <c r="AS2939" s="24">
        <v>6</v>
      </c>
      <c r="AT2939" s="24">
        <v>6</v>
      </c>
      <c r="AU2939" s="24">
        <v>6</v>
      </c>
      <c r="AV2939" s="25">
        <v>6</v>
      </c>
      <c r="AW2939" s="19"/>
      <c r="AX2939" s="29">
        <v>5.5759557231358503E-2</v>
      </c>
      <c r="AY2939" s="30">
        <v>-1.78630002062346</v>
      </c>
      <c r="AZ2939" s="30">
        <v>0.24133625039417</v>
      </c>
      <c r="BA2939" s="30">
        <v>-2.0739329803909601</v>
      </c>
      <c r="BB2939" s="62">
        <v>5.7168162434572904E-3</v>
      </c>
      <c r="BC2939" s="108">
        <v>-12.415151405715701</v>
      </c>
      <c r="BD2939" s="22">
        <v>43747</v>
      </c>
      <c r="BE2939" s="22">
        <v>43990</v>
      </c>
      <c r="BF2939" s="24"/>
      <c r="BG2939" s="22"/>
    </row>
    <row r="2940" spans="2:59" x14ac:dyDescent="0.25">
      <c r="B2940" s="17" t="s">
        <v>2954</v>
      </c>
      <c r="C2940" s="17" t="s">
        <v>7220</v>
      </c>
      <c r="D2940" s="17" t="s">
        <v>3480</v>
      </c>
      <c r="E2940" s="20" t="s">
        <v>7370</v>
      </c>
      <c r="F2940" s="20" t="s">
        <v>7449</v>
      </c>
      <c r="G2940" s="82" t="s">
        <v>7253</v>
      </c>
      <c r="H2940" s="85" t="s">
        <v>7279</v>
      </c>
      <c r="I2940" s="21" t="s">
        <v>7417</v>
      </c>
      <c r="J2940" s="21" t="s">
        <v>9096</v>
      </c>
      <c r="L2940" s="22">
        <v>44015</v>
      </c>
      <c r="M2940" s="98">
        <v>1029.3938999995601</v>
      </c>
      <c r="N2940" s="94">
        <v>1029.3938999995601</v>
      </c>
      <c r="O2940" s="94">
        <v>1142.5341999996499</v>
      </c>
      <c r="P2940" s="62">
        <f t="shared" si="45"/>
        <v>0.90097425530008246</v>
      </c>
      <c r="Q2940" s="22">
        <v>43747</v>
      </c>
      <c r="R2940" s="99">
        <v>50712.133000000002</v>
      </c>
      <c r="S2940" s="99">
        <v>242944.18800390599</v>
      </c>
      <c r="T2940" s="19"/>
      <c r="U2940" s="23">
        <v>3.5149531868228201E-4</v>
      </c>
      <c r="V2940" s="63">
        <v>-0.52287175494711802</v>
      </c>
      <c r="W2940" s="23">
        <v>7.6209247708902703E-3</v>
      </c>
      <c r="X2940" s="63">
        <v>-8.8406774875766096</v>
      </c>
      <c r="Y2940" s="23">
        <v>-1.32194295129011E-2</v>
      </c>
      <c r="Z2940" s="63">
        <v>11.878660429298201</v>
      </c>
      <c r="AA2940" s="23">
        <v>-6.2032083905287402E-2</v>
      </c>
      <c r="AB2940" s="63">
        <v>10.703407319131699</v>
      </c>
      <c r="AC2940" s="23">
        <v>2.08842175161408E-2</v>
      </c>
      <c r="AD2940" s="63">
        <v>22.155718999158101</v>
      </c>
      <c r="AE2940" s="23">
        <v>3.4284826084331102E-2</v>
      </c>
      <c r="AF2940" s="64">
        <v>15.6218241923925</v>
      </c>
      <c r="AG2940" s="23">
        <v>9.2236310410953603E-4</v>
      </c>
      <c r="AH2940" s="63">
        <v>-6.0025894903446897</v>
      </c>
      <c r="AI2940" s="23">
        <v>-1.09871010599818E-2</v>
      </c>
      <c r="AJ2940" s="63">
        <v>8.9874028662015899</v>
      </c>
      <c r="AK2940" s="23">
        <v>2.9393900000286501E-2</v>
      </c>
      <c r="AL2940" s="23">
        <v>8.8026058710965992E-3</v>
      </c>
      <c r="AM2940" s="63">
        <v>16.651077872957099</v>
      </c>
      <c r="AN2940" s="19"/>
      <c r="AO2940" s="26">
        <v>1.3195223946240699E-2</v>
      </c>
      <c r="AP2940" s="26">
        <v>-3.5756408271481598E-2</v>
      </c>
      <c r="AQ2940" s="26">
        <v>1.46394881885499E-2</v>
      </c>
      <c r="AR2940" s="26">
        <v>-7.0625776242232E-2</v>
      </c>
      <c r="AS2940" s="24">
        <v>8</v>
      </c>
      <c r="AT2940" s="24">
        <v>4</v>
      </c>
      <c r="AU2940" s="24">
        <v>6</v>
      </c>
      <c r="AV2940" s="25">
        <v>6</v>
      </c>
      <c r="AW2940" s="19"/>
      <c r="AX2940" s="29">
        <v>5.5783599481219401E-2</v>
      </c>
      <c r="AY2940" s="30">
        <v>-1.60119259263956</v>
      </c>
      <c r="AZ2940" s="30">
        <v>0.27812103085352602</v>
      </c>
      <c r="BA2940" s="30">
        <v>-1.8690213197915</v>
      </c>
      <c r="BB2940" s="62">
        <v>5.7195101045272199E-3</v>
      </c>
      <c r="BC2940" s="108">
        <v>-11.8868389234558</v>
      </c>
      <c r="BD2940" s="22">
        <v>43747</v>
      </c>
      <c r="BE2940" s="22">
        <v>43809</v>
      </c>
      <c r="BF2940" s="24"/>
      <c r="BG2940" s="22"/>
    </row>
    <row r="2941" spans="2:59" x14ac:dyDescent="0.25">
      <c r="B2941" s="17" t="s">
        <v>2955</v>
      </c>
      <c r="C2941" s="17" t="s">
        <v>7221</v>
      </c>
      <c r="D2941" s="17" t="s">
        <v>3480</v>
      </c>
      <c r="E2941" s="20" t="s">
        <v>7404</v>
      </c>
      <c r="F2941" s="20" t="s">
        <v>7449</v>
      </c>
      <c r="G2941" s="82" t="s">
        <v>7253</v>
      </c>
      <c r="H2941" s="85" t="s">
        <v>7279</v>
      </c>
      <c r="I2941" s="21" t="s">
        <v>7417</v>
      </c>
      <c r="J2941" s="21" t="s">
        <v>9097</v>
      </c>
      <c r="L2941" s="22">
        <v>44015</v>
      </c>
      <c r="M2941" s="98">
        <v>1092.0208999998899</v>
      </c>
      <c r="N2941" s="94">
        <v>1092.0208999998899</v>
      </c>
      <c r="O2941" s="94">
        <v>1212.4901999998799</v>
      </c>
      <c r="P2941" s="62">
        <f t="shared" si="45"/>
        <v>0.90064307323885839</v>
      </c>
      <c r="Q2941" s="22">
        <v>43747</v>
      </c>
      <c r="R2941" s="99">
        <v>64517.076999999997</v>
      </c>
      <c r="S2941" s="99">
        <v>433122.80183886702</v>
      </c>
      <c r="T2941" s="19"/>
      <c r="U2941" s="23">
        <v>3.5011584077437901E-4</v>
      </c>
      <c r="V2941" s="63">
        <v>-0.52300970273790903</v>
      </c>
      <c r="W2941" s="23">
        <v>7.5795845768880099E-3</v>
      </c>
      <c r="X2941" s="63">
        <v>-8.8448115069768392</v>
      </c>
      <c r="Y2941" s="23">
        <v>-1.34650410591348E-2</v>
      </c>
      <c r="Z2941" s="63">
        <v>11.854099274671199</v>
      </c>
      <c r="AA2941" s="23">
        <v>-6.2502822310343598E-2</v>
      </c>
      <c r="AB2941" s="63">
        <v>10.6563334786188</v>
      </c>
      <c r="AC2941" s="23">
        <v>1.9861802031300599E-2</v>
      </c>
      <c r="AD2941" s="63">
        <v>22.053477450652299</v>
      </c>
      <c r="AE2941" s="23">
        <v>4.3466324967084802E-2</v>
      </c>
      <c r="AF2941" s="64">
        <v>16.539974080660599</v>
      </c>
      <c r="AG2941" s="23">
        <v>9.1822407193831201E-4</v>
      </c>
      <c r="AH2941" s="63">
        <v>-6.0030033935618103</v>
      </c>
      <c r="AI2941" s="23">
        <v>-1.12372725270689E-2</v>
      </c>
      <c r="AJ2941" s="63">
        <v>8.9623857194965204</v>
      </c>
      <c r="AK2941" s="23">
        <v>9.2020899999624803E-2</v>
      </c>
      <c r="AL2941" s="23">
        <v>2.40094314976886E-2</v>
      </c>
      <c r="AM2941" s="63">
        <v>9.2595539187604992</v>
      </c>
      <c r="AN2941" s="19"/>
      <c r="AO2941" s="26">
        <v>1.319384083763E-2</v>
      </c>
      <c r="AP2941" s="26">
        <v>-3.5757701098191298E-2</v>
      </c>
      <c r="AQ2941" s="26">
        <v>1.4597805618905099E-2</v>
      </c>
      <c r="AR2941" s="26">
        <v>-7.0663950296002406E-2</v>
      </c>
      <c r="AS2941" s="24">
        <v>8</v>
      </c>
      <c r="AT2941" s="24">
        <v>4</v>
      </c>
      <c r="AU2941" s="24">
        <v>6</v>
      </c>
      <c r="AV2941" s="25">
        <v>6</v>
      </c>
      <c r="AW2941" s="19"/>
      <c r="AX2941" s="29">
        <v>5.5782562774984397E-2</v>
      </c>
      <c r="AY2941" s="30">
        <v>-1.6089650263566</v>
      </c>
      <c r="AZ2941" s="30">
        <v>0.27657626840209598</v>
      </c>
      <c r="BA2941" s="30">
        <v>-1.8776756554634599</v>
      </c>
      <c r="BB2941" s="62">
        <v>5.7193943676520599E-3</v>
      </c>
      <c r="BC2941" s="108">
        <v>-11.8943559296895</v>
      </c>
      <c r="BD2941" s="22">
        <v>43747</v>
      </c>
      <c r="BE2941" s="22">
        <v>43809</v>
      </c>
      <c r="BF2941" s="24"/>
      <c r="BG2941" s="22"/>
    </row>
    <row r="2942" spans="2:59" x14ac:dyDescent="0.25">
      <c r="B2942" s="17" t="s">
        <v>2956</v>
      </c>
      <c r="C2942" s="17" t="s">
        <v>7222</v>
      </c>
      <c r="D2942" s="17" t="s">
        <v>3480</v>
      </c>
      <c r="E2942" s="20" t="s">
        <v>7294</v>
      </c>
      <c r="F2942" s="20" t="s">
        <v>7449</v>
      </c>
      <c r="G2942" s="82" t="s">
        <v>7253</v>
      </c>
      <c r="H2942" s="85" t="s">
        <v>7279</v>
      </c>
      <c r="I2942" s="21" t="s">
        <v>7417</v>
      </c>
      <c r="J2942" s="21" t="s">
        <v>9098</v>
      </c>
      <c r="L2942" s="22">
        <v>44015</v>
      </c>
      <c r="M2942" s="98">
        <v>1270.47110000066</v>
      </c>
      <c r="N2942" s="94">
        <v>1270.47110000066</v>
      </c>
      <c r="O2942" s="94">
        <v>1411.1434000004101</v>
      </c>
      <c r="P2942" s="62">
        <f t="shared" si="45"/>
        <v>0.90031324952537839</v>
      </c>
      <c r="Q2942" s="22">
        <v>43747</v>
      </c>
      <c r="R2942" s="99">
        <v>15417967.870999999</v>
      </c>
      <c r="S2942" s="99">
        <v>19383768.295187499</v>
      </c>
      <c r="T2942" s="19"/>
      <c r="U2942" s="23">
        <v>3.4873241384047999E-4</v>
      </c>
      <c r="V2942" s="63">
        <v>-0.523148045431299</v>
      </c>
      <c r="W2942" s="23">
        <v>7.53835057366814E-3</v>
      </c>
      <c r="X2942" s="63">
        <v>-8.8489349073061003</v>
      </c>
      <c r="Y2942" s="23">
        <v>-1.37101675009035E-2</v>
      </c>
      <c r="Z2942" s="63">
        <v>11.8295866304979</v>
      </c>
      <c r="AA2942" s="23">
        <v>-6.2971793002361706E-2</v>
      </c>
      <c r="AB2942" s="63">
        <v>10.609436409417</v>
      </c>
      <c r="AC2942" s="23">
        <v>1.8842478799342598E-2</v>
      </c>
      <c r="AD2942" s="63">
        <v>21.951545127463799</v>
      </c>
      <c r="AE2942" s="23">
        <v>4.1902576243955998E-2</v>
      </c>
      <c r="AF2942" s="64">
        <v>16.3835992083477</v>
      </c>
      <c r="AG2942" s="23">
        <v>9.14196974918013E-4</v>
      </c>
      <c r="AH2942" s="63">
        <v>-6.0034061032638402</v>
      </c>
      <c r="AI2942" s="23">
        <v>-1.1487007896903399E-2</v>
      </c>
      <c r="AJ2942" s="63">
        <v>8.9374121825094299</v>
      </c>
      <c r="AK2942" s="23">
        <v>0.270471100000723</v>
      </c>
      <c r="AL2942" s="23">
        <v>3.5443763883449698E-2</v>
      </c>
      <c r="AM2942" s="63">
        <v>14.2428305285721</v>
      </c>
      <c r="AN2942" s="19"/>
      <c r="AO2942" s="26">
        <v>1.319242257523E-2</v>
      </c>
      <c r="AP2942" s="26">
        <v>-3.5759000007601599E-2</v>
      </c>
      <c r="AQ2942" s="26">
        <v>1.4556125956005399E-2</v>
      </c>
      <c r="AR2942" s="26">
        <v>-7.0702085443408599E-2</v>
      </c>
      <c r="AS2942" s="24">
        <v>8</v>
      </c>
      <c r="AT2942" s="24">
        <v>4</v>
      </c>
      <c r="AU2942" s="24">
        <v>6</v>
      </c>
      <c r="AV2942" s="25">
        <v>6</v>
      </c>
      <c r="AW2942" s="19"/>
      <c r="AX2942" s="29">
        <v>5.5781489904984501E-2</v>
      </c>
      <c r="AY2942" s="30">
        <v>-1.6167081552211999</v>
      </c>
      <c r="AZ2942" s="30">
        <v>0.27503743741453901</v>
      </c>
      <c r="BA2942" s="30">
        <v>-1.88629124820727</v>
      </c>
      <c r="BB2942" s="62">
        <v>5.7192747937824598E-3</v>
      </c>
      <c r="BC2942" s="108">
        <v>-11.9018378996407</v>
      </c>
      <c r="BD2942" s="22">
        <v>43747</v>
      </c>
      <c r="BE2942" s="22">
        <v>43809</v>
      </c>
      <c r="BF2942" s="24"/>
      <c r="BG2942" s="22"/>
    </row>
    <row r="2943" spans="2:59" x14ac:dyDescent="0.25">
      <c r="B2943" s="17" t="s">
        <v>2957</v>
      </c>
      <c r="C2943" s="17" t="s">
        <v>7223</v>
      </c>
      <c r="D2943" s="17" t="s">
        <v>3480</v>
      </c>
      <c r="E2943" s="20" t="s">
        <v>7307</v>
      </c>
      <c r="F2943" s="20" t="s">
        <v>7449</v>
      </c>
      <c r="G2943" s="82" t="s">
        <v>7253</v>
      </c>
      <c r="H2943" s="85" t="s">
        <v>7279</v>
      </c>
      <c r="I2943" s="21" t="s">
        <v>7417</v>
      </c>
      <c r="J2943" s="21" t="s">
        <v>2982</v>
      </c>
      <c r="L2943" s="22">
        <v>44015</v>
      </c>
      <c r="M2943" s="98">
        <v>1043.79140000045</v>
      </c>
      <c r="N2943" s="94">
        <v>1043.79140000045</v>
      </c>
      <c r="O2943" s="94">
        <v>1160.8956000004</v>
      </c>
      <c r="P2943" s="62">
        <f t="shared" si="45"/>
        <v>0.8991259851446507</v>
      </c>
      <c r="Q2943" s="22">
        <v>43747</v>
      </c>
      <c r="R2943" s="99">
        <v>200747.432</v>
      </c>
      <c r="S2943" s="99">
        <v>305804.03565918002</v>
      </c>
      <c r="T2943" s="19"/>
      <c r="U2943" s="23">
        <v>3.43769175742636E-4</v>
      </c>
      <c r="V2943" s="63">
        <v>-0.52364436924108304</v>
      </c>
      <c r="W2943" s="23">
        <v>7.3895790392271002E-3</v>
      </c>
      <c r="X2943" s="63">
        <v>-8.8638120607502096</v>
      </c>
      <c r="Y2943" s="23">
        <v>-1.45929804975822E-2</v>
      </c>
      <c r="Z2943" s="63">
        <v>11.7413053308264</v>
      </c>
      <c r="AA2943" s="23">
        <v>-6.4659883497370202E-2</v>
      </c>
      <c r="AB2943" s="63">
        <v>10.4406273599161</v>
      </c>
      <c r="AC2943" s="23">
        <v>1.51709888614278E-2</v>
      </c>
      <c r="AD2943" s="63">
        <v>21.584396133664999</v>
      </c>
      <c r="AE2943" s="23">
        <v>-0.31759821357991302</v>
      </c>
      <c r="AF2943" s="64">
        <v>-19.566479774046499</v>
      </c>
      <c r="AG2943" s="23">
        <v>8.9935930736828595E-4</v>
      </c>
      <c r="AH2943" s="63">
        <v>-6.0048898700188102</v>
      </c>
      <c r="AI2943" s="23">
        <v>-1.23864301267531E-2</v>
      </c>
      <c r="AJ2943" s="63">
        <v>8.8474699595244601</v>
      </c>
      <c r="AK2943" s="23">
        <v>4.3791400001282503E-2</v>
      </c>
      <c r="AL2943" s="23">
        <v>2.6843197538255498E-3</v>
      </c>
      <c r="AM2943" s="63">
        <v>-136.16035122494199</v>
      </c>
      <c r="AN2943" s="19"/>
      <c r="AO2943" s="26">
        <v>1.3187493015721001E-2</v>
      </c>
      <c r="AP2943" s="26">
        <v>-3.5763786407187602E-2</v>
      </c>
      <c r="AQ2943" s="26">
        <v>1.4406022899493101E-2</v>
      </c>
      <c r="AR2943" s="26">
        <v>-7.0839568245937706E-2</v>
      </c>
      <c r="AS2943" s="24">
        <v>8</v>
      </c>
      <c r="AT2943" s="24">
        <v>4</v>
      </c>
      <c r="AU2943" s="24">
        <v>6</v>
      </c>
      <c r="AV2943" s="25">
        <v>6</v>
      </c>
      <c r="AW2943" s="19"/>
      <c r="AX2943" s="29">
        <v>5.5777752409630899E-2</v>
      </c>
      <c r="AY2943" s="30">
        <v>-1.64458205606388</v>
      </c>
      <c r="AZ2943" s="30">
        <v>0.26949735470771002</v>
      </c>
      <c r="BA2943" s="30">
        <v>-1.9172714647556901</v>
      </c>
      <c r="BB2943" s="62">
        <v>5.7188569455865904E-3</v>
      </c>
      <c r="BC2943" s="108">
        <v>-11.9287643092539</v>
      </c>
      <c r="BD2943" s="22">
        <v>43747</v>
      </c>
      <c r="BE2943" s="22">
        <v>43809</v>
      </c>
      <c r="BF2943" s="24"/>
      <c r="BG2943" s="22"/>
    </row>
    <row r="2944" spans="2:59" x14ac:dyDescent="0.25">
      <c r="B2944" s="17" t="s">
        <v>2958</v>
      </c>
      <c r="C2944" s="17" t="s">
        <v>7224</v>
      </c>
      <c r="D2944" s="17" t="s">
        <v>3481</v>
      </c>
      <c r="E2944" s="20" t="s">
        <v>7289</v>
      </c>
      <c r="F2944" s="20" t="s">
        <v>7449</v>
      </c>
      <c r="G2944" s="82" t="s">
        <v>7251</v>
      </c>
      <c r="H2944" s="85" t="s">
        <v>7284</v>
      </c>
      <c r="I2944" s="21" t="s">
        <v>7417</v>
      </c>
      <c r="J2944" s="21" t="s">
        <v>9099</v>
      </c>
      <c r="L2944" s="22">
        <v>44015</v>
      </c>
      <c r="M2944" s="98">
        <v>2315.9224999993999</v>
      </c>
      <c r="N2944" s="94">
        <v>2315.9224999993999</v>
      </c>
      <c r="O2944" s="94">
        <v>2414.5439999997602</v>
      </c>
      <c r="P2944" s="62">
        <f t="shared" si="45"/>
        <v>0.95915522765359829</v>
      </c>
      <c r="Q2944" s="22">
        <v>43881</v>
      </c>
      <c r="R2944" s="99">
        <v>2365621.5729999999</v>
      </c>
      <c r="S2944" s="99">
        <v>2115640.6288691401</v>
      </c>
      <c r="T2944" s="19"/>
      <c r="U2944" s="23">
        <v>-2.1972644472043599E-3</v>
      </c>
      <c r="V2944" s="63">
        <v>-0.77774773153578303</v>
      </c>
      <c r="W2944" s="23">
        <v>6.1645918876820402E-2</v>
      </c>
      <c r="X2944" s="63">
        <v>-3.4381780769836001</v>
      </c>
      <c r="Y2944" s="23">
        <v>4.7495468052147799E-2</v>
      </c>
      <c r="Z2944" s="63">
        <v>17.950150185788502</v>
      </c>
      <c r="AA2944" s="23">
        <v>0.202296348661475</v>
      </c>
      <c r="AB2944" s="63">
        <v>37.136250575829798</v>
      </c>
      <c r="AC2944" s="23">
        <v>0.29064684413431702</v>
      </c>
      <c r="AD2944" s="63">
        <v>49.131981660961202</v>
      </c>
      <c r="AE2944" s="23">
        <v>0.33413090071000601</v>
      </c>
      <c r="AF2944" s="64">
        <v>45.606431654945503</v>
      </c>
      <c r="AG2944" s="23">
        <v>-1.29249839937984E-3</v>
      </c>
      <c r="AH2944" s="63">
        <v>-6.2240756406972704</v>
      </c>
      <c r="AI2944" s="23">
        <v>6.62941295831843E-2</v>
      </c>
      <c r="AJ2944" s="63">
        <v>16.715525930514598</v>
      </c>
      <c r="AK2944" s="23">
        <v>1.31995922905859</v>
      </c>
      <c r="AL2944" s="23">
        <v>7.3553381449528402E-2</v>
      </c>
      <c r="AM2944" s="63">
        <v>62.6875986614032</v>
      </c>
      <c r="AN2944" s="19"/>
      <c r="AO2944" s="26">
        <v>3.6753275384398897E-2</v>
      </c>
      <c r="AP2944" s="26">
        <v>-5.9982056471199002E-2</v>
      </c>
      <c r="AQ2944" s="26">
        <v>0.122892812996724</v>
      </c>
      <c r="AR2944" s="26">
        <v>-8.04980639013229E-2</v>
      </c>
      <c r="AS2944" s="24">
        <v>8</v>
      </c>
      <c r="AT2944" s="24">
        <v>4</v>
      </c>
      <c r="AU2944" s="24">
        <v>7</v>
      </c>
      <c r="AV2944" s="25">
        <v>5</v>
      </c>
      <c r="AW2944" s="19"/>
      <c r="AX2944" s="29">
        <v>0.19492107711557799</v>
      </c>
      <c r="AY2944" s="30">
        <v>0.91260658484588897</v>
      </c>
      <c r="AZ2944" s="30">
        <v>1.3187641687</v>
      </c>
      <c r="BA2944" s="30">
        <v>1.30784356899676</v>
      </c>
      <c r="BB2944" s="62">
        <v>2.0070042852166799E-2</v>
      </c>
      <c r="BC2944" s="108">
        <v>-25.0793441743008</v>
      </c>
      <c r="BD2944" s="22">
        <v>43881</v>
      </c>
      <c r="BE2944" s="22">
        <v>43910</v>
      </c>
      <c r="BF2944" s="24"/>
      <c r="BG2944" s="22"/>
    </row>
    <row r="2945" spans="2:59" x14ac:dyDescent="0.25">
      <c r="B2945" s="17" t="s">
        <v>2959</v>
      </c>
      <c r="C2945" s="17" t="s">
        <v>7225</v>
      </c>
      <c r="D2945" s="17" t="s">
        <v>3481</v>
      </c>
      <c r="E2945" s="20" t="s">
        <v>7290</v>
      </c>
      <c r="F2945" s="20" t="s">
        <v>7449</v>
      </c>
      <c r="G2945" s="82" t="s">
        <v>7251</v>
      </c>
      <c r="H2945" s="85" t="s">
        <v>7284</v>
      </c>
      <c r="I2945" s="21" t="s">
        <v>7417</v>
      </c>
      <c r="J2945" s="21" t="s">
        <v>9100</v>
      </c>
      <c r="L2945" s="22">
        <v>44015</v>
      </c>
      <c r="M2945" s="98">
        <v>2295.0045000016698</v>
      </c>
      <c r="N2945" s="94">
        <v>2295.0045000016698</v>
      </c>
      <c r="O2945" s="94">
        <v>2394.9266999997199</v>
      </c>
      <c r="P2945" s="62">
        <f t="shared" si="45"/>
        <v>0.95827755396519576</v>
      </c>
      <c r="Q2945" s="22">
        <v>43881</v>
      </c>
      <c r="R2945" s="99">
        <v>145736.95000000001</v>
      </c>
      <c r="S2945" s="99">
        <v>133867.43641760299</v>
      </c>
      <c r="T2945" s="19"/>
      <c r="U2945" s="23">
        <v>-2.2041029014871999E-3</v>
      </c>
      <c r="V2945" s="63">
        <v>-0.77843157696406695</v>
      </c>
      <c r="W2945" s="23">
        <v>6.1428271734257599E-2</v>
      </c>
      <c r="X2945" s="63">
        <v>-3.4599427912398801</v>
      </c>
      <c r="Y2945" s="23">
        <v>4.6193715403205701E-2</v>
      </c>
      <c r="Z2945" s="63">
        <v>17.819974920916099</v>
      </c>
      <c r="AA2945" s="23">
        <v>0.199289551668626</v>
      </c>
      <c r="AB2945" s="63">
        <v>36.8355708765448</v>
      </c>
      <c r="AC2945" s="23">
        <v>0.28420410781109201</v>
      </c>
      <c r="AD2945" s="63">
        <v>48.4877080286387</v>
      </c>
      <c r="AE2945" s="23">
        <v>0.324155826352653</v>
      </c>
      <c r="AF2945" s="64">
        <v>44.608924219210202</v>
      </c>
      <c r="AG2945" s="23">
        <v>-1.3129553981343601E-3</v>
      </c>
      <c r="AH2945" s="63">
        <v>-6.2261213405727203</v>
      </c>
      <c r="AI2945" s="23">
        <v>6.4947073627990903E-2</v>
      </c>
      <c r="AJ2945" s="63">
        <v>16.580820335017101</v>
      </c>
      <c r="AK2945" s="23">
        <v>1.295004500004</v>
      </c>
      <c r="AL2945" s="23">
        <v>7.2574648196677999E-2</v>
      </c>
      <c r="AM2945" s="63">
        <v>60.192125755944303</v>
      </c>
      <c r="AN2945" s="19"/>
      <c r="AO2945" s="26">
        <v>3.6746195919476997E-2</v>
      </c>
      <c r="AP2945" s="26">
        <v>-6.0001345255877803E-2</v>
      </c>
      <c r="AQ2945" s="26">
        <v>0.12266205199383</v>
      </c>
      <c r="AR2945" s="26">
        <v>-8.0692811233311706E-2</v>
      </c>
      <c r="AS2945" s="24">
        <v>8</v>
      </c>
      <c r="AT2945" s="24">
        <v>4</v>
      </c>
      <c r="AU2945" s="24">
        <v>7</v>
      </c>
      <c r="AV2945" s="25">
        <v>5</v>
      </c>
      <c r="AW2945" s="19"/>
      <c r="AX2945" s="29">
        <v>0.19491939907544301</v>
      </c>
      <c r="AY2945" s="30">
        <v>0.89829521934189005</v>
      </c>
      <c r="AZ2945" s="30">
        <v>1.30788482368916</v>
      </c>
      <c r="BA2945" s="30">
        <v>1.2867043317764899</v>
      </c>
      <c r="BB2945" s="62">
        <v>2.0069621909497098E-2</v>
      </c>
      <c r="BC2945" s="108">
        <v>-25.094183467037499</v>
      </c>
      <c r="BD2945" s="22">
        <v>43881</v>
      </c>
      <c r="BE2945" s="22">
        <v>43910</v>
      </c>
      <c r="BF2945" s="24"/>
      <c r="BG2945" s="22"/>
    </row>
    <row r="2946" spans="2:59" x14ac:dyDescent="0.25">
      <c r="B2946" s="17" t="s">
        <v>2960</v>
      </c>
      <c r="C2946" s="17" t="s">
        <v>7226</v>
      </c>
      <c r="D2946" s="17" t="s">
        <v>3481</v>
      </c>
      <c r="E2946" s="20" t="s">
        <v>7315</v>
      </c>
      <c r="F2946" s="20" t="s">
        <v>7449</v>
      </c>
      <c r="G2946" s="82" t="s">
        <v>7251</v>
      </c>
      <c r="H2946" s="85" t="s">
        <v>7284</v>
      </c>
      <c r="I2946" s="21" t="s">
        <v>7417</v>
      </c>
      <c r="J2946" s="21" t="s">
        <v>9101</v>
      </c>
      <c r="L2946" s="22">
        <v>44015</v>
      </c>
      <c r="M2946" s="98">
        <v>2732.17720000073</v>
      </c>
      <c r="N2946" s="94">
        <v>2732.17720000073</v>
      </c>
      <c r="O2946" s="94">
        <v>2831.3673000000399</v>
      </c>
      <c r="P2946" s="62">
        <f t="shared" si="45"/>
        <v>0.96496742051117546</v>
      </c>
      <c r="Q2946" s="22">
        <v>43881</v>
      </c>
      <c r="R2946" s="99">
        <v>4908616.3310000002</v>
      </c>
      <c r="S2946" s="99">
        <v>3075381.37458984</v>
      </c>
      <c r="T2946" s="19"/>
      <c r="U2946" s="23">
        <v>-2.1523186542253799E-3</v>
      </c>
      <c r="V2946" s="63">
        <v>-0.77325315223788504</v>
      </c>
      <c r="W2946" s="23">
        <v>6.3082789947657106E-2</v>
      </c>
      <c r="X2946" s="63">
        <v>-3.2944909698999298</v>
      </c>
      <c r="Y2946" s="23">
        <v>5.6126302657503402E-2</v>
      </c>
      <c r="Z2946" s="63">
        <v>18.813233646331401</v>
      </c>
      <c r="AA2946" s="23">
        <v>0.22232830655790201</v>
      </c>
      <c r="AB2946" s="63">
        <v>39.139446365472402</v>
      </c>
      <c r="AC2946" s="23">
        <v>0.33398270446399703</v>
      </c>
      <c r="AD2946" s="63">
        <v>53.465567693929202</v>
      </c>
      <c r="AE2946" s="23">
        <v>0.40187014383263903</v>
      </c>
      <c r="AF2946" s="64">
        <v>52.3803559672087</v>
      </c>
      <c r="AG2946" s="23">
        <v>-1.15744159575115E-3</v>
      </c>
      <c r="AH2946" s="63">
        <v>-6.2105699603344</v>
      </c>
      <c r="AI2946" s="23">
        <v>7.5225652873996296E-2</v>
      </c>
      <c r="AJ2946" s="63">
        <v>17.608678259595798</v>
      </c>
      <c r="AK2946" s="23">
        <v>1.73685722585768</v>
      </c>
      <c r="AL2946" s="23">
        <v>8.8620947057352198E-2</v>
      </c>
      <c r="AM2946" s="63">
        <v>104.377398341312</v>
      </c>
      <c r="AN2946" s="19"/>
      <c r="AO2946" s="26">
        <v>3.68001651586383E-2</v>
      </c>
      <c r="AP2946" s="26">
        <v>-5.98549222914153E-2</v>
      </c>
      <c r="AQ2946" s="26">
        <v>0.124416796852602</v>
      </c>
      <c r="AR2946" s="26">
        <v>-7.9212047952751205E-2</v>
      </c>
      <c r="AS2946" s="24">
        <v>8</v>
      </c>
      <c r="AT2946" s="24">
        <v>4</v>
      </c>
      <c r="AU2946" s="24">
        <v>7</v>
      </c>
      <c r="AV2946" s="25">
        <v>5</v>
      </c>
      <c r="AW2946" s="19"/>
      <c r="AX2946" s="29">
        <v>0.19493325981689799</v>
      </c>
      <c r="AY2946" s="30">
        <v>1.00791030360233</v>
      </c>
      <c r="AZ2946" s="30">
        <v>1.3912062141516801</v>
      </c>
      <c r="BA2946" s="30">
        <v>1.44909561559871</v>
      </c>
      <c r="BB2946" s="62">
        <v>2.00729356238298E-2</v>
      </c>
      <c r="BC2946" s="108">
        <v>-24.981322628154899</v>
      </c>
      <c r="BD2946" s="22">
        <v>43881</v>
      </c>
      <c r="BE2946" s="22">
        <v>43910</v>
      </c>
      <c r="BF2946" s="24"/>
      <c r="BG2946" s="22"/>
    </row>
    <row r="2947" spans="2:59" x14ac:dyDescent="0.25">
      <c r="B2947" s="17" t="s">
        <v>2961</v>
      </c>
      <c r="C2947" s="17" t="s">
        <v>7227</v>
      </c>
      <c r="D2947" s="17" t="s">
        <v>3481</v>
      </c>
      <c r="E2947" s="20" t="s">
        <v>7291</v>
      </c>
      <c r="F2947" s="20" t="s">
        <v>7449</v>
      </c>
      <c r="G2947" s="82" t="s">
        <v>7251</v>
      </c>
      <c r="H2947" s="85" t="s">
        <v>7284</v>
      </c>
      <c r="I2947" s="21" t="s">
        <v>7417</v>
      </c>
      <c r="J2947" s="21" t="s">
        <v>9102</v>
      </c>
      <c r="L2947" s="22">
        <v>44015</v>
      </c>
      <c r="M2947" s="98">
        <v>2134.3176999986199</v>
      </c>
      <c r="N2947" s="94">
        <v>2134.3176999986199</v>
      </c>
      <c r="O2947" s="94">
        <v>2231.3255999982398</v>
      </c>
      <c r="P2947" s="62">
        <f t="shared" si="45"/>
        <v>0.95652454307892298</v>
      </c>
      <c r="Q2947" s="22">
        <v>43881</v>
      </c>
      <c r="R2947" s="99">
        <v>12081963.893999999</v>
      </c>
      <c r="S2947" s="99">
        <v>11509439.4396875</v>
      </c>
      <c r="T2947" s="19"/>
      <c r="U2947" s="23">
        <v>-2.2177481941980698E-3</v>
      </c>
      <c r="V2947" s="63">
        <v>-0.77979610623515305</v>
      </c>
      <c r="W2947" s="23">
        <v>6.0993311766651501E-2</v>
      </c>
      <c r="X2947" s="63">
        <v>-3.5034387880004898</v>
      </c>
      <c r="Y2947" s="23">
        <v>4.3595149852990303E-2</v>
      </c>
      <c r="Z2947" s="63">
        <v>17.560118365887298</v>
      </c>
      <c r="AA2947" s="23">
        <v>0.19329849614237901</v>
      </c>
      <c r="AB2947" s="63">
        <v>36.236465323890997</v>
      </c>
      <c r="AC2947" s="23">
        <v>0.271414743510832</v>
      </c>
      <c r="AD2947" s="63">
        <v>47.208771598641803</v>
      </c>
      <c r="AE2947" s="23">
        <v>0.30443036322860301</v>
      </c>
      <c r="AF2947" s="64">
        <v>42.636377906834198</v>
      </c>
      <c r="AG2947" s="23">
        <v>-1.35391386083938E-3</v>
      </c>
      <c r="AH2947" s="63">
        <v>-6.2302171868432197</v>
      </c>
      <c r="AI2947" s="23">
        <v>6.2258280759124297E-2</v>
      </c>
      <c r="AJ2947" s="63">
        <v>16.3119410481304</v>
      </c>
      <c r="AK2947" s="23">
        <v>1.1380807220703</v>
      </c>
      <c r="AL2947" s="23">
        <v>6.6186938045575502E-2</v>
      </c>
      <c r="AM2947" s="63">
        <v>44.499747962574503</v>
      </c>
      <c r="AN2947" s="19"/>
      <c r="AO2947" s="26">
        <v>3.6731985323058297E-2</v>
      </c>
      <c r="AP2947" s="26">
        <v>-6.0039862680278E-2</v>
      </c>
      <c r="AQ2947" s="26">
        <v>0.12220068040012801</v>
      </c>
      <c r="AR2947" s="26">
        <v>-8.1082091602147605E-2</v>
      </c>
      <c r="AS2947" s="24">
        <v>8</v>
      </c>
      <c r="AT2947" s="24">
        <v>4</v>
      </c>
      <c r="AU2947" s="24">
        <v>7</v>
      </c>
      <c r="AV2947" s="25">
        <v>5</v>
      </c>
      <c r="AW2947" s="19"/>
      <c r="AX2947" s="29">
        <v>0.19491611446545001</v>
      </c>
      <c r="AY2947" s="30">
        <v>0.86977416149602504</v>
      </c>
      <c r="AZ2947" s="30">
        <v>1.28620204562867</v>
      </c>
      <c r="BA2947" s="30">
        <v>1.24463225643012</v>
      </c>
      <c r="BB2947" s="62">
        <v>2.0068787569034598E-2</v>
      </c>
      <c r="BC2947" s="108">
        <v>-25.1238591086294</v>
      </c>
      <c r="BD2947" s="22">
        <v>43881</v>
      </c>
      <c r="BE2947" s="22">
        <v>43910</v>
      </c>
      <c r="BF2947" s="24"/>
      <c r="BG2947" s="22"/>
    </row>
    <row r="2948" spans="2:59" x14ac:dyDescent="0.25">
      <c r="B2948" s="17" t="s">
        <v>2962</v>
      </c>
      <c r="C2948" s="17" t="s">
        <v>7228</v>
      </c>
      <c r="D2948" s="17" t="s">
        <v>3481</v>
      </c>
      <c r="E2948" s="20" t="s">
        <v>7370</v>
      </c>
      <c r="F2948" s="20" t="s">
        <v>7449</v>
      </c>
      <c r="G2948" s="82" t="s">
        <v>7251</v>
      </c>
      <c r="H2948" s="85" t="s">
        <v>7284</v>
      </c>
      <c r="I2948" s="21" t="s">
        <v>7417</v>
      </c>
      <c r="J2948" s="21" t="s">
        <v>9103</v>
      </c>
      <c r="L2948" s="22">
        <v>44015</v>
      </c>
      <c r="M2948" s="98">
        <v>1423.91559999995</v>
      </c>
      <c r="N2948" s="94">
        <v>1423.91559999995</v>
      </c>
      <c r="O2948" s="94">
        <v>1472.1023999992799</v>
      </c>
      <c r="P2948" s="62">
        <f t="shared" si="45"/>
        <v>0.96726667927492449</v>
      </c>
      <c r="Q2948" s="22">
        <v>43881</v>
      </c>
      <c r="R2948" s="99">
        <v>183316.49299999999</v>
      </c>
      <c r="S2948" s="99">
        <v>399922.776647461</v>
      </c>
      <c r="T2948" s="19"/>
      <c r="U2948" s="23">
        <v>-2.1346054445530202E-3</v>
      </c>
      <c r="V2948" s="63">
        <v>-0.77148183127064796</v>
      </c>
      <c r="W2948" s="23">
        <v>6.3649448169599096E-2</v>
      </c>
      <c r="X2948" s="63">
        <v>-3.2378251477057298</v>
      </c>
      <c r="Y2948" s="23">
        <v>5.9545759799220797E-2</v>
      </c>
      <c r="Z2948" s="63">
        <v>19.155179360503102</v>
      </c>
      <c r="AA2948" s="23">
        <v>0.23031092076242199</v>
      </c>
      <c r="AB2948" s="63">
        <v>39.937707785924403</v>
      </c>
      <c r="AC2948" s="23">
        <v>0.35145093595958299</v>
      </c>
      <c r="AD2948" s="63">
        <v>55.212390843487803</v>
      </c>
      <c r="AE2948" s="23">
        <v>0.42949032637465301</v>
      </c>
      <c r="AF2948" s="64">
        <v>55.142374221410101</v>
      </c>
      <c r="AG2948" s="23">
        <v>-1.1041820307582399E-3</v>
      </c>
      <c r="AH2948" s="63">
        <v>-6.2052440038314698</v>
      </c>
      <c r="AI2948" s="23">
        <v>7.8764638241409599E-2</v>
      </c>
      <c r="AJ2948" s="63">
        <v>17.962576796358899</v>
      </c>
      <c r="AK2948" s="23">
        <v>0.42391560000018202</v>
      </c>
      <c r="AL2948" s="23">
        <v>0.11854023496562099</v>
      </c>
      <c r="AM2948" s="63">
        <v>55.5352798218373</v>
      </c>
      <c r="AN2948" s="19"/>
      <c r="AO2948" s="26">
        <v>3.68185999814159E-2</v>
      </c>
      <c r="AP2948" s="26">
        <v>-5.9804869496510898E-2</v>
      </c>
      <c r="AQ2948" s="26">
        <v>0.12501769755370301</v>
      </c>
      <c r="AR2948" s="26">
        <v>-7.8704928002480301E-2</v>
      </c>
      <c r="AS2948" s="24">
        <v>8</v>
      </c>
      <c r="AT2948" s="24">
        <v>4</v>
      </c>
      <c r="AU2948" s="24">
        <v>7</v>
      </c>
      <c r="AV2948" s="25">
        <v>5</v>
      </c>
      <c r="AW2948" s="19"/>
      <c r="AX2948" s="29">
        <v>0.19493851017730801</v>
      </c>
      <c r="AY2948" s="30">
        <v>1.0458675402114701</v>
      </c>
      <c r="AZ2948" s="30">
        <v>1.4200542361850199</v>
      </c>
      <c r="BA2948" s="30">
        <v>1.50558276952688</v>
      </c>
      <c r="BB2948" s="62">
        <v>2.0074122099285899E-2</v>
      </c>
      <c r="BC2948" s="108">
        <v>-24.9426738247857</v>
      </c>
      <c r="BD2948" s="22">
        <v>43881</v>
      </c>
      <c r="BE2948" s="22">
        <v>43910</v>
      </c>
      <c r="BF2948" s="24"/>
      <c r="BG2948" s="22"/>
    </row>
    <row r="2949" spans="2:59" x14ac:dyDescent="0.25">
      <c r="B2949" s="17" t="s">
        <v>2963</v>
      </c>
      <c r="C2949" s="17" t="s">
        <v>7229</v>
      </c>
      <c r="D2949" s="17" t="s">
        <v>3481</v>
      </c>
      <c r="E2949" s="20" t="s">
        <v>7404</v>
      </c>
      <c r="F2949" s="20" t="s">
        <v>7449</v>
      </c>
      <c r="G2949" s="82" t="s">
        <v>7251</v>
      </c>
      <c r="H2949" s="85" t="s">
        <v>7284</v>
      </c>
      <c r="I2949" s="21" t="s">
        <v>7417</v>
      </c>
      <c r="J2949" s="21" t="s">
        <v>9104</v>
      </c>
      <c r="L2949" s="22">
        <v>44015</v>
      </c>
      <c r="M2949" s="98">
        <v>1544.7692000009099</v>
      </c>
      <c r="N2949" s="94">
        <v>1544.7692000009099</v>
      </c>
      <c r="O2949" s="94">
        <v>1597.3380999993501</v>
      </c>
      <c r="P2949" s="62">
        <f t="shared" ref="P2949:P2967" si="46">IFERROR(N2949/O2949,"")</f>
        <v>0.96708968502131043</v>
      </c>
      <c r="Q2949" s="22">
        <v>43881</v>
      </c>
      <c r="R2949" s="99">
        <v>103494.224</v>
      </c>
      <c r="S2949" s="99">
        <v>273485.85865136702</v>
      </c>
      <c r="T2949" s="19"/>
      <c r="U2949" s="23">
        <v>-2.13594192155142E-3</v>
      </c>
      <c r="V2949" s="63">
        <v>-0.77161547897048899</v>
      </c>
      <c r="W2949" s="23">
        <v>6.36058333693654E-2</v>
      </c>
      <c r="X2949" s="63">
        <v>-3.2421866277291</v>
      </c>
      <c r="Y2949" s="23">
        <v>5.9282463082126903E-2</v>
      </c>
      <c r="Z2949" s="63">
        <v>19.128849688801001</v>
      </c>
      <c r="AA2949" s="23">
        <v>0.22969511820876501</v>
      </c>
      <c r="AB2949" s="63">
        <v>39.876127530529601</v>
      </c>
      <c r="AC2949" s="23">
        <v>0.35009920560347402</v>
      </c>
      <c r="AD2949" s="63">
        <v>55.077217807876899</v>
      </c>
      <c r="AE2949" s="23">
        <v>0.42734587928513101</v>
      </c>
      <c r="AF2949" s="64">
        <v>54.927929512457901</v>
      </c>
      <c r="AG2949" s="23">
        <v>-1.1083211247751E-3</v>
      </c>
      <c r="AH2949" s="63">
        <v>-6.20565791323315</v>
      </c>
      <c r="AI2949" s="23">
        <v>7.8492019154509804E-2</v>
      </c>
      <c r="AJ2949" s="63">
        <v>17.935314887668898</v>
      </c>
      <c r="AK2949" s="23">
        <v>0.54476920000161</v>
      </c>
      <c r="AL2949" s="23">
        <v>0.13261854366282899</v>
      </c>
      <c r="AM2949" s="63">
        <v>57.9114308849094</v>
      </c>
      <c r="AN2949" s="19"/>
      <c r="AO2949" s="26">
        <v>3.6817232907196698E-2</v>
      </c>
      <c r="AP2949" s="26">
        <v>-5.9808731704833903E-2</v>
      </c>
      <c r="AQ2949" s="26">
        <v>0.12497147343136</v>
      </c>
      <c r="AR2949" s="26">
        <v>-7.8743957407859902E-2</v>
      </c>
      <c r="AS2949" s="24">
        <v>8</v>
      </c>
      <c r="AT2949" s="24">
        <v>4</v>
      </c>
      <c r="AU2949" s="24">
        <v>7</v>
      </c>
      <c r="AV2949" s="25">
        <v>5</v>
      </c>
      <c r="AW2949" s="19"/>
      <c r="AX2949" s="29">
        <v>0.194938137603167</v>
      </c>
      <c r="AY2949" s="30">
        <v>1.04293912296089</v>
      </c>
      <c r="AZ2949" s="30">
        <v>1.4178287782197001</v>
      </c>
      <c r="BA2949" s="30">
        <v>1.50122014025874</v>
      </c>
      <c r="BB2949" s="62">
        <v>2.00740340310222E-2</v>
      </c>
      <c r="BC2949" s="108">
        <v>-24.945651768997799</v>
      </c>
      <c r="BD2949" s="22">
        <v>43881</v>
      </c>
      <c r="BE2949" s="22">
        <v>43910</v>
      </c>
      <c r="BF2949" s="24"/>
      <c r="BG2949" s="22"/>
    </row>
    <row r="2950" spans="2:59" x14ac:dyDescent="0.25">
      <c r="B2950" s="17" t="s">
        <v>2964</v>
      </c>
      <c r="C2950" s="17" t="s">
        <v>7230</v>
      </c>
      <c r="D2950" s="17" t="s">
        <v>3481</v>
      </c>
      <c r="E2950" s="20" t="s">
        <v>7294</v>
      </c>
      <c r="F2950" s="20" t="s">
        <v>7449</v>
      </c>
      <c r="G2950" s="82" t="s">
        <v>7251</v>
      </c>
      <c r="H2950" s="85" t="s">
        <v>7284</v>
      </c>
      <c r="I2950" s="21" t="s">
        <v>7417</v>
      </c>
      <c r="J2950" s="21" t="s">
        <v>9105</v>
      </c>
      <c r="L2950" s="22">
        <v>44015</v>
      </c>
      <c r="M2950" s="98">
        <v>1991.3784999996401</v>
      </c>
      <c r="N2950" s="94">
        <v>1991.3784999996401</v>
      </c>
      <c r="O2950" s="94">
        <v>2055.3793999999798</v>
      </c>
      <c r="P2950" s="62">
        <f t="shared" si="46"/>
        <v>0.9688617585637278</v>
      </c>
      <c r="Q2950" s="22">
        <v>43881</v>
      </c>
      <c r="R2950" s="99">
        <v>11283244.272</v>
      </c>
      <c r="S2950" s="99">
        <v>10651054.6274375</v>
      </c>
      <c r="T2950" s="19"/>
      <c r="U2950" s="23">
        <v>-2.12230442593864E-3</v>
      </c>
      <c r="V2950" s="63">
        <v>-0.77025172940921005</v>
      </c>
      <c r="W2950" s="23">
        <v>6.4041805955639602E-2</v>
      </c>
      <c r="X2950" s="63">
        <v>-3.19858936910168</v>
      </c>
      <c r="Y2950" s="23">
        <v>6.1919638041217702E-2</v>
      </c>
      <c r="Z2950" s="63">
        <v>19.392567184695501</v>
      </c>
      <c r="AA2950" s="23">
        <v>0.23586795122711901</v>
      </c>
      <c r="AB2950" s="63">
        <v>40.493410832365001</v>
      </c>
      <c r="AC2950" s="23">
        <v>0.36367832265561401</v>
      </c>
      <c r="AD2950" s="63">
        <v>56.435129513090899</v>
      </c>
      <c r="AE2950" s="23">
        <v>0.44892871323274403</v>
      </c>
      <c r="AF2950" s="64">
        <v>57.086212907219299</v>
      </c>
      <c r="AG2950" s="23">
        <v>-1.0673154674805099E-3</v>
      </c>
      <c r="AH2950" s="63">
        <v>-6.2015573475073298</v>
      </c>
      <c r="AI2950" s="23">
        <v>8.1221492682816504E-2</v>
      </c>
      <c r="AJ2950" s="63">
        <v>18.208262240485102</v>
      </c>
      <c r="AK2950" s="23">
        <v>0.99137849999940997</v>
      </c>
      <c r="AL2950" s="23">
        <v>0.10541624752484501</v>
      </c>
      <c r="AM2950" s="63">
        <v>86.333570528426193</v>
      </c>
      <c r="AN2950" s="19"/>
      <c r="AO2950" s="26">
        <v>3.6831422799878097E-2</v>
      </c>
      <c r="AP2950" s="26">
        <v>-5.9770136180304703E-2</v>
      </c>
      <c r="AQ2950" s="26">
        <v>0.12543392289633601</v>
      </c>
      <c r="AR2950" s="26">
        <v>-7.8353697515049101E-2</v>
      </c>
      <c r="AS2950" s="24">
        <v>8</v>
      </c>
      <c r="AT2950" s="24">
        <v>4</v>
      </c>
      <c r="AU2950" s="24">
        <v>7</v>
      </c>
      <c r="AV2950" s="25">
        <v>5</v>
      </c>
      <c r="AW2950" s="19"/>
      <c r="AX2950" s="29">
        <v>0.19494229001313201</v>
      </c>
      <c r="AY2950" s="30">
        <v>1.07228260451666</v>
      </c>
      <c r="AZ2950" s="30">
        <v>1.4401290748737701</v>
      </c>
      <c r="BA2950" s="30">
        <v>1.5449702917758299</v>
      </c>
      <c r="BB2950" s="62">
        <v>2.0074958939985701E-2</v>
      </c>
      <c r="BC2950" s="108">
        <v>-24.915906036592801</v>
      </c>
      <c r="BD2950" s="22">
        <v>43881</v>
      </c>
      <c r="BE2950" s="22">
        <v>43910</v>
      </c>
      <c r="BF2950" s="24"/>
      <c r="BG2950" s="22"/>
    </row>
    <row r="2951" spans="2:59" x14ac:dyDescent="0.25">
      <c r="B2951" s="17" t="s">
        <v>2965</v>
      </c>
      <c r="C2951" s="17" t="s">
        <v>7231</v>
      </c>
      <c r="D2951" s="17" t="s">
        <v>3481</v>
      </c>
      <c r="E2951" s="20" t="s">
        <v>7307</v>
      </c>
      <c r="F2951" s="20" t="s">
        <v>7449</v>
      </c>
      <c r="G2951" s="82" t="s">
        <v>7251</v>
      </c>
      <c r="H2951" s="85" t="s">
        <v>7284</v>
      </c>
      <c r="I2951" s="21" t="s">
        <v>7417</v>
      </c>
      <c r="J2951" s="21" t="s">
        <v>2982</v>
      </c>
      <c r="L2951" s="22">
        <v>44015</v>
      </c>
      <c r="M2951" s="98">
        <v>1389.7353000007599</v>
      </c>
      <c r="N2951" s="94">
        <v>1389.7353000007599</v>
      </c>
      <c r="O2951" s="94">
        <v>1439.6612999997999</v>
      </c>
      <c r="P2951" s="62">
        <f t="shared" si="46"/>
        <v>0.96532100987986069</v>
      </c>
      <c r="Q2951" s="22">
        <v>43881</v>
      </c>
      <c r="R2951" s="99">
        <v>1468805.9369999999</v>
      </c>
      <c r="S2951" s="99">
        <v>1227139.2469121099</v>
      </c>
      <c r="T2951" s="19"/>
      <c r="U2951" s="23">
        <v>-2.1495924793271102E-3</v>
      </c>
      <c r="V2951" s="63">
        <v>-0.77298053474805795</v>
      </c>
      <c r="W2951" s="23">
        <v>6.3169986824505003E-2</v>
      </c>
      <c r="X2951" s="63">
        <v>-3.2857712822151401</v>
      </c>
      <c r="Y2951" s="23">
        <v>5.6651971086466801E-2</v>
      </c>
      <c r="Z2951" s="63">
        <v>18.865800489234999</v>
      </c>
      <c r="AA2951" s="23">
        <v>0.22355370416509701</v>
      </c>
      <c r="AB2951" s="63">
        <v>39.2619861261919</v>
      </c>
      <c r="AC2951" s="23">
        <v>0.33665229283389603</v>
      </c>
      <c r="AD2951" s="63">
        <v>53.732526530919102</v>
      </c>
      <c r="AE2951" s="23"/>
      <c r="AF2951" s="64"/>
      <c r="AG2951" s="23">
        <v>-1.14918471717829E-3</v>
      </c>
      <c r="AH2951" s="63">
        <v>-6.2097442724771099</v>
      </c>
      <c r="AI2951" s="23">
        <v>7.5769664344988996E-2</v>
      </c>
      <c r="AJ2951" s="63">
        <v>17.6630794067169</v>
      </c>
      <c r="AK2951" s="23">
        <v>0.38249393501784701</v>
      </c>
      <c r="AL2951" s="23">
        <v>0.12634700525813999</v>
      </c>
      <c r="AM2951" s="63">
        <v>59.209999761544204</v>
      </c>
      <c r="AN2951" s="19"/>
      <c r="AO2951" s="26">
        <v>3.6803011720621698E-2</v>
      </c>
      <c r="AP2951" s="26">
        <v>-5.9847176269613597E-2</v>
      </c>
      <c r="AQ2951" s="26">
        <v>0.12450926365098</v>
      </c>
      <c r="AR2951" s="26">
        <v>-7.9134038254778702E-2</v>
      </c>
      <c r="AS2951" s="24">
        <v>8</v>
      </c>
      <c r="AT2951" s="24">
        <v>4</v>
      </c>
      <c r="AU2951" s="24">
        <v>7</v>
      </c>
      <c r="AV2951" s="25">
        <v>5</v>
      </c>
      <c r="AW2951" s="19"/>
      <c r="AX2951" s="29">
        <v>0.19493399935134201</v>
      </c>
      <c r="AY2951" s="30">
        <v>1.0137370998945701</v>
      </c>
      <c r="AZ2951" s="30">
        <v>1.39563462512342</v>
      </c>
      <c r="BA2951" s="30">
        <v>1.4577584617927599</v>
      </c>
      <c r="BB2951" s="62">
        <v>2.0073111228775802E-2</v>
      </c>
      <c r="BC2951" s="108">
        <v>-24.975374416127998</v>
      </c>
      <c r="BD2951" s="22">
        <v>43881</v>
      </c>
      <c r="BE2951" s="22">
        <v>43910</v>
      </c>
      <c r="BF2951" s="24"/>
      <c r="BG2951" s="22"/>
    </row>
    <row r="2952" spans="2:59" x14ac:dyDescent="0.25">
      <c r="B2952" s="17" t="s">
        <v>2966</v>
      </c>
      <c r="C2952" s="17" t="s">
        <v>7232</v>
      </c>
      <c r="D2952" s="17" t="s">
        <v>3482</v>
      </c>
      <c r="E2952" s="20" t="s">
        <v>7289</v>
      </c>
      <c r="F2952" s="20" t="s">
        <v>7449</v>
      </c>
      <c r="G2952" s="82" t="s">
        <v>7251</v>
      </c>
      <c r="H2952" s="85" t="s">
        <v>7278</v>
      </c>
      <c r="I2952" s="21" t="s">
        <v>7418</v>
      </c>
      <c r="J2952" s="21" t="s">
        <v>9106</v>
      </c>
      <c r="L2952" s="22">
        <v>44015</v>
      </c>
      <c r="M2952" s="98">
        <v>116770.296393991</v>
      </c>
      <c r="N2952" s="94">
        <v>116770.296393991</v>
      </c>
      <c r="O2952" s="94">
        <v>127554.60315001001</v>
      </c>
      <c r="P2952" s="62">
        <f t="shared" si="46"/>
        <v>0.91545340983628654</v>
      </c>
      <c r="Q2952" s="22">
        <v>43880</v>
      </c>
      <c r="R2952" s="99">
        <v>9333210.8808750007</v>
      </c>
      <c r="S2952" s="99">
        <v>6598643.87109375</v>
      </c>
      <c r="T2952" s="19"/>
      <c r="U2952" s="23">
        <v>-1.53997210309171E-2</v>
      </c>
      <c r="V2952" s="63">
        <v>-2.0979933899070602</v>
      </c>
      <c r="W2952" s="23">
        <v>2.4435259663732702E-2</v>
      </c>
      <c r="X2952" s="63">
        <v>-7.1592439982923697</v>
      </c>
      <c r="Y2952" s="23">
        <v>1.42427770242648E-2</v>
      </c>
      <c r="Z2952" s="63">
        <v>14.624881083014801</v>
      </c>
      <c r="AA2952" s="23">
        <v>0.19543179728672799</v>
      </c>
      <c r="AB2952" s="63">
        <v>36.449795438325999</v>
      </c>
      <c r="AC2952" s="23">
        <v>0.30981827581301302</v>
      </c>
      <c r="AD2952" s="63">
        <v>51.049124828830799</v>
      </c>
      <c r="AE2952" s="23">
        <v>0.41297243784356402</v>
      </c>
      <c r="AF2952" s="64">
        <v>53.490585368301304</v>
      </c>
      <c r="AG2952" s="23">
        <v>-2.6590005454636399E-3</v>
      </c>
      <c r="AH2952" s="63">
        <v>-6.3607258553020101</v>
      </c>
      <c r="AI2952" s="23">
        <v>3.1259907167623197E-2</v>
      </c>
      <c r="AJ2952" s="63">
        <v>13.212103688973</v>
      </c>
      <c r="AK2952" s="23">
        <v>1.0469074281386599</v>
      </c>
      <c r="AL2952" s="23">
        <v>0.1127973244038</v>
      </c>
      <c r="AM2952" s="63">
        <v>88.614441623911304</v>
      </c>
      <c r="AN2952" s="19"/>
      <c r="AO2952" s="26">
        <v>0.106698633975611</v>
      </c>
      <c r="AP2952" s="26">
        <v>-0.122658143070148</v>
      </c>
      <c r="AQ2952" s="26">
        <v>0.17533673617435899</v>
      </c>
      <c r="AR2952" s="26">
        <v>-9.7807331618241705E-2</v>
      </c>
      <c r="AS2952" s="24">
        <v>8</v>
      </c>
      <c r="AT2952" s="24">
        <v>4</v>
      </c>
      <c r="AU2952" s="24">
        <v>7</v>
      </c>
      <c r="AV2952" s="25">
        <v>5</v>
      </c>
      <c r="AW2952" s="19"/>
      <c r="AX2952" s="29">
        <v>0.35662477791076502</v>
      </c>
      <c r="AY2952" s="30">
        <v>0.69377856414848804</v>
      </c>
      <c r="AZ2952" s="30">
        <v>1.34964722559198</v>
      </c>
      <c r="BA2952" s="30">
        <v>1.0157134948731299</v>
      </c>
      <c r="BB2952" s="62">
        <v>3.6701593331526998E-2</v>
      </c>
      <c r="BC2952" s="108">
        <v>-30.2480531570036</v>
      </c>
      <c r="BD2952" s="22">
        <v>43880</v>
      </c>
      <c r="BE2952" s="22">
        <v>43913</v>
      </c>
      <c r="BF2952" s="24"/>
      <c r="BG2952" s="22"/>
    </row>
    <row r="2953" spans="2:59" x14ac:dyDescent="0.25">
      <c r="B2953" s="17" t="s">
        <v>2967</v>
      </c>
      <c r="C2953" s="17" t="s">
        <v>7233</v>
      </c>
      <c r="D2953" s="17" t="s">
        <v>3482</v>
      </c>
      <c r="E2953" s="20" t="s">
        <v>7290</v>
      </c>
      <c r="F2953" s="20" t="s">
        <v>7449</v>
      </c>
      <c r="G2953" s="82" t="s">
        <v>7251</v>
      </c>
      <c r="H2953" s="85" t="s">
        <v>7278</v>
      </c>
      <c r="I2953" s="21" t="s">
        <v>7418</v>
      </c>
      <c r="J2953" s="21" t="s">
        <v>9107</v>
      </c>
      <c r="L2953" s="22">
        <v>44015</v>
      </c>
      <c r="M2953" s="98">
        <v>113757.05975198701</v>
      </c>
      <c r="N2953" s="94">
        <v>113757.05975198701</v>
      </c>
      <c r="O2953" s="94">
        <v>124354.651200056</v>
      </c>
      <c r="P2953" s="62">
        <f t="shared" si="46"/>
        <v>0.91477929176110928</v>
      </c>
      <c r="Q2953" s="22">
        <v>43880</v>
      </c>
      <c r="R2953" s="99">
        <v>99044.072995849594</v>
      </c>
      <c r="S2953" s="99">
        <v>96066.768766479494</v>
      </c>
      <c r="T2953" s="19"/>
      <c r="U2953" s="23">
        <v>-1.54053933147225E-2</v>
      </c>
      <c r="V2953" s="63">
        <v>-2.09856061828759</v>
      </c>
      <c r="W2953" s="23">
        <v>2.4267710943604501E-2</v>
      </c>
      <c r="X2953" s="63">
        <v>-7.1759988703051896</v>
      </c>
      <c r="Y2953" s="23">
        <v>1.3235276266641401E-2</v>
      </c>
      <c r="Z2953" s="63">
        <v>14.524131007245201</v>
      </c>
      <c r="AA2953" s="23">
        <v>0.193042446075124</v>
      </c>
      <c r="AB2953" s="63">
        <v>36.210860317165498</v>
      </c>
      <c r="AC2953" s="23">
        <v>0.30458829322014902</v>
      </c>
      <c r="AD2953" s="63">
        <v>50.526126569544402</v>
      </c>
      <c r="AE2953" s="23">
        <v>0.40451638757425801</v>
      </c>
      <c r="AF2953" s="64">
        <v>52.644980341370697</v>
      </c>
      <c r="AG2953" s="23">
        <v>-2.67544861344504E-3</v>
      </c>
      <c r="AH2953" s="63">
        <v>-6.3623706621001501</v>
      </c>
      <c r="AI2953" s="23">
        <v>3.02187586166838E-2</v>
      </c>
      <c r="AJ2953" s="63">
        <v>13.107988833871801</v>
      </c>
      <c r="AK2953" s="23">
        <v>1.02209186006803</v>
      </c>
      <c r="AL2953" s="23">
        <v>0.110774007875152</v>
      </c>
      <c r="AM2953" s="63">
        <v>86.132884816848701</v>
      </c>
      <c r="AN2953" s="19"/>
      <c r="AO2953" s="26">
        <v>0.10669221097850801</v>
      </c>
      <c r="AP2953" s="26">
        <v>-0.122672229093005</v>
      </c>
      <c r="AQ2953" s="26">
        <v>0.175142430758569</v>
      </c>
      <c r="AR2953" s="26">
        <v>-9.7960134775348706E-2</v>
      </c>
      <c r="AS2953" s="24">
        <v>8</v>
      </c>
      <c r="AT2953" s="24">
        <v>4</v>
      </c>
      <c r="AU2953" s="24">
        <v>7</v>
      </c>
      <c r="AV2953" s="25">
        <v>5</v>
      </c>
      <c r="AW2953" s="19"/>
      <c r="AX2953" s="29">
        <v>0.35663120182114699</v>
      </c>
      <c r="AY2953" s="30">
        <v>0.687132822949025</v>
      </c>
      <c r="AZ2953" s="30">
        <v>1.341567077945</v>
      </c>
      <c r="BA2953" s="30">
        <v>1.0057689562399901</v>
      </c>
      <c r="BB2953" s="62">
        <v>3.6701915866142402E-2</v>
      </c>
      <c r="BC2953" s="108">
        <v>-30.260576796165001</v>
      </c>
      <c r="BD2953" s="22">
        <v>43880</v>
      </c>
      <c r="BE2953" s="22">
        <v>43913</v>
      </c>
      <c r="BF2953" s="24"/>
      <c r="BG2953" s="22"/>
    </row>
    <row r="2954" spans="2:59" x14ac:dyDescent="0.25">
      <c r="B2954" s="17" t="s">
        <v>2968</v>
      </c>
      <c r="C2954" s="17" t="s">
        <v>7234</v>
      </c>
      <c r="D2954" s="17" t="s">
        <v>3482</v>
      </c>
      <c r="E2954" s="20" t="s">
        <v>7315</v>
      </c>
      <c r="F2954" s="20" t="s">
        <v>7449</v>
      </c>
      <c r="G2954" s="82" t="s">
        <v>7251</v>
      </c>
      <c r="H2954" s="85" t="s">
        <v>7278</v>
      </c>
      <c r="I2954" s="21" t="s">
        <v>7418</v>
      </c>
      <c r="J2954" s="21" t="s">
        <v>9108</v>
      </c>
      <c r="L2954" s="22">
        <v>44015</v>
      </c>
      <c r="M2954" s="98">
        <v>123918.643370032</v>
      </c>
      <c r="N2954" s="94">
        <v>123918.643370032</v>
      </c>
      <c r="O2954" s="94">
        <v>134665.89967989901</v>
      </c>
      <c r="P2954" s="62">
        <f t="shared" si="46"/>
        <v>0.92019318672794492</v>
      </c>
      <c r="Q2954" s="22">
        <v>43880</v>
      </c>
      <c r="R2954" s="99">
        <v>2495770.2468984402</v>
      </c>
      <c r="S2954" s="99">
        <v>2126365.69417969</v>
      </c>
      <c r="T2954" s="19"/>
      <c r="U2954" s="23">
        <v>-1.53621487615965E-2</v>
      </c>
      <c r="V2954" s="63">
        <v>-2.0942361629749899</v>
      </c>
      <c r="W2954" s="23">
        <v>2.56119096811744E-2</v>
      </c>
      <c r="X2954" s="63">
        <v>-7.0415789965481999</v>
      </c>
      <c r="Y2954" s="23">
        <v>2.13290846895688E-2</v>
      </c>
      <c r="Z2954" s="63">
        <v>15.3335118495452</v>
      </c>
      <c r="AA2954" s="23">
        <v>0.21231107641331601</v>
      </c>
      <c r="AB2954" s="63">
        <v>38.137723351013797</v>
      </c>
      <c r="AC2954" s="23">
        <v>0.34704162302485198</v>
      </c>
      <c r="AD2954" s="63">
        <v>54.771459550014697</v>
      </c>
      <c r="AE2954" s="23">
        <v>0.47361487097456101</v>
      </c>
      <c r="AF2954" s="64">
        <v>59.554828681400998</v>
      </c>
      <c r="AG2954" s="23">
        <v>-2.5448933338339001E-3</v>
      </c>
      <c r="AH2954" s="63">
        <v>-6.3493151341390304</v>
      </c>
      <c r="AI2954" s="23">
        <v>3.85845513010281E-2</v>
      </c>
      <c r="AJ2954" s="63">
        <v>13.944568102306199</v>
      </c>
      <c r="AK2954" s="23">
        <v>1.2294530202087499</v>
      </c>
      <c r="AL2954" s="23">
        <v>0.12707142081679201</v>
      </c>
      <c r="AM2954" s="63">
        <v>106.86900083092</v>
      </c>
      <c r="AN2954" s="19"/>
      <c r="AO2954" s="26">
        <v>0.10674054459203</v>
      </c>
      <c r="AP2954" s="26">
        <v>-0.122557157838019</v>
      </c>
      <c r="AQ2954" s="26">
        <v>0.176689787498617</v>
      </c>
      <c r="AR2954" s="26">
        <v>-9.67368282872485E-2</v>
      </c>
      <c r="AS2954" s="24">
        <v>8</v>
      </c>
      <c r="AT2954" s="24">
        <v>4</v>
      </c>
      <c r="AU2954" s="24">
        <v>7</v>
      </c>
      <c r="AV2954" s="25">
        <v>5</v>
      </c>
      <c r="AW2954" s="19"/>
      <c r="AX2954" s="29">
        <v>0.35658109541109301</v>
      </c>
      <c r="AY2954" s="30">
        <v>0.74069071253961705</v>
      </c>
      <c r="AZ2954" s="30">
        <v>1.40670075140224</v>
      </c>
      <c r="BA2954" s="30">
        <v>1.08601879648268</v>
      </c>
      <c r="BB2954" s="62">
        <v>3.6699471126776198E-2</v>
      </c>
      <c r="BC2954" s="108">
        <v>-30.1599499282602</v>
      </c>
      <c r="BD2954" s="22">
        <v>43880</v>
      </c>
      <c r="BE2954" s="22">
        <v>43913</v>
      </c>
      <c r="BF2954" s="24"/>
      <c r="BG2954" s="22"/>
    </row>
    <row r="2955" spans="2:59" x14ac:dyDescent="0.25">
      <c r="B2955" s="17" t="s">
        <v>2969</v>
      </c>
      <c r="C2955" s="17" t="s">
        <v>7235</v>
      </c>
      <c r="D2955" s="17" t="s">
        <v>3482</v>
      </c>
      <c r="E2955" s="20" t="s">
        <v>7291</v>
      </c>
      <c r="F2955" s="20" t="s">
        <v>7449</v>
      </c>
      <c r="G2955" s="82" t="s">
        <v>7251</v>
      </c>
      <c r="H2955" s="85" t="s">
        <v>7278</v>
      </c>
      <c r="I2955" s="21" t="s">
        <v>7418</v>
      </c>
      <c r="J2955" s="21" t="s">
        <v>9109</v>
      </c>
      <c r="L2955" s="22">
        <v>44015</v>
      </c>
      <c r="M2955" s="98">
        <v>103719.047860026</v>
      </c>
      <c r="N2955" s="94">
        <v>103719.047860026</v>
      </c>
      <c r="O2955" s="94">
        <v>113528.12717998</v>
      </c>
      <c r="P2955" s="62">
        <f t="shared" si="46"/>
        <v>0.91359780555171721</v>
      </c>
      <c r="Q2955" s="22">
        <v>43880</v>
      </c>
      <c r="R2955" s="99">
        <v>9825323.0832968708</v>
      </c>
      <c r="S2955" s="99">
        <v>9828120.8240312506</v>
      </c>
      <c r="T2955" s="19"/>
      <c r="U2955" s="23">
        <v>-1.5414707761920001E-2</v>
      </c>
      <c r="V2955" s="63">
        <v>-2.0994920630073501</v>
      </c>
      <c r="W2955" s="23">
        <v>2.3973716739419601E-2</v>
      </c>
      <c r="X2955" s="63">
        <v>-7.2053982907236804</v>
      </c>
      <c r="Y2955" s="23">
        <v>1.1471956117020499E-2</v>
      </c>
      <c r="Z2955" s="63">
        <v>14.347798992283099</v>
      </c>
      <c r="AA2955" s="23">
        <v>0.18886556736659299</v>
      </c>
      <c r="AB2955" s="63">
        <v>35.793172446312397</v>
      </c>
      <c r="AC2955" s="23">
        <v>0.29547929040563797</v>
      </c>
      <c r="AD2955" s="63">
        <v>49.615226288093297</v>
      </c>
      <c r="AE2955" s="23">
        <v>0.38983763444062802</v>
      </c>
      <c r="AF2955" s="64">
        <v>51.177105028007603</v>
      </c>
      <c r="AG2955" s="23">
        <v>-2.7047757457694401E-3</v>
      </c>
      <c r="AH2955" s="63">
        <v>-6.3653033753362296</v>
      </c>
      <c r="AI2955" s="23">
        <v>2.8396349176546199E-2</v>
      </c>
      <c r="AJ2955" s="63">
        <v>12.925747889865301</v>
      </c>
      <c r="AK2955" s="23">
        <v>0.97605501395417404</v>
      </c>
      <c r="AL2955" s="23">
        <v>0.10696381744681301</v>
      </c>
      <c r="AM2955" s="63">
        <v>81.529200205462999</v>
      </c>
      <c r="AN2955" s="19"/>
      <c r="AO2955" s="26">
        <v>0.10668292339149001</v>
      </c>
      <c r="AP2955" s="26">
        <v>-0.122698063453718</v>
      </c>
      <c r="AQ2955" s="26">
        <v>0.17480515560426299</v>
      </c>
      <c r="AR2955" s="26">
        <v>-9.8227198838721996E-2</v>
      </c>
      <c r="AS2955" s="24">
        <v>8</v>
      </c>
      <c r="AT2955" s="24">
        <v>4</v>
      </c>
      <c r="AU2955" s="24">
        <v>7</v>
      </c>
      <c r="AV2955" s="25">
        <v>5</v>
      </c>
      <c r="AW2955" s="19"/>
      <c r="AX2955" s="29">
        <v>0.35664308549079599</v>
      </c>
      <c r="AY2955" s="30">
        <v>0.67551936918789601</v>
      </c>
      <c r="AZ2955" s="30">
        <v>1.3274402577553699</v>
      </c>
      <c r="BA2955" s="30">
        <v>0.98840176541307301</v>
      </c>
      <c r="BB2955" s="62">
        <v>3.67025517312504E-2</v>
      </c>
      <c r="BC2955" s="108">
        <v>-30.282668513100401</v>
      </c>
      <c r="BD2955" s="22">
        <v>43880</v>
      </c>
      <c r="BE2955" s="22">
        <v>43913</v>
      </c>
      <c r="BF2955" s="24"/>
      <c r="BG2955" s="22"/>
    </row>
    <row r="2956" spans="2:59" x14ac:dyDescent="0.25">
      <c r="B2956" s="17" t="s">
        <v>2970</v>
      </c>
      <c r="C2956" s="17" t="s">
        <v>7236</v>
      </c>
      <c r="D2956" s="17" t="s">
        <v>3482</v>
      </c>
      <c r="E2956" s="20" t="s">
        <v>7370</v>
      </c>
      <c r="F2956" s="20" t="s">
        <v>7449</v>
      </c>
      <c r="G2956" s="82" t="s">
        <v>7251</v>
      </c>
      <c r="H2956" s="85" t="s">
        <v>7278</v>
      </c>
      <c r="I2956" s="21" t="s">
        <v>7418</v>
      </c>
      <c r="J2956" s="21" t="s">
        <v>2982</v>
      </c>
      <c r="L2956" s="22">
        <v>44015</v>
      </c>
      <c r="M2956" s="98">
        <v>89510.550513982802</v>
      </c>
      <c r="N2956" s="94">
        <v>89510.550513982802</v>
      </c>
      <c r="O2956" s="94">
        <v>97040.664630055398</v>
      </c>
      <c r="P2956" s="62">
        <f t="shared" si="46"/>
        <v>0.92240248822718418</v>
      </c>
      <c r="Q2956" s="22">
        <v>43880</v>
      </c>
      <c r="R2956" s="99">
        <v>242600.16102001999</v>
      </c>
      <c r="S2956" s="99">
        <v>235560.982120361</v>
      </c>
      <c r="T2956" s="19"/>
      <c r="U2956" s="23">
        <v>-1.5343980189754801E-2</v>
      </c>
      <c r="V2956" s="63">
        <v>-2.09241930579083</v>
      </c>
      <c r="W2956" s="23">
        <v>2.61586201122554E-2</v>
      </c>
      <c r="X2956" s="63">
        <v>-6.9869079534400997</v>
      </c>
      <c r="Y2956" s="23">
        <v>2.4635577432491101E-2</v>
      </c>
      <c r="Z2956" s="63">
        <v>15.6641611238301</v>
      </c>
      <c r="AA2956" s="23">
        <v>0.22057981834601401</v>
      </c>
      <c r="AB2956" s="63">
        <v>38.964597544283599</v>
      </c>
      <c r="AC2956" s="23">
        <v>0.32707958198618098</v>
      </c>
      <c r="AD2956" s="63">
        <v>52.775255446147597</v>
      </c>
      <c r="AE2956" s="23"/>
      <c r="AF2956" s="64"/>
      <c r="AG2956" s="23">
        <v>-2.4915538733694099E-3</v>
      </c>
      <c r="AH2956" s="63">
        <v>-6.3439811880962198</v>
      </c>
      <c r="AI2956" s="23">
        <v>4.20027111467789E-2</v>
      </c>
      <c r="AJ2956" s="63">
        <v>14.2863840868813</v>
      </c>
      <c r="AK2956" s="23">
        <v>0.47887768089654897</v>
      </c>
      <c r="AL2956" s="23">
        <v>0.181567191118957</v>
      </c>
      <c r="AM2956" s="63">
        <v>72.095568307791794</v>
      </c>
      <c r="AN2956" s="19"/>
      <c r="AO2956" s="26">
        <v>0.106762064493523</v>
      </c>
      <c r="AP2956" s="26">
        <v>-0.122510134258919</v>
      </c>
      <c r="AQ2956" s="26">
        <v>0.17731926333915901</v>
      </c>
      <c r="AR2956" s="26">
        <v>-9.6239429209235797E-2</v>
      </c>
      <c r="AS2956" s="24">
        <v>8</v>
      </c>
      <c r="AT2956" s="24">
        <v>4</v>
      </c>
      <c r="AU2956" s="24">
        <v>7</v>
      </c>
      <c r="AV2956" s="25">
        <v>5</v>
      </c>
      <c r="AW2956" s="19"/>
      <c r="AX2956" s="29">
        <v>0.35656009997183002</v>
      </c>
      <c r="AY2956" s="30">
        <v>0.76364013682541598</v>
      </c>
      <c r="AZ2956" s="30">
        <v>1.43459529476786</v>
      </c>
      <c r="BA2956" s="30">
        <v>1.1204596164206999</v>
      </c>
      <c r="BB2956" s="62">
        <v>3.6698407062249298E-2</v>
      </c>
      <c r="BC2956" s="108">
        <v>-30.1189996878384</v>
      </c>
      <c r="BD2956" s="22">
        <v>43880</v>
      </c>
      <c r="BE2956" s="22">
        <v>43913</v>
      </c>
      <c r="BF2956" s="24"/>
      <c r="BG2956" s="22"/>
    </row>
    <row r="2957" spans="2:59" x14ac:dyDescent="0.25">
      <c r="B2957" s="17" t="s">
        <v>2971</v>
      </c>
      <c r="C2957" s="17" t="s">
        <v>7237</v>
      </c>
      <c r="D2957" s="17" t="s">
        <v>3482</v>
      </c>
      <c r="E2957" s="20" t="s">
        <v>7404</v>
      </c>
      <c r="F2957" s="20" t="s">
        <v>7449</v>
      </c>
      <c r="G2957" s="82" t="s">
        <v>7251</v>
      </c>
      <c r="H2957" s="85" t="s">
        <v>7278</v>
      </c>
      <c r="I2957" s="21" t="s">
        <v>7418</v>
      </c>
      <c r="J2957" s="21" t="s">
        <v>2982</v>
      </c>
      <c r="L2957" s="22">
        <v>44015</v>
      </c>
      <c r="M2957" s="98">
        <v>108084.176872015</v>
      </c>
      <c r="N2957" s="94">
        <v>108084.176872015</v>
      </c>
      <c r="O2957" s="94">
        <v>117237.457610011</v>
      </c>
      <c r="P2957" s="62">
        <f t="shared" si="46"/>
        <v>0.92192528800441687</v>
      </c>
      <c r="Q2957" s="22">
        <v>43880</v>
      </c>
      <c r="R2957" s="99">
        <v>278787.03550683602</v>
      </c>
      <c r="S2957" s="99">
        <v>349521.56880371098</v>
      </c>
      <c r="T2957" s="19"/>
      <c r="U2957" s="23">
        <v>-1.53484939519331E-2</v>
      </c>
      <c r="V2957" s="63">
        <v>-2.09287068200865</v>
      </c>
      <c r="W2957" s="23">
        <v>2.60400113602373E-2</v>
      </c>
      <c r="X2957" s="63">
        <v>-6.9987688286419099</v>
      </c>
      <c r="Y2957" s="23">
        <v>2.3921743562823401E-2</v>
      </c>
      <c r="Z2957" s="63">
        <v>15.5927777368634</v>
      </c>
      <c r="AA2957" s="23">
        <v>0.21851746869302599</v>
      </c>
      <c r="AB2957" s="63">
        <v>38.758362578984801</v>
      </c>
      <c r="AC2957" s="23">
        <v>0.36086181545222601</v>
      </c>
      <c r="AD2957" s="63">
        <v>56.153478792752097</v>
      </c>
      <c r="AE2957" s="23">
        <v>0.49634676849411302</v>
      </c>
      <c r="AF2957" s="64">
        <v>61.828018433356199</v>
      </c>
      <c r="AG2957" s="23">
        <v>-2.5036663682840299E-3</v>
      </c>
      <c r="AH2957" s="63">
        <v>-6.3451924375840498</v>
      </c>
      <c r="AI2957" s="23">
        <v>4.1265629763074699E-2</v>
      </c>
      <c r="AJ2957" s="63">
        <v>14.212675948510901</v>
      </c>
      <c r="AK2957" s="23">
        <v>0.61584955706377498</v>
      </c>
      <c r="AL2957" s="23">
        <v>0.138382870858622</v>
      </c>
      <c r="AM2957" s="63">
        <v>61.912581799027997</v>
      </c>
      <c r="AN2957" s="19"/>
      <c r="AO2957" s="26">
        <v>0.106756552660954</v>
      </c>
      <c r="AP2957" s="26">
        <v>-0.122520549826731</v>
      </c>
      <c r="AQ2957" s="26">
        <v>0.177183271402027</v>
      </c>
      <c r="AR2957" s="26">
        <v>-9.6345780380943297E-2</v>
      </c>
      <c r="AS2957" s="24">
        <v>8</v>
      </c>
      <c r="AT2957" s="24">
        <v>4</v>
      </c>
      <c r="AU2957" s="24">
        <v>7</v>
      </c>
      <c r="AV2957" s="25">
        <v>5</v>
      </c>
      <c r="AW2957" s="19"/>
      <c r="AX2957" s="29">
        <v>0.35656530900509098</v>
      </c>
      <c r="AY2957" s="30">
        <v>0.75793154800066997</v>
      </c>
      <c r="AZ2957" s="30">
        <v>1.42766152041258</v>
      </c>
      <c r="BA2957" s="30">
        <v>1.1119024674790099</v>
      </c>
      <c r="BB2957" s="62">
        <v>3.6698709416887097E-2</v>
      </c>
      <c r="BC2957" s="108">
        <v>-30.127834526618201</v>
      </c>
      <c r="BD2957" s="22">
        <v>43880</v>
      </c>
      <c r="BE2957" s="22">
        <v>43913</v>
      </c>
      <c r="BF2957" s="24"/>
      <c r="BG2957" s="22"/>
    </row>
    <row r="2958" spans="2:59" x14ac:dyDescent="0.25">
      <c r="B2958" s="17" t="s">
        <v>2972</v>
      </c>
      <c r="C2958" s="17" t="s">
        <v>7238</v>
      </c>
      <c r="D2958" s="17" t="s">
        <v>3482</v>
      </c>
      <c r="E2958" s="20" t="s">
        <v>7294</v>
      </c>
      <c r="F2958" s="20" t="s">
        <v>7449</v>
      </c>
      <c r="G2958" s="82" t="s">
        <v>7251</v>
      </c>
      <c r="H2958" s="85" t="s">
        <v>7278</v>
      </c>
      <c r="I2958" s="21" t="s">
        <v>7418</v>
      </c>
      <c r="J2958" s="21" t="s">
        <v>9110</v>
      </c>
      <c r="L2958" s="22">
        <v>44015</v>
      </c>
      <c r="M2958" s="98">
        <v>131651.403408051</v>
      </c>
      <c r="N2958" s="94">
        <v>131651.403408051</v>
      </c>
      <c r="O2958" s="94">
        <v>142463.64586997</v>
      </c>
      <c r="P2958" s="62">
        <f t="shared" si="46"/>
        <v>0.92410525228458917</v>
      </c>
      <c r="Q2958" s="22">
        <v>43880</v>
      </c>
      <c r="R2958" s="99">
        <v>14912786.647968801</v>
      </c>
      <c r="S2958" s="99">
        <v>12389485.2989375</v>
      </c>
      <c r="T2958" s="19"/>
      <c r="U2958" s="23">
        <v>-1.53311777667113E-2</v>
      </c>
      <c r="V2958" s="63">
        <v>-2.0911390634864802</v>
      </c>
      <c r="W2958" s="23">
        <v>2.6578655821140301E-2</v>
      </c>
      <c r="X2958" s="63">
        <v>-6.9449043825516101</v>
      </c>
      <c r="Y2958" s="23">
        <v>2.71864056030608E-2</v>
      </c>
      <c r="Z2958" s="63">
        <v>15.9192439408944</v>
      </c>
      <c r="AA2958" s="23">
        <v>0.22635378006816601</v>
      </c>
      <c r="AB2958" s="63">
        <v>39.541993716498801</v>
      </c>
      <c r="AC2958" s="23">
        <v>0.37840662977599998</v>
      </c>
      <c r="AD2958" s="63">
        <v>57.9079602251295</v>
      </c>
      <c r="AE2958" s="23">
        <v>0.52536948048509702</v>
      </c>
      <c r="AF2958" s="64">
        <v>64.7302896324545</v>
      </c>
      <c r="AG2958" s="23">
        <v>-2.4510477114745299E-3</v>
      </c>
      <c r="AH2958" s="63">
        <v>-6.3399305719067298</v>
      </c>
      <c r="AI2958" s="23">
        <v>4.4640207714110099E-2</v>
      </c>
      <c r="AJ2958" s="63">
        <v>14.550133743614399</v>
      </c>
      <c r="AK2958" s="23">
        <v>1.4147956713382199</v>
      </c>
      <c r="AL2958" s="23">
        <v>0.140580719684367</v>
      </c>
      <c r="AM2958" s="63">
        <v>125.403265943867</v>
      </c>
      <c r="AN2958" s="19"/>
      <c r="AO2958" s="26">
        <v>0.106775911652221</v>
      </c>
      <c r="AP2958" s="26">
        <v>-0.122475127056532</v>
      </c>
      <c r="AQ2958" s="26">
        <v>0.17780242737906499</v>
      </c>
      <c r="AR2958" s="26">
        <v>-9.5856368898239494E-2</v>
      </c>
      <c r="AS2958" s="24">
        <v>8</v>
      </c>
      <c r="AT2958" s="24">
        <v>4</v>
      </c>
      <c r="AU2958" s="24">
        <v>7</v>
      </c>
      <c r="AV2958" s="25">
        <v>5</v>
      </c>
      <c r="AW2958" s="19"/>
      <c r="AX2958" s="29">
        <v>0.35654616608342599</v>
      </c>
      <c r="AY2958" s="30">
        <v>0.77970126548279906</v>
      </c>
      <c r="AZ2958" s="30">
        <v>1.45412820804631</v>
      </c>
      <c r="BA2958" s="30">
        <v>1.14462293202814</v>
      </c>
      <c r="BB2958" s="62">
        <v>3.6697825503943002E-2</v>
      </c>
      <c r="BC2958" s="108">
        <v>-30.087488590652399</v>
      </c>
      <c r="BD2958" s="22">
        <v>43880</v>
      </c>
      <c r="BE2958" s="22">
        <v>43913</v>
      </c>
      <c r="BF2958" s="24"/>
      <c r="BG2958" s="22"/>
    </row>
    <row r="2959" spans="2:59" x14ac:dyDescent="0.25">
      <c r="B2959" s="17" t="s">
        <v>2973</v>
      </c>
      <c r="C2959" s="17" t="s">
        <v>7239</v>
      </c>
      <c r="D2959" s="17" t="s">
        <v>3482</v>
      </c>
      <c r="E2959" s="20" t="s">
        <v>7307</v>
      </c>
      <c r="F2959" s="20" t="s">
        <v>7449</v>
      </c>
      <c r="G2959" s="82" t="s">
        <v>7251</v>
      </c>
      <c r="H2959" s="85" t="s">
        <v>7278</v>
      </c>
      <c r="I2959" s="21" t="s">
        <v>7418</v>
      </c>
      <c r="J2959" s="21" t="s">
        <v>2982</v>
      </c>
      <c r="L2959" s="22">
        <v>44015</v>
      </c>
      <c r="M2959" s="98">
        <v>92867.810197949395</v>
      </c>
      <c r="N2959" s="94">
        <v>92867.810197949395</v>
      </c>
      <c r="O2959" s="94">
        <v>100866.18307995801</v>
      </c>
      <c r="P2959" s="62">
        <f t="shared" si="46"/>
        <v>0.92070312727439885</v>
      </c>
      <c r="Q2959" s="22">
        <v>43880</v>
      </c>
      <c r="R2959" s="99">
        <v>476050.77236621099</v>
      </c>
      <c r="S2959" s="99">
        <v>415181.46386718802</v>
      </c>
      <c r="T2959" s="19"/>
      <c r="U2959" s="23">
        <v>-1.53583167293618E-2</v>
      </c>
      <c r="V2959" s="63">
        <v>-2.0938529597515299</v>
      </c>
      <c r="W2959" s="23">
        <v>2.57374583325145E-2</v>
      </c>
      <c r="X2959" s="63">
        <v>-7.0290241314141904</v>
      </c>
      <c r="Y2959" s="23">
        <v>2.2091169001214401E-2</v>
      </c>
      <c r="Z2959" s="63">
        <v>15.4097202807025</v>
      </c>
      <c r="AA2959" s="23">
        <v>0.21413387128443001</v>
      </c>
      <c r="AB2959" s="63">
        <v>38.320002838096102</v>
      </c>
      <c r="AC2959" s="23">
        <v>0.35109250117966401</v>
      </c>
      <c r="AD2959" s="63">
        <v>55.1765473654959</v>
      </c>
      <c r="AE2959" s="23"/>
      <c r="AF2959" s="64"/>
      <c r="AG2959" s="23">
        <v>-2.53312969380204E-3</v>
      </c>
      <c r="AH2959" s="63">
        <v>-6.3481387701394896</v>
      </c>
      <c r="AI2959" s="23">
        <v>3.9372780951453003E-2</v>
      </c>
      <c r="AJ2959" s="63">
        <v>14.023391067356</v>
      </c>
      <c r="AK2959" s="23">
        <v>0.47594301104429199</v>
      </c>
      <c r="AL2959" s="23">
        <v>0.154220532951585</v>
      </c>
      <c r="AM2959" s="63">
        <v>64.841120188590097</v>
      </c>
      <c r="AN2959" s="19"/>
      <c r="AO2959" s="26">
        <v>0.106746746892895</v>
      </c>
      <c r="AP2959" s="26">
        <v>-0.122546568119142</v>
      </c>
      <c r="AQ2959" s="26">
        <v>0.17683462203247499</v>
      </c>
      <c r="AR2959" s="26">
        <v>-9.6621710859908505E-2</v>
      </c>
      <c r="AS2959" s="24">
        <v>8</v>
      </c>
      <c r="AT2959" s="24">
        <v>4</v>
      </c>
      <c r="AU2959" s="24">
        <v>7</v>
      </c>
      <c r="AV2959" s="25">
        <v>5</v>
      </c>
      <c r="AW2959" s="19"/>
      <c r="AX2959" s="29">
        <v>0.35657625675201399</v>
      </c>
      <c r="AY2959" s="30">
        <v>0.74575550319059403</v>
      </c>
      <c r="AZ2959" s="30">
        <v>1.4128581489258101</v>
      </c>
      <c r="BA2959" s="30">
        <v>1.09362088323178</v>
      </c>
      <c r="BB2959" s="62">
        <v>3.6699231726088299E-2</v>
      </c>
      <c r="BC2959" s="108">
        <v>-30.150502337230101</v>
      </c>
      <c r="BD2959" s="22">
        <v>43880</v>
      </c>
      <c r="BE2959" s="22">
        <v>43913</v>
      </c>
      <c r="BF2959" s="24"/>
      <c r="BG2959" s="22"/>
    </row>
    <row r="2960" spans="2:59" x14ac:dyDescent="0.25">
      <c r="B2960" s="17" t="s">
        <v>2974</v>
      </c>
      <c r="C2960" s="17" t="s">
        <v>7240</v>
      </c>
      <c r="D2960" s="17" t="s">
        <v>3483</v>
      </c>
      <c r="E2960" s="20" t="s">
        <v>7289</v>
      </c>
      <c r="F2960" s="20" t="s">
        <v>7449</v>
      </c>
      <c r="G2960" s="82" t="s">
        <v>7253</v>
      </c>
      <c r="H2960" s="85" t="s">
        <v>7265</v>
      </c>
      <c r="I2960" s="21" t="s">
        <v>7417</v>
      </c>
      <c r="J2960" s="21" t="s">
        <v>9111</v>
      </c>
      <c r="L2960" s="22">
        <v>44015</v>
      </c>
      <c r="M2960" s="98">
        <v>1053.75730000064</v>
      </c>
      <c r="N2960" s="94">
        <v>1053.75730000064</v>
      </c>
      <c r="O2960" s="94">
        <v>1106.3837000001199</v>
      </c>
      <c r="P2960" s="62">
        <f t="shared" si="46"/>
        <v>0.95243386177916922</v>
      </c>
      <c r="Q2960" s="22">
        <v>43748</v>
      </c>
      <c r="R2960" s="99">
        <v>105697.879</v>
      </c>
      <c r="S2960" s="99">
        <v>127286.308750977</v>
      </c>
      <c r="T2960" s="19"/>
      <c r="U2960" s="23">
        <v>2.5068979994102798E-4</v>
      </c>
      <c r="V2960" s="63">
        <v>-0.53295230682124395</v>
      </c>
      <c r="W2960" s="23">
        <v>-1.66960424030549E-3</v>
      </c>
      <c r="X2960" s="63">
        <v>-9.7697303886961908</v>
      </c>
      <c r="Y2960" s="23">
        <v>-1.9987352570751699E-3</v>
      </c>
      <c r="Z2960" s="63">
        <v>13.0007298548735</v>
      </c>
      <c r="AA2960" s="23">
        <v>-2.3336239900345401E-2</v>
      </c>
      <c r="AB2960" s="63">
        <v>14.572991719614899</v>
      </c>
      <c r="AC2960" s="23">
        <v>3.2036441823947798E-2</v>
      </c>
      <c r="AD2960" s="63">
        <v>23.270941429916999</v>
      </c>
      <c r="AE2960" s="23">
        <v>5.2670838427729898E-2</v>
      </c>
      <c r="AF2960" s="64">
        <v>17.460425426747001</v>
      </c>
      <c r="AG2960" s="23">
        <v>1.2545168974611399E-3</v>
      </c>
      <c r="AH2960" s="63">
        <v>-5.9693741110095297</v>
      </c>
      <c r="AI2960" s="23">
        <v>-7.7490969033533496E-4</v>
      </c>
      <c r="AJ2960" s="63">
        <v>10.008622003166201</v>
      </c>
      <c r="AK2960" s="23">
        <v>5.3757300000142998E-2</v>
      </c>
      <c r="AL2960" s="23">
        <v>1.55161857492203E-2</v>
      </c>
      <c r="AM2960" s="63">
        <v>15.807176271206099</v>
      </c>
      <c r="AN2960" s="19"/>
      <c r="AO2960" s="26">
        <v>1.1815157287855999E-2</v>
      </c>
      <c r="AP2960" s="26">
        <v>-1.9971641408119498E-2</v>
      </c>
      <c r="AQ2960" s="26">
        <v>1.8249271826789499E-2</v>
      </c>
      <c r="AR2960" s="26">
        <v>-3.9058864746948502E-2</v>
      </c>
      <c r="AS2960" s="24">
        <v>7</v>
      </c>
      <c r="AT2960" s="24">
        <v>5</v>
      </c>
      <c r="AU2960" s="24">
        <v>7</v>
      </c>
      <c r="AV2960" s="25">
        <v>5</v>
      </c>
      <c r="AW2960" s="19"/>
      <c r="AX2960" s="29">
        <v>3.7625713451598097E-2</v>
      </c>
      <c r="AY2960" s="30">
        <v>-1.3724802913038701</v>
      </c>
      <c r="AZ2960" s="30">
        <v>0.41256917508280799</v>
      </c>
      <c r="BA2960" s="30">
        <v>-1.6700247296666899</v>
      </c>
      <c r="BB2960" s="62">
        <v>3.8757713384075E-3</v>
      </c>
      <c r="BC2960" s="108">
        <v>-7.2859894808279897</v>
      </c>
      <c r="BD2960" s="22">
        <v>43748</v>
      </c>
      <c r="BE2960" s="22">
        <v>43805</v>
      </c>
      <c r="BF2960" s="24"/>
      <c r="BG2960" s="22"/>
    </row>
    <row r="2961" spans="2:59" x14ac:dyDescent="0.25">
      <c r="B2961" s="17" t="s">
        <v>2975</v>
      </c>
      <c r="C2961" s="17" t="s">
        <v>7241</v>
      </c>
      <c r="D2961" s="17" t="s">
        <v>3483</v>
      </c>
      <c r="E2961" s="20" t="s">
        <v>7290</v>
      </c>
      <c r="F2961" s="20" t="s">
        <v>7449</v>
      </c>
      <c r="G2961" s="82" t="s">
        <v>7253</v>
      </c>
      <c r="H2961" s="85" t="s">
        <v>7265</v>
      </c>
      <c r="I2961" s="21" t="s">
        <v>7417</v>
      </c>
      <c r="J2961" s="21" t="s">
        <v>9112</v>
      </c>
      <c r="L2961" s="22">
        <v>44015</v>
      </c>
      <c r="M2961" s="98">
        <v>1035.96509999968</v>
      </c>
      <c r="N2961" s="94">
        <v>1035.96509999968</v>
      </c>
      <c r="O2961" s="94">
        <v>1090.08860000037</v>
      </c>
      <c r="P2961" s="62">
        <f t="shared" si="46"/>
        <v>0.95034944865887816</v>
      </c>
      <c r="Q2961" s="22">
        <v>43748</v>
      </c>
      <c r="R2961" s="99">
        <v>8619.9449999999997</v>
      </c>
      <c r="S2961" s="99">
        <v>29480.8437126465</v>
      </c>
      <c r="T2961" s="19"/>
      <c r="U2961" s="23">
        <v>2.4244144697149701E-4</v>
      </c>
      <c r="V2961" s="63">
        <v>-0.53377714211819705</v>
      </c>
      <c r="W2961" s="23">
        <v>-1.9150196430928201E-3</v>
      </c>
      <c r="X2961" s="63">
        <v>-9.7942719289712805</v>
      </c>
      <c r="Y2961" s="23">
        <v>-3.4868553948399499E-3</v>
      </c>
      <c r="Z2961" s="63">
        <v>12.8519178410934</v>
      </c>
      <c r="AA2961" s="23">
        <v>-2.6266225527251701E-2</v>
      </c>
      <c r="AB2961" s="63">
        <v>14.279993156931599</v>
      </c>
      <c r="AC2961" s="23">
        <v>2.5857835673377801E-2</v>
      </c>
      <c r="AD2961" s="63">
        <v>22.653080814867302</v>
      </c>
      <c r="AE2961" s="23">
        <v>3.96225962558674E-2</v>
      </c>
      <c r="AF2961" s="64">
        <v>16.155601209553399</v>
      </c>
      <c r="AG2961" s="23">
        <v>1.2300273974687999E-3</v>
      </c>
      <c r="AH2961" s="63">
        <v>-5.9718230610087604</v>
      </c>
      <c r="AI2961" s="23">
        <v>-2.2894184312463001E-3</v>
      </c>
      <c r="AJ2961" s="63">
        <v>9.8571711290860495</v>
      </c>
      <c r="AK2961" s="23">
        <v>3.59650999998848E-2</v>
      </c>
      <c r="AL2961" s="23">
        <v>1.0593027709546701E-2</v>
      </c>
      <c r="AM2961" s="63">
        <v>17.666260020196201</v>
      </c>
      <c r="AN2961" s="19"/>
      <c r="AO2961" s="26">
        <v>1.1806842056103099E-2</v>
      </c>
      <c r="AP2961" s="26">
        <v>-1.99796346032599E-2</v>
      </c>
      <c r="AQ2961" s="26">
        <v>1.7989333851801299E-2</v>
      </c>
      <c r="AR2961" s="26">
        <v>-3.9295610681619998E-2</v>
      </c>
      <c r="AS2961" s="24">
        <v>7</v>
      </c>
      <c r="AT2961" s="24">
        <v>5</v>
      </c>
      <c r="AU2961" s="24">
        <v>7</v>
      </c>
      <c r="AV2961" s="25">
        <v>5</v>
      </c>
      <c r="AW2961" s="19"/>
      <c r="AX2961" s="29">
        <v>3.76190055556435E-2</v>
      </c>
      <c r="AY2961" s="30">
        <v>-1.44387641586218</v>
      </c>
      <c r="AZ2961" s="30">
        <v>0.40292354603070601</v>
      </c>
      <c r="BA2961" s="30">
        <v>-1.7533947704050701</v>
      </c>
      <c r="BB2961" s="62">
        <v>3.87504422578786E-3</v>
      </c>
      <c r="BC2961" s="108">
        <v>-7.3293767130817304</v>
      </c>
      <c r="BD2961" s="22">
        <v>43748</v>
      </c>
      <c r="BE2961" s="22">
        <v>43805</v>
      </c>
      <c r="BF2961" s="24"/>
      <c r="BG2961" s="22"/>
    </row>
    <row r="2962" spans="2:59" x14ac:dyDescent="0.25">
      <c r="B2962" s="17" t="s">
        <v>2976</v>
      </c>
      <c r="C2962" s="17" t="s">
        <v>7242</v>
      </c>
      <c r="D2962" s="17" t="s">
        <v>3483</v>
      </c>
      <c r="E2962" s="20" t="s">
        <v>7315</v>
      </c>
      <c r="F2962" s="20" t="s">
        <v>7449</v>
      </c>
      <c r="G2962" s="82" t="s">
        <v>7253</v>
      </c>
      <c r="H2962" s="85" t="s">
        <v>7265</v>
      </c>
      <c r="I2962" s="21" t="s">
        <v>7417</v>
      </c>
      <c r="J2962" s="21" t="s">
        <v>9113</v>
      </c>
      <c r="L2962" s="22">
        <v>44015</v>
      </c>
      <c r="M2962" s="98">
        <v>1057.0427999999399</v>
      </c>
      <c r="N2962" s="94">
        <v>1057.0427999999399</v>
      </c>
      <c r="O2962" s="94">
        <v>1109.4278999995399</v>
      </c>
      <c r="P2962" s="62">
        <f t="shared" si="46"/>
        <v>0.95278187974214301</v>
      </c>
      <c r="Q2962" s="22">
        <v>43748</v>
      </c>
      <c r="R2962" s="99">
        <v>280723.77299999999</v>
      </c>
      <c r="S2962" s="99">
        <v>332398.455509766</v>
      </c>
      <c r="T2962" s="19"/>
      <c r="U2962" s="23">
        <v>2.5208738588844399E-4</v>
      </c>
      <c r="V2962" s="63">
        <v>-0.53281254822650204</v>
      </c>
      <c r="W2962" s="23">
        <v>-1.6285923511531999E-3</v>
      </c>
      <c r="X2962" s="63">
        <v>-9.7656291997846001</v>
      </c>
      <c r="Y2962" s="23">
        <v>-1.7503132030469699E-3</v>
      </c>
      <c r="Z2962" s="63">
        <v>13.025572060272699</v>
      </c>
      <c r="AA2962" s="23">
        <v>-2.2846621881399201E-2</v>
      </c>
      <c r="AB2962" s="63">
        <v>14.621953521520499</v>
      </c>
      <c r="AC2962" s="23">
        <v>3.3070502300688497E-2</v>
      </c>
      <c r="AD2962" s="63">
        <v>23.374347477598299</v>
      </c>
      <c r="AE2962" s="23">
        <v>5.4252404734143098E-2</v>
      </c>
      <c r="AF2962" s="64">
        <v>17.618582057388299</v>
      </c>
      <c r="AG2962" s="23">
        <v>1.25857938292029E-3</v>
      </c>
      <c r="AH2962" s="63">
        <v>-5.96896786246361</v>
      </c>
      <c r="AI2962" s="23">
        <v>-5.2203353152435695E-4</v>
      </c>
      <c r="AJ2962" s="63">
        <v>10.0339096190582</v>
      </c>
      <c r="AK2962" s="23">
        <v>5.6462801921952598E-2</v>
      </c>
      <c r="AL2962" s="23">
        <v>1.6224914827034798E-2</v>
      </c>
      <c r="AM2962" s="63">
        <v>15.3580690331291</v>
      </c>
      <c r="AN2962" s="19"/>
      <c r="AO2962" s="26">
        <v>1.18165761086857E-2</v>
      </c>
      <c r="AP2962" s="26">
        <v>-1.9970230072431101E-2</v>
      </c>
      <c r="AQ2962" s="26">
        <v>1.82922801795939E-2</v>
      </c>
      <c r="AR2962" s="26">
        <v>-3.9019222732349597E-2</v>
      </c>
      <c r="AS2962" s="24">
        <v>7</v>
      </c>
      <c r="AT2962" s="24">
        <v>5</v>
      </c>
      <c r="AU2962" s="24">
        <v>7</v>
      </c>
      <c r="AV2962" s="25">
        <v>5</v>
      </c>
      <c r="AW2962" s="19"/>
      <c r="AX2962" s="29">
        <v>3.7626830615481603E-2</v>
      </c>
      <c r="AY2962" s="30">
        <v>-1.36055638292783</v>
      </c>
      <c r="AZ2962" s="30">
        <v>0.41418019070988499</v>
      </c>
      <c r="BA2962" s="30">
        <v>-1.65606630434013</v>
      </c>
      <c r="BB2962" s="62">
        <v>3.8758925512183901E-3</v>
      </c>
      <c r="BC2962" s="108">
        <v>-7.27873348054709</v>
      </c>
      <c r="BD2962" s="22">
        <v>43748</v>
      </c>
      <c r="BE2962" s="22">
        <v>43805</v>
      </c>
      <c r="BF2962" s="24"/>
      <c r="BG2962" s="22"/>
    </row>
    <row r="2963" spans="2:59" x14ac:dyDescent="0.25">
      <c r="B2963" s="17" t="s">
        <v>2977</v>
      </c>
      <c r="C2963" s="17" t="s">
        <v>7243</v>
      </c>
      <c r="D2963" s="17" t="s">
        <v>3483</v>
      </c>
      <c r="E2963" s="20" t="s">
        <v>7291</v>
      </c>
      <c r="F2963" s="20" t="s">
        <v>7449</v>
      </c>
      <c r="G2963" s="82" t="s">
        <v>7253</v>
      </c>
      <c r="H2963" s="85" t="s">
        <v>7265</v>
      </c>
      <c r="I2963" s="21" t="s">
        <v>7417</v>
      </c>
      <c r="J2963" s="21" t="s">
        <v>9114</v>
      </c>
      <c r="L2963" s="22">
        <v>44015</v>
      </c>
      <c r="M2963" s="98">
        <v>1037.69510000013</v>
      </c>
      <c r="N2963" s="94">
        <v>1037.69510000013</v>
      </c>
      <c r="O2963" s="94">
        <v>1093.9037999995101</v>
      </c>
      <c r="P2963" s="62">
        <f t="shared" si="46"/>
        <v>0.9486164139850275</v>
      </c>
      <c r="Q2963" s="22">
        <v>43748</v>
      </c>
      <c r="R2963" s="99">
        <v>1819303.629</v>
      </c>
      <c r="S2963" s="99">
        <v>4375247.9978906298</v>
      </c>
      <c r="T2963" s="19"/>
      <c r="U2963" s="23">
        <v>2.35673871429753E-4</v>
      </c>
      <c r="V2963" s="63">
        <v>-0.534453899672371</v>
      </c>
      <c r="W2963" s="23">
        <v>-2.1195323542997401E-3</v>
      </c>
      <c r="X2963" s="63">
        <v>-9.8147232000919793</v>
      </c>
      <c r="Y2963" s="23">
        <v>-4.7247264883481001E-3</v>
      </c>
      <c r="Z2963" s="63">
        <v>12.7281307317462</v>
      </c>
      <c r="AA2963" s="23">
        <v>-2.8700777959784301E-2</v>
      </c>
      <c r="AB2963" s="63">
        <v>14.0365379136783</v>
      </c>
      <c r="AC2963" s="23">
        <v>2.0737787286634599E-2</v>
      </c>
      <c r="AD2963" s="63">
        <v>22.141075976193001</v>
      </c>
      <c r="AE2963" s="23">
        <v>3.5435055904599701E-2</v>
      </c>
      <c r="AF2963" s="64">
        <v>15.7368471744267</v>
      </c>
      <c r="AG2963" s="23">
        <v>1.2094265603082E-3</v>
      </c>
      <c r="AH2963" s="63">
        <v>-5.9738831447248204</v>
      </c>
      <c r="AI2963" s="23">
        <v>-3.5491945773173899E-3</v>
      </c>
      <c r="AJ2963" s="63">
        <v>9.7311935144680302</v>
      </c>
      <c r="AK2963" s="23">
        <v>3.7695099999837098E-2</v>
      </c>
      <c r="AL2963" s="23">
        <v>1.08004251960665E-2</v>
      </c>
      <c r="AM2963" s="63">
        <v>9.9320498567976792</v>
      </c>
      <c r="AN2963" s="19"/>
      <c r="AO2963" s="26">
        <v>1.1799881696788399E-2</v>
      </c>
      <c r="AP2963" s="26">
        <v>-1.9986403055554498E-2</v>
      </c>
      <c r="AQ2963" s="26">
        <v>1.7773461495380598E-2</v>
      </c>
      <c r="AR2963" s="26">
        <v>-3.9493130609116599E-2</v>
      </c>
      <c r="AS2963" s="24">
        <v>7</v>
      </c>
      <c r="AT2963" s="24">
        <v>5</v>
      </c>
      <c r="AU2963" s="24">
        <v>7</v>
      </c>
      <c r="AV2963" s="25">
        <v>5</v>
      </c>
      <c r="AW2963" s="19"/>
      <c r="AX2963" s="29">
        <v>3.7613763102017403E-2</v>
      </c>
      <c r="AY2963" s="30">
        <v>-1.50319494606447</v>
      </c>
      <c r="AZ2963" s="30">
        <v>0.39490983506493599</v>
      </c>
      <c r="BA2963" s="30">
        <v>-1.8223895504452201</v>
      </c>
      <c r="BB2963" s="62">
        <v>3.87447424391667E-3</v>
      </c>
      <c r="BC2963" s="108">
        <v>-7.3655837012338496</v>
      </c>
      <c r="BD2963" s="22">
        <v>43748</v>
      </c>
      <c r="BE2963" s="22">
        <v>43805</v>
      </c>
      <c r="BF2963" s="24"/>
      <c r="BG2963" s="22"/>
    </row>
    <row r="2964" spans="2:59" x14ac:dyDescent="0.25">
      <c r="B2964" s="17" t="s">
        <v>2978</v>
      </c>
      <c r="C2964" s="17" t="s">
        <v>7244</v>
      </c>
      <c r="D2964" s="17" t="s">
        <v>3483</v>
      </c>
      <c r="E2964" s="20" t="s">
        <v>7370</v>
      </c>
      <c r="F2964" s="20" t="s">
        <v>7449</v>
      </c>
      <c r="G2964" s="82" t="s">
        <v>7253</v>
      </c>
      <c r="H2964" s="85" t="s">
        <v>7265</v>
      </c>
      <c r="I2964" s="21" t="s">
        <v>7417</v>
      </c>
      <c r="J2964" s="21" t="s">
        <v>9115</v>
      </c>
      <c r="L2964" s="22">
        <v>44015</v>
      </c>
      <c r="M2964" s="98">
        <v>1005.46779999975</v>
      </c>
      <c r="N2964" s="94">
        <v>1005.46779999975</v>
      </c>
      <c r="O2964" s="94">
        <v>1089.24239999987</v>
      </c>
      <c r="P2964" s="62">
        <f t="shared" si="46"/>
        <v>0.92308911221218526</v>
      </c>
      <c r="Q2964" s="22">
        <v>43748</v>
      </c>
      <c r="R2964" s="99">
        <v>42105.631999999998</v>
      </c>
      <c r="S2964" s="99">
        <v>77792.993781616198</v>
      </c>
      <c r="T2964" s="19"/>
      <c r="U2964" s="23">
        <v>2.6303134291083601E-4</v>
      </c>
      <c r="V2964" s="63">
        <v>-0.53171815252426302</v>
      </c>
      <c r="W2964" s="23">
        <v>-1.30118085689901E-3</v>
      </c>
      <c r="X2964" s="63">
        <v>-9.7328880503628206</v>
      </c>
      <c r="Y2964" s="23">
        <v>-5.4587276881648003E-3</v>
      </c>
      <c r="Z2964" s="63">
        <v>12.6547306117718</v>
      </c>
      <c r="AA2964" s="23">
        <v>-5.2271247429453098E-2</v>
      </c>
      <c r="AB2964" s="63">
        <v>11.6794909667078</v>
      </c>
      <c r="AC2964" s="23"/>
      <c r="AD2964" s="63"/>
      <c r="AE2964" s="23"/>
      <c r="AF2964" s="64"/>
      <c r="AG2964" s="23">
        <v>1.2914135131722999E-3</v>
      </c>
      <c r="AH2964" s="63">
        <v>-5.9656844494384096</v>
      </c>
      <c r="AI2964" s="23">
        <v>-5.4587276881648003E-3</v>
      </c>
      <c r="AJ2964" s="63">
        <v>9.5402402033942106</v>
      </c>
      <c r="AK2964" s="23">
        <v>5.4677999996783902E-3</v>
      </c>
      <c r="AL2964" s="23">
        <v>2.6409712063468799E-3</v>
      </c>
      <c r="AM2964" s="63">
        <v>20.7939029066474</v>
      </c>
      <c r="AN2964" s="19"/>
      <c r="AO2964" s="26">
        <v>8.8327934645349195E-3</v>
      </c>
      <c r="AP2964" s="26">
        <v>-1.99594746154617E-2</v>
      </c>
      <c r="AQ2964" s="26">
        <v>1.65551753161708E-2</v>
      </c>
      <c r="AR2964" s="26">
        <v>-3.8703154366885401E-2</v>
      </c>
      <c r="AS2964" s="24">
        <v>6</v>
      </c>
      <c r="AT2964" s="24">
        <v>6</v>
      </c>
      <c r="AU2964" s="24">
        <v>7</v>
      </c>
      <c r="AV2964" s="25">
        <v>5</v>
      </c>
      <c r="AW2964" s="19"/>
      <c r="AX2964" s="29">
        <v>3.5002081043894601E-2</v>
      </c>
      <c r="AY2964" s="30">
        <v>-2.2756270866775599</v>
      </c>
      <c r="AZ2964" s="30">
        <v>0.314009307155175</v>
      </c>
      <c r="BA2964" s="30">
        <v>-2.5802899805094102</v>
      </c>
      <c r="BB2964" s="62">
        <v>3.60159465968081E-3</v>
      </c>
      <c r="BC2964" s="108">
        <v>-9.2346111388760601</v>
      </c>
      <c r="BD2964" s="22">
        <v>43748</v>
      </c>
      <c r="BE2964" s="22">
        <v>43916</v>
      </c>
      <c r="BF2964" s="24"/>
      <c r="BG2964" s="22"/>
    </row>
    <row r="2965" spans="2:59" x14ac:dyDescent="0.25">
      <c r="B2965" s="17" t="s">
        <v>2979</v>
      </c>
      <c r="C2965" s="17" t="s">
        <v>7245</v>
      </c>
      <c r="D2965" s="17" t="s">
        <v>3483</v>
      </c>
      <c r="E2965" s="20" t="s">
        <v>7404</v>
      </c>
      <c r="F2965" s="20" t="s">
        <v>7449</v>
      </c>
      <c r="G2965" s="82" t="s">
        <v>7253</v>
      </c>
      <c r="H2965" s="85" t="s">
        <v>7265</v>
      </c>
      <c r="I2965" s="21" t="s">
        <v>7417</v>
      </c>
      <c r="J2965" s="21" t="s">
        <v>9116</v>
      </c>
      <c r="L2965" s="22">
        <v>44015</v>
      </c>
      <c r="M2965" s="98">
        <v>1061.8307000007501</v>
      </c>
      <c r="N2965" s="94">
        <v>1061.8307000007501</v>
      </c>
      <c r="O2965" s="94">
        <v>1111.60840000026</v>
      </c>
      <c r="P2965" s="62">
        <f t="shared" si="46"/>
        <v>0.95522011168726484</v>
      </c>
      <c r="Q2965" s="22">
        <v>43748</v>
      </c>
      <c r="R2965" s="99">
        <v>72243.983999999997</v>
      </c>
      <c r="S2965" s="99">
        <v>98903.089704956103</v>
      </c>
      <c r="T2965" s="19"/>
      <c r="U2965" s="23">
        <v>2.6169209377258101E-4</v>
      </c>
      <c r="V2965" s="63">
        <v>-0.53185207743808904</v>
      </c>
      <c r="W2965" s="23">
        <v>-1.3421017301880099E-3</v>
      </c>
      <c r="X2965" s="63">
        <v>-9.7369801376917202</v>
      </c>
      <c r="Y2965" s="23">
        <v>-1.11127574200509E-5</v>
      </c>
      <c r="Z2965" s="63">
        <v>13.1994921048463</v>
      </c>
      <c r="AA2965" s="23">
        <v>-1.9415437785028199E-2</v>
      </c>
      <c r="AB2965" s="63">
        <v>14.965071931146699</v>
      </c>
      <c r="AC2965" s="23">
        <v>4.0332947864953901E-2</v>
      </c>
      <c r="AD2965" s="63">
        <v>24.100592034024899</v>
      </c>
      <c r="AE2965" s="23">
        <v>6.5390809930249802E-2</v>
      </c>
      <c r="AF2965" s="64">
        <v>18.732422576984401</v>
      </c>
      <c r="AG2965" s="23">
        <v>1.2873591840616399E-3</v>
      </c>
      <c r="AH2965" s="63">
        <v>-5.9660898823494799</v>
      </c>
      <c r="AI2965" s="23">
        <v>1.24808216969541E-3</v>
      </c>
      <c r="AJ2965" s="63">
        <v>10.210921189180199</v>
      </c>
      <c r="AK2965" s="23">
        <v>5.9784997019960401E-2</v>
      </c>
      <c r="AL2965" s="23">
        <v>1.7614732412766902E-2</v>
      </c>
      <c r="AM2965" s="63">
        <v>19.151620044518499</v>
      </c>
      <c r="AN2965" s="19"/>
      <c r="AO2965" s="26">
        <v>1.18262180858437E-2</v>
      </c>
      <c r="AP2965" s="26">
        <v>-1.996084509301E-2</v>
      </c>
      <c r="AQ2965" s="26">
        <v>1.85950704926654E-2</v>
      </c>
      <c r="AR2965" s="26">
        <v>-3.8742801282751302E-2</v>
      </c>
      <c r="AS2965" s="24">
        <v>7</v>
      </c>
      <c r="AT2965" s="24">
        <v>5</v>
      </c>
      <c r="AU2965" s="24">
        <v>7</v>
      </c>
      <c r="AV2965" s="25">
        <v>5</v>
      </c>
      <c r="AW2965" s="19"/>
      <c r="AX2965" s="29">
        <v>3.7634942631884799E-2</v>
      </c>
      <c r="AY2965" s="30">
        <v>-1.27699579577529</v>
      </c>
      <c r="AZ2965" s="30">
        <v>0.42547251380256101</v>
      </c>
      <c r="BA2965" s="30">
        <v>-1.5579662570617101</v>
      </c>
      <c r="BB2965" s="62">
        <v>3.8767705330883498E-3</v>
      </c>
      <c r="BC2965" s="108">
        <v>-7.2280400184245099</v>
      </c>
      <c r="BD2965" s="22">
        <v>43748</v>
      </c>
      <c r="BE2965" s="22">
        <v>43805</v>
      </c>
      <c r="BF2965" s="24"/>
      <c r="BG2965" s="22"/>
    </row>
    <row r="2966" spans="2:59" x14ac:dyDescent="0.25">
      <c r="B2966" s="17" t="s">
        <v>2980</v>
      </c>
      <c r="C2966" s="17" t="s">
        <v>7246</v>
      </c>
      <c r="D2966" s="17" t="s">
        <v>3483</v>
      </c>
      <c r="E2966" s="20" t="s">
        <v>7294</v>
      </c>
      <c r="F2966" s="20" t="s">
        <v>7449</v>
      </c>
      <c r="G2966" s="82" t="s">
        <v>7253</v>
      </c>
      <c r="H2966" s="85" t="s">
        <v>7265</v>
      </c>
      <c r="I2966" s="21" t="s">
        <v>7417</v>
      </c>
      <c r="J2966" s="21" t="s">
        <v>9117</v>
      </c>
      <c r="L2966" s="22">
        <v>44015</v>
      </c>
      <c r="M2966" s="98">
        <v>1046.25819999911</v>
      </c>
      <c r="N2966" s="94">
        <v>1046.25819999911</v>
      </c>
      <c r="O2966" s="94">
        <v>1094.1061000004399</v>
      </c>
      <c r="P2966" s="62">
        <f t="shared" si="46"/>
        <v>0.95626758684435575</v>
      </c>
      <c r="Q2966" s="22">
        <v>43748</v>
      </c>
      <c r="R2966" s="99">
        <v>5963.915</v>
      </c>
      <c r="S2966" s="99">
        <v>6014.98000382996</v>
      </c>
      <c r="T2966" s="19"/>
      <c r="U2966" s="23">
        <v>2.6577940843708299E-4</v>
      </c>
      <c r="V2966" s="63">
        <v>-0.531443345971638</v>
      </c>
      <c r="W2966" s="23">
        <v>-1.2186707317596299E-3</v>
      </c>
      <c r="X2966" s="63">
        <v>-9.7246370378415996</v>
      </c>
      <c r="Y2966" s="23">
        <v>7.3573227382439698E-4</v>
      </c>
      <c r="Z2966" s="63">
        <v>13.2741766079707</v>
      </c>
      <c r="AA2966" s="23">
        <v>-1.79411477038229E-2</v>
      </c>
      <c r="AB2966" s="63">
        <v>15.112500939270801</v>
      </c>
      <c r="AC2966" s="23">
        <v>3.4936512025524301E-2</v>
      </c>
      <c r="AD2966" s="63">
        <v>23.560948450089199</v>
      </c>
      <c r="AE2966" s="23">
        <v>3.4936512025524301E-2</v>
      </c>
      <c r="AF2966" s="64">
        <v>15.686992786519101</v>
      </c>
      <c r="AG2966" s="23">
        <v>1.29983730403183E-3</v>
      </c>
      <c r="AH2966" s="63">
        <v>-5.9648420703524598</v>
      </c>
      <c r="AI2966" s="23">
        <v>2.0082146311324301E-3</v>
      </c>
      <c r="AJ2966" s="63">
        <v>10.2869344353239</v>
      </c>
      <c r="AK2966" s="23">
        <v>4.6420709135418299E-2</v>
      </c>
      <c r="AL2966" s="23">
        <v>1.32299981742108E-2</v>
      </c>
      <c r="AM2966" s="63">
        <v>9.8165204937686195</v>
      </c>
      <c r="AN2966" s="19"/>
      <c r="AO2966" s="26">
        <v>1.18304355237342E-2</v>
      </c>
      <c r="AP2966" s="26">
        <v>-1.99569362612237E-2</v>
      </c>
      <c r="AQ2966" s="26">
        <v>1.8725854730291799E-2</v>
      </c>
      <c r="AR2966" s="26">
        <v>-3.8624133315352097E-2</v>
      </c>
      <c r="AS2966" s="24">
        <v>7</v>
      </c>
      <c r="AT2966" s="24">
        <v>5</v>
      </c>
      <c r="AU2966" s="24">
        <v>7</v>
      </c>
      <c r="AV2966" s="25">
        <v>5</v>
      </c>
      <c r="AW2966" s="19"/>
      <c r="AX2966" s="29">
        <v>3.7638682942269998E-2</v>
      </c>
      <c r="AY2966" s="30">
        <v>-1.24109529336965</v>
      </c>
      <c r="AZ2966" s="30">
        <v>0.430324213371932</v>
      </c>
      <c r="BA2966" s="30">
        <v>-1.5156697080292401</v>
      </c>
      <c r="BB2966" s="62">
        <v>3.8771740129459401E-3</v>
      </c>
      <c r="BC2966" s="108">
        <v>-7.2064034740687903</v>
      </c>
      <c r="BD2966" s="22">
        <v>43748</v>
      </c>
      <c r="BE2966" s="22">
        <v>43805</v>
      </c>
      <c r="BF2966" s="24"/>
      <c r="BG2966" s="22"/>
    </row>
    <row r="2967" spans="2:59" x14ac:dyDescent="0.25">
      <c r="B2967" s="17" t="s">
        <v>2981</v>
      </c>
      <c r="C2967" s="17" t="s">
        <v>7247</v>
      </c>
      <c r="D2967" s="17" t="s">
        <v>3483</v>
      </c>
      <c r="E2967" s="20" t="s">
        <v>7307</v>
      </c>
      <c r="F2967" s="20" t="s">
        <v>7449</v>
      </c>
      <c r="G2967" s="82" t="s">
        <v>7253</v>
      </c>
      <c r="H2967" s="85" t="s">
        <v>7265</v>
      </c>
      <c r="I2967" s="21" t="s">
        <v>7417</v>
      </c>
      <c r="J2967" s="21" t="s">
        <v>9118</v>
      </c>
      <c r="L2967" s="22">
        <v>44015</v>
      </c>
      <c r="M2967" s="98">
        <v>1015.92870000005</v>
      </c>
      <c r="N2967" s="94">
        <v>1015.92870000005</v>
      </c>
      <c r="O2967" s="94">
        <v>1015.92870000005</v>
      </c>
      <c r="P2967" s="62">
        <f t="shared" si="46"/>
        <v>1</v>
      </c>
      <c r="Q2967" s="22">
        <v>44015</v>
      </c>
      <c r="R2967" s="99">
        <v>0</v>
      </c>
      <c r="S2967" s="99">
        <v>4.9808429118775195E-4</v>
      </c>
      <c r="T2967" s="19"/>
      <c r="U2967" s="23">
        <v>0</v>
      </c>
      <c r="V2967" s="63">
        <v>-0.55802128681534702</v>
      </c>
      <c r="W2967" s="23">
        <v>0</v>
      </c>
      <c r="X2967" s="63">
        <v>-9.6027699646656401</v>
      </c>
      <c r="Y2967" s="23">
        <v>0</v>
      </c>
      <c r="Z2967" s="63">
        <v>13.200603380581001</v>
      </c>
      <c r="AA2967" s="23">
        <v>0</v>
      </c>
      <c r="AB2967" s="63">
        <v>16.906615709653099</v>
      </c>
      <c r="AC2967" s="23"/>
      <c r="AD2967" s="63"/>
      <c r="AE2967" s="23"/>
      <c r="AF2967" s="64"/>
      <c r="AG2967" s="23">
        <v>0</v>
      </c>
      <c r="AH2967" s="63">
        <v>-6.0948258007556397</v>
      </c>
      <c r="AI2967" s="23">
        <v>0</v>
      </c>
      <c r="AJ2967" s="63">
        <v>10.0861129722034</v>
      </c>
      <c r="AK2967" s="23">
        <v>1.5928700000586101E-2</v>
      </c>
      <c r="AL2967" s="23">
        <v>8.2620403518376406E-3</v>
      </c>
      <c r="AM2967" s="63">
        <v>22.0551486737386</v>
      </c>
      <c r="AN2967" s="19"/>
      <c r="AO2967" s="26">
        <v>0</v>
      </c>
      <c r="AP2967" s="26">
        <v>0</v>
      </c>
      <c r="AQ2967" s="26">
        <v>0</v>
      </c>
      <c r="AR2967" s="26">
        <v>0</v>
      </c>
      <c r="AS2967" s="24">
        <v>0</v>
      </c>
      <c r="AT2967" s="24">
        <v>0</v>
      </c>
      <c r="AU2967" s="24">
        <v>7</v>
      </c>
      <c r="AV2967" s="25">
        <v>5</v>
      </c>
      <c r="AW2967" s="19"/>
      <c r="AX2967" s="29">
        <v>0</v>
      </c>
      <c r="AY2967" s="30">
        <v>-117.30290601181299</v>
      </c>
      <c r="AZ2967" s="30">
        <v>0.49454942444708599</v>
      </c>
      <c r="BA2967" s="30">
        <v>-15.970516849556599</v>
      </c>
      <c r="BB2967" s="62">
        <v>0</v>
      </c>
      <c r="BC2967" s="108">
        <v>0</v>
      </c>
      <c r="BD2967" s="22">
        <v>43650</v>
      </c>
      <c r="BE2967" s="22"/>
      <c r="BF2967" s="24"/>
      <c r="BG2967" s="22"/>
    </row>
  </sheetData>
  <sortState xmlns:xlrd2="http://schemas.microsoft.com/office/spreadsheetml/2017/richdata2" ref="B7:BG56">
    <sortCondition ref="E7:E56"/>
  </sortState>
  <mergeCells count="13">
    <mergeCell ref="AO3:AV3"/>
    <mergeCell ref="AK5:AM5"/>
    <mergeCell ref="AX3:BG3"/>
    <mergeCell ref="L3:S3"/>
    <mergeCell ref="U5:V5"/>
    <mergeCell ref="W5:X5"/>
    <mergeCell ref="U3:AM3"/>
    <mergeCell ref="AC5:AD5"/>
    <mergeCell ref="AE5:AF5"/>
    <mergeCell ref="Y5:Z5"/>
    <mergeCell ref="AG5:AH5"/>
    <mergeCell ref="AI5:AJ5"/>
    <mergeCell ref="AA5:AB5"/>
  </mergeCells>
  <conditionalFormatting sqref="B7:J2967 L7:S2967 AO7:AV2967 AX7:BG2967 U7:AM2967">
    <cfRule type="expression" dxfId="0" priority="1">
      <formula>MOD(ROW(),2)</formula>
    </cfRule>
  </conditionalFormatting>
  <dataValidations count="2">
    <dataValidation type="custom" errorStyle="information" allowBlank="1" showInputMessage="1" showErrorMessage="1" errorTitle="Economatica Excel Add-In" error="This cell contains data provided by Economatica. By changing it's value it will become inconsistent with the rest._x000a_Your change will be overwritten on the next update." sqref="T7:T11 H7:J70 L7:M70 E7:E70" xr:uid="{00000000-0002-0000-0000-000000000000}">
      <formula1>"FALSE"</formula1>
    </dataValidation>
    <dataValidation type="custom" errorStyle="information" allowBlank="1" showInputMessage="1" showErrorMessage="1" errorTitle="Economatica Excel Add-In" error="This cell contains data provided by Economatica. By changing it's value it will become inconsistent with the rest._x000a_Your change will be overwritten on the next update." sqref="AN7:AN11 F7:G70 AO7:AV70 AX7:BG70 N7:O70 Q7:S70 U7:AM70" xr:uid="{00000000-0002-0000-0000-000001000000}">
      <formula1>FALSE</formula1>
    </dataValidation>
  </dataValidations>
  <pageMargins left="0.511811024" right="0.511811024" top="0.78740157499999996" bottom="0.78740157499999996" header="0.31496062000000002" footer="0.31496062000000002"/>
  <pageSetup paperSize="9" orientation="portrait" horizontalDpi="4294967295" verticalDpi="4294967295" r:id="rId1"/>
  <ignoredErrors>
    <ignoredError sqref="D3"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F63E-7221-4A77-B48A-B9BAE55CCE70}">
  <dimension ref="A1:C32"/>
  <sheetViews>
    <sheetView showGridLines="0" zoomScale="80" zoomScaleNormal="80" workbookViewId="0">
      <selection activeCell="A3" sqref="A3"/>
    </sheetView>
  </sheetViews>
  <sheetFormatPr baseColWidth="10" defaultRowHeight="15" x14ac:dyDescent="0.25"/>
  <cols>
    <col min="1" max="1" width="21" bestFit="1" customWidth="1"/>
    <col min="2" max="2" width="15.28515625" bestFit="1" customWidth="1"/>
    <col min="3" max="3" width="26.42578125" bestFit="1" customWidth="1"/>
  </cols>
  <sheetData>
    <row r="1" spans="1:3" ht="28.9" customHeight="1" x14ac:dyDescent="0.25"/>
    <row r="3" spans="1:3" x14ac:dyDescent="0.25">
      <c r="A3" s="129" t="str">
        <f>+_xll.ECOSECURITIES("STOCKINDEX","ACTIVE",,"CHL")</f>
        <v>Codigo</v>
      </c>
      <c r="B3" s="129" t="str">
        <f>+_xll.ECONOMATICA(A4:A33,"TICKER",,,,,,,,"TRUE","CÓDIGO (LIMPIO)")</f>
        <v>CÓDIGO (LIMPIO)</v>
      </c>
      <c r="C3" s="129" t="str">
        <f>+_xll.ECONOMATICA(B4:B33,"NAME",,,,,,,,"TRUE","NOMBRE")</f>
        <v>NOMBRE</v>
      </c>
    </row>
    <row r="4" spans="1:3" x14ac:dyDescent="0.25">
      <c r="A4" t="s">
        <v>9127</v>
      </c>
      <c r="B4" t="s">
        <v>9156</v>
      </c>
      <c r="C4" t="s">
        <v>9185</v>
      </c>
    </row>
    <row r="5" spans="1:3" x14ac:dyDescent="0.25">
      <c r="A5" t="s">
        <v>9128</v>
      </c>
      <c r="B5" t="s">
        <v>9157</v>
      </c>
      <c r="C5" t="s">
        <v>9186</v>
      </c>
    </row>
    <row r="6" spans="1:3" x14ac:dyDescent="0.25">
      <c r="A6" t="s">
        <v>9129</v>
      </c>
      <c r="B6" t="s">
        <v>9158</v>
      </c>
      <c r="C6" t="s">
        <v>9187</v>
      </c>
    </row>
    <row r="7" spans="1:3" x14ac:dyDescent="0.25">
      <c r="A7" t="s">
        <v>9130</v>
      </c>
      <c r="B7" t="s">
        <v>9159</v>
      </c>
      <c r="C7" t="s">
        <v>9188</v>
      </c>
    </row>
    <row r="8" spans="1:3" x14ac:dyDescent="0.25">
      <c r="A8" t="s">
        <v>9131</v>
      </c>
      <c r="B8" t="s">
        <v>9160</v>
      </c>
      <c r="C8" t="s">
        <v>9189</v>
      </c>
    </row>
    <row r="9" spans="1:3" x14ac:dyDescent="0.25">
      <c r="A9" t="s">
        <v>9132</v>
      </c>
      <c r="B9" t="s">
        <v>9161</v>
      </c>
      <c r="C9" t="s">
        <v>9190</v>
      </c>
    </row>
    <row r="10" spans="1:3" x14ac:dyDescent="0.25">
      <c r="A10" t="s">
        <v>9133</v>
      </c>
      <c r="B10" t="s">
        <v>9162</v>
      </c>
      <c r="C10" t="s">
        <v>9191</v>
      </c>
    </row>
    <row r="11" spans="1:3" x14ac:dyDescent="0.25">
      <c r="A11" t="s">
        <v>9134</v>
      </c>
      <c r="B11" t="s">
        <v>9163</v>
      </c>
      <c r="C11" t="s">
        <v>9192</v>
      </c>
    </row>
    <row r="12" spans="1:3" x14ac:dyDescent="0.25">
      <c r="A12" t="s">
        <v>9135</v>
      </c>
      <c r="B12" t="s">
        <v>9164</v>
      </c>
      <c r="C12" t="s">
        <v>9193</v>
      </c>
    </row>
    <row r="13" spans="1:3" x14ac:dyDescent="0.25">
      <c r="A13" t="s">
        <v>9136</v>
      </c>
      <c r="B13" t="s">
        <v>9165</v>
      </c>
      <c r="C13" t="s">
        <v>9194</v>
      </c>
    </row>
    <row r="14" spans="1:3" x14ac:dyDescent="0.25">
      <c r="A14" t="s">
        <v>9137</v>
      </c>
      <c r="B14" t="s">
        <v>9166</v>
      </c>
      <c r="C14" t="s">
        <v>9195</v>
      </c>
    </row>
    <row r="15" spans="1:3" x14ac:dyDescent="0.25">
      <c r="A15" t="s">
        <v>9138</v>
      </c>
      <c r="B15" t="s">
        <v>9167</v>
      </c>
      <c r="C15" t="s">
        <v>9196</v>
      </c>
    </row>
    <row r="16" spans="1:3" x14ac:dyDescent="0.25">
      <c r="A16" t="s">
        <v>9139</v>
      </c>
      <c r="B16" t="s">
        <v>9168</v>
      </c>
      <c r="C16" t="s">
        <v>9197</v>
      </c>
    </row>
    <row r="17" spans="1:3" x14ac:dyDescent="0.25">
      <c r="A17" t="s">
        <v>9140</v>
      </c>
      <c r="B17" t="s">
        <v>9169</v>
      </c>
      <c r="C17" t="s">
        <v>9198</v>
      </c>
    </row>
    <row r="18" spans="1:3" x14ac:dyDescent="0.25">
      <c r="A18" t="s">
        <v>9141</v>
      </c>
      <c r="B18" t="s">
        <v>9170</v>
      </c>
      <c r="C18" t="s">
        <v>9199</v>
      </c>
    </row>
    <row r="19" spans="1:3" x14ac:dyDescent="0.25">
      <c r="A19" t="s">
        <v>9142</v>
      </c>
      <c r="B19" t="s">
        <v>9171</v>
      </c>
      <c r="C19" t="s">
        <v>9200</v>
      </c>
    </row>
    <row r="20" spans="1:3" x14ac:dyDescent="0.25">
      <c r="A20" t="s">
        <v>9143</v>
      </c>
      <c r="B20" t="s">
        <v>9172</v>
      </c>
      <c r="C20" t="s">
        <v>9201</v>
      </c>
    </row>
    <row r="21" spans="1:3" x14ac:dyDescent="0.25">
      <c r="A21" t="s">
        <v>9144</v>
      </c>
      <c r="B21" t="s">
        <v>9173</v>
      </c>
      <c r="C21" t="s">
        <v>9202</v>
      </c>
    </row>
    <row r="22" spans="1:3" x14ac:dyDescent="0.25">
      <c r="A22" t="s">
        <v>9145</v>
      </c>
      <c r="B22" t="s">
        <v>9174</v>
      </c>
      <c r="C22" t="s">
        <v>9203</v>
      </c>
    </row>
    <row r="23" spans="1:3" x14ac:dyDescent="0.25">
      <c r="A23" t="s">
        <v>9146</v>
      </c>
      <c r="B23" t="s">
        <v>9175</v>
      </c>
      <c r="C23" t="s">
        <v>9204</v>
      </c>
    </row>
    <row r="24" spans="1:3" x14ac:dyDescent="0.25">
      <c r="A24" t="s">
        <v>9147</v>
      </c>
      <c r="B24" t="s">
        <v>9176</v>
      </c>
      <c r="C24" t="s">
        <v>9205</v>
      </c>
    </row>
    <row r="25" spans="1:3" x14ac:dyDescent="0.25">
      <c r="A25" t="s">
        <v>9148</v>
      </c>
      <c r="B25" t="s">
        <v>9177</v>
      </c>
      <c r="C25" t="s">
        <v>9206</v>
      </c>
    </row>
    <row r="26" spans="1:3" x14ac:dyDescent="0.25">
      <c r="A26" t="s">
        <v>9149</v>
      </c>
      <c r="B26" t="s">
        <v>9178</v>
      </c>
      <c r="C26" t="s">
        <v>9207</v>
      </c>
    </row>
    <row r="27" spans="1:3" x14ac:dyDescent="0.25">
      <c r="A27" t="s">
        <v>9150</v>
      </c>
      <c r="B27" t="s">
        <v>9179</v>
      </c>
      <c r="C27" t="s">
        <v>9208</v>
      </c>
    </row>
    <row r="28" spans="1:3" x14ac:dyDescent="0.25">
      <c r="A28" t="s">
        <v>9151</v>
      </c>
      <c r="B28" t="s">
        <v>9180</v>
      </c>
      <c r="C28" t="s">
        <v>9209</v>
      </c>
    </row>
    <row r="29" spans="1:3" x14ac:dyDescent="0.25">
      <c r="A29" t="s">
        <v>9152</v>
      </c>
      <c r="B29" t="s">
        <v>9181</v>
      </c>
      <c r="C29" t="s">
        <v>9210</v>
      </c>
    </row>
    <row r="30" spans="1:3" x14ac:dyDescent="0.25">
      <c r="A30" t="s">
        <v>9153</v>
      </c>
      <c r="B30" t="s">
        <v>9182</v>
      </c>
      <c r="C30" t="s">
        <v>9211</v>
      </c>
    </row>
    <row r="31" spans="1:3" x14ac:dyDescent="0.25">
      <c r="A31" t="s">
        <v>9154</v>
      </c>
      <c r="B31" t="s">
        <v>9183</v>
      </c>
      <c r="C31" t="s">
        <v>9212</v>
      </c>
    </row>
    <row r="32" spans="1:3" x14ac:dyDescent="0.25">
      <c r="A32" t="s">
        <v>9155</v>
      </c>
      <c r="B32" t="s">
        <v>9184</v>
      </c>
      <c r="C32" t="s">
        <v>9213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90D25-5D49-4294-A41F-1A187674A5A3}">
  <sheetPr codeName="Planilha7"/>
  <dimension ref="A1:I5000"/>
  <sheetViews>
    <sheetView showGridLines="0" zoomScale="80" zoomScaleNormal="80" workbookViewId="0"/>
  </sheetViews>
  <sheetFormatPr baseColWidth="10" defaultColWidth="9.140625" defaultRowHeight="15" x14ac:dyDescent="0.25"/>
  <cols>
    <col min="1" max="3" width="15" customWidth="1"/>
    <col min="4" max="4" width="15.28515625" customWidth="1"/>
    <col min="5" max="9" width="15" customWidth="1"/>
  </cols>
  <sheetData>
    <row r="1" spans="1:9" x14ac:dyDescent="0.25">
      <c r="A1" s="43" t="s">
        <v>9225</v>
      </c>
      <c r="B1" s="45"/>
      <c r="C1" s="45"/>
      <c r="D1" s="45"/>
      <c r="E1" s="45"/>
      <c r="F1" s="45"/>
      <c r="G1" s="45"/>
      <c r="H1" s="45"/>
      <c r="I1" s="45"/>
    </row>
    <row r="2" spans="1:9" x14ac:dyDescent="0.25">
      <c r="A2" s="54" t="s">
        <v>7</v>
      </c>
      <c r="B2" s="44" t="str">
        <f>'Lámina Comparativa'!AC35</f>
        <v>12M</v>
      </c>
      <c r="C2" s="48" t="s">
        <v>13</v>
      </c>
      <c r="D2" s="47" t="str">
        <f>AtualizarLimitesGrafico("Lámina Comparativa","Comparativo",D3,D4)</f>
        <v>Comparativo, Min:56, Max:123</v>
      </c>
      <c r="E2" s="45"/>
      <c r="F2" s="45"/>
      <c r="G2" s="45"/>
      <c r="H2" s="45"/>
      <c r="I2" s="45"/>
    </row>
    <row r="3" spans="1:9" x14ac:dyDescent="0.25">
      <c r="A3" s="54" t="s">
        <v>8</v>
      </c>
      <c r="B3" s="44">
        <f>'Lámina Comparativa'!$AC$5</f>
        <v>44013</v>
      </c>
      <c r="C3" s="48" t="s">
        <v>11</v>
      </c>
      <c r="D3" s="47">
        <f>ROUNDDOWN(MIN(B9:I10000),0)</f>
        <v>56</v>
      </c>
      <c r="E3" s="45"/>
      <c r="F3" s="45"/>
      <c r="G3" s="45"/>
      <c r="H3" s="45"/>
      <c r="I3" s="45"/>
    </row>
    <row r="4" spans="1:9" x14ac:dyDescent="0.25">
      <c r="A4" s="54"/>
      <c r="B4" s="45"/>
      <c r="C4" s="48" t="s">
        <v>12</v>
      </c>
      <c r="D4" s="47">
        <f>ROUNDUP(MAX(B9:I10000),0)</f>
        <v>123</v>
      </c>
      <c r="E4" s="45"/>
      <c r="F4" s="45"/>
      <c r="G4" s="45"/>
      <c r="H4" s="45"/>
      <c r="I4" s="45"/>
    </row>
    <row r="5" spans="1:9" x14ac:dyDescent="0.25">
      <c r="A5" s="55"/>
      <c r="B5" s="45"/>
      <c r="C5" s="45"/>
      <c r="D5" s="45"/>
      <c r="E5" s="45"/>
      <c r="F5" s="45"/>
      <c r="G5" s="45"/>
      <c r="H5" s="45"/>
      <c r="I5" s="45"/>
    </row>
    <row r="6" spans="1:9" x14ac:dyDescent="0.25">
      <c r="A6" s="34"/>
      <c r="B6" s="45"/>
      <c r="C6" s="45"/>
      <c r="D6" s="45"/>
      <c r="E6" s="45"/>
      <c r="F6" s="45"/>
      <c r="G6" s="45"/>
      <c r="H6" s="45"/>
      <c r="I6" s="45"/>
    </row>
    <row r="7" spans="1:9" x14ac:dyDescent="0.25">
      <c r="A7" s="35"/>
      <c r="B7" s="46" t="str">
        <f>IFERROR(LEFT(_xll.ECONOMATICA(B8,"name"),12),"")</f>
        <v/>
      </c>
      <c r="C7" s="46" t="str">
        <f>IFERROR(LEFT(_xll.ECONOMATICA(C8,"name"),12),"")</f>
        <v/>
      </c>
      <c r="D7" s="46" t="str">
        <f>IFERROR(LEFT(_xll.ECONOMATICA(D8,"name"),12),"")</f>
        <v/>
      </c>
      <c r="E7" s="46" t="str">
        <f>IFERROR(LEFT(_xll.ECONOMATICA(E8,"name"),12),"")</f>
        <v/>
      </c>
      <c r="F7" s="46" t="str">
        <f>IFERROR(LEFT(_xll.ECONOMATICA(F8,"name"),12),"")</f>
        <v/>
      </c>
      <c r="G7" s="46" t="str">
        <f>IFERROR(LEFT(_xll.ECONOMATICA(G8,"name"),12),"")</f>
        <v/>
      </c>
      <c r="H7" s="46" t="s">
        <v>9221</v>
      </c>
      <c r="I7" s="46" t="s">
        <v>9222</v>
      </c>
    </row>
    <row r="8" spans="1:9" x14ac:dyDescent="0.25">
      <c r="A8" s="36" t="s">
        <v>9226</v>
      </c>
      <c r="B8" s="46" t="str">
        <f>IFERROR('Lámina Comparativa'!D11,"")</f>
        <v>CFM8982B</v>
      </c>
      <c r="C8" s="46" t="str">
        <f>IFERROR('Lámina Comparativa'!D12,"")</f>
        <v>CFM9254EJECU</v>
      </c>
      <c r="D8" s="46" t="str">
        <f>IFERROR('Lámina Comparativa'!D13,"")</f>
        <v>CFM9223CLASICA</v>
      </c>
      <c r="E8" s="46" t="str">
        <f>IFERROR('Lámina Comparativa'!D14,"")</f>
        <v>CFM8822F</v>
      </c>
      <c r="F8" s="46" t="str">
        <f>IFERROR('Lámina Comparativa'!D15,"")</f>
        <v>CFM8089B</v>
      </c>
      <c r="G8" s="46" t="str">
        <f>IFERROR('Lámina Comparativa'!D16,"")</f>
        <v>CFM8678A</v>
      </c>
      <c r="H8" s="46" t="s">
        <v>9157</v>
      </c>
      <c r="I8" s="46" t="s">
        <v>9159</v>
      </c>
    </row>
    <row r="9" spans="1:9" x14ac:dyDescent="0.25">
      <c r="A9" s="72">
        <f>IFERROR(_xll.ECONOMATICA(B8,"close",,$B$3,$B$2,,,,"true","false",,{"def.defdef=7"}),"")</f>
        <v>43647</v>
      </c>
      <c r="B9" s="45">
        <v>100</v>
      </c>
      <c r="C9" s="45">
        <f>IFERROR(_xll.ECONOMATICA(C8,"close",,$B$3,$B$2,,,,"false","false",,{"def.defdef=7"}),"")</f>
        <v>100</v>
      </c>
      <c r="D9" s="45">
        <f>IFERROR(_xll.ECONOMATICA(D8,"close",,$B$3,$B$2,,,,"false","false",,{"def.defdef=7"}),"")</f>
        <v>100</v>
      </c>
      <c r="E9" s="45">
        <f>IFERROR(_xll.ECONOMATICA(E8,"close",,$B$3,$B$2,,,,"false","false",,{"def.defdef=7"}),"")</f>
        <v>100</v>
      </c>
      <c r="F9" s="45">
        <f>IFERROR(_xll.ECONOMATICA(F8,"close",,$B$3,$B$2,,,,"false","false",,{"def.defdef=7"}),"")</f>
        <v>100</v>
      </c>
      <c r="G9" s="45">
        <f>IFERROR(_xll.ECONOMATICA(G8,"close",,$B$3,$B$2,,,,"false","false",,{"def.defdef=7"}),"")</f>
        <v>100</v>
      </c>
      <c r="H9" s="45">
        <f>IFERROR(_xll.ECONOMATICA(H8,"close",,$B$3,$B$2,,,,"false","false",,{"def.defdef=7"}),"")</f>
        <v>100</v>
      </c>
      <c r="I9" s="45">
        <f>IFERROR(_xll.ECONOMATICA(I8,"close",,$B$3,$B$2,,,,"false","false",,{"def.defdef=7"}),"")</f>
        <v>100</v>
      </c>
    </row>
    <row r="10" spans="1:9" x14ac:dyDescent="0.25">
      <c r="A10" s="71">
        <v>43648</v>
      </c>
      <c r="B10" s="45">
        <v>99.147125874878796</v>
      </c>
      <c r="C10" s="45">
        <v>100.978748339578</v>
      </c>
      <c r="D10" s="45">
        <v>101.07501917798101</v>
      </c>
      <c r="E10" s="45">
        <v>100.731678597745</v>
      </c>
      <c r="F10" s="45">
        <v>100.101295990637</v>
      </c>
      <c r="G10" s="45">
        <v>100.00659371598201</v>
      </c>
      <c r="H10" s="45">
        <v>99.093306406168296</v>
      </c>
      <c r="I10" s="45">
        <v>98.939256590907505</v>
      </c>
    </row>
    <row r="11" spans="1:9" x14ac:dyDescent="0.25">
      <c r="A11" s="71">
        <v>43649</v>
      </c>
      <c r="B11" s="45">
        <v>99.282766942051197</v>
      </c>
      <c r="C11" s="45">
        <v>100.929367014905</v>
      </c>
      <c r="D11" s="45">
        <v>101.179564480553</v>
      </c>
      <c r="E11" s="45">
        <v>100.743650293793</v>
      </c>
      <c r="F11" s="45">
        <v>100.187097628252</v>
      </c>
      <c r="G11" s="45">
        <v>100.013165765791</v>
      </c>
      <c r="H11" s="45">
        <v>99.820339048979804</v>
      </c>
      <c r="I11" s="45">
        <v>99.838251936016604</v>
      </c>
    </row>
    <row r="12" spans="1:9" x14ac:dyDescent="0.25">
      <c r="A12" s="71">
        <v>43650</v>
      </c>
      <c r="B12" s="45">
        <v>99.450996896834098</v>
      </c>
      <c r="C12" s="45">
        <v>100.819312837441</v>
      </c>
      <c r="D12" s="45">
        <v>101.276213777717</v>
      </c>
      <c r="E12" s="45">
        <v>100.956677166745</v>
      </c>
      <c r="F12" s="45">
        <v>100.232375835651</v>
      </c>
      <c r="G12" s="45">
        <v>100.019810036058</v>
      </c>
      <c r="H12" s="45">
        <v>99.812726955045903</v>
      </c>
      <c r="I12" s="45">
        <v>99.837264462956199</v>
      </c>
    </row>
    <row r="13" spans="1:9" x14ac:dyDescent="0.25">
      <c r="A13" s="71">
        <v>43651</v>
      </c>
      <c r="B13" s="45">
        <v>99.518154427874805</v>
      </c>
      <c r="C13" s="45">
        <v>101.194761604653</v>
      </c>
      <c r="D13" s="45">
        <v>101.428135111695</v>
      </c>
      <c r="E13" s="45">
        <v>101.439404435339</v>
      </c>
      <c r="F13" s="45">
        <v>100.132783190231</v>
      </c>
      <c r="G13" s="45">
        <v>100.026468750322</v>
      </c>
      <c r="H13" s="45">
        <v>100.163893042249</v>
      </c>
      <c r="I13" s="45">
        <v>100.262667796342</v>
      </c>
    </row>
    <row r="14" spans="1:9" x14ac:dyDescent="0.25">
      <c r="A14" s="71">
        <v>43654</v>
      </c>
      <c r="B14" s="45">
        <v>99.711967029259498</v>
      </c>
      <c r="C14" s="45">
        <v>101.023575924337</v>
      </c>
      <c r="D14" s="45">
        <v>99.780260754632806</v>
      </c>
      <c r="E14" s="45">
        <v>100.389239374897</v>
      </c>
      <c r="F14" s="45">
        <v>100.16321058501499</v>
      </c>
      <c r="G14" s="45">
        <v>100.046661554021</v>
      </c>
      <c r="H14" s="45">
        <v>100.04773093573699</v>
      </c>
      <c r="I14" s="45">
        <v>100.11790426645901</v>
      </c>
    </row>
    <row r="15" spans="1:9" x14ac:dyDescent="0.25">
      <c r="A15" s="71">
        <v>43655</v>
      </c>
      <c r="B15" s="45">
        <v>99.468148618238004</v>
      </c>
      <c r="C15" s="45">
        <v>101.145620525233</v>
      </c>
      <c r="D15" s="45">
        <v>99.879772353800902</v>
      </c>
      <c r="E15" s="45">
        <v>100.905539850937</v>
      </c>
      <c r="F15" s="45">
        <v>100.18871362542301</v>
      </c>
      <c r="G15" s="45">
        <v>100.04934092809</v>
      </c>
      <c r="H15" s="45">
        <v>99.7658892751206</v>
      </c>
      <c r="I15" s="45">
        <v>99.822452369262507</v>
      </c>
    </row>
    <row r="16" spans="1:9" x14ac:dyDescent="0.25">
      <c r="A16" s="71">
        <v>43656</v>
      </c>
      <c r="B16" s="45">
        <v>99.718806748394897</v>
      </c>
      <c r="C16" s="45">
        <v>100.28372967254801</v>
      </c>
      <c r="D16" s="45">
        <v>99.195967334671906</v>
      </c>
      <c r="E16" s="45">
        <v>101.361110666301</v>
      </c>
      <c r="F16" s="45">
        <v>100.292745249928</v>
      </c>
      <c r="G16" s="45">
        <v>100.052193630952</v>
      </c>
      <c r="H16" s="45">
        <v>100.041983028175</v>
      </c>
      <c r="I16" s="45">
        <v>100.222181406687</v>
      </c>
    </row>
    <row r="17" spans="1:9" x14ac:dyDescent="0.25">
      <c r="A17" s="71">
        <v>43657</v>
      </c>
      <c r="B17" s="45">
        <v>99.934156139031998</v>
      </c>
      <c r="C17" s="45">
        <v>99.966933513758704</v>
      </c>
      <c r="D17" s="45">
        <v>99.291969598270995</v>
      </c>
      <c r="E17" s="45">
        <v>101.03566413268</v>
      </c>
      <c r="F17" s="45">
        <v>100.308938496164</v>
      </c>
      <c r="G17" s="45">
        <v>100.05459856800699</v>
      </c>
      <c r="H17" s="45">
        <v>100.098452337086</v>
      </c>
      <c r="I17" s="45">
        <v>100.235611038399</v>
      </c>
    </row>
    <row r="18" spans="1:9" x14ac:dyDescent="0.25">
      <c r="A18" s="71">
        <v>43658</v>
      </c>
      <c r="B18" s="45">
        <v>99.980954866739907</v>
      </c>
      <c r="C18" s="45">
        <v>99.829818981699603</v>
      </c>
      <c r="D18" s="45">
        <v>98.675675423699403</v>
      </c>
      <c r="E18" s="45">
        <v>100.54440304951299</v>
      </c>
      <c r="F18" s="45">
        <v>100.318665301194</v>
      </c>
      <c r="G18" s="45">
        <v>100.057480159099</v>
      </c>
      <c r="H18" s="45">
        <v>99.9376662718132</v>
      </c>
      <c r="I18" s="45">
        <v>100.105857096845</v>
      </c>
    </row>
    <row r="19" spans="1:9" x14ac:dyDescent="0.25">
      <c r="A19" s="71">
        <v>43661</v>
      </c>
      <c r="B19" s="45">
        <v>99.860609113704399</v>
      </c>
      <c r="C19" s="45">
        <v>99.606784002506203</v>
      </c>
      <c r="D19" s="45">
        <v>98.743899102206299</v>
      </c>
      <c r="E19" s="45">
        <v>100.898804600933</v>
      </c>
      <c r="F19" s="45">
        <v>100.368113403907</v>
      </c>
      <c r="G19" s="45">
        <v>100.065554391709</v>
      </c>
      <c r="H19" s="45">
        <v>100.127929782378</v>
      </c>
      <c r="I19" s="45">
        <v>100.269580106717</v>
      </c>
    </row>
    <row r="20" spans="1:9" x14ac:dyDescent="0.25">
      <c r="A20" s="71">
        <v>43662</v>
      </c>
      <c r="B20" s="45">
        <v>99.849439833778902</v>
      </c>
      <c r="C20" s="45">
        <v>99.597206952166701</v>
      </c>
      <c r="D20" s="45">
        <v>98.731978327734396</v>
      </c>
      <c r="E20" s="45">
        <v>100.886373896035</v>
      </c>
      <c r="F20" s="45">
        <v>100.368164810236</v>
      </c>
      <c r="G20" s="45">
        <v>100.06866708782</v>
      </c>
      <c r="H20" s="45"/>
      <c r="I20" s="45"/>
    </row>
    <row r="21" spans="1:9" x14ac:dyDescent="0.25">
      <c r="A21" s="71">
        <v>43663</v>
      </c>
      <c r="B21" s="45">
        <v>99.542768782470404</v>
      </c>
      <c r="C21" s="45">
        <v>100.10808853432501</v>
      </c>
      <c r="D21" s="45">
        <v>99.526272586546796</v>
      </c>
      <c r="E21" s="45">
        <v>100.744165507727</v>
      </c>
      <c r="F21" s="45">
        <v>100.46180465223701</v>
      </c>
      <c r="G21" s="45">
        <v>100.07132479595001</v>
      </c>
      <c r="H21" s="45">
        <v>99.627007398521499</v>
      </c>
      <c r="I21" s="45">
        <v>99.747009438229696</v>
      </c>
    </row>
    <row r="22" spans="1:9" x14ac:dyDescent="0.25">
      <c r="A22" s="71">
        <v>43664</v>
      </c>
      <c r="B22" s="45">
        <v>99.349868966033696</v>
      </c>
      <c r="C22" s="45">
        <v>100.261801830959</v>
      </c>
      <c r="D22" s="45">
        <v>99.126076721819103</v>
      </c>
      <c r="E22" s="45">
        <v>101.020048469421</v>
      </c>
      <c r="F22" s="45">
        <v>100.661065772874</v>
      </c>
      <c r="G22" s="45">
        <v>100.074155832874</v>
      </c>
      <c r="H22" s="45">
        <v>99.500864128000103</v>
      </c>
      <c r="I22" s="45">
        <v>99.565314421313801</v>
      </c>
    </row>
    <row r="23" spans="1:9" x14ac:dyDescent="0.25">
      <c r="A23" s="71">
        <v>43665</v>
      </c>
      <c r="B23" s="45">
        <v>99.348795827128896</v>
      </c>
      <c r="C23" s="45">
        <v>100.211677929852</v>
      </c>
      <c r="D23" s="45">
        <v>98.322362089995295</v>
      </c>
      <c r="E23" s="45">
        <v>100.750132620684</v>
      </c>
      <c r="F23" s="45">
        <v>101.030365044717</v>
      </c>
      <c r="G23" s="45">
        <v>100.07725408487001</v>
      </c>
      <c r="H23" s="45">
        <v>99.683632056228802</v>
      </c>
      <c r="I23" s="45">
        <v>99.790063257445595</v>
      </c>
    </row>
    <row r="24" spans="1:9" x14ac:dyDescent="0.25">
      <c r="A24" s="71">
        <v>43668</v>
      </c>
      <c r="B24" s="45">
        <v>99.174848631955697</v>
      </c>
      <c r="C24" s="45">
        <v>100.103021543124</v>
      </c>
      <c r="D24" s="45">
        <v>97.578613231191397</v>
      </c>
      <c r="E24" s="45">
        <v>100.802778108045</v>
      </c>
      <c r="F24" s="45">
        <v>101.21212429401901</v>
      </c>
      <c r="G24" s="45">
        <v>100.08567497506699</v>
      </c>
      <c r="H24" s="45">
        <v>99.331689224578398</v>
      </c>
      <c r="I24" s="45">
        <v>99.388754263403797</v>
      </c>
    </row>
    <row r="25" spans="1:9" x14ac:dyDescent="0.25">
      <c r="A25" s="71">
        <v>43669</v>
      </c>
      <c r="B25" s="45">
        <v>98.563708314439296</v>
      </c>
      <c r="C25" s="45">
        <v>100.38843293255201</v>
      </c>
      <c r="D25" s="45">
        <v>97.712516319821603</v>
      </c>
      <c r="E25" s="45">
        <v>101.52125786372901</v>
      </c>
      <c r="F25" s="45">
        <v>101.36526753287799</v>
      </c>
      <c r="G25" s="45">
        <v>100.088831003523</v>
      </c>
      <c r="H25" s="45">
        <v>98.684583568014205</v>
      </c>
      <c r="I25" s="45">
        <v>98.704830520087896</v>
      </c>
    </row>
    <row r="26" spans="1:9" x14ac:dyDescent="0.25">
      <c r="A26" s="71">
        <v>43670</v>
      </c>
      <c r="B26" s="45">
        <v>97.919720076024504</v>
      </c>
      <c r="C26" s="45">
        <v>101.16406481037799</v>
      </c>
      <c r="D26" s="45">
        <v>97.257706418866306</v>
      </c>
      <c r="E26" s="45">
        <v>102.253507880378</v>
      </c>
      <c r="F26" s="45">
        <v>101.53488206095101</v>
      </c>
      <c r="G26" s="45">
        <v>100.091560931993</v>
      </c>
      <c r="H26" s="45">
        <v>98.075693729799198</v>
      </c>
      <c r="I26" s="45">
        <v>98.135453635244602</v>
      </c>
    </row>
    <row r="27" spans="1:9" x14ac:dyDescent="0.25">
      <c r="A27" s="71">
        <v>43671</v>
      </c>
      <c r="B27" s="45">
        <v>97.877466770354701</v>
      </c>
      <c r="C27" s="45">
        <v>101.59585109516</v>
      </c>
      <c r="D27" s="45">
        <v>97.719293724279893</v>
      </c>
      <c r="E27" s="45">
        <v>102.41589391627301</v>
      </c>
      <c r="F27" s="45">
        <v>101.61382989573799</v>
      </c>
      <c r="G27" s="45">
        <v>100.094471411081</v>
      </c>
      <c r="H27" s="45">
        <v>98.421888653771006</v>
      </c>
      <c r="I27" s="45">
        <v>98.616945430287203</v>
      </c>
    </row>
    <row r="28" spans="1:9" x14ac:dyDescent="0.25">
      <c r="A28" s="71">
        <v>43672</v>
      </c>
      <c r="B28" s="45">
        <v>98.139849252416795</v>
      </c>
      <c r="C28" s="45">
        <v>101.734614583314</v>
      </c>
      <c r="D28" s="45">
        <v>98.594204003107706</v>
      </c>
      <c r="E28" s="45">
        <v>102.726755214157</v>
      </c>
      <c r="F28" s="45">
        <v>101.710442459909</v>
      </c>
      <c r="G28" s="45">
        <v>100.097584107309</v>
      </c>
      <c r="H28" s="45">
        <v>98.246111424057702</v>
      </c>
      <c r="I28" s="45">
        <v>98.373632103088298</v>
      </c>
    </row>
    <row r="29" spans="1:9" x14ac:dyDescent="0.25">
      <c r="A29" s="71">
        <v>43675</v>
      </c>
      <c r="B29" s="45">
        <v>98.307277436600998</v>
      </c>
      <c r="C29" s="45">
        <v>101.860579550266</v>
      </c>
      <c r="D29" s="45">
        <v>98.352937176823602</v>
      </c>
      <c r="E29" s="45">
        <v>103.161614432931</v>
      </c>
      <c r="F29" s="45">
        <v>101.74903686821899</v>
      </c>
      <c r="G29" s="45">
        <v>100.106055551791</v>
      </c>
      <c r="H29" s="45">
        <v>98.503718663239894</v>
      </c>
      <c r="I29" s="45">
        <v>98.739589566714102</v>
      </c>
    </row>
    <row r="30" spans="1:9" x14ac:dyDescent="0.25">
      <c r="A30" s="71">
        <v>43676</v>
      </c>
      <c r="B30" s="45">
        <v>98.357400428154506</v>
      </c>
      <c r="C30" s="45">
        <v>101.821408649907</v>
      </c>
      <c r="D30" s="45">
        <v>97.862661052495199</v>
      </c>
      <c r="E30" s="45">
        <v>102.894967850298</v>
      </c>
      <c r="F30" s="45">
        <v>101.79315171134699</v>
      </c>
      <c r="G30" s="45">
        <v>100.108893810539</v>
      </c>
      <c r="H30" s="45">
        <v>98.569936112850002</v>
      </c>
      <c r="I30" s="45">
        <v>98.752821703907102</v>
      </c>
    </row>
    <row r="31" spans="1:9" x14ac:dyDescent="0.25">
      <c r="A31" s="71">
        <v>43677</v>
      </c>
      <c r="B31" s="45">
        <v>97.823927002842495</v>
      </c>
      <c r="C31" s="45">
        <v>99.867635772447102</v>
      </c>
      <c r="D31" s="45">
        <v>98.039827669737903</v>
      </c>
      <c r="E31" s="45">
        <v>102.339286301518</v>
      </c>
      <c r="F31" s="45">
        <v>101.93029495817601</v>
      </c>
      <c r="G31" s="45">
        <v>100.119452422601</v>
      </c>
      <c r="H31" s="45">
        <v>98.178845369722694</v>
      </c>
      <c r="I31" s="45">
        <v>98.196479461621493</v>
      </c>
    </row>
    <row r="32" spans="1:9" x14ac:dyDescent="0.25">
      <c r="A32" s="71">
        <v>43678</v>
      </c>
      <c r="B32" s="45">
        <v>97.433859483920997</v>
      </c>
      <c r="C32" s="45">
        <v>100.515664647333</v>
      </c>
      <c r="D32" s="45">
        <v>97.524668162222994</v>
      </c>
      <c r="E32" s="45">
        <v>101.570259383996</v>
      </c>
      <c r="F32" s="45">
        <v>102.021885794355</v>
      </c>
      <c r="G32" s="45">
        <v>100.12204513244799</v>
      </c>
      <c r="H32" s="45">
        <v>97.494572499301299</v>
      </c>
      <c r="I32" s="45">
        <v>97.570224136579796</v>
      </c>
    </row>
    <row r="33" spans="1:9" x14ac:dyDescent="0.25">
      <c r="A33" s="71">
        <v>43679</v>
      </c>
      <c r="B33" s="45">
        <v>96.057515562395594</v>
      </c>
      <c r="C33" s="45">
        <v>101.48890918598001</v>
      </c>
      <c r="D33" s="45">
        <v>98.113797885249397</v>
      </c>
      <c r="E33" s="45">
        <v>100.61212088353901</v>
      </c>
      <c r="F33" s="45">
        <v>102.201503463555</v>
      </c>
      <c r="G33" s="45">
        <v>100.125035053934</v>
      </c>
      <c r="H33" s="45">
        <v>96.495834708795897</v>
      </c>
      <c r="I33" s="45">
        <v>96.492298698751299</v>
      </c>
    </row>
    <row r="34" spans="1:9" x14ac:dyDescent="0.25">
      <c r="A34" s="71">
        <v>43682</v>
      </c>
      <c r="B34" s="45">
        <v>94.210260984953507</v>
      </c>
      <c r="C34" s="45">
        <v>102.353879546397</v>
      </c>
      <c r="D34" s="45">
        <v>97.933341265888899</v>
      </c>
      <c r="E34" s="45">
        <v>97.834603054565406</v>
      </c>
      <c r="F34" s="45">
        <v>102.491852980922</v>
      </c>
      <c r="G34" s="45">
        <v>100.133766491665</v>
      </c>
      <c r="H34" s="45">
        <v>94.502398197888397</v>
      </c>
      <c r="I34" s="45">
        <v>94.437565049854996</v>
      </c>
    </row>
    <row r="35" spans="1:9" x14ac:dyDescent="0.25">
      <c r="A35" s="71">
        <v>43683</v>
      </c>
      <c r="B35" s="45">
        <v>94.431173429475194</v>
      </c>
      <c r="C35" s="45">
        <v>99.871621660073302</v>
      </c>
      <c r="D35" s="45">
        <v>97.318999159382699</v>
      </c>
      <c r="E35" s="45">
        <v>98.629165843478404</v>
      </c>
      <c r="F35" s="45">
        <v>102.60095368709899</v>
      </c>
      <c r="G35" s="45">
        <v>100.135947545525</v>
      </c>
      <c r="H35" s="45">
        <v>94.444569586659796</v>
      </c>
      <c r="I35" s="45">
        <v>94.361134645878295</v>
      </c>
    </row>
    <row r="36" spans="1:9" x14ac:dyDescent="0.25">
      <c r="A36" s="71">
        <v>43684</v>
      </c>
      <c r="B36" s="45">
        <v>94.574505326105296</v>
      </c>
      <c r="C36" s="45">
        <v>99.939993281965101</v>
      </c>
      <c r="D36" s="45">
        <v>97.094621010939605</v>
      </c>
      <c r="E36" s="45">
        <v>99.096033893409199</v>
      </c>
      <c r="F36" s="45">
        <v>102.81051902880399</v>
      </c>
      <c r="G36" s="45">
        <v>100.13935634493799</v>
      </c>
      <c r="H36" s="45">
        <v>94.987708021886604</v>
      </c>
      <c r="I36" s="45">
        <v>95.01602668548</v>
      </c>
    </row>
    <row r="37" spans="1:9" x14ac:dyDescent="0.25">
      <c r="A37" s="71">
        <v>43685</v>
      </c>
      <c r="B37" s="45">
        <v>96.024747818475603</v>
      </c>
      <c r="C37" s="45">
        <v>98.755540383746805</v>
      </c>
      <c r="D37" s="45">
        <v>97.408717518788805</v>
      </c>
      <c r="E37" s="45">
        <v>100.45348185731601</v>
      </c>
      <c r="F37" s="45">
        <v>102.80621400475501</v>
      </c>
      <c r="G37" s="45">
        <v>100.141616841312</v>
      </c>
      <c r="H37" s="45">
        <v>96.695574499550304</v>
      </c>
      <c r="I37" s="45">
        <v>96.981295287958304</v>
      </c>
    </row>
    <row r="38" spans="1:9" x14ac:dyDescent="0.25">
      <c r="A38" s="71">
        <v>43686</v>
      </c>
      <c r="B38" s="45">
        <v>95.974698836449505</v>
      </c>
      <c r="C38" s="45">
        <v>100.282561206957</v>
      </c>
      <c r="D38" s="45">
        <v>98.225975992856505</v>
      </c>
      <c r="E38" s="45">
        <v>99.250139037612797</v>
      </c>
      <c r="F38" s="45">
        <v>102.85326872114101</v>
      </c>
      <c r="G38" s="45">
        <v>100.145365076256</v>
      </c>
      <c r="H38" s="45">
        <v>96.749830087181195</v>
      </c>
      <c r="I38" s="45">
        <v>97.039556190255098</v>
      </c>
    </row>
    <row r="39" spans="1:9" x14ac:dyDescent="0.25">
      <c r="A39" s="71">
        <v>43689</v>
      </c>
      <c r="B39" s="45">
        <v>94.958152513485402</v>
      </c>
      <c r="C39" s="45">
        <v>99.352145849028602</v>
      </c>
      <c r="D39" s="45">
        <v>98.785890496685198</v>
      </c>
      <c r="E39" s="45">
        <v>97.862583849928299</v>
      </c>
      <c r="F39" s="45">
        <v>102.924766779412</v>
      </c>
      <c r="G39" s="45">
        <v>100.156566449092</v>
      </c>
      <c r="H39" s="45">
        <v>95.162164786364897</v>
      </c>
      <c r="I39" s="45">
        <v>95.323920741444496</v>
      </c>
    </row>
    <row r="40" spans="1:9" x14ac:dyDescent="0.25">
      <c r="A40" s="71">
        <v>43690</v>
      </c>
      <c r="B40" s="45">
        <v>95.544709313777304</v>
      </c>
      <c r="C40" s="45">
        <v>97.1382746982854</v>
      </c>
      <c r="D40" s="45">
        <v>95.866309664794201</v>
      </c>
      <c r="E40" s="45">
        <v>98.473205929505596</v>
      </c>
      <c r="F40" s="45">
        <v>102.89142062875899</v>
      </c>
      <c r="G40" s="45">
        <v>100.161036887439</v>
      </c>
      <c r="H40" s="45">
        <v>95.511583199142507</v>
      </c>
      <c r="I40" s="45">
        <v>95.698765461449497</v>
      </c>
    </row>
    <row r="41" spans="1:9" x14ac:dyDescent="0.25">
      <c r="A41" s="71">
        <v>43691</v>
      </c>
      <c r="B41" s="45">
        <v>94.394187139230795</v>
      </c>
      <c r="C41" s="45">
        <v>97.119743051123805</v>
      </c>
      <c r="D41" s="45">
        <v>95.969857000163799</v>
      </c>
      <c r="E41" s="45">
        <v>96.252615530043798</v>
      </c>
      <c r="F41" s="45">
        <v>103.003221453633</v>
      </c>
      <c r="G41" s="45">
        <v>100.164546795422</v>
      </c>
      <c r="H41" s="45">
        <v>94.463327960809707</v>
      </c>
      <c r="I41" s="45">
        <v>94.4687691939762</v>
      </c>
    </row>
    <row r="42" spans="1:9" x14ac:dyDescent="0.25">
      <c r="A42" s="71">
        <v>43692</v>
      </c>
      <c r="B42" s="45">
        <v>94.383628438459695</v>
      </c>
      <c r="C42" s="45">
        <v>97.110089559108005</v>
      </c>
      <c r="D42" s="45">
        <v>95.958122658892506</v>
      </c>
      <c r="E42" s="45">
        <v>96.240718774031805</v>
      </c>
      <c r="F42" s="45">
        <v>103.007292268798</v>
      </c>
      <c r="G42" s="45">
        <v>100.168461137218</v>
      </c>
      <c r="H42" s="45"/>
      <c r="I42" s="45"/>
    </row>
    <row r="43" spans="1:9" x14ac:dyDescent="0.25">
      <c r="A43" s="71">
        <v>43693</v>
      </c>
      <c r="B43" s="45">
        <v>94.224476992734694</v>
      </c>
      <c r="C43" s="45">
        <v>94.7595188455889</v>
      </c>
      <c r="D43" s="45">
        <v>96.586096341139594</v>
      </c>
      <c r="E43" s="45">
        <v>98.2499497198733</v>
      </c>
      <c r="F43" s="45">
        <v>103.088132543839</v>
      </c>
      <c r="G43" s="45">
        <v>100.172512697638</v>
      </c>
      <c r="H43" s="45">
        <v>94.707225663587494</v>
      </c>
      <c r="I43" s="45">
        <v>94.785155517165506</v>
      </c>
    </row>
    <row r="44" spans="1:9" x14ac:dyDescent="0.25">
      <c r="A44" s="71">
        <v>43696</v>
      </c>
      <c r="B44" s="45">
        <v>94.549360569566502</v>
      </c>
      <c r="C44" s="45">
        <v>95.285929008852705</v>
      </c>
      <c r="D44" s="45">
        <v>96.748446981888307</v>
      </c>
      <c r="E44" s="45">
        <v>99.047229090938302</v>
      </c>
      <c r="F44" s="45">
        <v>103.14234950149</v>
      </c>
      <c r="G44" s="45">
        <v>100.184342387249</v>
      </c>
      <c r="H44" s="45">
        <v>94.476532613509306</v>
      </c>
      <c r="I44" s="45">
        <v>94.5548768325243</v>
      </c>
    </row>
    <row r="45" spans="1:9" x14ac:dyDescent="0.25">
      <c r="A45" s="71">
        <v>43697</v>
      </c>
      <c r="B45" s="45">
        <v>93.910392648074804</v>
      </c>
      <c r="C45" s="45">
        <v>96.314298918470698</v>
      </c>
      <c r="D45" s="45">
        <v>96.223362634424106</v>
      </c>
      <c r="E45" s="45">
        <v>99.032372197369099</v>
      </c>
      <c r="F45" s="45">
        <v>103.15707233117401</v>
      </c>
      <c r="G45" s="45">
        <v>100.188285617274</v>
      </c>
      <c r="H45" s="45">
        <v>94.218886537011699</v>
      </c>
      <c r="I45" s="45">
        <v>94.335657844552799</v>
      </c>
    </row>
    <row r="46" spans="1:9" x14ac:dyDescent="0.25">
      <c r="A46" s="71">
        <v>43698</v>
      </c>
      <c r="B46" s="45">
        <v>93.900426023872598</v>
      </c>
      <c r="C46" s="45">
        <v>95.373181725502903</v>
      </c>
      <c r="D46" s="45">
        <v>95.610314595513003</v>
      </c>
      <c r="E46" s="45">
        <v>99.428496702457807</v>
      </c>
      <c r="F46" s="45">
        <v>103.21150344691701</v>
      </c>
      <c r="G46" s="45">
        <v>100.19246717426</v>
      </c>
      <c r="H46" s="45">
        <v>94.303396314382596</v>
      </c>
      <c r="I46" s="45">
        <v>94.487136190291494</v>
      </c>
    </row>
    <row r="47" spans="1:9" x14ac:dyDescent="0.25">
      <c r="A47" s="71">
        <v>43699</v>
      </c>
      <c r="B47" s="45">
        <v>92.998884428874604</v>
      </c>
      <c r="C47" s="45">
        <v>97.104847843875206</v>
      </c>
      <c r="D47" s="45">
        <v>94.563282369403197</v>
      </c>
      <c r="E47" s="45">
        <v>98.258483534562401</v>
      </c>
      <c r="F47" s="45">
        <v>103.217328267521</v>
      </c>
      <c r="G47" s="45">
        <v>100.195962638129</v>
      </c>
      <c r="H47" s="45">
        <v>93.445404586614998</v>
      </c>
      <c r="I47" s="45">
        <v>93.590313285705605</v>
      </c>
    </row>
    <row r="48" spans="1:9" x14ac:dyDescent="0.25">
      <c r="A48" s="71">
        <v>43700</v>
      </c>
      <c r="B48" s="45">
        <v>91.646328421426006</v>
      </c>
      <c r="C48" s="45">
        <v>97.748683346668301</v>
      </c>
      <c r="D48" s="45">
        <v>95.367676934925797</v>
      </c>
      <c r="E48" s="45">
        <v>96.939348745509093</v>
      </c>
      <c r="F48" s="45">
        <v>103.243585553486</v>
      </c>
      <c r="G48" s="45">
        <v>100.199739761301</v>
      </c>
      <c r="H48" s="45">
        <v>91.769268112722798</v>
      </c>
      <c r="I48" s="45">
        <v>91.818194385967203</v>
      </c>
    </row>
    <row r="49" spans="1:9" x14ac:dyDescent="0.25">
      <c r="A49" s="71">
        <v>43703</v>
      </c>
      <c r="B49" s="45">
        <v>91.076793825835907</v>
      </c>
      <c r="C49" s="45">
        <v>97.097159995115405</v>
      </c>
      <c r="D49" s="45">
        <v>96.580810404266202</v>
      </c>
      <c r="E49" s="45">
        <v>97.057032954646303</v>
      </c>
      <c r="F49" s="45">
        <v>103.251939102309</v>
      </c>
      <c r="G49" s="45">
        <v>100.21133112395199</v>
      </c>
      <c r="H49" s="45">
        <v>91.233353399205996</v>
      </c>
      <c r="I49" s="45">
        <v>91.174954526824905</v>
      </c>
    </row>
    <row r="50" spans="1:9" x14ac:dyDescent="0.25">
      <c r="A50" s="71">
        <v>43704</v>
      </c>
      <c r="B50" s="45">
        <v>90.771121903904699</v>
      </c>
      <c r="C50" s="45">
        <v>97.524840269703404</v>
      </c>
      <c r="D50" s="45">
        <v>98.215919552952997</v>
      </c>
      <c r="E50" s="45">
        <v>97.667139820405296</v>
      </c>
      <c r="F50" s="45">
        <v>103.328178819502</v>
      </c>
      <c r="G50" s="45">
        <v>100.215101025067</v>
      </c>
      <c r="H50" s="45">
        <v>90.992018952616505</v>
      </c>
      <c r="I50" s="45">
        <v>90.939935972215594</v>
      </c>
    </row>
    <row r="51" spans="1:9" x14ac:dyDescent="0.25">
      <c r="A51" s="71">
        <v>43705</v>
      </c>
      <c r="B51" s="45">
        <v>90.323092544800602</v>
      </c>
      <c r="C51" s="45">
        <v>98.301848097820795</v>
      </c>
      <c r="D51" s="45">
        <v>98.416631618980304</v>
      </c>
      <c r="E51" s="45">
        <v>98.124471730319797</v>
      </c>
      <c r="F51" s="45">
        <v>103.387603507028</v>
      </c>
      <c r="G51" s="45">
        <v>100.21925369394</v>
      </c>
      <c r="H51" s="45">
        <v>91.006738256663098</v>
      </c>
      <c r="I51" s="45">
        <v>91.044608101598001</v>
      </c>
    </row>
    <row r="52" spans="1:9" x14ac:dyDescent="0.25">
      <c r="A52" s="71">
        <v>43706</v>
      </c>
      <c r="B52" s="45">
        <v>91.420969234546604</v>
      </c>
      <c r="C52" s="45">
        <v>97.157843768131002</v>
      </c>
      <c r="D52" s="45">
        <v>97.473706028424203</v>
      </c>
      <c r="E52" s="45">
        <v>98.897723401314593</v>
      </c>
      <c r="F52" s="45">
        <v>103.390166257392</v>
      </c>
      <c r="G52" s="45">
        <v>100.22289359837301</v>
      </c>
      <c r="H52" s="45">
        <v>92.391013068845496</v>
      </c>
      <c r="I52" s="45">
        <v>92.676110857748398</v>
      </c>
    </row>
    <row r="53" spans="1:9" x14ac:dyDescent="0.25">
      <c r="A53" s="71">
        <v>43707</v>
      </c>
      <c r="B53" s="45">
        <v>93.2394895905163</v>
      </c>
      <c r="C53" s="45">
        <v>97.282771312282406</v>
      </c>
      <c r="D53" s="45">
        <v>98.128372594946995</v>
      </c>
      <c r="E53" s="45">
        <v>99.694206532789394</v>
      </c>
      <c r="F53" s="45">
        <v>103.30117027391699</v>
      </c>
      <c r="G53" s="45">
        <v>100.227219596156</v>
      </c>
      <c r="H53" s="45">
        <v>94.316600967082195</v>
      </c>
      <c r="I53" s="45">
        <v>94.887852700660005</v>
      </c>
    </row>
    <row r="54" spans="1:9" x14ac:dyDescent="0.25">
      <c r="A54" s="71">
        <v>43710</v>
      </c>
      <c r="B54" s="45">
        <v>93.036721829325003</v>
      </c>
      <c r="C54" s="45">
        <v>98.525494610425099</v>
      </c>
      <c r="D54" s="45">
        <v>98.864850548910894</v>
      </c>
      <c r="E54" s="45">
        <v>99.757015784154603</v>
      </c>
      <c r="F54" s="45">
        <v>103.31845798715899</v>
      </c>
      <c r="G54" s="45">
        <v>100.238832624746</v>
      </c>
      <c r="H54" s="45">
        <v>93.717925316072098</v>
      </c>
      <c r="I54" s="45">
        <v>94.278779404587098</v>
      </c>
    </row>
    <row r="55" spans="1:9" x14ac:dyDescent="0.25">
      <c r="A55" s="71">
        <v>43711</v>
      </c>
      <c r="B55" s="45">
        <v>92.364375584875205</v>
      </c>
      <c r="C55" s="45">
        <v>98.649745099828607</v>
      </c>
      <c r="D55" s="45">
        <v>96.698548615560895</v>
      </c>
      <c r="E55" s="45">
        <v>99.039922421914497</v>
      </c>
      <c r="F55" s="45">
        <v>103.37633301538899</v>
      </c>
      <c r="G55" s="45">
        <v>100.242797520827</v>
      </c>
      <c r="H55" s="45">
        <v>92.908596617286094</v>
      </c>
      <c r="I55" s="45">
        <v>93.252597547601894</v>
      </c>
    </row>
    <row r="56" spans="1:9" x14ac:dyDescent="0.25">
      <c r="A56" s="71">
        <v>43712</v>
      </c>
      <c r="B56" s="45">
        <v>92.695846014656098</v>
      </c>
      <c r="C56" s="45">
        <v>98.561094592441805</v>
      </c>
      <c r="D56" s="45">
        <v>96.363374160486302</v>
      </c>
      <c r="E56" s="45">
        <v>100.33766178542299</v>
      </c>
      <c r="F56" s="45">
        <v>103.70106075855399</v>
      </c>
      <c r="G56" s="45">
        <v>100.25097286200599</v>
      </c>
      <c r="H56" s="45">
        <v>93.380429927958204</v>
      </c>
      <c r="I56" s="45">
        <v>93.952913341461695</v>
      </c>
    </row>
    <row r="57" spans="1:9" x14ac:dyDescent="0.25">
      <c r="A57" s="71">
        <v>43713</v>
      </c>
      <c r="B57" s="45">
        <v>93.802505175117403</v>
      </c>
      <c r="C57" s="45">
        <v>98.785592883941703</v>
      </c>
      <c r="D57" s="45">
        <v>95.727723806514405</v>
      </c>
      <c r="E57" s="45">
        <v>100.912209528266</v>
      </c>
      <c r="F57" s="45">
        <v>103.696602901793</v>
      </c>
      <c r="G57" s="45">
        <v>100.25540719018301</v>
      </c>
      <c r="H57" s="45">
        <v>94.442045167670599</v>
      </c>
      <c r="I57" s="45">
        <v>95.149533024057703</v>
      </c>
    </row>
    <row r="58" spans="1:9" x14ac:dyDescent="0.25">
      <c r="A58" s="71">
        <v>43714</v>
      </c>
      <c r="B58" s="45">
        <v>94.090766342123999</v>
      </c>
      <c r="C58" s="45">
        <v>98.975637818453805</v>
      </c>
      <c r="D58" s="45">
        <v>95.579202141612797</v>
      </c>
      <c r="E58" s="45">
        <v>100.366907196585</v>
      </c>
      <c r="F58" s="45">
        <v>103.747197944205</v>
      </c>
      <c r="G58" s="45">
        <v>100.265568590257</v>
      </c>
      <c r="H58" s="45">
        <v>94.549701924435794</v>
      </c>
      <c r="I58" s="45">
        <v>95.237023124587694</v>
      </c>
    </row>
    <row r="59" spans="1:9" x14ac:dyDescent="0.25">
      <c r="A59" s="71">
        <v>43717</v>
      </c>
      <c r="B59" s="45">
        <v>94.588079917593902</v>
      </c>
      <c r="C59" s="45">
        <v>99.497843689401606</v>
      </c>
      <c r="D59" s="45">
        <v>96.539806010550805</v>
      </c>
      <c r="E59" s="45">
        <v>100.09366587677501</v>
      </c>
      <c r="F59" s="45">
        <v>103.676037547295</v>
      </c>
      <c r="G59" s="45">
        <v>100.277275505476</v>
      </c>
      <c r="H59" s="45">
        <v>95.158242227742406</v>
      </c>
      <c r="I59" s="45">
        <v>95.913244579336606</v>
      </c>
    </row>
    <row r="60" spans="1:9" x14ac:dyDescent="0.25">
      <c r="A60" s="71">
        <v>43718</v>
      </c>
      <c r="B60" s="45">
        <v>94.885826646466697</v>
      </c>
      <c r="C60" s="45">
        <v>99.813809910090598</v>
      </c>
      <c r="D60" s="45">
        <v>96.525560301030097</v>
      </c>
      <c r="E60" s="45">
        <v>99.714833821635693</v>
      </c>
      <c r="F60" s="45">
        <v>103.605620197603</v>
      </c>
      <c r="G60" s="45">
        <v>100.28120429127</v>
      </c>
      <c r="H60" s="45">
        <v>95.6214925141539</v>
      </c>
      <c r="I60" s="45">
        <v>96.389206526102498</v>
      </c>
    </row>
    <row r="61" spans="1:9" x14ac:dyDescent="0.25">
      <c r="A61" s="71">
        <v>43719</v>
      </c>
      <c r="B61" s="45">
        <v>95.885504951351294</v>
      </c>
      <c r="C61" s="45">
        <v>99.459338923683404</v>
      </c>
      <c r="D61" s="45">
        <v>96.933959237998394</v>
      </c>
      <c r="E61" s="45">
        <v>101.338993940968</v>
      </c>
      <c r="F61" s="45">
        <v>103.522201707703</v>
      </c>
      <c r="G61" s="45">
        <v>100.285169187235</v>
      </c>
      <c r="H61" s="45">
        <v>96.985183602897493</v>
      </c>
      <c r="I61" s="45">
        <v>97.898065145593094</v>
      </c>
    </row>
    <row r="62" spans="1:9" x14ac:dyDescent="0.25">
      <c r="A62" s="71">
        <v>43720</v>
      </c>
      <c r="B62" s="45">
        <v>96.9211704172194</v>
      </c>
      <c r="C62" s="45">
        <v>100.594224852975</v>
      </c>
      <c r="D62" s="45">
        <v>96.986182539141694</v>
      </c>
      <c r="E62" s="45">
        <v>101.648047306808</v>
      </c>
      <c r="F62" s="45">
        <v>103.54215562401799</v>
      </c>
      <c r="G62" s="45">
        <v>100.28906908503301</v>
      </c>
      <c r="H62" s="45">
        <v>97.328426898689898</v>
      </c>
      <c r="I62" s="45">
        <v>98.2249186815461</v>
      </c>
    </row>
    <row r="63" spans="1:9" x14ac:dyDescent="0.25">
      <c r="A63" s="71">
        <v>43721</v>
      </c>
      <c r="B63" s="45">
        <v>97.471641377196605</v>
      </c>
      <c r="C63" s="45">
        <v>100.254583552247</v>
      </c>
      <c r="D63" s="45">
        <v>97.215057023917296</v>
      </c>
      <c r="E63" s="45">
        <v>100.949539113208</v>
      </c>
      <c r="F63" s="45">
        <v>103.331124132033</v>
      </c>
      <c r="G63" s="45">
        <v>100.29268732340999</v>
      </c>
      <c r="H63" s="45">
        <v>97.884808823815504</v>
      </c>
      <c r="I63" s="45">
        <v>98.853938930667894</v>
      </c>
    </row>
    <row r="64" spans="1:9" x14ac:dyDescent="0.25">
      <c r="A64" s="71">
        <v>43724</v>
      </c>
      <c r="B64" s="45">
        <v>98.082905044080704</v>
      </c>
      <c r="C64" s="45">
        <v>100.579690013779</v>
      </c>
      <c r="D64" s="45">
        <v>96.471867465530494</v>
      </c>
      <c r="E64" s="45">
        <v>100.62493565701899</v>
      </c>
      <c r="F64" s="45">
        <v>103.24902546557099</v>
      </c>
      <c r="G64" s="45">
        <v>100.303520372603</v>
      </c>
      <c r="H64" s="45">
        <v>98.521972153801499</v>
      </c>
      <c r="I64" s="45">
        <v>99.587828803923898</v>
      </c>
    </row>
    <row r="65" spans="1:9" x14ac:dyDescent="0.25">
      <c r="A65" s="71">
        <v>43725</v>
      </c>
      <c r="B65" s="45">
        <v>98.582142868661293</v>
      </c>
      <c r="C65" s="45">
        <v>101.87562764075101</v>
      </c>
      <c r="D65" s="45">
        <v>95.992788315284997</v>
      </c>
      <c r="E65" s="45">
        <v>101.3853350844</v>
      </c>
      <c r="F65" s="45">
        <v>103.21943838498601</v>
      </c>
      <c r="G65" s="45">
        <v>100.307593599195</v>
      </c>
      <c r="H65" s="45">
        <v>98.318503990536598</v>
      </c>
      <c r="I65" s="45">
        <v>99.355970162549099</v>
      </c>
    </row>
    <row r="66" spans="1:9" x14ac:dyDescent="0.25">
      <c r="A66" s="71">
        <v>43726</v>
      </c>
      <c r="B66" s="45">
        <v>98.571183282532701</v>
      </c>
      <c r="C66" s="45">
        <v>101.865493658232</v>
      </c>
      <c r="D66" s="45">
        <v>95.981053974130205</v>
      </c>
      <c r="E66" s="45">
        <v>101.372801336809</v>
      </c>
      <c r="F66" s="45">
        <v>103.224282216746</v>
      </c>
      <c r="G66" s="45">
        <v>100.31098073243599</v>
      </c>
      <c r="H66" s="45"/>
      <c r="I66" s="45"/>
    </row>
    <row r="67" spans="1:9" x14ac:dyDescent="0.25">
      <c r="A67" s="71">
        <v>43727</v>
      </c>
      <c r="B67" s="45">
        <v>98.5602298639715</v>
      </c>
      <c r="C67" s="45">
        <v>101.85535967559601</v>
      </c>
      <c r="D67" s="45">
        <v>95.969330599764405</v>
      </c>
      <c r="E67" s="45">
        <v>101.368941916618</v>
      </c>
      <c r="F67" s="45">
        <v>103.228706158116</v>
      </c>
      <c r="G67" s="45">
        <v>100.31450508453401</v>
      </c>
      <c r="H67" s="45"/>
      <c r="I67" s="45"/>
    </row>
    <row r="68" spans="1:9" x14ac:dyDescent="0.25">
      <c r="A68" s="71">
        <v>43728</v>
      </c>
      <c r="B68" s="45">
        <v>98.549276445293799</v>
      </c>
      <c r="C68" s="45">
        <v>101.84523661329899</v>
      </c>
      <c r="D68" s="45">
        <v>95.957607225282104</v>
      </c>
      <c r="E68" s="45">
        <v>101.35640816902701</v>
      </c>
      <c r="F68" s="45">
        <v>103.23375604231801</v>
      </c>
      <c r="G68" s="45">
        <v>100.317949994118</v>
      </c>
      <c r="H68" s="45"/>
      <c r="I68" s="45"/>
    </row>
    <row r="69" spans="1:9" x14ac:dyDescent="0.25">
      <c r="A69" s="71">
        <v>43731</v>
      </c>
      <c r="B69" s="45">
        <v>98.4464647965506</v>
      </c>
      <c r="C69" s="45">
        <v>101.527140945895</v>
      </c>
      <c r="D69" s="45">
        <v>103.495309279417</v>
      </c>
      <c r="E69" s="45">
        <v>100.915638042381</v>
      </c>
      <c r="F69" s="45">
        <v>103.317561573815</v>
      </c>
      <c r="G69" s="45">
        <v>100.321604342898</v>
      </c>
      <c r="H69" s="45">
        <v>98.269918636069605</v>
      </c>
      <c r="I69" s="45">
        <v>99.237275917781503</v>
      </c>
    </row>
    <row r="70" spans="1:9" x14ac:dyDescent="0.25">
      <c r="A70" s="71">
        <v>43732</v>
      </c>
      <c r="B70" s="45">
        <v>97.678208297002101</v>
      </c>
      <c r="C70" s="45">
        <v>100.778700465336</v>
      </c>
      <c r="D70" s="45">
        <v>103.356175087276</v>
      </c>
      <c r="E70" s="45">
        <v>99.929275190690504</v>
      </c>
      <c r="F70" s="45">
        <v>103.433750184719</v>
      </c>
      <c r="G70" s="45">
        <v>100.32483981340199</v>
      </c>
      <c r="H70" s="45">
        <v>97.804299279581798</v>
      </c>
      <c r="I70" s="45">
        <v>98.768028786755195</v>
      </c>
    </row>
    <row r="71" spans="1:9" x14ac:dyDescent="0.25">
      <c r="A71" s="71">
        <v>43733</v>
      </c>
      <c r="B71" s="45">
        <v>97.215740901418002</v>
      </c>
      <c r="C71" s="45">
        <v>100.59818890004</v>
      </c>
      <c r="D71" s="45">
        <v>102.84022597933701</v>
      </c>
      <c r="E71" s="45">
        <v>100.766872386914</v>
      </c>
      <c r="F71" s="45">
        <v>103.49508554989001</v>
      </c>
      <c r="G71" s="45">
        <v>100.32947635860199</v>
      </c>
      <c r="H71" s="45">
        <v>97.621414839755701</v>
      </c>
      <c r="I71" s="45">
        <v>98.589098694035798</v>
      </c>
    </row>
    <row r="72" spans="1:9" x14ac:dyDescent="0.25">
      <c r="A72" s="71">
        <v>43734</v>
      </c>
      <c r="B72" s="45">
        <v>97.831198444706402</v>
      </c>
      <c r="C72" s="45">
        <v>99.4157671666471</v>
      </c>
      <c r="D72" s="45">
        <v>103.52530313259901</v>
      </c>
      <c r="E72" s="45">
        <v>101.01106501359</v>
      </c>
      <c r="F72" s="45">
        <v>103.52065428812099</v>
      </c>
      <c r="G72" s="45">
        <v>100.34058384492501</v>
      </c>
      <c r="H72" s="45">
        <v>98.196982348454199</v>
      </c>
      <c r="I72" s="45">
        <v>99.251495527802007</v>
      </c>
    </row>
    <row r="73" spans="1:9" x14ac:dyDescent="0.25">
      <c r="A73" s="71">
        <v>43735</v>
      </c>
      <c r="B73" s="45">
        <v>100.49432235467199</v>
      </c>
      <c r="C73" s="45">
        <v>99.439234762103297</v>
      </c>
      <c r="D73" s="45">
        <v>103.566241726279</v>
      </c>
      <c r="E73" s="45">
        <v>99.226101969950804</v>
      </c>
      <c r="F73" s="45">
        <v>103.519623279455</v>
      </c>
      <c r="G73" s="45">
        <v>100.344324857928</v>
      </c>
      <c r="H73" s="45">
        <v>99.685496242600493</v>
      </c>
      <c r="I73" s="45">
        <v>100.87193858705</v>
      </c>
    </row>
    <row r="74" spans="1:9" x14ac:dyDescent="0.25">
      <c r="A74" s="71">
        <v>43738</v>
      </c>
      <c r="B74" s="45">
        <v>99.136739862966394</v>
      </c>
      <c r="C74" s="45">
        <v>100.10937712271701</v>
      </c>
      <c r="D74" s="45">
        <v>103.45777035458001</v>
      </c>
      <c r="E74" s="45">
        <v>99.716248317854493</v>
      </c>
      <c r="F74" s="45">
        <v>103.552577589406</v>
      </c>
      <c r="G74" s="45">
        <v>100.35500624449899</v>
      </c>
      <c r="H74" s="45">
        <v>98.863856147043407</v>
      </c>
      <c r="I74" s="45">
        <v>99.907375040347702</v>
      </c>
    </row>
    <row r="75" spans="1:9" x14ac:dyDescent="0.25">
      <c r="A75" s="71">
        <v>43739</v>
      </c>
      <c r="B75" s="45">
        <v>98.925411659874996</v>
      </c>
      <c r="C75" s="45">
        <v>100.529304026975</v>
      </c>
      <c r="D75" s="45">
        <v>102.306806959677</v>
      </c>
      <c r="E75" s="45">
        <v>99.3883755955612</v>
      </c>
      <c r="F75" s="45">
        <v>103.536829403485</v>
      </c>
      <c r="G75" s="45">
        <v>100.358501708484</v>
      </c>
      <c r="H75" s="45">
        <v>98.603103093337296</v>
      </c>
      <c r="I75" s="45">
        <v>99.599283489631503</v>
      </c>
    </row>
    <row r="76" spans="1:9" x14ac:dyDescent="0.25">
      <c r="A76" s="71">
        <v>43740</v>
      </c>
      <c r="B76" s="45">
        <v>98.720608635107098</v>
      </c>
      <c r="C76" s="45">
        <v>99.477248116978402</v>
      </c>
      <c r="D76" s="45">
        <v>101.84869608993201</v>
      </c>
      <c r="E76" s="45">
        <v>98.195842898683594</v>
      </c>
      <c r="F76" s="45">
        <v>103.67070695397</v>
      </c>
      <c r="G76" s="45">
        <v>100.361599960481</v>
      </c>
      <c r="H76" s="45">
        <v>98.210808396688705</v>
      </c>
      <c r="I76" s="45">
        <v>99.092117398744406</v>
      </c>
    </row>
    <row r="77" spans="1:9" x14ac:dyDescent="0.25">
      <c r="A77" s="71">
        <v>43741</v>
      </c>
      <c r="B77" s="45">
        <v>98.427283979020999</v>
      </c>
      <c r="C77" s="45">
        <v>96.383707963046604</v>
      </c>
      <c r="D77" s="45">
        <v>100.452144999173</v>
      </c>
      <c r="E77" s="45">
        <v>98.590309352264697</v>
      </c>
      <c r="F77" s="45">
        <v>103.92100871074901</v>
      </c>
      <c r="G77" s="45">
        <v>100.365442081937</v>
      </c>
      <c r="H77" s="45">
        <v>97.964192088926197</v>
      </c>
      <c r="I77" s="45">
        <v>98.779285978060202</v>
      </c>
    </row>
    <row r="78" spans="1:9" x14ac:dyDescent="0.25">
      <c r="A78" s="71">
        <v>43742</v>
      </c>
      <c r="B78" s="45">
        <v>99.193597726873094</v>
      </c>
      <c r="C78" s="45">
        <v>95.578558676876099</v>
      </c>
      <c r="D78" s="45">
        <v>99.056569942389601</v>
      </c>
      <c r="E78" s="45">
        <v>98.790090545662693</v>
      </c>
      <c r="F78" s="45">
        <v>104.037084056879</v>
      </c>
      <c r="G78" s="45">
        <v>100.36864866456</v>
      </c>
      <c r="H78" s="45">
        <v>98.641241237288298</v>
      </c>
      <c r="I78" s="45">
        <v>99.528185439528897</v>
      </c>
    </row>
    <row r="79" spans="1:9" x14ac:dyDescent="0.25">
      <c r="A79" s="71">
        <v>43745</v>
      </c>
      <c r="B79" s="45">
        <v>99.396235971129499</v>
      </c>
      <c r="C79" s="45">
        <v>96.229317611781894</v>
      </c>
      <c r="D79" s="45">
        <v>98.521451088367002</v>
      </c>
      <c r="E79" s="45">
        <v>97.721902368124603</v>
      </c>
      <c r="F79" s="45">
        <v>104.17772752861499</v>
      </c>
      <c r="G79" s="45">
        <v>100.478633002145</v>
      </c>
      <c r="H79" s="45">
        <v>98.874808241264006</v>
      </c>
      <c r="I79" s="45">
        <v>99.761624037521003</v>
      </c>
    </row>
    <row r="80" spans="1:9" x14ac:dyDescent="0.25">
      <c r="A80" s="71">
        <v>43746</v>
      </c>
      <c r="B80" s="45">
        <v>99.358928972855196</v>
      </c>
      <c r="C80" s="45">
        <v>97.199231477221502</v>
      </c>
      <c r="D80" s="45">
        <v>99.047127636149497</v>
      </c>
      <c r="E80" s="45">
        <v>97.142483512521693</v>
      </c>
      <c r="F80" s="45">
        <v>104.16627167502899</v>
      </c>
      <c r="G80" s="45">
        <v>100.480799611891</v>
      </c>
      <c r="H80" s="45">
        <v>98.550789366359794</v>
      </c>
      <c r="I80" s="45">
        <v>99.424105793936207</v>
      </c>
    </row>
    <row r="81" spans="1:9" x14ac:dyDescent="0.25">
      <c r="A81" s="71">
        <v>43747</v>
      </c>
      <c r="B81" s="45">
        <v>99.422669728053705</v>
      </c>
      <c r="C81" s="45">
        <v>97.000832559075207</v>
      </c>
      <c r="D81" s="45">
        <v>100.307198469876</v>
      </c>
      <c r="E81" s="45">
        <v>97.678268439369305</v>
      </c>
      <c r="F81" s="45">
        <v>104.333255728357</v>
      </c>
      <c r="G81" s="45">
        <v>100.481738476199</v>
      </c>
      <c r="H81" s="45">
        <v>98.547876575379604</v>
      </c>
      <c r="I81" s="45">
        <v>99.396456552203702</v>
      </c>
    </row>
    <row r="82" spans="1:9" x14ac:dyDescent="0.25">
      <c r="A82" s="71">
        <v>43748</v>
      </c>
      <c r="B82" s="45">
        <v>99.6567497112555</v>
      </c>
      <c r="C82" s="45">
        <v>97.263748254510602</v>
      </c>
      <c r="D82" s="45">
        <v>99.753216936718701</v>
      </c>
      <c r="E82" s="45">
        <v>97.513259496656204</v>
      </c>
      <c r="F82" s="45">
        <v>104.253882350517</v>
      </c>
      <c r="G82" s="45">
        <v>100.482446235372</v>
      </c>
      <c r="H82" s="45">
        <v>98.981960114208107</v>
      </c>
      <c r="I82" s="45">
        <v>99.853261524345697</v>
      </c>
    </row>
    <row r="83" spans="1:9" x14ac:dyDescent="0.25">
      <c r="A83" s="71">
        <v>43749</v>
      </c>
      <c r="B83" s="45">
        <v>100.733700190671</v>
      </c>
      <c r="C83" s="45">
        <v>97.201524727628595</v>
      </c>
      <c r="D83" s="45">
        <v>99.471329550258801</v>
      </c>
      <c r="E83" s="45">
        <v>97.935753583209603</v>
      </c>
      <c r="F83" s="45">
        <v>104.08155511890099</v>
      </c>
      <c r="G83" s="45">
        <v>100.483117884374</v>
      </c>
      <c r="H83" s="45">
        <v>100.488222614978</v>
      </c>
      <c r="I83" s="45">
        <v>101.42531841073701</v>
      </c>
    </row>
    <row r="84" spans="1:9" x14ac:dyDescent="0.25">
      <c r="A84" s="71">
        <v>43752</v>
      </c>
      <c r="B84" s="45">
        <v>101.067409410374</v>
      </c>
      <c r="C84" s="45">
        <v>98.609099966939496</v>
      </c>
      <c r="D84" s="45">
        <v>99.2931868990418</v>
      </c>
      <c r="E84" s="45">
        <v>97.773508060257896</v>
      </c>
      <c r="F84" s="45">
        <v>104.024566585431</v>
      </c>
      <c r="G84" s="45">
        <v>100.486938339774</v>
      </c>
      <c r="H84" s="45">
        <v>100.424218886532</v>
      </c>
      <c r="I84" s="45">
        <v>101.348098028335</v>
      </c>
    </row>
    <row r="85" spans="1:9" x14ac:dyDescent="0.25">
      <c r="A85" s="71">
        <v>43753</v>
      </c>
      <c r="B85" s="45">
        <v>101.23671867162901</v>
      </c>
      <c r="C85" s="45">
        <v>98.908718588529197</v>
      </c>
      <c r="D85" s="45">
        <v>100.135701623163</v>
      </c>
      <c r="E85" s="45">
        <v>99.012616088264593</v>
      </c>
      <c r="F85" s="45">
        <v>103.95427839167</v>
      </c>
      <c r="G85" s="45">
        <v>100.48771109723</v>
      </c>
      <c r="H85" s="45">
        <v>100.514243548154</v>
      </c>
      <c r="I85" s="45">
        <v>101.45237516856299</v>
      </c>
    </row>
    <row r="86" spans="1:9" x14ac:dyDescent="0.25">
      <c r="A86" s="71">
        <v>43754</v>
      </c>
      <c r="B86" s="45">
        <v>101.156116065802</v>
      </c>
      <c r="C86" s="45">
        <v>100.22596160357401</v>
      </c>
      <c r="D86" s="45">
        <v>101.055323031615</v>
      </c>
      <c r="E86" s="45">
        <v>99.7301965616643</v>
      </c>
      <c r="F86" s="45">
        <v>103.80841183231701</v>
      </c>
      <c r="G86" s="45">
        <v>100.48863551754</v>
      </c>
      <c r="H86" s="45">
        <v>100.71079868741801</v>
      </c>
      <c r="I86" s="45">
        <v>101.71129056788</v>
      </c>
    </row>
    <row r="87" spans="1:9" x14ac:dyDescent="0.25">
      <c r="A87" s="71">
        <v>43755</v>
      </c>
      <c r="B87" s="45">
        <v>101.879165043589</v>
      </c>
      <c r="C87" s="45">
        <v>100.06201604229901</v>
      </c>
      <c r="D87" s="45">
        <v>101.436272383668</v>
      </c>
      <c r="E87" s="45">
        <v>99.343505153548904</v>
      </c>
      <c r="F87" s="45">
        <v>103.413515772671</v>
      </c>
      <c r="G87" s="45">
        <v>100.48960326984501</v>
      </c>
      <c r="H87" s="45">
        <v>101.17125269444701</v>
      </c>
      <c r="I87" s="45">
        <v>102.175797828822</v>
      </c>
    </row>
    <row r="88" spans="1:9" x14ac:dyDescent="0.25">
      <c r="A88" s="71">
        <v>43756</v>
      </c>
      <c r="B88" s="45">
        <v>101.989149454632</v>
      </c>
      <c r="C88" s="45">
        <v>99.268234725808696</v>
      </c>
      <c r="D88" s="45">
        <v>101.94825155578999</v>
      </c>
      <c r="E88" s="45">
        <v>97.839989381027394</v>
      </c>
      <c r="F88" s="45">
        <v>102.96004344523</v>
      </c>
      <c r="G88" s="45">
        <v>100.49070824089</v>
      </c>
      <c r="H88" s="45">
        <v>101.513408548082</v>
      </c>
      <c r="I88" s="45">
        <v>102.545705183991</v>
      </c>
    </row>
    <row r="89" spans="1:9" x14ac:dyDescent="0.25">
      <c r="A89" s="71">
        <v>43759</v>
      </c>
      <c r="B89" s="45">
        <v>98.060184101341306</v>
      </c>
      <c r="C89" s="45">
        <v>100.185523955384</v>
      </c>
      <c r="D89" s="45">
        <v>103.560319722397</v>
      </c>
      <c r="E89" s="45">
        <v>100.288379239501</v>
      </c>
      <c r="F89" s="45">
        <v>102.56303470837901</v>
      </c>
      <c r="G89" s="45">
        <v>100.491943208617</v>
      </c>
      <c r="H89" s="45">
        <v>96.638211934594395</v>
      </c>
      <c r="I89" s="45">
        <v>97.418943285592803</v>
      </c>
    </row>
    <row r="90" spans="1:9" x14ac:dyDescent="0.25">
      <c r="A90" s="71">
        <v>43760</v>
      </c>
      <c r="B90" s="45">
        <v>97.945919469231697</v>
      </c>
      <c r="C90" s="45">
        <v>101.32067197049</v>
      </c>
      <c r="D90" s="45">
        <v>103.564223858411</v>
      </c>
      <c r="E90" s="45">
        <v>100.59642091253799</v>
      </c>
      <c r="F90" s="45">
        <v>101.89642279769799</v>
      </c>
      <c r="G90" s="45">
        <v>100.492614857503</v>
      </c>
      <c r="H90" s="45">
        <v>97.693457871326203</v>
      </c>
      <c r="I90" s="45">
        <v>98.604503271635593</v>
      </c>
    </row>
    <row r="91" spans="1:9" x14ac:dyDescent="0.25">
      <c r="A91" s="71">
        <v>43761</v>
      </c>
      <c r="B91" s="45">
        <v>97.510946634458406</v>
      </c>
      <c r="C91" s="45">
        <v>100.90390101552499</v>
      </c>
      <c r="D91" s="45">
        <v>103.904870683677</v>
      </c>
      <c r="E91" s="45">
        <v>100.291967001278</v>
      </c>
      <c r="F91" s="45">
        <v>101.375444837613</v>
      </c>
      <c r="G91" s="45">
        <v>100.479311873089</v>
      </c>
      <c r="H91" s="45">
        <v>96.034798143664403</v>
      </c>
      <c r="I91" s="45">
        <v>96.955028508324204</v>
      </c>
    </row>
    <row r="92" spans="1:9" x14ac:dyDescent="0.25">
      <c r="A92" s="71">
        <v>43762</v>
      </c>
      <c r="B92" s="45">
        <v>97.743805459351293</v>
      </c>
      <c r="C92" s="45">
        <v>100.32103321200699</v>
      </c>
      <c r="D92" s="45">
        <v>103.104138987255</v>
      </c>
      <c r="E92" s="45">
        <v>100.97320147987899</v>
      </c>
      <c r="F92" s="45">
        <v>101.627254019259</v>
      </c>
      <c r="G92" s="45">
        <v>100.481211267761</v>
      </c>
      <c r="H92" s="45">
        <v>97.7024292676942</v>
      </c>
      <c r="I92" s="45">
        <v>98.734257213072894</v>
      </c>
    </row>
    <row r="93" spans="1:9" x14ac:dyDescent="0.25">
      <c r="A93" s="71">
        <v>43763</v>
      </c>
      <c r="B93" s="45">
        <v>97.678269971627699</v>
      </c>
      <c r="C93" s="45">
        <v>101.17910198064099</v>
      </c>
      <c r="D93" s="45">
        <v>103.683003903599</v>
      </c>
      <c r="E93" s="45">
        <v>101.425044020405</v>
      </c>
      <c r="F93" s="45">
        <v>101.60404336534</v>
      </c>
      <c r="G93" s="45">
        <v>100.482908445527</v>
      </c>
      <c r="H93" s="45">
        <v>96.763112414395394</v>
      </c>
      <c r="I93" s="45">
        <v>97.765151290805093</v>
      </c>
    </row>
    <row r="94" spans="1:9" x14ac:dyDescent="0.25">
      <c r="A94" s="71">
        <v>43766</v>
      </c>
      <c r="B94" s="45">
        <v>97.714380481746005</v>
      </c>
      <c r="C94" s="45">
        <v>101.707772633643</v>
      </c>
      <c r="D94" s="45">
        <v>103.636856139754</v>
      </c>
      <c r="E94" s="45">
        <v>101.912445683614</v>
      </c>
      <c r="F94" s="45">
        <v>101.404330892023</v>
      </c>
      <c r="G94" s="45">
        <v>100.48750888044</v>
      </c>
      <c r="H94" s="45">
        <v>96.721440083929295</v>
      </c>
      <c r="I94" s="45">
        <v>97.764558807015405</v>
      </c>
    </row>
    <row r="95" spans="1:9" x14ac:dyDescent="0.25">
      <c r="A95" s="71">
        <v>43767</v>
      </c>
      <c r="B95" s="45">
        <v>96.347226083744303</v>
      </c>
      <c r="C95" s="45">
        <v>102.45826611923999</v>
      </c>
      <c r="D95" s="45">
        <v>104.930660462473</v>
      </c>
      <c r="E95" s="45">
        <v>101.68108656548399</v>
      </c>
      <c r="F95" s="45">
        <v>101.09507286502</v>
      </c>
      <c r="G95" s="45">
        <v>100.489415497053</v>
      </c>
      <c r="H95" s="45">
        <v>95.293861778453007</v>
      </c>
      <c r="I95" s="45">
        <v>96.388416547793895</v>
      </c>
    </row>
    <row r="96" spans="1:9" x14ac:dyDescent="0.25">
      <c r="A96" s="71">
        <v>43768</v>
      </c>
      <c r="B96" s="45">
        <v>93.105137523380094</v>
      </c>
      <c r="C96" s="45">
        <v>103.86318774044</v>
      </c>
      <c r="D96" s="45">
        <v>106.94326446089001</v>
      </c>
      <c r="E96" s="45">
        <v>102.99777643079899</v>
      </c>
      <c r="F96" s="45">
        <v>100.746519723558</v>
      </c>
      <c r="G96" s="45">
        <v>100.48657001613201</v>
      </c>
      <c r="H96" s="45">
        <v>92.4114026060561</v>
      </c>
      <c r="I96" s="45">
        <v>93.443969799089203</v>
      </c>
    </row>
    <row r="97" spans="1:9" x14ac:dyDescent="0.25">
      <c r="A97" s="71">
        <v>43769</v>
      </c>
      <c r="B97" s="45">
        <v>93.095053717377596</v>
      </c>
      <c r="C97" s="45">
        <v>103.852857193444</v>
      </c>
      <c r="D97" s="45">
        <v>106.930192185449</v>
      </c>
      <c r="E97" s="45">
        <v>102.98499912757001</v>
      </c>
      <c r="F97" s="45">
        <v>100.74599798000401</v>
      </c>
      <c r="G97" s="45">
        <v>100.487443882157</v>
      </c>
      <c r="H97" s="45"/>
      <c r="I97" s="45"/>
    </row>
    <row r="98" spans="1:9" x14ac:dyDescent="0.25">
      <c r="A98" s="71">
        <v>43770</v>
      </c>
      <c r="B98" s="45">
        <v>93.085080925840899</v>
      </c>
      <c r="C98" s="45">
        <v>103.842526646447</v>
      </c>
      <c r="D98" s="45">
        <v>106.917130876915</v>
      </c>
      <c r="E98" s="45">
        <v>102.993148873793</v>
      </c>
      <c r="F98" s="45">
        <v>100.746262371307</v>
      </c>
      <c r="G98" s="45">
        <v>100.48815164133001</v>
      </c>
      <c r="H98" s="45"/>
      <c r="I98" s="45"/>
    </row>
    <row r="99" spans="1:9" x14ac:dyDescent="0.25">
      <c r="A99" s="71">
        <v>43773</v>
      </c>
      <c r="B99" s="45">
        <v>94.166034090332701</v>
      </c>
      <c r="C99" s="45">
        <v>104.114659024286</v>
      </c>
      <c r="D99" s="45">
        <v>107.750499394955</v>
      </c>
      <c r="E99" s="45">
        <v>104.21786838420699</v>
      </c>
      <c r="F99" s="45">
        <v>100.409485253855</v>
      </c>
      <c r="G99" s="45">
        <v>100.490361583419</v>
      </c>
      <c r="H99" s="45">
        <v>93.387653649668195</v>
      </c>
      <c r="I99" s="45">
        <v>94.563764088787096</v>
      </c>
    </row>
    <row r="100" spans="1:9" x14ac:dyDescent="0.25">
      <c r="A100" s="71">
        <v>43774</v>
      </c>
      <c r="B100" s="45">
        <v>92.682684643426896</v>
      </c>
      <c r="C100" s="45">
        <v>106.109513844131</v>
      </c>
      <c r="D100" s="45">
        <v>109.146622785367</v>
      </c>
      <c r="E100" s="45">
        <v>105.091071540955</v>
      </c>
      <c r="F100" s="45">
        <v>100.18736863194501</v>
      </c>
      <c r="G100" s="45">
        <v>100.49191432038801</v>
      </c>
      <c r="H100" s="45">
        <v>92.121055595460305</v>
      </c>
      <c r="I100" s="45">
        <v>93.414740600856007</v>
      </c>
    </row>
    <row r="101" spans="1:9" x14ac:dyDescent="0.25">
      <c r="A101" s="71">
        <v>43775</v>
      </c>
      <c r="B101" s="45">
        <v>89.958996222820105</v>
      </c>
      <c r="C101" s="45">
        <v>105.776555730146</v>
      </c>
      <c r="D101" s="45">
        <v>108.81557179964101</v>
      </c>
      <c r="E101" s="45">
        <v>104.908273669309</v>
      </c>
      <c r="F101" s="45">
        <v>100.232991113211</v>
      </c>
      <c r="G101" s="45">
        <v>100.493438169244</v>
      </c>
      <c r="H101" s="45">
        <v>89.652523447992294</v>
      </c>
      <c r="I101" s="45">
        <v>90.848298485390799</v>
      </c>
    </row>
    <row r="102" spans="1:9" x14ac:dyDescent="0.25">
      <c r="A102" s="71">
        <v>43776</v>
      </c>
      <c r="B102" s="45">
        <v>90.514135954086697</v>
      </c>
      <c r="C102" s="45">
        <v>105.28111536707701</v>
      </c>
      <c r="D102" s="45">
        <v>108.528562976513</v>
      </c>
      <c r="E102" s="45">
        <v>105.400911778677</v>
      </c>
      <c r="F102" s="45">
        <v>100.215688255499</v>
      </c>
      <c r="G102" s="45">
        <v>100.493445391417</v>
      </c>
      <c r="H102" s="45">
        <v>90.903508942225002</v>
      </c>
      <c r="I102" s="45">
        <v>92.284874087432399</v>
      </c>
    </row>
    <row r="103" spans="1:9" x14ac:dyDescent="0.25">
      <c r="A103" s="71">
        <v>43777</v>
      </c>
      <c r="B103" s="45">
        <v>91.809858767548604</v>
      </c>
      <c r="C103" s="45">
        <v>106.925921897637</v>
      </c>
      <c r="D103" s="45">
        <v>108.29503862198899</v>
      </c>
      <c r="E103" s="45">
        <v>105.205833082553</v>
      </c>
      <c r="F103" s="45">
        <v>100.55446542531701</v>
      </c>
      <c r="G103" s="45">
        <v>100.49449258612</v>
      </c>
      <c r="H103" s="45">
        <v>91.149115482461596</v>
      </c>
      <c r="I103" s="45">
        <v>92.634834489668705</v>
      </c>
    </row>
    <row r="104" spans="1:9" x14ac:dyDescent="0.25">
      <c r="A104" s="71">
        <v>43780</v>
      </c>
      <c r="B104" s="45">
        <v>90.450888596125907</v>
      </c>
      <c r="C104" s="45">
        <v>108.31063015468</v>
      </c>
      <c r="D104" s="45">
        <v>109.455696556601</v>
      </c>
      <c r="E104" s="45">
        <v>106.328530884581</v>
      </c>
      <c r="F104" s="45">
        <v>100.565931730787</v>
      </c>
      <c r="G104" s="45">
        <v>100.512034903746</v>
      </c>
      <c r="H104" s="45">
        <v>89.726586014730898</v>
      </c>
      <c r="I104" s="45">
        <v>91.255334822460995</v>
      </c>
    </row>
    <row r="105" spans="1:9" x14ac:dyDescent="0.25">
      <c r="A105" s="71">
        <v>43781</v>
      </c>
      <c r="B105" s="45">
        <v>87.744666437502005</v>
      </c>
      <c r="C105" s="45">
        <v>112.18451973004299</v>
      </c>
      <c r="D105" s="45">
        <v>113.300228600274</v>
      </c>
      <c r="E105" s="45">
        <v>108.92425316723499</v>
      </c>
      <c r="F105" s="45">
        <v>99.873978571500601</v>
      </c>
      <c r="G105" s="45">
        <v>100.518188075745</v>
      </c>
      <c r="H105" s="45">
        <v>88.195778394932901</v>
      </c>
      <c r="I105" s="45">
        <v>89.7999972350663</v>
      </c>
    </row>
    <row r="106" spans="1:9" x14ac:dyDescent="0.25">
      <c r="A106" s="71">
        <v>43782</v>
      </c>
      <c r="B106" s="45">
        <v>86.960689068771899</v>
      </c>
      <c r="C106" s="45">
        <v>113.461772826733</v>
      </c>
      <c r="D106" s="45">
        <v>114.10779253463301</v>
      </c>
      <c r="E106" s="45">
        <v>109.349510673434</v>
      </c>
      <c r="F106" s="45">
        <v>98.627970278495894</v>
      </c>
      <c r="G106" s="45">
        <v>100.524435134139</v>
      </c>
      <c r="H106" s="45">
        <v>85.661222983850195</v>
      </c>
      <c r="I106" s="45">
        <v>87.126513055525706</v>
      </c>
    </row>
    <row r="107" spans="1:9" x14ac:dyDescent="0.25">
      <c r="A107" s="71">
        <v>43783</v>
      </c>
      <c r="B107" s="45">
        <v>87.567320968955798</v>
      </c>
      <c r="C107" s="45">
        <v>113.931288540247</v>
      </c>
      <c r="D107" s="45">
        <v>115.006895296159</v>
      </c>
      <c r="E107" s="45">
        <v>110.689619349781</v>
      </c>
      <c r="F107" s="45">
        <v>94.788433438167004</v>
      </c>
      <c r="G107" s="45">
        <v>100.525922872941</v>
      </c>
      <c r="H107" s="45">
        <v>87.108297570841401</v>
      </c>
      <c r="I107" s="45">
        <v>88.843530966201797</v>
      </c>
    </row>
    <row r="108" spans="1:9" x14ac:dyDescent="0.25">
      <c r="A108" s="71">
        <v>43784</v>
      </c>
      <c r="B108" s="45">
        <v>93.998420882155202</v>
      </c>
      <c r="C108" s="45">
        <v>111.354952787515</v>
      </c>
      <c r="D108" s="45">
        <v>112.64160306449</v>
      </c>
      <c r="E108" s="45">
        <v>109.546659592306</v>
      </c>
      <c r="F108" s="45">
        <v>97.012786217383095</v>
      </c>
      <c r="G108" s="45">
        <v>100.532877690508</v>
      </c>
      <c r="H108" s="45">
        <v>94.141445132670896</v>
      </c>
      <c r="I108" s="45">
        <v>96.029766383697293</v>
      </c>
    </row>
    <row r="109" spans="1:9" x14ac:dyDescent="0.25">
      <c r="A109" s="71">
        <v>43787</v>
      </c>
      <c r="B109" s="45">
        <v>94.342263247701297</v>
      </c>
      <c r="C109" s="45">
        <v>110.642625540262</v>
      </c>
      <c r="D109" s="45">
        <v>111.08137436560401</v>
      </c>
      <c r="E109" s="45">
        <v>108.37148491852</v>
      </c>
      <c r="F109" s="45">
        <v>97.984375447733299</v>
      </c>
      <c r="G109" s="45">
        <v>100.553027161979</v>
      </c>
      <c r="H109" s="45">
        <v>93.333165038726307</v>
      </c>
      <c r="I109" s="45">
        <v>95.115761450259001</v>
      </c>
    </row>
    <row r="110" spans="1:9" x14ac:dyDescent="0.25">
      <c r="A110" s="71">
        <v>43788</v>
      </c>
      <c r="B110" s="45">
        <v>93.672945228638099</v>
      </c>
      <c r="C110" s="45">
        <v>111.31721243856001</v>
      </c>
      <c r="D110" s="45">
        <v>112.44115419848799</v>
      </c>
      <c r="E110" s="45">
        <v>109.599145831657</v>
      </c>
      <c r="F110" s="45">
        <v>98.173339919536403</v>
      </c>
      <c r="G110" s="45">
        <v>100.558884230559</v>
      </c>
      <c r="H110" s="45">
        <v>92.8697982407175</v>
      </c>
      <c r="I110" s="45">
        <v>94.644736868212902</v>
      </c>
    </row>
    <row r="111" spans="1:9" x14ac:dyDescent="0.25">
      <c r="A111" s="71">
        <v>43789</v>
      </c>
      <c r="B111" s="45">
        <v>93.690016773063704</v>
      </c>
      <c r="C111" s="45">
        <v>112.85692258039499</v>
      </c>
      <c r="D111" s="45">
        <v>114.691175720771</v>
      </c>
      <c r="E111" s="45">
        <v>110.79707422247201</v>
      </c>
      <c r="F111" s="45">
        <v>97.861961963004404</v>
      </c>
      <c r="G111" s="45">
        <v>100.56125305732699</v>
      </c>
      <c r="H111" s="45">
        <v>92.704662407515599</v>
      </c>
      <c r="I111" s="45">
        <v>94.527622580062598</v>
      </c>
    </row>
    <row r="112" spans="1:9" x14ac:dyDescent="0.25">
      <c r="A112" s="71">
        <v>43790</v>
      </c>
      <c r="B112" s="45">
        <v>93.193578977719895</v>
      </c>
      <c r="C112" s="45">
        <v>112.282212196034</v>
      </c>
      <c r="D112" s="45">
        <v>114.29389699117699</v>
      </c>
      <c r="E112" s="45">
        <v>110.69638270244501</v>
      </c>
      <c r="F112" s="45">
        <v>97.499280792195293</v>
      </c>
      <c r="G112" s="45">
        <v>100.569175627315</v>
      </c>
      <c r="H112" s="45">
        <v>91.953201157390097</v>
      </c>
      <c r="I112" s="45">
        <v>93.698935306747401</v>
      </c>
    </row>
    <row r="113" spans="1:9" x14ac:dyDescent="0.25">
      <c r="A113" s="71">
        <v>43791</v>
      </c>
      <c r="B113" s="45">
        <v>92.519814216298997</v>
      </c>
      <c r="C113" s="45">
        <v>111.935188813251</v>
      </c>
      <c r="D113" s="45">
        <v>113.825598081341</v>
      </c>
      <c r="E113" s="45">
        <v>111.81293540843799</v>
      </c>
      <c r="F113" s="45">
        <v>97.337681511533404</v>
      </c>
      <c r="G113" s="45">
        <v>100.576224331395</v>
      </c>
      <c r="H113" s="45">
        <v>91.694545313366703</v>
      </c>
      <c r="I113" s="45">
        <v>93.437649972387604</v>
      </c>
    </row>
    <row r="114" spans="1:9" x14ac:dyDescent="0.25">
      <c r="A114" s="71">
        <v>43794</v>
      </c>
      <c r="B114" s="45">
        <v>91.660507424501702</v>
      </c>
      <c r="C114" s="45">
        <v>111.51793736766599</v>
      </c>
      <c r="D114" s="45">
        <v>114.182958117686</v>
      </c>
      <c r="E114" s="45">
        <v>112.21050251251999</v>
      </c>
      <c r="F114" s="45">
        <v>97.5384237138787</v>
      </c>
      <c r="G114" s="45">
        <v>100.595954924938</v>
      </c>
      <c r="H114" s="45">
        <v>90.335786550771402</v>
      </c>
      <c r="I114" s="45">
        <v>91.829056588234394</v>
      </c>
    </row>
    <row r="115" spans="1:9" x14ac:dyDescent="0.25">
      <c r="A115" s="71">
        <v>43795</v>
      </c>
      <c r="B115" s="45">
        <v>89.588374722399706</v>
      </c>
      <c r="C115" s="45">
        <v>112.33618002163701</v>
      </c>
      <c r="D115" s="45">
        <v>114.59287045558401</v>
      </c>
      <c r="E115" s="45">
        <v>112.013756396947</v>
      </c>
      <c r="F115" s="45">
        <v>97.591072561452194</v>
      </c>
      <c r="G115" s="45">
        <v>100.60292418662</v>
      </c>
      <c r="H115" s="45">
        <v>88.725673340260997</v>
      </c>
      <c r="I115" s="45">
        <v>90.110458720708294</v>
      </c>
    </row>
    <row r="116" spans="1:9" x14ac:dyDescent="0.25">
      <c r="A116" s="71">
        <v>43796</v>
      </c>
      <c r="B116" s="45">
        <v>89.608974056900493</v>
      </c>
      <c r="C116" s="45">
        <v>114.703786309343</v>
      </c>
      <c r="D116" s="45">
        <v>117.01092335558501</v>
      </c>
      <c r="E116" s="45">
        <v>114.215002858546</v>
      </c>
      <c r="F116" s="45">
        <v>97.555318306200206</v>
      </c>
      <c r="G116" s="45">
        <v>100.608124050312</v>
      </c>
      <c r="H116" s="45">
        <v>89.234285492449999</v>
      </c>
      <c r="I116" s="45">
        <v>90.791222550673396</v>
      </c>
    </row>
    <row r="117" spans="1:9" x14ac:dyDescent="0.25">
      <c r="A117" s="71">
        <v>43797</v>
      </c>
      <c r="B117" s="45">
        <v>88.151022232719697</v>
      </c>
      <c r="C117" s="45">
        <v>118.03335652791399</v>
      </c>
      <c r="D117" s="45">
        <v>121.127374079311</v>
      </c>
      <c r="E117" s="45">
        <v>116.822902922868</v>
      </c>
      <c r="F117" s="45">
        <v>97.464249000418903</v>
      </c>
      <c r="G117" s="45">
        <v>100.612962812302</v>
      </c>
      <c r="H117" s="45">
        <v>87.847214400884695</v>
      </c>
      <c r="I117" s="45">
        <v>89.280783974565594</v>
      </c>
    </row>
    <row r="118" spans="1:9" x14ac:dyDescent="0.25">
      <c r="A118" s="71">
        <v>43798</v>
      </c>
      <c r="B118" s="45">
        <v>88.068594057112904</v>
      </c>
      <c r="C118" s="45">
        <v>115.231332177529</v>
      </c>
      <c r="D118" s="45">
        <v>117.962084918283</v>
      </c>
      <c r="E118" s="45">
        <v>114.24089469609299</v>
      </c>
      <c r="F118" s="45">
        <v>97.531188522116295</v>
      </c>
      <c r="G118" s="45">
        <v>100.60902680433399</v>
      </c>
      <c r="H118" s="45">
        <v>88.229722119751401</v>
      </c>
      <c r="I118" s="45">
        <v>89.670045799110099</v>
      </c>
    </row>
    <row r="119" spans="1:9" x14ac:dyDescent="0.25">
      <c r="A119" s="71">
        <v>43801</v>
      </c>
      <c r="B119" s="45">
        <v>87.564107719459599</v>
      </c>
      <c r="C119" s="45">
        <v>114.688902022317</v>
      </c>
      <c r="D119" s="45">
        <v>116.44225744600401</v>
      </c>
      <c r="E119" s="45">
        <v>113.092127073556</v>
      </c>
      <c r="F119" s="45">
        <v>97.210530420881696</v>
      </c>
      <c r="G119" s="45">
        <v>100.626561900019</v>
      </c>
      <c r="H119" s="45">
        <v>87.441598539822706</v>
      </c>
      <c r="I119" s="45">
        <v>88.866637832485097</v>
      </c>
    </row>
    <row r="120" spans="1:9" x14ac:dyDescent="0.25">
      <c r="A120" s="71">
        <v>43802</v>
      </c>
      <c r="B120" s="45">
        <v>86.952578851720304</v>
      </c>
      <c r="C120" s="45">
        <v>113.290423342842</v>
      </c>
      <c r="D120" s="45">
        <v>115.62772967363701</v>
      </c>
      <c r="E120" s="45">
        <v>112.50827737886</v>
      </c>
      <c r="F120" s="45">
        <v>97.050514501752303</v>
      </c>
      <c r="G120" s="45">
        <v>100.61863933003001</v>
      </c>
      <c r="H120" s="45">
        <v>87.2549468901707</v>
      </c>
      <c r="I120" s="45">
        <v>88.705284757656003</v>
      </c>
    </row>
    <row r="121" spans="1:9" x14ac:dyDescent="0.25">
      <c r="A121" s="71">
        <v>43803</v>
      </c>
      <c r="B121" s="45">
        <v>88.445839415537193</v>
      </c>
      <c r="C121" s="45">
        <v>111.687288447749</v>
      </c>
      <c r="D121" s="45">
        <v>115.230078077177</v>
      </c>
      <c r="E121" s="45">
        <v>112.098363877623</v>
      </c>
      <c r="F121" s="45">
        <v>96.8193629289744</v>
      </c>
      <c r="G121" s="45">
        <v>100.62333365134</v>
      </c>
      <c r="H121" s="45">
        <v>89.903373012086405</v>
      </c>
      <c r="I121" s="45">
        <v>91.735839144559606</v>
      </c>
    </row>
    <row r="122" spans="1:9" x14ac:dyDescent="0.25">
      <c r="A122" s="71">
        <v>43804</v>
      </c>
      <c r="B122" s="45">
        <v>91.0483248054516</v>
      </c>
      <c r="C122" s="45">
        <v>111.465301811462</v>
      </c>
      <c r="D122" s="45">
        <v>113.86367437313299</v>
      </c>
      <c r="E122" s="45">
        <v>111.398703478393</v>
      </c>
      <c r="F122" s="45">
        <v>96.764090858981902</v>
      </c>
      <c r="G122" s="45">
        <v>100.629544599564</v>
      </c>
      <c r="H122" s="45">
        <v>91.6718255432788</v>
      </c>
      <c r="I122" s="45">
        <v>93.543704563984605</v>
      </c>
    </row>
    <row r="123" spans="1:9" x14ac:dyDescent="0.25">
      <c r="A123" s="71">
        <v>43805</v>
      </c>
      <c r="B123" s="45">
        <v>91.472609422635301</v>
      </c>
      <c r="C123" s="45">
        <v>110.176418659277</v>
      </c>
      <c r="D123" s="45">
        <v>112.386079562129</v>
      </c>
      <c r="E123" s="45">
        <v>111.756430501118</v>
      </c>
      <c r="F123" s="45">
        <v>96.823130851378707</v>
      </c>
      <c r="G123" s="45">
        <v>100.632166197407</v>
      </c>
      <c r="H123" s="45">
        <v>91.474299473688006</v>
      </c>
      <c r="I123" s="45">
        <v>93.281826745835104</v>
      </c>
    </row>
    <row r="124" spans="1:9" x14ac:dyDescent="0.25">
      <c r="A124" s="71">
        <v>43808</v>
      </c>
      <c r="B124" s="45">
        <v>90.910740986466394</v>
      </c>
      <c r="C124" s="45">
        <v>109.99862623389301</v>
      </c>
      <c r="D124" s="45">
        <v>111.554849545471</v>
      </c>
      <c r="E124" s="45">
        <v>110.497247868218</v>
      </c>
      <c r="F124" s="45">
        <v>96.848833544994704</v>
      </c>
      <c r="G124" s="45">
        <v>100.641251514666</v>
      </c>
      <c r="H124" s="45">
        <v>91.9179369672202</v>
      </c>
      <c r="I124" s="45">
        <v>93.787807869492099</v>
      </c>
    </row>
    <row r="125" spans="1:9" x14ac:dyDescent="0.25">
      <c r="A125" s="71">
        <v>43809</v>
      </c>
      <c r="B125" s="45">
        <v>91.461884200223693</v>
      </c>
      <c r="C125" s="45">
        <v>110.739258742891</v>
      </c>
      <c r="D125" s="45">
        <v>112.20958191203</v>
      </c>
      <c r="E125" s="45">
        <v>111.678052424337</v>
      </c>
      <c r="F125" s="45">
        <v>96.814697099965997</v>
      </c>
      <c r="G125" s="45">
        <v>100.64242870605101</v>
      </c>
      <c r="H125" s="45">
        <v>92.157446064869902</v>
      </c>
      <c r="I125" s="45">
        <v>94.000509536010199</v>
      </c>
    </row>
    <row r="126" spans="1:9" x14ac:dyDescent="0.25">
      <c r="A126" s="71">
        <v>43810</v>
      </c>
      <c r="B126" s="45">
        <v>91.875283240922698</v>
      </c>
      <c r="C126" s="45">
        <v>110.042951487587</v>
      </c>
      <c r="D126" s="45">
        <v>111.792256102548</v>
      </c>
      <c r="E126" s="45">
        <v>112.166053609108</v>
      </c>
      <c r="F126" s="45">
        <v>97.034030094509902</v>
      </c>
      <c r="G126" s="45">
        <v>100.64495641761501</v>
      </c>
      <c r="H126" s="45">
        <v>92.624774258700199</v>
      </c>
      <c r="I126" s="45">
        <v>94.457314508152194</v>
      </c>
    </row>
    <row r="127" spans="1:9" x14ac:dyDescent="0.25">
      <c r="A127" s="71">
        <v>43811</v>
      </c>
      <c r="B127" s="45">
        <v>92.081535620032795</v>
      </c>
      <c r="C127" s="45">
        <v>110.081620056997</v>
      </c>
      <c r="D127" s="45">
        <v>111.48146056360601</v>
      </c>
      <c r="E127" s="45">
        <v>112.685595248593</v>
      </c>
      <c r="F127" s="45">
        <v>97.459726512199296</v>
      </c>
      <c r="G127" s="45">
        <v>100.660310459323</v>
      </c>
      <c r="H127" s="45">
        <v>93.244577354053007</v>
      </c>
      <c r="I127" s="45">
        <v>95.101541840238497</v>
      </c>
    </row>
    <row r="128" spans="1:9" x14ac:dyDescent="0.25">
      <c r="A128" s="71">
        <v>43812</v>
      </c>
      <c r="B128" s="45">
        <v>93.357991271303007</v>
      </c>
      <c r="C128" s="45">
        <v>110.580227289582</v>
      </c>
      <c r="D128" s="45">
        <v>111.978623759234</v>
      </c>
      <c r="E128" s="45">
        <v>113.14642124518301</v>
      </c>
      <c r="F128" s="45">
        <v>97.796249157050596</v>
      </c>
      <c r="G128" s="45">
        <v>100.663069275906</v>
      </c>
      <c r="H128" s="45">
        <v>94.543254946940607</v>
      </c>
      <c r="I128" s="45">
        <v>96.482423969544499</v>
      </c>
    </row>
    <row r="129" spans="1:9" x14ac:dyDescent="0.25">
      <c r="A129" s="71">
        <v>43815</v>
      </c>
      <c r="B129" s="45">
        <v>93.515650190296597</v>
      </c>
      <c r="C129" s="45">
        <v>110.973901937134</v>
      </c>
      <c r="D129" s="45">
        <v>111.150606977986</v>
      </c>
      <c r="E129" s="45">
        <v>113.35444585990599</v>
      </c>
      <c r="F129" s="45">
        <v>98.186084560584305</v>
      </c>
      <c r="G129" s="45">
        <v>100.67102795594801</v>
      </c>
      <c r="H129" s="45">
        <v>94.427481212536804</v>
      </c>
      <c r="I129" s="45">
        <v>96.304876338806906</v>
      </c>
    </row>
    <row r="130" spans="1:9" x14ac:dyDescent="0.25">
      <c r="A130" s="71">
        <v>43816</v>
      </c>
      <c r="B130" s="45">
        <v>92.286819706903799</v>
      </c>
      <c r="C130" s="45">
        <v>110.97662107693</v>
      </c>
      <c r="D130" s="45">
        <v>110.89482027548399</v>
      </c>
      <c r="E130" s="45">
        <v>113.545196759747</v>
      </c>
      <c r="F130" s="45">
        <v>99.097167008323595</v>
      </c>
      <c r="G130" s="45">
        <v>100.67437897913599</v>
      </c>
      <c r="H130" s="45">
        <v>93.282793172402293</v>
      </c>
      <c r="I130" s="45">
        <v>95.087322230218007</v>
      </c>
    </row>
    <row r="131" spans="1:9" x14ac:dyDescent="0.25">
      <c r="A131" s="71">
        <v>43817</v>
      </c>
      <c r="B131" s="45">
        <v>90.788625170825995</v>
      </c>
      <c r="C131" s="45">
        <v>109.46677779103599</v>
      </c>
      <c r="D131" s="45">
        <v>110.45155828213301</v>
      </c>
      <c r="E131" s="45">
        <v>113.617692031316</v>
      </c>
      <c r="F131" s="45">
        <v>99.326122288359301</v>
      </c>
      <c r="G131" s="45">
        <v>100.678293321049</v>
      </c>
      <c r="H131" s="45">
        <v>91.910829757107393</v>
      </c>
      <c r="I131" s="45">
        <v>93.598015574505595</v>
      </c>
    </row>
    <row r="132" spans="1:9" x14ac:dyDescent="0.25">
      <c r="A132" s="71">
        <v>43818</v>
      </c>
      <c r="B132" s="45">
        <v>90.859267319901804</v>
      </c>
      <c r="C132" s="45">
        <v>109.224424907472</v>
      </c>
      <c r="D132" s="45">
        <v>110.652906415286</v>
      </c>
      <c r="E132" s="45">
        <v>113.83129032305401</v>
      </c>
      <c r="F132" s="45">
        <v>99.460087613784694</v>
      </c>
      <c r="G132" s="45">
        <v>100.67890719382601</v>
      </c>
      <c r="H132" s="45">
        <v>92.130609550047694</v>
      </c>
      <c r="I132" s="45">
        <v>93.865620735334204</v>
      </c>
    </row>
    <row r="133" spans="1:9" x14ac:dyDescent="0.25">
      <c r="A133" s="71">
        <v>43819</v>
      </c>
      <c r="B133" s="45">
        <v>90.752175450092196</v>
      </c>
      <c r="C133" s="45">
        <v>108.412494152202</v>
      </c>
      <c r="D133" s="45">
        <v>110.28253990365199</v>
      </c>
      <c r="E133" s="45">
        <v>113.800939544104</v>
      </c>
      <c r="F133" s="45">
        <v>99.438085651490795</v>
      </c>
      <c r="G133" s="45">
        <v>100.680951028946</v>
      </c>
      <c r="H133" s="45">
        <v>91.874128590105101</v>
      </c>
      <c r="I133" s="45">
        <v>93.531459899735594</v>
      </c>
    </row>
    <row r="134" spans="1:9" x14ac:dyDescent="0.25">
      <c r="A134" s="71">
        <v>43822</v>
      </c>
      <c r="B134" s="45">
        <v>90.407198271015702</v>
      </c>
      <c r="C134" s="45">
        <v>109.761580586783</v>
      </c>
      <c r="D134" s="45">
        <v>110.958646317595</v>
      </c>
      <c r="E134" s="45">
        <v>114.552589703701</v>
      </c>
      <c r="F134" s="45">
        <v>99.359463319764501</v>
      </c>
      <c r="G134" s="45">
        <v>100.691336312331</v>
      </c>
      <c r="H134" s="45">
        <v>91.686700196121805</v>
      </c>
      <c r="I134" s="45">
        <v>93.330607908079401</v>
      </c>
    </row>
    <row r="135" spans="1:9" x14ac:dyDescent="0.25">
      <c r="A135" s="71">
        <v>43823</v>
      </c>
      <c r="B135" s="45">
        <v>90.017766000935794</v>
      </c>
      <c r="C135" s="45">
        <v>109.22800674615399</v>
      </c>
      <c r="D135" s="45">
        <v>110.34769291337599</v>
      </c>
      <c r="E135" s="45">
        <v>113.78952053177601</v>
      </c>
      <c r="F135" s="45">
        <v>99.310563090490206</v>
      </c>
      <c r="G135" s="45">
        <v>100.694846220198</v>
      </c>
      <c r="H135" s="45">
        <v>91.558615064946906</v>
      </c>
      <c r="I135" s="45">
        <v>93.155035223229802</v>
      </c>
    </row>
    <row r="136" spans="1:9" x14ac:dyDescent="0.25">
      <c r="A136" s="71">
        <v>43824</v>
      </c>
      <c r="B136" s="45">
        <v>90.007854884024695</v>
      </c>
      <c r="C136" s="45">
        <v>109.217086506193</v>
      </c>
      <c r="D136" s="45">
        <v>110.33421487116701</v>
      </c>
      <c r="E136" s="45">
        <v>113.77538493741299</v>
      </c>
      <c r="F136" s="45">
        <v>99.314726480049998</v>
      </c>
      <c r="G136" s="45">
        <v>100.697099494399</v>
      </c>
      <c r="H136" s="45"/>
      <c r="I136" s="45"/>
    </row>
    <row r="137" spans="1:9" x14ac:dyDescent="0.25">
      <c r="A137" s="71">
        <v>43825</v>
      </c>
      <c r="B137" s="45">
        <v>89.334053117665505</v>
      </c>
      <c r="C137" s="45">
        <v>108.765359863406</v>
      </c>
      <c r="D137" s="45">
        <v>109.672244499903</v>
      </c>
      <c r="E137" s="45">
        <v>113.887767127831</v>
      </c>
      <c r="F137" s="45">
        <v>99.373019372345894</v>
      </c>
      <c r="G137" s="45">
        <v>100.700190524338</v>
      </c>
      <c r="H137" s="45">
        <v>90.831194050144404</v>
      </c>
      <c r="I137" s="45">
        <v>92.311140866950197</v>
      </c>
    </row>
    <row r="138" spans="1:9" x14ac:dyDescent="0.25">
      <c r="A138" s="71">
        <v>43826</v>
      </c>
      <c r="B138" s="45">
        <v>88.824305931921103</v>
      </c>
      <c r="C138" s="45">
        <v>109.501799000427</v>
      </c>
      <c r="D138" s="45">
        <v>109.28913471300601</v>
      </c>
      <c r="E138" s="45">
        <v>113.79697708110299</v>
      </c>
      <c r="F138" s="45">
        <v>99.641366287367404</v>
      </c>
      <c r="G138" s="45">
        <v>100.701403826009</v>
      </c>
      <c r="H138" s="45">
        <v>90.790570324519607</v>
      </c>
      <c r="I138" s="45">
        <v>92.226613185135605</v>
      </c>
    </row>
    <row r="139" spans="1:9" x14ac:dyDescent="0.25">
      <c r="A139" s="71">
        <v>43829</v>
      </c>
      <c r="B139" s="45">
        <v>89.799659753218293</v>
      </c>
      <c r="C139" s="45">
        <v>110.693371895002</v>
      </c>
      <c r="D139" s="45">
        <v>110.034122805926</v>
      </c>
      <c r="E139" s="45">
        <v>113.515304989298</v>
      </c>
      <c r="F139" s="45">
        <v>99.779921185341706</v>
      </c>
      <c r="G139" s="45">
        <v>100.709189177258</v>
      </c>
      <c r="H139" s="45">
        <v>90.886614754213994</v>
      </c>
      <c r="I139" s="45">
        <v>92.264927134499899</v>
      </c>
    </row>
    <row r="140" spans="1:9" x14ac:dyDescent="0.25">
      <c r="A140" s="71">
        <v>43830</v>
      </c>
      <c r="B140" s="45">
        <v>89.789871985558406</v>
      </c>
      <c r="C140" s="45">
        <v>110.682309691911</v>
      </c>
      <c r="D140" s="45">
        <v>110.020677663735</v>
      </c>
      <c r="E140" s="45">
        <v>113.501197497593</v>
      </c>
      <c r="F140" s="45">
        <v>99.784259804640897</v>
      </c>
      <c r="G140" s="45">
        <v>100.712258541258</v>
      </c>
      <c r="H140" s="45"/>
      <c r="I140" s="45"/>
    </row>
    <row r="141" spans="1:9" x14ac:dyDescent="0.25">
      <c r="A141" s="71">
        <v>43831</v>
      </c>
      <c r="B141" s="45">
        <v>89.780084218015006</v>
      </c>
      <c r="C141" s="45">
        <v>110.671236568713</v>
      </c>
      <c r="D141" s="45">
        <v>110.007276388234</v>
      </c>
      <c r="E141" s="45">
        <v>113.48712747590599</v>
      </c>
      <c r="F141" s="45">
        <v>99.788016421953202</v>
      </c>
      <c r="G141" s="45">
        <v>100.71521235269</v>
      </c>
      <c r="H141" s="45"/>
      <c r="I141" s="45"/>
    </row>
    <row r="142" spans="1:9" x14ac:dyDescent="0.25">
      <c r="A142" s="71">
        <v>43832</v>
      </c>
      <c r="B142" s="45">
        <v>91.266011665458805</v>
      </c>
      <c r="C142" s="45">
        <v>110.914408470388</v>
      </c>
      <c r="D142" s="45">
        <v>110.702048081206</v>
      </c>
      <c r="E142" s="45">
        <v>116.540228505852</v>
      </c>
      <c r="F142" s="45">
        <v>99.9265619344078</v>
      </c>
      <c r="G142" s="45">
        <v>100.71811560983799</v>
      </c>
      <c r="H142" s="45">
        <v>93.172456647967905</v>
      </c>
      <c r="I142" s="45">
        <v>94.894567516516005</v>
      </c>
    </row>
    <row r="143" spans="1:9" x14ac:dyDescent="0.25">
      <c r="A143" s="71">
        <v>43833</v>
      </c>
      <c r="B143" s="45">
        <v>92.2627234195825</v>
      </c>
      <c r="C143" s="45">
        <v>112.507245579152</v>
      </c>
      <c r="D143" s="45">
        <v>110.649287412991</v>
      </c>
      <c r="E143" s="45">
        <v>116.474627732299</v>
      </c>
      <c r="F143" s="45">
        <v>100.049103295314</v>
      </c>
      <c r="G143" s="45">
        <v>100.721112753497</v>
      </c>
      <c r="H143" s="45">
        <v>93.764762995997401</v>
      </c>
      <c r="I143" s="45">
        <v>95.575528841116494</v>
      </c>
    </row>
    <row r="144" spans="1:9" x14ac:dyDescent="0.25">
      <c r="A144" s="71">
        <v>43836</v>
      </c>
      <c r="B144" s="45">
        <v>93.007537382887705</v>
      </c>
      <c r="C144" s="45">
        <v>114.160864743171</v>
      </c>
      <c r="D144" s="45">
        <v>111.067128656199</v>
      </c>
      <c r="E144" s="45">
        <v>117.604847656563</v>
      </c>
      <c r="F144" s="45">
        <v>100.109682921553</v>
      </c>
      <c r="G144" s="45">
        <v>100.730263069039</v>
      </c>
      <c r="H144" s="45">
        <v>94.573198438738501</v>
      </c>
      <c r="I144" s="45">
        <v>96.485188893740997</v>
      </c>
    </row>
    <row r="145" spans="1:9" x14ac:dyDescent="0.25">
      <c r="A145" s="71">
        <v>43837</v>
      </c>
      <c r="B145" s="45">
        <v>94.055032047443106</v>
      </c>
      <c r="C145" s="45">
        <v>113.369988210499</v>
      </c>
      <c r="D145" s="45">
        <v>111.087175736087</v>
      </c>
      <c r="E145" s="45">
        <v>118.486996798893</v>
      </c>
      <c r="F145" s="45">
        <v>100.175272650667</v>
      </c>
      <c r="G145" s="45">
        <v>100.741168338573</v>
      </c>
      <c r="H145" s="45">
        <v>95.231566887348905</v>
      </c>
      <c r="I145" s="45">
        <v>97.039358695619697</v>
      </c>
    </row>
    <row r="146" spans="1:9" x14ac:dyDescent="0.25">
      <c r="A146" s="71">
        <v>43838</v>
      </c>
      <c r="B146" s="45">
        <v>94.123102363431798</v>
      </c>
      <c r="C146" s="45">
        <v>112.14491201995401</v>
      </c>
      <c r="D146" s="45">
        <v>110.57439599675099</v>
      </c>
      <c r="E146" s="45">
        <v>118.30551038065499</v>
      </c>
      <c r="F146" s="45">
        <v>100.153160516638</v>
      </c>
      <c r="G146" s="45">
        <v>100.744331588969</v>
      </c>
      <c r="H146" s="45">
        <v>95.039050818537405</v>
      </c>
      <c r="I146" s="45">
        <v>96.950683627510401</v>
      </c>
    </row>
    <row r="147" spans="1:9" x14ac:dyDescent="0.25">
      <c r="A147" s="71">
        <v>43839</v>
      </c>
      <c r="B147" s="45">
        <v>93.979930820758497</v>
      </c>
      <c r="C147" s="45">
        <v>111.61403547856</v>
      </c>
      <c r="D147" s="45">
        <v>112.037174831377</v>
      </c>
      <c r="E147" s="45">
        <v>119.133140531019</v>
      </c>
      <c r="F147" s="45">
        <v>100.093753640074</v>
      </c>
      <c r="G147" s="45">
        <v>100.747162625892</v>
      </c>
      <c r="H147" s="45">
        <v>94.862419170094697</v>
      </c>
      <c r="I147" s="45">
        <v>96.740746884955996</v>
      </c>
    </row>
    <row r="148" spans="1:9" x14ac:dyDescent="0.25">
      <c r="A148" s="71">
        <v>43840</v>
      </c>
      <c r="B148" s="45">
        <v>94.900776582653606</v>
      </c>
      <c r="C148" s="45">
        <v>112.668024270912</v>
      </c>
      <c r="D148" s="45">
        <v>113.84438399376801</v>
      </c>
      <c r="E148" s="45">
        <v>120.657302327338</v>
      </c>
      <c r="F148" s="45">
        <v>99.951596770784803</v>
      </c>
      <c r="G148" s="45">
        <v>100.750311432057</v>
      </c>
      <c r="H148" s="45">
        <v>96.615220304112896</v>
      </c>
      <c r="I148" s="45">
        <v>98.675403827102897</v>
      </c>
    </row>
    <row r="149" spans="1:9" x14ac:dyDescent="0.25">
      <c r="A149" s="71">
        <v>43843</v>
      </c>
      <c r="B149" s="45">
        <v>95.400409125024495</v>
      </c>
      <c r="C149" s="45">
        <v>113.841436806601</v>
      </c>
      <c r="D149" s="45">
        <v>115.802450722549</v>
      </c>
      <c r="E149" s="45">
        <v>122.907831334858</v>
      </c>
      <c r="F149" s="45">
        <v>100.00078496150699</v>
      </c>
      <c r="G149" s="45">
        <v>100.760068398435</v>
      </c>
      <c r="H149" s="45">
        <v>96.007961628958597</v>
      </c>
      <c r="I149" s="45">
        <v>97.933416676009102</v>
      </c>
    </row>
    <row r="150" spans="1:9" x14ac:dyDescent="0.25">
      <c r="A150" s="71">
        <v>43844</v>
      </c>
      <c r="B150" s="45">
        <v>94.735858556814506</v>
      </c>
      <c r="C150" s="45">
        <v>112.589169218671</v>
      </c>
      <c r="D150" s="45">
        <v>115.361579464283</v>
      </c>
      <c r="E150" s="45">
        <v>121.545915061492</v>
      </c>
      <c r="F150" s="45">
        <v>100.070986126899</v>
      </c>
      <c r="G150" s="45">
        <v>100.764235511306</v>
      </c>
      <c r="H150" s="45">
        <v>95.393168534152196</v>
      </c>
      <c r="I150" s="45">
        <v>97.205451640533298</v>
      </c>
    </row>
    <row r="151" spans="1:9" x14ac:dyDescent="0.25">
      <c r="A151" s="71">
        <v>43845</v>
      </c>
      <c r="B151" s="45">
        <v>94.004958395496899</v>
      </c>
      <c r="C151" s="45">
        <v>112.727932706825</v>
      </c>
      <c r="D151" s="45">
        <v>115.637500980054</v>
      </c>
      <c r="E151" s="45">
        <v>120.69863184494901</v>
      </c>
      <c r="F151" s="45">
        <v>100.19005349942</v>
      </c>
      <c r="G151" s="45">
        <v>100.767615422723</v>
      </c>
      <c r="H151" s="45">
        <v>94.723770316690207</v>
      </c>
      <c r="I151" s="45">
        <v>96.453392265713802</v>
      </c>
    </row>
    <row r="152" spans="1:9" x14ac:dyDescent="0.25">
      <c r="A152" s="71">
        <v>43846</v>
      </c>
      <c r="B152" s="45">
        <v>93.967398531036494</v>
      </c>
      <c r="C152" s="45">
        <v>112.788561878726</v>
      </c>
      <c r="D152" s="45">
        <v>115.795903618331</v>
      </c>
      <c r="E152" s="45">
        <v>121.440492941765</v>
      </c>
      <c r="F152" s="45">
        <v>100.35000916</v>
      </c>
      <c r="G152" s="45">
        <v>100.77066312055101</v>
      </c>
      <c r="H152" s="45">
        <v>94.875196613371401</v>
      </c>
      <c r="I152" s="45">
        <v>96.627977477735797</v>
      </c>
    </row>
    <row r="153" spans="1:9" x14ac:dyDescent="0.25">
      <c r="A153" s="71">
        <v>43847</v>
      </c>
      <c r="B153" s="45">
        <v>93.857013234635801</v>
      </c>
      <c r="C153" s="45">
        <v>112.087515239255</v>
      </c>
      <c r="D153" s="45">
        <v>115.38536618009699</v>
      </c>
      <c r="E153" s="45">
        <v>122.239589612698</v>
      </c>
      <c r="F153" s="45">
        <v>100.568301546969</v>
      </c>
      <c r="G153" s="45">
        <v>100.77378303872</v>
      </c>
      <c r="H153" s="45">
        <v>94.754179855110095</v>
      </c>
      <c r="I153" s="45">
        <v>96.398291276884294</v>
      </c>
    </row>
    <row r="154" spans="1:9" x14ac:dyDescent="0.25">
      <c r="A154" s="71">
        <v>43850</v>
      </c>
      <c r="B154" s="45">
        <v>92.974541442817994</v>
      </c>
      <c r="C154" s="45">
        <v>112.147871405003</v>
      </c>
      <c r="D154" s="45">
        <v>114.707658631611</v>
      </c>
      <c r="E154" s="45">
        <v>122.45089286100099</v>
      </c>
      <c r="F154" s="45">
        <v>100.787012331304</v>
      </c>
      <c r="G154" s="45">
        <v>100.887530055363</v>
      </c>
      <c r="H154" s="45">
        <v>93.648523214971604</v>
      </c>
      <c r="I154" s="45">
        <v>95.113589009852106</v>
      </c>
    </row>
    <row r="155" spans="1:9" x14ac:dyDescent="0.25">
      <c r="A155" s="71">
        <v>43851</v>
      </c>
      <c r="B155" s="45">
        <v>91.162842303630896</v>
      </c>
      <c r="C155" s="45">
        <v>112.078833648469</v>
      </c>
      <c r="D155" s="45"/>
      <c r="E155" s="45">
        <v>119.643202235922</v>
      </c>
      <c r="F155" s="45">
        <v>100.827685394906</v>
      </c>
      <c r="G155" s="45">
        <v>100.88937889575</v>
      </c>
      <c r="H155" s="45">
        <v>91.5809464629274</v>
      </c>
      <c r="I155" s="45">
        <v>92.702377637382597</v>
      </c>
    </row>
    <row r="156" spans="1:9" x14ac:dyDescent="0.25">
      <c r="A156" s="71">
        <v>43852</v>
      </c>
      <c r="B156" s="45">
        <v>90.169578162603997</v>
      </c>
      <c r="C156" s="45">
        <v>112.162482685992</v>
      </c>
      <c r="D156" s="45">
        <v>113.91303537250501</v>
      </c>
      <c r="E156" s="45">
        <v>120.314657018986</v>
      </c>
      <c r="F156" s="45">
        <v>100.79461568722</v>
      </c>
      <c r="G156" s="45">
        <v>100.891884941142</v>
      </c>
      <c r="H156" s="45">
        <v>91.068334077717694</v>
      </c>
      <c r="I156" s="45">
        <v>92.229575603851103</v>
      </c>
    </row>
    <row r="157" spans="1:9" x14ac:dyDescent="0.25">
      <c r="A157" s="71">
        <v>43853</v>
      </c>
      <c r="B157" s="45">
        <v>89.326979034813107</v>
      </c>
      <c r="C157" s="45">
        <v>111.85500149172699</v>
      </c>
      <c r="D157" s="45">
        <v>114.170324509381</v>
      </c>
      <c r="E157" s="45">
        <v>119.48960293782901</v>
      </c>
      <c r="F157" s="45">
        <v>100.706413197448</v>
      </c>
      <c r="G157" s="45">
        <v>100.89379155775499</v>
      </c>
      <c r="H157" s="45">
        <v>90.689321708050599</v>
      </c>
      <c r="I157" s="45">
        <v>91.865395591477906</v>
      </c>
    </row>
    <row r="158" spans="1:9" x14ac:dyDescent="0.25">
      <c r="A158" s="71">
        <v>43854</v>
      </c>
      <c r="B158" s="45">
        <v>89.651332209585206</v>
      </c>
      <c r="C158" s="45">
        <v>111.260317988694</v>
      </c>
      <c r="D158" s="45">
        <v>115.73691387928601</v>
      </c>
      <c r="E158" s="45">
        <v>119.16501821659</v>
      </c>
      <c r="F158" s="45">
        <v>100.696500497404</v>
      </c>
      <c r="G158" s="45">
        <v>100.896153162583</v>
      </c>
      <c r="H158" s="45">
        <v>90.534128201659797</v>
      </c>
      <c r="I158" s="45">
        <v>91.6517064518994</v>
      </c>
    </row>
    <row r="159" spans="1:9" x14ac:dyDescent="0.25">
      <c r="A159" s="71">
        <v>43857</v>
      </c>
      <c r="B159" s="45">
        <v>87.483264582580901</v>
      </c>
      <c r="C159" s="45">
        <v>113.0980742377</v>
      </c>
      <c r="D159" s="45">
        <v>116.990349875297</v>
      </c>
      <c r="E159" s="45">
        <v>117.748863976914</v>
      </c>
      <c r="F159" s="45">
        <v>100.76872731151499</v>
      </c>
      <c r="G159" s="45">
        <v>100.90271799033501</v>
      </c>
      <c r="H159" s="45">
        <v>89.066625240258901</v>
      </c>
      <c r="I159" s="45">
        <v>90.086561875999905</v>
      </c>
    </row>
    <row r="160" spans="1:9" x14ac:dyDescent="0.25">
      <c r="A160" s="71">
        <v>43858</v>
      </c>
      <c r="B160" s="45">
        <v>87.8563283993863</v>
      </c>
      <c r="C160" s="45">
        <v>111.116498429445</v>
      </c>
      <c r="D160" s="45">
        <v>116.46256772615</v>
      </c>
      <c r="E160" s="45">
        <v>119.807433674112</v>
      </c>
      <c r="F160" s="45">
        <v>100.79790527350301</v>
      </c>
      <c r="G160" s="45">
        <v>100.90510126121799</v>
      </c>
      <c r="H160" s="45">
        <v>89.214595024939598</v>
      </c>
      <c r="I160" s="45">
        <v>90.263714517583097</v>
      </c>
    </row>
    <row r="161" spans="1:9" x14ac:dyDescent="0.25">
      <c r="A161" s="71">
        <v>43859</v>
      </c>
      <c r="B161" s="45">
        <v>87.397086588083795</v>
      </c>
      <c r="C161" s="45">
        <v>112.098380877986</v>
      </c>
      <c r="D161" s="45">
        <v>116.80768895451899</v>
      </c>
      <c r="E161" s="45">
        <v>119.741083498579</v>
      </c>
      <c r="F161" s="45">
        <v>100.73307501617801</v>
      </c>
      <c r="G161" s="45">
        <v>100.908112848876</v>
      </c>
      <c r="H161" s="45">
        <v>89.1673689729068</v>
      </c>
      <c r="I161" s="45">
        <v>90.319013001164393</v>
      </c>
    </row>
    <row r="162" spans="1:9" x14ac:dyDescent="0.25">
      <c r="A162" s="71">
        <v>43860</v>
      </c>
      <c r="B162" s="45">
        <v>87.017916980548804</v>
      </c>
      <c r="C162" s="45">
        <v>114.306038412265</v>
      </c>
      <c r="D162" s="45">
        <v>117.54383790819</v>
      </c>
      <c r="E162" s="45">
        <v>119.26043582032401</v>
      </c>
      <c r="F162" s="45">
        <v>100.743990248768</v>
      </c>
      <c r="G162" s="45">
        <v>100.91108832648</v>
      </c>
      <c r="H162" s="45">
        <v>88.808008233434506</v>
      </c>
      <c r="I162" s="45">
        <v>89.874847682309294</v>
      </c>
    </row>
    <row r="163" spans="1:9" x14ac:dyDescent="0.25">
      <c r="A163" s="71">
        <v>43861</v>
      </c>
      <c r="B163" s="45">
        <v>87.324168644146994</v>
      </c>
      <c r="C163" s="45">
        <v>113.37357004918201</v>
      </c>
      <c r="D163" s="45">
        <v>117.057378186262</v>
      </c>
      <c r="E163" s="45">
        <v>117.35946535423901</v>
      </c>
      <c r="F163" s="45">
        <v>100.714432710898</v>
      </c>
      <c r="G163" s="45">
        <v>100.912966054864</v>
      </c>
      <c r="H163" s="45">
        <v>89.153076878283201</v>
      </c>
      <c r="I163" s="45">
        <v>90.295511145610405</v>
      </c>
    </row>
    <row r="164" spans="1:9" x14ac:dyDescent="0.25">
      <c r="A164" s="71">
        <v>43864</v>
      </c>
      <c r="B164" s="45">
        <v>87.7769037793623</v>
      </c>
      <c r="C164" s="45">
        <v>111.17474698904</v>
      </c>
      <c r="D164" s="45">
        <v>114.398913860554</v>
      </c>
      <c r="E164" s="45">
        <v>118.087003506022</v>
      </c>
      <c r="F164" s="45">
        <v>100.74717008986001</v>
      </c>
      <c r="G164" s="45">
        <v>100.919516438618</v>
      </c>
      <c r="H164" s="45">
        <v>89.235178748262101</v>
      </c>
      <c r="I164" s="45">
        <v>90.444619556306904</v>
      </c>
    </row>
    <row r="165" spans="1:9" x14ac:dyDescent="0.25">
      <c r="A165" s="71">
        <v>43865</v>
      </c>
      <c r="B165" s="45">
        <v>89.116686965921005</v>
      </c>
      <c r="C165" s="45">
        <v>109.589237360982</v>
      </c>
      <c r="D165" s="45">
        <v>114.99176128616099</v>
      </c>
      <c r="E165" s="45">
        <v>120.204035923001</v>
      </c>
      <c r="F165" s="45">
        <v>100.72720742796101</v>
      </c>
      <c r="G165" s="45">
        <v>100.921979151899</v>
      </c>
      <c r="H165" s="45">
        <v>90.797832883545198</v>
      </c>
      <c r="I165" s="45">
        <v>92.207653705030694</v>
      </c>
    </row>
    <row r="166" spans="1:9" x14ac:dyDescent="0.25">
      <c r="A166" s="71">
        <v>43866</v>
      </c>
      <c r="B166" s="45">
        <v>89.305479250382604</v>
      </c>
      <c r="C166" s="45">
        <v>110.18767742661301</v>
      </c>
      <c r="D166" s="45">
        <v>115.341960084625</v>
      </c>
      <c r="E166" s="45">
        <v>119.09405921923501</v>
      </c>
      <c r="F166" s="45">
        <v>100.724066195078</v>
      </c>
      <c r="G166" s="45">
        <v>100.92437686666401</v>
      </c>
      <c r="H166" s="45">
        <v>90.937569178873702</v>
      </c>
      <c r="I166" s="45">
        <v>92.334642722387798</v>
      </c>
    </row>
    <row r="167" spans="1:9" x14ac:dyDescent="0.25">
      <c r="A167" s="71">
        <v>43867</v>
      </c>
      <c r="B167" s="45">
        <v>89.693807544070296</v>
      </c>
      <c r="C167" s="45">
        <v>111.31066029449001</v>
      </c>
      <c r="D167" s="45">
        <v>116.24932075152201</v>
      </c>
      <c r="E167" s="45">
        <v>119.405669918982</v>
      </c>
      <c r="F167" s="45">
        <v>100.674086430226</v>
      </c>
      <c r="G167" s="45">
        <v>100.926348481677</v>
      </c>
      <c r="H167" s="45">
        <v>91.333747596945599</v>
      </c>
      <c r="I167" s="45">
        <v>92.808037239708895</v>
      </c>
    </row>
    <row r="168" spans="1:9" x14ac:dyDescent="0.25">
      <c r="A168" s="71">
        <v>43868</v>
      </c>
      <c r="B168" s="45">
        <v>88.965436043450595</v>
      </c>
      <c r="C168" s="45">
        <v>112.717438356485</v>
      </c>
      <c r="D168" s="45">
        <v>117.073992697173</v>
      </c>
      <c r="E168" s="45">
        <v>118.749943209463</v>
      </c>
      <c r="F168" s="45">
        <v>100.858046345063</v>
      </c>
      <c r="G168" s="45">
        <v>100.928746196674</v>
      </c>
      <c r="H168" s="45">
        <v>91.119249665061901</v>
      </c>
      <c r="I168" s="45">
        <v>92.551886764471405</v>
      </c>
    </row>
    <row r="169" spans="1:9" x14ac:dyDescent="0.25">
      <c r="A169" s="71">
        <v>43871</v>
      </c>
      <c r="B169" s="45">
        <v>88.066275090212002</v>
      </c>
      <c r="C169" s="45">
        <v>113.367269070935</v>
      </c>
      <c r="D169" s="45">
        <v>117.79266077280001</v>
      </c>
      <c r="E169" s="45">
        <v>119.52552739402699</v>
      </c>
      <c r="F169" s="45">
        <v>100.8416823484</v>
      </c>
      <c r="G169" s="45">
        <v>100.942294730223</v>
      </c>
      <c r="H169" s="45">
        <v>90.143891877145506</v>
      </c>
      <c r="I169" s="45">
        <v>91.423402713146103</v>
      </c>
    </row>
    <row r="170" spans="1:9" x14ac:dyDescent="0.25">
      <c r="A170" s="71">
        <v>43872</v>
      </c>
      <c r="B170" s="45">
        <v>88.652868895209394</v>
      </c>
      <c r="C170" s="45">
        <v>112.916383286472</v>
      </c>
      <c r="D170" s="45">
        <v>117.885844601202</v>
      </c>
      <c r="E170" s="45">
        <v>120.583336354466</v>
      </c>
      <c r="F170" s="45">
        <v>100.707867829478</v>
      </c>
      <c r="G170" s="45">
        <v>100.94758125813701</v>
      </c>
      <c r="H170" s="45">
        <v>90.743072411976797</v>
      </c>
      <c r="I170" s="45">
        <v>92.049855532823102</v>
      </c>
    </row>
    <row r="171" spans="1:9" x14ac:dyDescent="0.25">
      <c r="A171" s="71">
        <v>43873</v>
      </c>
      <c r="B171" s="45">
        <v>89.218838695786005</v>
      </c>
      <c r="C171" s="45">
        <v>113.074104310945</v>
      </c>
      <c r="D171" s="45">
        <v>117.777844796423</v>
      </c>
      <c r="E171" s="45">
        <v>121.925758809317</v>
      </c>
      <c r="F171" s="45">
        <v>100.683801930165</v>
      </c>
      <c r="G171" s="45">
        <v>100.955243834876</v>
      </c>
      <c r="H171" s="45">
        <v>90.866924286936396</v>
      </c>
      <c r="I171" s="45">
        <v>92.179411979625002</v>
      </c>
    </row>
    <row r="172" spans="1:9" x14ac:dyDescent="0.25">
      <c r="A172" s="71">
        <v>43874</v>
      </c>
      <c r="B172" s="45">
        <v>88.655052178073703</v>
      </c>
      <c r="C172" s="45">
        <v>113.881284761941</v>
      </c>
      <c r="D172" s="45">
        <v>118.45846948004299</v>
      </c>
      <c r="E172" s="45">
        <v>122.299232640537</v>
      </c>
      <c r="F172" s="45">
        <v>100.601144085173</v>
      </c>
      <c r="G172" s="45">
        <v>100.958197646309</v>
      </c>
      <c r="H172" s="45">
        <v>90.702992407372193</v>
      </c>
      <c r="I172" s="45">
        <v>92.025563698960497</v>
      </c>
    </row>
    <row r="173" spans="1:9" x14ac:dyDescent="0.25">
      <c r="A173" s="71">
        <v>43875</v>
      </c>
      <c r="B173" s="45">
        <v>88.647978095221305</v>
      </c>
      <c r="C173" s="45">
        <v>113.373559128959</v>
      </c>
      <c r="D173" s="45">
        <v>117.55697598354899</v>
      </c>
      <c r="E173" s="45">
        <v>122.197735513444</v>
      </c>
      <c r="F173" s="45">
        <v>100.55400362028701</v>
      </c>
      <c r="G173" s="45">
        <v>100.96427137590899</v>
      </c>
      <c r="H173" s="45">
        <v>90.647105656680694</v>
      </c>
      <c r="I173" s="45">
        <v>91.946368370903699</v>
      </c>
    </row>
    <row r="174" spans="1:9" x14ac:dyDescent="0.25">
      <c r="A174" s="71">
        <v>43878</v>
      </c>
      <c r="B174" s="45">
        <v>88.220270534628099</v>
      </c>
      <c r="C174" s="45">
        <v>113.248151094303</v>
      </c>
      <c r="D174" s="45">
        <v>116.968602960929</v>
      </c>
      <c r="E174" s="45">
        <v>122.39196176477699</v>
      </c>
      <c r="F174" s="45">
        <v>100.573264616076</v>
      </c>
      <c r="G174" s="45">
        <v>100.981235930929</v>
      </c>
      <c r="H174" s="45">
        <v>90.226537468144699</v>
      </c>
      <c r="I174" s="45">
        <v>91.437819817801895</v>
      </c>
    </row>
    <row r="175" spans="1:9" x14ac:dyDescent="0.25">
      <c r="A175" s="71">
        <v>43879</v>
      </c>
      <c r="B175" s="45">
        <v>87.029043088085004</v>
      </c>
      <c r="C175" s="45">
        <v>113.79055940907</v>
      </c>
      <c r="D175" s="45">
        <v>116.79244527767899</v>
      </c>
      <c r="E175" s="45">
        <v>121.576603071531</v>
      </c>
      <c r="F175" s="45">
        <v>100.381740593468</v>
      </c>
      <c r="G175" s="45">
        <v>100.965629118029</v>
      </c>
      <c r="H175" s="45">
        <v>88.646367749664904</v>
      </c>
      <c r="I175" s="45">
        <v>89.729491668753298</v>
      </c>
    </row>
    <row r="176" spans="1:9" x14ac:dyDescent="0.25">
      <c r="A176" s="71">
        <v>43880</v>
      </c>
      <c r="B176" s="45">
        <v>86.198667876771694</v>
      </c>
      <c r="C176" s="45">
        <v>113.38858537911401</v>
      </c>
      <c r="D176" s="45">
        <v>117.40938648593099</v>
      </c>
      <c r="E176" s="45">
        <v>122.60206597019</v>
      </c>
      <c r="F176" s="45">
        <v>99.975666936370502</v>
      </c>
      <c r="G176" s="45">
        <v>100.971905064653</v>
      </c>
      <c r="H176" s="45">
        <v>88.196555139147705</v>
      </c>
      <c r="I176" s="45">
        <v>89.234767736634197</v>
      </c>
    </row>
    <row r="177" spans="1:9" x14ac:dyDescent="0.25">
      <c r="A177" s="71">
        <v>43881</v>
      </c>
      <c r="B177" s="45">
        <v>86.270901231910102</v>
      </c>
      <c r="C177" s="45">
        <v>115.14157872600499</v>
      </c>
      <c r="D177" s="45">
        <v>118.48849623336</v>
      </c>
      <c r="E177" s="45">
        <v>122.522526320186</v>
      </c>
      <c r="F177" s="45">
        <v>99.532075100112706</v>
      </c>
      <c r="G177" s="45">
        <v>100.981235930929</v>
      </c>
      <c r="H177" s="45">
        <v>88.3719828339526</v>
      </c>
      <c r="I177" s="45">
        <v>89.570311034214697</v>
      </c>
    </row>
    <row r="178" spans="1:9" x14ac:dyDescent="0.25">
      <c r="A178" s="71">
        <v>43882</v>
      </c>
      <c r="B178" s="45">
        <v>86.368655559141203</v>
      </c>
      <c r="C178" s="45">
        <v>116.19122126291001</v>
      </c>
      <c r="D178" s="45">
        <v>119.21951278357299</v>
      </c>
      <c r="E178" s="45">
        <v>121.90075688669501</v>
      </c>
      <c r="F178" s="45">
        <v>99.048713225987697</v>
      </c>
      <c r="G178" s="45">
        <v>100.98658745735899</v>
      </c>
      <c r="H178" s="45">
        <v>88.254228401579894</v>
      </c>
      <c r="I178" s="45">
        <v>89.5276522041531</v>
      </c>
    </row>
    <row r="179" spans="1:9" x14ac:dyDescent="0.25">
      <c r="A179" s="71">
        <v>43885</v>
      </c>
      <c r="B179" s="45">
        <v>84.425595573615297</v>
      </c>
      <c r="C179" s="45">
        <v>114.820545514114</v>
      </c>
      <c r="D179" s="45">
        <v>116.824577632244</v>
      </c>
      <c r="E179" s="45">
        <v>118.143124344759</v>
      </c>
      <c r="F179" s="45">
        <v>99.121517776278793</v>
      </c>
      <c r="G179" s="45">
        <v>101.01533836987799</v>
      </c>
      <c r="H179" s="45">
        <v>86.344175388920107</v>
      </c>
      <c r="I179" s="45">
        <v>87.483188273501597</v>
      </c>
    </row>
    <row r="180" spans="1:9" x14ac:dyDescent="0.25">
      <c r="A180" s="71">
        <v>43886</v>
      </c>
      <c r="B180" s="45">
        <v>83.547718543559299</v>
      </c>
      <c r="C180" s="45">
        <v>110.692858643713</v>
      </c>
      <c r="D180" s="45">
        <v>116.017375598312</v>
      </c>
      <c r="E180" s="45">
        <v>116.94135526905301</v>
      </c>
      <c r="F180" s="45">
        <v>99.207616867264704</v>
      </c>
      <c r="G180" s="45">
        <v>101.020531011513</v>
      </c>
      <c r="H180" s="45">
        <v>85.107870361418506</v>
      </c>
      <c r="I180" s="45">
        <v>86.157802122295806</v>
      </c>
    </row>
    <row r="181" spans="1:9" x14ac:dyDescent="0.25">
      <c r="A181" s="71">
        <v>43887</v>
      </c>
      <c r="B181" s="45">
        <v>82.313688886934003</v>
      </c>
      <c r="C181" s="45">
        <v>108.99230428866601</v>
      </c>
      <c r="D181" s="45">
        <v>115.989849246689</v>
      </c>
      <c r="E181" s="45">
        <v>116.340578457806</v>
      </c>
      <c r="F181" s="45">
        <v>99.022484202752807</v>
      </c>
      <c r="G181" s="45">
        <v>101.02591864799599</v>
      </c>
      <c r="H181" s="45">
        <v>83.895100685418598</v>
      </c>
      <c r="I181" s="45">
        <v>84.880209660274005</v>
      </c>
    </row>
    <row r="182" spans="1:9" x14ac:dyDescent="0.25">
      <c r="A182" s="71">
        <v>43888</v>
      </c>
      <c r="B182" s="45">
        <v>80.908943787100696</v>
      </c>
      <c r="C182" s="45">
        <v>110.497517392738</v>
      </c>
      <c r="D182" s="45">
        <v>116.07459970261</v>
      </c>
      <c r="E182" s="45">
        <v>113.825145227253</v>
      </c>
      <c r="F182" s="45">
        <v>98.785836938768597</v>
      </c>
      <c r="G182" s="45">
        <v>101.031067957403</v>
      </c>
      <c r="H182" s="45">
        <v>83.100102918688194</v>
      </c>
      <c r="I182" s="45">
        <v>84.172981556039304</v>
      </c>
    </row>
    <row r="183" spans="1:9" x14ac:dyDescent="0.25">
      <c r="A183" s="71">
        <v>43889</v>
      </c>
      <c r="B183" s="45">
        <v>79.261151209240793</v>
      </c>
      <c r="C183" s="45">
        <v>107.918200414395</v>
      </c>
      <c r="D183" s="45">
        <v>112.601772104856</v>
      </c>
      <c r="E183" s="45">
        <v>113.622956580017</v>
      </c>
      <c r="F183" s="45">
        <v>98.4322422319092</v>
      </c>
      <c r="G183" s="45">
        <v>101.03582727699499</v>
      </c>
      <c r="H183" s="45">
        <v>80.589665417443001</v>
      </c>
      <c r="I183" s="45">
        <v>81.423066972405607</v>
      </c>
    </row>
    <row r="184" spans="1:9" x14ac:dyDescent="0.25">
      <c r="A184" s="71">
        <v>43892</v>
      </c>
      <c r="B184" s="45">
        <v>80.885945308487905</v>
      </c>
      <c r="C184" s="45">
        <v>107.440232435241</v>
      </c>
      <c r="D184" s="45">
        <v>111.431682830676</v>
      </c>
      <c r="E184" s="45">
        <v>115.00317699601899</v>
      </c>
      <c r="F184" s="45">
        <v>98.400459925178396</v>
      </c>
      <c r="G184" s="45">
        <v>101.049180815578</v>
      </c>
      <c r="H184" s="45">
        <v>83.352195273502701</v>
      </c>
      <c r="I184" s="45">
        <v>84.5902876114706</v>
      </c>
    </row>
    <row r="185" spans="1:9" x14ac:dyDescent="0.25">
      <c r="A185" s="71">
        <v>43893</v>
      </c>
      <c r="B185" s="45">
        <v>81.942105261841803</v>
      </c>
      <c r="C185" s="45">
        <v>105.32966675364899</v>
      </c>
      <c r="D185" s="45">
        <v>110.423878397211</v>
      </c>
      <c r="E185" s="45">
        <v>113.928028747789</v>
      </c>
      <c r="F185" s="45">
        <v>98.7014927061973</v>
      </c>
      <c r="G185" s="45">
        <v>101.053672919981</v>
      </c>
      <c r="H185" s="45">
        <v>83.4474629589822</v>
      </c>
      <c r="I185" s="45">
        <v>84.700687083648504</v>
      </c>
    </row>
    <row r="186" spans="1:9" x14ac:dyDescent="0.25">
      <c r="A186" s="71">
        <v>43894</v>
      </c>
      <c r="B186" s="45">
        <v>82.542434012517305</v>
      </c>
      <c r="C186" s="45">
        <v>106.86424438282801</v>
      </c>
      <c r="D186" s="45">
        <v>110.37069002864899</v>
      </c>
      <c r="E186" s="45">
        <v>116.14003849495199</v>
      </c>
      <c r="F186" s="45">
        <v>99.2527873557992</v>
      </c>
      <c r="G186" s="45">
        <v>101.047678632778</v>
      </c>
      <c r="H186" s="45">
        <v>84.667145658982903</v>
      </c>
      <c r="I186" s="45">
        <v>86.205793306115098</v>
      </c>
    </row>
    <row r="187" spans="1:9" x14ac:dyDescent="0.25">
      <c r="A187" s="71">
        <v>43895</v>
      </c>
      <c r="B187" s="45">
        <v>81.683195062913001</v>
      </c>
      <c r="C187" s="45">
        <v>108.773189675412</v>
      </c>
      <c r="D187" s="45">
        <v>111.014839554904</v>
      </c>
      <c r="E187" s="45">
        <v>116.016256027273</v>
      </c>
      <c r="F187" s="45">
        <v>99.497978009749204</v>
      </c>
      <c r="G187" s="45">
        <v>101.052459618542</v>
      </c>
      <c r="H187" s="45">
        <v>83.905819756561002</v>
      </c>
      <c r="I187" s="45">
        <v>85.377106032799901</v>
      </c>
    </row>
    <row r="188" spans="1:9" x14ac:dyDescent="0.25">
      <c r="A188" s="71">
        <v>43896</v>
      </c>
      <c r="B188" s="45">
        <v>80.350714155472801</v>
      </c>
      <c r="C188" s="45">
        <v>108.66166126553399</v>
      </c>
      <c r="D188" s="45">
        <v>110.289284408092</v>
      </c>
      <c r="E188" s="45">
        <v>113.98527368972999</v>
      </c>
      <c r="F188" s="45">
        <v>99.805902561754905</v>
      </c>
      <c r="G188" s="45">
        <v>101.06727200781501</v>
      </c>
      <c r="H188" s="45">
        <v>82.181136765284506</v>
      </c>
      <c r="I188" s="45">
        <v>83.516904548974694</v>
      </c>
    </row>
    <row r="189" spans="1:9" x14ac:dyDescent="0.25">
      <c r="A189" s="71">
        <v>43899</v>
      </c>
      <c r="B189" s="45">
        <v>77.456655669724597</v>
      </c>
      <c r="C189" s="45">
        <v>108.03188011155</v>
      </c>
      <c r="D189" s="45">
        <v>108.542688052519</v>
      </c>
      <c r="E189" s="45">
        <v>107.985018330975</v>
      </c>
      <c r="F189" s="45">
        <v>100.243104639812</v>
      </c>
      <c r="G189" s="45">
        <v>101.080300554982</v>
      </c>
      <c r="H189" s="45">
        <v>78.599452395341402</v>
      </c>
      <c r="I189" s="45">
        <v>79.704864094150295</v>
      </c>
    </row>
    <row r="190" spans="1:9" x14ac:dyDescent="0.25">
      <c r="A190" s="71">
        <v>43900</v>
      </c>
      <c r="B190" s="45">
        <v>77.737559050437994</v>
      </c>
      <c r="C190" s="45">
        <v>98.895723503083005</v>
      </c>
      <c r="D190" s="45">
        <v>105.854087306769</v>
      </c>
      <c r="E190" s="45">
        <v>111.729536338476</v>
      </c>
      <c r="F190" s="45">
        <v>100.202137535554</v>
      </c>
      <c r="G190" s="45">
        <v>101.084070456098</v>
      </c>
      <c r="H190" s="45">
        <v>79.188224556739399</v>
      </c>
      <c r="I190" s="45">
        <v>80.394910169532494</v>
      </c>
    </row>
    <row r="191" spans="1:9" x14ac:dyDescent="0.25">
      <c r="A191" s="71">
        <v>43901</v>
      </c>
      <c r="B191" s="45">
        <v>76.425184080377207</v>
      </c>
      <c r="C191" s="45">
        <v>97.4251712403493</v>
      </c>
      <c r="D191" s="45">
        <v>105.707890576799</v>
      </c>
      <c r="E191" s="45">
        <v>107.061492833076</v>
      </c>
      <c r="F191" s="45">
        <v>100.20596891606699</v>
      </c>
      <c r="G191" s="45">
        <v>101.087515365798</v>
      </c>
      <c r="H191" s="45">
        <v>77.438918772037098</v>
      </c>
      <c r="I191" s="45">
        <v>78.571837667375803</v>
      </c>
    </row>
    <row r="192" spans="1:9" x14ac:dyDescent="0.25">
      <c r="A192" s="71">
        <v>43902</v>
      </c>
      <c r="B192" s="45">
        <v>71.063689195201704</v>
      </c>
      <c r="C192" s="45">
        <v>96.338585532037499</v>
      </c>
      <c r="D192" s="45">
        <v>100.112572907819</v>
      </c>
      <c r="E192" s="45">
        <v>99.879655413911706</v>
      </c>
      <c r="F192" s="45">
        <v>99.277304181363405</v>
      </c>
      <c r="G192" s="45">
        <v>101.09125637880101</v>
      </c>
      <c r="H192" s="45">
        <v>72.700545662897596</v>
      </c>
      <c r="I192" s="45">
        <v>73.610971219139202</v>
      </c>
    </row>
    <row r="193" spans="1:9" x14ac:dyDescent="0.25">
      <c r="A193" s="71">
        <v>43903</v>
      </c>
      <c r="B193" s="45">
        <v>71.403516540769502</v>
      </c>
      <c r="C193" s="45">
        <v>85.296202770550707</v>
      </c>
      <c r="D193" s="45">
        <v>99.889543660334297</v>
      </c>
      <c r="E193" s="45">
        <v>102.83857535326401</v>
      </c>
      <c r="F193" s="45">
        <v>99.037875636247904</v>
      </c>
      <c r="G193" s="45">
        <v>101.094961281633</v>
      </c>
      <c r="H193" s="45">
        <v>73.233198050293097</v>
      </c>
      <c r="I193" s="45">
        <v>74.285415222519106</v>
      </c>
    </row>
    <row r="194" spans="1:9" x14ac:dyDescent="0.25">
      <c r="A194" s="71">
        <v>43906</v>
      </c>
      <c r="B194" s="45">
        <v>64.818476690328694</v>
      </c>
      <c r="C194" s="45">
        <v>85.807979812496299</v>
      </c>
      <c r="D194" s="45">
        <v>96.005663190386301</v>
      </c>
      <c r="E194" s="45">
        <v>94.961798767093597</v>
      </c>
      <c r="F194" s="45">
        <v>99.391157211735802</v>
      </c>
      <c r="G194" s="45">
        <v>101.10525267839</v>
      </c>
      <c r="H194" s="45">
        <v>63.666077635600203</v>
      </c>
      <c r="I194" s="45">
        <v>63.688448344299097</v>
      </c>
    </row>
    <row r="195" spans="1:9" x14ac:dyDescent="0.25">
      <c r="A195" s="71">
        <v>43907</v>
      </c>
      <c r="B195" s="45">
        <v>62.830449714325397</v>
      </c>
      <c r="C195" s="45">
        <v>81.269495358341402</v>
      </c>
      <c r="D195" s="45">
        <v>94.819376138853798</v>
      </c>
      <c r="E195" s="45">
        <v>97.680235619656699</v>
      </c>
      <c r="F195" s="45">
        <v>99.199389914982007</v>
      </c>
      <c r="G195" s="45">
        <v>101.108842028654</v>
      </c>
      <c r="H195" s="45">
        <v>64.3030856166733</v>
      </c>
      <c r="I195" s="45">
        <v>64.617660360643598</v>
      </c>
    </row>
    <row r="196" spans="1:9" x14ac:dyDescent="0.25">
      <c r="A196" s="71">
        <v>43908</v>
      </c>
      <c r="B196" s="45">
        <v>57.311702963081203</v>
      </c>
      <c r="C196" s="45">
        <v>81.064413253334394</v>
      </c>
      <c r="D196" s="45">
        <v>90.277692633680999</v>
      </c>
      <c r="E196" s="45">
        <v>91.681048158556194</v>
      </c>
      <c r="F196" s="45">
        <v>97.851425133063501</v>
      </c>
      <c r="G196" s="45">
        <v>101.11214971973099</v>
      </c>
      <c r="H196" s="45">
        <v>57.036681748461</v>
      </c>
      <c r="I196" s="45">
        <v>56.798849791521199</v>
      </c>
    </row>
    <row r="197" spans="1:9" x14ac:dyDescent="0.25">
      <c r="A197" s="71">
        <v>43909</v>
      </c>
      <c r="B197" s="45">
        <v>58.516350814374199</v>
      </c>
      <c r="C197" s="45">
        <v>79.088974620099194</v>
      </c>
      <c r="D197" s="45">
        <v>87.301699231262305</v>
      </c>
      <c r="E197" s="45">
        <v>92.856531960773296</v>
      </c>
      <c r="F197" s="45">
        <v>97.003947506891606</v>
      </c>
      <c r="G197" s="45">
        <v>101.112814146676</v>
      </c>
      <c r="H197" s="45">
        <v>60.470202147727797</v>
      </c>
      <c r="I197" s="45">
        <v>60.852821111388003</v>
      </c>
    </row>
    <row r="198" spans="1:9" x14ac:dyDescent="0.25">
      <c r="A198" s="71">
        <v>43910</v>
      </c>
      <c r="B198" s="45">
        <v>60.096905683924</v>
      </c>
      <c r="C198" s="45">
        <v>77.879907501279405</v>
      </c>
      <c r="D198" s="45">
        <v>86.258658874547095</v>
      </c>
      <c r="E198" s="45">
        <v>91.105535560636795</v>
      </c>
      <c r="F198" s="45">
        <v>96.306849969434595</v>
      </c>
      <c r="G198" s="45">
        <v>101.10496379702801</v>
      </c>
      <c r="H198" s="45">
        <v>60.5033302911324</v>
      </c>
      <c r="I198" s="45">
        <v>60.748543971218197</v>
      </c>
    </row>
    <row r="199" spans="1:9" x14ac:dyDescent="0.25">
      <c r="A199" s="71">
        <v>43913</v>
      </c>
      <c r="B199" s="45">
        <v>57.220375134900699</v>
      </c>
      <c r="C199" s="45">
        <v>79.185509540606304</v>
      </c>
      <c r="D199" s="45">
        <v>81.746925355866594</v>
      </c>
      <c r="E199" s="45">
        <v>89.549280625651605</v>
      </c>
      <c r="F199" s="45">
        <v>95.882542378967599</v>
      </c>
      <c r="G199" s="45">
        <v>101.11786234762999</v>
      </c>
      <c r="H199" s="45">
        <v>57.366021321620799</v>
      </c>
      <c r="I199" s="45">
        <v>57.212403449870202</v>
      </c>
    </row>
    <row r="200" spans="1:9" x14ac:dyDescent="0.25">
      <c r="A200" s="71">
        <v>43914</v>
      </c>
      <c r="B200" s="45">
        <v>57.527305219729897</v>
      </c>
      <c r="C200" s="45">
        <v>77.914033250883193</v>
      </c>
      <c r="D200" s="45">
        <v>78.520135087426794</v>
      </c>
      <c r="E200" s="45">
        <v>93.698316440451904</v>
      </c>
      <c r="F200" s="45">
        <v>95.706782113411506</v>
      </c>
      <c r="G200" s="45">
        <v>101.114518546499</v>
      </c>
      <c r="H200" s="45">
        <v>57.405169233155902</v>
      </c>
      <c r="I200" s="45">
        <v>57.155130020633798</v>
      </c>
    </row>
    <row r="201" spans="1:9" x14ac:dyDescent="0.25">
      <c r="A201" s="71">
        <v>43915</v>
      </c>
      <c r="B201" s="45">
        <v>58.778252234042199</v>
      </c>
      <c r="C201" s="45">
        <v>82.599045483744703</v>
      </c>
      <c r="D201" s="45">
        <v>81.493891288409898</v>
      </c>
      <c r="E201" s="45">
        <v>96.7707988785114</v>
      </c>
      <c r="F201" s="45">
        <v>95.631097521982198</v>
      </c>
      <c r="G201" s="45">
        <v>101.117985122139</v>
      </c>
      <c r="H201" s="45">
        <v>61.097306639247101</v>
      </c>
      <c r="I201" s="45">
        <v>61.687630716769497</v>
      </c>
    </row>
    <row r="202" spans="1:9" x14ac:dyDescent="0.25">
      <c r="A202" s="71">
        <v>43916</v>
      </c>
      <c r="B202" s="45">
        <v>61.983261992223603</v>
      </c>
      <c r="C202" s="45">
        <v>84.657707265112506</v>
      </c>
      <c r="D202" s="45">
        <v>86.659699173178495</v>
      </c>
      <c r="E202" s="45">
        <v>98.757959936861894</v>
      </c>
      <c r="F202" s="45">
        <v>95.486800245940699</v>
      </c>
      <c r="G202" s="45">
        <v>101.119761742302</v>
      </c>
      <c r="H202" s="45">
        <v>62.799541720887603</v>
      </c>
      <c r="I202" s="45">
        <v>63.4666619268246</v>
      </c>
    </row>
    <row r="203" spans="1:9" x14ac:dyDescent="0.25">
      <c r="A203" s="71">
        <v>43917</v>
      </c>
      <c r="B203" s="45">
        <v>61.6017302453984</v>
      </c>
      <c r="C203" s="45">
        <v>85.350039553130003</v>
      </c>
      <c r="D203" s="45">
        <v>84.977224959991901</v>
      </c>
      <c r="E203" s="45">
        <v>95.287320240866407</v>
      </c>
      <c r="F203" s="45">
        <v>95.3536758745322</v>
      </c>
      <c r="G203" s="45">
        <v>101.123127209488</v>
      </c>
      <c r="H203" s="45">
        <v>63.084606870310402</v>
      </c>
      <c r="I203" s="45">
        <v>63.808327556645999</v>
      </c>
    </row>
    <row r="204" spans="1:9" x14ac:dyDescent="0.25">
      <c r="A204" s="71">
        <v>43920</v>
      </c>
      <c r="B204" s="45">
        <v>63.807234387611999</v>
      </c>
      <c r="C204" s="45">
        <v>85.100009740795898</v>
      </c>
      <c r="D204" s="45">
        <v>83.546238513081306</v>
      </c>
      <c r="E204" s="45">
        <v>96.655072481720694</v>
      </c>
      <c r="F204" s="45">
        <v>95.293726137373596</v>
      </c>
      <c r="G204" s="45">
        <v>101.131490323576</v>
      </c>
      <c r="H204" s="45">
        <v>64.673204264370696</v>
      </c>
      <c r="I204" s="45">
        <v>65.495918774395193</v>
      </c>
    </row>
    <row r="205" spans="1:9" x14ac:dyDescent="0.25">
      <c r="A205" s="71">
        <v>43921</v>
      </c>
      <c r="B205" s="45">
        <v>66.912133846897603</v>
      </c>
      <c r="C205" s="45">
        <v>85.8331072843866</v>
      </c>
      <c r="D205" s="45">
        <v>85.5230143878143</v>
      </c>
      <c r="E205" s="45">
        <v>97.931856693001507</v>
      </c>
      <c r="F205" s="45">
        <v>95.175774882198297</v>
      </c>
      <c r="G205" s="45">
        <v>101.136531302356</v>
      </c>
      <c r="H205" s="45">
        <v>67.947841621935396</v>
      </c>
      <c r="I205" s="45">
        <v>68.878408509655898</v>
      </c>
    </row>
    <row r="206" spans="1:9" x14ac:dyDescent="0.25">
      <c r="A206" s="71">
        <v>43922</v>
      </c>
      <c r="B206" s="45">
        <v>66.126441922620899</v>
      </c>
      <c r="C206" s="45">
        <v>87.066865065600695</v>
      </c>
      <c r="D206" s="45">
        <v>84.749545842641993</v>
      </c>
      <c r="E206" s="45">
        <v>95.824519663932705</v>
      </c>
      <c r="F206" s="45">
        <v>95.717511344235405</v>
      </c>
      <c r="G206" s="45">
        <v>101.30562797852301</v>
      </c>
      <c r="H206" s="45">
        <v>66.736353574087801</v>
      </c>
      <c r="I206" s="45">
        <v>67.572574322111905</v>
      </c>
    </row>
    <row r="207" spans="1:9" x14ac:dyDescent="0.25">
      <c r="A207" s="71">
        <v>43923</v>
      </c>
      <c r="B207" s="45">
        <v>68.836968971998402</v>
      </c>
      <c r="C207" s="45">
        <v>85.370187395717906</v>
      </c>
      <c r="D207" s="45">
        <v>84.444178807199904</v>
      </c>
      <c r="E207" s="45">
        <v>96.785899327951498</v>
      </c>
      <c r="F207" s="45">
        <v>95.879293320467696</v>
      </c>
      <c r="G207" s="45">
        <v>101.30447245319399</v>
      </c>
      <c r="H207" s="45">
        <v>69.211643396760294</v>
      </c>
      <c r="I207" s="45">
        <v>70.295629642438101</v>
      </c>
    </row>
    <row r="208" spans="1:9" x14ac:dyDescent="0.25">
      <c r="A208" s="71">
        <v>43924</v>
      </c>
      <c r="B208" s="45">
        <v>70.318727212725193</v>
      </c>
      <c r="C208" s="45">
        <v>85.221748575102495</v>
      </c>
      <c r="D208" s="45">
        <v>82.130418976303204</v>
      </c>
      <c r="E208" s="45">
        <v>94.862175144837195</v>
      </c>
      <c r="F208" s="45">
        <v>95.4545339505421</v>
      </c>
      <c r="G208" s="45">
        <v>101.304761334555</v>
      </c>
      <c r="H208" s="45">
        <v>71.046196865849197</v>
      </c>
      <c r="I208" s="45">
        <v>72.576297095045405</v>
      </c>
    </row>
    <row r="209" spans="1:9" x14ac:dyDescent="0.25">
      <c r="A209" s="71">
        <v>43927</v>
      </c>
      <c r="B209" s="45">
        <v>71.888340998790198</v>
      </c>
      <c r="C209" s="45">
        <v>84.177216710406398</v>
      </c>
      <c r="D209" s="45">
        <v>82.0515356907854</v>
      </c>
      <c r="E209" s="45">
        <v>98.1839274077211</v>
      </c>
      <c r="F209" s="45">
        <v>95.287776426994199</v>
      </c>
      <c r="G209" s="45">
        <v>101.305165768368</v>
      </c>
      <c r="H209" s="45">
        <v>72.4245684215566</v>
      </c>
      <c r="I209" s="45">
        <v>74.024327382910997</v>
      </c>
    </row>
    <row r="210" spans="1:9" x14ac:dyDescent="0.25">
      <c r="A210" s="71">
        <v>43928</v>
      </c>
      <c r="B210" s="45">
        <v>71.447946961736307</v>
      </c>
      <c r="C210" s="45">
        <v>86.0747612727573</v>
      </c>
      <c r="D210" s="45">
        <v>85.4721619207412</v>
      </c>
      <c r="E210" s="45">
        <v>98.483950479887397</v>
      </c>
      <c r="F210" s="45">
        <v>95.444128196453704</v>
      </c>
      <c r="G210" s="45">
        <v>101.30215418071</v>
      </c>
      <c r="H210" s="45">
        <v>71.855758587946198</v>
      </c>
      <c r="I210" s="45">
        <v>73.291227488079997</v>
      </c>
    </row>
    <row r="211" spans="1:9" x14ac:dyDescent="0.25">
      <c r="A211" s="71">
        <v>43929</v>
      </c>
      <c r="B211" s="45">
        <v>71.751558950287304</v>
      </c>
      <c r="C211" s="45">
        <v>88.258317837491603</v>
      </c>
      <c r="D211" s="45">
        <v>87.663029203773505</v>
      </c>
      <c r="E211" s="45">
        <v>100.54974253824901</v>
      </c>
      <c r="F211" s="45">
        <v>95.808054427383496</v>
      </c>
      <c r="G211" s="45">
        <v>101.30216140276799</v>
      </c>
      <c r="H211" s="45">
        <v>72.991436394280797</v>
      </c>
      <c r="I211" s="45">
        <v>74.248286240850604</v>
      </c>
    </row>
    <row r="212" spans="1:9" x14ac:dyDescent="0.25">
      <c r="A212" s="71">
        <v>43930</v>
      </c>
      <c r="B212" s="45">
        <v>73.060566484229597</v>
      </c>
      <c r="C212" s="45">
        <v>88.210006696404903</v>
      </c>
      <c r="D212" s="45">
        <v>88.712945665116393</v>
      </c>
      <c r="E212" s="45">
        <v>99.4853107380914</v>
      </c>
      <c r="F212" s="45">
        <v>96.057188020320595</v>
      </c>
      <c r="G212" s="45">
        <v>101.302414173842</v>
      </c>
      <c r="H212" s="45">
        <v>74.283239800366601</v>
      </c>
      <c r="I212" s="45">
        <v>75.477690024417797</v>
      </c>
    </row>
    <row r="213" spans="1:9" x14ac:dyDescent="0.25">
      <c r="A213" s="71">
        <v>43931</v>
      </c>
      <c r="B213" s="45">
        <v>73.052320582908607</v>
      </c>
      <c r="C213" s="45">
        <v>88.201183142489796</v>
      </c>
      <c r="D213" s="45">
        <v>88.702132524573202</v>
      </c>
      <c r="E213" s="45">
        <v>99.473076751222806</v>
      </c>
      <c r="F213" s="45">
        <v>96.068790094344905</v>
      </c>
      <c r="G213" s="45">
        <v>101.30247195018499</v>
      </c>
      <c r="H213" s="45"/>
      <c r="I213" s="45"/>
    </row>
    <row r="214" spans="1:9" x14ac:dyDescent="0.25">
      <c r="A214" s="71">
        <v>43934</v>
      </c>
      <c r="B214" s="45">
        <v>72.700571526656901</v>
      </c>
      <c r="C214" s="45">
        <v>88.362704410566906</v>
      </c>
      <c r="D214" s="45">
        <v>88.780489409808098</v>
      </c>
      <c r="E214" s="45">
        <v>100.117028482724</v>
      </c>
      <c r="F214" s="45">
        <v>96.032176434295295</v>
      </c>
      <c r="G214" s="45">
        <v>101.302659722976</v>
      </c>
      <c r="H214" s="45">
        <v>74.946152203017803</v>
      </c>
      <c r="I214" s="45">
        <v>76.225009529152899</v>
      </c>
    </row>
    <row r="215" spans="1:9" x14ac:dyDescent="0.25">
      <c r="A215" s="71">
        <v>43935</v>
      </c>
      <c r="B215" s="45">
        <v>73.983755882829399</v>
      </c>
      <c r="C215" s="45">
        <v>90.511119643459097</v>
      </c>
      <c r="D215" s="45">
        <v>90.201693583396306</v>
      </c>
      <c r="E215" s="45">
        <v>102.30424239265299</v>
      </c>
      <c r="F215" s="45">
        <v>96.358296631136895</v>
      </c>
      <c r="G215" s="45">
        <v>101.30266694503401</v>
      </c>
      <c r="H215" s="45">
        <v>76.100782569847098</v>
      </c>
      <c r="I215" s="45">
        <v>77.425184114370495</v>
      </c>
    </row>
    <row r="216" spans="1:9" x14ac:dyDescent="0.25">
      <c r="A216" s="71">
        <v>43936</v>
      </c>
      <c r="B216" s="45">
        <v>72.778330930857905</v>
      </c>
      <c r="C216" s="45">
        <v>91.469436214305503</v>
      </c>
      <c r="D216" s="45">
        <v>89.907183555304101</v>
      </c>
      <c r="E216" s="45">
        <v>103.16330058733</v>
      </c>
      <c r="F216" s="45">
        <v>96.134899860597201</v>
      </c>
      <c r="G216" s="45">
        <v>101.302674167091</v>
      </c>
      <c r="H216" s="45">
        <v>74.932947550434605</v>
      </c>
      <c r="I216" s="45">
        <v>76.123892302275607</v>
      </c>
    </row>
    <row r="217" spans="1:9" x14ac:dyDescent="0.25">
      <c r="A217" s="71">
        <v>43937</v>
      </c>
      <c r="B217" s="45">
        <v>71.713943578652106</v>
      </c>
      <c r="C217" s="45">
        <v>87.165715077076996</v>
      </c>
      <c r="D217" s="45">
        <v>88.988066613790593</v>
      </c>
      <c r="E217" s="45">
        <v>103.48280811030401</v>
      </c>
      <c r="F217" s="45">
        <v>96.175528023508406</v>
      </c>
      <c r="G217" s="45">
        <v>101.30268138914801</v>
      </c>
      <c r="H217" s="45">
        <v>73.9967765113106</v>
      </c>
      <c r="I217" s="45">
        <v>75.086453253985397</v>
      </c>
    </row>
    <row r="218" spans="1:9" x14ac:dyDescent="0.25">
      <c r="A218" s="71">
        <v>43938</v>
      </c>
      <c r="B218" s="45">
        <v>72.198613849817804</v>
      </c>
      <c r="C218" s="45">
        <v>87.499120920780101</v>
      </c>
      <c r="D218" s="45">
        <v>91.065483654965604</v>
      </c>
      <c r="E218" s="45">
        <v>104.21213545941301</v>
      </c>
      <c r="F218" s="45">
        <v>96.377430070540896</v>
      </c>
      <c r="G218" s="45">
        <v>101.302760831546</v>
      </c>
      <c r="H218" s="45">
        <v>74.396411441499396</v>
      </c>
      <c r="I218" s="45">
        <v>75.4318712810054</v>
      </c>
    </row>
    <row r="219" spans="1:9" x14ac:dyDescent="0.25">
      <c r="A219" s="71">
        <v>43941</v>
      </c>
      <c r="B219" s="45">
        <v>70.698895949753904</v>
      </c>
      <c r="C219" s="45">
        <v>88.9253916108282</v>
      </c>
      <c r="D219" s="45">
        <v>91.402741778176306</v>
      </c>
      <c r="E219" s="45">
        <v>105.057039324543</v>
      </c>
      <c r="F219" s="45">
        <v>96.498520958935799</v>
      </c>
      <c r="G219" s="45">
        <v>101.30490577523599</v>
      </c>
      <c r="H219" s="45">
        <v>73.148765947553301</v>
      </c>
      <c r="I219" s="45">
        <v>74.025709844892802</v>
      </c>
    </row>
    <row r="220" spans="1:9" x14ac:dyDescent="0.25">
      <c r="A220" s="71">
        <v>43942</v>
      </c>
      <c r="B220" s="45">
        <v>68.848403452895596</v>
      </c>
      <c r="C220" s="45">
        <v>90.041986138327005</v>
      </c>
      <c r="D220" s="45">
        <v>89.651978086330899</v>
      </c>
      <c r="E220" s="45">
        <v>103.289415568579</v>
      </c>
      <c r="F220" s="45">
        <v>96.519370328751407</v>
      </c>
      <c r="G220" s="45">
        <v>101.30490577523599</v>
      </c>
      <c r="H220" s="45">
        <v>71.402023418806493</v>
      </c>
      <c r="I220" s="45">
        <v>72.159978512558197</v>
      </c>
    </row>
    <row r="221" spans="1:9" x14ac:dyDescent="0.25">
      <c r="A221" s="71">
        <v>43943</v>
      </c>
      <c r="B221" s="45">
        <v>69.493168791988893</v>
      </c>
      <c r="C221" s="45">
        <v>87.523003485402995</v>
      </c>
      <c r="D221" s="45">
        <v>90.502048848895399</v>
      </c>
      <c r="E221" s="45">
        <v>104.47839797358</v>
      </c>
      <c r="F221" s="45">
        <v>96.619726178701995</v>
      </c>
      <c r="G221" s="45">
        <v>101.304912997293</v>
      </c>
      <c r="H221" s="45">
        <v>71.839990679058204</v>
      </c>
      <c r="I221" s="45">
        <v>72.639297867310205</v>
      </c>
    </row>
    <row r="222" spans="1:9" x14ac:dyDescent="0.25">
      <c r="A222" s="71">
        <v>43944</v>
      </c>
      <c r="B222" s="45">
        <v>70.892936747171902</v>
      </c>
      <c r="C222" s="45">
        <v>88.032782123307697</v>
      </c>
      <c r="D222" s="45">
        <v>92.209581912029506</v>
      </c>
      <c r="E222" s="45">
        <v>103.546076370287</v>
      </c>
      <c r="F222" s="45">
        <v>96.853158939513406</v>
      </c>
      <c r="G222" s="45">
        <v>101.304912997293</v>
      </c>
      <c r="H222" s="45">
        <v>73.0602171000792</v>
      </c>
      <c r="I222" s="45">
        <v>74.037559519987596</v>
      </c>
    </row>
    <row r="223" spans="1:9" x14ac:dyDescent="0.25">
      <c r="A223" s="71">
        <v>43945</v>
      </c>
      <c r="B223" s="45">
        <v>69.743234845460407</v>
      </c>
      <c r="C223" s="45">
        <v>89.887442903593197</v>
      </c>
      <c r="D223" s="45">
        <v>91.221725858398699</v>
      </c>
      <c r="E223" s="45">
        <v>101.563318048371</v>
      </c>
      <c r="F223" s="45">
        <v>97.099283121875501</v>
      </c>
      <c r="G223" s="45">
        <v>101.30492021923401</v>
      </c>
      <c r="H223" s="45">
        <v>71.773928578360895</v>
      </c>
      <c r="I223" s="45">
        <v>72.663787195691796</v>
      </c>
    </row>
    <row r="224" spans="1:9" x14ac:dyDescent="0.25">
      <c r="A224" s="71">
        <v>43948</v>
      </c>
      <c r="B224" s="45">
        <v>72.253553631948293</v>
      </c>
      <c r="C224" s="45">
        <v>89.288555108127198</v>
      </c>
      <c r="D224" s="45">
        <v>92.139987399219507</v>
      </c>
      <c r="E224" s="45">
        <v>103.185660868068</v>
      </c>
      <c r="F224" s="45">
        <v>97.324479331728099</v>
      </c>
      <c r="G224" s="45">
        <v>101.30495632940401</v>
      </c>
      <c r="H224" s="45">
        <v>74.022059537470298</v>
      </c>
      <c r="I224" s="45">
        <v>75.279207967803799</v>
      </c>
    </row>
    <row r="225" spans="1:9" x14ac:dyDescent="0.25">
      <c r="A225" s="71">
        <v>43949</v>
      </c>
      <c r="B225" s="45">
        <v>73.916055614827201</v>
      </c>
      <c r="C225" s="45">
        <v>90.060015454306296</v>
      </c>
      <c r="D225" s="45">
        <v>92.014671216369607</v>
      </c>
      <c r="E225" s="45">
        <v>103.734766414738</v>
      </c>
      <c r="F225" s="45">
        <v>97.315298480330995</v>
      </c>
      <c r="G225" s="45">
        <v>101.304963551462</v>
      </c>
      <c r="H225" s="45">
        <v>75.606229489087099</v>
      </c>
      <c r="I225" s="45">
        <v>77.039674686966507</v>
      </c>
    </row>
    <row r="226" spans="1:9" x14ac:dyDescent="0.25">
      <c r="A226" s="71">
        <v>43950</v>
      </c>
      <c r="B226" s="45">
        <v>76.011723365052603</v>
      </c>
      <c r="C226" s="45">
        <v>89.457469378598006</v>
      </c>
      <c r="D226" s="45">
        <v>92.559912310564002</v>
      </c>
      <c r="E226" s="45">
        <v>104.702787653659</v>
      </c>
      <c r="F226" s="45">
        <v>97.393685003509702</v>
      </c>
      <c r="G226" s="45">
        <v>101.304970773519</v>
      </c>
      <c r="H226" s="45">
        <v>77.614812513347701</v>
      </c>
      <c r="I226" s="45">
        <v>79.274325901642399</v>
      </c>
    </row>
    <row r="227" spans="1:9" x14ac:dyDescent="0.25">
      <c r="A227" s="71">
        <v>43951</v>
      </c>
      <c r="B227" s="45">
        <v>75.314731928752707</v>
      </c>
      <c r="C227" s="45">
        <v>91.549929302418604</v>
      </c>
      <c r="D227" s="45">
        <v>94.424751344369696</v>
      </c>
      <c r="E227" s="45">
        <v>102.56687030743301</v>
      </c>
      <c r="F227" s="45">
        <v>97.564839378814199</v>
      </c>
      <c r="G227" s="45">
        <v>101.304977995576</v>
      </c>
      <c r="H227" s="45">
        <v>76.907548012444707</v>
      </c>
      <c r="I227" s="45">
        <v>78.553470671060495</v>
      </c>
    </row>
    <row r="228" spans="1:9" x14ac:dyDescent="0.25">
      <c r="A228" s="71">
        <v>43952</v>
      </c>
      <c r="B228" s="45">
        <v>75.306208491441794</v>
      </c>
      <c r="C228" s="45">
        <v>91.540778141352305</v>
      </c>
      <c r="D228" s="45">
        <v>94.413247303455094</v>
      </c>
      <c r="E228" s="45">
        <v>102.554252251983</v>
      </c>
      <c r="F228" s="45">
        <v>97.576615936122806</v>
      </c>
      <c r="G228" s="45">
        <v>101.304985217634</v>
      </c>
      <c r="H228" s="45"/>
      <c r="I228" s="45"/>
    </row>
    <row r="229" spans="1:9" x14ac:dyDescent="0.25">
      <c r="A229" s="71">
        <v>43955</v>
      </c>
      <c r="B229" s="45">
        <v>72.973432532511694</v>
      </c>
      <c r="C229" s="45">
        <v>90.406634788378099</v>
      </c>
      <c r="D229" s="45">
        <v>92.2454319690587</v>
      </c>
      <c r="E229" s="45">
        <v>99.424880838138094</v>
      </c>
      <c r="F229" s="45">
        <v>97.598286849330194</v>
      </c>
      <c r="G229" s="45">
        <v>101.304624115932</v>
      </c>
      <c r="H229" s="45">
        <v>74.916364060132807</v>
      </c>
      <c r="I229" s="45">
        <v>76.0958480713889</v>
      </c>
    </row>
    <row r="230" spans="1:9" x14ac:dyDescent="0.25">
      <c r="A230" s="71">
        <v>43956</v>
      </c>
      <c r="B230" s="45">
        <v>74.359249681001501</v>
      </c>
      <c r="C230" s="45">
        <v>87.543817462516003</v>
      </c>
      <c r="D230" s="45">
        <v>88.717277501244098</v>
      </c>
      <c r="E230" s="45">
        <v>99.614844865980601</v>
      </c>
      <c r="F230" s="45">
        <v>97.7606429354055</v>
      </c>
      <c r="G230" s="45">
        <v>101.304631337873</v>
      </c>
      <c r="H230" s="45">
        <v>76.1914674640866</v>
      </c>
      <c r="I230" s="45">
        <v>77.471200352301807</v>
      </c>
    </row>
    <row r="231" spans="1:9" x14ac:dyDescent="0.25">
      <c r="A231" s="71">
        <v>43957</v>
      </c>
      <c r="B231" s="45">
        <v>74.911749737104401</v>
      </c>
      <c r="C231" s="45">
        <v>89.301746757933898</v>
      </c>
      <c r="D231" s="45">
        <v>89.4803825394483</v>
      </c>
      <c r="E231" s="45">
        <v>101.63410843059</v>
      </c>
      <c r="F231" s="45">
        <v>97.633183299330994</v>
      </c>
      <c r="G231" s="45">
        <v>101.30463855993</v>
      </c>
      <c r="H231" s="45">
        <v>76.925218944787005</v>
      </c>
      <c r="I231" s="45">
        <v>78.305022484855698</v>
      </c>
    </row>
    <row r="232" spans="1:9" x14ac:dyDescent="0.25">
      <c r="A232" s="71">
        <v>43958</v>
      </c>
      <c r="B232" s="45">
        <v>75.704139528796105</v>
      </c>
      <c r="C232" s="45">
        <v>89.322244048118606</v>
      </c>
      <c r="D232" s="45">
        <v>89.4959771499271</v>
      </c>
      <c r="E232" s="45">
        <v>101.316933421069</v>
      </c>
      <c r="F232" s="45">
        <v>97.695656538824593</v>
      </c>
      <c r="G232" s="45">
        <v>101.30464578198701</v>
      </c>
      <c r="H232" s="45">
        <v>77.566887391498298</v>
      </c>
      <c r="I232" s="45">
        <v>79.006918235332705</v>
      </c>
    </row>
    <row r="233" spans="1:9" x14ac:dyDescent="0.25">
      <c r="A233" s="71">
        <v>43959</v>
      </c>
      <c r="B233" s="45">
        <v>72.186198741896106</v>
      </c>
      <c r="C233" s="45">
        <v>89.813633002224407</v>
      </c>
      <c r="D233" s="45">
        <v>88.956559359561695</v>
      </c>
      <c r="E233" s="45">
        <v>102.85857501789</v>
      </c>
      <c r="F233" s="45">
        <v>98.056691316654906</v>
      </c>
      <c r="G233" s="45">
        <v>101.304653004161</v>
      </c>
      <c r="H233" s="45">
        <v>74.436141911195605</v>
      </c>
      <c r="I233" s="45">
        <v>75.408171930815996</v>
      </c>
    </row>
    <row r="234" spans="1:9" x14ac:dyDescent="0.25">
      <c r="A234" s="71">
        <v>43962</v>
      </c>
      <c r="B234" s="45">
        <v>72.297977885464206</v>
      </c>
      <c r="C234" s="45">
        <v>90.188765082624698</v>
      </c>
      <c r="D234" s="45">
        <v>88.077920411597006</v>
      </c>
      <c r="E234" s="45">
        <v>102.314808960189</v>
      </c>
      <c r="F234" s="45">
        <v>98.266415463644094</v>
      </c>
      <c r="G234" s="45">
        <v>101.405003149877</v>
      </c>
      <c r="H234" s="45">
        <v>74.355748878675499</v>
      </c>
      <c r="I234" s="45">
        <v>75.279997946112402</v>
      </c>
    </row>
    <row r="235" spans="1:9" x14ac:dyDescent="0.25">
      <c r="A235" s="71">
        <v>43963</v>
      </c>
      <c r="B235" s="45">
        <v>70.959051976678893</v>
      </c>
      <c r="C235" s="45">
        <v>89.679161168402103</v>
      </c>
      <c r="D235" s="45">
        <v>88.825200539315105</v>
      </c>
      <c r="E235" s="45">
        <v>100.94971709628599</v>
      </c>
      <c r="F235" s="45">
        <v>98.538011650671294</v>
      </c>
      <c r="G235" s="45">
        <v>101.40501037193501</v>
      </c>
      <c r="H235" s="45">
        <v>73.028875468531595</v>
      </c>
      <c r="I235" s="45">
        <v>73.750007406109901</v>
      </c>
    </row>
    <row r="236" spans="1:9" x14ac:dyDescent="0.25">
      <c r="A236" s="71">
        <v>43964</v>
      </c>
      <c r="B236" s="45">
        <v>68.720231186249293</v>
      </c>
      <c r="C236" s="45">
        <v>88.610495573608205</v>
      </c>
      <c r="D236" s="45">
        <v>88.738443181966403</v>
      </c>
      <c r="E236" s="45">
        <v>100.401913635433</v>
      </c>
      <c r="F236" s="45">
        <v>98.591653538635001</v>
      </c>
      <c r="G236" s="45">
        <v>101.40501037193501</v>
      </c>
      <c r="H236" s="45">
        <v>70.503796337638093</v>
      </c>
      <c r="I236" s="45">
        <v>71.194032503641196</v>
      </c>
    </row>
    <row r="237" spans="1:9" x14ac:dyDescent="0.25">
      <c r="A237" s="71">
        <v>43965</v>
      </c>
      <c r="B237" s="45">
        <v>69.599064173409701</v>
      </c>
      <c r="C237" s="45">
        <v>87.279798822943107</v>
      </c>
      <c r="D237" s="45">
        <v>87.7625737028429</v>
      </c>
      <c r="E237" s="45">
        <v>101.579514498124</v>
      </c>
      <c r="F237" s="45">
        <v>98.628643788397298</v>
      </c>
      <c r="G237" s="45">
        <v>101.405017593992</v>
      </c>
      <c r="H237" s="45">
        <v>71.0765287297545</v>
      </c>
      <c r="I237" s="45">
        <v>71.945104405516801</v>
      </c>
    </row>
    <row r="238" spans="1:9" x14ac:dyDescent="0.25">
      <c r="A238" s="71">
        <v>43966</v>
      </c>
      <c r="B238" s="45">
        <v>69.154692121315705</v>
      </c>
      <c r="C238" s="45">
        <v>85.917848345940001</v>
      </c>
      <c r="D238" s="45">
        <v>87.265980774303898</v>
      </c>
      <c r="E238" s="45">
        <v>101.572601265158</v>
      </c>
      <c r="F238" s="45">
        <v>98.756660363287693</v>
      </c>
      <c r="G238" s="45">
        <v>101.405017593992</v>
      </c>
      <c r="H238" s="45">
        <v>70.7243528750259</v>
      </c>
      <c r="I238" s="45">
        <v>71.5566325593973</v>
      </c>
    </row>
    <row r="239" spans="1:9" x14ac:dyDescent="0.25">
      <c r="A239" s="71">
        <v>43969</v>
      </c>
      <c r="B239" s="45">
        <v>71.7531933286227</v>
      </c>
      <c r="C239" s="45">
        <v>87.2373736911686</v>
      </c>
      <c r="D239" s="45">
        <v>85.5215558201307</v>
      </c>
      <c r="E239" s="45">
        <v>104.17087151424499</v>
      </c>
      <c r="F239" s="45">
        <v>98.981168451835401</v>
      </c>
      <c r="G239" s="45">
        <v>101.40508259227499</v>
      </c>
      <c r="H239" s="45">
        <v>73.333009689929895</v>
      </c>
      <c r="I239" s="45">
        <v>74.317606839584201</v>
      </c>
    </row>
    <row r="240" spans="1:9" x14ac:dyDescent="0.25">
      <c r="A240" s="71">
        <v>43970</v>
      </c>
      <c r="B240" s="45">
        <v>71.246492870734102</v>
      </c>
      <c r="C240" s="45">
        <v>89.589549679891206</v>
      </c>
      <c r="D240" s="45">
        <v>84.981172962579905</v>
      </c>
      <c r="E240" s="45">
        <v>104.13794466585399</v>
      </c>
      <c r="F240" s="45">
        <v>99.185877376585296</v>
      </c>
      <c r="G240" s="45">
        <v>101.40508259227499</v>
      </c>
      <c r="H240" s="45">
        <v>72.836242888006396</v>
      </c>
      <c r="I240" s="45">
        <v>73.662714800098897</v>
      </c>
    </row>
    <row r="241" spans="1:9" x14ac:dyDescent="0.25">
      <c r="A241" s="71">
        <v>43971</v>
      </c>
      <c r="B241" s="45">
        <v>71.721332202199804</v>
      </c>
      <c r="C241" s="45">
        <v>87.953992592636496</v>
      </c>
      <c r="D241" s="45">
        <v>85.147921239607996</v>
      </c>
      <c r="E241" s="45">
        <v>103.384233650751</v>
      </c>
      <c r="F241" s="45">
        <v>99.5248607055983</v>
      </c>
      <c r="G241" s="45">
        <v>101.405089814332</v>
      </c>
      <c r="H241" s="45">
        <v>73.448822261532797</v>
      </c>
      <c r="I241" s="45">
        <v>74.172645815182506</v>
      </c>
    </row>
    <row r="242" spans="1:9" x14ac:dyDescent="0.25">
      <c r="A242" s="71">
        <v>43972</v>
      </c>
      <c r="B242" s="45">
        <v>71.713030793704107</v>
      </c>
      <c r="C242" s="45">
        <v>87.945201799622694</v>
      </c>
      <c r="D242" s="45">
        <v>85.137546765967301</v>
      </c>
      <c r="E242" s="45">
        <v>103.371521920315</v>
      </c>
      <c r="F242" s="45">
        <v>99.525865584379105</v>
      </c>
      <c r="G242" s="45">
        <v>101.405089814332</v>
      </c>
      <c r="H242" s="45"/>
      <c r="I242" s="45"/>
    </row>
    <row r="243" spans="1:9" x14ac:dyDescent="0.25">
      <c r="A243" s="71">
        <v>43973</v>
      </c>
      <c r="B243" s="45">
        <v>70.915361651568702</v>
      </c>
      <c r="C243" s="45">
        <v>88.066995234927205</v>
      </c>
      <c r="D243" s="45">
        <v>84.792962904670304</v>
      </c>
      <c r="E243" s="45">
        <v>100.74310697743201</v>
      </c>
      <c r="F243" s="45">
        <v>99.634336188319097</v>
      </c>
      <c r="G243" s="45">
        <v>101.40509703627301</v>
      </c>
      <c r="H243" s="45">
        <v>72.912402664194801</v>
      </c>
      <c r="I243" s="45">
        <v>73.555080252001105</v>
      </c>
    </row>
    <row r="244" spans="1:9" x14ac:dyDescent="0.25">
      <c r="A244" s="71">
        <v>43976</v>
      </c>
      <c r="B244" s="45">
        <v>71.202660693903496</v>
      </c>
      <c r="C244" s="45">
        <v>88.104364295722903</v>
      </c>
      <c r="D244" s="45">
        <v>84.627684161998303</v>
      </c>
      <c r="E244" s="45">
        <v>101.36665624077401</v>
      </c>
      <c r="F244" s="45">
        <v>99.8069350634469</v>
      </c>
      <c r="G244" s="45">
        <v>101.40511870232901</v>
      </c>
      <c r="H244" s="45">
        <v>73.4146455132868</v>
      </c>
      <c r="I244" s="45">
        <v>74.102337743388503</v>
      </c>
    </row>
    <row r="245" spans="1:9" x14ac:dyDescent="0.25">
      <c r="A245" s="71">
        <v>43977</v>
      </c>
      <c r="B245" s="45">
        <v>70.941042977618096</v>
      </c>
      <c r="C245" s="45">
        <v>90.213925315183602</v>
      </c>
      <c r="D245" s="45">
        <v>84.608360882615699</v>
      </c>
      <c r="E245" s="45">
        <v>103.15615316620099</v>
      </c>
      <c r="F245" s="45">
        <v>99.705961802974301</v>
      </c>
      <c r="G245" s="45">
        <v>101.405125924386</v>
      </c>
      <c r="H245" s="45">
        <v>73.0744315203046</v>
      </c>
      <c r="I245" s="45">
        <v>73.714063391904304</v>
      </c>
    </row>
    <row r="246" spans="1:9" x14ac:dyDescent="0.25">
      <c r="A246" s="71">
        <v>43978</v>
      </c>
      <c r="B246" s="45">
        <v>71.631614082376501</v>
      </c>
      <c r="C246" s="45">
        <v>92.780105244950406</v>
      </c>
      <c r="D246" s="45">
        <v>86.830658653052495</v>
      </c>
      <c r="E246" s="45">
        <v>105.841241631657</v>
      </c>
      <c r="F246" s="45">
        <v>99.323124716174803</v>
      </c>
      <c r="G246" s="45">
        <v>101.405125924386</v>
      </c>
      <c r="H246" s="45">
        <v>73.600287395413005</v>
      </c>
      <c r="I246" s="45">
        <v>74.443213394842999</v>
      </c>
    </row>
    <row r="247" spans="1:9" x14ac:dyDescent="0.25">
      <c r="A247" s="71">
        <v>43979</v>
      </c>
      <c r="B247" s="45">
        <v>69.649137825355893</v>
      </c>
      <c r="C247" s="45">
        <v>93.239607098628795</v>
      </c>
      <c r="D247" s="45">
        <v>87.675871178857093</v>
      </c>
      <c r="E247" s="45">
        <v>104.166974624153</v>
      </c>
      <c r="F247" s="45">
        <v>99.661176969646505</v>
      </c>
      <c r="G247" s="45">
        <v>101.40513314644301</v>
      </c>
      <c r="H247" s="45">
        <v>71.703866244642995</v>
      </c>
      <c r="I247" s="45">
        <v>72.210537126055002</v>
      </c>
    </row>
    <row r="248" spans="1:9" x14ac:dyDescent="0.25">
      <c r="A248" s="71">
        <v>43980</v>
      </c>
      <c r="B248" s="45">
        <v>69.163604108965998</v>
      </c>
      <c r="C248" s="45">
        <v>93.601023357477999</v>
      </c>
      <c r="D248" s="45">
        <v>88.814683499047504</v>
      </c>
      <c r="E248" s="45">
        <v>105.03320834250199</v>
      </c>
      <c r="F248" s="45">
        <v>99.803100910037799</v>
      </c>
      <c r="G248" s="45">
        <v>101.40513314644301</v>
      </c>
      <c r="H248" s="45">
        <v>71.321630386286401</v>
      </c>
      <c r="I248" s="45">
        <v>72.038124354439802</v>
      </c>
    </row>
    <row r="249" spans="1:9" x14ac:dyDescent="0.25">
      <c r="A249" s="71">
        <v>43983</v>
      </c>
      <c r="B249" s="45">
        <v>69.641989732859699</v>
      </c>
      <c r="C249" s="45">
        <v>92.796507445280398</v>
      </c>
      <c r="D249" s="45">
        <v>88.914633765234598</v>
      </c>
      <c r="E249" s="45">
        <v>105.040177780669</v>
      </c>
      <c r="F249" s="45">
        <v>99.755307519226307</v>
      </c>
      <c r="G249" s="45">
        <v>101.405154812615</v>
      </c>
      <c r="H249" s="45">
        <v>71.9343262714101</v>
      </c>
      <c r="I249" s="45">
        <v>72.815068046795204</v>
      </c>
    </row>
    <row r="250" spans="1:9" x14ac:dyDescent="0.25">
      <c r="A250" s="71">
        <v>43984</v>
      </c>
      <c r="B250" s="45">
        <v>70.872466929489704</v>
      </c>
      <c r="C250" s="45">
        <v>91.678558807936497</v>
      </c>
      <c r="D250" s="45">
        <v>89.815447327913702</v>
      </c>
      <c r="E250" s="45">
        <v>105.992686399142</v>
      </c>
      <c r="F250" s="45">
        <v>99.831943450146397</v>
      </c>
      <c r="G250" s="45">
        <v>101.405162034673</v>
      </c>
      <c r="H250" s="45">
        <v>73.245004563476002</v>
      </c>
      <c r="I250" s="45">
        <v>74.064616277930298</v>
      </c>
    </row>
    <row r="251" spans="1:9" x14ac:dyDescent="0.25">
      <c r="A251" s="71">
        <v>43985</v>
      </c>
      <c r="B251" s="45">
        <v>72.090448840986895</v>
      </c>
      <c r="C251" s="45">
        <v>92.319052717299201</v>
      </c>
      <c r="D251" s="45">
        <v>89.291832514689304</v>
      </c>
      <c r="E251" s="45">
        <v>106.543375057285</v>
      </c>
      <c r="F251" s="45">
        <v>99.572543604299398</v>
      </c>
      <c r="G251" s="45">
        <v>101.405162034673</v>
      </c>
      <c r="H251" s="45">
        <v>74.624385886592805</v>
      </c>
      <c r="I251" s="45">
        <v>75.690589185571298</v>
      </c>
    </row>
    <row r="252" spans="1:9" x14ac:dyDescent="0.25">
      <c r="A252" s="71">
        <v>43986</v>
      </c>
      <c r="B252" s="45">
        <v>72.815551584819303</v>
      </c>
      <c r="C252" s="45">
        <v>95.469924130593398</v>
      </c>
      <c r="D252" s="45">
        <v>89.3958843169967</v>
      </c>
      <c r="E252" s="45">
        <v>107.08959540643301</v>
      </c>
      <c r="F252" s="45">
        <v>99.182227518409505</v>
      </c>
      <c r="G252" s="45">
        <v>101.405169256614</v>
      </c>
      <c r="H252" s="45">
        <v>75.759364623227199</v>
      </c>
      <c r="I252" s="45">
        <v>76.733755576773504</v>
      </c>
    </row>
    <row r="253" spans="1:9" x14ac:dyDescent="0.25">
      <c r="A253" s="71">
        <v>43987</v>
      </c>
      <c r="B253" s="45">
        <v>75.3682593611302</v>
      </c>
      <c r="C253" s="45">
        <v>93.647794745047605</v>
      </c>
      <c r="D253" s="45">
        <v>89.0327119433787</v>
      </c>
      <c r="E253" s="45">
        <v>107.89472476288201</v>
      </c>
      <c r="F253" s="45">
        <v>98.870595195912799</v>
      </c>
      <c r="G253" s="45">
        <v>101.405169256614</v>
      </c>
      <c r="H253" s="45">
        <v>78.519370060414104</v>
      </c>
      <c r="I253" s="45">
        <v>79.653515502344803</v>
      </c>
    </row>
    <row r="254" spans="1:9" x14ac:dyDescent="0.25">
      <c r="A254" s="71">
        <v>43990</v>
      </c>
      <c r="B254" s="45">
        <v>76.694480291102096</v>
      </c>
      <c r="C254" s="45">
        <v>95.610325654735803</v>
      </c>
      <c r="D254" s="45">
        <v>89.698674183921</v>
      </c>
      <c r="E254" s="45">
        <v>109.51808864285699</v>
      </c>
      <c r="F254" s="45">
        <v>98.554622227675296</v>
      </c>
      <c r="G254" s="45">
        <v>101.405183700728</v>
      </c>
      <c r="H254" s="45">
        <v>80.468143775360701</v>
      </c>
      <c r="I254" s="45">
        <v>81.751697959611207</v>
      </c>
    </row>
    <row r="255" spans="1:9" x14ac:dyDescent="0.25">
      <c r="A255" s="71">
        <v>43991</v>
      </c>
      <c r="B255" s="45">
        <v>76.246728467987893</v>
      </c>
      <c r="C255" s="45">
        <v>95.683982672751895</v>
      </c>
      <c r="D255" s="45">
        <v>89.047330519650103</v>
      </c>
      <c r="E255" s="45">
        <v>109.275900666369</v>
      </c>
      <c r="F255" s="45">
        <v>98.573248854954699</v>
      </c>
      <c r="G255" s="45">
        <v>101.405183700728</v>
      </c>
      <c r="H255" s="45">
        <v>80.249140726635204</v>
      </c>
      <c r="I255" s="45">
        <v>81.489820141694494</v>
      </c>
    </row>
    <row r="256" spans="1:9" x14ac:dyDescent="0.25">
      <c r="A256" s="71">
        <v>43992</v>
      </c>
      <c r="B256" s="45">
        <v>75.109762382460801</v>
      </c>
      <c r="C256" s="45">
        <v>94.624632042599799</v>
      </c>
      <c r="D256" s="45">
        <v>89.189294113661205</v>
      </c>
      <c r="E256" s="45">
        <v>108.979624604108</v>
      </c>
      <c r="F256" s="45">
        <v>98.884280724450903</v>
      </c>
      <c r="G256" s="45">
        <v>101.405183700728</v>
      </c>
      <c r="H256" s="45">
        <v>79.077421985799404</v>
      </c>
      <c r="I256" s="45">
        <v>80.232767116394797</v>
      </c>
    </row>
    <row r="257" spans="1:9" x14ac:dyDescent="0.25">
      <c r="A257" s="71">
        <v>43993</v>
      </c>
      <c r="B257" s="45">
        <v>72.888284504646407</v>
      </c>
      <c r="C257" s="45">
        <v>94.784493434126503</v>
      </c>
      <c r="D257" s="45">
        <v>88.530394410947295</v>
      </c>
      <c r="E257" s="45">
        <v>107.99368329101701</v>
      </c>
      <c r="F257" s="45">
        <v>98.913145555066905</v>
      </c>
      <c r="G257" s="45">
        <v>101.40519092266899</v>
      </c>
      <c r="H257" s="45">
        <v>77.025923840235905</v>
      </c>
      <c r="I257" s="45">
        <v>77.9043059743708</v>
      </c>
    </row>
    <row r="258" spans="1:9" x14ac:dyDescent="0.25">
      <c r="A258" s="71">
        <v>43994</v>
      </c>
      <c r="B258" s="45">
        <v>73.343030233634593</v>
      </c>
      <c r="C258" s="45">
        <v>92.424968123901607</v>
      </c>
      <c r="D258" s="45">
        <v>89.764090393902706</v>
      </c>
      <c r="E258" s="45">
        <v>109.167396631092</v>
      </c>
      <c r="F258" s="45">
        <v>98.804201521095806</v>
      </c>
      <c r="G258" s="45">
        <v>101.40519092266899</v>
      </c>
      <c r="H258" s="45">
        <v>77.637221585726394</v>
      </c>
      <c r="I258" s="45">
        <v>78.639775804243996</v>
      </c>
    </row>
    <row r="259" spans="1:9" x14ac:dyDescent="0.25">
      <c r="A259" s="71">
        <v>43997</v>
      </c>
      <c r="B259" s="45">
        <v>71.463408797630095</v>
      </c>
      <c r="C259" s="45">
        <v>93.816348647465901</v>
      </c>
      <c r="D259" s="45">
        <v>89.982996172155296</v>
      </c>
      <c r="E259" s="45">
        <v>109.76812660472901</v>
      </c>
      <c r="F259" s="45">
        <v>98.844855813891598</v>
      </c>
      <c r="G259" s="45">
        <v>101.405205366784</v>
      </c>
      <c r="H259" s="45">
        <v>76.103850709740101</v>
      </c>
      <c r="I259" s="45">
        <v>76.887011373764807</v>
      </c>
    </row>
    <row r="260" spans="1:9" x14ac:dyDescent="0.25">
      <c r="A260" s="71">
        <v>43998</v>
      </c>
      <c r="B260" s="45">
        <v>72.105071901460207</v>
      </c>
      <c r="C260" s="45">
        <v>91.295247467933194</v>
      </c>
      <c r="D260" s="45">
        <v>87.728949880693094</v>
      </c>
      <c r="E260" s="45">
        <v>108.15524498478</v>
      </c>
      <c r="F260" s="45">
        <v>98.630419230903499</v>
      </c>
      <c r="G260" s="45">
        <v>101.40521258872501</v>
      </c>
      <c r="H260" s="45">
        <v>76.926811270532198</v>
      </c>
      <c r="I260" s="45">
        <v>77.809706068830593</v>
      </c>
    </row>
    <row r="261" spans="1:9" x14ac:dyDescent="0.25">
      <c r="A261" s="71">
        <v>43999</v>
      </c>
      <c r="B261" s="45">
        <v>73.206285189953604</v>
      </c>
      <c r="C261" s="45">
        <v>95.3506205099402</v>
      </c>
      <c r="D261" s="45">
        <v>90.314891591668101</v>
      </c>
      <c r="E261" s="45">
        <v>111.653472040314</v>
      </c>
      <c r="F261" s="45">
        <v>98.997790973982802</v>
      </c>
      <c r="G261" s="45">
        <v>101.40521258872501</v>
      </c>
      <c r="H261" s="45">
        <v>77.907023710082299</v>
      </c>
      <c r="I261" s="45">
        <v>78.908565932651996</v>
      </c>
    </row>
    <row r="262" spans="1:9" x14ac:dyDescent="0.25">
      <c r="A262" s="71">
        <v>44000</v>
      </c>
      <c r="B262" s="45">
        <v>73.120606760145193</v>
      </c>
      <c r="C262" s="45">
        <v>97.131340345949894</v>
      </c>
      <c r="D262" s="45">
        <v>92.714005045825601</v>
      </c>
      <c r="E262" s="45">
        <v>113.619752886705</v>
      </c>
      <c r="F262" s="45">
        <v>99.385602328460706</v>
      </c>
      <c r="G262" s="45">
        <v>101.405219810782</v>
      </c>
      <c r="H262" s="45">
        <v>77.872264403733396</v>
      </c>
      <c r="I262" s="45">
        <v>78.813176048686699</v>
      </c>
    </row>
    <row r="263" spans="1:9" x14ac:dyDescent="0.25">
      <c r="A263" s="71">
        <v>44001</v>
      </c>
      <c r="B263" s="45">
        <v>73.702118573710294</v>
      </c>
      <c r="C263" s="45">
        <v>97.751992179430104</v>
      </c>
      <c r="D263" s="45">
        <v>94.296792193083107</v>
      </c>
      <c r="E263" s="45">
        <v>115.27260573348001</v>
      </c>
      <c r="F263" s="45">
        <v>99.909847158007295</v>
      </c>
      <c r="G263" s="45">
        <v>101.405219810782</v>
      </c>
      <c r="H263" s="45">
        <v>78.533584480639504</v>
      </c>
      <c r="I263" s="45">
        <v>79.526328990468798</v>
      </c>
    </row>
    <row r="264" spans="1:9" x14ac:dyDescent="0.25">
      <c r="A264" s="71">
        <v>44004</v>
      </c>
      <c r="B264" s="45">
        <v>72.726931273937197</v>
      </c>
      <c r="C264" s="45">
        <v>98.4398144083098</v>
      </c>
      <c r="D264" s="45">
        <v>95.559242794988705</v>
      </c>
      <c r="E264" s="45">
        <v>115.78055037779301</v>
      </c>
      <c r="F264" s="45">
        <v>99.974113224307104</v>
      </c>
      <c r="G264" s="45">
        <v>101.405234255013</v>
      </c>
      <c r="H264" s="45">
        <v>78.187972114887103</v>
      </c>
      <c r="I264" s="45">
        <v>78.966234351042701</v>
      </c>
    </row>
    <row r="265" spans="1:9" x14ac:dyDescent="0.25">
      <c r="A265" s="71">
        <v>44005</v>
      </c>
      <c r="B265" s="45">
        <v>73.174331551650496</v>
      </c>
      <c r="C265" s="45">
        <v>99.115657134214402</v>
      </c>
      <c r="D265" s="45">
        <v>96.987235339940497</v>
      </c>
      <c r="E265" s="45">
        <v>118.18111902382201</v>
      </c>
      <c r="F265" s="45">
        <v>99.995472925715106</v>
      </c>
      <c r="G265" s="45">
        <v>101.405234255013</v>
      </c>
      <c r="H265" s="45">
        <v>78.721789618837605</v>
      </c>
      <c r="I265" s="45">
        <v>79.597229546052404</v>
      </c>
    </row>
    <row r="266" spans="1:9" x14ac:dyDescent="0.25">
      <c r="A266" s="71">
        <v>44006</v>
      </c>
      <c r="B266" s="45">
        <v>73.153713714680606</v>
      </c>
      <c r="C266" s="45">
        <v>98.4697904668283</v>
      </c>
      <c r="D266" s="45">
        <v>95.955600323970401</v>
      </c>
      <c r="E266" s="45">
        <v>116.624208362307</v>
      </c>
      <c r="F266" s="45">
        <v>100.101747130277</v>
      </c>
      <c r="G266" s="45">
        <v>101.405241476954</v>
      </c>
      <c r="H266" s="45">
        <v>78.825135444756597</v>
      </c>
      <c r="I266" s="45">
        <v>79.713553855777704</v>
      </c>
    </row>
    <row r="267" spans="1:9" x14ac:dyDescent="0.25">
      <c r="A267" s="71">
        <v>44007</v>
      </c>
      <c r="B267" s="45">
        <v>73.100056765368194</v>
      </c>
      <c r="C267" s="45">
        <v>96.960242027533198</v>
      </c>
      <c r="D267" s="45">
        <v>95.095363454776802</v>
      </c>
      <c r="E267" s="45">
        <v>115.96254264225701</v>
      </c>
      <c r="F267" s="45">
        <v>100.23584715765899</v>
      </c>
      <c r="G267" s="45">
        <v>101.405241476954</v>
      </c>
      <c r="H267" s="45">
        <v>78.863157077226802</v>
      </c>
      <c r="I267" s="45">
        <v>79.754237740067794</v>
      </c>
    </row>
    <row r="268" spans="1:9" x14ac:dyDescent="0.25">
      <c r="A268" s="71">
        <v>44008</v>
      </c>
      <c r="B268" s="45"/>
      <c r="C268" s="45">
        <v>97.523573521873899</v>
      </c>
      <c r="D268" s="45">
        <v>95.6939464508323</v>
      </c>
      <c r="E268" s="45">
        <v>114.67175398196601</v>
      </c>
      <c r="F268" s="45">
        <v>100.150932547986</v>
      </c>
      <c r="G268" s="45">
        <v>101.405248699011</v>
      </c>
      <c r="H268" s="45">
        <v>78.067188379936894</v>
      </c>
      <c r="I268" s="45">
        <v>78.829568099114098</v>
      </c>
    </row>
    <row r="269" spans="1:9" x14ac:dyDescent="0.25">
      <c r="A269" s="71">
        <v>44011</v>
      </c>
      <c r="B269" s="45">
        <v>75.820285237859906</v>
      </c>
      <c r="C269" s="45">
        <v>97.494318199227607</v>
      </c>
      <c r="D269" s="45">
        <v>95.658973727724501</v>
      </c>
      <c r="E269" s="45">
        <v>114.629459609045</v>
      </c>
      <c r="F269" s="45">
        <v>100.14567938447</v>
      </c>
      <c r="G269" s="45">
        <v>101.405342585407</v>
      </c>
      <c r="H269" s="45"/>
      <c r="I269" s="45"/>
    </row>
    <row r="270" spans="1:9" x14ac:dyDescent="0.25">
      <c r="A270" s="71">
        <v>44012</v>
      </c>
      <c r="B270" s="45">
        <v>75.1517443195917</v>
      </c>
      <c r="C270" s="45">
        <v>97.995316964341299</v>
      </c>
      <c r="D270" s="45">
        <v>96.1222389342729</v>
      </c>
      <c r="E270" s="45">
        <v>115.816278115963</v>
      </c>
      <c r="F270" s="45">
        <v>100.258837147732</v>
      </c>
      <c r="G270" s="45">
        <v>101.405342585407</v>
      </c>
      <c r="H270" s="45">
        <v>77.5513913431205</v>
      </c>
      <c r="I270" s="45">
        <v>78.193240550463102</v>
      </c>
    </row>
    <row r="271" spans="1:9" x14ac:dyDescent="0.25">
      <c r="A271" s="71">
        <v>44013</v>
      </c>
      <c r="B271" s="45">
        <v>76.531776385498205</v>
      </c>
      <c r="C271" s="45">
        <v>98.066647971281796</v>
      </c>
      <c r="D271" s="45">
        <v>96.523586299736095</v>
      </c>
      <c r="E271" s="45">
        <v>115.842554021976</v>
      </c>
      <c r="F271" s="45">
        <v>100.296073764563</v>
      </c>
      <c r="G271" s="45">
        <v>101.405349807465</v>
      </c>
      <c r="H271" s="45">
        <v>78.903392430627704</v>
      </c>
      <c r="I271" s="45">
        <v>79.723626079619905</v>
      </c>
    </row>
    <row r="272" spans="1:9" x14ac:dyDescent="0.25">
      <c r="A272" s="69"/>
      <c r="B272" s="45"/>
      <c r="C272" s="45"/>
      <c r="D272" s="45"/>
      <c r="E272" s="45"/>
      <c r="F272" s="45"/>
      <c r="G272" s="45"/>
      <c r="H272" s="45"/>
      <c r="I272" s="45"/>
    </row>
    <row r="273" spans="1:9" x14ac:dyDescent="0.25">
      <c r="A273" s="69"/>
      <c r="B273" s="45"/>
      <c r="C273" s="45"/>
      <c r="D273" s="45"/>
      <c r="E273" s="45"/>
      <c r="F273" s="45"/>
      <c r="G273" s="45"/>
      <c r="H273" s="45"/>
      <c r="I273" s="45"/>
    </row>
    <row r="274" spans="1:9" x14ac:dyDescent="0.25">
      <c r="A274" s="69"/>
      <c r="B274" s="45"/>
      <c r="C274" s="45"/>
      <c r="D274" s="45"/>
      <c r="E274" s="45"/>
      <c r="F274" s="45"/>
      <c r="G274" s="45"/>
      <c r="H274" s="45"/>
      <c r="I274" s="45"/>
    </row>
    <row r="275" spans="1:9" x14ac:dyDescent="0.25">
      <c r="A275" s="69"/>
      <c r="B275" s="45"/>
      <c r="C275" s="45"/>
      <c r="D275" s="45"/>
      <c r="E275" s="45"/>
      <c r="F275" s="45"/>
      <c r="G275" s="45"/>
      <c r="H275" s="45"/>
      <c r="I275" s="45"/>
    </row>
    <row r="276" spans="1:9" x14ac:dyDescent="0.25">
      <c r="A276" s="69"/>
      <c r="B276" s="45"/>
      <c r="C276" s="45"/>
      <c r="D276" s="45"/>
      <c r="E276" s="45"/>
      <c r="F276" s="45"/>
      <c r="G276" s="45"/>
      <c r="H276" s="45"/>
      <c r="I276" s="45"/>
    </row>
    <row r="277" spans="1:9" x14ac:dyDescent="0.25">
      <c r="A277" s="69"/>
      <c r="B277" s="45"/>
      <c r="C277" s="45"/>
      <c r="D277" s="45"/>
      <c r="E277" s="45"/>
      <c r="F277" s="45"/>
      <c r="G277" s="45"/>
      <c r="H277" s="45"/>
      <c r="I277" s="45"/>
    </row>
    <row r="278" spans="1:9" x14ac:dyDescent="0.25">
      <c r="A278" s="69"/>
      <c r="B278" s="45"/>
      <c r="C278" s="45"/>
      <c r="D278" s="45"/>
      <c r="E278" s="45"/>
      <c r="F278" s="45"/>
      <c r="G278" s="45"/>
      <c r="H278" s="45"/>
      <c r="I278" s="45"/>
    </row>
    <row r="279" spans="1:9" x14ac:dyDescent="0.25">
      <c r="A279" s="69"/>
      <c r="B279" s="45"/>
      <c r="C279" s="45"/>
      <c r="D279" s="45"/>
      <c r="E279" s="45"/>
      <c r="F279" s="45"/>
      <c r="G279" s="45"/>
      <c r="H279" s="45"/>
      <c r="I279" s="45"/>
    </row>
    <row r="280" spans="1:9" x14ac:dyDescent="0.25">
      <c r="A280" s="70"/>
      <c r="B280" s="45"/>
      <c r="C280" s="45"/>
      <c r="D280" s="45"/>
      <c r="E280" s="45"/>
      <c r="F280" s="45"/>
      <c r="G280" s="45"/>
      <c r="H280" s="45"/>
      <c r="I280" s="45"/>
    </row>
    <row r="281" spans="1:9" x14ac:dyDescent="0.25">
      <c r="A281" s="69"/>
      <c r="B281" s="45"/>
      <c r="C281" s="45"/>
      <c r="D281" s="45"/>
      <c r="E281" s="45"/>
      <c r="F281" s="45"/>
      <c r="G281" s="45"/>
      <c r="H281" s="45"/>
      <c r="I281" s="45"/>
    </row>
    <row r="282" spans="1:9" x14ac:dyDescent="0.25">
      <c r="A282" s="69"/>
      <c r="B282" s="45"/>
      <c r="C282" s="45"/>
      <c r="D282" s="45"/>
      <c r="E282" s="45"/>
      <c r="F282" s="45"/>
      <c r="G282" s="45"/>
      <c r="H282" s="45"/>
      <c r="I282" s="45"/>
    </row>
    <row r="283" spans="1:9" x14ac:dyDescent="0.25">
      <c r="A283" s="69"/>
      <c r="B283" s="45"/>
      <c r="C283" s="45"/>
      <c r="D283" s="45"/>
      <c r="E283" s="45"/>
      <c r="F283" s="45"/>
      <c r="G283" s="45"/>
      <c r="H283" s="45"/>
      <c r="I283" s="45"/>
    </row>
    <row r="284" spans="1:9" x14ac:dyDescent="0.25">
      <c r="A284" s="69"/>
      <c r="B284" s="45"/>
      <c r="C284" s="45"/>
      <c r="D284" s="45"/>
      <c r="E284" s="45"/>
      <c r="F284" s="45"/>
      <c r="G284" s="45"/>
      <c r="H284" s="45"/>
      <c r="I284" s="45"/>
    </row>
    <row r="285" spans="1:9" x14ac:dyDescent="0.25">
      <c r="A285" s="69"/>
      <c r="B285" s="45"/>
      <c r="C285" s="45"/>
      <c r="D285" s="45"/>
      <c r="E285" s="45"/>
      <c r="F285" s="45"/>
      <c r="G285" s="45"/>
      <c r="H285" s="45"/>
      <c r="I285" s="45"/>
    </row>
    <row r="286" spans="1:9" x14ac:dyDescent="0.25">
      <c r="A286" s="69"/>
      <c r="B286" s="45"/>
      <c r="C286" s="45"/>
      <c r="D286" s="45"/>
      <c r="E286" s="45"/>
      <c r="F286" s="45"/>
      <c r="G286" s="45"/>
      <c r="H286" s="45"/>
      <c r="I286" s="45"/>
    </row>
    <row r="287" spans="1:9" x14ac:dyDescent="0.25">
      <c r="A287" s="69"/>
      <c r="B287" s="45"/>
      <c r="C287" s="45"/>
      <c r="D287" s="45"/>
      <c r="E287" s="45"/>
      <c r="F287" s="45"/>
      <c r="G287" s="45"/>
      <c r="H287" s="45"/>
      <c r="I287" s="45"/>
    </row>
    <row r="288" spans="1:9" x14ac:dyDescent="0.25">
      <c r="A288" s="69"/>
      <c r="B288" s="45"/>
      <c r="C288" s="45"/>
      <c r="D288" s="45"/>
      <c r="E288" s="45"/>
      <c r="F288" s="45"/>
      <c r="G288" s="45"/>
      <c r="H288" s="45"/>
      <c r="I288" s="45"/>
    </row>
    <row r="289" spans="1:9" x14ac:dyDescent="0.25">
      <c r="A289" s="69"/>
      <c r="B289" s="45"/>
      <c r="C289" s="45"/>
      <c r="D289" s="45"/>
      <c r="E289" s="45"/>
      <c r="F289" s="45"/>
      <c r="G289" s="45"/>
      <c r="H289" s="45"/>
      <c r="I289" s="45"/>
    </row>
    <row r="290" spans="1:9" x14ac:dyDescent="0.25">
      <c r="A290" s="69"/>
      <c r="B290" s="45"/>
      <c r="C290" s="45"/>
      <c r="D290" s="45"/>
      <c r="E290" s="45"/>
      <c r="F290" s="45"/>
      <c r="G290" s="45"/>
      <c r="H290" s="45"/>
      <c r="I290" s="45"/>
    </row>
    <row r="291" spans="1:9" x14ac:dyDescent="0.25">
      <c r="A291" s="69"/>
      <c r="B291" s="45"/>
      <c r="C291" s="45"/>
      <c r="D291" s="45"/>
      <c r="E291" s="45"/>
      <c r="F291" s="45"/>
      <c r="G291" s="45"/>
      <c r="H291" s="45"/>
      <c r="I291" s="45"/>
    </row>
    <row r="292" spans="1:9" x14ac:dyDescent="0.25">
      <c r="A292" s="69"/>
      <c r="B292" s="45"/>
      <c r="C292" s="45"/>
      <c r="D292" s="45"/>
      <c r="E292" s="45"/>
      <c r="F292" s="45"/>
      <c r="G292" s="45"/>
      <c r="H292" s="45"/>
      <c r="I292" s="45"/>
    </row>
    <row r="293" spans="1:9" x14ac:dyDescent="0.25">
      <c r="A293" s="69"/>
      <c r="B293" s="45"/>
      <c r="C293" s="45"/>
      <c r="D293" s="45"/>
      <c r="E293" s="45"/>
      <c r="F293" s="45"/>
      <c r="G293" s="45"/>
      <c r="H293" s="45"/>
      <c r="I293" s="45"/>
    </row>
    <row r="294" spans="1:9" x14ac:dyDescent="0.25">
      <c r="A294" s="69"/>
      <c r="B294" s="45"/>
      <c r="C294" s="45"/>
      <c r="D294" s="45"/>
      <c r="E294" s="45"/>
      <c r="F294" s="45"/>
      <c r="G294" s="45"/>
      <c r="H294" s="45"/>
      <c r="I294" s="45"/>
    </row>
    <row r="295" spans="1:9" x14ac:dyDescent="0.25">
      <c r="A295" s="69"/>
      <c r="B295" s="45"/>
      <c r="C295" s="45"/>
      <c r="D295" s="45"/>
      <c r="E295" s="45"/>
      <c r="F295" s="45"/>
      <c r="G295" s="45"/>
      <c r="H295" s="45"/>
      <c r="I295" s="45"/>
    </row>
    <row r="296" spans="1:9" x14ac:dyDescent="0.25">
      <c r="A296" s="69"/>
      <c r="B296" s="45"/>
      <c r="C296" s="45"/>
      <c r="D296" s="45"/>
      <c r="E296" s="45"/>
      <c r="F296" s="45"/>
      <c r="G296" s="45"/>
      <c r="H296" s="45"/>
      <c r="I296" s="45"/>
    </row>
    <row r="297" spans="1:9" x14ac:dyDescent="0.25">
      <c r="A297" s="69"/>
      <c r="B297" s="45"/>
      <c r="C297" s="45"/>
      <c r="D297" s="45"/>
      <c r="E297" s="45"/>
      <c r="F297" s="45"/>
      <c r="G297" s="45"/>
      <c r="H297" s="45"/>
      <c r="I297" s="45"/>
    </row>
    <row r="298" spans="1:9" x14ac:dyDescent="0.25">
      <c r="A298" s="70"/>
      <c r="B298" s="45"/>
      <c r="C298" s="45"/>
      <c r="D298" s="45"/>
      <c r="E298" s="45"/>
      <c r="F298" s="45"/>
      <c r="G298" s="45"/>
      <c r="H298" s="45"/>
      <c r="I298" s="45"/>
    </row>
    <row r="299" spans="1:9" x14ac:dyDescent="0.25">
      <c r="A299" s="69"/>
      <c r="B299" s="45"/>
      <c r="C299" s="45"/>
      <c r="D299" s="45"/>
      <c r="E299" s="45"/>
      <c r="F299" s="45"/>
      <c r="G299" s="45"/>
      <c r="H299" s="45"/>
      <c r="I299" s="45"/>
    </row>
    <row r="300" spans="1:9" x14ac:dyDescent="0.25">
      <c r="A300" s="69"/>
      <c r="B300" s="45"/>
      <c r="C300" s="45"/>
      <c r="D300" s="45"/>
      <c r="E300" s="45"/>
      <c r="F300" s="45"/>
      <c r="G300" s="45"/>
      <c r="H300" s="45"/>
      <c r="I300" s="45"/>
    </row>
    <row r="301" spans="1:9" x14ac:dyDescent="0.25">
      <c r="A301" s="69"/>
      <c r="B301" s="45"/>
      <c r="C301" s="45"/>
      <c r="D301" s="45"/>
      <c r="E301" s="45"/>
      <c r="F301" s="45"/>
      <c r="G301" s="45"/>
      <c r="H301" s="45"/>
      <c r="I301" s="45"/>
    </row>
    <row r="302" spans="1:9" x14ac:dyDescent="0.25">
      <c r="A302" s="69"/>
      <c r="B302" s="45"/>
      <c r="C302" s="45"/>
      <c r="D302" s="45"/>
      <c r="E302" s="45"/>
      <c r="F302" s="45"/>
      <c r="G302" s="45"/>
      <c r="H302" s="45"/>
      <c r="I302" s="45"/>
    </row>
    <row r="303" spans="1:9" x14ac:dyDescent="0.25">
      <c r="A303" s="69"/>
      <c r="B303" s="45"/>
      <c r="C303" s="45"/>
      <c r="D303" s="45"/>
      <c r="E303" s="45"/>
      <c r="F303" s="45"/>
      <c r="G303" s="45"/>
      <c r="H303" s="45"/>
      <c r="I303" s="45"/>
    </row>
    <row r="304" spans="1:9" x14ac:dyDescent="0.25">
      <c r="A304" s="69"/>
      <c r="B304" s="45"/>
      <c r="C304" s="45"/>
      <c r="D304" s="45"/>
      <c r="E304" s="45"/>
      <c r="F304" s="45"/>
      <c r="G304" s="45"/>
      <c r="H304" s="45"/>
      <c r="I304" s="45"/>
    </row>
    <row r="305" spans="1:9" x14ac:dyDescent="0.25">
      <c r="A305" s="69"/>
      <c r="B305" s="45"/>
      <c r="C305" s="45"/>
      <c r="D305" s="45"/>
      <c r="E305" s="45"/>
      <c r="F305" s="45"/>
      <c r="G305" s="45"/>
      <c r="H305" s="45"/>
      <c r="I305" s="45"/>
    </row>
    <row r="306" spans="1:9" x14ac:dyDescent="0.25">
      <c r="A306" s="69"/>
      <c r="B306" s="45"/>
      <c r="C306" s="45"/>
      <c r="D306" s="45"/>
      <c r="E306" s="45"/>
      <c r="F306" s="45"/>
      <c r="G306" s="45"/>
      <c r="H306" s="45"/>
      <c r="I306" s="45"/>
    </row>
    <row r="307" spans="1:9" x14ac:dyDescent="0.25">
      <c r="A307" s="69"/>
      <c r="B307" s="45"/>
      <c r="C307" s="45"/>
      <c r="D307" s="45"/>
      <c r="E307" s="45"/>
      <c r="F307" s="45"/>
      <c r="G307" s="45"/>
      <c r="H307" s="45"/>
      <c r="I307" s="45"/>
    </row>
    <row r="308" spans="1:9" x14ac:dyDescent="0.25">
      <c r="A308" s="69"/>
      <c r="B308" s="45"/>
      <c r="C308" s="45"/>
      <c r="D308" s="45"/>
      <c r="E308" s="45"/>
      <c r="F308" s="45"/>
      <c r="G308" s="45"/>
      <c r="H308" s="45"/>
      <c r="I308" s="45"/>
    </row>
    <row r="309" spans="1:9" x14ac:dyDescent="0.25">
      <c r="A309" s="69"/>
      <c r="B309" s="45"/>
      <c r="C309" s="45"/>
      <c r="D309" s="45"/>
      <c r="E309" s="45"/>
      <c r="F309" s="45"/>
      <c r="G309" s="45"/>
      <c r="H309" s="45"/>
      <c r="I309" s="45"/>
    </row>
    <row r="310" spans="1:9" x14ac:dyDescent="0.25">
      <c r="A310" s="69"/>
      <c r="B310" s="45"/>
      <c r="C310" s="45"/>
      <c r="D310" s="45"/>
      <c r="E310" s="45"/>
      <c r="F310" s="45"/>
      <c r="G310" s="45"/>
      <c r="H310" s="45"/>
      <c r="I310" s="45"/>
    </row>
    <row r="311" spans="1:9" x14ac:dyDescent="0.25">
      <c r="A311" s="69"/>
      <c r="B311" s="45"/>
      <c r="C311" s="45"/>
      <c r="D311" s="45"/>
      <c r="E311" s="45"/>
      <c r="F311" s="45"/>
      <c r="G311" s="45"/>
      <c r="H311" s="45"/>
      <c r="I311" s="45"/>
    </row>
    <row r="312" spans="1:9" x14ac:dyDescent="0.25">
      <c r="A312" s="69"/>
      <c r="B312" s="45"/>
      <c r="C312" s="45"/>
      <c r="D312" s="45"/>
      <c r="E312" s="45"/>
      <c r="F312" s="45"/>
      <c r="G312" s="45"/>
      <c r="H312" s="45"/>
      <c r="I312" s="45"/>
    </row>
    <row r="313" spans="1:9" x14ac:dyDescent="0.25">
      <c r="A313" s="69"/>
      <c r="B313" s="45"/>
      <c r="C313" s="45"/>
      <c r="D313" s="45"/>
      <c r="E313" s="45"/>
      <c r="F313" s="45"/>
      <c r="G313" s="45"/>
      <c r="H313" s="45"/>
      <c r="I313" s="45"/>
    </row>
    <row r="314" spans="1:9" x14ac:dyDescent="0.25">
      <c r="A314" s="69"/>
      <c r="B314" s="45"/>
      <c r="C314" s="45"/>
      <c r="D314" s="45"/>
      <c r="E314" s="45"/>
      <c r="F314" s="45"/>
      <c r="G314" s="45"/>
      <c r="H314" s="45"/>
      <c r="I314" s="45"/>
    </row>
    <row r="315" spans="1:9" x14ac:dyDescent="0.25">
      <c r="A315" s="69"/>
      <c r="B315" s="45"/>
      <c r="C315" s="45"/>
      <c r="D315" s="45"/>
      <c r="E315" s="45"/>
      <c r="F315" s="45"/>
      <c r="G315" s="45"/>
      <c r="H315" s="45"/>
      <c r="I315" s="45"/>
    </row>
    <row r="316" spans="1:9" x14ac:dyDescent="0.25">
      <c r="A316" s="70"/>
      <c r="B316" s="45"/>
      <c r="C316" s="45"/>
      <c r="D316" s="45"/>
      <c r="E316" s="45"/>
      <c r="F316" s="45"/>
      <c r="G316" s="45"/>
      <c r="H316" s="45"/>
      <c r="I316" s="45"/>
    </row>
    <row r="317" spans="1:9" x14ac:dyDescent="0.25">
      <c r="A317" s="69"/>
      <c r="B317" s="45"/>
      <c r="C317" s="45"/>
      <c r="D317" s="45"/>
      <c r="E317" s="45"/>
      <c r="F317" s="45"/>
      <c r="G317" s="45"/>
      <c r="H317" s="45"/>
      <c r="I317" s="45"/>
    </row>
    <row r="318" spans="1:9" x14ac:dyDescent="0.25">
      <c r="A318" s="69"/>
      <c r="B318" s="45"/>
      <c r="C318" s="45"/>
      <c r="D318" s="45"/>
      <c r="E318" s="45"/>
      <c r="F318" s="45"/>
      <c r="G318" s="45"/>
      <c r="H318" s="45"/>
      <c r="I318" s="45"/>
    </row>
    <row r="319" spans="1:9" x14ac:dyDescent="0.25">
      <c r="A319" s="69"/>
      <c r="B319" s="45"/>
      <c r="C319" s="45"/>
      <c r="D319" s="45"/>
      <c r="E319" s="45"/>
      <c r="F319" s="45"/>
      <c r="G319" s="45"/>
      <c r="H319" s="45"/>
      <c r="I319" s="45"/>
    </row>
    <row r="320" spans="1:9" x14ac:dyDescent="0.25">
      <c r="A320" s="69"/>
      <c r="B320" s="45"/>
      <c r="C320" s="45"/>
      <c r="D320" s="45"/>
      <c r="E320" s="45"/>
      <c r="F320" s="45"/>
      <c r="G320" s="45"/>
      <c r="H320" s="45"/>
      <c r="I320" s="45"/>
    </row>
    <row r="321" spans="1:9" x14ac:dyDescent="0.25">
      <c r="A321" s="69"/>
      <c r="B321" s="45"/>
      <c r="C321" s="45"/>
      <c r="D321" s="45"/>
      <c r="E321" s="45"/>
      <c r="F321" s="45"/>
      <c r="G321" s="45"/>
      <c r="H321" s="45"/>
      <c r="I321" s="45"/>
    </row>
    <row r="322" spans="1:9" x14ac:dyDescent="0.25">
      <c r="A322" s="69"/>
      <c r="B322" s="45"/>
      <c r="C322" s="45"/>
      <c r="D322" s="45"/>
      <c r="E322" s="45"/>
      <c r="F322" s="45"/>
      <c r="G322" s="45"/>
      <c r="H322" s="45"/>
      <c r="I322" s="45"/>
    </row>
    <row r="323" spans="1:9" x14ac:dyDescent="0.25">
      <c r="A323" s="69"/>
      <c r="B323" s="45"/>
      <c r="C323" s="45"/>
      <c r="D323" s="45"/>
      <c r="E323" s="45"/>
      <c r="F323" s="45"/>
      <c r="G323" s="45"/>
      <c r="H323" s="45"/>
      <c r="I323" s="45"/>
    </row>
    <row r="324" spans="1:9" x14ac:dyDescent="0.25">
      <c r="A324" s="69"/>
      <c r="B324" s="45"/>
      <c r="C324" s="45"/>
      <c r="D324" s="45"/>
      <c r="E324" s="45"/>
      <c r="F324" s="45"/>
      <c r="G324" s="45"/>
      <c r="H324" s="45"/>
      <c r="I324" s="45"/>
    </row>
    <row r="325" spans="1:9" x14ac:dyDescent="0.25">
      <c r="A325" s="69"/>
      <c r="B325" s="45"/>
      <c r="C325" s="45"/>
      <c r="D325" s="45"/>
      <c r="E325" s="45"/>
      <c r="F325" s="45"/>
      <c r="G325" s="45"/>
      <c r="H325" s="45"/>
      <c r="I325" s="45"/>
    </row>
    <row r="326" spans="1:9" x14ac:dyDescent="0.25">
      <c r="A326" s="69"/>
      <c r="B326" s="45"/>
      <c r="C326" s="45"/>
      <c r="D326" s="45"/>
      <c r="E326" s="45"/>
      <c r="F326" s="45"/>
      <c r="G326" s="45"/>
      <c r="H326" s="45"/>
      <c r="I326" s="45"/>
    </row>
    <row r="327" spans="1:9" x14ac:dyDescent="0.25">
      <c r="A327" s="69"/>
      <c r="B327" s="45"/>
      <c r="C327" s="45"/>
      <c r="D327" s="45"/>
      <c r="E327" s="45"/>
      <c r="F327" s="45"/>
      <c r="G327" s="45"/>
      <c r="H327" s="45"/>
      <c r="I327" s="45"/>
    </row>
    <row r="328" spans="1:9" x14ac:dyDescent="0.25">
      <c r="A328" s="69"/>
      <c r="B328" s="45"/>
      <c r="C328" s="45"/>
      <c r="D328" s="45"/>
      <c r="E328" s="45"/>
      <c r="F328" s="45"/>
      <c r="G328" s="45"/>
      <c r="H328" s="45"/>
      <c r="I328" s="45"/>
    </row>
    <row r="329" spans="1:9" x14ac:dyDescent="0.25">
      <c r="A329" s="69"/>
      <c r="B329" s="45"/>
      <c r="C329" s="45"/>
      <c r="D329" s="45"/>
      <c r="E329" s="45"/>
      <c r="F329" s="45"/>
      <c r="G329" s="45"/>
      <c r="H329" s="45"/>
      <c r="I329" s="45"/>
    </row>
    <row r="330" spans="1:9" x14ac:dyDescent="0.25">
      <c r="A330" s="69"/>
      <c r="B330" s="45"/>
      <c r="C330" s="45"/>
      <c r="D330" s="45"/>
      <c r="E330" s="45"/>
      <c r="F330" s="45"/>
      <c r="G330" s="45"/>
      <c r="H330" s="45"/>
      <c r="I330" s="45"/>
    </row>
    <row r="331" spans="1:9" x14ac:dyDescent="0.25">
      <c r="A331" s="69"/>
      <c r="B331" s="45"/>
      <c r="C331" s="45"/>
      <c r="D331" s="45"/>
      <c r="E331" s="45"/>
      <c r="F331" s="45"/>
      <c r="G331" s="45"/>
      <c r="H331" s="45"/>
      <c r="I331" s="45"/>
    </row>
    <row r="332" spans="1:9" x14ac:dyDescent="0.25">
      <c r="A332" s="69"/>
      <c r="B332" s="45"/>
      <c r="C332" s="45"/>
      <c r="D332" s="45"/>
      <c r="E332" s="45"/>
      <c r="F332" s="45"/>
      <c r="G332" s="45"/>
      <c r="H332" s="45"/>
      <c r="I332" s="45"/>
    </row>
    <row r="333" spans="1:9" x14ac:dyDescent="0.25">
      <c r="A333" s="69"/>
      <c r="B333" s="45"/>
      <c r="C333" s="45"/>
      <c r="D333" s="45"/>
      <c r="E333" s="45"/>
      <c r="F333" s="45"/>
      <c r="G333" s="45"/>
      <c r="H333" s="45"/>
      <c r="I333" s="45"/>
    </row>
    <row r="334" spans="1:9" x14ac:dyDescent="0.25">
      <c r="A334" s="70"/>
      <c r="B334" s="45"/>
      <c r="C334" s="45"/>
      <c r="D334" s="45"/>
      <c r="E334" s="45"/>
      <c r="F334" s="45"/>
      <c r="G334" s="45"/>
      <c r="H334" s="45"/>
      <c r="I334" s="45"/>
    </row>
    <row r="335" spans="1:9" x14ac:dyDescent="0.25">
      <c r="A335" s="69"/>
      <c r="B335" s="45"/>
      <c r="C335" s="45"/>
      <c r="D335" s="45"/>
      <c r="E335" s="45"/>
      <c r="F335" s="45"/>
      <c r="G335" s="45"/>
      <c r="H335" s="45"/>
      <c r="I335" s="45"/>
    </row>
    <row r="336" spans="1:9" x14ac:dyDescent="0.25">
      <c r="A336" s="69"/>
      <c r="B336" s="45"/>
      <c r="C336" s="45"/>
      <c r="D336" s="45"/>
      <c r="E336" s="45"/>
      <c r="F336" s="45"/>
      <c r="G336" s="45"/>
      <c r="H336" s="45"/>
      <c r="I336" s="45"/>
    </row>
    <row r="337" spans="1:9" x14ac:dyDescent="0.25">
      <c r="A337" s="69"/>
      <c r="B337" s="45"/>
      <c r="C337" s="45"/>
      <c r="D337" s="45"/>
      <c r="E337" s="45"/>
      <c r="F337" s="45"/>
      <c r="G337" s="45"/>
      <c r="H337" s="45"/>
      <c r="I337" s="45"/>
    </row>
    <row r="338" spans="1:9" x14ac:dyDescent="0.25">
      <c r="A338" s="69"/>
      <c r="B338" s="45"/>
      <c r="C338" s="45"/>
      <c r="D338" s="45"/>
      <c r="E338" s="45"/>
      <c r="F338" s="45"/>
      <c r="G338" s="45"/>
      <c r="H338" s="45"/>
      <c r="I338" s="45"/>
    </row>
    <row r="339" spans="1:9" x14ac:dyDescent="0.25">
      <c r="A339" s="69"/>
      <c r="B339" s="45"/>
      <c r="C339" s="45"/>
      <c r="D339" s="45"/>
      <c r="E339" s="45"/>
      <c r="F339" s="45"/>
      <c r="G339" s="45"/>
      <c r="H339" s="45"/>
      <c r="I339" s="45"/>
    </row>
    <row r="340" spans="1:9" x14ac:dyDescent="0.25">
      <c r="A340" s="69"/>
      <c r="B340" s="45"/>
      <c r="C340" s="45"/>
      <c r="D340" s="45"/>
      <c r="E340" s="45"/>
      <c r="F340" s="45"/>
      <c r="G340" s="45"/>
      <c r="H340" s="45"/>
      <c r="I340" s="45"/>
    </row>
    <row r="341" spans="1:9" x14ac:dyDescent="0.25">
      <c r="A341" s="69"/>
      <c r="B341" s="45"/>
      <c r="C341" s="45"/>
      <c r="D341" s="45"/>
      <c r="E341" s="45"/>
      <c r="F341" s="45"/>
      <c r="G341" s="45"/>
      <c r="H341" s="45"/>
      <c r="I341" s="45"/>
    </row>
    <row r="342" spans="1:9" x14ac:dyDescent="0.25">
      <c r="A342" s="69"/>
      <c r="B342" s="45"/>
      <c r="C342" s="45"/>
      <c r="D342" s="45"/>
      <c r="E342" s="45"/>
      <c r="F342" s="45"/>
      <c r="G342" s="45"/>
      <c r="H342" s="45"/>
      <c r="I342" s="45"/>
    </row>
    <row r="343" spans="1:9" x14ac:dyDescent="0.25">
      <c r="A343" s="69"/>
      <c r="B343" s="45"/>
      <c r="C343" s="45"/>
      <c r="D343" s="45"/>
      <c r="E343" s="45"/>
      <c r="F343" s="45"/>
      <c r="G343" s="45"/>
      <c r="H343" s="45"/>
      <c r="I343" s="45"/>
    </row>
    <row r="344" spans="1:9" x14ac:dyDescent="0.25">
      <c r="A344" s="69"/>
      <c r="B344" s="45"/>
      <c r="C344" s="45"/>
      <c r="D344" s="45"/>
      <c r="E344" s="45"/>
      <c r="F344" s="45"/>
      <c r="G344" s="45"/>
      <c r="H344" s="45"/>
      <c r="I344" s="45"/>
    </row>
    <row r="345" spans="1:9" x14ac:dyDescent="0.25">
      <c r="A345" s="69"/>
      <c r="B345" s="45"/>
      <c r="C345" s="45"/>
      <c r="D345" s="45"/>
      <c r="E345" s="45"/>
      <c r="F345" s="45"/>
      <c r="G345" s="45"/>
      <c r="H345" s="45"/>
      <c r="I345" s="45"/>
    </row>
    <row r="346" spans="1:9" x14ac:dyDescent="0.25">
      <c r="A346" s="69"/>
      <c r="B346" s="45"/>
      <c r="C346" s="45"/>
      <c r="D346" s="45"/>
      <c r="E346" s="45"/>
      <c r="F346" s="45"/>
      <c r="G346" s="45"/>
      <c r="H346" s="45"/>
      <c r="I346" s="45"/>
    </row>
    <row r="347" spans="1:9" x14ac:dyDescent="0.25">
      <c r="A347" s="69"/>
      <c r="B347" s="45"/>
      <c r="C347" s="45"/>
      <c r="D347" s="45"/>
      <c r="E347" s="45"/>
      <c r="F347" s="45"/>
      <c r="G347" s="45"/>
      <c r="H347" s="45"/>
      <c r="I347" s="45"/>
    </row>
    <row r="348" spans="1:9" x14ac:dyDescent="0.25">
      <c r="A348" s="69"/>
      <c r="B348" s="45"/>
      <c r="C348" s="45"/>
      <c r="D348" s="45"/>
      <c r="E348" s="45"/>
      <c r="F348" s="45"/>
      <c r="G348" s="45"/>
      <c r="H348" s="45"/>
      <c r="I348" s="45"/>
    </row>
    <row r="349" spans="1:9" x14ac:dyDescent="0.25">
      <c r="A349" s="69"/>
      <c r="B349" s="45"/>
      <c r="C349" s="45"/>
      <c r="D349" s="45"/>
      <c r="E349" s="45"/>
      <c r="F349" s="45"/>
      <c r="G349" s="45"/>
      <c r="H349" s="45"/>
      <c r="I349" s="45"/>
    </row>
    <row r="350" spans="1:9" x14ac:dyDescent="0.25">
      <c r="A350" s="69"/>
      <c r="B350" s="45"/>
      <c r="C350" s="45"/>
      <c r="D350" s="45"/>
      <c r="E350" s="45"/>
      <c r="F350" s="45"/>
      <c r="G350" s="45"/>
      <c r="H350" s="45"/>
      <c r="I350" s="45"/>
    </row>
    <row r="351" spans="1:9" x14ac:dyDescent="0.25">
      <c r="A351" s="69"/>
      <c r="B351" s="45"/>
      <c r="C351" s="45"/>
      <c r="D351" s="45"/>
      <c r="E351" s="45"/>
      <c r="F351" s="45"/>
      <c r="G351" s="45"/>
      <c r="H351" s="45"/>
      <c r="I351" s="45"/>
    </row>
    <row r="352" spans="1:9" x14ac:dyDescent="0.25">
      <c r="A352" s="70"/>
      <c r="B352" s="45"/>
      <c r="C352" s="45"/>
      <c r="D352" s="45"/>
      <c r="E352" s="45"/>
      <c r="F352" s="45"/>
      <c r="G352" s="45"/>
      <c r="H352" s="45"/>
      <c r="I352" s="45"/>
    </row>
    <row r="353" spans="1:9" x14ac:dyDescent="0.25">
      <c r="A353" s="69"/>
      <c r="B353" s="45"/>
      <c r="C353" s="45"/>
      <c r="D353" s="45"/>
      <c r="E353" s="45"/>
      <c r="F353" s="45"/>
      <c r="G353" s="45"/>
      <c r="H353" s="45"/>
      <c r="I353" s="45"/>
    </row>
    <row r="354" spans="1:9" x14ac:dyDescent="0.25">
      <c r="A354" s="69"/>
      <c r="B354" s="45"/>
      <c r="C354" s="45"/>
      <c r="D354" s="45"/>
      <c r="E354" s="45"/>
      <c r="F354" s="45"/>
      <c r="G354" s="45"/>
      <c r="H354" s="45"/>
      <c r="I354" s="45"/>
    </row>
    <row r="355" spans="1:9" x14ac:dyDescent="0.25">
      <c r="A355" s="69"/>
      <c r="B355" s="45"/>
      <c r="C355" s="45"/>
      <c r="D355" s="45"/>
      <c r="E355" s="45"/>
      <c r="F355" s="45"/>
      <c r="G355" s="45"/>
      <c r="H355" s="45"/>
      <c r="I355" s="45"/>
    </row>
    <row r="356" spans="1:9" x14ac:dyDescent="0.25">
      <c r="A356" s="69"/>
      <c r="B356" s="45"/>
      <c r="C356" s="45"/>
      <c r="D356" s="45"/>
      <c r="E356" s="45"/>
      <c r="F356" s="45"/>
      <c r="G356" s="45"/>
      <c r="H356" s="45"/>
      <c r="I356" s="45"/>
    </row>
    <row r="357" spans="1:9" x14ac:dyDescent="0.25">
      <c r="A357" s="69"/>
      <c r="B357" s="45"/>
      <c r="C357" s="45"/>
      <c r="D357" s="45"/>
      <c r="E357" s="45"/>
      <c r="F357" s="45"/>
      <c r="G357" s="45"/>
      <c r="H357" s="45"/>
      <c r="I357" s="45"/>
    </row>
    <row r="358" spans="1:9" x14ac:dyDescent="0.25">
      <c r="A358" s="69"/>
      <c r="B358" s="45"/>
      <c r="C358" s="45"/>
      <c r="D358" s="45"/>
      <c r="E358" s="45"/>
      <c r="F358" s="45"/>
      <c r="G358" s="45"/>
      <c r="H358" s="45"/>
      <c r="I358" s="45"/>
    </row>
    <row r="359" spans="1:9" x14ac:dyDescent="0.25">
      <c r="A359" s="69"/>
      <c r="B359" s="45"/>
      <c r="C359" s="45"/>
      <c r="D359" s="45"/>
      <c r="E359" s="45"/>
      <c r="F359" s="45"/>
      <c r="G359" s="45"/>
      <c r="H359" s="45"/>
      <c r="I359" s="45"/>
    </row>
    <row r="360" spans="1:9" x14ac:dyDescent="0.25">
      <c r="A360" s="69"/>
      <c r="B360" s="45"/>
      <c r="C360" s="45"/>
      <c r="D360" s="45"/>
      <c r="E360" s="45"/>
      <c r="F360" s="45"/>
      <c r="G360" s="45"/>
      <c r="H360" s="45"/>
      <c r="I360" s="45"/>
    </row>
    <row r="361" spans="1:9" x14ac:dyDescent="0.25">
      <c r="A361" s="69"/>
      <c r="B361" s="45"/>
      <c r="C361" s="45"/>
      <c r="D361" s="45"/>
      <c r="E361" s="45"/>
      <c r="F361" s="45"/>
      <c r="G361" s="45"/>
      <c r="H361" s="45"/>
      <c r="I361" s="45"/>
    </row>
    <row r="362" spans="1:9" x14ac:dyDescent="0.25">
      <c r="A362" s="69"/>
      <c r="B362" s="45"/>
      <c r="C362" s="45"/>
      <c r="D362" s="45"/>
      <c r="E362" s="45"/>
      <c r="F362" s="45"/>
      <c r="G362" s="45"/>
      <c r="H362" s="45"/>
      <c r="I362" s="45"/>
    </row>
    <row r="363" spans="1:9" x14ac:dyDescent="0.25">
      <c r="A363" s="69"/>
      <c r="B363" s="45"/>
      <c r="C363" s="45"/>
      <c r="D363" s="45"/>
      <c r="E363" s="45"/>
      <c r="F363" s="45"/>
      <c r="G363" s="45"/>
      <c r="H363" s="45"/>
      <c r="I363" s="45"/>
    </row>
    <row r="364" spans="1:9" x14ac:dyDescent="0.25">
      <c r="A364" s="69"/>
      <c r="B364" s="45"/>
      <c r="C364" s="45"/>
      <c r="D364" s="45"/>
      <c r="E364" s="45"/>
      <c r="F364" s="45"/>
      <c r="G364" s="45"/>
      <c r="H364" s="45"/>
      <c r="I364" s="45"/>
    </row>
    <row r="365" spans="1:9" x14ac:dyDescent="0.25">
      <c r="A365" s="69"/>
      <c r="B365" s="45"/>
      <c r="C365" s="45"/>
      <c r="D365" s="45"/>
      <c r="E365" s="45"/>
      <c r="F365" s="45"/>
      <c r="G365" s="45"/>
      <c r="H365" s="45"/>
      <c r="I365" s="45"/>
    </row>
    <row r="366" spans="1:9" x14ac:dyDescent="0.25">
      <c r="A366" s="69"/>
      <c r="B366" s="45"/>
      <c r="C366" s="45"/>
      <c r="D366" s="45"/>
      <c r="E366" s="45"/>
      <c r="F366" s="45"/>
      <c r="G366" s="45"/>
      <c r="H366" s="45"/>
      <c r="I366" s="45"/>
    </row>
    <row r="367" spans="1:9" x14ac:dyDescent="0.25">
      <c r="A367" s="69"/>
      <c r="B367" s="45"/>
      <c r="C367" s="45"/>
      <c r="D367" s="45"/>
      <c r="E367" s="45"/>
      <c r="F367" s="45"/>
      <c r="G367" s="45"/>
      <c r="H367" s="45"/>
      <c r="I367" s="45"/>
    </row>
    <row r="368" spans="1:9" x14ac:dyDescent="0.25">
      <c r="A368" s="69"/>
      <c r="B368" s="45"/>
      <c r="C368" s="45"/>
      <c r="D368" s="45"/>
      <c r="E368" s="45"/>
      <c r="F368" s="45"/>
      <c r="G368" s="45"/>
      <c r="H368" s="45"/>
      <c r="I368" s="45"/>
    </row>
    <row r="369" spans="1:9" x14ac:dyDescent="0.25">
      <c r="A369" s="69"/>
      <c r="B369" s="45"/>
      <c r="C369" s="45"/>
      <c r="D369" s="45"/>
      <c r="E369" s="45"/>
      <c r="F369" s="45"/>
      <c r="G369" s="45"/>
      <c r="H369" s="45"/>
      <c r="I369" s="45"/>
    </row>
    <row r="370" spans="1:9" x14ac:dyDescent="0.25">
      <c r="A370" s="70"/>
      <c r="B370" s="45"/>
      <c r="C370" s="45"/>
      <c r="D370" s="45"/>
      <c r="E370" s="45"/>
      <c r="F370" s="45"/>
      <c r="G370" s="45"/>
      <c r="H370" s="45"/>
      <c r="I370" s="45"/>
    </row>
    <row r="371" spans="1:9" x14ac:dyDescent="0.25">
      <c r="A371" s="69"/>
      <c r="B371" s="45"/>
      <c r="C371" s="45"/>
      <c r="D371" s="45"/>
      <c r="E371" s="45"/>
      <c r="F371" s="45"/>
      <c r="G371" s="45"/>
      <c r="H371" s="45"/>
      <c r="I371" s="45"/>
    </row>
    <row r="372" spans="1:9" x14ac:dyDescent="0.25">
      <c r="A372" s="69"/>
      <c r="B372" s="45"/>
      <c r="C372" s="45"/>
      <c r="D372" s="45"/>
      <c r="E372" s="45"/>
      <c r="F372" s="45"/>
      <c r="G372" s="45"/>
      <c r="H372" s="45"/>
      <c r="I372" s="45"/>
    </row>
    <row r="373" spans="1:9" x14ac:dyDescent="0.25">
      <c r="A373" s="69"/>
      <c r="B373" s="45"/>
      <c r="C373" s="45"/>
      <c r="D373" s="45"/>
      <c r="E373" s="45"/>
      <c r="F373" s="45"/>
      <c r="G373" s="45"/>
      <c r="H373" s="45"/>
      <c r="I373" s="45"/>
    </row>
    <row r="374" spans="1:9" x14ac:dyDescent="0.25">
      <c r="A374" s="69"/>
      <c r="B374" s="45"/>
      <c r="C374" s="45"/>
      <c r="D374" s="45"/>
      <c r="E374" s="45"/>
      <c r="F374" s="45"/>
      <c r="G374" s="45"/>
      <c r="H374" s="45"/>
      <c r="I374" s="45"/>
    </row>
    <row r="375" spans="1:9" x14ac:dyDescent="0.25">
      <c r="A375" s="69"/>
      <c r="B375" s="45"/>
      <c r="C375" s="45"/>
      <c r="D375" s="45"/>
      <c r="E375" s="45"/>
      <c r="F375" s="45"/>
      <c r="G375" s="45"/>
      <c r="H375" s="45"/>
      <c r="I375" s="45"/>
    </row>
    <row r="376" spans="1:9" x14ac:dyDescent="0.25">
      <c r="A376" s="69"/>
      <c r="B376" s="45"/>
      <c r="C376" s="45"/>
      <c r="D376" s="45"/>
      <c r="E376" s="45"/>
      <c r="F376" s="45"/>
      <c r="G376" s="45"/>
      <c r="H376" s="45"/>
      <c r="I376" s="45"/>
    </row>
    <row r="377" spans="1:9" x14ac:dyDescent="0.25">
      <c r="A377" s="69"/>
      <c r="B377" s="45"/>
      <c r="C377" s="45"/>
      <c r="D377" s="45"/>
      <c r="E377" s="45"/>
      <c r="F377" s="45"/>
      <c r="G377" s="45"/>
      <c r="H377" s="45"/>
      <c r="I377" s="45"/>
    </row>
    <row r="378" spans="1:9" x14ac:dyDescent="0.25">
      <c r="A378" s="69"/>
      <c r="B378" s="45"/>
      <c r="C378" s="45"/>
      <c r="D378" s="45"/>
      <c r="E378" s="45"/>
      <c r="F378" s="45"/>
      <c r="G378" s="45"/>
      <c r="H378" s="45"/>
      <c r="I378" s="45"/>
    </row>
    <row r="379" spans="1:9" x14ac:dyDescent="0.25">
      <c r="A379" s="69"/>
      <c r="B379" s="45"/>
      <c r="C379" s="45"/>
      <c r="D379" s="45"/>
      <c r="E379" s="45"/>
      <c r="F379" s="45"/>
      <c r="G379" s="45"/>
      <c r="H379" s="45"/>
      <c r="I379" s="45"/>
    </row>
    <row r="380" spans="1:9" x14ac:dyDescent="0.25">
      <c r="A380" s="69"/>
      <c r="B380" s="45"/>
      <c r="C380" s="45"/>
      <c r="D380" s="45"/>
      <c r="E380" s="45"/>
      <c r="F380" s="45"/>
      <c r="G380" s="45"/>
      <c r="H380" s="45"/>
      <c r="I380" s="45"/>
    </row>
    <row r="381" spans="1:9" x14ac:dyDescent="0.25">
      <c r="A381" s="69"/>
      <c r="B381" s="45"/>
      <c r="C381" s="45"/>
      <c r="D381" s="45"/>
      <c r="E381" s="45"/>
      <c r="F381" s="45"/>
      <c r="G381" s="45"/>
      <c r="H381" s="45"/>
      <c r="I381" s="45"/>
    </row>
    <row r="382" spans="1:9" x14ac:dyDescent="0.25">
      <c r="A382" s="69"/>
      <c r="B382" s="45"/>
      <c r="C382" s="45"/>
      <c r="D382" s="45"/>
      <c r="E382" s="45"/>
      <c r="F382" s="45"/>
      <c r="G382" s="45"/>
      <c r="H382" s="45"/>
      <c r="I382" s="45"/>
    </row>
    <row r="383" spans="1:9" x14ac:dyDescent="0.25">
      <c r="A383" s="69"/>
      <c r="B383" s="45"/>
      <c r="C383" s="45"/>
      <c r="D383" s="45"/>
      <c r="E383" s="45"/>
      <c r="F383" s="45"/>
      <c r="G383" s="45"/>
      <c r="H383" s="45"/>
      <c r="I383" s="45"/>
    </row>
    <row r="384" spans="1:9" x14ac:dyDescent="0.25">
      <c r="A384" s="69"/>
      <c r="B384" s="45"/>
      <c r="C384" s="45"/>
      <c r="D384" s="45"/>
      <c r="E384" s="45"/>
      <c r="F384" s="45"/>
      <c r="G384" s="45"/>
      <c r="H384" s="45"/>
      <c r="I384" s="45"/>
    </row>
    <row r="385" spans="1:9" x14ac:dyDescent="0.25">
      <c r="A385" s="69"/>
      <c r="B385" s="45"/>
      <c r="C385" s="45"/>
      <c r="D385" s="45"/>
      <c r="E385" s="45"/>
      <c r="F385" s="45"/>
      <c r="G385" s="45"/>
      <c r="H385" s="45"/>
      <c r="I385" s="45"/>
    </row>
    <row r="386" spans="1:9" x14ac:dyDescent="0.25">
      <c r="A386" s="69"/>
      <c r="B386" s="45"/>
      <c r="C386" s="45"/>
      <c r="D386" s="45"/>
      <c r="E386" s="45"/>
      <c r="F386" s="45"/>
      <c r="G386" s="45"/>
      <c r="H386" s="45"/>
      <c r="I386" s="45"/>
    </row>
    <row r="387" spans="1:9" x14ac:dyDescent="0.25">
      <c r="A387" s="69"/>
      <c r="B387" s="45"/>
      <c r="C387" s="45"/>
      <c r="D387" s="45"/>
      <c r="E387" s="45"/>
      <c r="F387" s="45"/>
      <c r="G387" s="45"/>
      <c r="H387" s="45"/>
      <c r="I387" s="45"/>
    </row>
    <row r="388" spans="1:9" x14ac:dyDescent="0.25">
      <c r="A388" s="70"/>
      <c r="B388" s="45"/>
      <c r="C388" s="45"/>
      <c r="D388" s="45"/>
      <c r="E388" s="45"/>
      <c r="F388" s="45"/>
      <c r="G388" s="45"/>
      <c r="H388" s="45"/>
      <c r="I388" s="45"/>
    </row>
    <row r="389" spans="1:9" x14ac:dyDescent="0.25">
      <c r="A389" s="69"/>
      <c r="B389" s="45"/>
      <c r="C389" s="45"/>
      <c r="D389" s="45"/>
      <c r="E389" s="45"/>
      <c r="F389" s="45"/>
      <c r="G389" s="45"/>
      <c r="H389" s="45"/>
      <c r="I389" s="45"/>
    </row>
    <row r="390" spans="1:9" x14ac:dyDescent="0.25">
      <c r="A390" s="69"/>
      <c r="B390" s="45"/>
      <c r="C390" s="45"/>
      <c r="D390" s="45"/>
      <c r="E390" s="45"/>
      <c r="F390" s="45"/>
      <c r="G390" s="45"/>
      <c r="H390" s="45"/>
      <c r="I390" s="45"/>
    </row>
    <row r="391" spans="1:9" x14ac:dyDescent="0.25">
      <c r="A391" s="69"/>
      <c r="B391" s="45"/>
      <c r="C391" s="45"/>
      <c r="D391" s="45"/>
      <c r="E391" s="45"/>
      <c r="F391" s="45"/>
      <c r="G391" s="45"/>
      <c r="H391" s="45"/>
      <c r="I391" s="45"/>
    </row>
    <row r="392" spans="1:9" x14ac:dyDescent="0.25">
      <c r="A392" s="69"/>
      <c r="B392" s="45"/>
      <c r="C392" s="45"/>
      <c r="D392" s="45"/>
      <c r="E392" s="45"/>
      <c r="F392" s="45"/>
      <c r="G392" s="45"/>
      <c r="H392" s="45"/>
      <c r="I392" s="45"/>
    </row>
    <row r="393" spans="1:9" x14ac:dyDescent="0.25">
      <c r="A393" s="69"/>
      <c r="B393" s="45"/>
      <c r="C393" s="45"/>
      <c r="D393" s="45"/>
      <c r="E393" s="45"/>
      <c r="F393" s="45"/>
      <c r="G393" s="45"/>
      <c r="H393" s="45"/>
      <c r="I393" s="45"/>
    </row>
    <row r="394" spans="1:9" x14ac:dyDescent="0.25">
      <c r="A394" s="69"/>
      <c r="B394" s="45"/>
      <c r="C394" s="45"/>
      <c r="D394" s="45"/>
      <c r="E394" s="45"/>
      <c r="F394" s="45"/>
      <c r="G394" s="45"/>
      <c r="H394" s="45"/>
      <c r="I394" s="45"/>
    </row>
    <row r="395" spans="1:9" x14ac:dyDescent="0.25">
      <c r="A395" s="69"/>
      <c r="B395" s="45"/>
      <c r="C395" s="45"/>
      <c r="D395" s="45"/>
      <c r="E395" s="45"/>
      <c r="F395" s="45"/>
      <c r="G395" s="45"/>
      <c r="H395" s="45"/>
      <c r="I395" s="45"/>
    </row>
    <row r="396" spans="1:9" x14ac:dyDescent="0.25">
      <c r="A396" s="69"/>
      <c r="B396" s="45"/>
      <c r="C396" s="45"/>
      <c r="D396" s="45"/>
      <c r="E396" s="45"/>
      <c r="F396" s="45"/>
      <c r="G396" s="45"/>
      <c r="H396" s="45"/>
      <c r="I396" s="45"/>
    </row>
    <row r="397" spans="1:9" x14ac:dyDescent="0.25">
      <c r="A397" s="69"/>
      <c r="B397" s="45"/>
      <c r="C397" s="45"/>
      <c r="D397" s="45"/>
      <c r="E397" s="45"/>
      <c r="F397" s="45"/>
      <c r="G397" s="45"/>
      <c r="H397" s="45"/>
      <c r="I397" s="45"/>
    </row>
    <row r="398" spans="1:9" x14ac:dyDescent="0.25">
      <c r="A398" s="69"/>
      <c r="B398" s="45"/>
      <c r="C398" s="45"/>
      <c r="D398" s="45"/>
      <c r="E398" s="45"/>
      <c r="F398" s="45"/>
      <c r="G398" s="45"/>
      <c r="H398" s="45"/>
      <c r="I398" s="45"/>
    </row>
    <row r="399" spans="1:9" x14ac:dyDescent="0.25">
      <c r="A399" s="69"/>
      <c r="B399" s="45"/>
      <c r="C399" s="45"/>
      <c r="D399" s="45"/>
      <c r="E399" s="45"/>
      <c r="F399" s="45"/>
      <c r="G399" s="45"/>
      <c r="H399" s="45"/>
      <c r="I399" s="45"/>
    </row>
    <row r="400" spans="1:9" x14ac:dyDescent="0.25">
      <c r="A400" s="69"/>
      <c r="B400" s="45"/>
      <c r="C400" s="45"/>
      <c r="D400" s="45"/>
      <c r="E400" s="45"/>
      <c r="F400" s="45"/>
      <c r="G400" s="45"/>
      <c r="H400" s="45"/>
      <c r="I400" s="45"/>
    </row>
    <row r="401" spans="1:9" x14ac:dyDescent="0.25">
      <c r="A401" s="69"/>
      <c r="B401" s="45"/>
      <c r="C401" s="45"/>
      <c r="D401" s="45"/>
      <c r="E401" s="45"/>
      <c r="F401" s="45"/>
      <c r="G401" s="45"/>
      <c r="H401" s="45"/>
      <c r="I401" s="45"/>
    </row>
    <row r="402" spans="1:9" x14ac:dyDescent="0.25">
      <c r="A402" s="69"/>
      <c r="B402" s="45"/>
      <c r="C402" s="45"/>
      <c r="D402" s="45"/>
      <c r="E402" s="45"/>
      <c r="F402" s="45"/>
      <c r="G402" s="45"/>
      <c r="H402" s="45"/>
      <c r="I402" s="45"/>
    </row>
    <row r="403" spans="1:9" x14ac:dyDescent="0.25">
      <c r="A403" s="69"/>
      <c r="B403" s="45"/>
      <c r="C403" s="45"/>
      <c r="D403" s="45"/>
      <c r="E403" s="45"/>
      <c r="F403" s="45"/>
      <c r="G403" s="45"/>
      <c r="H403" s="45"/>
      <c r="I403" s="45"/>
    </row>
    <row r="404" spans="1:9" x14ac:dyDescent="0.25">
      <c r="A404" s="69"/>
      <c r="B404" s="45"/>
      <c r="C404" s="45"/>
      <c r="D404" s="45"/>
      <c r="E404" s="45"/>
      <c r="F404" s="45"/>
      <c r="G404" s="45"/>
      <c r="H404" s="45"/>
      <c r="I404" s="45"/>
    </row>
    <row r="405" spans="1:9" x14ac:dyDescent="0.25">
      <c r="A405" s="69"/>
      <c r="B405" s="45"/>
      <c r="C405" s="45"/>
      <c r="D405" s="45"/>
      <c r="E405" s="45"/>
      <c r="F405" s="45"/>
      <c r="G405" s="45"/>
      <c r="H405" s="45"/>
      <c r="I405" s="45"/>
    </row>
    <row r="406" spans="1:9" x14ac:dyDescent="0.25">
      <c r="A406" s="70"/>
      <c r="B406" s="45"/>
      <c r="C406" s="45"/>
      <c r="D406" s="45"/>
      <c r="E406" s="45"/>
      <c r="F406" s="45"/>
      <c r="G406" s="45"/>
      <c r="H406" s="45"/>
      <c r="I406" s="45"/>
    </row>
    <row r="407" spans="1:9" x14ac:dyDescent="0.25">
      <c r="A407" s="69"/>
      <c r="B407" s="45"/>
      <c r="C407" s="45"/>
      <c r="D407" s="45"/>
      <c r="E407" s="45"/>
      <c r="F407" s="45"/>
      <c r="G407" s="45"/>
      <c r="H407" s="45"/>
      <c r="I407" s="45"/>
    </row>
    <row r="408" spans="1:9" x14ac:dyDescent="0.25">
      <c r="A408" s="69"/>
      <c r="B408" s="45"/>
      <c r="C408" s="45"/>
      <c r="D408" s="45"/>
      <c r="E408" s="45"/>
      <c r="F408" s="45"/>
      <c r="G408" s="45"/>
      <c r="H408" s="45"/>
      <c r="I408" s="45"/>
    </row>
    <row r="409" spans="1:9" x14ac:dyDescent="0.25">
      <c r="A409" s="69"/>
      <c r="B409" s="45"/>
      <c r="C409" s="45"/>
      <c r="D409" s="45"/>
      <c r="E409" s="45"/>
      <c r="F409" s="45"/>
      <c r="G409" s="45"/>
      <c r="H409" s="45"/>
      <c r="I409" s="45"/>
    </row>
    <row r="410" spans="1:9" x14ac:dyDescent="0.25">
      <c r="A410" s="69"/>
      <c r="B410" s="45"/>
      <c r="C410" s="45"/>
      <c r="D410" s="45"/>
      <c r="E410" s="45"/>
      <c r="F410" s="45"/>
      <c r="G410" s="45"/>
      <c r="H410" s="45"/>
      <c r="I410" s="45"/>
    </row>
    <row r="411" spans="1:9" x14ac:dyDescent="0.25">
      <c r="A411" s="69"/>
      <c r="B411" s="45"/>
      <c r="C411" s="45"/>
      <c r="D411" s="45"/>
      <c r="E411" s="45"/>
      <c r="F411" s="45"/>
      <c r="G411" s="45"/>
      <c r="H411" s="45"/>
      <c r="I411" s="45"/>
    </row>
    <row r="412" spans="1:9" x14ac:dyDescent="0.25">
      <c r="A412" s="69"/>
      <c r="B412" s="45"/>
      <c r="C412" s="45"/>
      <c r="D412" s="45"/>
      <c r="E412" s="45"/>
      <c r="F412" s="45"/>
      <c r="G412" s="45"/>
      <c r="H412" s="45"/>
      <c r="I412" s="45"/>
    </row>
    <row r="413" spans="1:9" x14ac:dyDescent="0.25">
      <c r="A413" s="69"/>
      <c r="B413" s="45"/>
      <c r="C413" s="45"/>
      <c r="D413" s="45"/>
      <c r="E413" s="45"/>
      <c r="F413" s="45"/>
      <c r="G413" s="45"/>
      <c r="H413" s="45"/>
      <c r="I413" s="45"/>
    </row>
    <row r="414" spans="1:9" x14ac:dyDescent="0.25">
      <c r="A414" s="69"/>
      <c r="B414" s="45"/>
      <c r="C414" s="45"/>
      <c r="D414" s="45"/>
      <c r="E414" s="45"/>
      <c r="F414" s="45"/>
      <c r="G414" s="45"/>
      <c r="H414" s="45"/>
      <c r="I414" s="45"/>
    </row>
    <row r="415" spans="1:9" x14ac:dyDescent="0.25">
      <c r="A415" s="69"/>
      <c r="B415" s="45"/>
      <c r="C415" s="45"/>
      <c r="D415" s="45"/>
      <c r="E415" s="45"/>
      <c r="F415" s="45"/>
      <c r="G415" s="45"/>
      <c r="H415" s="45"/>
      <c r="I415" s="45"/>
    </row>
    <row r="416" spans="1:9" x14ac:dyDescent="0.25">
      <c r="A416" s="69"/>
      <c r="B416" s="45"/>
      <c r="C416" s="45"/>
      <c r="D416" s="45"/>
      <c r="E416" s="45"/>
      <c r="F416" s="45"/>
      <c r="G416" s="45"/>
      <c r="H416" s="45"/>
      <c r="I416" s="45"/>
    </row>
    <row r="417" spans="1:9" x14ac:dyDescent="0.25">
      <c r="A417" s="69"/>
      <c r="B417" s="45"/>
      <c r="C417" s="45"/>
      <c r="D417" s="45"/>
      <c r="E417" s="45"/>
      <c r="F417" s="45"/>
      <c r="G417" s="45"/>
      <c r="H417" s="45"/>
      <c r="I417" s="45"/>
    </row>
    <row r="418" spans="1:9" x14ac:dyDescent="0.25">
      <c r="A418" s="69"/>
      <c r="B418" s="45"/>
      <c r="C418" s="45"/>
      <c r="D418" s="45"/>
      <c r="E418" s="45"/>
      <c r="F418" s="45"/>
      <c r="G418" s="45"/>
      <c r="H418" s="45"/>
      <c r="I418" s="45"/>
    </row>
    <row r="419" spans="1:9" x14ac:dyDescent="0.25">
      <c r="A419" s="69"/>
      <c r="B419" s="45"/>
      <c r="C419" s="45"/>
      <c r="D419" s="45"/>
      <c r="E419" s="45"/>
      <c r="F419" s="45"/>
      <c r="G419" s="45"/>
      <c r="H419" s="45"/>
      <c r="I419" s="45"/>
    </row>
    <row r="420" spans="1:9" x14ac:dyDescent="0.25">
      <c r="A420" s="69"/>
      <c r="B420" s="45"/>
      <c r="C420" s="45"/>
      <c r="D420" s="45"/>
      <c r="E420" s="45"/>
      <c r="F420" s="45"/>
      <c r="G420" s="45"/>
      <c r="H420" s="45"/>
      <c r="I420" s="45"/>
    </row>
    <row r="421" spans="1:9" x14ac:dyDescent="0.25">
      <c r="A421" s="69"/>
      <c r="B421" s="45"/>
      <c r="C421" s="45"/>
      <c r="D421" s="45"/>
      <c r="E421" s="45"/>
      <c r="F421" s="45"/>
      <c r="G421" s="45"/>
      <c r="H421" s="45"/>
      <c r="I421" s="45"/>
    </row>
    <row r="422" spans="1:9" x14ac:dyDescent="0.25">
      <c r="A422" s="69"/>
      <c r="B422" s="45"/>
      <c r="C422" s="45"/>
      <c r="D422" s="45"/>
      <c r="E422" s="45"/>
      <c r="F422" s="45"/>
      <c r="G422" s="45"/>
      <c r="H422" s="45"/>
      <c r="I422" s="45"/>
    </row>
    <row r="423" spans="1:9" x14ac:dyDescent="0.25">
      <c r="A423" s="69"/>
      <c r="B423" s="45"/>
      <c r="C423" s="45"/>
      <c r="D423" s="45"/>
      <c r="E423" s="45"/>
      <c r="F423" s="45"/>
      <c r="G423" s="45"/>
      <c r="H423" s="45"/>
      <c r="I423" s="45"/>
    </row>
    <row r="424" spans="1:9" x14ac:dyDescent="0.25">
      <c r="A424" s="70"/>
      <c r="B424" s="45"/>
      <c r="C424" s="45"/>
      <c r="D424" s="45"/>
      <c r="E424" s="45"/>
      <c r="F424" s="45"/>
      <c r="G424" s="45"/>
      <c r="H424" s="45"/>
      <c r="I424" s="45"/>
    </row>
    <row r="425" spans="1:9" x14ac:dyDescent="0.25">
      <c r="A425" s="69"/>
      <c r="B425" s="45"/>
      <c r="C425" s="45"/>
      <c r="D425" s="45"/>
      <c r="E425" s="45"/>
      <c r="F425" s="45"/>
      <c r="G425" s="45"/>
      <c r="H425" s="45"/>
      <c r="I425" s="45"/>
    </row>
    <row r="426" spans="1:9" x14ac:dyDescent="0.25">
      <c r="A426" s="69"/>
      <c r="B426" s="45"/>
      <c r="C426" s="45"/>
      <c r="D426" s="45"/>
      <c r="E426" s="45"/>
      <c r="F426" s="45"/>
      <c r="G426" s="45"/>
      <c r="H426" s="45"/>
      <c r="I426" s="45"/>
    </row>
    <row r="427" spans="1:9" x14ac:dyDescent="0.25">
      <c r="A427" s="69"/>
      <c r="B427" s="45"/>
      <c r="C427" s="45"/>
      <c r="D427" s="45"/>
      <c r="E427" s="45"/>
      <c r="F427" s="45"/>
      <c r="G427" s="45"/>
      <c r="H427" s="45"/>
      <c r="I427" s="45"/>
    </row>
    <row r="428" spans="1:9" x14ac:dyDescent="0.25">
      <c r="A428" s="69"/>
      <c r="B428" s="45"/>
      <c r="C428" s="45"/>
      <c r="D428" s="45"/>
      <c r="E428" s="45"/>
      <c r="F428" s="45"/>
      <c r="G428" s="45"/>
      <c r="H428" s="45"/>
      <c r="I428" s="45"/>
    </row>
    <row r="429" spans="1:9" x14ac:dyDescent="0.25">
      <c r="A429" s="69"/>
      <c r="B429" s="45"/>
      <c r="C429" s="45"/>
      <c r="D429" s="45"/>
      <c r="E429" s="45"/>
      <c r="F429" s="45"/>
      <c r="G429" s="45"/>
      <c r="H429" s="45"/>
      <c r="I429" s="45"/>
    </row>
    <row r="430" spans="1:9" x14ac:dyDescent="0.25">
      <c r="A430" s="69"/>
      <c r="B430" s="45"/>
      <c r="C430" s="45"/>
      <c r="D430" s="45"/>
      <c r="E430" s="45"/>
      <c r="F430" s="45"/>
      <c r="G430" s="45"/>
      <c r="H430" s="45"/>
      <c r="I430" s="45"/>
    </row>
    <row r="431" spans="1:9" x14ac:dyDescent="0.25">
      <c r="A431" s="69"/>
      <c r="B431" s="45"/>
      <c r="C431" s="45"/>
      <c r="D431" s="45"/>
      <c r="E431" s="45"/>
      <c r="F431" s="45"/>
      <c r="G431" s="45"/>
      <c r="H431" s="45"/>
      <c r="I431" s="45"/>
    </row>
    <row r="432" spans="1:9" x14ac:dyDescent="0.25">
      <c r="A432" s="69"/>
      <c r="B432" s="45"/>
      <c r="C432" s="45"/>
      <c r="D432" s="45"/>
      <c r="E432" s="45"/>
      <c r="F432" s="45"/>
      <c r="G432" s="45"/>
      <c r="H432" s="45"/>
      <c r="I432" s="45"/>
    </row>
    <row r="433" spans="1:9" x14ac:dyDescent="0.25">
      <c r="A433" s="69"/>
      <c r="B433" s="45"/>
      <c r="C433" s="45"/>
      <c r="D433" s="45"/>
      <c r="E433" s="45"/>
      <c r="F433" s="45"/>
      <c r="G433" s="45"/>
      <c r="H433" s="45"/>
      <c r="I433" s="45"/>
    </row>
    <row r="434" spans="1:9" x14ac:dyDescent="0.25">
      <c r="A434" s="69"/>
      <c r="B434" s="45"/>
      <c r="C434" s="45"/>
      <c r="D434" s="45"/>
      <c r="E434" s="45"/>
      <c r="F434" s="45"/>
      <c r="G434" s="45"/>
      <c r="H434" s="45"/>
      <c r="I434" s="45"/>
    </row>
    <row r="435" spans="1:9" x14ac:dyDescent="0.25">
      <c r="A435" s="69"/>
      <c r="B435" s="45"/>
      <c r="C435" s="45"/>
      <c r="D435" s="45"/>
      <c r="E435" s="45"/>
      <c r="F435" s="45"/>
      <c r="G435" s="45"/>
      <c r="H435" s="45"/>
      <c r="I435" s="45"/>
    </row>
    <row r="436" spans="1:9" x14ac:dyDescent="0.25">
      <c r="A436" s="69"/>
      <c r="B436" s="45"/>
      <c r="C436" s="45"/>
      <c r="D436" s="45"/>
      <c r="E436" s="45"/>
      <c r="F436" s="45"/>
      <c r="G436" s="45"/>
      <c r="H436" s="45"/>
      <c r="I436" s="45"/>
    </row>
    <row r="437" spans="1:9" x14ac:dyDescent="0.25">
      <c r="A437" s="69"/>
      <c r="B437" s="45"/>
      <c r="C437" s="45"/>
      <c r="D437" s="45"/>
      <c r="E437" s="45"/>
      <c r="F437" s="45"/>
      <c r="G437" s="45"/>
      <c r="H437" s="45"/>
      <c r="I437" s="45"/>
    </row>
    <row r="438" spans="1:9" x14ac:dyDescent="0.25">
      <c r="A438" s="69"/>
      <c r="B438" s="45"/>
      <c r="C438" s="45"/>
      <c r="D438" s="45"/>
      <c r="E438" s="45"/>
      <c r="F438" s="45"/>
      <c r="G438" s="45"/>
      <c r="H438" s="45"/>
      <c r="I438" s="45"/>
    </row>
    <row r="439" spans="1:9" x14ac:dyDescent="0.25">
      <c r="A439" s="69"/>
      <c r="B439" s="45"/>
      <c r="C439" s="45"/>
      <c r="D439" s="45"/>
      <c r="E439" s="45"/>
      <c r="F439" s="45"/>
      <c r="G439" s="45"/>
      <c r="H439" s="45"/>
      <c r="I439" s="45"/>
    </row>
    <row r="440" spans="1:9" x14ac:dyDescent="0.25">
      <c r="A440" s="69"/>
      <c r="B440" s="45"/>
      <c r="C440" s="45"/>
      <c r="D440" s="45"/>
      <c r="E440" s="45"/>
      <c r="F440" s="45"/>
      <c r="G440" s="45"/>
      <c r="H440" s="45"/>
      <c r="I440" s="45"/>
    </row>
    <row r="441" spans="1:9" x14ac:dyDescent="0.25">
      <c r="A441" s="69"/>
      <c r="B441" s="45"/>
      <c r="C441" s="45"/>
      <c r="D441" s="45"/>
      <c r="E441" s="45"/>
      <c r="F441" s="45"/>
      <c r="G441" s="45"/>
      <c r="H441" s="45"/>
      <c r="I441" s="45"/>
    </row>
    <row r="442" spans="1:9" x14ac:dyDescent="0.25">
      <c r="A442" s="70"/>
      <c r="B442" s="45"/>
      <c r="C442" s="45"/>
      <c r="D442" s="45"/>
      <c r="E442" s="45"/>
      <c r="F442" s="45"/>
      <c r="G442" s="45"/>
      <c r="H442" s="45"/>
      <c r="I442" s="45"/>
    </row>
    <row r="443" spans="1:9" x14ac:dyDescent="0.25">
      <c r="A443" s="69"/>
      <c r="B443" s="45"/>
      <c r="C443" s="45"/>
      <c r="D443" s="45"/>
      <c r="E443" s="45"/>
      <c r="F443" s="45"/>
      <c r="G443" s="45"/>
      <c r="H443" s="45"/>
      <c r="I443" s="45"/>
    </row>
    <row r="444" spans="1:9" x14ac:dyDescent="0.25">
      <c r="A444" s="69"/>
      <c r="B444" s="45"/>
      <c r="C444" s="45"/>
      <c r="D444" s="45"/>
      <c r="E444" s="45"/>
      <c r="F444" s="45"/>
      <c r="G444" s="45"/>
      <c r="H444" s="45"/>
      <c r="I444" s="45"/>
    </row>
    <row r="445" spans="1:9" x14ac:dyDescent="0.25">
      <c r="A445" s="69"/>
      <c r="B445" s="45"/>
      <c r="C445" s="45"/>
      <c r="D445" s="45"/>
      <c r="E445" s="45"/>
      <c r="F445" s="45"/>
      <c r="G445" s="45"/>
      <c r="H445" s="45"/>
      <c r="I445" s="45"/>
    </row>
    <row r="446" spans="1:9" x14ac:dyDescent="0.25">
      <c r="A446" s="69"/>
      <c r="B446" s="45"/>
      <c r="C446" s="45"/>
      <c r="D446" s="45"/>
      <c r="E446" s="45"/>
      <c r="F446" s="45"/>
      <c r="G446" s="45"/>
      <c r="H446" s="45"/>
      <c r="I446" s="45"/>
    </row>
    <row r="447" spans="1:9" x14ac:dyDescent="0.25">
      <c r="A447" s="69"/>
      <c r="B447" s="45"/>
      <c r="C447" s="45"/>
      <c r="D447" s="45"/>
      <c r="E447" s="45"/>
      <c r="F447" s="45"/>
      <c r="G447" s="45"/>
      <c r="H447" s="45"/>
      <c r="I447" s="45"/>
    </row>
    <row r="448" spans="1:9" x14ac:dyDescent="0.25">
      <c r="A448" s="69"/>
      <c r="B448" s="45"/>
      <c r="C448" s="45"/>
      <c r="D448" s="45"/>
      <c r="E448" s="45"/>
      <c r="F448" s="45"/>
      <c r="G448" s="45"/>
      <c r="H448" s="45"/>
      <c r="I448" s="45"/>
    </row>
    <row r="449" spans="1:9" x14ac:dyDescent="0.25">
      <c r="A449" s="69"/>
      <c r="B449" s="45"/>
      <c r="C449" s="45"/>
      <c r="D449" s="45"/>
      <c r="E449" s="45"/>
      <c r="F449" s="45"/>
      <c r="G449" s="45"/>
      <c r="H449" s="45"/>
      <c r="I449" s="45"/>
    </row>
    <row r="450" spans="1:9" x14ac:dyDescent="0.25">
      <c r="A450" s="69"/>
      <c r="B450" s="45"/>
      <c r="C450" s="45"/>
      <c r="D450" s="45"/>
      <c r="E450" s="45"/>
      <c r="F450" s="45"/>
      <c r="G450" s="45"/>
      <c r="H450" s="45"/>
      <c r="I450" s="45"/>
    </row>
    <row r="451" spans="1:9" x14ac:dyDescent="0.25">
      <c r="A451" s="69"/>
      <c r="B451" s="45"/>
      <c r="C451" s="45"/>
      <c r="D451" s="45"/>
      <c r="E451" s="45"/>
      <c r="F451" s="45"/>
      <c r="G451" s="45"/>
      <c r="H451" s="45"/>
      <c r="I451" s="45"/>
    </row>
    <row r="452" spans="1:9" x14ac:dyDescent="0.25">
      <c r="A452" s="69"/>
      <c r="B452" s="45"/>
      <c r="C452" s="45"/>
      <c r="D452" s="45"/>
      <c r="E452" s="45"/>
      <c r="F452" s="45"/>
      <c r="G452" s="45"/>
      <c r="H452" s="45"/>
      <c r="I452" s="45"/>
    </row>
    <row r="453" spans="1:9" x14ac:dyDescent="0.25">
      <c r="A453" s="69"/>
      <c r="B453" s="45"/>
      <c r="C453" s="45"/>
      <c r="D453" s="45"/>
      <c r="E453" s="45"/>
      <c r="F453" s="45"/>
      <c r="G453" s="45"/>
      <c r="H453" s="45"/>
      <c r="I453" s="45"/>
    </row>
    <row r="454" spans="1:9" x14ac:dyDescent="0.25">
      <c r="A454" s="69"/>
      <c r="B454" s="45"/>
      <c r="C454" s="45"/>
      <c r="D454" s="45"/>
      <c r="E454" s="45"/>
      <c r="F454" s="45"/>
      <c r="G454" s="45"/>
      <c r="H454" s="45"/>
      <c r="I454" s="45"/>
    </row>
    <row r="455" spans="1:9" x14ac:dyDescent="0.25">
      <c r="A455" s="69"/>
      <c r="B455" s="45"/>
      <c r="C455" s="45"/>
      <c r="D455" s="45"/>
      <c r="E455" s="45"/>
      <c r="F455" s="45"/>
      <c r="G455" s="45"/>
      <c r="H455" s="45"/>
      <c r="I455" s="45"/>
    </row>
    <row r="456" spans="1:9" x14ac:dyDescent="0.25">
      <c r="A456" s="69"/>
      <c r="B456" s="45"/>
      <c r="C456" s="45"/>
      <c r="D456" s="45"/>
      <c r="E456" s="45"/>
      <c r="F456" s="45"/>
      <c r="G456" s="45"/>
      <c r="H456" s="45"/>
      <c r="I456" s="45"/>
    </row>
    <row r="457" spans="1:9" x14ac:dyDescent="0.25">
      <c r="A457" s="69"/>
      <c r="B457" s="45"/>
      <c r="C457" s="45"/>
      <c r="D457" s="45"/>
      <c r="E457" s="45"/>
      <c r="F457" s="45"/>
      <c r="G457" s="45"/>
      <c r="H457" s="45"/>
      <c r="I457" s="45"/>
    </row>
    <row r="458" spans="1:9" x14ac:dyDescent="0.25">
      <c r="A458" s="69"/>
      <c r="B458" s="45"/>
      <c r="C458" s="45"/>
      <c r="D458" s="45"/>
      <c r="E458" s="45"/>
      <c r="F458" s="45"/>
      <c r="G458" s="45"/>
      <c r="H458" s="45"/>
      <c r="I458" s="45"/>
    </row>
    <row r="459" spans="1:9" x14ac:dyDescent="0.25">
      <c r="A459" s="69"/>
      <c r="B459" s="45"/>
      <c r="C459" s="45"/>
      <c r="D459" s="45"/>
      <c r="E459" s="45"/>
      <c r="F459" s="45"/>
      <c r="G459" s="45"/>
      <c r="H459" s="45"/>
      <c r="I459" s="45"/>
    </row>
    <row r="460" spans="1:9" x14ac:dyDescent="0.25">
      <c r="A460" s="70"/>
      <c r="B460" s="45"/>
      <c r="C460" s="45"/>
      <c r="D460" s="45"/>
      <c r="E460" s="45"/>
      <c r="F460" s="45"/>
      <c r="G460" s="45"/>
      <c r="H460" s="45"/>
      <c r="I460" s="45"/>
    </row>
    <row r="461" spans="1:9" x14ac:dyDescent="0.25">
      <c r="A461" s="69"/>
      <c r="B461" s="45"/>
      <c r="C461" s="45"/>
      <c r="D461" s="45"/>
      <c r="E461" s="45"/>
      <c r="F461" s="45"/>
      <c r="G461" s="45"/>
      <c r="H461" s="45"/>
      <c r="I461" s="45"/>
    </row>
    <row r="462" spans="1:9" x14ac:dyDescent="0.25">
      <c r="A462" s="69"/>
      <c r="B462" s="45"/>
      <c r="C462" s="45"/>
      <c r="D462" s="45"/>
      <c r="E462" s="45"/>
      <c r="F462" s="45"/>
      <c r="G462" s="45"/>
      <c r="H462" s="45"/>
      <c r="I462" s="45"/>
    </row>
    <row r="463" spans="1:9" x14ac:dyDescent="0.25">
      <c r="A463" s="69"/>
      <c r="B463" s="45"/>
      <c r="C463" s="45"/>
      <c r="D463" s="45"/>
      <c r="E463" s="45"/>
      <c r="F463" s="45"/>
      <c r="G463" s="45"/>
      <c r="H463" s="45"/>
      <c r="I463" s="45"/>
    </row>
    <row r="464" spans="1:9" x14ac:dyDescent="0.25">
      <c r="A464" s="69"/>
      <c r="B464" s="45"/>
      <c r="C464" s="45"/>
      <c r="D464" s="45"/>
      <c r="E464" s="45"/>
      <c r="F464" s="45"/>
      <c r="G464" s="45"/>
      <c r="H464" s="45"/>
      <c r="I464" s="45"/>
    </row>
    <row r="465" spans="1:9" x14ac:dyDescent="0.25">
      <c r="A465" s="69"/>
      <c r="B465" s="45"/>
      <c r="C465" s="45"/>
      <c r="D465" s="45"/>
      <c r="E465" s="45"/>
      <c r="F465" s="45"/>
      <c r="G465" s="45"/>
      <c r="H465" s="45"/>
      <c r="I465" s="45"/>
    </row>
    <row r="466" spans="1:9" x14ac:dyDescent="0.25">
      <c r="A466" s="69"/>
      <c r="B466" s="45"/>
      <c r="C466" s="45"/>
      <c r="D466" s="45"/>
      <c r="E466" s="45"/>
      <c r="F466" s="45"/>
      <c r="G466" s="45"/>
      <c r="H466" s="45"/>
      <c r="I466" s="45"/>
    </row>
    <row r="467" spans="1:9" x14ac:dyDescent="0.25">
      <c r="A467" s="69"/>
      <c r="B467" s="45"/>
      <c r="C467" s="45"/>
      <c r="D467" s="45"/>
      <c r="E467" s="45"/>
      <c r="F467" s="45"/>
      <c r="G467" s="45"/>
      <c r="H467" s="45"/>
      <c r="I467" s="45"/>
    </row>
    <row r="468" spans="1:9" x14ac:dyDescent="0.25">
      <c r="A468" s="69"/>
      <c r="B468" s="45"/>
      <c r="C468" s="45"/>
      <c r="D468" s="45"/>
      <c r="E468" s="45"/>
      <c r="F468" s="45"/>
      <c r="G468" s="45"/>
      <c r="H468" s="45"/>
      <c r="I468" s="45"/>
    </row>
    <row r="469" spans="1:9" x14ac:dyDescent="0.25">
      <c r="A469" s="69"/>
      <c r="B469" s="45"/>
      <c r="C469" s="45"/>
      <c r="D469" s="45"/>
      <c r="E469" s="45"/>
      <c r="F469" s="45"/>
      <c r="G469" s="45"/>
      <c r="H469" s="45"/>
      <c r="I469" s="45"/>
    </row>
    <row r="470" spans="1:9" x14ac:dyDescent="0.25">
      <c r="A470" s="69"/>
      <c r="B470" s="45"/>
      <c r="C470" s="45"/>
      <c r="D470" s="45"/>
      <c r="E470" s="45"/>
      <c r="F470" s="45"/>
      <c r="G470" s="45"/>
      <c r="H470" s="45"/>
      <c r="I470" s="45"/>
    </row>
    <row r="471" spans="1:9" x14ac:dyDescent="0.25">
      <c r="A471" s="69"/>
      <c r="B471" s="45"/>
      <c r="C471" s="45"/>
      <c r="D471" s="45"/>
      <c r="E471" s="45"/>
      <c r="F471" s="45"/>
      <c r="G471" s="45"/>
      <c r="H471" s="45"/>
      <c r="I471" s="45"/>
    </row>
    <row r="472" spans="1:9" x14ac:dyDescent="0.25">
      <c r="A472" s="69"/>
      <c r="B472" s="45"/>
      <c r="C472" s="45"/>
      <c r="D472" s="45"/>
      <c r="E472" s="45"/>
      <c r="F472" s="45"/>
      <c r="G472" s="45"/>
      <c r="H472" s="45"/>
      <c r="I472" s="45"/>
    </row>
    <row r="473" spans="1:9" x14ac:dyDescent="0.25">
      <c r="A473" s="69"/>
      <c r="B473" s="45"/>
      <c r="C473" s="45"/>
      <c r="D473" s="45"/>
      <c r="E473" s="45"/>
      <c r="F473" s="45"/>
      <c r="G473" s="45"/>
      <c r="H473" s="45"/>
      <c r="I473" s="45"/>
    </row>
    <row r="474" spans="1:9" x14ac:dyDescent="0.25">
      <c r="A474" s="69"/>
      <c r="B474" s="45"/>
      <c r="C474" s="45"/>
      <c r="D474" s="45"/>
      <c r="E474" s="45"/>
      <c r="F474" s="45"/>
      <c r="G474" s="45"/>
      <c r="H474" s="45"/>
      <c r="I474" s="45"/>
    </row>
    <row r="475" spans="1:9" x14ac:dyDescent="0.25">
      <c r="A475" s="69"/>
      <c r="B475" s="45"/>
      <c r="C475" s="45"/>
      <c r="D475" s="45"/>
      <c r="E475" s="45"/>
      <c r="F475" s="45"/>
      <c r="G475" s="45"/>
      <c r="H475" s="45"/>
      <c r="I475" s="45"/>
    </row>
    <row r="476" spans="1:9" x14ac:dyDescent="0.25">
      <c r="A476" s="69"/>
      <c r="B476" s="45"/>
      <c r="C476" s="45"/>
      <c r="D476" s="45"/>
      <c r="E476" s="45"/>
      <c r="F476" s="45"/>
      <c r="G476" s="45"/>
      <c r="H476" s="45"/>
      <c r="I476" s="45"/>
    </row>
    <row r="477" spans="1:9" x14ac:dyDescent="0.25">
      <c r="A477" s="69"/>
      <c r="B477" s="45"/>
      <c r="C477" s="45"/>
      <c r="D477" s="45"/>
      <c r="E477" s="45"/>
      <c r="F477" s="45"/>
      <c r="G477" s="45"/>
      <c r="H477" s="45"/>
      <c r="I477" s="45"/>
    </row>
    <row r="478" spans="1:9" x14ac:dyDescent="0.25">
      <c r="A478" s="70"/>
      <c r="B478" s="45"/>
      <c r="C478" s="45"/>
      <c r="D478" s="45"/>
      <c r="E478" s="45"/>
      <c r="F478" s="45"/>
      <c r="G478" s="45"/>
      <c r="H478" s="45"/>
      <c r="I478" s="45"/>
    </row>
    <row r="479" spans="1:9" x14ac:dyDescent="0.25">
      <c r="A479" s="69"/>
      <c r="B479" s="45"/>
      <c r="C479" s="45"/>
      <c r="D479" s="45"/>
      <c r="E479" s="45"/>
      <c r="F479" s="45"/>
      <c r="G479" s="45"/>
      <c r="H479" s="45"/>
      <c r="I479" s="45"/>
    </row>
    <row r="480" spans="1:9" x14ac:dyDescent="0.25">
      <c r="A480" s="69"/>
      <c r="B480" s="45"/>
      <c r="C480" s="45"/>
      <c r="D480" s="45"/>
      <c r="E480" s="45"/>
      <c r="F480" s="45"/>
      <c r="G480" s="45"/>
      <c r="H480" s="45"/>
      <c r="I480" s="45"/>
    </row>
    <row r="481" spans="1:9" x14ac:dyDescent="0.25">
      <c r="A481" s="69"/>
      <c r="B481" s="45"/>
      <c r="C481" s="45"/>
      <c r="D481" s="45"/>
      <c r="E481" s="45"/>
      <c r="F481" s="45"/>
      <c r="G481" s="45"/>
      <c r="H481" s="45"/>
      <c r="I481" s="45"/>
    </row>
    <row r="482" spans="1:9" x14ac:dyDescent="0.25">
      <c r="A482" s="69"/>
      <c r="B482" s="45"/>
      <c r="C482" s="45"/>
      <c r="D482" s="45"/>
      <c r="E482" s="45"/>
      <c r="F482" s="45"/>
      <c r="G482" s="45"/>
      <c r="H482" s="45"/>
      <c r="I482" s="45"/>
    </row>
    <row r="483" spans="1:9" x14ac:dyDescent="0.25">
      <c r="A483" s="69"/>
      <c r="B483" s="45"/>
      <c r="C483" s="45"/>
      <c r="D483" s="45"/>
      <c r="E483" s="45"/>
      <c r="F483" s="45"/>
      <c r="G483" s="45"/>
      <c r="H483" s="45"/>
      <c r="I483" s="45"/>
    </row>
    <row r="484" spans="1:9" x14ac:dyDescent="0.25">
      <c r="A484" s="69"/>
      <c r="B484" s="45"/>
      <c r="C484" s="45"/>
      <c r="D484" s="45"/>
      <c r="E484" s="45"/>
      <c r="F484" s="45"/>
      <c r="G484" s="45"/>
      <c r="H484" s="45"/>
      <c r="I484" s="45"/>
    </row>
    <row r="485" spans="1:9" x14ac:dyDescent="0.25">
      <c r="A485" s="69"/>
      <c r="B485" s="45"/>
      <c r="C485" s="45"/>
      <c r="D485" s="45"/>
      <c r="E485" s="45"/>
      <c r="F485" s="45"/>
      <c r="G485" s="45"/>
      <c r="H485" s="45"/>
      <c r="I485" s="45"/>
    </row>
    <row r="486" spans="1:9" x14ac:dyDescent="0.25">
      <c r="A486" s="69"/>
      <c r="B486" s="45"/>
      <c r="C486" s="45"/>
      <c r="D486" s="45"/>
      <c r="E486" s="45"/>
      <c r="F486" s="45"/>
      <c r="G486" s="45"/>
      <c r="H486" s="45"/>
      <c r="I486" s="45"/>
    </row>
    <row r="487" spans="1:9" x14ac:dyDescent="0.25">
      <c r="A487" s="69"/>
      <c r="B487" s="45"/>
      <c r="C487" s="45"/>
      <c r="D487" s="45"/>
      <c r="E487" s="45"/>
      <c r="F487" s="45"/>
      <c r="G487" s="45"/>
      <c r="H487" s="45"/>
      <c r="I487" s="45"/>
    </row>
    <row r="488" spans="1:9" x14ac:dyDescent="0.25">
      <c r="A488" s="69"/>
      <c r="B488" s="45"/>
      <c r="C488" s="45"/>
      <c r="D488" s="45"/>
      <c r="E488" s="45"/>
      <c r="F488" s="45"/>
      <c r="G488" s="45"/>
      <c r="H488" s="45"/>
      <c r="I488" s="45"/>
    </row>
    <row r="489" spans="1:9" x14ac:dyDescent="0.25">
      <c r="A489" s="69"/>
      <c r="B489" s="45"/>
      <c r="C489" s="45"/>
      <c r="D489" s="45"/>
      <c r="E489" s="45"/>
      <c r="F489" s="45"/>
      <c r="G489" s="45"/>
      <c r="H489" s="45"/>
      <c r="I489" s="45"/>
    </row>
    <row r="490" spans="1:9" x14ac:dyDescent="0.25">
      <c r="A490" s="69"/>
      <c r="B490" s="45"/>
      <c r="C490" s="45"/>
      <c r="D490" s="45"/>
      <c r="E490" s="45"/>
      <c r="F490" s="45"/>
      <c r="G490" s="45"/>
      <c r="H490" s="45"/>
      <c r="I490" s="45"/>
    </row>
    <row r="491" spans="1:9" x14ac:dyDescent="0.25">
      <c r="A491" s="69"/>
      <c r="B491" s="45"/>
      <c r="C491" s="45"/>
      <c r="D491" s="45"/>
      <c r="E491" s="45"/>
      <c r="F491" s="45"/>
      <c r="G491" s="45"/>
      <c r="H491" s="45"/>
      <c r="I491" s="45"/>
    </row>
    <row r="492" spans="1:9" x14ac:dyDescent="0.25">
      <c r="A492" s="69"/>
      <c r="B492" s="45"/>
      <c r="C492" s="45"/>
      <c r="D492" s="45"/>
      <c r="E492" s="45"/>
      <c r="F492" s="45"/>
      <c r="G492" s="45"/>
      <c r="H492" s="45"/>
      <c r="I492" s="45"/>
    </row>
    <row r="493" spans="1:9" x14ac:dyDescent="0.25">
      <c r="A493" s="69"/>
      <c r="B493" s="45"/>
      <c r="C493" s="45"/>
      <c r="D493" s="45"/>
      <c r="E493" s="45"/>
      <c r="F493" s="45"/>
      <c r="G493" s="45"/>
      <c r="H493" s="45"/>
      <c r="I493" s="45"/>
    </row>
    <row r="494" spans="1:9" x14ac:dyDescent="0.25">
      <c r="A494" s="69"/>
      <c r="B494" s="45"/>
      <c r="C494" s="45"/>
      <c r="D494" s="45"/>
      <c r="E494" s="45"/>
      <c r="F494" s="45"/>
      <c r="G494" s="45"/>
      <c r="H494" s="45"/>
      <c r="I494" s="45"/>
    </row>
    <row r="495" spans="1:9" x14ac:dyDescent="0.25">
      <c r="A495" s="69"/>
      <c r="B495" s="45"/>
      <c r="C495" s="45"/>
      <c r="D495" s="45"/>
      <c r="E495" s="45"/>
      <c r="F495" s="45"/>
      <c r="G495" s="45"/>
      <c r="H495" s="45"/>
      <c r="I495" s="45"/>
    </row>
    <row r="496" spans="1:9" x14ac:dyDescent="0.25">
      <c r="A496" s="70"/>
      <c r="B496" s="45"/>
      <c r="C496" s="45"/>
      <c r="D496" s="45"/>
      <c r="E496" s="45"/>
      <c r="F496" s="45"/>
      <c r="G496" s="45"/>
      <c r="H496" s="45"/>
      <c r="I496" s="45"/>
    </row>
    <row r="497" spans="1:9" x14ac:dyDescent="0.25">
      <c r="A497" s="69"/>
      <c r="B497" s="45"/>
      <c r="C497" s="45"/>
      <c r="D497" s="45"/>
      <c r="E497" s="45"/>
      <c r="F497" s="45"/>
      <c r="G497" s="45"/>
      <c r="H497" s="45"/>
      <c r="I497" s="45"/>
    </row>
    <row r="498" spans="1:9" x14ac:dyDescent="0.25">
      <c r="A498" s="69"/>
      <c r="B498" s="45"/>
      <c r="C498" s="45"/>
      <c r="D498" s="45"/>
      <c r="E498" s="45"/>
      <c r="F498" s="45"/>
      <c r="G498" s="45"/>
      <c r="H498" s="45"/>
      <c r="I498" s="45"/>
    </row>
    <row r="499" spans="1:9" x14ac:dyDescent="0.25">
      <c r="A499" s="69"/>
      <c r="B499" s="45"/>
      <c r="C499" s="45"/>
      <c r="D499" s="45"/>
      <c r="E499" s="45"/>
      <c r="F499" s="45"/>
      <c r="G499" s="45"/>
      <c r="H499" s="45"/>
      <c r="I499" s="45"/>
    </row>
    <row r="500" spans="1:9" x14ac:dyDescent="0.25">
      <c r="A500" s="69"/>
      <c r="B500" s="45"/>
      <c r="C500" s="45"/>
      <c r="D500" s="45"/>
      <c r="E500" s="45"/>
      <c r="F500" s="45"/>
      <c r="G500" s="45"/>
      <c r="H500" s="45"/>
      <c r="I500" s="45"/>
    </row>
    <row r="501" spans="1:9" x14ac:dyDescent="0.25">
      <c r="A501" s="69"/>
      <c r="B501" s="45"/>
      <c r="C501" s="45"/>
      <c r="D501" s="45"/>
      <c r="E501" s="45"/>
      <c r="F501" s="45"/>
      <c r="G501" s="45"/>
      <c r="H501" s="45"/>
      <c r="I501" s="45"/>
    </row>
    <row r="502" spans="1:9" x14ac:dyDescent="0.25">
      <c r="A502" s="69"/>
      <c r="B502" s="45"/>
      <c r="C502" s="45"/>
      <c r="D502" s="45"/>
      <c r="E502" s="45"/>
      <c r="F502" s="45"/>
      <c r="G502" s="45"/>
      <c r="H502" s="45"/>
      <c r="I502" s="45"/>
    </row>
    <row r="503" spans="1:9" x14ac:dyDescent="0.25">
      <c r="A503" s="69"/>
      <c r="B503" s="45"/>
      <c r="C503" s="45"/>
      <c r="D503" s="45"/>
      <c r="E503" s="45"/>
      <c r="F503" s="45"/>
      <c r="G503" s="45"/>
      <c r="H503" s="45"/>
      <c r="I503" s="45"/>
    </row>
    <row r="504" spans="1:9" x14ac:dyDescent="0.25">
      <c r="A504" s="69"/>
      <c r="B504" s="45"/>
      <c r="C504" s="45"/>
      <c r="D504" s="45"/>
      <c r="E504" s="45"/>
      <c r="F504" s="45"/>
      <c r="G504" s="45"/>
      <c r="H504" s="45"/>
      <c r="I504" s="45"/>
    </row>
    <row r="505" spans="1:9" x14ac:dyDescent="0.25">
      <c r="A505" s="69"/>
      <c r="B505" s="45"/>
      <c r="C505" s="45"/>
      <c r="D505" s="45"/>
      <c r="E505" s="45"/>
      <c r="F505" s="45"/>
      <c r="G505" s="45"/>
      <c r="H505" s="45"/>
      <c r="I505" s="45"/>
    </row>
    <row r="506" spans="1:9" x14ac:dyDescent="0.25">
      <c r="A506" s="69"/>
      <c r="B506" s="45"/>
      <c r="C506" s="45"/>
      <c r="D506" s="45"/>
      <c r="E506" s="45"/>
      <c r="F506" s="45"/>
      <c r="G506" s="45"/>
      <c r="H506" s="45"/>
      <c r="I506" s="45"/>
    </row>
    <row r="507" spans="1:9" x14ac:dyDescent="0.25">
      <c r="A507" s="69"/>
      <c r="B507" s="45"/>
      <c r="C507" s="45"/>
      <c r="D507" s="45"/>
      <c r="E507" s="45"/>
      <c r="F507" s="45"/>
      <c r="G507" s="45"/>
      <c r="H507" s="45"/>
      <c r="I507" s="45"/>
    </row>
    <row r="508" spans="1:9" x14ac:dyDescent="0.25">
      <c r="A508" s="69"/>
      <c r="B508" s="45"/>
      <c r="C508" s="45"/>
      <c r="D508" s="45"/>
      <c r="E508" s="45"/>
      <c r="F508" s="45"/>
      <c r="G508" s="45"/>
      <c r="H508" s="45"/>
      <c r="I508" s="45"/>
    </row>
    <row r="509" spans="1:9" x14ac:dyDescent="0.25">
      <c r="A509" s="69"/>
      <c r="B509" s="45"/>
      <c r="C509" s="45"/>
      <c r="D509" s="45"/>
      <c r="E509" s="45"/>
      <c r="F509" s="45"/>
      <c r="G509" s="45"/>
      <c r="H509" s="45"/>
      <c r="I509" s="45"/>
    </row>
    <row r="510" spans="1:9" x14ac:dyDescent="0.25">
      <c r="A510" s="69"/>
      <c r="B510" s="45"/>
      <c r="C510" s="45"/>
      <c r="D510" s="45"/>
      <c r="E510" s="45"/>
      <c r="F510" s="45"/>
      <c r="G510" s="45"/>
      <c r="H510" s="45"/>
      <c r="I510" s="45"/>
    </row>
    <row r="511" spans="1:9" x14ac:dyDescent="0.25">
      <c r="A511" s="69"/>
      <c r="B511" s="45"/>
      <c r="C511" s="45"/>
      <c r="D511" s="45"/>
      <c r="E511" s="45"/>
      <c r="F511" s="45"/>
      <c r="G511" s="45"/>
      <c r="H511" s="45"/>
      <c r="I511" s="45"/>
    </row>
    <row r="512" spans="1:9" x14ac:dyDescent="0.25">
      <c r="A512" s="69"/>
      <c r="B512" s="45"/>
      <c r="C512" s="45"/>
      <c r="D512" s="45"/>
      <c r="E512" s="45"/>
      <c r="F512" s="45"/>
      <c r="G512" s="45"/>
      <c r="H512" s="45"/>
      <c r="I512" s="45"/>
    </row>
    <row r="513" spans="1:9" x14ac:dyDescent="0.25">
      <c r="A513" s="69"/>
      <c r="B513" s="45"/>
      <c r="C513" s="45"/>
      <c r="D513" s="45"/>
      <c r="E513" s="45"/>
      <c r="F513" s="45"/>
      <c r="G513" s="45"/>
      <c r="H513" s="45"/>
      <c r="I513" s="45"/>
    </row>
    <row r="514" spans="1:9" x14ac:dyDescent="0.25">
      <c r="A514" s="70"/>
      <c r="B514" s="45"/>
      <c r="C514" s="45"/>
      <c r="D514" s="45"/>
      <c r="E514" s="45"/>
      <c r="F514" s="45"/>
      <c r="G514" s="45"/>
      <c r="H514" s="45"/>
      <c r="I514" s="45"/>
    </row>
    <row r="515" spans="1:9" x14ac:dyDescent="0.25">
      <c r="A515" s="69"/>
      <c r="B515" s="45"/>
      <c r="C515" s="45"/>
      <c r="D515" s="45"/>
      <c r="E515" s="45"/>
      <c r="F515" s="45"/>
      <c r="G515" s="45"/>
      <c r="H515" s="45"/>
      <c r="I515" s="45"/>
    </row>
    <row r="516" spans="1:9" x14ac:dyDescent="0.25">
      <c r="A516" s="69"/>
      <c r="B516" s="45"/>
      <c r="C516" s="45"/>
      <c r="D516" s="45"/>
      <c r="E516" s="45"/>
      <c r="F516" s="45"/>
      <c r="G516" s="45"/>
      <c r="H516" s="45"/>
      <c r="I516" s="45"/>
    </row>
    <row r="517" spans="1:9" x14ac:dyDescent="0.25">
      <c r="A517" s="69"/>
      <c r="B517" s="45"/>
      <c r="C517" s="45"/>
      <c r="D517" s="45"/>
      <c r="E517" s="45"/>
      <c r="F517" s="45"/>
      <c r="G517" s="45"/>
      <c r="H517" s="45"/>
      <c r="I517" s="45"/>
    </row>
    <row r="518" spans="1:9" x14ac:dyDescent="0.25">
      <c r="A518" s="69"/>
      <c r="B518" s="45"/>
      <c r="C518" s="45"/>
      <c r="D518" s="45"/>
      <c r="E518" s="45"/>
      <c r="F518" s="45"/>
      <c r="G518" s="45"/>
      <c r="H518" s="45"/>
      <c r="I518" s="45"/>
    </row>
    <row r="519" spans="1:9" x14ac:dyDescent="0.25">
      <c r="A519" s="69"/>
      <c r="B519" s="45"/>
      <c r="C519" s="45"/>
      <c r="D519" s="45"/>
      <c r="E519" s="45"/>
      <c r="F519" s="45"/>
      <c r="G519" s="45"/>
      <c r="H519" s="45"/>
      <c r="I519" s="45"/>
    </row>
    <row r="520" spans="1:9" x14ac:dyDescent="0.25">
      <c r="A520" s="69"/>
      <c r="B520" s="45"/>
      <c r="C520" s="45"/>
      <c r="D520" s="45"/>
      <c r="E520" s="45"/>
      <c r="F520" s="45"/>
      <c r="G520" s="45"/>
      <c r="H520" s="45"/>
      <c r="I520" s="45"/>
    </row>
    <row r="521" spans="1:9" x14ac:dyDescent="0.25">
      <c r="A521" s="69"/>
      <c r="B521" s="45"/>
      <c r="C521" s="45"/>
      <c r="D521" s="45"/>
      <c r="E521" s="45"/>
      <c r="F521" s="45"/>
      <c r="G521" s="45"/>
      <c r="H521" s="45"/>
      <c r="I521" s="45"/>
    </row>
    <row r="522" spans="1:9" x14ac:dyDescent="0.25">
      <c r="A522" s="69"/>
      <c r="B522" s="45"/>
      <c r="C522" s="45"/>
      <c r="D522" s="45"/>
      <c r="E522" s="45"/>
      <c r="F522" s="45"/>
      <c r="G522" s="45"/>
      <c r="H522" s="45"/>
      <c r="I522" s="45"/>
    </row>
    <row r="523" spans="1:9" x14ac:dyDescent="0.25">
      <c r="A523" s="69"/>
      <c r="B523" s="45"/>
      <c r="C523" s="45"/>
      <c r="D523" s="45"/>
      <c r="E523" s="45"/>
      <c r="F523" s="45"/>
      <c r="G523" s="45"/>
      <c r="H523" s="45"/>
      <c r="I523" s="45"/>
    </row>
    <row r="524" spans="1:9" x14ac:dyDescent="0.25">
      <c r="A524" s="69"/>
      <c r="B524" s="45"/>
      <c r="C524" s="45"/>
      <c r="D524" s="45"/>
      <c r="E524" s="45"/>
      <c r="F524" s="45"/>
      <c r="G524" s="45"/>
      <c r="H524" s="45"/>
      <c r="I524" s="45"/>
    </row>
    <row r="525" spans="1:9" x14ac:dyDescent="0.25">
      <c r="A525" s="69"/>
      <c r="B525" s="45"/>
      <c r="C525" s="45"/>
      <c r="D525" s="45"/>
      <c r="E525" s="45"/>
      <c r="F525" s="45"/>
      <c r="G525" s="45"/>
      <c r="H525" s="45"/>
      <c r="I525" s="45"/>
    </row>
    <row r="526" spans="1:9" x14ac:dyDescent="0.25">
      <c r="A526" s="69"/>
      <c r="B526" s="45"/>
      <c r="C526" s="45"/>
      <c r="D526" s="45"/>
      <c r="E526" s="45"/>
      <c r="F526" s="45"/>
      <c r="G526" s="45"/>
      <c r="H526" s="45"/>
      <c r="I526" s="45"/>
    </row>
    <row r="527" spans="1:9" x14ac:dyDescent="0.25">
      <c r="A527" s="69"/>
      <c r="B527" s="45"/>
      <c r="C527" s="45"/>
      <c r="D527" s="45"/>
      <c r="E527" s="45"/>
      <c r="F527" s="45"/>
      <c r="G527" s="45"/>
      <c r="H527" s="45"/>
      <c r="I527" s="45"/>
    </row>
    <row r="528" spans="1:9" x14ac:dyDescent="0.25">
      <c r="A528" s="69"/>
      <c r="B528" s="45"/>
      <c r="C528" s="45"/>
      <c r="D528" s="45"/>
      <c r="E528" s="45"/>
      <c r="F528" s="45"/>
      <c r="G528" s="45"/>
      <c r="H528" s="45"/>
      <c r="I528" s="45"/>
    </row>
    <row r="529" spans="1:9" x14ac:dyDescent="0.25">
      <c r="A529" s="69"/>
      <c r="B529" s="45"/>
      <c r="C529" s="45"/>
      <c r="D529" s="45"/>
      <c r="E529" s="45"/>
      <c r="F529" s="45"/>
      <c r="G529" s="45"/>
      <c r="H529" s="45"/>
      <c r="I529" s="45"/>
    </row>
    <row r="530" spans="1:9" x14ac:dyDescent="0.25">
      <c r="A530" s="69"/>
      <c r="B530" s="45"/>
      <c r="C530" s="45"/>
      <c r="D530" s="45"/>
      <c r="E530" s="45"/>
      <c r="F530" s="45"/>
      <c r="G530" s="45"/>
      <c r="H530" s="45"/>
      <c r="I530" s="45"/>
    </row>
    <row r="531" spans="1:9" x14ac:dyDescent="0.25">
      <c r="A531" s="69"/>
      <c r="B531" s="45"/>
      <c r="C531" s="45"/>
      <c r="D531" s="45"/>
      <c r="E531" s="45"/>
      <c r="F531" s="45"/>
      <c r="G531" s="45"/>
      <c r="H531" s="45"/>
      <c r="I531" s="45"/>
    </row>
    <row r="532" spans="1:9" x14ac:dyDescent="0.25">
      <c r="A532" s="70"/>
      <c r="B532" s="45"/>
      <c r="C532" s="45"/>
      <c r="D532" s="45"/>
      <c r="E532" s="45"/>
      <c r="F532" s="45"/>
      <c r="G532" s="45"/>
      <c r="H532" s="45"/>
      <c r="I532" s="45"/>
    </row>
    <row r="533" spans="1:9" x14ac:dyDescent="0.25">
      <c r="A533" s="69"/>
      <c r="B533" s="45"/>
      <c r="C533" s="45"/>
      <c r="D533" s="45"/>
      <c r="E533" s="45"/>
      <c r="F533" s="45"/>
      <c r="G533" s="45"/>
      <c r="H533" s="45"/>
      <c r="I533" s="45"/>
    </row>
    <row r="534" spans="1:9" x14ac:dyDescent="0.25">
      <c r="A534" s="69"/>
      <c r="B534" s="45"/>
      <c r="C534" s="45"/>
      <c r="D534" s="45"/>
      <c r="E534" s="45"/>
      <c r="F534" s="45"/>
      <c r="G534" s="45"/>
      <c r="H534" s="45"/>
      <c r="I534" s="45"/>
    </row>
    <row r="535" spans="1:9" x14ac:dyDescent="0.25">
      <c r="A535" s="69"/>
      <c r="B535" s="45"/>
      <c r="C535" s="45"/>
      <c r="D535" s="45"/>
      <c r="E535" s="45"/>
      <c r="F535" s="45"/>
      <c r="G535" s="45"/>
      <c r="H535" s="45"/>
      <c r="I535" s="45"/>
    </row>
    <row r="536" spans="1:9" x14ac:dyDescent="0.25">
      <c r="A536" s="69"/>
      <c r="B536" s="45"/>
      <c r="C536" s="45"/>
      <c r="D536" s="45"/>
      <c r="E536" s="45"/>
      <c r="F536" s="45"/>
      <c r="G536" s="45"/>
      <c r="H536" s="45"/>
      <c r="I536" s="45"/>
    </row>
    <row r="537" spans="1:9" x14ac:dyDescent="0.25">
      <c r="A537" s="69"/>
      <c r="B537" s="45"/>
      <c r="C537" s="45"/>
      <c r="D537" s="45"/>
      <c r="E537" s="45"/>
      <c r="F537" s="45"/>
      <c r="G537" s="45"/>
      <c r="H537" s="45"/>
      <c r="I537" s="45"/>
    </row>
    <row r="538" spans="1:9" x14ac:dyDescent="0.25">
      <c r="A538" s="69"/>
      <c r="B538" s="45"/>
      <c r="C538" s="45"/>
      <c r="D538" s="45"/>
      <c r="E538" s="45"/>
      <c r="F538" s="45"/>
      <c r="G538" s="45"/>
      <c r="H538" s="45"/>
      <c r="I538" s="45"/>
    </row>
    <row r="539" spans="1:9" x14ac:dyDescent="0.25">
      <c r="A539" s="69"/>
      <c r="B539" s="45"/>
      <c r="C539" s="45"/>
      <c r="D539" s="45"/>
      <c r="E539" s="45"/>
      <c r="F539" s="45"/>
      <c r="G539" s="45"/>
      <c r="H539" s="45"/>
      <c r="I539" s="45"/>
    </row>
    <row r="540" spans="1:9" x14ac:dyDescent="0.25">
      <c r="A540" s="69"/>
      <c r="B540" s="45"/>
      <c r="C540" s="45"/>
      <c r="D540" s="45"/>
      <c r="E540" s="45"/>
      <c r="F540" s="45"/>
      <c r="G540" s="45"/>
      <c r="H540" s="45"/>
      <c r="I540" s="45"/>
    </row>
    <row r="541" spans="1:9" x14ac:dyDescent="0.25">
      <c r="A541" s="69"/>
      <c r="B541" s="45"/>
      <c r="C541" s="45"/>
      <c r="D541" s="45"/>
      <c r="E541" s="45"/>
      <c r="F541" s="45"/>
      <c r="G541" s="45"/>
      <c r="H541" s="45"/>
      <c r="I541" s="45"/>
    </row>
    <row r="542" spans="1:9" x14ac:dyDescent="0.25">
      <c r="A542" s="69"/>
      <c r="B542" s="45"/>
      <c r="C542" s="45"/>
      <c r="D542" s="45"/>
      <c r="E542" s="45"/>
      <c r="F542" s="45"/>
      <c r="G542" s="45"/>
      <c r="H542" s="45"/>
      <c r="I542" s="45"/>
    </row>
    <row r="543" spans="1:9" x14ac:dyDescent="0.25">
      <c r="A543" s="69"/>
      <c r="B543" s="45"/>
      <c r="C543" s="45"/>
      <c r="D543" s="45"/>
      <c r="E543" s="45"/>
      <c r="F543" s="45"/>
      <c r="G543" s="45"/>
      <c r="H543" s="45"/>
      <c r="I543" s="45"/>
    </row>
    <row r="544" spans="1:9" x14ac:dyDescent="0.25">
      <c r="A544" s="69"/>
      <c r="B544" s="45"/>
      <c r="C544" s="45"/>
      <c r="D544" s="45"/>
      <c r="E544" s="45"/>
      <c r="F544" s="45"/>
      <c r="G544" s="45"/>
      <c r="H544" s="45"/>
      <c r="I544" s="45"/>
    </row>
    <row r="545" spans="1:9" x14ac:dyDescent="0.25">
      <c r="A545" s="69"/>
      <c r="B545" s="45"/>
      <c r="C545" s="45"/>
      <c r="D545" s="45"/>
      <c r="E545" s="45"/>
      <c r="F545" s="45"/>
      <c r="G545" s="45"/>
      <c r="H545" s="45"/>
      <c r="I545" s="45"/>
    </row>
    <row r="546" spans="1:9" x14ac:dyDescent="0.25">
      <c r="A546" s="69"/>
      <c r="B546" s="45"/>
      <c r="C546" s="45"/>
      <c r="D546" s="45"/>
      <c r="E546" s="45"/>
      <c r="F546" s="45"/>
      <c r="G546" s="45"/>
      <c r="H546" s="45"/>
      <c r="I546" s="45"/>
    </row>
    <row r="547" spans="1:9" x14ac:dyDescent="0.25">
      <c r="A547" s="69"/>
      <c r="B547" s="45"/>
      <c r="C547" s="45"/>
      <c r="D547" s="45"/>
      <c r="E547" s="45"/>
      <c r="F547" s="45"/>
      <c r="G547" s="45"/>
      <c r="H547" s="45"/>
      <c r="I547" s="45"/>
    </row>
    <row r="548" spans="1:9" x14ac:dyDescent="0.25">
      <c r="A548" s="69"/>
      <c r="B548" s="45"/>
      <c r="C548" s="45"/>
      <c r="D548" s="45"/>
      <c r="E548" s="45"/>
      <c r="F548" s="45"/>
      <c r="G548" s="45"/>
      <c r="H548" s="45"/>
      <c r="I548" s="45"/>
    </row>
    <row r="549" spans="1:9" x14ac:dyDescent="0.25">
      <c r="A549" s="69"/>
      <c r="B549" s="45"/>
      <c r="C549" s="45"/>
      <c r="D549" s="45"/>
      <c r="E549" s="45"/>
      <c r="F549" s="45"/>
      <c r="G549" s="45"/>
      <c r="H549" s="45"/>
      <c r="I549" s="45"/>
    </row>
    <row r="550" spans="1:9" x14ac:dyDescent="0.25">
      <c r="A550" s="70"/>
      <c r="B550" s="45"/>
      <c r="C550" s="45"/>
      <c r="D550" s="45"/>
      <c r="E550" s="45"/>
      <c r="F550" s="45"/>
      <c r="G550" s="45"/>
      <c r="H550" s="45"/>
      <c r="I550" s="45"/>
    </row>
    <row r="551" spans="1:9" x14ac:dyDescent="0.25">
      <c r="A551" s="69"/>
      <c r="B551" s="45"/>
      <c r="C551" s="45"/>
      <c r="D551" s="45"/>
      <c r="E551" s="45"/>
      <c r="F551" s="45"/>
      <c r="G551" s="45"/>
      <c r="H551" s="45"/>
      <c r="I551" s="45"/>
    </row>
    <row r="552" spans="1:9" x14ac:dyDescent="0.25">
      <c r="A552" s="69"/>
      <c r="B552" s="45"/>
      <c r="C552" s="45"/>
      <c r="D552" s="45"/>
      <c r="E552" s="45"/>
      <c r="F552" s="45"/>
      <c r="G552" s="45"/>
      <c r="H552" s="45"/>
      <c r="I552" s="45"/>
    </row>
    <row r="553" spans="1:9" x14ac:dyDescent="0.25">
      <c r="A553" s="69"/>
      <c r="B553" s="45"/>
      <c r="C553" s="45"/>
      <c r="D553" s="45"/>
      <c r="E553" s="45"/>
      <c r="F553" s="45"/>
      <c r="G553" s="45"/>
      <c r="H553" s="45"/>
      <c r="I553" s="45"/>
    </row>
    <row r="554" spans="1:9" x14ac:dyDescent="0.25">
      <c r="A554" s="69"/>
      <c r="B554" s="45"/>
      <c r="C554" s="45"/>
      <c r="D554" s="45"/>
      <c r="E554" s="45"/>
      <c r="F554" s="45"/>
      <c r="G554" s="45"/>
      <c r="H554" s="45"/>
      <c r="I554" s="45"/>
    </row>
    <row r="555" spans="1:9" x14ac:dyDescent="0.25">
      <c r="A555" s="69"/>
      <c r="B555" s="45"/>
      <c r="C555" s="45"/>
      <c r="D555" s="45"/>
      <c r="E555" s="45"/>
      <c r="F555" s="45"/>
      <c r="G555" s="45"/>
      <c r="H555" s="45"/>
      <c r="I555" s="45"/>
    </row>
    <row r="556" spans="1:9" x14ac:dyDescent="0.25">
      <c r="A556" s="69"/>
      <c r="B556" s="45"/>
      <c r="C556" s="45"/>
      <c r="D556" s="45"/>
      <c r="E556" s="45"/>
      <c r="F556" s="45"/>
      <c r="G556" s="45"/>
      <c r="H556" s="45"/>
      <c r="I556" s="45"/>
    </row>
    <row r="557" spans="1:9" x14ac:dyDescent="0.25">
      <c r="A557" s="69"/>
      <c r="B557" s="45"/>
      <c r="C557" s="45"/>
      <c r="D557" s="45"/>
      <c r="E557" s="45"/>
      <c r="F557" s="45"/>
      <c r="G557" s="45"/>
      <c r="H557" s="45"/>
      <c r="I557" s="45"/>
    </row>
    <row r="558" spans="1:9" x14ac:dyDescent="0.25">
      <c r="A558" s="69"/>
      <c r="B558" s="45"/>
      <c r="C558" s="45"/>
      <c r="D558" s="45"/>
      <c r="E558" s="45"/>
      <c r="F558" s="45"/>
      <c r="G558" s="45"/>
      <c r="H558" s="45"/>
      <c r="I558" s="45"/>
    </row>
    <row r="559" spans="1:9" x14ac:dyDescent="0.25">
      <c r="A559" s="69"/>
      <c r="B559" s="45"/>
      <c r="C559" s="45"/>
      <c r="D559" s="45"/>
      <c r="E559" s="45"/>
      <c r="F559" s="45"/>
      <c r="G559" s="45"/>
      <c r="H559" s="45"/>
      <c r="I559" s="45"/>
    </row>
    <row r="560" spans="1:9" x14ac:dyDescent="0.25">
      <c r="A560" s="69"/>
      <c r="B560" s="45"/>
      <c r="C560" s="45"/>
      <c r="D560" s="45"/>
      <c r="E560" s="45"/>
      <c r="F560" s="45"/>
      <c r="G560" s="45"/>
      <c r="H560" s="45"/>
      <c r="I560" s="45"/>
    </row>
    <row r="561" spans="1:9" x14ac:dyDescent="0.25">
      <c r="A561" s="69"/>
      <c r="B561" s="45"/>
      <c r="C561" s="45"/>
      <c r="D561" s="45"/>
      <c r="E561" s="45"/>
      <c r="F561" s="45"/>
      <c r="G561" s="45"/>
      <c r="H561" s="45"/>
      <c r="I561" s="45"/>
    </row>
    <row r="562" spans="1:9" x14ac:dyDescent="0.25">
      <c r="A562" s="69"/>
      <c r="B562" s="45"/>
      <c r="C562" s="45"/>
      <c r="D562" s="45"/>
      <c r="E562" s="45"/>
      <c r="F562" s="45"/>
      <c r="G562" s="45"/>
      <c r="H562" s="45"/>
      <c r="I562" s="45"/>
    </row>
    <row r="563" spans="1:9" x14ac:dyDescent="0.25">
      <c r="A563" s="69"/>
      <c r="B563" s="45"/>
      <c r="C563" s="45"/>
      <c r="D563" s="45"/>
      <c r="E563" s="45"/>
      <c r="F563" s="45"/>
      <c r="G563" s="45"/>
      <c r="H563" s="45"/>
      <c r="I563" s="45"/>
    </row>
    <row r="564" spans="1:9" x14ac:dyDescent="0.25">
      <c r="A564" s="69"/>
      <c r="B564" s="45"/>
      <c r="C564" s="45"/>
      <c r="D564" s="45"/>
      <c r="E564" s="45"/>
      <c r="F564" s="45"/>
      <c r="G564" s="45"/>
      <c r="H564" s="45"/>
      <c r="I564" s="45"/>
    </row>
    <row r="565" spans="1:9" x14ac:dyDescent="0.25">
      <c r="A565" s="69"/>
      <c r="B565" s="45"/>
      <c r="C565" s="45"/>
      <c r="D565" s="45"/>
      <c r="E565" s="45"/>
      <c r="F565" s="45"/>
      <c r="G565" s="45"/>
      <c r="H565" s="45"/>
      <c r="I565" s="45"/>
    </row>
    <row r="566" spans="1:9" x14ac:dyDescent="0.25">
      <c r="A566" s="69"/>
      <c r="B566" s="45"/>
      <c r="C566" s="45"/>
      <c r="D566" s="45"/>
      <c r="E566" s="45"/>
      <c r="F566" s="45"/>
      <c r="G566" s="45"/>
      <c r="H566" s="45"/>
      <c r="I566" s="45"/>
    </row>
    <row r="567" spans="1:9" x14ac:dyDescent="0.25">
      <c r="A567" s="69"/>
      <c r="B567" s="45"/>
      <c r="C567" s="45"/>
      <c r="D567" s="45"/>
      <c r="E567" s="45"/>
      <c r="F567" s="45"/>
      <c r="G567" s="45"/>
      <c r="H567" s="45"/>
      <c r="I567" s="45"/>
    </row>
    <row r="568" spans="1:9" x14ac:dyDescent="0.25">
      <c r="A568" s="70"/>
      <c r="B568" s="45"/>
      <c r="C568" s="45"/>
      <c r="D568" s="45"/>
      <c r="E568" s="45"/>
      <c r="F568" s="45"/>
      <c r="G568" s="45"/>
      <c r="H568" s="45"/>
      <c r="I568" s="45"/>
    </row>
    <row r="569" spans="1:9" x14ac:dyDescent="0.25">
      <c r="A569" s="69"/>
      <c r="B569" s="45"/>
      <c r="C569" s="45"/>
      <c r="D569" s="45"/>
      <c r="E569" s="45"/>
      <c r="F569" s="45"/>
      <c r="G569" s="45"/>
      <c r="H569" s="45"/>
      <c r="I569" s="45"/>
    </row>
    <row r="570" spans="1:9" x14ac:dyDescent="0.25">
      <c r="A570" s="69"/>
      <c r="B570" s="45"/>
      <c r="C570" s="45"/>
      <c r="D570" s="45"/>
      <c r="E570" s="45"/>
      <c r="F570" s="45"/>
      <c r="G570" s="45"/>
      <c r="H570" s="45"/>
      <c r="I570" s="45"/>
    </row>
    <row r="571" spans="1:9" x14ac:dyDescent="0.25">
      <c r="A571" s="69"/>
      <c r="B571" s="45"/>
      <c r="C571" s="45"/>
      <c r="D571" s="45"/>
      <c r="E571" s="45"/>
      <c r="F571" s="45"/>
      <c r="G571" s="45"/>
      <c r="H571" s="45"/>
      <c r="I571" s="45"/>
    </row>
    <row r="572" spans="1:9" x14ac:dyDescent="0.25">
      <c r="A572" s="69"/>
      <c r="B572" s="45"/>
      <c r="C572" s="45"/>
      <c r="D572" s="45"/>
      <c r="E572" s="45"/>
      <c r="F572" s="45"/>
      <c r="G572" s="45"/>
      <c r="H572" s="45"/>
      <c r="I572" s="45"/>
    </row>
    <row r="573" spans="1:9" x14ac:dyDescent="0.25">
      <c r="A573" s="69"/>
      <c r="B573" s="45"/>
      <c r="C573" s="45"/>
      <c r="D573" s="45"/>
      <c r="E573" s="45"/>
      <c r="F573" s="45"/>
      <c r="G573" s="45"/>
      <c r="H573" s="45"/>
      <c r="I573" s="45"/>
    </row>
    <row r="574" spans="1:9" x14ac:dyDescent="0.25">
      <c r="A574" s="69"/>
      <c r="B574" s="45"/>
      <c r="C574" s="45"/>
      <c r="D574" s="45"/>
      <c r="E574" s="45"/>
      <c r="F574" s="45"/>
      <c r="G574" s="45"/>
      <c r="H574" s="45"/>
      <c r="I574" s="45"/>
    </row>
    <row r="575" spans="1:9" x14ac:dyDescent="0.25">
      <c r="A575" s="69"/>
      <c r="B575" s="45"/>
      <c r="C575" s="45"/>
      <c r="D575" s="45"/>
      <c r="E575" s="45"/>
      <c r="F575" s="45"/>
      <c r="G575" s="45"/>
      <c r="H575" s="45"/>
      <c r="I575" s="45"/>
    </row>
    <row r="576" spans="1:9" x14ac:dyDescent="0.25">
      <c r="A576" s="69"/>
      <c r="B576" s="45"/>
      <c r="C576" s="45"/>
      <c r="D576" s="45"/>
      <c r="E576" s="45"/>
      <c r="F576" s="45"/>
      <c r="G576" s="45"/>
      <c r="H576" s="45"/>
      <c r="I576" s="45"/>
    </row>
    <row r="577" spans="1:9" x14ac:dyDescent="0.25">
      <c r="A577" s="69"/>
      <c r="B577" s="45"/>
      <c r="C577" s="45"/>
      <c r="D577" s="45"/>
      <c r="E577" s="45"/>
      <c r="F577" s="45"/>
      <c r="G577" s="45"/>
      <c r="H577" s="45"/>
      <c r="I577" s="45"/>
    </row>
    <row r="578" spans="1:9" x14ac:dyDescent="0.25">
      <c r="A578" s="69"/>
      <c r="B578" s="45"/>
      <c r="C578" s="45"/>
      <c r="D578" s="45"/>
      <c r="E578" s="45"/>
      <c r="F578" s="45"/>
      <c r="G578" s="45"/>
      <c r="H578" s="45"/>
      <c r="I578" s="45"/>
    </row>
    <row r="579" spans="1:9" x14ac:dyDescent="0.25">
      <c r="A579" s="69"/>
      <c r="B579" s="45"/>
      <c r="C579" s="45"/>
      <c r="D579" s="45"/>
      <c r="E579" s="45"/>
      <c r="F579" s="45"/>
      <c r="G579" s="45"/>
      <c r="H579" s="45"/>
      <c r="I579" s="45"/>
    </row>
    <row r="580" spans="1:9" x14ac:dyDescent="0.25">
      <c r="A580" s="69"/>
      <c r="B580" s="45"/>
      <c r="C580" s="45"/>
      <c r="D580" s="45"/>
      <c r="E580" s="45"/>
      <c r="F580" s="45"/>
      <c r="G580" s="45"/>
      <c r="H580" s="45"/>
      <c r="I580" s="45"/>
    </row>
    <row r="581" spans="1:9" x14ac:dyDescent="0.25">
      <c r="A581" s="69"/>
      <c r="B581" s="45"/>
      <c r="C581" s="45"/>
      <c r="D581" s="45"/>
      <c r="E581" s="45"/>
      <c r="F581" s="45"/>
      <c r="G581" s="45"/>
      <c r="H581" s="45"/>
      <c r="I581" s="45"/>
    </row>
    <row r="582" spans="1:9" x14ac:dyDescent="0.25">
      <c r="A582" s="69"/>
      <c r="B582" s="45"/>
      <c r="C582" s="45"/>
      <c r="D582" s="45"/>
      <c r="E582" s="45"/>
      <c r="F582" s="45"/>
      <c r="G582" s="45"/>
      <c r="H582" s="45"/>
      <c r="I582" s="45"/>
    </row>
    <row r="583" spans="1:9" x14ac:dyDescent="0.25">
      <c r="A583" s="69"/>
      <c r="B583" s="45"/>
      <c r="C583" s="45"/>
      <c r="D583" s="45"/>
      <c r="E583" s="45"/>
      <c r="F583" s="45"/>
      <c r="G583" s="45"/>
      <c r="H583" s="45"/>
      <c r="I583" s="45"/>
    </row>
    <row r="584" spans="1:9" x14ac:dyDescent="0.25">
      <c r="A584" s="69"/>
      <c r="B584" s="45"/>
      <c r="C584" s="45"/>
      <c r="D584" s="45"/>
      <c r="E584" s="45"/>
      <c r="F584" s="45"/>
      <c r="G584" s="45"/>
      <c r="H584" s="45"/>
      <c r="I584" s="45"/>
    </row>
    <row r="585" spans="1:9" x14ac:dyDescent="0.25">
      <c r="A585" s="69"/>
      <c r="B585" s="45"/>
      <c r="C585" s="45"/>
      <c r="D585" s="45"/>
      <c r="E585" s="45"/>
      <c r="F585" s="45"/>
      <c r="G585" s="45"/>
      <c r="H585" s="45"/>
      <c r="I585" s="45"/>
    </row>
    <row r="586" spans="1:9" x14ac:dyDescent="0.25">
      <c r="A586" s="70"/>
      <c r="B586" s="45"/>
      <c r="C586" s="45"/>
      <c r="D586" s="45"/>
      <c r="E586" s="45"/>
      <c r="F586" s="45"/>
      <c r="G586" s="45"/>
      <c r="H586" s="45"/>
      <c r="I586" s="45"/>
    </row>
    <row r="587" spans="1:9" x14ac:dyDescent="0.25">
      <c r="A587" s="69"/>
      <c r="B587" s="45"/>
      <c r="C587" s="45"/>
      <c r="D587" s="45"/>
      <c r="E587" s="45"/>
      <c r="F587" s="45"/>
      <c r="G587" s="45"/>
      <c r="H587" s="45"/>
      <c r="I587" s="45"/>
    </row>
    <row r="588" spans="1:9" x14ac:dyDescent="0.25">
      <c r="A588" s="69"/>
      <c r="B588" s="45"/>
      <c r="C588" s="45"/>
      <c r="D588" s="45"/>
      <c r="E588" s="45"/>
      <c r="F588" s="45"/>
      <c r="G588" s="45"/>
      <c r="H588" s="45"/>
      <c r="I588" s="45"/>
    </row>
    <row r="589" spans="1:9" x14ac:dyDescent="0.25">
      <c r="A589" s="69"/>
      <c r="B589" s="45"/>
      <c r="C589" s="45"/>
      <c r="D589" s="45"/>
      <c r="E589" s="45"/>
      <c r="F589" s="45"/>
      <c r="G589" s="45"/>
      <c r="H589" s="45"/>
      <c r="I589" s="45"/>
    </row>
    <row r="590" spans="1:9" x14ac:dyDescent="0.25">
      <c r="A590" s="69"/>
      <c r="B590" s="45"/>
      <c r="C590" s="45"/>
      <c r="D590" s="45"/>
      <c r="E590" s="45"/>
      <c r="F590" s="45"/>
      <c r="G590" s="45"/>
      <c r="H590" s="45"/>
      <c r="I590" s="45"/>
    </row>
    <row r="591" spans="1:9" x14ac:dyDescent="0.25">
      <c r="A591" s="69"/>
      <c r="B591" s="45"/>
      <c r="C591" s="45"/>
      <c r="D591" s="45"/>
      <c r="E591" s="45"/>
      <c r="F591" s="45"/>
      <c r="G591" s="45"/>
      <c r="H591" s="45"/>
      <c r="I591" s="45"/>
    </row>
    <row r="592" spans="1:9" x14ac:dyDescent="0.25">
      <c r="A592" s="69"/>
      <c r="B592" s="45"/>
      <c r="C592" s="45"/>
      <c r="D592" s="45"/>
      <c r="E592" s="45"/>
      <c r="F592" s="45"/>
      <c r="G592" s="45"/>
      <c r="H592" s="45"/>
      <c r="I592" s="45"/>
    </row>
    <row r="593" spans="1:9" x14ac:dyDescent="0.25">
      <c r="A593" s="69"/>
      <c r="B593" s="45"/>
      <c r="C593" s="45"/>
      <c r="D593" s="45"/>
      <c r="E593" s="45"/>
      <c r="F593" s="45"/>
      <c r="G593" s="45"/>
      <c r="H593" s="45"/>
      <c r="I593" s="45"/>
    </row>
    <row r="594" spans="1:9" x14ac:dyDescent="0.25">
      <c r="A594" s="69"/>
      <c r="B594" s="45"/>
      <c r="C594" s="45"/>
      <c r="D594" s="45"/>
      <c r="E594" s="45"/>
      <c r="F594" s="45"/>
      <c r="G594" s="45"/>
      <c r="H594" s="45"/>
      <c r="I594" s="45"/>
    </row>
    <row r="595" spans="1:9" x14ac:dyDescent="0.25">
      <c r="A595" s="69"/>
      <c r="B595" s="45"/>
      <c r="C595" s="45"/>
      <c r="D595" s="45"/>
      <c r="E595" s="45"/>
      <c r="F595" s="45"/>
      <c r="G595" s="45"/>
      <c r="H595" s="45"/>
      <c r="I595" s="45"/>
    </row>
    <row r="596" spans="1:9" x14ac:dyDescent="0.25">
      <c r="A596" s="69"/>
      <c r="B596" s="45"/>
      <c r="C596" s="45"/>
      <c r="D596" s="45"/>
      <c r="E596" s="45"/>
      <c r="F596" s="45"/>
      <c r="G596" s="45"/>
      <c r="H596" s="45"/>
      <c r="I596" s="45"/>
    </row>
    <row r="597" spans="1:9" x14ac:dyDescent="0.25">
      <c r="A597" s="69"/>
      <c r="B597" s="45"/>
      <c r="C597" s="45"/>
      <c r="D597" s="45"/>
      <c r="E597" s="45"/>
      <c r="F597" s="45"/>
      <c r="G597" s="45"/>
      <c r="H597" s="45"/>
      <c r="I597" s="45"/>
    </row>
    <row r="598" spans="1:9" x14ac:dyDescent="0.25">
      <c r="A598" s="69"/>
      <c r="B598" s="45"/>
      <c r="C598" s="45"/>
      <c r="D598" s="45"/>
      <c r="E598" s="45"/>
      <c r="F598" s="45"/>
      <c r="G598" s="45"/>
      <c r="H598" s="45"/>
      <c r="I598" s="45"/>
    </row>
    <row r="599" spans="1:9" x14ac:dyDescent="0.25">
      <c r="A599" s="69"/>
      <c r="B599" s="45"/>
      <c r="C599" s="45"/>
      <c r="D599" s="45"/>
      <c r="E599" s="45"/>
      <c r="F599" s="45"/>
      <c r="G599" s="45"/>
      <c r="H599" s="45"/>
      <c r="I599" s="45"/>
    </row>
    <row r="600" spans="1:9" x14ac:dyDescent="0.25">
      <c r="A600" s="69"/>
      <c r="B600" s="45"/>
      <c r="C600" s="45"/>
      <c r="D600" s="45"/>
      <c r="E600" s="45"/>
      <c r="F600" s="45"/>
      <c r="G600" s="45"/>
      <c r="H600" s="45"/>
      <c r="I600" s="45"/>
    </row>
    <row r="601" spans="1:9" x14ac:dyDescent="0.25">
      <c r="A601" s="69"/>
      <c r="B601" s="45"/>
      <c r="C601" s="45"/>
      <c r="D601" s="45"/>
      <c r="E601" s="45"/>
      <c r="F601" s="45"/>
      <c r="G601" s="45"/>
      <c r="H601" s="45"/>
      <c r="I601" s="45"/>
    </row>
    <row r="602" spans="1:9" x14ac:dyDescent="0.25">
      <c r="A602" s="69"/>
      <c r="B602" s="45"/>
      <c r="C602" s="45"/>
      <c r="D602" s="45"/>
      <c r="E602" s="45"/>
      <c r="F602" s="45"/>
      <c r="G602" s="45"/>
      <c r="H602" s="45"/>
      <c r="I602" s="45"/>
    </row>
    <row r="603" spans="1:9" x14ac:dyDescent="0.25">
      <c r="A603" s="69"/>
      <c r="B603" s="45"/>
      <c r="C603" s="45"/>
      <c r="D603" s="45"/>
      <c r="E603" s="45"/>
      <c r="F603" s="45"/>
      <c r="G603" s="45"/>
      <c r="H603" s="45"/>
      <c r="I603" s="45"/>
    </row>
    <row r="604" spans="1:9" x14ac:dyDescent="0.25">
      <c r="A604" s="70"/>
      <c r="B604" s="45"/>
      <c r="C604" s="45"/>
      <c r="D604" s="45"/>
      <c r="E604" s="45"/>
      <c r="F604" s="45"/>
      <c r="G604" s="45"/>
      <c r="H604" s="45"/>
      <c r="I604" s="45"/>
    </row>
    <row r="605" spans="1:9" x14ac:dyDescent="0.25">
      <c r="A605" s="69"/>
      <c r="B605" s="45"/>
      <c r="C605" s="45"/>
      <c r="D605" s="45"/>
      <c r="E605" s="45"/>
      <c r="F605" s="45"/>
      <c r="G605" s="45"/>
      <c r="H605" s="45"/>
      <c r="I605" s="45"/>
    </row>
    <row r="606" spans="1:9" x14ac:dyDescent="0.25">
      <c r="A606" s="69"/>
      <c r="B606" s="45"/>
      <c r="C606" s="45"/>
      <c r="D606" s="45"/>
      <c r="E606" s="45"/>
      <c r="F606" s="45"/>
      <c r="G606" s="45"/>
      <c r="H606" s="45"/>
      <c r="I606" s="45"/>
    </row>
    <row r="607" spans="1:9" x14ac:dyDescent="0.25">
      <c r="A607" s="69"/>
      <c r="B607" s="45"/>
      <c r="C607" s="45"/>
      <c r="D607" s="45"/>
      <c r="E607" s="45"/>
      <c r="F607" s="45"/>
      <c r="G607" s="45"/>
      <c r="H607" s="45"/>
      <c r="I607" s="45"/>
    </row>
    <row r="608" spans="1:9" x14ac:dyDescent="0.25">
      <c r="A608" s="69"/>
      <c r="B608" s="45"/>
      <c r="C608" s="45"/>
      <c r="D608" s="45"/>
      <c r="E608" s="45"/>
      <c r="F608" s="45"/>
      <c r="G608" s="45"/>
      <c r="H608" s="45"/>
      <c r="I608" s="45"/>
    </row>
    <row r="609" spans="1:9" x14ac:dyDescent="0.25">
      <c r="A609" s="69"/>
      <c r="B609" s="45"/>
      <c r="C609" s="45"/>
      <c r="D609" s="45"/>
      <c r="E609" s="45"/>
      <c r="F609" s="45"/>
      <c r="G609" s="45"/>
      <c r="H609" s="45"/>
      <c r="I609" s="45"/>
    </row>
    <row r="610" spans="1:9" x14ac:dyDescent="0.25">
      <c r="A610" s="69"/>
      <c r="B610" s="45"/>
      <c r="C610" s="45"/>
      <c r="D610" s="45"/>
      <c r="E610" s="45"/>
      <c r="F610" s="45"/>
      <c r="G610" s="45"/>
      <c r="H610" s="45"/>
      <c r="I610" s="45"/>
    </row>
    <row r="611" spans="1:9" x14ac:dyDescent="0.25">
      <c r="A611" s="69"/>
      <c r="B611" s="45"/>
      <c r="C611" s="45"/>
      <c r="D611" s="45"/>
      <c r="E611" s="45"/>
      <c r="F611" s="45"/>
      <c r="G611" s="45"/>
      <c r="H611" s="45"/>
      <c r="I611" s="45"/>
    </row>
    <row r="612" spans="1:9" x14ac:dyDescent="0.25">
      <c r="A612" s="69"/>
      <c r="B612" s="45"/>
      <c r="C612" s="45"/>
      <c r="D612" s="45"/>
      <c r="E612" s="45"/>
      <c r="F612" s="45"/>
      <c r="G612" s="45"/>
      <c r="H612" s="45"/>
      <c r="I612" s="45"/>
    </row>
    <row r="613" spans="1:9" x14ac:dyDescent="0.25">
      <c r="A613" s="69"/>
      <c r="B613" s="45"/>
      <c r="C613" s="45"/>
      <c r="D613" s="45"/>
      <c r="E613" s="45"/>
      <c r="F613" s="45"/>
      <c r="G613" s="45"/>
      <c r="H613" s="45"/>
      <c r="I613" s="45"/>
    </row>
    <row r="614" spans="1:9" x14ac:dyDescent="0.25">
      <c r="A614" s="69"/>
      <c r="B614" s="45"/>
      <c r="C614" s="45"/>
      <c r="D614" s="45"/>
      <c r="E614" s="45"/>
      <c r="F614" s="45"/>
      <c r="G614" s="45"/>
      <c r="H614" s="45"/>
      <c r="I614" s="45"/>
    </row>
    <row r="615" spans="1:9" x14ac:dyDescent="0.25">
      <c r="A615" s="69"/>
      <c r="B615" s="45"/>
      <c r="C615" s="45"/>
      <c r="D615" s="45"/>
      <c r="E615" s="45"/>
      <c r="F615" s="45"/>
      <c r="G615" s="45"/>
      <c r="H615" s="45"/>
      <c r="I615" s="45"/>
    </row>
    <row r="616" spans="1:9" x14ac:dyDescent="0.25">
      <c r="A616" s="69"/>
      <c r="B616" s="45"/>
      <c r="C616" s="45"/>
      <c r="D616" s="45"/>
      <c r="E616" s="45"/>
      <c r="F616" s="45"/>
      <c r="G616" s="45"/>
      <c r="H616" s="45"/>
      <c r="I616" s="45"/>
    </row>
    <row r="617" spans="1:9" x14ac:dyDescent="0.25">
      <c r="A617" s="69"/>
      <c r="B617" s="45"/>
      <c r="C617" s="45"/>
      <c r="D617" s="45"/>
      <c r="E617" s="45"/>
      <c r="F617" s="45"/>
      <c r="G617" s="45"/>
      <c r="H617" s="45"/>
      <c r="I617" s="45"/>
    </row>
    <row r="618" spans="1:9" x14ac:dyDescent="0.25">
      <c r="A618" s="69"/>
      <c r="B618" s="45"/>
      <c r="C618" s="45"/>
      <c r="D618" s="45"/>
      <c r="E618" s="45"/>
      <c r="F618" s="45"/>
      <c r="G618" s="45"/>
      <c r="H618" s="45"/>
      <c r="I618" s="45"/>
    </row>
    <row r="619" spans="1:9" x14ac:dyDescent="0.25">
      <c r="A619" s="69"/>
      <c r="B619" s="45"/>
      <c r="C619" s="45"/>
      <c r="D619" s="45"/>
      <c r="E619" s="45"/>
      <c r="F619" s="45"/>
      <c r="G619" s="45"/>
      <c r="H619" s="45"/>
      <c r="I619" s="45"/>
    </row>
    <row r="620" spans="1:9" x14ac:dyDescent="0.25">
      <c r="A620" s="69"/>
      <c r="B620" s="45"/>
      <c r="C620" s="45"/>
      <c r="D620" s="45"/>
      <c r="E620" s="45"/>
      <c r="F620" s="45"/>
      <c r="G620" s="45"/>
      <c r="H620" s="45"/>
      <c r="I620" s="45"/>
    </row>
    <row r="621" spans="1:9" x14ac:dyDescent="0.25">
      <c r="A621" s="69"/>
      <c r="B621" s="45"/>
      <c r="C621" s="45"/>
      <c r="D621" s="45"/>
      <c r="E621" s="45"/>
      <c r="F621" s="45"/>
      <c r="G621" s="45"/>
      <c r="H621" s="45"/>
      <c r="I621" s="45"/>
    </row>
    <row r="622" spans="1:9" x14ac:dyDescent="0.25">
      <c r="A622" s="70"/>
      <c r="B622" s="45"/>
      <c r="C622" s="45"/>
      <c r="D622" s="45"/>
      <c r="E622" s="45"/>
      <c r="F622" s="45"/>
      <c r="G622" s="45"/>
      <c r="H622" s="45"/>
      <c r="I622" s="45"/>
    </row>
    <row r="623" spans="1:9" x14ac:dyDescent="0.25">
      <c r="A623" s="69"/>
      <c r="B623" s="45"/>
      <c r="C623" s="45"/>
      <c r="D623" s="45"/>
      <c r="E623" s="45"/>
      <c r="F623" s="45"/>
      <c r="G623" s="45"/>
      <c r="H623" s="45"/>
      <c r="I623" s="45"/>
    </row>
    <row r="624" spans="1:9" x14ac:dyDescent="0.25">
      <c r="A624" s="69"/>
      <c r="B624" s="45"/>
      <c r="C624" s="45"/>
      <c r="D624" s="45"/>
      <c r="E624" s="45"/>
      <c r="F624" s="45"/>
      <c r="G624" s="45"/>
      <c r="H624" s="45"/>
      <c r="I624" s="45"/>
    </row>
    <row r="625" spans="1:9" x14ac:dyDescent="0.25">
      <c r="A625" s="69"/>
      <c r="B625" s="45"/>
      <c r="C625" s="45"/>
      <c r="D625" s="45"/>
      <c r="E625" s="45"/>
      <c r="F625" s="45"/>
      <c r="G625" s="45"/>
      <c r="H625" s="45"/>
      <c r="I625" s="45"/>
    </row>
    <row r="626" spans="1:9" x14ac:dyDescent="0.25">
      <c r="A626" s="69"/>
      <c r="B626" s="45"/>
      <c r="C626" s="45"/>
      <c r="D626" s="45"/>
      <c r="E626" s="45"/>
      <c r="F626" s="45"/>
      <c r="G626" s="45"/>
      <c r="H626" s="45"/>
      <c r="I626" s="45"/>
    </row>
    <row r="627" spans="1:9" x14ac:dyDescent="0.25">
      <c r="A627" s="69"/>
      <c r="B627" s="45"/>
      <c r="C627" s="45"/>
      <c r="D627" s="45"/>
      <c r="E627" s="45"/>
      <c r="F627" s="45"/>
      <c r="G627" s="45"/>
      <c r="H627" s="45"/>
      <c r="I627" s="45"/>
    </row>
    <row r="628" spans="1:9" x14ac:dyDescent="0.25">
      <c r="A628" s="69"/>
      <c r="B628" s="45"/>
      <c r="C628" s="45"/>
      <c r="D628" s="45"/>
      <c r="E628" s="45"/>
      <c r="F628" s="45"/>
      <c r="G628" s="45"/>
      <c r="H628" s="45"/>
      <c r="I628" s="45"/>
    </row>
    <row r="629" spans="1:9" x14ac:dyDescent="0.25">
      <c r="A629" s="69"/>
      <c r="B629" s="45"/>
      <c r="C629" s="45"/>
      <c r="D629" s="45"/>
      <c r="E629" s="45"/>
      <c r="F629" s="45"/>
      <c r="G629" s="45"/>
      <c r="H629" s="45"/>
      <c r="I629" s="45"/>
    </row>
    <row r="630" spans="1:9" x14ac:dyDescent="0.25">
      <c r="A630" s="69"/>
      <c r="B630" s="45"/>
      <c r="C630" s="45"/>
      <c r="D630" s="45"/>
      <c r="E630" s="45"/>
      <c r="F630" s="45"/>
      <c r="G630" s="45"/>
      <c r="H630" s="45"/>
      <c r="I630" s="45"/>
    </row>
    <row r="631" spans="1:9" x14ac:dyDescent="0.25">
      <c r="A631" s="69"/>
      <c r="B631" s="45"/>
      <c r="C631" s="45"/>
      <c r="D631" s="45"/>
      <c r="E631" s="45"/>
      <c r="F631" s="45"/>
      <c r="G631" s="45"/>
      <c r="H631" s="45"/>
      <c r="I631" s="45"/>
    </row>
    <row r="632" spans="1:9" x14ac:dyDescent="0.25">
      <c r="A632" s="69"/>
      <c r="B632" s="45"/>
      <c r="C632" s="45"/>
      <c r="D632" s="45"/>
      <c r="E632" s="45"/>
      <c r="F632" s="45"/>
      <c r="G632" s="45"/>
      <c r="H632" s="45"/>
      <c r="I632" s="45"/>
    </row>
    <row r="633" spans="1:9" x14ac:dyDescent="0.25">
      <c r="A633" s="69"/>
      <c r="B633" s="45"/>
      <c r="C633" s="45"/>
      <c r="D633" s="45"/>
      <c r="E633" s="45"/>
      <c r="F633" s="45"/>
      <c r="G633" s="45"/>
      <c r="H633" s="45"/>
      <c r="I633" s="45"/>
    </row>
    <row r="634" spans="1:9" x14ac:dyDescent="0.25">
      <c r="A634" s="69"/>
      <c r="B634" s="45"/>
      <c r="C634" s="45"/>
      <c r="D634" s="45"/>
      <c r="E634" s="45"/>
      <c r="F634" s="45"/>
      <c r="G634" s="45"/>
      <c r="H634" s="45"/>
      <c r="I634" s="45"/>
    </row>
    <row r="635" spans="1:9" x14ac:dyDescent="0.25">
      <c r="A635" s="69"/>
      <c r="B635" s="45"/>
      <c r="C635" s="45"/>
      <c r="D635" s="45"/>
      <c r="E635" s="45"/>
      <c r="F635" s="45"/>
      <c r="G635" s="45"/>
      <c r="H635" s="45"/>
      <c r="I635" s="45"/>
    </row>
    <row r="636" spans="1:9" x14ac:dyDescent="0.25">
      <c r="A636" s="69"/>
      <c r="B636" s="45"/>
      <c r="C636" s="45"/>
      <c r="D636" s="45"/>
      <c r="E636" s="45"/>
      <c r="F636" s="45"/>
      <c r="G636" s="45"/>
      <c r="H636" s="45"/>
      <c r="I636" s="45"/>
    </row>
    <row r="637" spans="1:9" x14ac:dyDescent="0.25">
      <c r="A637" s="69"/>
      <c r="B637" s="45"/>
      <c r="C637" s="45"/>
      <c r="D637" s="45"/>
      <c r="E637" s="45"/>
      <c r="F637" s="45"/>
      <c r="G637" s="45"/>
      <c r="H637" s="45"/>
      <c r="I637" s="45"/>
    </row>
    <row r="638" spans="1:9" x14ac:dyDescent="0.25">
      <c r="A638" s="69"/>
      <c r="B638" s="45"/>
      <c r="C638" s="45"/>
      <c r="D638" s="45"/>
      <c r="E638" s="45"/>
      <c r="F638" s="45"/>
      <c r="G638" s="45"/>
      <c r="H638" s="45"/>
      <c r="I638" s="45"/>
    </row>
    <row r="639" spans="1:9" x14ac:dyDescent="0.25">
      <c r="A639" s="69"/>
      <c r="B639" s="45"/>
      <c r="C639" s="45"/>
      <c r="D639" s="45"/>
      <c r="E639" s="45"/>
      <c r="F639" s="45"/>
      <c r="G639" s="45"/>
      <c r="H639" s="45"/>
      <c r="I639" s="45"/>
    </row>
    <row r="640" spans="1:9" x14ac:dyDescent="0.25">
      <c r="A640" s="70"/>
      <c r="B640" s="45"/>
      <c r="C640" s="45"/>
      <c r="D640" s="45"/>
      <c r="E640" s="45"/>
      <c r="F640" s="45"/>
      <c r="G640" s="45"/>
      <c r="H640" s="45"/>
      <c r="I640" s="45"/>
    </row>
    <row r="641" spans="1:9" x14ac:dyDescent="0.25">
      <c r="A641" s="69"/>
      <c r="B641" s="45"/>
      <c r="C641" s="45"/>
      <c r="D641" s="45"/>
      <c r="E641" s="45"/>
      <c r="F641" s="45"/>
      <c r="G641" s="45"/>
      <c r="H641" s="45"/>
      <c r="I641" s="45"/>
    </row>
    <row r="642" spans="1:9" x14ac:dyDescent="0.25">
      <c r="A642" s="69"/>
      <c r="B642" s="45"/>
      <c r="C642" s="45"/>
      <c r="D642" s="45"/>
      <c r="E642" s="45"/>
      <c r="F642" s="45"/>
      <c r="G642" s="45"/>
      <c r="H642" s="45"/>
      <c r="I642" s="45"/>
    </row>
    <row r="643" spans="1:9" x14ac:dyDescent="0.25">
      <c r="A643" s="69"/>
      <c r="B643" s="45"/>
      <c r="C643" s="45"/>
      <c r="D643" s="45"/>
      <c r="E643" s="45"/>
      <c r="F643" s="45"/>
      <c r="G643" s="45"/>
      <c r="H643" s="45"/>
      <c r="I643" s="45"/>
    </row>
    <row r="644" spans="1:9" x14ac:dyDescent="0.25">
      <c r="A644" s="69"/>
      <c r="B644" s="45"/>
      <c r="C644" s="45"/>
      <c r="D644" s="45"/>
      <c r="E644" s="45"/>
      <c r="F644" s="45"/>
      <c r="G644" s="45"/>
      <c r="H644" s="45"/>
      <c r="I644" s="45"/>
    </row>
    <row r="645" spans="1:9" x14ac:dyDescent="0.25">
      <c r="A645" s="69"/>
      <c r="B645" s="45"/>
      <c r="C645" s="45"/>
      <c r="D645" s="45"/>
      <c r="E645" s="45"/>
      <c r="F645" s="45"/>
      <c r="G645" s="45"/>
      <c r="H645" s="45"/>
      <c r="I645" s="45"/>
    </row>
    <row r="646" spans="1:9" x14ac:dyDescent="0.25">
      <c r="A646" s="69"/>
      <c r="B646" s="45"/>
      <c r="C646" s="45"/>
      <c r="D646" s="45"/>
      <c r="E646" s="45"/>
      <c r="F646" s="45"/>
      <c r="G646" s="45"/>
      <c r="H646" s="45"/>
      <c r="I646" s="45"/>
    </row>
    <row r="647" spans="1:9" x14ac:dyDescent="0.25">
      <c r="A647" s="69"/>
      <c r="B647" s="45"/>
      <c r="C647" s="45"/>
      <c r="D647" s="45"/>
      <c r="E647" s="45"/>
      <c r="F647" s="45"/>
      <c r="G647" s="45"/>
      <c r="H647" s="45"/>
      <c r="I647" s="45"/>
    </row>
    <row r="648" spans="1:9" x14ac:dyDescent="0.25">
      <c r="A648" s="69"/>
      <c r="B648" s="45"/>
      <c r="C648" s="45"/>
      <c r="D648" s="45"/>
      <c r="E648" s="45"/>
      <c r="F648" s="45"/>
      <c r="G648" s="45"/>
      <c r="H648" s="45"/>
      <c r="I648" s="45"/>
    </row>
    <row r="649" spans="1:9" x14ac:dyDescent="0.25">
      <c r="A649" s="69"/>
      <c r="B649" s="45"/>
      <c r="C649" s="45"/>
      <c r="D649" s="45"/>
      <c r="E649" s="45"/>
      <c r="F649" s="45"/>
      <c r="G649" s="45"/>
      <c r="H649" s="45"/>
      <c r="I649" s="45"/>
    </row>
    <row r="650" spans="1:9" x14ac:dyDescent="0.25">
      <c r="A650" s="69"/>
      <c r="B650" s="45"/>
      <c r="C650" s="45"/>
      <c r="D650" s="45"/>
      <c r="E650" s="45"/>
      <c r="F650" s="45"/>
      <c r="G650" s="45"/>
      <c r="H650" s="45"/>
      <c r="I650" s="45"/>
    </row>
    <row r="651" spans="1:9" x14ac:dyDescent="0.25">
      <c r="A651" s="69"/>
      <c r="B651" s="45"/>
      <c r="C651" s="45"/>
      <c r="D651" s="45"/>
      <c r="E651" s="45"/>
      <c r="F651" s="45"/>
      <c r="G651" s="45"/>
      <c r="H651" s="45"/>
      <c r="I651" s="45"/>
    </row>
    <row r="652" spans="1:9" x14ac:dyDescent="0.25">
      <c r="A652" s="69"/>
      <c r="B652" s="45"/>
      <c r="C652" s="45"/>
      <c r="D652" s="45"/>
      <c r="E652" s="45"/>
      <c r="F652" s="45"/>
      <c r="G652" s="45"/>
      <c r="H652" s="45"/>
      <c r="I652" s="45"/>
    </row>
    <row r="653" spans="1:9" x14ac:dyDescent="0.25">
      <c r="A653" s="69"/>
      <c r="B653" s="45"/>
      <c r="C653" s="45"/>
      <c r="D653" s="45"/>
      <c r="E653" s="45"/>
      <c r="F653" s="45"/>
      <c r="G653" s="45"/>
      <c r="H653" s="45"/>
      <c r="I653" s="45"/>
    </row>
    <row r="654" spans="1:9" x14ac:dyDescent="0.25">
      <c r="A654" s="69"/>
      <c r="B654" s="45"/>
      <c r="C654" s="45"/>
      <c r="D654" s="45"/>
      <c r="E654" s="45"/>
      <c r="F654" s="45"/>
      <c r="G654" s="45"/>
      <c r="H654" s="45"/>
      <c r="I654" s="45"/>
    </row>
    <row r="655" spans="1:9" x14ac:dyDescent="0.25">
      <c r="A655" s="69"/>
      <c r="B655" s="45"/>
      <c r="C655" s="45"/>
      <c r="D655" s="45"/>
      <c r="E655" s="45"/>
      <c r="F655" s="45"/>
      <c r="G655" s="45"/>
      <c r="H655" s="45"/>
      <c r="I655" s="45"/>
    </row>
    <row r="656" spans="1:9" x14ac:dyDescent="0.25">
      <c r="A656" s="69"/>
      <c r="B656" s="45"/>
      <c r="C656" s="45"/>
      <c r="D656" s="45"/>
      <c r="E656" s="45"/>
      <c r="F656" s="45"/>
      <c r="G656" s="45"/>
      <c r="H656" s="45"/>
      <c r="I656" s="45"/>
    </row>
    <row r="657" spans="1:9" x14ac:dyDescent="0.25">
      <c r="A657" s="69"/>
      <c r="B657" s="45"/>
      <c r="C657" s="45"/>
      <c r="D657" s="45"/>
      <c r="E657" s="45"/>
      <c r="F657" s="45"/>
      <c r="G657" s="45"/>
      <c r="H657" s="45"/>
      <c r="I657" s="45"/>
    </row>
    <row r="658" spans="1:9" x14ac:dyDescent="0.25">
      <c r="A658" s="70"/>
      <c r="B658" s="45"/>
      <c r="C658" s="45"/>
      <c r="D658" s="45"/>
      <c r="E658" s="45"/>
      <c r="F658" s="45"/>
      <c r="G658" s="45"/>
      <c r="H658" s="45"/>
      <c r="I658" s="45"/>
    </row>
    <row r="659" spans="1:9" x14ac:dyDescent="0.25">
      <c r="A659" s="69"/>
      <c r="B659" s="45"/>
      <c r="C659" s="45"/>
      <c r="D659" s="45"/>
      <c r="E659" s="45"/>
      <c r="F659" s="45"/>
      <c r="G659" s="45"/>
      <c r="H659" s="45"/>
      <c r="I659" s="45"/>
    </row>
    <row r="660" spans="1:9" x14ac:dyDescent="0.25">
      <c r="A660" s="69"/>
      <c r="B660" s="45"/>
      <c r="C660" s="45"/>
      <c r="D660" s="45"/>
      <c r="E660" s="45"/>
      <c r="F660" s="45"/>
      <c r="G660" s="45"/>
      <c r="H660" s="45"/>
      <c r="I660" s="45"/>
    </row>
    <row r="661" spans="1:9" x14ac:dyDescent="0.25">
      <c r="A661" s="69"/>
      <c r="B661" s="45"/>
      <c r="C661" s="45"/>
      <c r="D661" s="45"/>
      <c r="E661" s="45"/>
      <c r="F661" s="45"/>
      <c r="G661" s="45"/>
      <c r="H661" s="45"/>
      <c r="I661" s="45"/>
    </row>
    <row r="662" spans="1:9" x14ac:dyDescent="0.25">
      <c r="A662" s="69"/>
      <c r="B662" s="45"/>
      <c r="C662" s="45"/>
      <c r="D662" s="45"/>
      <c r="E662" s="45"/>
      <c r="F662" s="45"/>
      <c r="G662" s="45"/>
      <c r="H662" s="45"/>
      <c r="I662" s="45"/>
    </row>
    <row r="663" spans="1:9" x14ac:dyDescent="0.25">
      <c r="A663" s="69"/>
      <c r="B663" s="45"/>
      <c r="C663" s="45"/>
      <c r="D663" s="45"/>
      <c r="E663" s="45"/>
      <c r="F663" s="45"/>
      <c r="G663" s="45"/>
      <c r="H663" s="45"/>
      <c r="I663" s="45"/>
    </row>
    <row r="664" spans="1:9" x14ac:dyDescent="0.25">
      <c r="A664" s="69"/>
      <c r="B664" s="45"/>
      <c r="C664" s="45"/>
      <c r="D664" s="45"/>
      <c r="E664" s="45"/>
      <c r="F664" s="45"/>
      <c r="G664" s="45"/>
      <c r="H664" s="45"/>
      <c r="I664" s="45"/>
    </row>
    <row r="665" spans="1:9" x14ac:dyDescent="0.25">
      <c r="A665" s="69"/>
      <c r="B665" s="45"/>
      <c r="C665" s="45"/>
      <c r="D665" s="45"/>
      <c r="E665" s="45"/>
      <c r="F665" s="45"/>
      <c r="G665" s="45"/>
      <c r="H665" s="45"/>
      <c r="I665" s="45"/>
    </row>
    <row r="666" spans="1:9" x14ac:dyDescent="0.25">
      <c r="A666" s="69"/>
      <c r="B666" s="45"/>
      <c r="C666" s="45"/>
      <c r="D666" s="45"/>
      <c r="E666" s="45"/>
      <c r="F666" s="45"/>
      <c r="G666" s="45"/>
      <c r="H666" s="45"/>
      <c r="I666" s="45"/>
    </row>
    <row r="667" spans="1:9" x14ac:dyDescent="0.25">
      <c r="A667" s="69"/>
      <c r="B667" s="45"/>
      <c r="C667" s="45"/>
      <c r="D667" s="45"/>
      <c r="E667" s="45"/>
      <c r="F667" s="45"/>
      <c r="G667" s="45"/>
      <c r="H667" s="45"/>
      <c r="I667" s="45"/>
    </row>
    <row r="668" spans="1:9" x14ac:dyDescent="0.25">
      <c r="A668" s="69"/>
      <c r="B668" s="45"/>
      <c r="C668" s="45"/>
      <c r="D668" s="45"/>
      <c r="E668" s="45"/>
      <c r="F668" s="45"/>
      <c r="G668" s="45"/>
      <c r="H668" s="45"/>
      <c r="I668" s="45"/>
    </row>
    <row r="669" spans="1:9" x14ac:dyDescent="0.25">
      <c r="A669" s="69"/>
      <c r="B669" s="45"/>
      <c r="C669" s="45"/>
      <c r="D669" s="45"/>
      <c r="E669" s="45"/>
      <c r="F669" s="45"/>
      <c r="G669" s="45"/>
      <c r="H669" s="45"/>
      <c r="I669" s="45"/>
    </row>
    <row r="670" spans="1:9" x14ac:dyDescent="0.25">
      <c r="A670" s="69"/>
      <c r="B670" s="45"/>
      <c r="C670" s="45"/>
      <c r="D670" s="45"/>
      <c r="E670" s="45"/>
      <c r="F670" s="45"/>
      <c r="G670" s="45"/>
      <c r="H670" s="45"/>
      <c r="I670" s="45"/>
    </row>
    <row r="671" spans="1:9" x14ac:dyDescent="0.25">
      <c r="A671" s="69"/>
      <c r="B671" s="45"/>
      <c r="C671" s="45"/>
      <c r="D671" s="45"/>
      <c r="E671" s="45"/>
      <c r="F671" s="45"/>
      <c r="G671" s="45"/>
      <c r="H671" s="45"/>
      <c r="I671" s="45"/>
    </row>
    <row r="672" spans="1:9" x14ac:dyDescent="0.25">
      <c r="A672" s="69"/>
      <c r="B672" s="45"/>
      <c r="C672" s="45"/>
      <c r="D672" s="45"/>
      <c r="E672" s="45"/>
      <c r="F672" s="45"/>
      <c r="G672" s="45"/>
      <c r="H672" s="45"/>
      <c r="I672" s="45"/>
    </row>
    <row r="673" spans="1:9" x14ac:dyDescent="0.25">
      <c r="A673" s="69"/>
      <c r="B673" s="45"/>
      <c r="C673" s="45"/>
      <c r="D673" s="45"/>
      <c r="E673" s="45"/>
      <c r="F673" s="45"/>
      <c r="G673" s="45"/>
      <c r="H673" s="45"/>
      <c r="I673" s="45"/>
    </row>
    <row r="674" spans="1:9" x14ac:dyDescent="0.25">
      <c r="A674" s="69"/>
      <c r="B674" s="45"/>
      <c r="C674" s="45"/>
      <c r="D674" s="45"/>
      <c r="E674" s="45"/>
      <c r="F674" s="45"/>
      <c r="G674" s="45"/>
      <c r="H674" s="45"/>
      <c r="I674" s="45"/>
    </row>
    <row r="675" spans="1:9" x14ac:dyDescent="0.25">
      <c r="A675" s="69"/>
      <c r="B675" s="45"/>
      <c r="C675" s="45"/>
      <c r="D675" s="45"/>
      <c r="E675" s="45"/>
      <c r="F675" s="45"/>
      <c r="G675" s="45"/>
      <c r="H675" s="45"/>
      <c r="I675" s="45"/>
    </row>
    <row r="676" spans="1:9" x14ac:dyDescent="0.25">
      <c r="A676" s="70"/>
      <c r="B676" s="45"/>
      <c r="C676" s="45"/>
      <c r="D676" s="45"/>
      <c r="E676" s="45"/>
      <c r="F676" s="45"/>
      <c r="G676" s="45"/>
      <c r="H676" s="45"/>
      <c r="I676" s="45"/>
    </row>
    <row r="677" spans="1:9" x14ac:dyDescent="0.25">
      <c r="A677" s="69"/>
      <c r="B677" s="45"/>
      <c r="C677" s="45"/>
      <c r="D677" s="45"/>
      <c r="E677" s="45"/>
      <c r="F677" s="45"/>
      <c r="G677" s="45"/>
      <c r="H677" s="45"/>
      <c r="I677" s="45"/>
    </row>
    <row r="678" spans="1:9" x14ac:dyDescent="0.25">
      <c r="A678" s="69"/>
      <c r="B678" s="45"/>
      <c r="C678" s="45"/>
      <c r="D678" s="45"/>
      <c r="E678" s="45"/>
      <c r="F678" s="45"/>
      <c r="G678" s="45"/>
      <c r="H678" s="45"/>
      <c r="I678" s="45"/>
    </row>
    <row r="679" spans="1:9" x14ac:dyDescent="0.25">
      <c r="A679" s="69"/>
      <c r="B679" s="45"/>
      <c r="C679" s="45"/>
      <c r="D679" s="45"/>
      <c r="E679" s="45"/>
      <c r="F679" s="45"/>
      <c r="G679" s="45"/>
      <c r="H679" s="45"/>
      <c r="I679" s="45"/>
    </row>
    <row r="680" spans="1:9" x14ac:dyDescent="0.25">
      <c r="A680" s="69"/>
      <c r="B680" s="45"/>
      <c r="C680" s="45"/>
      <c r="D680" s="45"/>
      <c r="E680" s="45"/>
      <c r="F680" s="45"/>
      <c r="G680" s="45"/>
      <c r="H680" s="45"/>
      <c r="I680" s="45"/>
    </row>
    <row r="681" spans="1:9" x14ac:dyDescent="0.25">
      <c r="A681" s="69"/>
      <c r="B681" s="45"/>
      <c r="C681" s="45"/>
      <c r="D681" s="45"/>
      <c r="E681" s="45"/>
      <c r="F681" s="45"/>
      <c r="G681" s="45"/>
      <c r="H681" s="45"/>
      <c r="I681" s="45"/>
    </row>
    <row r="682" spans="1:9" x14ac:dyDescent="0.25">
      <c r="A682" s="69"/>
      <c r="B682" s="45"/>
      <c r="C682" s="45"/>
      <c r="D682" s="45"/>
      <c r="E682" s="45"/>
      <c r="F682" s="45"/>
      <c r="G682" s="45"/>
      <c r="H682" s="45"/>
      <c r="I682" s="45"/>
    </row>
    <row r="683" spans="1:9" x14ac:dyDescent="0.25">
      <c r="A683" s="69"/>
      <c r="B683" s="45"/>
      <c r="C683" s="45"/>
      <c r="D683" s="45"/>
      <c r="E683" s="45"/>
      <c r="F683" s="45"/>
      <c r="G683" s="45"/>
      <c r="H683" s="45"/>
      <c r="I683" s="45"/>
    </row>
    <row r="684" spans="1:9" x14ac:dyDescent="0.25">
      <c r="A684" s="69"/>
      <c r="B684" s="45"/>
      <c r="C684" s="45"/>
      <c r="D684" s="45"/>
      <c r="E684" s="45"/>
      <c r="F684" s="45"/>
      <c r="G684" s="45"/>
      <c r="H684" s="45"/>
      <c r="I684" s="45"/>
    </row>
    <row r="685" spans="1:9" x14ac:dyDescent="0.25">
      <c r="A685" s="69"/>
      <c r="B685" s="45"/>
      <c r="C685" s="45"/>
      <c r="D685" s="45"/>
      <c r="E685" s="45"/>
      <c r="F685" s="45"/>
      <c r="G685" s="45"/>
      <c r="H685" s="45"/>
      <c r="I685" s="45"/>
    </row>
    <row r="686" spans="1:9" x14ac:dyDescent="0.25">
      <c r="A686" s="69"/>
      <c r="B686" s="45"/>
      <c r="C686" s="45"/>
      <c r="D686" s="45"/>
      <c r="E686" s="45"/>
      <c r="F686" s="45"/>
      <c r="G686" s="45"/>
      <c r="H686" s="45"/>
      <c r="I686" s="45"/>
    </row>
    <row r="687" spans="1:9" x14ac:dyDescent="0.25">
      <c r="A687" s="69"/>
      <c r="B687" s="45"/>
      <c r="C687" s="45"/>
      <c r="D687" s="45"/>
      <c r="E687" s="45"/>
      <c r="F687" s="45"/>
      <c r="G687" s="45"/>
      <c r="H687" s="45"/>
      <c r="I687" s="45"/>
    </row>
    <row r="688" spans="1:9" x14ac:dyDescent="0.25">
      <c r="A688" s="69"/>
      <c r="B688" s="45"/>
      <c r="C688" s="45"/>
      <c r="D688" s="45"/>
      <c r="E688" s="45"/>
      <c r="F688" s="45"/>
      <c r="G688" s="45"/>
      <c r="H688" s="45"/>
      <c r="I688" s="45"/>
    </row>
    <row r="689" spans="1:9" x14ac:dyDescent="0.25">
      <c r="A689" s="69"/>
      <c r="B689" s="45"/>
      <c r="C689" s="45"/>
      <c r="D689" s="45"/>
      <c r="E689" s="45"/>
      <c r="F689" s="45"/>
      <c r="G689" s="45"/>
      <c r="H689" s="45"/>
      <c r="I689" s="45"/>
    </row>
    <row r="690" spans="1:9" x14ac:dyDescent="0.25">
      <c r="A690" s="69"/>
      <c r="B690" s="45"/>
      <c r="C690" s="45"/>
      <c r="D690" s="45"/>
      <c r="E690" s="45"/>
      <c r="F690" s="45"/>
      <c r="G690" s="45"/>
      <c r="H690" s="45"/>
      <c r="I690" s="45"/>
    </row>
    <row r="691" spans="1:9" x14ac:dyDescent="0.25">
      <c r="A691" s="69"/>
      <c r="B691" s="45"/>
      <c r="C691" s="45"/>
      <c r="D691" s="45"/>
      <c r="E691" s="45"/>
      <c r="F691" s="45"/>
      <c r="G691" s="45"/>
      <c r="H691" s="45"/>
      <c r="I691" s="45"/>
    </row>
    <row r="692" spans="1:9" x14ac:dyDescent="0.25">
      <c r="A692" s="69"/>
      <c r="B692" s="45"/>
      <c r="C692" s="45"/>
      <c r="D692" s="45"/>
      <c r="E692" s="45"/>
      <c r="F692" s="45"/>
      <c r="G692" s="45"/>
      <c r="H692" s="45"/>
      <c r="I692" s="45"/>
    </row>
    <row r="693" spans="1:9" x14ac:dyDescent="0.25">
      <c r="A693" s="69"/>
      <c r="B693" s="45"/>
      <c r="C693" s="45"/>
      <c r="D693" s="45"/>
      <c r="E693" s="45"/>
      <c r="F693" s="45"/>
      <c r="G693" s="45"/>
      <c r="H693" s="45"/>
      <c r="I693" s="45"/>
    </row>
    <row r="694" spans="1:9" x14ac:dyDescent="0.25">
      <c r="A694" s="70"/>
      <c r="B694" s="45"/>
      <c r="C694" s="45"/>
      <c r="D694" s="45"/>
      <c r="E694" s="45"/>
      <c r="F694" s="45"/>
      <c r="G694" s="45"/>
      <c r="H694" s="45"/>
      <c r="I694" s="45"/>
    </row>
    <row r="695" spans="1:9" x14ac:dyDescent="0.25">
      <c r="A695" s="69"/>
      <c r="B695" s="45"/>
      <c r="C695" s="45"/>
      <c r="D695" s="45"/>
      <c r="E695" s="45"/>
      <c r="F695" s="45"/>
      <c r="G695" s="45"/>
      <c r="H695" s="45"/>
      <c r="I695" s="45"/>
    </row>
    <row r="696" spans="1:9" x14ac:dyDescent="0.25">
      <c r="A696" s="69"/>
      <c r="B696" s="45"/>
      <c r="C696" s="45"/>
      <c r="D696" s="45"/>
      <c r="E696" s="45"/>
      <c r="F696" s="45"/>
      <c r="G696" s="45"/>
      <c r="H696" s="45"/>
      <c r="I696" s="45"/>
    </row>
    <row r="697" spans="1:9" x14ac:dyDescent="0.25">
      <c r="A697" s="69"/>
      <c r="B697" s="45"/>
      <c r="C697" s="45"/>
      <c r="D697" s="45"/>
      <c r="E697" s="45"/>
      <c r="F697" s="45"/>
      <c r="G697" s="45"/>
      <c r="H697" s="45"/>
      <c r="I697" s="45"/>
    </row>
    <row r="698" spans="1:9" x14ac:dyDescent="0.25">
      <c r="A698" s="69"/>
      <c r="B698" s="45"/>
      <c r="C698" s="45"/>
      <c r="D698" s="45"/>
      <c r="E698" s="45"/>
      <c r="F698" s="45"/>
      <c r="G698" s="45"/>
      <c r="H698" s="45"/>
      <c r="I698" s="45"/>
    </row>
    <row r="699" spans="1:9" x14ac:dyDescent="0.25">
      <c r="A699" s="69"/>
      <c r="B699" s="45"/>
      <c r="C699" s="45"/>
      <c r="D699" s="45"/>
      <c r="E699" s="45"/>
      <c r="F699" s="45"/>
      <c r="G699" s="45"/>
      <c r="H699" s="45"/>
      <c r="I699" s="45"/>
    </row>
    <row r="700" spans="1:9" x14ac:dyDescent="0.25">
      <c r="A700" s="69"/>
      <c r="B700" s="45"/>
      <c r="C700" s="45"/>
      <c r="D700" s="45"/>
      <c r="E700" s="45"/>
      <c r="F700" s="45"/>
      <c r="G700" s="45"/>
      <c r="H700" s="45"/>
      <c r="I700" s="45"/>
    </row>
    <row r="701" spans="1:9" x14ac:dyDescent="0.25">
      <c r="A701" s="69"/>
      <c r="B701" s="45"/>
      <c r="C701" s="45"/>
      <c r="D701" s="45"/>
      <c r="E701" s="45"/>
      <c r="F701" s="45"/>
      <c r="G701" s="45"/>
      <c r="H701" s="45"/>
      <c r="I701" s="45"/>
    </row>
    <row r="702" spans="1:9" x14ac:dyDescent="0.25">
      <c r="A702" s="69"/>
      <c r="B702" s="45"/>
      <c r="C702" s="45"/>
      <c r="D702" s="45"/>
      <c r="E702" s="45"/>
      <c r="F702" s="45"/>
      <c r="G702" s="45"/>
      <c r="H702" s="45"/>
      <c r="I702" s="45"/>
    </row>
    <row r="703" spans="1:9" x14ac:dyDescent="0.25">
      <c r="A703" s="69"/>
      <c r="B703" s="45"/>
      <c r="C703" s="45"/>
      <c r="D703" s="45"/>
      <c r="E703" s="45"/>
      <c r="F703" s="45"/>
      <c r="G703" s="45"/>
      <c r="H703" s="45"/>
      <c r="I703" s="45"/>
    </row>
    <row r="704" spans="1:9" x14ac:dyDescent="0.25">
      <c r="A704" s="69"/>
      <c r="B704" s="45"/>
      <c r="C704" s="45"/>
      <c r="D704" s="45"/>
      <c r="E704" s="45"/>
      <c r="F704" s="45"/>
      <c r="G704" s="45"/>
      <c r="H704" s="45"/>
      <c r="I704" s="45"/>
    </row>
    <row r="705" spans="1:9" x14ac:dyDescent="0.25">
      <c r="A705" s="69"/>
      <c r="B705" s="45"/>
      <c r="C705" s="45"/>
      <c r="D705" s="45"/>
      <c r="E705" s="45"/>
      <c r="F705" s="45"/>
      <c r="G705" s="45"/>
      <c r="H705" s="45"/>
      <c r="I705" s="45"/>
    </row>
    <row r="706" spans="1:9" x14ac:dyDescent="0.25">
      <c r="A706" s="69"/>
      <c r="B706" s="45"/>
      <c r="C706" s="45"/>
      <c r="D706" s="45"/>
      <c r="E706" s="45"/>
      <c r="F706" s="45"/>
      <c r="G706" s="45"/>
      <c r="H706" s="45"/>
      <c r="I706" s="45"/>
    </row>
    <row r="707" spans="1:9" x14ac:dyDescent="0.25">
      <c r="A707" s="69"/>
      <c r="B707" s="45"/>
      <c r="C707" s="45"/>
      <c r="D707" s="45"/>
      <c r="E707" s="45"/>
      <c r="F707" s="45"/>
      <c r="G707" s="45"/>
      <c r="H707" s="45"/>
      <c r="I707" s="45"/>
    </row>
    <row r="708" spans="1:9" x14ac:dyDescent="0.25">
      <c r="A708" s="69"/>
      <c r="B708" s="45"/>
      <c r="C708" s="45"/>
      <c r="D708" s="45"/>
      <c r="E708" s="45"/>
      <c r="F708" s="45"/>
      <c r="G708" s="45"/>
      <c r="H708" s="45"/>
      <c r="I708" s="45"/>
    </row>
    <row r="709" spans="1:9" x14ac:dyDescent="0.25">
      <c r="A709" s="69"/>
      <c r="B709" s="45"/>
      <c r="C709" s="45"/>
      <c r="D709" s="45"/>
      <c r="E709" s="45"/>
      <c r="F709" s="45"/>
      <c r="G709" s="45"/>
      <c r="H709" s="45"/>
      <c r="I709" s="45"/>
    </row>
    <row r="710" spans="1:9" x14ac:dyDescent="0.25">
      <c r="A710" s="69"/>
      <c r="B710" s="45"/>
      <c r="C710" s="45"/>
      <c r="D710" s="45"/>
      <c r="E710" s="45"/>
      <c r="F710" s="45"/>
      <c r="G710" s="45"/>
      <c r="H710" s="45"/>
      <c r="I710" s="45"/>
    </row>
    <row r="711" spans="1:9" x14ac:dyDescent="0.25">
      <c r="A711" s="69"/>
      <c r="B711" s="45"/>
      <c r="C711" s="45"/>
      <c r="D711" s="45"/>
      <c r="E711" s="45"/>
      <c r="F711" s="45"/>
      <c r="G711" s="45"/>
      <c r="H711" s="45"/>
      <c r="I711" s="45"/>
    </row>
    <row r="712" spans="1:9" x14ac:dyDescent="0.25">
      <c r="A712" s="70"/>
      <c r="B712" s="45"/>
      <c r="C712" s="45"/>
      <c r="D712" s="45"/>
      <c r="E712" s="45"/>
      <c r="F712" s="45"/>
      <c r="G712" s="45"/>
      <c r="H712" s="45"/>
      <c r="I712" s="45"/>
    </row>
    <row r="713" spans="1:9" x14ac:dyDescent="0.25">
      <c r="A713" s="69"/>
      <c r="B713" s="45"/>
      <c r="C713" s="45"/>
      <c r="D713" s="45"/>
      <c r="E713" s="45"/>
      <c r="F713" s="45"/>
      <c r="G713" s="45"/>
      <c r="H713" s="45"/>
      <c r="I713" s="45"/>
    </row>
    <row r="714" spans="1:9" x14ac:dyDescent="0.25">
      <c r="A714" s="69"/>
      <c r="B714" s="45"/>
      <c r="C714" s="45"/>
      <c r="D714" s="45"/>
      <c r="E714" s="45"/>
      <c r="F714" s="45"/>
      <c r="G714" s="45"/>
      <c r="H714" s="45"/>
      <c r="I714" s="45"/>
    </row>
    <row r="715" spans="1:9" x14ac:dyDescent="0.25">
      <c r="A715" s="69"/>
      <c r="B715" s="45"/>
      <c r="C715" s="45"/>
      <c r="D715" s="45"/>
      <c r="E715" s="45"/>
      <c r="F715" s="45"/>
      <c r="G715" s="45"/>
      <c r="H715" s="45"/>
      <c r="I715" s="45"/>
    </row>
    <row r="716" spans="1:9" x14ac:dyDescent="0.25">
      <c r="A716" s="69"/>
      <c r="B716" s="45"/>
      <c r="C716" s="45"/>
      <c r="D716" s="45"/>
      <c r="E716" s="45"/>
      <c r="F716" s="45"/>
      <c r="G716" s="45"/>
      <c r="H716" s="45"/>
      <c r="I716" s="45"/>
    </row>
    <row r="717" spans="1:9" x14ac:dyDescent="0.25">
      <c r="A717" s="69"/>
      <c r="B717" s="45"/>
      <c r="C717" s="45"/>
      <c r="D717" s="45"/>
      <c r="E717" s="45"/>
      <c r="F717" s="45"/>
      <c r="G717" s="45"/>
      <c r="H717" s="45"/>
      <c r="I717" s="45"/>
    </row>
    <row r="718" spans="1:9" x14ac:dyDescent="0.25">
      <c r="A718" s="69"/>
      <c r="B718" s="45"/>
      <c r="C718" s="45"/>
      <c r="D718" s="45"/>
      <c r="E718" s="45"/>
      <c r="F718" s="45"/>
      <c r="G718" s="45"/>
      <c r="H718" s="45"/>
      <c r="I718" s="45"/>
    </row>
    <row r="719" spans="1:9" x14ac:dyDescent="0.25">
      <c r="A719" s="69"/>
      <c r="B719" s="45"/>
      <c r="C719" s="45"/>
      <c r="D719" s="45"/>
      <c r="E719" s="45"/>
      <c r="F719" s="45"/>
      <c r="G719" s="45"/>
      <c r="H719" s="45"/>
      <c r="I719" s="45"/>
    </row>
    <row r="720" spans="1:9" x14ac:dyDescent="0.25">
      <c r="A720" s="69"/>
      <c r="B720" s="45"/>
      <c r="C720" s="45"/>
      <c r="D720" s="45"/>
      <c r="E720" s="45"/>
      <c r="F720" s="45"/>
      <c r="G720" s="45"/>
      <c r="H720" s="45"/>
      <c r="I720" s="45"/>
    </row>
    <row r="721" spans="1:9" x14ac:dyDescent="0.25">
      <c r="A721" s="69"/>
      <c r="B721" s="45"/>
      <c r="C721" s="45"/>
      <c r="D721" s="45"/>
      <c r="E721" s="45"/>
      <c r="F721" s="45"/>
      <c r="G721" s="45"/>
      <c r="H721" s="45"/>
      <c r="I721" s="45"/>
    </row>
    <row r="722" spans="1:9" x14ac:dyDescent="0.25">
      <c r="A722" s="69"/>
      <c r="B722" s="45"/>
      <c r="C722" s="45"/>
      <c r="D722" s="45"/>
      <c r="E722" s="45"/>
      <c r="F722" s="45"/>
      <c r="G722" s="45"/>
      <c r="H722" s="45"/>
      <c r="I722" s="45"/>
    </row>
    <row r="723" spans="1:9" x14ac:dyDescent="0.25">
      <c r="A723" s="69"/>
      <c r="B723" s="45"/>
      <c r="C723" s="45"/>
      <c r="D723" s="45"/>
      <c r="E723" s="45"/>
      <c r="F723" s="45"/>
      <c r="G723" s="45"/>
      <c r="H723" s="45"/>
      <c r="I723" s="45"/>
    </row>
    <row r="724" spans="1:9" x14ac:dyDescent="0.25">
      <c r="A724" s="69"/>
      <c r="B724" s="45"/>
      <c r="C724" s="45"/>
      <c r="D724" s="45"/>
      <c r="E724" s="45"/>
      <c r="F724" s="45"/>
      <c r="G724" s="45"/>
      <c r="H724" s="45"/>
      <c r="I724" s="45"/>
    </row>
    <row r="725" spans="1:9" x14ac:dyDescent="0.25">
      <c r="A725" s="69"/>
      <c r="B725" s="45"/>
      <c r="C725" s="45"/>
      <c r="D725" s="45"/>
      <c r="E725" s="45"/>
      <c r="F725" s="45"/>
      <c r="G725" s="45"/>
      <c r="H725" s="45"/>
      <c r="I725" s="45"/>
    </row>
    <row r="726" spans="1:9" x14ac:dyDescent="0.25">
      <c r="A726" s="69"/>
      <c r="B726" s="45"/>
      <c r="C726" s="45"/>
      <c r="D726" s="45"/>
      <c r="E726" s="45"/>
      <c r="F726" s="45"/>
      <c r="G726" s="45"/>
      <c r="H726" s="45"/>
      <c r="I726" s="45"/>
    </row>
    <row r="727" spans="1:9" x14ac:dyDescent="0.25">
      <c r="A727" s="69"/>
      <c r="B727" s="45"/>
      <c r="C727" s="45"/>
      <c r="D727" s="45"/>
      <c r="E727" s="45"/>
      <c r="F727" s="45"/>
      <c r="G727" s="45"/>
      <c r="H727" s="45"/>
      <c r="I727" s="45"/>
    </row>
    <row r="728" spans="1:9" x14ac:dyDescent="0.25">
      <c r="A728" s="69"/>
      <c r="B728" s="45"/>
      <c r="C728" s="45"/>
      <c r="D728" s="45"/>
      <c r="E728" s="45"/>
      <c r="F728" s="45"/>
      <c r="G728" s="45"/>
      <c r="H728" s="45"/>
      <c r="I728" s="45"/>
    </row>
    <row r="729" spans="1:9" x14ac:dyDescent="0.25">
      <c r="A729" s="69"/>
      <c r="B729" s="45"/>
      <c r="C729" s="45"/>
      <c r="D729" s="45"/>
      <c r="E729" s="45"/>
      <c r="F729" s="45"/>
      <c r="G729" s="45"/>
      <c r="H729" s="45"/>
      <c r="I729" s="45"/>
    </row>
    <row r="730" spans="1:9" x14ac:dyDescent="0.25">
      <c r="A730" s="70"/>
      <c r="B730" s="45"/>
      <c r="C730" s="45"/>
      <c r="D730" s="45"/>
      <c r="E730" s="45"/>
      <c r="F730" s="45"/>
      <c r="G730" s="45"/>
      <c r="H730" s="45"/>
      <c r="I730" s="45"/>
    </row>
    <row r="731" spans="1:9" x14ac:dyDescent="0.25">
      <c r="A731" s="69"/>
      <c r="B731" s="45"/>
      <c r="C731" s="45"/>
      <c r="D731" s="45"/>
      <c r="E731" s="45"/>
      <c r="F731" s="45"/>
      <c r="G731" s="45"/>
      <c r="H731" s="45"/>
      <c r="I731" s="45"/>
    </row>
    <row r="732" spans="1:9" x14ac:dyDescent="0.25">
      <c r="A732" s="69"/>
      <c r="B732" s="45"/>
      <c r="C732" s="45"/>
      <c r="D732" s="45"/>
      <c r="E732" s="45"/>
      <c r="F732" s="45"/>
      <c r="G732" s="45"/>
      <c r="H732" s="45"/>
      <c r="I732" s="45"/>
    </row>
    <row r="733" spans="1:9" x14ac:dyDescent="0.25">
      <c r="A733" s="69"/>
      <c r="B733" s="45"/>
      <c r="C733" s="45"/>
      <c r="D733" s="45"/>
      <c r="E733" s="45"/>
      <c r="F733" s="45"/>
      <c r="G733" s="45"/>
      <c r="H733" s="45"/>
      <c r="I733" s="45"/>
    </row>
    <row r="734" spans="1:9" x14ac:dyDescent="0.25">
      <c r="A734" s="69"/>
      <c r="B734" s="45"/>
      <c r="C734" s="45"/>
      <c r="D734" s="45"/>
      <c r="E734" s="45"/>
      <c r="F734" s="45"/>
      <c r="G734" s="45"/>
      <c r="H734" s="45"/>
      <c r="I734" s="45"/>
    </row>
    <row r="735" spans="1:9" x14ac:dyDescent="0.25">
      <c r="A735" s="69"/>
      <c r="B735" s="45"/>
      <c r="C735" s="45"/>
      <c r="D735" s="45"/>
      <c r="E735" s="45"/>
      <c r="F735" s="45"/>
      <c r="G735" s="45"/>
      <c r="H735" s="45"/>
      <c r="I735" s="45"/>
    </row>
    <row r="736" spans="1:9" x14ac:dyDescent="0.25">
      <c r="A736" s="69"/>
      <c r="B736" s="45"/>
      <c r="C736" s="45"/>
      <c r="D736" s="45"/>
      <c r="E736" s="45"/>
      <c r="F736" s="45"/>
      <c r="G736" s="45"/>
      <c r="H736" s="45"/>
      <c r="I736" s="45"/>
    </row>
    <row r="737" spans="1:9" x14ac:dyDescent="0.25">
      <c r="A737" s="69"/>
      <c r="B737" s="45"/>
      <c r="C737" s="45"/>
      <c r="D737" s="45"/>
      <c r="E737" s="45"/>
      <c r="F737" s="45"/>
      <c r="G737" s="45"/>
      <c r="H737" s="45"/>
      <c r="I737" s="45"/>
    </row>
    <row r="738" spans="1:9" x14ac:dyDescent="0.25">
      <c r="A738" s="69"/>
      <c r="B738" s="45"/>
      <c r="C738" s="45"/>
      <c r="D738" s="45"/>
      <c r="E738" s="45"/>
      <c r="F738" s="45"/>
      <c r="G738" s="45"/>
      <c r="H738" s="45"/>
      <c r="I738" s="45"/>
    </row>
    <row r="739" spans="1:9" x14ac:dyDescent="0.25">
      <c r="A739" s="69"/>
      <c r="B739" s="45"/>
      <c r="C739" s="45"/>
      <c r="D739" s="45"/>
      <c r="E739" s="45"/>
      <c r="F739" s="45"/>
      <c r="G739" s="45"/>
      <c r="H739" s="45"/>
      <c r="I739" s="45"/>
    </row>
    <row r="740" spans="1:9" x14ac:dyDescent="0.25">
      <c r="A740" s="69"/>
      <c r="B740" s="45"/>
      <c r="C740" s="45"/>
      <c r="D740" s="45"/>
      <c r="E740" s="45"/>
      <c r="F740" s="45"/>
      <c r="G740" s="45"/>
      <c r="H740" s="45"/>
      <c r="I740" s="45"/>
    </row>
    <row r="741" spans="1:9" x14ac:dyDescent="0.25">
      <c r="A741" s="69"/>
      <c r="B741" s="45"/>
      <c r="C741" s="45"/>
      <c r="D741" s="45"/>
      <c r="E741" s="45"/>
      <c r="F741" s="45"/>
      <c r="G741" s="45"/>
      <c r="H741" s="45"/>
      <c r="I741" s="45"/>
    </row>
    <row r="742" spans="1:9" x14ac:dyDescent="0.25">
      <c r="A742" s="69"/>
      <c r="B742" s="45"/>
      <c r="C742" s="45"/>
      <c r="D742" s="45"/>
      <c r="E742" s="45"/>
      <c r="F742" s="45"/>
      <c r="G742" s="45"/>
      <c r="H742" s="45"/>
      <c r="I742" s="45"/>
    </row>
    <row r="743" spans="1:9" x14ac:dyDescent="0.25">
      <c r="A743" s="69"/>
      <c r="B743" s="45"/>
      <c r="C743" s="45"/>
      <c r="D743" s="45"/>
      <c r="E743" s="45"/>
      <c r="F743" s="45"/>
      <c r="G743" s="45"/>
      <c r="H743" s="45"/>
      <c r="I743" s="45"/>
    </row>
    <row r="744" spans="1:9" x14ac:dyDescent="0.25">
      <c r="A744" s="69"/>
      <c r="B744" s="45"/>
      <c r="C744" s="45"/>
      <c r="D744" s="45"/>
      <c r="E744" s="45"/>
      <c r="F744" s="45"/>
      <c r="G744" s="45"/>
      <c r="H744" s="45"/>
      <c r="I744" s="45"/>
    </row>
    <row r="745" spans="1:9" x14ac:dyDescent="0.25">
      <c r="A745" s="69"/>
      <c r="B745" s="45"/>
      <c r="C745" s="45"/>
      <c r="D745" s="45"/>
      <c r="E745" s="45"/>
      <c r="F745" s="45"/>
      <c r="G745" s="45"/>
      <c r="H745" s="45"/>
      <c r="I745" s="45"/>
    </row>
    <row r="746" spans="1:9" x14ac:dyDescent="0.25">
      <c r="A746" s="69"/>
      <c r="B746" s="45"/>
      <c r="C746" s="45"/>
      <c r="D746" s="45"/>
      <c r="E746" s="45"/>
      <c r="F746" s="45"/>
      <c r="G746" s="45"/>
      <c r="H746" s="45"/>
      <c r="I746" s="45"/>
    </row>
    <row r="747" spans="1:9" x14ac:dyDescent="0.25">
      <c r="A747" s="69"/>
      <c r="B747" s="45"/>
      <c r="C747" s="45"/>
      <c r="D747" s="45"/>
      <c r="E747" s="45"/>
      <c r="F747" s="45"/>
      <c r="G747" s="45"/>
      <c r="H747" s="45"/>
      <c r="I747" s="45"/>
    </row>
    <row r="748" spans="1:9" x14ac:dyDescent="0.25">
      <c r="A748" s="70"/>
      <c r="B748" s="45"/>
      <c r="C748" s="45"/>
      <c r="D748" s="45"/>
      <c r="E748" s="45"/>
      <c r="F748" s="45"/>
      <c r="G748" s="45"/>
      <c r="H748" s="45"/>
      <c r="I748" s="45"/>
    </row>
    <row r="749" spans="1:9" x14ac:dyDescent="0.25">
      <c r="A749" s="69"/>
      <c r="B749" s="45"/>
      <c r="C749" s="45"/>
      <c r="D749" s="45"/>
      <c r="E749" s="45"/>
      <c r="F749" s="45"/>
      <c r="G749" s="45"/>
      <c r="H749" s="45"/>
      <c r="I749" s="45"/>
    </row>
    <row r="750" spans="1:9" x14ac:dyDescent="0.25">
      <c r="A750" s="69"/>
      <c r="B750" s="45"/>
      <c r="C750" s="45"/>
      <c r="D750" s="45"/>
      <c r="E750" s="45"/>
      <c r="F750" s="45"/>
      <c r="G750" s="45"/>
      <c r="H750" s="45"/>
      <c r="I750" s="45"/>
    </row>
    <row r="751" spans="1:9" x14ac:dyDescent="0.25">
      <c r="A751" s="69"/>
      <c r="B751" s="45"/>
      <c r="C751" s="45"/>
      <c r="D751" s="45"/>
      <c r="E751" s="45"/>
      <c r="F751" s="45"/>
      <c r="G751" s="45"/>
      <c r="H751" s="45"/>
      <c r="I751" s="45"/>
    </row>
    <row r="752" spans="1:9" x14ac:dyDescent="0.25">
      <c r="A752" s="69"/>
      <c r="B752" s="45"/>
      <c r="C752" s="45"/>
      <c r="D752" s="45"/>
      <c r="E752" s="45"/>
      <c r="F752" s="45"/>
      <c r="G752" s="45"/>
      <c r="H752" s="45"/>
      <c r="I752" s="45"/>
    </row>
    <row r="753" spans="1:9" x14ac:dyDescent="0.25">
      <c r="A753" s="69"/>
      <c r="B753" s="45"/>
      <c r="C753" s="45"/>
      <c r="D753" s="45"/>
      <c r="E753" s="45"/>
      <c r="F753" s="45"/>
      <c r="G753" s="45"/>
      <c r="H753" s="45"/>
      <c r="I753" s="45"/>
    </row>
    <row r="754" spans="1:9" x14ac:dyDescent="0.25">
      <c r="A754" s="69"/>
      <c r="B754" s="45"/>
      <c r="C754" s="45"/>
      <c r="D754" s="45"/>
      <c r="E754" s="45"/>
      <c r="F754" s="45"/>
      <c r="G754" s="45"/>
      <c r="H754" s="45"/>
      <c r="I754" s="45"/>
    </row>
    <row r="755" spans="1:9" x14ac:dyDescent="0.25">
      <c r="A755" s="69"/>
      <c r="B755" s="45"/>
      <c r="C755" s="45"/>
      <c r="D755" s="45"/>
      <c r="E755" s="45"/>
      <c r="F755" s="45"/>
      <c r="G755" s="45"/>
      <c r="H755" s="45"/>
      <c r="I755" s="45"/>
    </row>
    <row r="756" spans="1:9" x14ac:dyDescent="0.25">
      <c r="A756" s="69"/>
      <c r="B756" s="45"/>
      <c r="C756" s="45"/>
      <c r="D756" s="45"/>
      <c r="E756" s="45"/>
      <c r="F756" s="45"/>
      <c r="G756" s="45"/>
      <c r="H756" s="45"/>
      <c r="I756" s="45"/>
    </row>
    <row r="757" spans="1:9" x14ac:dyDescent="0.25">
      <c r="A757" s="69"/>
      <c r="B757" s="45"/>
      <c r="C757" s="45"/>
      <c r="D757" s="45"/>
      <c r="E757" s="45"/>
      <c r="F757" s="45"/>
      <c r="G757" s="45"/>
      <c r="H757" s="45"/>
      <c r="I757" s="45"/>
    </row>
    <row r="758" spans="1:9" x14ac:dyDescent="0.25">
      <c r="A758" s="69"/>
      <c r="B758" s="45"/>
      <c r="C758" s="45"/>
      <c r="D758" s="45"/>
      <c r="E758" s="45"/>
      <c r="F758" s="45"/>
      <c r="G758" s="45"/>
      <c r="H758" s="45"/>
      <c r="I758" s="45"/>
    </row>
    <row r="759" spans="1:9" x14ac:dyDescent="0.25">
      <c r="A759" s="69"/>
      <c r="B759" s="45"/>
      <c r="C759" s="45"/>
      <c r="D759" s="45"/>
      <c r="E759" s="45"/>
      <c r="F759" s="45"/>
      <c r="G759" s="45"/>
      <c r="H759" s="45"/>
      <c r="I759" s="45"/>
    </row>
    <row r="760" spans="1:9" x14ac:dyDescent="0.25">
      <c r="A760" s="69"/>
      <c r="B760" s="45"/>
      <c r="C760" s="45"/>
      <c r="D760" s="45"/>
      <c r="E760" s="45"/>
      <c r="F760" s="45"/>
      <c r="G760" s="45"/>
      <c r="H760" s="45"/>
      <c r="I760" s="45"/>
    </row>
    <row r="761" spans="1:9" x14ac:dyDescent="0.25">
      <c r="A761" s="69"/>
      <c r="B761" s="45"/>
      <c r="C761" s="45"/>
      <c r="D761" s="45"/>
      <c r="E761" s="45"/>
      <c r="F761" s="45"/>
      <c r="G761" s="45"/>
      <c r="H761" s="45"/>
      <c r="I761" s="45"/>
    </row>
    <row r="762" spans="1:9" x14ac:dyDescent="0.25">
      <c r="A762" s="69"/>
      <c r="B762" s="45"/>
      <c r="C762" s="45"/>
      <c r="D762" s="45"/>
      <c r="E762" s="45"/>
      <c r="F762" s="45"/>
      <c r="G762" s="45"/>
      <c r="H762" s="45"/>
      <c r="I762" s="45"/>
    </row>
    <row r="763" spans="1:9" x14ac:dyDescent="0.25">
      <c r="A763" s="69"/>
      <c r="B763" s="45"/>
      <c r="C763" s="45"/>
      <c r="D763" s="45"/>
      <c r="E763" s="45"/>
      <c r="F763" s="45"/>
      <c r="G763" s="45"/>
      <c r="H763" s="45"/>
      <c r="I763" s="45"/>
    </row>
    <row r="764" spans="1:9" x14ac:dyDescent="0.25">
      <c r="A764" s="69"/>
      <c r="B764" s="45"/>
      <c r="C764" s="45"/>
      <c r="D764" s="45"/>
      <c r="E764" s="45"/>
      <c r="F764" s="45"/>
      <c r="G764" s="45"/>
      <c r="H764" s="45"/>
      <c r="I764" s="45"/>
    </row>
    <row r="765" spans="1:9" x14ac:dyDescent="0.25">
      <c r="A765" s="69"/>
      <c r="B765" s="45"/>
      <c r="C765" s="45"/>
      <c r="D765" s="45"/>
      <c r="E765" s="45"/>
      <c r="F765" s="45"/>
      <c r="G765" s="45"/>
      <c r="H765" s="45"/>
      <c r="I765" s="45"/>
    </row>
    <row r="766" spans="1:9" x14ac:dyDescent="0.25">
      <c r="A766" s="70"/>
      <c r="B766" s="45"/>
      <c r="C766" s="45"/>
      <c r="D766" s="45"/>
      <c r="E766" s="45"/>
      <c r="F766" s="45"/>
      <c r="G766" s="45"/>
      <c r="H766" s="45"/>
      <c r="I766" s="45"/>
    </row>
    <row r="767" spans="1:9" x14ac:dyDescent="0.25">
      <c r="A767" s="69"/>
      <c r="B767" s="45"/>
      <c r="C767" s="45"/>
      <c r="D767" s="45"/>
      <c r="E767" s="45"/>
      <c r="F767" s="45"/>
      <c r="G767" s="45"/>
      <c r="H767" s="45"/>
      <c r="I767" s="45"/>
    </row>
    <row r="768" spans="1:9" x14ac:dyDescent="0.25">
      <c r="A768" s="69"/>
      <c r="B768" s="45"/>
      <c r="C768" s="45"/>
      <c r="D768" s="45"/>
      <c r="E768" s="45"/>
      <c r="F768" s="45"/>
      <c r="G768" s="45"/>
      <c r="H768" s="45"/>
      <c r="I768" s="45"/>
    </row>
    <row r="769" spans="1:9" x14ac:dyDescent="0.25">
      <c r="A769" s="69"/>
      <c r="B769" s="45"/>
      <c r="C769" s="45"/>
      <c r="D769" s="45"/>
      <c r="E769" s="45"/>
      <c r="F769" s="45"/>
      <c r="G769" s="45"/>
      <c r="H769" s="45"/>
      <c r="I769" s="45"/>
    </row>
    <row r="770" spans="1:9" x14ac:dyDescent="0.25">
      <c r="A770" s="69"/>
      <c r="B770" s="45"/>
      <c r="C770" s="45"/>
      <c r="D770" s="45"/>
      <c r="E770" s="45"/>
      <c r="F770" s="45"/>
      <c r="G770" s="45"/>
      <c r="H770" s="45"/>
      <c r="I770" s="45"/>
    </row>
    <row r="771" spans="1:9" x14ac:dyDescent="0.25">
      <c r="A771" s="69"/>
      <c r="B771" s="45"/>
      <c r="C771" s="45"/>
      <c r="D771" s="45"/>
      <c r="E771" s="45"/>
      <c r="F771" s="45"/>
      <c r="G771" s="45"/>
      <c r="H771" s="45"/>
      <c r="I771" s="45"/>
    </row>
    <row r="772" spans="1:9" x14ac:dyDescent="0.25">
      <c r="A772" s="69"/>
      <c r="B772" s="45"/>
      <c r="C772" s="45"/>
      <c r="D772" s="45"/>
      <c r="E772" s="45"/>
      <c r="F772" s="45"/>
      <c r="G772" s="45"/>
      <c r="H772" s="45"/>
      <c r="I772" s="45"/>
    </row>
    <row r="773" spans="1:9" x14ac:dyDescent="0.25">
      <c r="A773" s="69"/>
      <c r="B773" s="45"/>
      <c r="C773" s="45"/>
      <c r="D773" s="45"/>
      <c r="E773" s="45"/>
      <c r="F773" s="45"/>
      <c r="G773" s="45"/>
      <c r="H773" s="45"/>
      <c r="I773" s="45"/>
    </row>
    <row r="774" spans="1:9" x14ac:dyDescent="0.25">
      <c r="A774" s="69"/>
      <c r="B774" s="45"/>
      <c r="C774" s="45"/>
      <c r="D774" s="45"/>
      <c r="E774" s="45"/>
      <c r="F774" s="45"/>
      <c r="G774" s="45"/>
      <c r="H774" s="45"/>
      <c r="I774" s="45"/>
    </row>
    <row r="775" spans="1:9" x14ac:dyDescent="0.25">
      <c r="A775" s="69"/>
      <c r="B775" s="45"/>
      <c r="C775" s="45"/>
      <c r="D775" s="45"/>
      <c r="E775" s="45"/>
      <c r="F775" s="45"/>
      <c r="G775" s="45"/>
      <c r="H775" s="45"/>
      <c r="I775" s="45"/>
    </row>
    <row r="776" spans="1:9" x14ac:dyDescent="0.25">
      <c r="A776" s="69"/>
      <c r="B776" s="45"/>
      <c r="C776" s="45"/>
      <c r="D776" s="45"/>
      <c r="E776" s="45"/>
      <c r="F776" s="45"/>
      <c r="G776" s="45"/>
      <c r="H776" s="45"/>
      <c r="I776" s="45"/>
    </row>
    <row r="777" spans="1:9" x14ac:dyDescent="0.25">
      <c r="A777" s="69"/>
      <c r="B777" s="45"/>
      <c r="C777" s="45"/>
      <c r="D777" s="45"/>
      <c r="E777" s="45"/>
      <c r="F777" s="45"/>
      <c r="G777" s="45"/>
      <c r="H777" s="45"/>
      <c r="I777" s="45"/>
    </row>
    <row r="778" spans="1:9" x14ac:dyDescent="0.25">
      <c r="A778" s="69"/>
      <c r="B778" s="45"/>
      <c r="C778" s="45"/>
      <c r="D778" s="45"/>
      <c r="E778" s="45"/>
      <c r="F778" s="45"/>
      <c r="G778" s="45"/>
      <c r="H778" s="45"/>
      <c r="I778" s="45"/>
    </row>
    <row r="779" spans="1:9" x14ac:dyDescent="0.25">
      <c r="A779" s="69"/>
      <c r="B779" s="45"/>
      <c r="C779" s="45"/>
      <c r="D779" s="45"/>
      <c r="E779" s="45"/>
      <c r="F779" s="45"/>
      <c r="G779" s="45"/>
      <c r="H779" s="45"/>
      <c r="I779" s="45"/>
    </row>
    <row r="780" spans="1:9" x14ac:dyDescent="0.25">
      <c r="A780" s="69"/>
      <c r="B780" s="45"/>
      <c r="C780" s="45"/>
      <c r="D780" s="45"/>
      <c r="E780" s="45"/>
      <c r="F780" s="45"/>
      <c r="G780" s="45"/>
      <c r="H780" s="45"/>
      <c r="I780" s="45"/>
    </row>
    <row r="781" spans="1:9" x14ac:dyDescent="0.25">
      <c r="A781" s="69"/>
      <c r="B781" s="45"/>
      <c r="C781" s="45"/>
      <c r="D781" s="45"/>
      <c r="E781" s="45"/>
      <c r="F781" s="45"/>
      <c r="G781" s="45"/>
      <c r="H781" s="45"/>
      <c r="I781" s="45"/>
    </row>
    <row r="782" spans="1:9" x14ac:dyDescent="0.25">
      <c r="A782" s="69"/>
      <c r="B782" s="45"/>
      <c r="C782" s="45"/>
      <c r="D782" s="45"/>
      <c r="E782" s="45"/>
      <c r="F782" s="45"/>
      <c r="G782" s="45"/>
      <c r="H782" s="45"/>
      <c r="I782" s="45"/>
    </row>
    <row r="783" spans="1:9" x14ac:dyDescent="0.25">
      <c r="A783" s="69"/>
      <c r="B783" s="45"/>
      <c r="C783" s="45"/>
      <c r="D783" s="45"/>
      <c r="E783" s="45"/>
      <c r="F783" s="45"/>
      <c r="G783" s="45"/>
      <c r="H783" s="45"/>
      <c r="I783" s="45"/>
    </row>
    <row r="784" spans="1:9" x14ac:dyDescent="0.25">
      <c r="A784" s="70"/>
      <c r="B784" s="45"/>
      <c r="C784" s="45"/>
      <c r="D784" s="45"/>
      <c r="E784" s="45"/>
      <c r="F784" s="45"/>
      <c r="G784" s="45"/>
      <c r="H784" s="45"/>
      <c r="I784" s="45"/>
    </row>
    <row r="785" spans="1:9" x14ac:dyDescent="0.25">
      <c r="A785" s="69"/>
      <c r="B785" s="45"/>
      <c r="C785" s="45"/>
      <c r="D785" s="45"/>
      <c r="E785" s="45"/>
      <c r="F785" s="45"/>
      <c r="G785" s="45"/>
      <c r="H785" s="45"/>
      <c r="I785" s="45"/>
    </row>
    <row r="786" spans="1:9" x14ac:dyDescent="0.25">
      <c r="A786" s="69"/>
      <c r="B786" s="45"/>
      <c r="C786" s="45"/>
      <c r="D786" s="45"/>
      <c r="E786" s="45"/>
      <c r="F786" s="45"/>
      <c r="G786" s="45"/>
      <c r="H786" s="45"/>
      <c r="I786" s="45"/>
    </row>
    <row r="787" spans="1:9" x14ac:dyDescent="0.25">
      <c r="A787" s="69"/>
      <c r="B787" s="45"/>
      <c r="C787" s="45"/>
      <c r="D787" s="45"/>
      <c r="E787" s="45"/>
      <c r="F787" s="45"/>
      <c r="G787" s="45"/>
      <c r="H787" s="45"/>
      <c r="I787" s="45"/>
    </row>
    <row r="788" spans="1:9" x14ac:dyDescent="0.25">
      <c r="A788" s="69"/>
      <c r="B788" s="45"/>
      <c r="C788" s="45"/>
      <c r="D788" s="45"/>
      <c r="E788" s="45"/>
      <c r="F788" s="45"/>
      <c r="G788" s="45"/>
      <c r="H788" s="45"/>
      <c r="I788" s="45"/>
    </row>
    <row r="789" spans="1:9" x14ac:dyDescent="0.25">
      <c r="A789" s="69"/>
      <c r="B789" s="45"/>
      <c r="C789" s="45"/>
      <c r="D789" s="45"/>
      <c r="E789" s="45"/>
      <c r="F789" s="45"/>
      <c r="G789" s="45"/>
      <c r="H789" s="45"/>
      <c r="I789" s="45"/>
    </row>
    <row r="790" spans="1:9" x14ac:dyDescent="0.25">
      <c r="A790" s="69"/>
      <c r="B790" s="45"/>
      <c r="C790" s="45"/>
      <c r="D790" s="45"/>
      <c r="E790" s="45"/>
      <c r="F790" s="45"/>
      <c r="G790" s="45"/>
      <c r="H790" s="45"/>
      <c r="I790" s="45"/>
    </row>
    <row r="791" spans="1:9" x14ac:dyDescent="0.25">
      <c r="A791" s="69"/>
      <c r="B791" s="45"/>
      <c r="C791" s="45"/>
      <c r="D791" s="45"/>
      <c r="E791" s="45"/>
      <c r="F791" s="45"/>
      <c r="G791" s="45"/>
      <c r="H791" s="45"/>
      <c r="I791" s="45"/>
    </row>
    <row r="792" spans="1:9" x14ac:dyDescent="0.25">
      <c r="A792" s="69"/>
      <c r="B792" s="45"/>
      <c r="C792" s="45"/>
      <c r="D792" s="45"/>
      <c r="E792" s="45"/>
      <c r="F792" s="45"/>
      <c r="G792" s="45"/>
      <c r="H792" s="45"/>
      <c r="I792" s="45"/>
    </row>
    <row r="793" spans="1:9" x14ac:dyDescent="0.25">
      <c r="A793" s="69"/>
      <c r="B793" s="45"/>
      <c r="C793" s="45"/>
      <c r="D793" s="45"/>
      <c r="E793" s="45"/>
      <c r="F793" s="45"/>
      <c r="G793" s="45"/>
      <c r="H793" s="45"/>
      <c r="I793" s="45"/>
    </row>
    <row r="794" spans="1:9" x14ac:dyDescent="0.25">
      <c r="A794" s="69"/>
      <c r="B794" s="45"/>
      <c r="C794" s="45"/>
      <c r="D794" s="45"/>
      <c r="E794" s="45"/>
      <c r="F794" s="45"/>
      <c r="G794" s="45"/>
      <c r="H794" s="45"/>
      <c r="I794" s="45"/>
    </row>
    <row r="795" spans="1:9" x14ac:dyDescent="0.25">
      <c r="A795" s="69"/>
      <c r="B795" s="45"/>
      <c r="C795" s="45"/>
      <c r="D795" s="45"/>
      <c r="E795" s="45"/>
      <c r="F795" s="45"/>
      <c r="G795" s="45"/>
      <c r="H795" s="45"/>
      <c r="I795" s="45"/>
    </row>
    <row r="796" spans="1:9" x14ac:dyDescent="0.25">
      <c r="A796" s="69"/>
      <c r="B796" s="45"/>
      <c r="C796" s="45"/>
      <c r="D796" s="45"/>
      <c r="E796" s="45"/>
      <c r="F796" s="45"/>
      <c r="G796" s="45"/>
      <c r="H796" s="45"/>
      <c r="I796" s="45"/>
    </row>
    <row r="797" spans="1:9" x14ac:dyDescent="0.25">
      <c r="A797" s="69"/>
      <c r="B797" s="45"/>
      <c r="C797" s="45"/>
      <c r="D797" s="45"/>
      <c r="E797" s="45"/>
      <c r="F797" s="45"/>
      <c r="G797" s="45"/>
      <c r="H797" s="45"/>
      <c r="I797" s="45"/>
    </row>
    <row r="798" spans="1:9" x14ac:dyDescent="0.25">
      <c r="A798" s="69"/>
      <c r="B798" s="45"/>
      <c r="C798" s="45"/>
      <c r="D798" s="45"/>
      <c r="E798" s="45"/>
      <c r="F798" s="45"/>
      <c r="G798" s="45"/>
      <c r="H798" s="45"/>
      <c r="I798" s="45"/>
    </row>
    <row r="799" spans="1:9" x14ac:dyDescent="0.25">
      <c r="A799" s="69"/>
      <c r="B799" s="45"/>
      <c r="C799" s="45"/>
      <c r="D799" s="45"/>
      <c r="E799" s="45"/>
      <c r="F799" s="45"/>
      <c r="G799" s="45"/>
      <c r="H799" s="45"/>
      <c r="I799" s="45"/>
    </row>
    <row r="800" spans="1:9" x14ac:dyDescent="0.25">
      <c r="A800" s="69"/>
      <c r="B800" s="45"/>
      <c r="C800" s="45"/>
      <c r="D800" s="45"/>
      <c r="E800" s="45"/>
      <c r="F800" s="45"/>
      <c r="G800" s="45"/>
      <c r="H800" s="45"/>
      <c r="I800" s="45"/>
    </row>
    <row r="801" spans="1:9" x14ac:dyDescent="0.25">
      <c r="A801" s="69"/>
      <c r="B801" s="45"/>
      <c r="C801" s="45"/>
      <c r="D801" s="45"/>
      <c r="E801" s="45"/>
      <c r="F801" s="45"/>
      <c r="G801" s="45"/>
      <c r="H801" s="45"/>
      <c r="I801" s="45"/>
    </row>
    <row r="802" spans="1:9" x14ac:dyDescent="0.25">
      <c r="A802" s="70"/>
      <c r="B802" s="45"/>
      <c r="C802" s="45"/>
      <c r="D802" s="45"/>
      <c r="E802" s="45"/>
      <c r="F802" s="45"/>
      <c r="G802" s="45"/>
      <c r="H802" s="45"/>
      <c r="I802" s="45"/>
    </row>
    <row r="803" spans="1:9" x14ac:dyDescent="0.25">
      <c r="A803" s="69"/>
      <c r="B803" s="45"/>
      <c r="C803" s="45"/>
      <c r="D803" s="45"/>
      <c r="E803" s="45"/>
      <c r="F803" s="45"/>
      <c r="G803" s="45"/>
      <c r="H803" s="45"/>
      <c r="I803" s="45"/>
    </row>
    <row r="804" spans="1:9" x14ac:dyDescent="0.25">
      <c r="A804" s="69"/>
      <c r="B804" s="45"/>
      <c r="C804" s="45"/>
      <c r="D804" s="45"/>
      <c r="E804" s="45"/>
      <c r="F804" s="45"/>
      <c r="G804" s="45"/>
      <c r="H804" s="45"/>
      <c r="I804" s="45"/>
    </row>
    <row r="805" spans="1:9" x14ac:dyDescent="0.25">
      <c r="A805" s="69"/>
      <c r="B805" s="45"/>
      <c r="C805" s="45"/>
      <c r="D805" s="45"/>
      <c r="E805" s="45"/>
      <c r="F805" s="45"/>
      <c r="G805" s="45"/>
      <c r="H805" s="45"/>
      <c r="I805" s="45"/>
    </row>
    <row r="806" spans="1:9" x14ac:dyDescent="0.25">
      <c r="A806" s="69"/>
      <c r="B806" s="45"/>
      <c r="C806" s="45"/>
      <c r="D806" s="45"/>
      <c r="E806" s="45"/>
      <c r="F806" s="45"/>
      <c r="G806" s="45"/>
      <c r="H806" s="45"/>
      <c r="I806" s="45"/>
    </row>
    <row r="807" spans="1:9" x14ac:dyDescent="0.25">
      <c r="A807" s="69"/>
      <c r="B807" s="45"/>
      <c r="C807" s="45"/>
      <c r="D807" s="45"/>
      <c r="E807" s="45"/>
      <c r="F807" s="45"/>
      <c r="G807" s="45"/>
      <c r="H807" s="45"/>
      <c r="I807" s="45"/>
    </row>
    <row r="808" spans="1:9" x14ac:dyDescent="0.25">
      <c r="A808" s="69"/>
      <c r="B808" s="45"/>
      <c r="C808" s="45"/>
      <c r="D808" s="45"/>
      <c r="E808" s="45"/>
      <c r="F808" s="45"/>
      <c r="G808" s="45"/>
      <c r="H808" s="45"/>
      <c r="I808" s="45"/>
    </row>
    <row r="809" spans="1:9" x14ac:dyDescent="0.25">
      <c r="A809" s="69"/>
      <c r="B809" s="45"/>
      <c r="C809" s="45"/>
      <c r="D809" s="45"/>
      <c r="E809" s="45"/>
      <c r="F809" s="45"/>
      <c r="G809" s="45"/>
      <c r="H809" s="45"/>
      <c r="I809" s="45"/>
    </row>
    <row r="810" spans="1:9" x14ac:dyDescent="0.25">
      <c r="A810" s="69"/>
      <c r="B810" s="45"/>
      <c r="C810" s="45"/>
      <c r="D810" s="45"/>
      <c r="E810" s="45"/>
      <c r="F810" s="45"/>
      <c r="G810" s="45"/>
      <c r="H810" s="45"/>
      <c r="I810" s="45"/>
    </row>
    <row r="811" spans="1:9" x14ac:dyDescent="0.25">
      <c r="A811" s="69"/>
      <c r="B811" s="45"/>
      <c r="C811" s="45"/>
      <c r="D811" s="45"/>
      <c r="E811" s="45"/>
      <c r="F811" s="45"/>
      <c r="G811" s="45"/>
      <c r="H811" s="45"/>
      <c r="I811" s="45"/>
    </row>
    <row r="812" spans="1:9" x14ac:dyDescent="0.25">
      <c r="A812" s="69"/>
      <c r="B812" s="45"/>
      <c r="C812" s="45"/>
      <c r="D812" s="45"/>
      <c r="E812" s="45"/>
      <c r="F812" s="45"/>
      <c r="G812" s="45"/>
      <c r="H812" s="45"/>
      <c r="I812" s="45"/>
    </row>
    <row r="813" spans="1:9" x14ac:dyDescent="0.25">
      <c r="A813" s="69"/>
      <c r="B813" s="45"/>
      <c r="C813" s="45"/>
      <c r="D813" s="45"/>
      <c r="E813" s="45"/>
      <c r="F813" s="45"/>
      <c r="G813" s="45"/>
      <c r="H813" s="45"/>
      <c r="I813" s="45"/>
    </row>
    <row r="814" spans="1:9" x14ac:dyDescent="0.25">
      <c r="A814" s="69"/>
      <c r="B814" s="45"/>
      <c r="C814" s="45"/>
      <c r="D814" s="45"/>
      <c r="E814" s="45"/>
      <c r="F814" s="45"/>
      <c r="G814" s="45"/>
      <c r="H814" s="45"/>
      <c r="I814" s="45"/>
    </row>
    <row r="815" spans="1:9" x14ac:dyDescent="0.25">
      <c r="A815" s="69"/>
      <c r="B815" s="45"/>
      <c r="C815" s="45"/>
      <c r="D815" s="45"/>
      <c r="E815" s="45"/>
      <c r="F815" s="45"/>
      <c r="G815" s="45"/>
      <c r="H815" s="45"/>
      <c r="I815" s="45"/>
    </row>
    <row r="816" spans="1:9" x14ac:dyDescent="0.25">
      <c r="A816" s="69"/>
      <c r="B816" s="45"/>
      <c r="C816" s="45"/>
      <c r="D816" s="45"/>
      <c r="E816" s="45"/>
      <c r="F816" s="45"/>
      <c r="G816" s="45"/>
      <c r="H816" s="45"/>
      <c r="I816" s="45"/>
    </row>
    <row r="817" spans="1:9" x14ac:dyDescent="0.25">
      <c r="A817" s="69"/>
      <c r="B817" s="45"/>
      <c r="C817" s="45"/>
      <c r="D817" s="45"/>
      <c r="E817" s="45"/>
      <c r="F817" s="45"/>
      <c r="G817" s="45"/>
      <c r="H817" s="45"/>
      <c r="I817" s="45"/>
    </row>
    <row r="818" spans="1:9" x14ac:dyDescent="0.25">
      <c r="A818" s="69"/>
      <c r="B818" s="45"/>
      <c r="C818" s="45"/>
      <c r="D818" s="45"/>
      <c r="E818" s="45"/>
      <c r="F818" s="45"/>
      <c r="G818" s="45"/>
      <c r="H818" s="45"/>
      <c r="I818" s="45"/>
    </row>
    <row r="819" spans="1:9" x14ac:dyDescent="0.25">
      <c r="A819" s="69"/>
      <c r="B819" s="45"/>
      <c r="C819" s="45"/>
      <c r="D819" s="45"/>
      <c r="E819" s="45"/>
      <c r="F819" s="45"/>
      <c r="G819" s="45"/>
      <c r="H819" s="45"/>
      <c r="I819" s="45"/>
    </row>
    <row r="820" spans="1:9" x14ac:dyDescent="0.25">
      <c r="A820" s="70"/>
      <c r="B820" s="45"/>
      <c r="C820" s="45"/>
      <c r="D820" s="45"/>
      <c r="E820" s="45"/>
      <c r="F820" s="45"/>
      <c r="G820" s="45"/>
      <c r="H820" s="45"/>
      <c r="I820" s="45"/>
    </row>
    <row r="821" spans="1:9" x14ac:dyDescent="0.25">
      <c r="A821" s="69"/>
      <c r="B821" s="45"/>
      <c r="C821" s="45"/>
      <c r="D821" s="45"/>
      <c r="E821" s="45"/>
      <c r="F821" s="45"/>
      <c r="G821" s="45"/>
      <c r="H821" s="45"/>
      <c r="I821" s="45"/>
    </row>
    <row r="822" spans="1:9" x14ac:dyDescent="0.25">
      <c r="A822" s="69"/>
      <c r="B822" s="45"/>
      <c r="C822" s="45"/>
      <c r="D822" s="45"/>
      <c r="E822" s="45"/>
      <c r="F822" s="45"/>
      <c r="G822" s="45"/>
      <c r="H822" s="45"/>
      <c r="I822" s="45"/>
    </row>
    <row r="823" spans="1:9" x14ac:dyDescent="0.25">
      <c r="A823" s="69"/>
      <c r="B823" s="45"/>
      <c r="C823" s="45"/>
      <c r="D823" s="45"/>
      <c r="E823" s="45"/>
      <c r="F823" s="45"/>
      <c r="G823" s="45"/>
      <c r="H823" s="45"/>
      <c r="I823" s="45"/>
    </row>
    <row r="824" spans="1:9" x14ac:dyDescent="0.25">
      <c r="A824" s="69"/>
      <c r="B824" s="45"/>
      <c r="C824" s="45"/>
      <c r="D824" s="45"/>
      <c r="E824" s="45"/>
      <c r="F824" s="45"/>
      <c r="G824" s="45"/>
      <c r="H824" s="45"/>
      <c r="I824" s="45"/>
    </row>
    <row r="825" spans="1:9" x14ac:dyDescent="0.25">
      <c r="A825" s="69"/>
      <c r="B825" s="45"/>
      <c r="C825" s="45"/>
      <c r="D825" s="45"/>
      <c r="E825" s="45"/>
      <c r="F825" s="45"/>
      <c r="G825" s="45"/>
      <c r="H825" s="45"/>
      <c r="I825" s="45"/>
    </row>
    <row r="826" spans="1:9" x14ac:dyDescent="0.25">
      <c r="A826" s="69"/>
      <c r="B826" s="45"/>
      <c r="C826" s="45"/>
      <c r="D826" s="45"/>
      <c r="E826" s="45"/>
      <c r="F826" s="45"/>
      <c r="G826" s="45"/>
      <c r="H826" s="45"/>
      <c r="I826" s="45"/>
    </row>
    <row r="827" spans="1:9" x14ac:dyDescent="0.25">
      <c r="A827" s="69"/>
      <c r="B827" s="45"/>
      <c r="C827" s="45"/>
      <c r="D827" s="45"/>
      <c r="E827" s="45"/>
      <c r="F827" s="45"/>
      <c r="G827" s="45"/>
      <c r="H827" s="45"/>
      <c r="I827" s="45"/>
    </row>
    <row r="828" spans="1:9" x14ac:dyDescent="0.25">
      <c r="A828" s="69"/>
      <c r="B828" s="45"/>
      <c r="C828" s="45"/>
      <c r="D828" s="45"/>
      <c r="E828" s="45"/>
      <c r="F828" s="45"/>
      <c r="G828" s="45"/>
      <c r="H828" s="45"/>
      <c r="I828" s="45"/>
    </row>
    <row r="829" spans="1:9" x14ac:dyDescent="0.25">
      <c r="A829" s="69"/>
      <c r="B829" s="45"/>
      <c r="C829" s="45"/>
      <c r="D829" s="45"/>
      <c r="E829" s="45"/>
      <c r="F829" s="45"/>
      <c r="G829" s="45"/>
      <c r="H829" s="45"/>
      <c r="I829" s="45"/>
    </row>
    <row r="830" spans="1:9" x14ac:dyDescent="0.25">
      <c r="A830" s="69"/>
      <c r="B830" s="45"/>
      <c r="C830" s="45"/>
      <c r="D830" s="45"/>
      <c r="E830" s="45"/>
      <c r="F830" s="45"/>
      <c r="G830" s="45"/>
      <c r="H830" s="45"/>
      <c r="I830" s="45"/>
    </row>
    <row r="831" spans="1:9" x14ac:dyDescent="0.25">
      <c r="A831" s="69"/>
      <c r="B831" s="45"/>
      <c r="C831" s="45"/>
      <c r="D831" s="45"/>
      <c r="E831" s="45"/>
      <c r="F831" s="45"/>
      <c r="G831" s="45"/>
      <c r="H831" s="45"/>
      <c r="I831" s="45"/>
    </row>
    <row r="832" spans="1:9" x14ac:dyDescent="0.25">
      <c r="A832" s="69"/>
      <c r="B832" s="45"/>
      <c r="C832" s="45"/>
      <c r="D832" s="45"/>
      <c r="E832" s="45"/>
      <c r="F832" s="45"/>
      <c r="G832" s="45"/>
      <c r="H832" s="45"/>
      <c r="I832" s="45"/>
    </row>
    <row r="833" spans="1:9" x14ac:dyDescent="0.25">
      <c r="A833" s="69"/>
      <c r="B833" s="45"/>
      <c r="C833" s="45"/>
      <c r="D833" s="45"/>
      <c r="E833" s="45"/>
      <c r="F833" s="45"/>
      <c r="G833" s="45"/>
      <c r="H833" s="45"/>
      <c r="I833" s="45"/>
    </row>
    <row r="834" spans="1:9" x14ac:dyDescent="0.25">
      <c r="A834" s="69"/>
      <c r="B834" s="45"/>
      <c r="C834" s="45"/>
      <c r="D834" s="45"/>
      <c r="E834" s="45"/>
      <c r="F834" s="45"/>
      <c r="G834" s="45"/>
      <c r="H834" s="45"/>
      <c r="I834" s="45"/>
    </row>
    <row r="835" spans="1:9" x14ac:dyDescent="0.25">
      <c r="A835" s="69"/>
      <c r="B835" s="45"/>
      <c r="C835" s="45"/>
      <c r="D835" s="45"/>
      <c r="E835" s="45"/>
      <c r="F835" s="45"/>
      <c r="G835" s="45"/>
      <c r="H835" s="45"/>
      <c r="I835" s="45"/>
    </row>
    <row r="836" spans="1:9" x14ac:dyDescent="0.25">
      <c r="A836" s="69"/>
      <c r="B836" s="45"/>
      <c r="C836" s="45"/>
      <c r="D836" s="45"/>
      <c r="E836" s="45"/>
      <c r="F836" s="45"/>
      <c r="G836" s="45"/>
      <c r="H836" s="45"/>
      <c r="I836" s="45"/>
    </row>
    <row r="837" spans="1:9" x14ac:dyDescent="0.25">
      <c r="A837" s="69"/>
      <c r="B837" s="45"/>
      <c r="C837" s="45"/>
      <c r="D837" s="45"/>
      <c r="E837" s="45"/>
      <c r="F837" s="45"/>
      <c r="G837" s="45"/>
      <c r="H837" s="45"/>
      <c r="I837" s="45"/>
    </row>
    <row r="838" spans="1:9" x14ac:dyDescent="0.25">
      <c r="A838" s="70"/>
      <c r="B838" s="45"/>
      <c r="C838" s="45"/>
      <c r="D838" s="45"/>
      <c r="E838" s="45"/>
      <c r="F838" s="45"/>
      <c r="G838" s="45"/>
      <c r="H838" s="45"/>
      <c r="I838" s="45"/>
    </row>
    <row r="839" spans="1:9" x14ac:dyDescent="0.25">
      <c r="A839" s="69"/>
      <c r="B839" s="45"/>
      <c r="C839" s="45"/>
      <c r="D839" s="45"/>
      <c r="E839" s="45"/>
      <c r="F839" s="45"/>
      <c r="G839" s="45"/>
      <c r="H839" s="45"/>
      <c r="I839" s="45"/>
    </row>
    <row r="840" spans="1:9" x14ac:dyDescent="0.25">
      <c r="A840" s="69"/>
      <c r="B840" s="45"/>
      <c r="C840" s="45"/>
      <c r="D840" s="45"/>
      <c r="E840" s="45"/>
      <c r="F840" s="45"/>
      <c r="G840" s="45"/>
      <c r="H840" s="45"/>
      <c r="I840" s="45"/>
    </row>
    <row r="841" spans="1:9" x14ac:dyDescent="0.25">
      <c r="A841" s="69"/>
      <c r="B841" s="45"/>
      <c r="C841" s="45"/>
      <c r="D841" s="45"/>
      <c r="E841" s="45"/>
      <c r="F841" s="45"/>
      <c r="G841" s="45"/>
      <c r="H841" s="45"/>
      <c r="I841" s="45"/>
    </row>
    <row r="842" spans="1:9" x14ac:dyDescent="0.25">
      <c r="A842" s="69"/>
      <c r="B842" s="45"/>
      <c r="C842" s="45"/>
      <c r="D842" s="45"/>
      <c r="E842" s="45"/>
      <c r="F842" s="45"/>
      <c r="G842" s="45"/>
      <c r="H842" s="45"/>
      <c r="I842" s="45"/>
    </row>
    <row r="843" spans="1:9" x14ac:dyDescent="0.25">
      <c r="A843" s="69"/>
      <c r="B843" s="45"/>
      <c r="C843" s="45"/>
      <c r="D843" s="45"/>
      <c r="E843" s="45"/>
      <c r="F843" s="45"/>
      <c r="G843" s="45"/>
      <c r="H843" s="45"/>
      <c r="I843" s="45"/>
    </row>
    <row r="844" spans="1:9" x14ac:dyDescent="0.25">
      <c r="A844" s="69"/>
      <c r="B844" s="45"/>
      <c r="C844" s="45"/>
      <c r="D844" s="45"/>
      <c r="E844" s="45"/>
      <c r="F844" s="45"/>
      <c r="G844" s="45"/>
      <c r="H844" s="45"/>
      <c r="I844" s="45"/>
    </row>
    <row r="845" spans="1:9" x14ac:dyDescent="0.25">
      <c r="A845" s="69"/>
      <c r="B845" s="45"/>
      <c r="C845" s="45"/>
      <c r="D845" s="45"/>
      <c r="E845" s="45"/>
      <c r="F845" s="45"/>
      <c r="G845" s="45"/>
      <c r="H845" s="45"/>
      <c r="I845" s="45"/>
    </row>
    <row r="846" spans="1:9" x14ac:dyDescent="0.25">
      <c r="A846" s="69"/>
      <c r="B846" s="45"/>
      <c r="C846" s="45"/>
      <c r="D846" s="45"/>
      <c r="E846" s="45"/>
      <c r="F846" s="45"/>
      <c r="G846" s="45"/>
      <c r="H846" s="45"/>
      <c r="I846" s="45"/>
    </row>
    <row r="847" spans="1:9" x14ac:dyDescent="0.25">
      <c r="A847" s="69"/>
      <c r="B847" s="45"/>
      <c r="C847" s="45"/>
      <c r="D847" s="45"/>
      <c r="E847" s="45"/>
      <c r="F847" s="45"/>
      <c r="G847" s="45"/>
      <c r="H847" s="45"/>
      <c r="I847" s="45"/>
    </row>
    <row r="848" spans="1:9" x14ac:dyDescent="0.25">
      <c r="A848" s="69"/>
      <c r="B848" s="45"/>
      <c r="C848" s="45"/>
      <c r="D848" s="45"/>
      <c r="E848" s="45"/>
      <c r="F848" s="45"/>
      <c r="G848" s="45"/>
      <c r="H848" s="45"/>
      <c r="I848" s="45"/>
    </row>
    <row r="849" spans="1:9" x14ac:dyDescent="0.25">
      <c r="A849" s="69"/>
      <c r="B849" s="45"/>
      <c r="C849" s="45"/>
      <c r="D849" s="45"/>
      <c r="E849" s="45"/>
      <c r="F849" s="45"/>
      <c r="G849" s="45"/>
      <c r="H849" s="45"/>
      <c r="I849" s="45"/>
    </row>
    <row r="850" spans="1:9" x14ac:dyDescent="0.25">
      <c r="A850" s="69"/>
      <c r="B850" s="45"/>
      <c r="C850" s="45"/>
      <c r="D850" s="45"/>
      <c r="E850" s="45"/>
      <c r="F850" s="45"/>
      <c r="G850" s="45"/>
      <c r="H850" s="45"/>
      <c r="I850" s="45"/>
    </row>
    <row r="851" spans="1:9" x14ac:dyDescent="0.25">
      <c r="A851" s="69"/>
      <c r="B851" s="45"/>
      <c r="C851" s="45"/>
      <c r="D851" s="45"/>
      <c r="E851" s="45"/>
      <c r="F851" s="45"/>
      <c r="G851" s="45"/>
      <c r="H851" s="45"/>
      <c r="I851" s="45"/>
    </row>
    <row r="852" spans="1:9" x14ac:dyDescent="0.25">
      <c r="A852" s="69"/>
      <c r="B852" s="45"/>
      <c r="C852" s="45"/>
      <c r="D852" s="45"/>
      <c r="E852" s="45"/>
      <c r="F852" s="45"/>
      <c r="G852" s="45"/>
      <c r="H852" s="45"/>
      <c r="I852" s="45"/>
    </row>
    <row r="853" spans="1:9" x14ac:dyDescent="0.25">
      <c r="A853" s="69"/>
      <c r="B853" s="45"/>
      <c r="C853" s="45"/>
      <c r="D853" s="45"/>
      <c r="E853" s="45"/>
      <c r="F853" s="45"/>
      <c r="G853" s="45"/>
      <c r="H853" s="45"/>
      <c r="I853" s="45"/>
    </row>
    <row r="854" spans="1:9" x14ac:dyDescent="0.25">
      <c r="A854" s="69"/>
      <c r="B854" s="45"/>
      <c r="C854" s="45"/>
      <c r="D854" s="45"/>
      <c r="E854" s="45"/>
      <c r="F854" s="45"/>
      <c r="G854" s="45"/>
      <c r="H854" s="45"/>
      <c r="I854" s="45"/>
    </row>
    <row r="855" spans="1:9" x14ac:dyDescent="0.25">
      <c r="A855" s="69"/>
      <c r="B855" s="45"/>
      <c r="C855" s="45"/>
      <c r="D855" s="45"/>
      <c r="E855" s="45"/>
      <c r="F855" s="45"/>
      <c r="G855" s="45"/>
      <c r="H855" s="45"/>
      <c r="I855" s="45"/>
    </row>
    <row r="856" spans="1:9" x14ac:dyDescent="0.25">
      <c r="A856" s="70"/>
      <c r="B856" s="45"/>
      <c r="C856" s="45"/>
      <c r="D856" s="45"/>
      <c r="E856" s="45"/>
      <c r="F856" s="45"/>
      <c r="G856" s="45"/>
      <c r="H856" s="45"/>
      <c r="I856" s="45"/>
    </row>
    <row r="857" spans="1:9" x14ac:dyDescent="0.25">
      <c r="A857" s="69"/>
      <c r="B857" s="45"/>
      <c r="C857" s="45"/>
      <c r="D857" s="45"/>
      <c r="E857" s="45"/>
      <c r="F857" s="45"/>
      <c r="G857" s="45"/>
      <c r="H857" s="45"/>
      <c r="I857" s="45"/>
    </row>
    <row r="858" spans="1:9" x14ac:dyDescent="0.25">
      <c r="A858" s="69"/>
      <c r="B858" s="45"/>
      <c r="C858" s="45"/>
      <c r="D858" s="45"/>
      <c r="E858" s="45"/>
      <c r="F858" s="45"/>
      <c r="G858" s="45"/>
      <c r="H858" s="45"/>
      <c r="I858" s="45"/>
    </row>
    <row r="859" spans="1:9" x14ac:dyDescent="0.25">
      <c r="A859" s="69"/>
      <c r="B859" s="45"/>
      <c r="C859" s="45"/>
      <c r="D859" s="45"/>
      <c r="E859" s="45"/>
      <c r="F859" s="45"/>
      <c r="G859" s="45"/>
      <c r="H859" s="45"/>
      <c r="I859" s="45"/>
    </row>
    <row r="860" spans="1:9" x14ac:dyDescent="0.25">
      <c r="A860" s="69"/>
      <c r="B860" s="45"/>
      <c r="C860" s="45"/>
      <c r="D860" s="45"/>
      <c r="E860" s="45"/>
      <c r="F860" s="45"/>
      <c r="G860" s="45"/>
      <c r="H860" s="45"/>
      <c r="I860" s="45"/>
    </row>
    <row r="861" spans="1:9" x14ac:dyDescent="0.25">
      <c r="A861" s="69"/>
      <c r="B861" s="45"/>
      <c r="C861" s="45"/>
      <c r="D861" s="45"/>
      <c r="E861" s="45"/>
      <c r="F861" s="45"/>
      <c r="G861" s="45"/>
      <c r="H861" s="45"/>
      <c r="I861" s="45"/>
    </row>
    <row r="862" spans="1:9" x14ac:dyDescent="0.25">
      <c r="A862" s="69"/>
      <c r="B862" s="45"/>
      <c r="C862" s="45"/>
      <c r="D862" s="45"/>
      <c r="E862" s="45"/>
      <c r="F862" s="45"/>
      <c r="G862" s="45"/>
      <c r="H862" s="45"/>
      <c r="I862" s="45"/>
    </row>
    <row r="863" spans="1:9" x14ac:dyDescent="0.25">
      <c r="A863" s="69"/>
      <c r="B863" s="45"/>
      <c r="C863" s="45"/>
      <c r="D863" s="45"/>
      <c r="E863" s="45"/>
      <c r="F863" s="45"/>
      <c r="G863" s="45"/>
      <c r="H863" s="45"/>
      <c r="I863" s="45"/>
    </row>
    <row r="864" spans="1:9" x14ac:dyDescent="0.25">
      <c r="A864" s="69"/>
      <c r="B864" s="45"/>
      <c r="C864" s="45"/>
      <c r="D864" s="45"/>
      <c r="E864" s="45"/>
      <c r="F864" s="45"/>
      <c r="G864" s="45"/>
      <c r="H864" s="45"/>
      <c r="I864" s="45"/>
    </row>
    <row r="865" spans="1:9" x14ac:dyDescent="0.25">
      <c r="A865" s="69"/>
      <c r="B865" s="45"/>
      <c r="C865" s="45"/>
      <c r="D865" s="45"/>
      <c r="E865" s="45"/>
      <c r="F865" s="45"/>
      <c r="G865" s="45"/>
      <c r="H865" s="45"/>
      <c r="I865" s="45"/>
    </row>
    <row r="866" spans="1:9" x14ac:dyDescent="0.25">
      <c r="A866" s="69"/>
      <c r="B866" s="45"/>
      <c r="C866" s="45"/>
      <c r="D866" s="45"/>
      <c r="E866" s="45"/>
      <c r="F866" s="45"/>
      <c r="G866" s="45"/>
      <c r="H866" s="45"/>
      <c r="I866" s="45"/>
    </row>
    <row r="867" spans="1:9" x14ac:dyDescent="0.25">
      <c r="A867" s="69"/>
      <c r="B867" s="45"/>
      <c r="C867" s="45"/>
      <c r="D867" s="45"/>
      <c r="E867" s="45"/>
      <c r="F867" s="45"/>
      <c r="G867" s="45"/>
      <c r="H867" s="45"/>
      <c r="I867" s="45"/>
    </row>
    <row r="868" spans="1:9" x14ac:dyDescent="0.25">
      <c r="A868" s="69"/>
      <c r="B868" s="45"/>
      <c r="C868" s="45"/>
      <c r="D868" s="45"/>
      <c r="E868" s="45"/>
      <c r="F868" s="45"/>
      <c r="G868" s="45"/>
      <c r="H868" s="45"/>
      <c r="I868" s="45"/>
    </row>
    <row r="869" spans="1:9" x14ac:dyDescent="0.25">
      <c r="A869" s="69"/>
      <c r="B869" s="45"/>
      <c r="C869" s="45"/>
      <c r="D869" s="45"/>
      <c r="E869" s="45"/>
      <c r="F869" s="45"/>
      <c r="G869" s="45"/>
      <c r="H869" s="45"/>
      <c r="I869" s="45"/>
    </row>
    <row r="870" spans="1:9" x14ac:dyDescent="0.25">
      <c r="A870" s="69"/>
      <c r="B870" s="45"/>
      <c r="C870" s="45"/>
      <c r="D870" s="45"/>
      <c r="E870" s="45"/>
      <c r="F870" s="45"/>
      <c r="G870" s="45"/>
      <c r="H870" s="45"/>
      <c r="I870" s="45"/>
    </row>
    <row r="871" spans="1:9" x14ac:dyDescent="0.25">
      <c r="A871" s="69"/>
      <c r="B871" s="45"/>
      <c r="C871" s="45"/>
      <c r="D871" s="45"/>
      <c r="E871" s="45"/>
      <c r="F871" s="45"/>
      <c r="G871" s="45"/>
      <c r="H871" s="45"/>
      <c r="I871" s="45"/>
    </row>
    <row r="872" spans="1:9" x14ac:dyDescent="0.25">
      <c r="A872" s="69"/>
      <c r="B872" s="45"/>
      <c r="C872" s="45"/>
      <c r="D872" s="45"/>
      <c r="E872" s="45"/>
      <c r="F872" s="45"/>
      <c r="G872" s="45"/>
      <c r="H872" s="45"/>
      <c r="I872" s="45"/>
    </row>
    <row r="873" spans="1:9" x14ac:dyDescent="0.25">
      <c r="A873" s="69"/>
      <c r="B873" s="45"/>
      <c r="C873" s="45"/>
      <c r="D873" s="45"/>
      <c r="E873" s="45"/>
      <c r="F873" s="45"/>
      <c r="G873" s="45"/>
      <c r="H873" s="45"/>
      <c r="I873" s="45"/>
    </row>
    <row r="874" spans="1:9" x14ac:dyDescent="0.25">
      <c r="A874" s="70"/>
      <c r="B874" s="45"/>
      <c r="C874" s="45"/>
      <c r="D874" s="45"/>
      <c r="E874" s="45"/>
      <c r="F874" s="45"/>
      <c r="G874" s="45"/>
      <c r="H874" s="45"/>
      <c r="I874" s="45"/>
    </row>
    <row r="875" spans="1:9" x14ac:dyDescent="0.25">
      <c r="A875" s="69"/>
      <c r="B875" s="45"/>
      <c r="C875" s="45"/>
      <c r="D875" s="45"/>
      <c r="E875" s="45"/>
      <c r="F875" s="45"/>
      <c r="G875" s="45"/>
      <c r="H875" s="45"/>
      <c r="I875" s="45"/>
    </row>
    <row r="876" spans="1:9" x14ac:dyDescent="0.25">
      <c r="A876" s="69"/>
      <c r="B876" s="45"/>
      <c r="C876" s="45"/>
      <c r="D876" s="45"/>
      <c r="E876" s="45"/>
      <c r="F876" s="45"/>
      <c r="G876" s="45"/>
      <c r="H876" s="45"/>
      <c r="I876" s="45"/>
    </row>
    <row r="877" spans="1:9" x14ac:dyDescent="0.25">
      <c r="A877" s="69"/>
      <c r="B877" s="45"/>
      <c r="C877" s="45"/>
      <c r="D877" s="45"/>
      <c r="E877" s="45"/>
      <c r="F877" s="45"/>
      <c r="G877" s="45"/>
      <c r="H877" s="45"/>
      <c r="I877" s="45"/>
    </row>
    <row r="878" spans="1:9" x14ac:dyDescent="0.25">
      <c r="A878" s="69"/>
      <c r="B878" s="45"/>
      <c r="C878" s="45"/>
      <c r="D878" s="45"/>
      <c r="E878" s="45"/>
      <c r="F878" s="45"/>
      <c r="G878" s="45"/>
      <c r="H878" s="45"/>
      <c r="I878" s="45"/>
    </row>
    <row r="879" spans="1:9" x14ac:dyDescent="0.25">
      <c r="A879" s="69"/>
      <c r="B879" s="45"/>
      <c r="C879" s="45"/>
      <c r="D879" s="45"/>
      <c r="E879" s="45"/>
      <c r="F879" s="45"/>
      <c r="G879" s="45"/>
      <c r="H879" s="45"/>
      <c r="I879" s="45"/>
    </row>
    <row r="880" spans="1:9" x14ac:dyDescent="0.25">
      <c r="A880" s="69"/>
      <c r="B880" s="45"/>
      <c r="C880" s="45"/>
      <c r="D880" s="45"/>
      <c r="E880" s="45"/>
      <c r="F880" s="45"/>
      <c r="G880" s="45"/>
      <c r="H880" s="45"/>
      <c r="I880" s="45"/>
    </row>
    <row r="881" spans="1:9" x14ac:dyDescent="0.25">
      <c r="A881" s="69"/>
      <c r="B881" s="45"/>
      <c r="C881" s="45"/>
      <c r="D881" s="45"/>
      <c r="E881" s="45"/>
      <c r="F881" s="45"/>
      <c r="G881" s="45"/>
      <c r="H881" s="45"/>
      <c r="I881" s="45"/>
    </row>
    <row r="882" spans="1:9" x14ac:dyDescent="0.25">
      <c r="A882" s="69"/>
      <c r="B882" s="45"/>
      <c r="C882" s="45"/>
      <c r="D882" s="45"/>
      <c r="E882" s="45"/>
      <c r="F882" s="45"/>
      <c r="G882" s="45"/>
      <c r="H882" s="45"/>
      <c r="I882" s="45"/>
    </row>
    <row r="883" spans="1:9" x14ac:dyDescent="0.25">
      <c r="A883" s="69"/>
      <c r="B883" s="45"/>
      <c r="C883" s="45"/>
      <c r="D883" s="45"/>
      <c r="E883" s="45"/>
      <c r="F883" s="45"/>
      <c r="G883" s="45"/>
      <c r="H883" s="45"/>
      <c r="I883" s="45"/>
    </row>
    <row r="884" spans="1:9" x14ac:dyDescent="0.25">
      <c r="A884" s="69"/>
      <c r="B884" s="45"/>
      <c r="C884" s="45"/>
      <c r="D884" s="45"/>
      <c r="E884" s="45"/>
      <c r="F884" s="45"/>
      <c r="G884" s="45"/>
      <c r="H884" s="45"/>
      <c r="I884" s="45"/>
    </row>
    <row r="885" spans="1:9" x14ac:dyDescent="0.25">
      <c r="A885" s="69"/>
      <c r="B885" s="45"/>
      <c r="C885" s="45"/>
      <c r="D885" s="45"/>
      <c r="E885" s="45"/>
      <c r="F885" s="45"/>
      <c r="G885" s="45"/>
      <c r="H885" s="45"/>
      <c r="I885" s="45"/>
    </row>
    <row r="886" spans="1:9" x14ac:dyDescent="0.25">
      <c r="A886" s="69"/>
      <c r="B886" s="45"/>
      <c r="C886" s="45"/>
      <c r="D886" s="45"/>
      <c r="E886" s="45"/>
      <c r="F886" s="45"/>
      <c r="G886" s="45"/>
      <c r="H886" s="45"/>
      <c r="I886" s="45"/>
    </row>
    <row r="887" spans="1:9" x14ac:dyDescent="0.25">
      <c r="A887" s="69"/>
      <c r="B887" s="45"/>
      <c r="C887" s="45"/>
      <c r="D887" s="45"/>
      <c r="E887" s="45"/>
      <c r="F887" s="45"/>
      <c r="G887" s="45"/>
      <c r="H887" s="45"/>
      <c r="I887" s="45"/>
    </row>
    <row r="888" spans="1:9" x14ac:dyDescent="0.25">
      <c r="A888" s="69"/>
      <c r="B888" s="45"/>
      <c r="C888" s="45"/>
      <c r="D888" s="45"/>
      <c r="E888" s="45"/>
      <c r="F888" s="45"/>
      <c r="G888" s="45"/>
      <c r="H888" s="45"/>
      <c r="I888" s="45"/>
    </row>
    <row r="889" spans="1:9" x14ac:dyDescent="0.25">
      <c r="A889" s="69"/>
      <c r="B889" s="45"/>
      <c r="C889" s="45"/>
      <c r="D889" s="45"/>
      <c r="E889" s="45"/>
      <c r="F889" s="45"/>
      <c r="G889" s="45"/>
      <c r="H889" s="45"/>
      <c r="I889" s="45"/>
    </row>
    <row r="890" spans="1:9" x14ac:dyDescent="0.25">
      <c r="A890" s="69"/>
      <c r="B890" s="45"/>
      <c r="C890" s="45"/>
      <c r="D890" s="45"/>
      <c r="E890" s="45"/>
      <c r="F890" s="45"/>
      <c r="G890" s="45"/>
      <c r="H890" s="45"/>
      <c r="I890" s="45"/>
    </row>
    <row r="891" spans="1:9" x14ac:dyDescent="0.25">
      <c r="A891" s="69"/>
      <c r="B891" s="45"/>
      <c r="C891" s="45"/>
      <c r="D891" s="45"/>
      <c r="E891" s="45"/>
      <c r="F891" s="45"/>
      <c r="G891" s="45"/>
      <c r="H891" s="45"/>
      <c r="I891" s="45"/>
    </row>
    <row r="892" spans="1:9" x14ac:dyDescent="0.25">
      <c r="A892" s="70"/>
      <c r="B892" s="45"/>
      <c r="C892" s="45"/>
      <c r="D892" s="45"/>
      <c r="E892" s="45"/>
      <c r="F892" s="45"/>
      <c r="G892" s="45"/>
      <c r="H892" s="45"/>
      <c r="I892" s="45"/>
    </row>
    <row r="893" spans="1:9" x14ac:dyDescent="0.25">
      <c r="A893" s="69"/>
      <c r="B893" s="45"/>
      <c r="C893" s="45"/>
      <c r="D893" s="45"/>
      <c r="E893" s="45"/>
      <c r="F893" s="45"/>
      <c r="G893" s="45"/>
      <c r="H893" s="45"/>
      <c r="I893" s="45"/>
    </row>
    <row r="894" spans="1:9" x14ac:dyDescent="0.25">
      <c r="A894" s="69"/>
      <c r="B894" s="45"/>
      <c r="C894" s="45"/>
      <c r="D894" s="45"/>
      <c r="E894" s="45"/>
      <c r="F894" s="45"/>
      <c r="G894" s="45"/>
      <c r="H894" s="45"/>
      <c r="I894" s="45"/>
    </row>
    <row r="895" spans="1:9" x14ac:dyDescent="0.25">
      <c r="A895" s="69"/>
      <c r="B895" s="45"/>
      <c r="C895" s="45"/>
      <c r="D895" s="45"/>
      <c r="E895" s="45"/>
      <c r="F895" s="45"/>
      <c r="G895" s="45"/>
      <c r="H895" s="45"/>
      <c r="I895" s="45"/>
    </row>
    <row r="896" spans="1:9" x14ac:dyDescent="0.25">
      <c r="A896" s="69"/>
      <c r="B896" s="45"/>
      <c r="C896" s="45"/>
      <c r="D896" s="45"/>
      <c r="E896" s="45"/>
      <c r="F896" s="45"/>
      <c r="G896" s="45"/>
      <c r="H896" s="45"/>
      <c r="I896" s="45"/>
    </row>
    <row r="897" spans="1:9" x14ac:dyDescent="0.25">
      <c r="A897" s="69"/>
      <c r="B897" s="45"/>
      <c r="C897" s="45"/>
      <c r="D897" s="45"/>
      <c r="E897" s="45"/>
      <c r="F897" s="45"/>
      <c r="G897" s="45"/>
      <c r="H897" s="45"/>
      <c r="I897" s="45"/>
    </row>
    <row r="898" spans="1:9" x14ac:dyDescent="0.25">
      <c r="A898" s="69"/>
      <c r="B898" s="45"/>
      <c r="C898" s="45"/>
      <c r="D898" s="45"/>
      <c r="E898" s="45"/>
      <c r="F898" s="45"/>
      <c r="G898" s="45"/>
      <c r="H898" s="45"/>
      <c r="I898" s="45"/>
    </row>
    <row r="899" spans="1:9" x14ac:dyDescent="0.25">
      <c r="A899" s="69"/>
      <c r="B899" s="45"/>
      <c r="C899" s="45"/>
      <c r="D899" s="45"/>
      <c r="E899" s="45"/>
      <c r="F899" s="45"/>
      <c r="G899" s="45"/>
      <c r="H899" s="45"/>
      <c r="I899" s="45"/>
    </row>
    <row r="900" spans="1:9" x14ac:dyDescent="0.25">
      <c r="A900" s="69"/>
      <c r="B900" s="45"/>
      <c r="C900" s="45"/>
      <c r="D900" s="45"/>
      <c r="E900" s="45"/>
      <c r="F900" s="45"/>
      <c r="G900" s="45"/>
      <c r="H900" s="45"/>
      <c r="I900" s="45"/>
    </row>
    <row r="901" spans="1:9" x14ac:dyDescent="0.25">
      <c r="A901" s="69"/>
      <c r="B901" s="45"/>
      <c r="C901" s="45"/>
      <c r="D901" s="45"/>
      <c r="E901" s="45"/>
      <c r="F901" s="45"/>
      <c r="G901" s="45"/>
      <c r="H901" s="45"/>
      <c r="I901" s="45"/>
    </row>
    <row r="902" spans="1:9" x14ac:dyDescent="0.25">
      <c r="A902" s="69"/>
      <c r="B902" s="45"/>
      <c r="C902" s="45"/>
      <c r="D902" s="45"/>
      <c r="E902" s="45"/>
      <c r="F902" s="45"/>
      <c r="G902" s="45"/>
      <c r="H902" s="45"/>
      <c r="I902" s="45"/>
    </row>
    <row r="903" spans="1:9" x14ac:dyDescent="0.25">
      <c r="A903" s="69"/>
      <c r="B903" s="45"/>
      <c r="C903" s="45"/>
      <c r="D903" s="45"/>
      <c r="E903" s="45"/>
      <c r="F903" s="45"/>
      <c r="G903" s="45"/>
      <c r="H903" s="45"/>
      <c r="I903" s="45"/>
    </row>
    <row r="904" spans="1:9" x14ac:dyDescent="0.25">
      <c r="A904" s="69"/>
      <c r="B904" s="45"/>
      <c r="C904" s="45"/>
      <c r="D904" s="45"/>
      <c r="E904" s="45"/>
      <c r="F904" s="45"/>
      <c r="G904" s="45"/>
      <c r="H904" s="45"/>
      <c r="I904" s="45"/>
    </row>
    <row r="905" spans="1:9" x14ac:dyDescent="0.25">
      <c r="A905" s="69"/>
      <c r="B905" s="45"/>
      <c r="C905" s="45"/>
      <c r="D905" s="45"/>
      <c r="E905" s="45"/>
      <c r="F905" s="45"/>
      <c r="G905" s="45"/>
      <c r="H905" s="45"/>
      <c r="I905" s="45"/>
    </row>
    <row r="906" spans="1:9" x14ac:dyDescent="0.25">
      <c r="A906" s="69"/>
      <c r="B906" s="45"/>
      <c r="C906" s="45"/>
      <c r="D906" s="45"/>
      <c r="E906" s="45"/>
      <c r="F906" s="45"/>
      <c r="G906" s="45"/>
      <c r="H906" s="45"/>
      <c r="I906" s="45"/>
    </row>
    <row r="907" spans="1:9" x14ac:dyDescent="0.25">
      <c r="A907" s="69"/>
      <c r="B907" s="45"/>
      <c r="C907" s="45"/>
      <c r="D907" s="45"/>
      <c r="E907" s="45"/>
      <c r="F907" s="45"/>
      <c r="G907" s="45"/>
      <c r="H907" s="45"/>
      <c r="I907" s="45"/>
    </row>
    <row r="908" spans="1:9" x14ac:dyDescent="0.25">
      <c r="A908" s="69"/>
      <c r="B908" s="45"/>
      <c r="C908" s="45"/>
      <c r="D908" s="45"/>
      <c r="E908" s="45"/>
      <c r="F908" s="45"/>
      <c r="G908" s="45"/>
      <c r="H908" s="45"/>
      <c r="I908" s="45"/>
    </row>
    <row r="909" spans="1:9" x14ac:dyDescent="0.25">
      <c r="A909" s="69"/>
      <c r="B909" s="45"/>
      <c r="C909" s="45"/>
      <c r="D909" s="45"/>
      <c r="E909" s="45"/>
      <c r="F909" s="45"/>
      <c r="G909" s="45"/>
      <c r="H909" s="45"/>
      <c r="I909" s="45"/>
    </row>
    <row r="910" spans="1:9" x14ac:dyDescent="0.25">
      <c r="A910" s="70"/>
      <c r="B910" s="45"/>
      <c r="C910" s="45"/>
      <c r="D910" s="45"/>
      <c r="E910" s="45"/>
      <c r="F910" s="45"/>
      <c r="G910" s="45"/>
      <c r="H910" s="45"/>
      <c r="I910" s="45"/>
    </row>
    <row r="911" spans="1:9" x14ac:dyDescent="0.25">
      <c r="A911" s="69"/>
      <c r="B911" s="45"/>
      <c r="C911" s="45"/>
      <c r="D911" s="45"/>
      <c r="E911" s="45"/>
      <c r="F911" s="45"/>
      <c r="G911" s="45"/>
      <c r="H911" s="45"/>
      <c r="I911" s="45"/>
    </row>
    <row r="912" spans="1:9" x14ac:dyDescent="0.25">
      <c r="A912" s="69"/>
      <c r="B912" s="45"/>
      <c r="C912" s="45"/>
      <c r="D912" s="45"/>
      <c r="E912" s="45"/>
      <c r="F912" s="45"/>
      <c r="G912" s="45"/>
      <c r="H912" s="45"/>
      <c r="I912" s="45"/>
    </row>
    <row r="913" spans="1:9" x14ac:dyDescent="0.25">
      <c r="A913" s="69"/>
      <c r="B913" s="45"/>
      <c r="C913" s="45"/>
      <c r="D913" s="45"/>
      <c r="E913" s="45"/>
      <c r="F913" s="45"/>
      <c r="G913" s="45"/>
      <c r="H913" s="45"/>
      <c r="I913" s="45"/>
    </row>
    <row r="914" spans="1:9" x14ac:dyDescent="0.25">
      <c r="A914" s="69"/>
      <c r="B914" s="45"/>
      <c r="C914" s="45"/>
      <c r="D914" s="45"/>
      <c r="E914" s="45"/>
      <c r="F914" s="45"/>
      <c r="G914" s="45"/>
      <c r="H914" s="45"/>
      <c r="I914" s="45"/>
    </row>
    <row r="915" spans="1:9" x14ac:dyDescent="0.25">
      <c r="A915" s="69"/>
      <c r="B915" s="45"/>
      <c r="C915" s="45"/>
      <c r="D915" s="45"/>
      <c r="E915" s="45"/>
      <c r="F915" s="45"/>
      <c r="G915" s="45"/>
      <c r="H915" s="45"/>
      <c r="I915" s="45"/>
    </row>
    <row r="916" spans="1:9" x14ac:dyDescent="0.25">
      <c r="A916" s="69"/>
      <c r="B916" s="45"/>
      <c r="C916" s="45"/>
      <c r="D916" s="45"/>
      <c r="E916" s="45"/>
      <c r="F916" s="45"/>
      <c r="G916" s="45"/>
      <c r="H916" s="45"/>
      <c r="I916" s="45"/>
    </row>
    <row r="917" spans="1:9" x14ac:dyDescent="0.25">
      <c r="A917" s="69"/>
      <c r="B917" s="45"/>
      <c r="C917" s="45"/>
      <c r="D917" s="45"/>
      <c r="E917" s="45"/>
      <c r="F917" s="45"/>
      <c r="G917" s="45"/>
      <c r="H917" s="45"/>
      <c r="I917" s="45"/>
    </row>
    <row r="918" spans="1:9" x14ac:dyDescent="0.25">
      <c r="A918" s="69"/>
      <c r="B918" s="45"/>
      <c r="C918" s="45"/>
      <c r="D918" s="45"/>
      <c r="E918" s="45"/>
      <c r="F918" s="45"/>
      <c r="G918" s="45"/>
      <c r="H918" s="45"/>
      <c r="I918" s="45"/>
    </row>
    <row r="919" spans="1:9" x14ac:dyDescent="0.25">
      <c r="A919" s="69"/>
      <c r="B919" s="45"/>
      <c r="C919" s="45"/>
      <c r="D919" s="45"/>
      <c r="E919" s="45"/>
      <c r="F919" s="45"/>
      <c r="G919" s="45"/>
      <c r="H919" s="45"/>
      <c r="I919" s="45"/>
    </row>
    <row r="920" spans="1:9" x14ac:dyDescent="0.25">
      <c r="A920" s="69"/>
      <c r="B920" s="45"/>
      <c r="C920" s="45"/>
      <c r="D920" s="45"/>
      <c r="E920" s="45"/>
      <c r="F920" s="45"/>
      <c r="G920" s="45"/>
      <c r="H920" s="45"/>
      <c r="I920" s="45"/>
    </row>
    <row r="921" spans="1:9" x14ac:dyDescent="0.25">
      <c r="A921" s="69"/>
      <c r="B921" s="45"/>
      <c r="C921" s="45"/>
      <c r="D921" s="45"/>
      <c r="E921" s="45"/>
      <c r="F921" s="45"/>
      <c r="G921" s="45"/>
      <c r="H921" s="45"/>
      <c r="I921" s="45"/>
    </row>
    <row r="922" spans="1:9" x14ac:dyDescent="0.25">
      <c r="A922" s="69"/>
      <c r="B922" s="45"/>
      <c r="C922" s="45"/>
      <c r="D922" s="45"/>
      <c r="E922" s="45"/>
      <c r="F922" s="45"/>
      <c r="G922" s="45"/>
      <c r="H922" s="45"/>
      <c r="I922" s="45"/>
    </row>
    <row r="923" spans="1:9" x14ac:dyDescent="0.25">
      <c r="A923" s="69"/>
      <c r="B923" s="45"/>
      <c r="C923" s="45"/>
      <c r="D923" s="45"/>
      <c r="E923" s="45"/>
      <c r="F923" s="45"/>
      <c r="G923" s="45"/>
      <c r="H923" s="45"/>
      <c r="I923" s="45"/>
    </row>
    <row r="924" spans="1:9" x14ac:dyDescent="0.25">
      <c r="A924" s="69"/>
      <c r="B924" s="45"/>
      <c r="C924" s="45"/>
      <c r="D924" s="45"/>
      <c r="E924" s="45"/>
      <c r="F924" s="45"/>
      <c r="G924" s="45"/>
      <c r="H924" s="45"/>
      <c r="I924" s="45"/>
    </row>
    <row r="925" spans="1:9" x14ac:dyDescent="0.25">
      <c r="A925" s="69"/>
      <c r="B925" s="45"/>
      <c r="C925" s="45"/>
      <c r="D925" s="45"/>
      <c r="E925" s="45"/>
      <c r="F925" s="45"/>
      <c r="G925" s="45"/>
      <c r="H925" s="45"/>
      <c r="I925" s="45"/>
    </row>
    <row r="926" spans="1:9" x14ac:dyDescent="0.25">
      <c r="A926" s="69"/>
      <c r="B926" s="45"/>
      <c r="C926" s="45"/>
      <c r="D926" s="45"/>
      <c r="E926" s="45"/>
      <c r="F926" s="45"/>
      <c r="G926" s="45"/>
      <c r="H926" s="45"/>
      <c r="I926" s="45"/>
    </row>
    <row r="927" spans="1:9" x14ac:dyDescent="0.25">
      <c r="A927" s="69"/>
      <c r="B927" s="45"/>
      <c r="C927" s="45"/>
      <c r="D927" s="45"/>
      <c r="E927" s="45"/>
      <c r="F927" s="45"/>
      <c r="G927" s="45"/>
      <c r="H927" s="45"/>
      <c r="I927" s="45"/>
    </row>
    <row r="928" spans="1:9" x14ac:dyDescent="0.25">
      <c r="A928" s="70"/>
      <c r="B928" s="45"/>
      <c r="C928" s="45"/>
      <c r="D928" s="45"/>
      <c r="E928" s="45"/>
      <c r="F928" s="45"/>
      <c r="G928" s="45"/>
      <c r="H928" s="45"/>
      <c r="I928" s="45"/>
    </row>
    <row r="929" spans="1:9" x14ac:dyDescent="0.25">
      <c r="A929" s="69"/>
      <c r="B929" s="45"/>
      <c r="C929" s="45"/>
      <c r="D929" s="45"/>
      <c r="E929" s="45"/>
      <c r="F929" s="45"/>
      <c r="G929" s="45"/>
      <c r="H929" s="45"/>
      <c r="I929" s="45"/>
    </row>
    <row r="930" spans="1:9" x14ac:dyDescent="0.25">
      <c r="A930" s="69"/>
      <c r="B930" s="45"/>
      <c r="C930" s="45"/>
      <c r="D930" s="45"/>
      <c r="E930" s="45"/>
      <c r="F930" s="45"/>
      <c r="G930" s="45"/>
      <c r="H930" s="45"/>
      <c r="I930" s="45"/>
    </row>
    <row r="931" spans="1:9" x14ac:dyDescent="0.25">
      <c r="A931" s="69"/>
      <c r="B931" s="45"/>
      <c r="C931" s="45"/>
      <c r="D931" s="45"/>
      <c r="E931" s="45"/>
      <c r="F931" s="45"/>
      <c r="G931" s="45"/>
      <c r="H931" s="45"/>
      <c r="I931" s="45"/>
    </row>
    <row r="932" spans="1:9" x14ac:dyDescent="0.25">
      <c r="A932" s="69"/>
      <c r="B932" s="45"/>
      <c r="C932" s="45"/>
      <c r="D932" s="45"/>
      <c r="E932" s="45"/>
      <c r="F932" s="45"/>
      <c r="G932" s="45"/>
      <c r="H932" s="45"/>
      <c r="I932" s="45"/>
    </row>
    <row r="933" spans="1:9" x14ac:dyDescent="0.25">
      <c r="A933" s="69"/>
      <c r="B933" s="45"/>
      <c r="C933" s="45"/>
      <c r="D933" s="45"/>
      <c r="E933" s="45"/>
      <c r="F933" s="45"/>
      <c r="G933" s="45"/>
      <c r="H933" s="45"/>
      <c r="I933" s="45"/>
    </row>
    <row r="934" spans="1:9" x14ac:dyDescent="0.25">
      <c r="A934" s="69"/>
      <c r="B934" s="45"/>
      <c r="C934" s="45"/>
      <c r="D934" s="45"/>
      <c r="E934" s="45"/>
      <c r="F934" s="45"/>
      <c r="G934" s="45"/>
      <c r="H934" s="45"/>
      <c r="I934" s="45"/>
    </row>
    <row r="935" spans="1:9" x14ac:dyDescent="0.25">
      <c r="A935" s="69"/>
      <c r="B935" s="45"/>
      <c r="C935" s="45"/>
      <c r="D935" s="45"/>
      <c r="E935" s="45"/>
      <c r="F935" s="45"/>
      <c r="G935" s="45"/>
      <c r="H935" s="45"/>
      <c r="I935" s="45"/>
    </row>
    <row r="936" spans="1:9" x14ac:dyDescent="0.25">
      <c r="A936" s="69"/>
      <c r="B936" s="45"/>
      <c r="C936" s="45"/>
      <c r="D936" s="45"/>
      <c r="E936" s="45"/>
      <c r="F936" s="45"/>
      <c r="G936" s="45"/>
      <c r="H936" s="45"/>
      <c r="I936" s="45"/>
    </row>
    <row r="937" spans="1:9" x14ac:dyDescent="0.25">
      <c r="A937" s="69"/>
      <c r="B937" s="45"/>
      <c r="C937" s="45"/>
      <c r="D937" s="45"/>
      <c r="E937" s="45"/>
      <c r="F937" s="45"/>
      <c r="G937" s="45"/>
      <c r="H937" s="45"/>
      <c r="I937" s="45"/>
    </row>
    <row r="938" spans="1:9" x14ac:dyDescent="0.25">
      <c r="A938" s="69"/>
      <c r="B938" s="45"/>
      <c r="C938" s="45"/>
      <c r="D938" s="45"/>
      <c r="E938" s="45"/>
      <c r="F938" s="45"/>
      <c r="G938" s="45"/>
      <c r="H938" s="45"/>
      <c r="I938" s="45"/>
    </row>
    <row r="939" spans="1:9" x14ac:dyDescent="0.25">
      <c r="A939" s="69"/>
      <c r="B939" s="45"/>
      <c r="C939" s="45"/>
      <c r="D939" s="45"/>
      <c r="E939" s="45"/>
      <c r="F939" s="45"/>
      <c r="G939" s="45"/>
      <c r="H939" s="45"/>
      <c r="I939" s="45"/>
    </row>
    <row r="940" spans="1:9" x14ac:dyDescent="0.25">
      <c r="A940" s="69"/>
      <c r="B940" s="45"/>
      <c r="C940" s="45"/>
      <c r="D940" s="45"/>
      <c r="E940" s="45"/>
      <c r="F940" s="45"/>
      <c r="G940" s="45"/>
      <c r="H940" s="45"/>
      <c r="I940" s="45"/>
    </row>
    <row r="941" spans="1:9" x14ac:dyDescent="0.25">
      <c r="A941" s="69"/>
      <c r="B941" s="45"/>
      <c r="C941" s="45"/>
      <c r="D941" s="45"/>
      <c r="E941" s="45"/>
      <c r="F941" s="45"/>
      <c r="G941" s="45"/>
      <c r="H941" s="45"/>
      <c r="I941" s="45"/>
    </row>
    <row r="942" spans="1:9" x14ac:dyDescent="0.25">
      <c r="A942" s="69"/>
      <c r="B942" s="45"/>
      <c r="C942" s="45"/>
      <c r="D942" s="45"/>
      <c r="E942" s="45"/>
      <c r="F942" s="45"/>
      <c r="G942" s="45"/>
      <c r="H942" s="45"/>
      <c r="I942" s="45"/>
    </row>
    <row r="943" spans="1:9" x14ac:dyDescent="0.25">
      <c r="A943" s="69"/>
      <c r="B943" s="45"/>
      <c r="C943" s="45"/>
      <c r="D943" s="45"/>
      <c r="E943" s="45"/>
      <c r="F943" s="45"/>
      <c r="G943" s="45"/>
      <c r="H943" s="45"/>
      <c r="I943" s="45"/>
    </row>
    <row r="944" spans="1:9" x14ac:dyDescent="0.25">
      <c r="A944" s="69"/>
      <c r="B944" s="45"/>
      <c r="C944" s="45"/>
      <c r="D944" s="45"/>
      <c r="E944" s="45"/>
      <c r="F944" s="45"/>
      <c r="G944" s="45"/>
      <c r="H944" s="45"/>
      <c r="I944" s="45"/>
    </row>
    <row r="945" spans="1:9" x14ac:dyDescent="0.25">
      <c r="A945" s="69"/>
      <c r="B945" s="45"/>
      <c r="C945" s="45"/>
      <c r="D945" s="45"/>
      <c r="E945" s="45"/>
      <c r="F945" s="45"/>
      <c r="G945" s="45"/>
      <c r="H945" s="45"/>
      <c r="I945" s="45"/>
    </row>
    <row r="946" spans="1:9" x14ac:dyDescent="0.25">
      <c r="A946" s="70"/>
      <c r="B946" s="45"/>
      <c r="C946" s="45"/>
      <c r="D946" s="45"/>
      <c r="E946" s="45"/>
      <c r="F946" s="45"/>
      <c r="G946" s="45"/>
      <c r="H946" s="45"/>
      <c r="I946" s="45"/>
    </row>
    <row r="947" spans="1:9" x14ac:dyDescent="0.25">
      <c r="A947" s="69"/>
      <c r="B947" s="45"/>
      <c r="C947" s="45"/>
      <c r="D947" s="45"/>
      <c r="E947" s="45"/>
      <c r="F947" s="45"/>
      <c r="G947" s="45"/>
      <c r="H947" s="45"/>
      <c r="I947" s="45"/>
    </row>
    <row r="948" spans="1:9" x14ac:dyDescent="0.25">
      <c r="A948" s="69"/>
      <c r="B948" s="45"/>
      <c r="C948" s="45"/>
      <c r="D948" s="45"/>
      <c r="E948" s="45"/>
      <c r="F948" s="45"/>
      <c r="G948" s="45"/>
      <c r="H948" s="45"/>
      <c r="I948" s="45"/>
    </row>
    <row r="949" spans="1:9" x14ac:dyDescent="0.25">
      <c r="A949" s="69"/>
      <c r="B949" s="45"/>
      <c r="C949" s="45"/>
      <c r="D949" s="45"/>
      <c r="E949" s="45"/>
      <c r="F949" s="45"/>
      <c r="G949" s="45"/>
      <c r="H949" s="45"/>
      <c r="I949" s="45"/>
    </row>
    <row r="950" spans="1:9" x14ac:dyDescent="0.25">
      <c r="A950" s="69"/>
      <c r="B950" s="45"/>
      <c r="C950" s="45"/>
      <c r="D950" s="45"/>
      <c r="E950" s="45"/>
      <c r="F950" s="45"/>
      <c r="G950" s="45"/>
      <c r="H950" s="45"/>
      <c r="I950" s="45"/>
    </row>
    <row r="951" spans="1:9" x14ac:dyDescent="0.25">
      <c r="A951" s="69"/>
      <c r="B951" s="45"/>
      <c r="C951" s="45"/>
      <c r="D951" s="45"/>
      <c r="E951" s="45"/>
      <c r="F951" s="45"/>
      <c r="G951" s="45"/>
      <c r="H951" s="45"/>
      <c r="I951" s="45"/>
    </row>
    <row r="952" spans="1:9" x14ac:dyDescent="0.25">
      <c r="A952" s="69"/>
      <c r="B952" s="45"/>
      <c r="C952" s="45"/>
      <c r="D952" s="45"/>
      <c r="E952" s="45"/>
      <c r="F952" s="45"/>
      <c r="G952" s="45"/>
      <c r="H952" s="45"/>
      <c r="I952" s="45"/>
    </row>
    <row r="953" spans="1:9" x14ac:dyDescent="0.25">
      <c r="A953" s="69"/>
      <c r="B953" s="45"/>
      <c r="C953" s="45"/>
      <c r="D953" s="45"/>
      <c r="E953" s="45"/>
      <c r="F953" s="45"/>
      <c r="G953" s="45"/>
      <c r="H953" s="45"/>
      <c r="I953" s="45"/>
    </row>
    <row r="954" spans="1:9" x14ac:dyDescent="0.25">
      <c r="A954" s="69"/>
      <c r="B954" s="45"/>
      <c r="C954" s="45"/>
      <c r="D954" s="45"/>
      <c r="E954" s="45"/>
      <c r="F954" s="45"/>
      <c r="G954" s="45"/>
      <c r="H954" s="45"/>
      <c r="I954" s="45"/>
    </row>
    <row r="955" spans="1:9" x14ac:dyDescent="0.25">
      <c r="A955" s="69"/>
      <c r="B955" s="45"/>
      <c r="C955" s="45"/>
      <c r="D955" s="45"/>
      <c r="E955" s="45"/>
      <c r="F955" s="45"/>
      <c r="G955" s="45"/>
      <c r="H955" s="45"/>
      <c r="I955" s="45"/>
    </row>
    <row r="956" spans="1:9" x14ac:dyDescent="0.25">
      <c r="A956" s="69"/>
      <c r="B956" s="45"/>
      <c r="C956" s="45"/>
      <c r="D956" s="45"/>
      <c r="E956" s="45"/>
      <c r="F956" s="45"/>
      <c r="G956" s="45"/>
      <c r="H956" s="45"/>
      <c r="I956" s="45"/>
    </row>
    <row r="957" spans="1:9" x14ac:dyDescent="0.25">
      <c r="A957" s="69"/>
      <c r="B957" s="45"/>
      <c r="C957" s="45"/>
      <c r="D957" s="45"/>
      <c r="E957" s="45"/>
      <c r="F957" s="45"/>
      <c r="G957" s="45"/>
      <c r="H957" s="45"/>
      <c r="I957" s="45"/>
    </row>
    <row r="958" spans="1:9" x14ac:dyDescent="0.25">
      <c r="A958" s="69"/>
      <c r="B958" s="45"/>
      <c r="C958" s="45"/>
      <c r="D958" s="45"/>
      <c r="E958" s="45"/>
      <c r="F958" s="45"/>
      <c r="G958" s="45"/>
      <c r="H958" s="45"/>
      <c r="I958" s="45"/>
    </row>
    <row r="959" spans="1:9" x14ac:dyDescent="0.25">
      <c r="A959" s="69"/>
      <c r="B959" s="45"/>
      <c r="C959" s="45"/>
      <c r="D959" s="45"/>
      <c r="E959" s="45"/>
      <c r="F959" s="45"/>
      <c r="G959" s="45"/>
      <c r="H959" s="45"/>
      <c r="I959" s="45"/>
    </row>
    <row r="960" spans="1:9" x14ac:dyDescent="0.25">
      <c r="A960" s="69"/>
      <c r="B960" s="45"/>
      <c r="C960" s="45"/>
      <c r="D960" s="45"/>
      <c r="E960" s="45"/>
      <c r="F960" s="45"/>
      <c r="G960" s="45"/>
      <c r="H960" s="45"/>
      <c r="I960" s="45"/>
    </row>
    <row r="961" spans="1:9" x14ac:dyDescent="0.25">
      <c r="A961" s="69"/>
      <c r="B961" s="45"/>
      <c r="C961" s="45"/>
      <c r="D961" s="45"/>
      <c r="E961" s="45"/>
      <c r="F961" s="45"/>
      <c r="G961" s="45"/>
      <c r="H961" s="45"/>
      <c r="I961" s="45"/>
    </row>
    <row r="962" spans="1:9" x14ac:dyDescent="0.25">
      <c r="A962" s="69"/>
      <c r="B962" s="45"/>
      <c r="C962" s="45"/>
      <c r="D962" s="45"/>
      <c r="E962" s="45"/>
      <c r="F962" s="45"/>
      <c r="G962" s="45"/>
      <c r="H962" s="45"/>
      <c r="I962" s="45"/>
    </row>
    <row r="963" spans="1:9" x14ac:dyDescent="0.25">
      <c r="A963" s="69"/>
      <c r="B963" s="45"/>
      <c r="C963" s="45"/>
      <c r="D963" s="45"/>
      <c r="E963" s="45"/>
      <c r="F963" s="45"/>
      <c r="G963" s="45"/>
      <c r="H963" s="45"/>
      <c r="I963" s="45"/>
    </row>
    <row r="964" spans="1:9" x14ac:dyDescent="0.25">
      <c r="A964" s="70"/>
      <c r="B964" s="45"/>
      <c r="C964" s="45"/>
      <c r="D964" s="45"/>
      <c r="E964" s="45"/>
      <c r="F964" s="45"/>
      <c r="G964" s="45"/>
      <c r="H964" s="45"/>
      <c r="I964" s="45"/>
    </row>
    <row r="965" spans="1:9" x14ac:dyDescent="0.25">
      <c r="A965" s="69"/>
      <c r="B965" s="45"/>
      <c r="C965" s="45"/>
      <c r="D965" s="45"/>
      <c r="E965" s="45"/>
      <c r="F965" s="45"/>
      <c r="G965" s="45"/>
      <c r="H965" s="45"/>
      <c r="I965" s="45"/>
    </row>
    <row r="966" spans="1:9" x14ac:dyDescent="0.25">
      <c r="A966" s="69"/>
      <c r="B966" s="45"/>
      <c r="C966" s="45"/>
      <c r="D966" s="45"/>
      <c r="E966" s="45"/>
      <c r="F966" s="45"/>
      <c r="G966" s="45"/>
      <c r="H966" s="45"/>
      <c r="I966" s="45"/>
    </row>
    <row r="967" spans="1:9" x14ac:dyDescent="0.25">
      <c r="A967" s="69"/>
      <c r="B967" s="45"/>
      <c r="C967" s="45"/>
      <c r="D967" s="45"/>
      <c r="E967" s="45"/>
      <c r="F967" s="45"/>
      <c r="G967" s="45"/>
      <c r="H967" s="45"/>
      <c r="I967" s="45"/>
    </row>
    <row r="968" spans="1:9" x14ac:dyDescent="0.25">
      <c r="A968" s="69"/>
      <c r="B968" s="45"/>
      <c r="C968" s="45"/>
      <c r="D968" s="45"/>
      <c r="E968" s="45"/>
      <c r="F968" s="45"/>
      <c r="G968" s="45"/>
      <c r="H968" s="45"/>
      <c r="I968" s="45"/>
    </row>
    <row r="969" spans="1:9" x14ac:dyDescent="0.25">
      <c r="A969" s="69"/>
      <c r="B969" s="45"/>
      <c r="C969" s="45"/>
      <c r="D969" s="45"/>
      <c r="E969" s="45"/>
      <c r="F969" s="45"/>
      <c r="G969" s="45"/>
      <c r="H969" s="45"/>
      <c r="I969" s="45"/>
    </row>
    <row r="970" spans="1:9" x14ac:dyDescent="0.25">
      <c r="A970" s="69"/>
      <c r="B970" s="45"/>
      <c r="C970" s="45"/>
      <c r="D970" s="45"/>
      <c r="E970" s="45"/>
      <c r="F970" s="45"/>
      <c r="G970" s="45"/>
      <c r="H970" s="45"/>
      <c r="I970" s="45"/>
    </row>
    <row r="971" spans="1:9" x14ac:dyDescent="0.25">
      <c r="A971" s="69"/>
      <c r="B971" s="45"/>
      <c r="C971" s="45"/>
      <c r="D971" s="45"/>
      <c r="E971" s="45"/>
      <c r="F971" s="45"/>
      <c r="G971" s="45"/>
      <c r="H971" s="45"/>
      <c r="I971" s="45"/>
    </row>
    <row r="972" spans="1:9" x14ac:dyDescent="0.25">
      <c r="A972" s="69"/>
      <c r="B972" s="45"/>
      <c r="C972" s="45"/>
      <c r="D972" s="45"/>
      <c r="E972" s="45"/>
      <c r="F972" s="45"/>
      <c r="G972" s="45"/>
      <c r="H972" s="45"/>
      <c r="I972" s="45"/>
    </row>
    <row r="973" spans="1:9" x14ac:dyDescent="0.25">
      <c r="A973" s="69"/>
      <c r="B973" s="45"/>
      <c r="C973" s="45"/>
      <c r="D973" s="45"/>
      <c r="E973" s="45"/>
      <c r="F973" s="45"/>
      <c r="G973" s="45"/>
      <c r="H973" s="45"/>
      <c r="I973" s="45"/>
    </row>
    <row r="974" spans="1:9" x14ac:dyDescent="0.25">
      <c r="A974" s="69"/>
      <c r="B974" s="45"/>
      <c r="C974" s="45"/>
      <c r="D974" s="45"/>
      <c r="E974" s="45"/>
      <c r="F974" s="45"/>
      <c r="G974" s="45"/>
      <c r="H974" s="45"/>
      <c r="I974" s="45"/>
    </row>
    <row r="975" spans="1:9" x14ac:dyDescent="0.25">
      <c r="A975" s="69"/>
      <c r="B975" s="45"/>
      <c r="C975" s="45"/>
      <c r="D975" s="45"/>
      <c r="E975" s="45"/>
      <c r="F975" s="45"/>
      <c r="G975" s="45"/>
      <c r="H975" s="45"/>
      <c r="I975" s="45"/>
    </row>
    <row r="976" spans="1:9" x14ac:dyDescent="0.25">
      <c r="A976" s="69"/>
      <c r="B976" s="45"/>
      <c r="C976" s="45"/>
      <c r="D976" s="45"/>
      <c r="E976" s="45"/>
      <c r="F976" s="45"/>
      <c r="G976" s="45"/>
      <c r="H976" s="45"/>
      <c r="I976" s="45"/>
    </row>
    <row r="977" spans="1:9" x14ac:dyDescent="0.25">
      <c r="A977" s="69"/>
      <c r="B977" s="45"/>
      <c r="C977" s="45"/>
      <c r="D977" s="45"/>
      <c r="E977" s="45"/>
      <c r="F977" s="45"/>
      <c r="G977" s="45"/>
      <c r="H977" s="45"/>
      <c r="I977" s="45"/>
    </row>
    <row r="978" spans="1:9" x14ac:dyDescent="0.25">
      <c r="A978" s="69"/>
      <c r="B978" s="45"/>
      <c r="C978" s="45"/>
      <c r="D978" s="45"/>
      <c r="E978" s="45"/>
      <c r="F978" s="45"/>
      <c r="G978" s="45"/>
      <c r="H978" s="45"/>
      <c r="I978" s="45"/>
    </row>
    <row r="979" spans="1:9" x14ac:dyDescent="0.25">
      <c r="A979" s="69"/>
      <c r="B979" s="45"/>
      <c r="C979" s="45"/>
      <c r="D979" s="45"/>
      <c r="E979" s="45"/>
      <c r="F979" s="45"/>
      <c r="G979" s="45"/>
      <c r="H979" s="45"/>
      <c r="I979" s="45"/>
    </row>
    <row r="980" spans="1:9" x14ac:dyDescent="0.25">
      <c r="A980" s="69"/>
      <c r="B980" s="45"/>
      <c r="C980" s="45"/>
      <c r="D980" s="45"/>
      <c r="E980" s="45"/>
      <c r="F980" s="45"/>
      <c r="G980" s="45"/>
      <c r="H980" s="45"/>
      <c r="I980" s="45"/>
    </row>
    <row r="981" spans="1:9" x14ac:dyDescent="0.25">
      <c r="A981" s="69"/>
      <c r="B981" s="45"/>
      <c r="C981" s="45"/>
      <c r="D981" s="45"/>
      <c r="E981" s="45"/>
      <c r="F981" s="45"/>
      <c r="G981" s="45"/>
      <c r="H981" s="45"/>
      <c r="I981" s="45"/>
    </row>
    <row r="982" spans="1:9" x14ac:dyDescent="0.25">
      <c r="A982" s="70"/>
      <c r="B982" s="45"/>
      <c r="C982" s="45"/>
      <c r="D982" s="45"/>
      <c r="E982" s="45"/>
      <c r="F982" s="45"/>
      <c r="G982" s="45"/>
      <c r="H982" s="45"/>
      <c r="I982" s="45"/>
    </row>
    <row r="983" spans="1:9" x14ac:dyDescent="0.25">
      <c r="A983" s="69"/>
      <c r="B983" s="45"/>
      <c r="C983" s="45"/>
      <c r="D983" s="45"/>
      <c r="E983" s="45"/>
      <c r="F983" s="45"/>
      <c r="G983" s="45"/>
      <c r="H983" s="45"/>
      <c r="I983" s="45"/>
    </row>
    <row r="984" spans="1:9" x14ac:dyDescent="0.25">
      <c r="A984" s="69"/>
      <c r="B984" s="45"/>
      <c r="C984" s="45"/>
      <c r="D984" s="45"/>
      <c r="E984" s="45"/>
      <c r="F984" s="45"/>
      <c r="G984" s="45"/>
      <c r="H984" s="45"/>
      <c r="I984" s="45"/>
    </row>
    <row r="985" spans="1:9" x14ac:dyDescent="0.25">
      <c r="A985" s="69"/>
      <c r="B985" s="45"/>
      <c r="C985" s="45"/>
      <c r="D985" s="45"/>
      <c r="E985" s="45"/>
      <c r="F985" s="45"/>
      <c r="G985" s="45"/>
      <c r="H985" s="45"/>
      <c r="I985" s="45"/>
    </row>
    <row r="986" spans="1:9" x14ac:dyDescent="0.25">
      <c r="A986" s="69"/>
      <c r="B986" s="45"/>
      <c r="C986" s="45"/>
      <c r="D986" s="45"/>
      <c r="E986" s="45"/>
      <c r="F986" s="45"/>
      <c r="G986" s="45"/>
      <c r="H986" s="45"/>
      <c r="I986" s="45"/>
    </row>
    <row r="987" spans="1:9" x14ac:dyDescent="0.25">
      <c r="A987" s="69"/>
      <c r="B987" s="45"/>
      <c r="C987" s="45"/>
      <c r="D987" s="45"/>
      <c r="E987" s="45"/>
      <c r="F987" s="45"/>
      <c r="G987" s="45"/>
      <c r="H987" s="45"/>
      <c r="I987" s="45"/>
    </row>
    <row r="988" spans="1:9" x14ac:dyDescent="0.25">
      <c r="A988" s="69"/>
      <c r="B988" s="45"/>
      <c r="C988" s="45"/>
      <c r="D988" s="45"/>
      <c r="E988" s="45"/>
      <c r="F988" s="45"/>
      <c r="G988" s="45"/>
      <c r="H988" s="45"/>
      <c r="I988" s="45"/>
    </row>
    <row r="989" spans="1:9" x14ac:dyDescent="0.25">
      <c r="A989" s="69"/>
      <c r="B989" s="45"/>
      <c r="C989" s="45"/>
      <c r="D989" s="45"/>
      <c r="E989" s="45"/>
      <c r="F989" s="45"/>
      <c r="G989" s="45"/>
      <c r="H989" s="45"/>
      <c r="I989" s="45"/>
    </row>
    <row r="990" spans="1:9" x14ac:dyDescent="0.25">
      <c r="A990" s="69"/>
      <c r="B990" s="45"/>
      <c r="C990" s="45"/>
      <c r="D990" s="45"/>
      <c r="E990" s="45"/>
      <c r="F990" s="45"/>
      <c r="G990" s="45"/>
      <c r="H990" s="45"/>
      <c r="I990" s="45"/>
    </row>
    <row r="991" spans="1:9" x14ac:dyDescent="0.25">
      <c r="A991" s="69"/>
      <c r="B991" s="45"/>
      <c r="C991" s="45"/>
      <c r="D991" s="45"/>
      <c r="E991" s="45"/>
      <c r="F991" s="45"/>
      <c r="G991" s="45"/>
      <c r="H991" s="45"/>
      <c r="I991" s="45"/>
    </row>
    <row r="992" spans="1:9" x14ac:dyDescent="0.25">
      <c r="A992" s="69"/>
      <c r="B992" s="45"/>
      <c r="C992" s="45"/>
      <c r="D992" s="45"/>
      <c r="E992" s="45"/>
      <c r="F992" s="45"/>
      <c r="G992" s="45"/>
      <c r="H992" s="45"/>
      <c r="I992" s="45"/>
    </row>
    <row r="993" spans="1:9" x14ac:dyDescent="0.25">
      <c r="A993" s="69"/>
      <c r="B993" s="45"/>
      <c r="C993" s="45"/>
      <c r="D993" s="45"/>
      <c r="E993" s="45"/>
      <c r="F993" s="45"/>
      <c r="G993" s="45"/>
      <c r="H993" s="45"/>
      <c r="I993" s="45"/>
    </row>
    <row r="994" spans="1:9" x14ac:dyDescent="0.25">
      <c r="A994" s="69"/>
      <c r="B994" s="45"/>
      <c r="C994" s="45"/>
      <c r="D994" s="45"/>
      <c r="E994" s="45"/>
      <c r="F994" s="45"/>
      <c r="G994" s="45"/>
      <c r="H994" s="45"/>
      <c r="I994" s="45"/>
    </row>
    <row r="995" spans="1:9" x14ac:dyDescent="0.25">
      <c r="A995" s="69"/>
      <c r="B995" s="45"/>
      <c r="C995" s="45"/>
      <c r="D995" s="45"/>
      <c r="E995" s="45"/>
      <c r="F995" s="45"/>
      <c r="G995" s="45"/>
      <c r="H995" s="45"/>
      <c r="I995" s="45"/>
    </row>
    <row r="996" spans="1:9" x14ac:dyDescent="0.25">
      <c r="A996" s="69"/>
      <c r="B996" s="45"/>
      <c r="C996" s="45"/>
      <c r="D996" s="45"/>
      <c r="E996" s="45"/>
      <c r="F996" s="45"/>
      <c r="G996" s="45"/>
      <c r="H996" s="45"/>
      <c r="I996" s="45"/>
    </row>
    <row r="997" spans="1:9" x14ac:dyDescent="0.25">
      <c r="A997" s="69"/>
      <c r="B997" s="45"/>
      <c r="C997" s="45"/>
      <c r="D997" s="45"/>
      <c r="E997" s="45"/>
      <c r="F997" s="45"/>
      <c r="G997" s="45"/>
      <c r="H997" s="45"/>
      <c r="I997" s="45"/>
    </row>
    <row r="998" spans="1:9" x14ac:dyDescent="0.25">
      <c r="A998" s="69"/>
      <c r="B998" s="45"/>
      <c r="C998" s="45"/>
      <c r="D998" s="45"/>
      <c r="E998" s="45"/>
      <c r="F998" s="45"/>
      <c r="G998" s="45"/>
      <c r="H998" s="45"/>
      <c r="I998" s="45"/>
    </row>
    <row r="999" spans="1:9" x14ac:dyDescent="0.25">
      <c r="A999" s="69"/>
      <c r="B999" s="45"/>
      <c r="C999" s="45"/>
      <c r="D999" s="45"/>
      <c r="E999" s="45"/>
      <c r="F999" s="45"/>
      <c r="G999" s="45"/>
      <c r="H999" s="45"/>
      <c r="I999" s="45"/>
    </row>
    <row r="1000" spans="1:9" x14ac:dyDescent="0.25">
      <c r="A1000" s="70"/>
      <c r="B1000" s="45"/>
      <c r="C1000" s="45"/>
      <c r="D1000" s="45"/>
      <c r="E1000" s="45"/>
      <c r="F1000" s="45"/>
      <c r="G1000" s="45"/>
      <c r="H1000" s="45"/>
      <c r="I1000" s="45"/>
    </row>
    <row r="1001" spans="1:9" x14ac:dyDescent="0.25">
      <c r="A1001" s="69"/>
      <c r="B1001" s="45"/>
      <c r="C1001" s="45"/>
      <c r="D1001" s="45"/>
      <c r="E1001" s="45"/>
      <c r="F1001" s="45"/>
      <c r="G1001" s="45"/>
      <c r="H1001" s="45"/>
      <c r="I1001" s="45"/>
    </row>
    <row r="1002" spans="1:9" x14ac:dyDescent="0.25">
      <c r="A1002" s="69"/>
      <c r="B1002" s="45"/>
      <c r="C1002" s="45"/>
      <c r="D1002" s="45"/>
      <c r="E1002" s="45"/>
      <c r="F1002" s="45"/>
      <c r="G1002" s="45"/>
      <c r="H1002" s="45"/>
      <c r="I1002" s="45"/>
    </row>
    <row r="1003" spans="1:9" x14ac:dyDescent="0.25">
      <c r="A1003" s="69"/>
      <c r="B1003" s="45"/>
      <c r="C1003" s="45"/>
      <c r="D1003" s="45"/>
      <c r="E1003" s="45"/>
      <c r="F1003" s="45"/>
      <c r="G1003" s="45"/>
      <c r="H1003" s="45"/>
      <c r="I1003" s="45"/>
    </row>
    <row r="1004" spans="1:9" x14ac:dyDescent="0.25">
      <c r="A1004" s="69"/>
      <c r="B1004" s="45"/>
      <c r="C1004" s="45"/>
      <c r="D1004" s="45"/>
      <c r="E1004" s="45"/>
      <c r="F1004" s="45"/>
      <c r="G1004" s="45"/>
      <c r="H1004" s="45"/>
      <c r="I1004" s="45"/>
    </row>
    <row r="1005" spans="1:9" x14ac:dyDescent="0.25">
      <c r="A1005" s="69"/>
      <c r="B1005" s="45"/>
      <c r="C1005" s="45"/>
      <c r="D1005" s="45"/>
      <c r="E1005" s="45"/>
      <c r="F1005" s="45"/>
      <c r="G1005" s="45"/>
      <c r="H1005" s="45"/>
      <c r="I1005" s="45"/>
    </row>
    <row r="1006" spans="1:9" x14ac:dyDescent="0.25">
      <c r="A1006" s="69"/>
      <c r="B1006" s="45"/>
      <c r="C1006" s="45"/>
      <c r="D1006" s="45"/>
      <c r="E1006" s="45"/>
      <c r="F1006" s="45"/>
      <c r="G1006" s="45"/>
      <c r="H1006" s="45"/>
      <c r="I1006" s="45"/>
    </row>
    <row r="1007" spans="1:9" x14ac:dyDescent="0.25">
      <c r="A1007" s="69"/>
      <c r="B1007" s="45"/>
      <c r="C1007" s="45"/>
      <c r="D1007" s="45"/>
      <c r="E1007" s="45"/>
      <c r="F1007" s="45"/>
      <c r="G1007" s="45"/>
      <c r="H1007" s="45"/>
      <c r="I1007" s="45"/>
    </row>
    <row r="1008" spans="1:9" x14ac:dyDescent="0.25">
      <c r="A1008" s="69"/>
      <c r="B1008" s="45"/>
      <c r="C1008" s="45"/>
      <c r="D1008" s="45"/>
      <c r="E1008" s="45"/>
      <c r="F1008" s="45"/>
      <c r="G1008" s="45"/>
      <c r="H1008" s="45"/>
      <c r="I1008" s="45"/>
    </row>
    <row r="1009" spans="1:9" x14ac:dyDescent="0.25">
      <c r="A1009" s="69"/>
      <c r="B1009" s="45"/>
      <c r="C1009" s="45"/>
      <c r="D1009" s="45"/>
      <c r="E1009" s="45"/>
      <c r="F1009" s="45"/>
      <c r="G1009" s="45"/>
      <c r="H1009" s="45"/>
      <c r="I1009" s="45"/>
    </row>
    <row r="1010" spans="1:9" x14ac:dyDescent="0.25">
      <c r="A1010" s="69"/>
      <c r="B1010" s="45"/>
      <c r="C1010" s="45"/>
      <c r="D1010" s="45"/>
      <c r="E1010" s="45"/>
      <c r="F1010" s="45"/>
      <c r="G1010" s="45"/>
      <c r="H1010" s="45"/>
      <c r="I1010" s="45"/>
    </row>
    <row r="1011" spans="1:9" x14ac:dyDescent="0.25">
      <c r="A1011" s="69"/>
      <c r="B1011" s="45"/>
      <c r="C1011" s="45"/>
      <c r="D1011" s="45"/>
      <c r="E1011" s="45"/>
      <c r="F1011" s="45"/>
      <c r="G1011" s="45"/>
      <c r="H1011" s="45"/>
      <c r="I1011" s="45"/>
    </row>
    <row r="1012" spans="1:9" x14ac:dyDescent="0.25">
      <c r="A1012" s="69"/>
      <c r="B1012" s="45"/>
      <c r="C1012" s="45"/>
      <c r="D1012" s="45"/>
      <c r="E1012" s="45"/>
      <c r="F1012" s="45"/>
      <c r="G1012" s="45"/>
      <c r="H1012" s="45"/>
      <c r="I1012" s="45"/>
    </row>
    <row r="1013" spans="1:9" x14ac:dyDescent="0.25">
      <c r="A1013" s="69"/>
      <c r="B1013" s="45"/>
      <c r="C1013" s="45"/>
      <c r="D1013" s="45"/>
      <c r="E1013" s="45"/>
      <c r="F1013" s="45"/>
      <c r="G1013" s="45"/>
      <c r="H1013" s="45"/>
      <c r="I1013" s="45"/>
    </row>
    <row r="1014" spans="1:9" x14ac:dyDescent="0.25">
      <c r="A1014" s="69"/>
      <c r="B1014" s="45"/>
      <c r="C1014" s="45"/>
      <c r="D1014" s="45"/>
      <c r="E1014" s="45"/>
      <c r="F1014" s="45"/>
      <c r="G1014" s="45"/>
      <c r="H1014" s="45"/>
      <c r="I1014" s="45"/>
    </row>
    <row r="1015" spans="1:9" x14ac:dyDescent="0.25">
      <c r="A1015" s="69"/>
      <c r="B1015" s="45"/>
      <c r="C1015" s="45"/>
      <c r="D1015" s="45"/>
      <c r="E1015" s="45"/>
      <c r="F1015" s="45"/>
      <c r="G1015" s="45"/>
      <c r="H1015" s="45"/>
      <c r="I1015" s="45"/>
    </row>
    <row r="1016" spans="1:9" x14ac:dyDescent="0.25">
      <c r="A1016" s="69"/>
      <c r="B1016" s="45"/>
      <c r="C1016" s="45"/>
      <c r="D1016" s="45"/>
      <c r="E1016" s="45"/>
      <c r="F1016" s="45"/>
      <c r="G1016" s="45"/>
      <c r="H1016" s="45"/>
      <c r="I1016" s="45"/>
    </row>
    <row r="1017" spans="1:9" x14ac:dyDescent="0.25">
      <c r="A1017" s="69"/>
      <c r="B1017" s="45"/>
      <c r="C1017" s="45"/>
      <c r="D1017" s="45"/>
      <c r="E1017" s="45"/>
      <c r="F1017" s="45"/>
      <c r="G1017" s="45"/>
      <c r="H1017" s="45"/>
      <c r="I1017" s="45"/>
    </row>
    <row r="1018" spans="1:9" x14ac:dyDescent="0.25">
      <c r="A1018" s="70"/>
      <c r="B1018" s="45"/>
      <c r="C1018" s="45"/>
      <c r="D1018" s="45"/>
      <c r="E1018" s="45"/>
      <c r="F1018" s="45"/>
      <c r="G1018" s="45"/>
      <c r="H1018" s="45"/>
      <c r="I1018" s="45"/>
    </row>
    <row r="1019" spans="1:9" x14ac:dyDescent="0.25">
      <c r="A1019" s="69"/>
      <c r="B1019" s="45"/>
      <c r="C1019" s="45"/>
      <c r="D1019" s="45"/>
      <c r="E1019" s="45"/>
      <c r="F1019" s="45"/>
      <c r="G1019" s="45"/>
      <c r="H1019" s="45"/>
      <c r="I1019" s="45"/>
    </row>
    <row r="1020" spans="1:9" x14ac:dyDescent="0.25">
      <c r="A1020" s="69"/>
      <c r="B1020" s="45"/>
      <c r="C1020" s="45"/>
      <c r="D1020" s="45"/>
      <c r="E1020" s="45"/>
      <c r="F1020" s="45"/>
      <c r="G1020" s="45"/>
      <c r="H1020" s="45"/>
      <c r="I1020" s="45"/>
    </row>
    <row r="1021" spans="1:9" x14ac:dyDescent="0.25">
      <c r="A1021" s="69"/>
      <c r="B1021" s="45"/>
      <c r="C1021" s="45"/>
      <c r="D1021" s="45"/>
      <c r="E1021" s="45"/>
      <c r="F1021" s="45"/>
      <c r="G1021" s="45"/>
      <c r="H1021" s="45"/>
      <c r="I1021" s="45"/>
    </row>
    <row r="1022" spans="1:9" x14ac:dyDescent="0.25">
      <c r="A1022" s="69"/>
      <c r="B1022" s="45"/>
      <c r="C1022" s="45"/>
      <c r="D1022" s="45"/>
      <c r="E1022" s="45"/>
      <c r="F1022" s="45"/>
      <c r="G1022" s="45"/>
      <c r="H1022" s="45"/>
      <c r="I1022" s="45"/>
    </row>
    <row r="1023" spans="1:9" x14ac:dyDescent="0.25">
      <c r="A1023" s="69"/>
      <c r="B1023" s="45"/>
      <c r="C1023" s="45"/>
      <c r="D1023" s="45"/>
      <c r="E1023" s="45"/>
      <c r="F1023" s="45"/>
      <c r="G1023" s="45"/>
      <c r="H1023" s="45"/>
      <c r="I1023" s="45"/>
    </row>
    <row r="1024" spans="1:9" x14ac:dyDescent="0.25">
      <c r="A1024" s="69"/>
      <c r="B1024" s="45"/>
      <c r="C1024" s="45"/>
      <c r="D1024" s="45"/>
      <c r="E1024" s="45"/>
      <c r="F1024" s="45"/>
      <c r="G1024" s="45"/>
      <c r="H1024" s="45"/>
      <c r="I1024" s="45"/>
    </row>
    <row r="1025" spans="1:9" x14ac:dyDescent="0.25">
      <c r="A1025" s="69"/>
      <c r="B1025" s="45"/>
      <c r="C1025" s="45"/>
      <c r="D1025" s="45"/>
      <c r="E1025" s="45"/>
      <c r="F1025" s="45"/>
      <c r="G1025" s="45"/>
      <c r="H1025" s="45"/>
      <c r="I1025" s="45"/>
    </row>
    <row r="1026" spans="1:9" x14ac:dyDescent="0.25">
      <c r="A1026" s="69"/>
      <c r="B1026" s="45"/>
      <c r="C1026" s="45"/>
      <c r="D1026" s="45"/>
      <c r="E1026" s="45"/>
      <c r="F1026" s="45"/>
      <c r="G1026" s="45"/>
      <c r="H1026" s="45"/>
      <c r="I1026" s="45"/>
    </row>
    <row r="1027" spans="1:9" x14ac:dyDescent="0.25">
      <c r="A1027" s="69"/>
      <c r="B1027" s="45"/>
      <c r="C1027" s="45"/>
      <c r="D1027" s="45"/>
      <c r="E1027" s="45"/>
      <c r="F1027" s="45"/>
      <c r="G1027" s="45"/>
      <c r="H1027" s="45"/>
      <c r="I1027" s="45"/>
    </row>
    <row r="1028" spans="1:9" x14ac:dyDescent="0.25">
      <c r="A1028" s="69"/>
      <c r="B1028" s="45"/>
      <c r="C1028" s="45"/>
      <c r="D1028" s="45"/>
      <c r="E1028" s="45"/>
      <c r="F1028" s="45"/>
      <c r="G1028" s="45"/>
      <c r="H1028" s="45"/>
      <c r="I1028" s="45"/>
    </row>
    <row r="1029" spans="1:9" x14ac:dyDescent="0.25">
      <c r="A1029" s="69"/>
      <c r="B1029" s="45"/>
      <c r="C1029" s="45"/>
      <c r="D1029" s="45"/>
      <c r="E1029" s="45"/>
      <c r="F1029" s="45"/>
      <c r="G1029" s="45"/>
      <c r="H1029" s="45"/>
      <c r="I1029" s="45"/>
    </row>
    <row r="1030" spans="1:9" x14ac:dyDescent="0.25">
      <c r="A1030" s="69"/>
      <c r="B1030" s="45"/>
      <c r="C1030" s="45"/>
      <c r="D1030" s="45"/>
      <c r="E1030" s="45"/>
      <c r="F1030" s="45"/>
      <c r="G1030" s="45"/>
      <c r="H1030" s="45"/>
      <c r="I1030" s="45"/>
    </row>
    <row r="1031" spans="1:9" x14ac:dyDescent="0.25">
      <c r="A1031" s="69"/>
      <c r="B1031" s="45"/>
      <c r="C1031" s="45"/>
      <c r="D1031" s="45"/>
      <c r="E1031" s="45"/>
      <c r="F1031" s="45"/>
      <c r="G1031" s="45"/>
      <c r="H1031" s="45"/>
      <c r="I1031" s="45"/>
    </row>
    <row r="1032" spans="1:9" x14ac:dyDescent="0.25">
      <c r="A1032" s="69"/>
      <c r="B1032" s="45"/>
      <c r="C1032" s="45"/>
      <c r="D1032" s="45"/>
      <c r="E1032" s="45"/>
      <c r="F1032" s="45"/>
      <c r="G1032" s="45"/>
      <c r="H1032" s="45"/>
      <c r="I1032" s="45"/>
    </row>
    <row r="1033" spans="1:9" x14ac:dyDescent="0.25">
      <c r="A1033" s="69"/>
      <c r="B1033" s="45"/>
      <c r="C1033" s="45"/>
      <c r="D1033" s="45"/>
      <c r="E1033" s="45"/>
      <c r="F1033" s="45"/>
      <c r="G1033" s="45"/>
      <c r="H1033" s="45"/>
      <c r="I1033" s="45"/>
    </row>
    <row r="1034" spans="1:9" x14ac:dyDescent="0.25">
      <c r="A1034" s="69"/>
      <c r="B1034" s="45"/>
      <c r="C1034" s="45"/>
      <c r="D1034" s="45"/>
      <c r="E1034" s="45"/>
      <c r="F1034" s="45"/>
      <c r="G1034" s="45"/>
      <c r="H1034" s="45"/>
      <c r="I1034" s="45"/>
    </row>
    <row r="1035" spans="1:9" x14ac:dyDescent="0.25">
      <c r="A1035" s="69"/>
      <c r="B1035" s="45"/>
      <c r="C1035" s="45"/>
      <c r="D1035" s="45"/>
      <c r="E1035" s="45"/>
      <c r="F1035" s="45"/>
      <c r="G1035" s="45"/>
      <c r="H1035" s="45"/>
      <c r="I1035" s="45"/>
    </row>
    <row r="1036" spans="1:9" x14ac:dyDescent="0.25">
      <c r="A1036" s="70"/>
      <c r="B1036" s="45"/>
      <c r="C1036" s="45"/>
      <c r="D1036" s="45"/>
      <c r="E1036" s="45"/>
      <c r="F1036" s="45"/>
      <c r="G1036" s="45"/>
      <c r="H1036" s="45"/>
      <c r="I1036" s="45"/>
    </row>
    <row r="1037" spans="1:9" x14ac:dyDescent="0.25">
      <c r="A1037" s="69"/>
      <c r="B1037" s="45"/>
      <c r="C1037" s="45"/>
      <c r="D1037" s="45"/>
      <c r="E1037" s="45"/>
      <c r="F1037" s="45"/>
      <c r="G1037" s="45"/>
      <c r="H1037" s="45"/>
      <c r="I1037" s="45"/>
    </row>
    <row r="1038" spans="1:9" x14ac:dyDescent="0.25">
      <c r="A1038" s="69"/>
      <c r="B1038" s="45"/>
      <c r="C1038" s="45"/>
      <c r="D1038" s="45"/>
      <c r="E1038" s="45"/>
      <c r="F1038" s="45"/>
      <c r="G1038" s="45"/>
      <c r="H1038" s="45"/>
      <c r="I1038" s="45"/>
    </row>
    <row r="1039" spans="1:9" x14ac:dyDescent="0.25">
      <c r="A1039" s="69"/>
      <c r="B1039" s="45"/>
      <c r="C1039" s="45"/>
      <c r="D1039" s="45"/>
      <c r="E1039" s="45"/>
      <c r="F1039" s="45"/>
      <c r="G1039" s="45"/>
      <c r="H1039" s="45"/>
      <c r="I1039" s="45"/>
    </row>
    <row r="1040" spans="1:9" x14ac:dyDescent="0.25">
      <c r="A1040" s="69"/>
      <c r="B1040" s="45"/>
      <c r="C1040" s="45"/>
      <c r="D1040" s="45"/>
      <c r="E1040" s="45"/>
      <c r="F1040" s="45"/>
      <c r="G1040" s="45"/>
      <c r="H1040" s="45"/>
      <c r="I1040" s="45"/>
    </row>
    <row r="1041" spans="1:9" x14ac:dyDescent="0.25">
      <c r="A1041" s="69"/>
      <c r="B1041" s="45"/>
      <c r="C1041" s="45"/>
      <c r="D1041" s="45"/>
      <c r="E1041" s="45"/>
      <c r="F1041" s="45"/>
      <c r="G1041" s="45"/>
      <c r="H1041" s="45"/>
      <c r="I1041" s="45"/>
    </row>
    <row r="1042" spans="1:9" x14ac:dyDescent="0.25">
      <c r="A1042" s="69"/>
      <c r="B1042" s="45"/>
      <c r="C1042" s="45"/>
      <c r="D1042" s="45"/>
      <c r="E1042" s="45"/>
      <c r="F1042" s="45"/>
      <c r="G1042" s="45"/>
      <c r="H1042" s="45"/>
      <c r="I1042" s="45"/>
    </row>
    <row r="1043" spans="1:9" x14ac:dyDescent="0.25">
      <c r="A1043" s="69"/>
      <c r="B1043" s="45"/>
      <c r="C1043" s="45"/>
      <c r="D1043" s="45"/>
      <c r="E1043" s="45"/>
      <c r="F1043" s="45"/>
      <c r="G1043" s="45"/>
      <c r="H1043" s="45"/>
      <c r="I1043" s="45"/>
    </row>
    <row r="1044" spans="1:9" x14ac:dyDescent="0.25">
      <c r="A1044" s="69"/>
      <c r="B1044" s="45"/>
      <c r="C1044" s="45"/>
      <c r="D1044" s="45"/>
      <c r="E1044" s="45"/>
      <c r="F1044" s="45"/>
      <c r="G1044" s="45"/>
      <c r="H1044" s="45"/>
      <c r="I1044" s="45"/>
    </row>
    <row r="1045" spans="1:9" x14ac:dyDescent="0.25">
      <c r="A1045" s="69"/>
      <c r="B1045" s="45"/>
      <c r="C1045" s="45"/>
      <c r="D1045" s="45"/>
      <c r="E1045" s="45"/>
      <c r="F1045" s="45"/>
      <c r="G1045" s="45"/>
      <c r="H1045" s="45"/>
      <c r="I1045" s="45"/>
    </row>
    <row r="1046" spans="1:9" x14ac:dyDescent="0.25">
      <c r="A1046" s="69"/>
      <c r="B1046" s="45"/>
      <c r="C1046" s="45"/>
      <c r="D1046" s="45"/>
      <c r="E1046" s="45"/>
      <c r="F1046" s="45"/>
      <c r="G1046" s="45"/>
      <c r="H1046" s="45"/>
      <c r="I1046" s="45"/>
    </row>
    <row r="1047" spans="1:9" x14ac:dyDescent="0.25">
      <c r="A1047" s="69"/>
      <c r="B1047" s="45"/>
      <c r="C1047" s="45"/>
      <c r="D1047" s="45"/>
      <c r="E1047" s="45"/>
      <c r="F1047" s="45"/>
      <c r="G1047" s="45"/>
      <c r="H1047" s="45"/>
      <c r="I1047" s="45"/>
    </row>
    <row r="1048" spans="1:9" x14ac:dyDescent="0.25">
      <c r="A1048" s="69"/>
      <c r="B1048" s="45"/>
      <c r="C1048" s="45"/>
      <c r="D1048" s="45"/>
      <c r="E1048" s="45"/>
      <c r="F1048" s="45"/>
      <c r="G1048" s="45"/>
      <c r="H1048" s="45"/>
      <c r="I1048" s="45"/>
    </row>
    <row r="1049" spans="1:9" x14ac:dyDescent="0.25">
      <c r="A1049" s="69"/>
      <c r="B1049" s="45"/>
      <c r="C1049" s="45"/>
      <c r="D1049" s="45"/>
      <c r="E1049" s="45"/>
      <c r="F1049" s="45"/>
      <c r="G1049" s="45"/>
      <c r="H1049" s="45"/>
      <c r="I1049" s="45"/>
    </row>
    <row r="1050" spans="1:9" x14ac:dyDescent="0.25">
      <c r="A1050" s="69"/>
      <c r="B1050" s="45"/>
      <c r="C1050" s="45"/>
      <c r="D1050" s="45"/>
      <c r="E1050" s="45"/>
      <c r="F1050" s="45"/>
      <c r="G1050" s="45"/>
      <c r="H1050" s="45"/>
      <c r="I1050" s="45"/>
    </row>
    <row r="1051" spans="1:9" x14ac:dyDescent="0.25">
      <c r="A1051" s="69"/>
      <c r="B1051" s="45"/>
      <c r="C1051" s="45"/>
      <c r="D1051" s="45"/>
      <c r="E1051" s="45"/>
      <c r="F1051" s="45"/>
      <c r="G1051" s="45"/>
      <c r="H1051" s="45"/>
      <c r="I1051" s="45"/>
    </row>
    <row r="1052" spans="1:9" x14ac:dyDescent="0.25">
      <c r="A1052" s="69"/>
      <c r="B1052" s="45"/>
      <c r="C1052" s="45"/>
      <c r="D1052" s="45"/>
      <c r="E1052" s="45"/>
      <c r="F1052" s="45"/>
      <c r="G1052" s="45"/>
      <c r="H1052" s="45"/>
      <c r="I1052" s="45"/>
    </row>
    <row r="1053" spans="1:9" x14ac:dyDescent="0.25">
      <c r="A1053" s="69"/>
      <c r="B1053" s="45"/>
      <c r="C1053" s="45"/>
      <c r="D1053" s="45"/>
      <c r="E1053" s="45"/>
      <c r="F1053" s="45"/>
      <c r="G1053" s="45"/>
      <c r="H1053" s="45"/>
      <c r="I1053" s="45"/>
    </row>
    <row r="1054" spans="1:9" x14ac:dyDescent="0.25">
      <c r="A1054" s="70"/>
      <c r="B1054" s="45"/>
      <c r="C1054" s="45"/>
      <c r="D1054" s="45"/>
      <c r="E1054" s="45"/>
      <c r="F1054" s="45"/>
      <c r="G1054" s="45"/>
      <c r="H1054" s="45"/>
      <c r="I1054" s="45"/>
    </row>
    <row r="1055" spans="1:9" x14ac:dyDescent="0.25">
      <c r="A1055" s="69"/>
      <c r="B1055" s="45"/>
      <c r="C1055" s="45"/>
      <c r="D1055" s="45"/>
      <c r="E1055" s="45"/>
      <c r="F1055" s="45"/>
      <c r="G1055" s="45"/>
      <c r="H1055" s="45"/>
      <c r="I1055" s="45"/>
    </row>
    <row r="1056" spans="1:9" x14ac:dyDescent="0.25">
      <c r="A1056" s="69"/>
      <c r="B1056" s="45"/>
      <c r="C1056" s="45"/>
      <c r="D1056" s="45"/>
      <c r="E1056" s="45"/>
      <c r="F1056" s="45"/>
      <c r="G1056" s="45"/>
      <c r="H1056" s="45"/>
      <c r="I1056" s="45"/>
    </row>
    <row r="1057" spans="1:9" x14ac:dyDescent="0.25">
      <c r="A1057" s="69"/>
      <c r="B1057" s="45"/>
      <c r="C1057" s="45"/>
      <c r="D1057" s="45"/>
      <c r="E1057" s="45"/>
      <c r="F1057" s="45"/>
      <c r="G1057" s="45"/>
      <c r="H1057" s="45"/>
      <c r="I1057" s="45"/>
    </row>
    <row r="1058" spans="1:9" x14ac:dyDescent="0.25">
      <c r="A1058" s="69"/>
      <c r="B1058" s="45"/>
      <c r="C1058" s="45"/>
      <c r="D1058" s="45"/>
      <c r="E1058" s="45"/>
      <c r="F1058" s="45"/>
      <c r="G1058" s="45"/>
      <c r="H1058" s="45"/>
      <c r="I1058" s="45"/>
    </row>
    <row r="1059" spans="1:9" x14ac:dyDescent="0.25">
      <c r="A1059" s="69"/>
      <c r="B1059" s="45"/>
      <c r="C1059" s="45"/>
      <c r="D1059" s="45"/>
      <c r="E1059" s="45"/>
      <c r="F1059" s="45"/>
      <c r="G1059" s="45"/>
      <c r="H1059" s="45"/>
      <c r="I1059" s="45"/>
    </row>
    <row r="1060" spans="1:9" x14ac:dyDescent="0.25">
      <c r="A1060" s="69"/>
      <c r="B1060" s="45"/>
      <c r="C1060" s="45"/>
      <c r="D1060" s="45"/>
      <c r="E1060" s="45"/>
      <c r="F1060" s="45"/>
      <c r="G1060" s="45"/>
      <c r="H1060" s="45"/>
      <c r="I1060" s="45"/>
    </row>
    <row r="1061" spans="1:9" x14ac:dyDescent="0.25">
      <c r="A1061" s="69"/>
      <c r="B1061" s="45"/>
      <c r="C1061" s="45"/>
      <c r="D1061" s="45"/>
      <c r="E1061" s="45"/>
      <c r="F1061" s="45"/>
      <c r="G1061" s="45"/>
      <c r="H1061" s="45"/>
      <c r="I1061" s="45"/>
    </row>
    <row r="1062" spans="1:9" x14ac:dyDescent="0.25">
      <c r="A1062" s="69"/>
      <c r="B1062" s="45"/>
      <c r="C1062" s="45"/>
      <c r="D1062" s="45"/>
      <c r="E1062" s="45"/>
      <c r="F1062" s="45"/>
      <c r="G1062" s="45"/>
      <c r="H1062" s="45"/>
      <c r="I1062" s="45"/>
    </row>
    <row r="1063" spans="1:9" x14ac:dyDescent="0.25">
      <c r="A1063" s="69"/>
      <c r="B1063" s="45"/>
      <c r="C1063" s="45"/>
      <c r="D1063" s="45"/>
      <c r="E1063" s="45"/>
      <c r="F1063" s="45"/>
      <c r="G1063" s="45"/>
      <c r="H1063" s="45"/>
      <c r="I1063" s="45"/>
    </row>
    <row r="1064" spans="1:9" x14ac:dyDescent="0.25">
      <c r="A1064" s="69"/>
      <c r="B1064" s="45"/>
      <c r="C1064" s="45"/>
      <c r="D1064" s="45"/>
      <c r="E1064" s="45"/>
      <c r="F1064" s="45"/>
      <c r="G1064" s="45"/>
      <c r="H1064" s="45"/>
      <c r="I1064" s="45"/>
    </row>
    <row r="1065" spans="1:9" x14ac:dyDescent="0.25">
      <c r="A1065" s="69"/>
      <c r="B1065" s="45"/>
      <c r="C1065" s="45"/>
      <c r="D1065" s="45"/>
      <c r="E1065" s="45"/>
      <c r="F1065" s="45"/>
      <c r="G1065" s="45"/>
      <c r="H1065" s="45"/>
      <c r="I1065" s="45"/>
    </row>
    <row r="1066" spans="1:9" x14ac:dyDescent="0.25">
      <c r="A1066" s="69"/>
      <c r="B1066" s="45"/>
      <c r="C1066" s="45"/>
      <c r="D1066" s="45"/>
      <c r="E1066" s="45"/>
      <c r="F1066" s="45"/>
      <c r="G1066" s="45"/>
      <c r="H1066" s="45"/>
      <c r="I1066" s="45"/>
    </row>
    <row r="1067" spans="1:9" x14ac:dyDescent="0.25">
      <c r="A1067" s="69"/>
      <c r="B1067" s="45"/>
      <c r="C1067" s="45"/>
      <c r="D1067" s="45"/>
      <c r="E1067" s="45"/>
      <c r="F1067" s="45"/>
      <c r="G1067" s="45"/>
      <c r="H1067" s="45"/>
      <c r="I1067" s="45"/>
    </row>
    <row r="1068" spans="1:9" x14ac:dyDescent="0.25">
      <c r="A1068" s="69"/>
      <c r="B1068" s="45"/>
      <c r="C1068" s="45"/>
      <c r="D1068" s="45"/>
      <c r="E1068" s="45"/>
      <c r="F1068" s="45"/>
      <c r="G1068" s="45"/>
      <c r="H1068" s="45"/>
      <c r="I1068" s="45"/>
    </row>
    <row r="1069" spans="1:9" x14ac:dyDescent="0.25">
      <c r="A1069" s="69"/>
      <c r="B1069" s="45"/>
      <c r="C1069" s="45"/>
      <c r="D1069" s="45"/>
      <c r="E1069" s="45"/>
      <c r="F1069" s="45"/>
      <c r="G1069" s="45"/>
      <c r="H1069" s="45"/>
      <c r="I1069" s="45"/>
    </row>
    <row r="1070" spans="1:9" x14ac:dyDescent="0.25">
      <c r="A1070" s="69"/>
      <c r="B1070" s="45"/>
      <c r="C1070" s="45"/>
      <c r="D1070" s="45"/>
      <c r="E1070" s="45"/>
      <c r="F1070" s="45"/>
      <c r="G1070" s="45"/>
      <c r="H1070" s="45"/>
      <c r="I1070" s="45"/>
    </row>
    <row r="1071" spans="1:9" x14ac:dyDescent="0.25">
      <c r="A1071" s="69"/>
      <c r="B1071" s="45"/>
      <c r="C1071" s="45"/>
      <c r="D1071" s="45"/>
      <c r="E1071" s="45"/>
      <c r="F1071" s="45"/>
      <c r="G1071" s="45"/>
      <c r="H1071" s="45"/>
      <c r="I1071" s="45"/>
    </row>
    <row r="1072" spans="1:9" x14ac:dyDescent="0.25">
      <c r="A1072" s="70"/>
      <c r="B1072" s="45"/>
      <c r="C1072" s="45"/>
      <c r="D1072" s="45"/>
      <c r="E1072" s="45"/>
      <c r="F1072" s="45"/>
      <c r="G1072" s="45"/>
      <c r="H1072" s="45"/>
      <c r="I1072" s="45"/>
    </row>
    <row r="1073" spans="1:9" x14ac:dyDescent="0.25">
      <c r="A1073" s="69"/>
      <c r="B1073" s="45"/>
      <c r="C1073" s="45"/>
      <c r="D1073" s="45"/>
      <c r="E1073" s="45"/>
      <c r="F1073" s="45"/>
      <c r="G1073" s="45"/>
      <c r="H1073" s="45"/>
      <c r="I1073" s="45"/>
    </row>
    <row r="1074" spans="1:9" x14ac:dyDescent="0.25">
      <c r="A1074" s="69"/>
      <c r="B1074" s="45"/>
      <c r="C1074" s="45"/>
      <c r="D1074" s="45"/>
      <c r="E1074" s="45"/>
      <c r="F1074" s="45"/>
      <c r="G1074" s="45"/>
      <c r="H1074" s="45"/>
      <c r="I1074" s="45"/>
    </row>
    <row r="1075" spans="1:9" x14ac:dyDescent="0.25">
      <c r="A1075" s="69"/>
      <c r="B1075" s="45"/>
      <c r="C1075" s="45"/>
      <c r="D1075" s="45"/>
      <c r="E1075" s="45"/>
      <c r="F1075" s="45"/>
      <c r="G1075" s="45"/>
      <c r="H1075" s="45"/>
      <c r="I1075" s="45"/>
    </row>
    <row r="1076" spans="1:9" x14ac:dyDescent="0.25">
      <c r="A1076" s="69"/>
      <c r="B1076" s="45"/>
      <c r="C1076" s="45"/>
      <c r="D1076" s="45"/>
      <c r="E1076" s="45"/>
      <c r="F1076" s="45"/>
      <c r="G1076" s="45"/>
      <c r="H1076" s="45"/>
      <c r="I1076" s="45"/>
    </row>
    <row r="1077" spans="1:9" x14ac:dyDescent="0.25">
      <c r="A1077" s="69"/>
      <c r="B1077" s="45"/>
      <c r="C1077" s="45"/>
      <c r="D1077" s="45"/>
      <c r="E1077" s="45"/>
      <c r="F1077" s="45"/>
      <c r="G1077" s="45"/>
      <c r="H1077" s="45"/>
      <c r="I1077" s="45"/>
    </row>
    <row r="1078" spans="1:9" x14ac:dyDescent="0.25">
      <c r="A1078" s="69"/>
      <c r="B1078" s="45"/>
      <c r="C1078" s="45"/>
      <c r="D1078" s="45"/>
      <c r="E1078" s="45"/>
      <c r="F1078" s="45"/>
      <c r="G1078" s="45"/>
      <c r="H1078" s="45"/>
      <c r="I1078" s="45"/>
    </row>
    <row r="1079" spans="1:9" x14ac:dyDescent="0.25">
      <c r="A1079" s="69"/>
      <c r="B1079" s="45"/>
      <c r="C1079" s="45"/>
      <c r="D1079" s="45"/>
      <c r="E1079" s="45"/>
      <c r="F1079" s="45"/>
      <c r="G1079" s="45"/>
      <c r="H1079" s="45"/>
      <c r="I1079" s="45"/>
    </row>
    <row r="1080" spans="1:9" x14ac:dyDescent="0.25">
      <c r="A1080" s="69"/>
      <c r="B1080" s="45"/>
      <c r="C1080" s="45"/>
      <c r="D1080" s="45"/>
      <c r="E1080" s="45"/>
      <c r="F1080" s="45"/>
      <c r="G1080" s="45"/>
      <c r="H1080" s="45"/>
      <c r="I1080" s="45"/>
    </row>
    <row r="1081" spans="1:9" x14ac:dyDescent="0.25">
      <c r="A1081" s="69"/>
      <c r="B1081" s="45"/>
      <c r="C1081" s="45"/>
      <c r="D1081" s="45"/>
      <c r="E1081" s="45"/>
      <c r="F1081" s="45"/>
      <c r="G1081" s="45"/>
      <c r="H1081" s="45"/>
      <c r="I1081" s="45"/>
    </row>
    <row r="1082" spans="1:9" x14ac:dyDescent="0.25">
      <c r="A1082" s="69"/>
      <c r="B1082" s="45"/>
      <c r="C1082" s="45"/>
      <c r="D1082" s="45"/>
      <c r="E1082" s="45"/>
      <c r="F1082" s="45"/>
      <c r="G1082" s="45"/>
      <c r="H1082" s="45"/>
      <c r="I1082" s="45"/>
    </row>
    <row r="1083" spans="1:9" x14ac:dyDescent="0.25">
      <c r="A1083" s="69"/>
      <c r="B1083" s="45"/>
      <c r="C1083" s="45"/>
      <c r="D1083" s="45"/>
      <c r="E1083" s="45"/>
      <c r="F1083" s="45"/>
      <c r="G1083" s="45"/>
      <c r="H1083" s="45"/>
      <c r="I1083" s="45"/>
    </row>
    <row r="1084" spans="1:9" x14ac:dyDescent="0.25">
      <c r="A1084" s="69"/>
      <c r="B1084" s="45"/>
      <c r="C1084" s="45"/>
      <c r="D1084" s="45"/>
      <c r="E1084" s="45"/>
      <c r="F1084" s="45"/>
      <c r="G1084" s="45"/>
      <c r="H1084" s="45"/>
      <c r="I1084" s="45"/>
    </row>
    <row r="1085" spans="1:9" x14ac:dyDescent="0.25">
      <c r="A1085" s="69"/>
      <c r="B1085" s="45"/>
      <c r="C1085" s="45"/>
      <c r="D1085" s="45"/>
      <c r="E1085" s="45"/>
      <c r="F1085" s="45"/>
      <c r="G1085" s="45"/>
      <c r="H1085" s="45"/>
      <c r="I1085" s="45"/>
    </row>
    <row r="1086" spans="1:9" x14ac:dyDescent="0.25">
      <c r="A1086" s="69"/>
      <c r="B1086" s="45"/>
      <c r="C1086" s="45"/>
      <c r="D1086" s="45"/>
      <c r="E1086" s="45"/>
      <c r="F1086" s="45"/>
      <c r="G1086" s="45"/>
      <c r="H1086" s="45"/>
      <c r="I1086" s="45"/>
    </row>
    <row r="1087" spans="1:9" x14ac:dyDescent="0.25">
      <c r="A1087" s="69"/>
      <c r="B1087" s="45"/>
      <c r="C1087" s="45"/>
      <c r="D1087" s="45"/>
      <c r="E1087" s="45"/>
      <c r="F1087" s="45"/>
      <c r="G1087" s="45"/>
      <c r="H1087" s="45"/>
      <c r="I1087" s="45"/>
    </row>
    <row r="1088" spans="1:9" x14ac:dyDescent="0.25">
      <c r="A1088" s="69"/>
      <c r="B1088" s="45"/>
      <c r="C1088" s="45"/>
      <c r="D1088" s="45"/>
      <c r="E1088" s="45"/>
      <c r="F1088" s="45"/>
      <c r="G1088" s="45"/>
      <c r="H1088" s="45"/>
      <c r="I1088" s="45"/>
    </row>
    <row r="1089" spans="1:9" x14ac:dyDescent="0.25">
      <c r="A1089" s="69"/>
      <c r="B1089" s="45"/>
      <c r="C1089" s="45"/>
      <c r="D1089" s="45"/>
      <c r="E1089" s="45"/>
      <c r="F1089" s="45"/>
      <c r="G1089" s="45"/>
      <c r="H1089" s="45"/>
      <c r="I1089" s="45"/>
    </row>
    <row r="1090" spans="1:9" x14ac:dyDescent="0.25">
      <c r="A1090" s="70"/>
      <c r="B1090" s="45"/>
      <c r="C1090" s="45"/>
      <c r="D1090" s="45"/>
      <c r="E1090" s="45"/>
      <c r="F1090" s="45"/>
      <c r="G1090" s="45"/>
      <c r="H1090" s="45"/>
      <c r="I1090" s="45"/>
    </row>
    <row r="1091" spans="1:9" x14ac:dyDescent="0.25">
      <c r="A1091" s="69"/>
      <c r="B1091" s="45"/>
      <c r="C1091" s="45"/>
      <c r="D1091" s="45"/>
      <c r="E1091" s="45"/>
      <c r="F1091" s="45"/>
      <c r="G1091" s="45"/>
      <c r="H1091" s="45"/>
      <c r="I1091" s="45"/>
    </row>
    <row r="1092" spans="1:9" x14ac:dyDescent="0.25">
      <c r="A1092" s="69"/>
      <c r="B1092" s="45"/>
      <c r="C1092" s="45"/>
      <c r="D1092" s="45"/>
      <c r="E1092" s="45"/>
      <c r="F1092" s="45"/>
      <c r="G1092" s="45"/>
      <c r="H1092" s="45"/>
      <c r="I1092" s="45"/>
    </row>
    <row r="1093" spans="1:9" x14ac:dyDescent="0.25">
      <c r="A1093" s="69"/>
      <c r="B1093" s="45"/>
      <c r="C1093" s="45"/>
      <c r="D1093" s="45"/>
      <c r="E1093" s="45"/>
      <c r="F1093" s="45"/>
      <c r="G1093" s="45"/>
      <c r="H1093" s="45"/>
      <c r="I1093" s="45"/>
    </row>
    <row r="1094" spans="1:9" x14ac:dyDescent="0.25">
      <c r="A1094" s="69"/>
      <c r="B1094" s="45"/>
      <c r="C1094" s="45"/>
      <c r="D1094" s="45"/>
      <c r="E1094" s="45"/>
      <c r="F1094" s="45"/>
      <c r="G1094" s="45"/>
      <c r="H1094" s="45"/>
      <c r="I1094" s="45"/>
    </row>
    <row r="1095" spans="1:9" x14ac:dyDescent="0.25">
      <c r="A1095" s="69"/>
      <c r="B1095" s="45"/>
      <c r="C1095" s="45"/>
      <c r="D1095" s="45"/>
      <c r="E1095" s="45"/>
      <c r="F1095" s="45"/>
      <c r="G1095" s="45"/>
      <c r="H1095" s="45"/>
      <c r="I1095" s="45"/>
    </row>
    <row r="1096" spans="1:9" x14ac:dyDescent="0.25">
      <c r="A1096" s="69"/>
      <c r="B1096" s="45"/>
      <c r="C1096" s="45"/>
      <c r="D1096" s="45"/>
      <c r="E1096" s="45"/>
      <c r="F1096" s="45"/>
      <c r="G1096" s="45"/>
      <c r="H1096" s="45"/>
      <c r="I1096" s="45"/>
    </row>
    <row r="1097" spans="1:9" x14ac:dyDescent="0.25">
      <c r="A1097" s="69"/>
      <c r="B1097" s="45"/>
      <c r="C1097" s="45"/>
      <c r="D1097" s="45"/>
      <c r="E1097" s="45"/>
      <c r="F1097" s="45"/>
      <c r="G1097" s="45"/>
      <c r="H1097" s="45"/>
      <c r="I1097" s="45"/>
    </row>
    <row r="1098" spans="1:9" x14ac:dyDescent="0.25">
      <c r="A1098" s="69"/>
      <c r="B1098" s="45"/>
      <c r="C1098" s="45"/>
      <c r="D1098" s="45"/>
      <c r="E1098" s="45"/>
      <c r="F1098" s="45"/>
      <c r="G1098" s="45"/>
      <c r="H1098" s="45"/>
      <c r="I1098" s="45"/>
    </row>
    <row r="1099" spans="1:9" x14ac:dyDescent="0.25">
      <c r="A1099" s="69"/>
      <c r="B1099" s="45"/>
      <c r="C1099" s="45"/>
      <c r="D1099" s="45"/>
      <c r="E1099" s="45"/>
      <c r="F1099" s="45"/>
      <c r="G1099" s="45"/>
      <c r="H1099" s="45"/>
      <c r="I1099" s="45"/>
    </row>
    <row r="1100" spans="1:9" x14ac:dyDescent="0.25">
      <c r="A1100" s="69"/>
      <c r="B1100" s="45"/>
      <c r="C1100" s="45"/>
      <c r="D1100" s="45"/>
      <c r="E1100" s="45"/>
      <c r="F1100" s="45"/>
      <c r="G1100" s="45"/>
      <c r="H1100" s="45"/>
      <c r="I1100" s="45"/>
    </row>
    <row r="1101" spans="1:9" x14ac:dyDescent="0.25">
      <c r="A1101" s="69"/>
      <c r="B1101" s="45"/>
      <c r="C1101" s="45"/>
      <c r="D1101" s="45"/>
      <c r="E1101" s="45"/>
      <c r="F1101" s="45"/>
      <c r="G1101" s="45"/>
      <c r="H1101" s="45"/>
      <c r="I1101" s="45"/>
    </row>
    <row r="1102" spans="1:9" x14ac:dyDescent="0.25">
      <c r="A1102" s="69"/>
      <c r="B1102" s="45"/>
      <c r="C1102" s="45"/>
      <c r="D1102" s="45"/>
      <c r="E1102" s="45"/>
      <c r="F1102" s="45"/>
      <c r="G1102" s="45"/>
      <c r="H1102" s="45"/>
      <c r="I1102" s="45"/>
    </row>
    <row r="1103" spans="1:9" x14ac:dyDescent="0.25">
      <c r="A1103" s="69"/>
      <c r="B1103" s="45"/>
      <c r="C1103" s="45"/>
      <c r="D1103" s="45"/>
      <c r="E1103" s="45"/>
      <c r="F1103" s="45"/>
      <c r="G1103" s="45"/>
      <c r="H1103" s="45"/>
      <c r="I1103" s="45"/>
    </row>
    <row r="1104" spans="1:9" x14ac:dyDescent="0.25">
      <c r="A1104" s="69"/>
      <c r="B1104" s="45"/>
      <c r="C1104" s="45"/>
      <c r="D1104" s="45"/>
      <c r="E1104" s="45"/>
      <c r="F1104" s="45"/>
      <c r="G1104" s="45"/>
      <c r="H1104" s="45"/>
      <c r="I1104" s="45"/>
    </row>
    <row r="1105" spans="1:9" x14ac:dyDescent="0.25">
      <c r="A1105" s="69"/>
      <c r="B1105" s="45"/>
      <c r="C1105" s="45"/>
      <c r="D1105" s="45"/>
      <c r="E1105" s="45"/>
      <c r="F1105" s="45"/>
      <c r="G1105" s="45"/>
      <c r="H1105" s="45"/>
      <c r="I1105" s="45"/>
    </row>
    <row r="1106" spans="1:9" x14ac:dyDescent="0.25">
      <c r="A1106" s="69"/>
      <c r="B1106" s="45"/>
      <c r="C1106" s="45"/>
      <c r="D1106" s="45"/>
      <c r="E1106" s="45"/>
      <c r="F1106" s="45"/>
      <c r="G1106" s="45"/>
      <c r="H1106" s="45"/>
      <c r="I1106" s="45"/>
    </row>
    <row r="1107" spans="1:9" x14ac:dyDescent="0.25">
      <c r="A1107" s="69"/>
      <c r="B1107" s="45"/>
      <c r="C1107" s="45"/>
      <c r="D1107" s="45"/>
      <c r="E1107" s="45"/>
      <c r="F1107" s="45"/>
      <c r="G1107" s="45"/>
      <c r="H1107" s="45"/>
      <c r="I1107" s="45"/>
    </row>
    <row r="1108" spans="1:9" x14ac:dyDescent="0.25">
      <c r="A1108" s="70"/>
      <c r="B1108" s="45"/>
      <c r="C1108" s="45"/>
      <c r="D1108" s="45"/>
      <c r="E1108" s="45"/>
      <c r="F1108" s="45"/>
      <c r="G1108" s="45"/>
      <c r="H1108" s="45"/>
      <c r="I1108" s="45"/>
    </row>
    <row r="1109" spans="1:9" x14ac:dyDescent="0.25">
      <c r="A1109" s="69"/>
      <c r="B1109" s="45"/>
      <c r="C1109" s="45"/>
      <c r="D1109" s="45"/>
      <c r="E1109" s="45"/>
      <c r="F1109" s="45"/>
      <c r="G1109" s="45"/>
      <c r="H1109" s="45"/>
      <c r="I1109" s="45"/>
    </row>
    <row r="1110" spans="1:9" x14ac:dyDescent="0.25">
      <c r="A1110" s="69"/>
      <c r="B1110" s="45"/>
      <c r="C1110" s="45"/>
      <c r="D1110" s="45"/>
      <c r="E1110" s="45"/>
      <c r="F1110" s="45"/>
      <c r="G1110" s="45"/>
      <c r="H1110" s="45"/>
      <c r="I1110" s="45"/>
    </row>
    <row r="1111" spans="1:9" x14ac:dyDescent="0.25">
      <c r="A1111" s="69"/>
      <c r="B1111" s="45"/>
      <c r="C1111" s="45"/>
      <c r="D1111" s="45"/>
      <c r="E1111" s="45"/>
      <c r="F1111" s="45"/>
      <c r="G1111" s="45"/>
      <c r="H1111" s="45"/>
      <c r="I1111" s="45"/>
    </row>
    <row r="1112" spans="1:9" x14ac:dyDescent="0.25">
      <c r="A1112" s="69"/>
      <c r="B1112" s="45"/>
      <c r="C1112" s="45"/>
      <c r="D1112" s="45"/>
      <c r="E1112" s="45"/>
      <c r="F1112" s="45"/>
      <c r="G1112" s="45"/>
      <c r="H1112" s="45"/>
      <c r="I1112" s="45"/>
    </row>
    <row r="1113" spans="1:9" x14ac:dyDescent="0.25">
      <c r="A1113" s="69"/>
      <c r="B1113" s="45"/>
      <c r="C1113" s="45"/>
      <c r="D1113" s="45"/>
      <c r="E1113" s="45"/>
      <c r="F1113" s="45"/>
      <c r="G1113" s="45"/>
      <c r="H1113" s="45"/>
      <c r="I1113" s="45"/>
    </row>
    <row r="1114" spans="1:9" x14ac:dyDescent="0.25">
      <c r="A1114" s="69"/>
      <c r="B1114" s="45"/>
      <c r="C1114" s="45"/>
      <c r="D1114" s="45"/>
      <c r="E1114" s="45"/>
      <c r="F1114" s="45"/>
      <c r="G1114" s="45"/>
      <c r="H1114" s="45"/>
      <c r="I1114" s="45"/>
    </row>
    <row r="1115" spans="1:9" x14ac:dyDescent="0.25">
      <c r="A1115" s="69"/>
      <c r="B1115" s="45"/>
      <c r="C1115" s="45"/>
      <c r="D1115" s="45"/>
      <c r="E1115" s="45"/>
      <c r="F1115" s="45"/>
      <c r="G1115" s="45"/>
      <c r="H1115" s="45"/>
      <c r="I1115" s="45"/>
    </row>
    <row r="1116" spans="1:9" x14ac:dyDescent="0.25">
      <c r="A1116" s="69"/>
      <c r="B1116" s="45"/>
      <c r="C1116" s="45"/>
      <c r="D1116" s="45"/>
      <c r="E1116" s="45"/>
      <c r="F1116" s="45"/>
      <c r="G1116" s="45"/>
      <c r="H1116" s="45"/>
      <c r="I1116" s="45"/>
    </row>
    <row r="1117" spans="1:9" x14ac:dyDescent="0.25">
      <c r="A1117" s="69"/>
      <c r="B1117" s="45"/>
      <c r="C1117" s="45"/>
      <c r="D1117" s="45"/>
      <c r="E1117" s="45"/>
      <c r="F1117" s="45"/>
      <c r="G1117" s="45"/>
      <c r="H1117" s="45"/>
      <c r="I1117" s="45"/>
    </row>
    <row r="1118" spans="1:9" x14ac:dyDescent="0.25">
      <c r="A1118" s="69"/>
      <c r="B1118" s="45"/>
      <c r="C1118" s="45"/>
      <c r="D1118" s="45"/>
      <c r="E1118" s="45"/>
      <c r="F1118" s="45"/>
      <c r="G1118" s="45"/>
      <c r="H1118" s="45"/>
      <c r="I1118" s="45"/>
    </row>
    <row r="1119" spans="1:9" x14ac:dyDescent="0.25">
      <c r="A1119" s="69"/>
      <c r="B1119" s="45"/>
      <c r="C1119" s="45"/>
      <c r="D1119" s="45"/>
      <c r="E1119" s="45"/>
      <c r="F1119" s="45"/>
      <c r="G1119" s="45"/>
      <c r="H1119" s="45"/>
      <c r="I1119" s="45"/>
    </row>
    <row r="1120" spans="1:9" x14ac:dyDescent="0.25">
      <c r="A1120" s="69"/>
      <c r="B1120" s="45"/>
      <c r="C1120" s="45"/>
      <c r="D1120" s="45"/>
      <c r="E1120" s="45"/>
      <c r="F1120" s="45"/>
      <c r="G1120" s="45"/>
      <c r="H1120" s="45"/>
      <c r="I1120" s="45"/>
    </row>
    <row r="1121" spans="1:9" x14ac:dyDescent="0.25">
      <c r="A1121" s="69"/>
      <c r="B1121" s="45"/>
      <c r="C1121" s="45"/>
      <c r="D1121" s="45"/>
      <c r="E1121" s="45"/>
      <c r="F1121" s="45"/>
      <c r="G1121" s="45"/>
      <c r="H1121" s="45"/>
      <c r="I1121" s="45"/>
    </row>
    <row r="1122" spans="1:9" x14ac:dyDescent="0.25">
      <c r="A1122" s="69"/>
      <c r="B1122" s="45"/>
      <c r="C1122" s="45"/>
      <c r="D1122" s="45"/>
      <c r="E1122" s="45"/>
      <c r="F1122" s="45"/>
      <c r="G1122" s="45"/>
      <c r="H1122" s="45"/>
      <c r="I1122" s="45"/>
    </row>
    <row r="1123" spans="1:9" x14ac:dyDescent="0.25">
      <c r="A1123" s="69"/>
      <c r="B1123" s="45"/>
      <c r="C1123" s="45"/>
      <c r="D1123" s="45"/>
      <c r="E1123" s="45"/>
      <c r="F1123" s="45"/>
      <c r="G1123" s="45"/>
      <c r="H1123" s="45"/>
      <c r="I1123" s="45"/>
    </row>
    <row r="1124" spans="1:9" x14ac:dyDescent="0.25">
      <c r="A1124" s="69"/>
      <c r="B1124" s="45"/>
      <c r="C1124" s="45"/>
      <c r="D1124" s="45"/>
      <c r="E1124" s="45"/>
      <c r="F1124" s="45"/>
      <c r="G1124" s="45"/>
      <c r="H1124" s="45"/>
      <c r="I1124" s="45"/>
    </row>
    <row r="1125" spans="1:9" x14ac:dyDescent="0.25">
      <c r="A1125" s="69"/>
      <c r="B1125" s="45"/>
      <c r="C1125" s="45"/>
      <c r="D1125" s="45"/>
      <c r="E1125" s="45"/>
      <c r="F1125" s="45"/>
      <c r="G1125" s="45"/>
      <c r="H1125" s="45"/>
      <c r="I1125" s="45"/>
    </row>
    <row r="1126" spans="1:9" x14ac:dyDescent="0.25">
      <c r="A1126" s="70"/>
      <c r="B1126" s="45"/>
      <c r="C1126" s="45"/>
      <c r="D1126" s="45"/>
      <c r="E1126" s="45"/>
      <c r="F1126" s="45"/>
      <c r="G1126" s="45"/>
      <c r="H1126" s="45"/>
      <c r="I1126" s="45"/>
    </row>
    <row r="1127" spans="1:9" x14ac:dyDescent="0.25">
      <c r="A1127" s="69"/>
      <c r="B1127" s="45"/>
      <c r="C1127" s="45"/>
      <c r="D1127" s="45"/>
      <c r="E1127" s="45"/>
      <c r="F1127" s="45"/>
      <c r="G1127" s="45"/>
      <c r="H1127" s="45"/>
      <c r="I1127" s="45"/>
    </row>
    <row r="1128" spans="1:9" x14ac:dyDescent="0.25">
      <c r="A1128" s="69"/>
      <c r="B1128" s="45"/>
      <c r="C1128" s="45"/>
      <c r="D1128" s="45"/>
      <c r="E1128" s="45"/>
      <c r="F1128" s="45"/>
      <c r="G1128" s="45"/>
      <c r="H1128" s="45"/>
      <c r="I1128" s="45"/>
    </row>
    <row r="1129" spans="1:9" x14ac:dyDescent="0.25">
      <c r="A1129" s="69"/>
      <c r="B1129" s="45"/>
      <c r="C1129" s="45"/>
      <c r="D1129" s="45"/>
      <c r="E1129" s="45"/>
      <c r="F1129" s="45"/>
      <c r="G1129" s="45"/>
      <c r="H1129" s="45"/>
      <c r="I1129" s="45"/>
    </row>
    <row r="1130" spans="1:9" x14ac:dyDescent="0.25">
      <c r="A1130" s="69"/>
      <c r="B1130" s="45"/>
      <c r="C1130" s="45"/>
      <c r="D1130" s="45"/>
      <c r="E1130" s="45"/>
      <c r="F1130" s="45"/>
      <c r="G1130" s="45"/>
      <c r="H1130" s="45"/>
      <c r="I1130" s="45"/>
    </row>
    <row r="1131" spans="1:9" x14ac:dyDescent="0.25">
      <c r="A1131" s="69"/>
      <c r="B1131" s="45"/>
      <c r="C1131" s="45"/>
      <c r="D1131" s="45"/>
      <c r="E1131" s="45"/>
      <c r="F1131" s="45"/>
      <c r="G1131" s="45"/>
      <c r="H1131" s="45"/>
      <c r="I1131" s="45"/>
    </row>
    <row r="1132" spans="1:9" x14ac:dyDescent="0.25">
      <c r="A1132" s="69"/>
      <c r="B1132" s="45"/>
      <c r="C1132" s="45"/>
      <c r="D1132" s="45"/>
      <c r="E1132" s="45"/>
      <c r="F1132" s="45"/>
      <c r="G1132" s="45"/>
      <c r="H1132" s="45"/>
      <c r="I1132" s="45"/>
    </row>
    <row r="1133" spans="1:9" x14ac:dyDescent="0.25">
      <c r="A1133" s="69"/>
      <c r="B1133" s="45"/>
      <c r="C1133" s="45"/>
      <c r="D1133" s="45"/>
      <c r="E1133" s="45"/>
      <c r="F1133" s="45"/>
      <c r="G1133" s="45"/>
      <c r="H1133" s="45"/>
      <c r="I1133" s="45"/>
    </row>
    <row r="1134" spans="1:9" x14ac:dyDescent="0.25">
      <c r="A1134" s="69"/>
      <c r="B1134" s="45"/>
      <c r="C1134" s="45"/>
      <c r="D1134" s="45"/>
      <c r="E1134" s="45"/>
      <c r="F1134" s="45"/>
      <c r="G1134" s="45"/>
      <c r="H1134" s="45"/>
      <c r="I1134" s="45"/>
    </row>
    <row r="1135" spans="1:9" x14ac:dyDescent="0.25">
      <c r="A1135" s="69"/>
      <c r="B1135" s="45"/>
      <c r="C1135" s="45"/>
      <c r="D1135" s="45"/>
      <c r="E1135" s="45"/>
      <c r="F1135" s="45"/>
      <c r="G1135" s="45"/>
      <c r="H1135" s="45"/>
      <c r="I1135" s="45"/>
    </row>
    <row r="1136" spans="1:9" x14ac:dyDescent="0.25">
      <c r="A1136" s="69"/>
      <c r="B1136" s="45"/>
      <c r="C1136" s="45"/>
      <c r="D1136" s="45"/>
      <c r="E1136" s="45"/>
      <c r="F1136" s="45"/>
      <c r="G1136" s="45"/>
      <c r="H1136" s="45"/>
      <c r="I1136" s="45"/>
    </row>
    <row r="1137" spans="1:9" x14ac:dyDescent="0.25">
      <c r="A1137" s="69"/>
      <c r="B1137" s="45"/>
      <c r="C1137" s="45"/>
      <c r="D1137" s="45"/>
      <c r="E1137" s="45"/>
      <c r="F1137" s="45"/>
      <c r="G1137" s="45"/>
      <c r="H1137" s="45"/>
      <c r="I1137" s="45"/>
    </row>
    <row r="1138" spans="1:9" x14ac:dyDescent="0.25">
      <c r="A1138" s="69"/>
      <c r="B1138" s="45"/>
      <c r="C1138" s="45"/>
      <c r="D1138" s="45"/>
      <c r="E1138" s="45"/>
      <c r="F1138" s="45"/>
      <c r="G1138" s="45"/>
      <c r="H1138" s="45"/>
      <c r="I1138" s="45"/>
    </row>
    <row r="1139" spans="1:9" x14ac:dyDescent="0.25">
      <c r="A1139" s="69"/>
      <c r="B1139" s="45"/>
      <c r="C1139" s="45"/>
      <c r="D1139" s="45"/>
      <c r="E1139" s="45"/>
      <c r="F1139" s="45"/>
      <c r="G1139" s="45"/>
      <c r="H1139" s="45"/>
      <c r="I1139" s="45"/>
    </row>
    <row r="1140" spans="1:9" x14ac:dyDescent="0.25">
      <c r="A1140" s="69"/>
      <c r="B1140" s="45"/>
      <c r="C1140" s="45"/>
      <c r="D1140" s="45"/>
      <c r="E1140" s="45"/>
      <c r="F1140" s="45"/>
      <c r="G1140" s="45"/>
      <c r="H1140" s="45"/>
      <c r="I1140" s="45"/>
    </row>
    <row r="1141" spans="1:9" x14ac:dyDescent="0.25">
      <c r="A1141" s="69"/>
      <c r="B1141" s="45"/>
      <c r="C1141" s="45"/>
      <c r="D1141" s="45"/>
      <c r="E1141" s="45"/>
      <c r="F1141" s="45"/>
      <c r="G1141" s="45"/>
      <c r="H1141" s="45"/>
      <c r="I1141" s="45"/>
    </row>
    <row r="1142" spans="1:9" x14ac:dyDescent="0.25">
      <c r="A1142" s="69"/>
      <c r="B1142" s="45"/>
      <c r="C1142" s="45"/>
      <c r="D1142" s="45"/>
      <c r="E1142" s="45"/>
      <c r="F1142" s="45"/>
      <c r="G1142" s="45"/>
      <c r="H1142" s="45"/>
      <c r="I1142" s="45"/>
    </row>
    <row r="1143" spans="1:9" x14ac:dyDescent="0.25">
      <c r="A1143" s="69"/>
      <c r="B1143" s="45"/>
      <c r="C1143" s="45"/>
      <c r="D1143" s="45"/>
      <c r="E1143" s="45"/>
      <c r="F1143" s="45"/>
      <c r="G1143" s="45"/>
      <c r="H1143" s="45"/>
      <c r="I1143" s="45"/>
    </row>
    <row r="1144" spans="1:9" x14ac:dyDescent="0.25">
      <c r="A1144" s="70"/>
      <c r="B1144" s="45"/>
      <c r="C1144" s="45"/>
      <c r="D1144" s="45"/>
      <c r="E1144" s="45"/>
      <c r="F1144" s="45"/>
      <c r="G1144" s="45"/>
      <c r="H1144" s="45"/>
      <c r="I1144" s="45"/>
    </row>
    <row r="1145" spans="1:9" x14ac:dyDescent="0.25">
      <c r="A1145" s="69"/>
      <c r="B1145" s="45"/>
      <c r="C1145" s="45"/>
      <c r="D1145" s="45"/>
      <c r="E1145" s="45"/>
      <c r="F1145" s="45"/>
      <c r="G1145" s="45"/>
      <c r="H1145" s="45"/>
      <c r="I1145" s="45"/>
    </row>
    <row r="1146" spans="1:9" x14ac:dyDescent="0.25">
      <c r="A1146" s="69"/>
      <c r="B1146" s="45"/>
      <c r="C1146" s="45"/>
      <c r="D1146" s="45"/>
      <c r="E1146" s="45"/>
      <c r="F1146" s="45"/>
      <c r="G1146" s="45"/>
      <c r="H1146" s="45"/>
      <c r="I1146" s="45"/>
    </row>
    <row r="1147" spans="1:9" x14ac:dyDescent="0.25">
      <c r="A1147" s="69"/>
      <c r="B1147" s="45"/>
      <c r="C1147" s="45"/>
      <c r="D1147" s="45"/>
      <c r="E1147" s="45"/>
      <c r="F1147" s="45"/>
      <c r="G1147" s="45"/>
      <c r="H1147" s="45"/>
      <c r="I1147" s="45"/>
    </row>
    <row r="1148" spans="1:9" x14ac:dyDescent="0.25">
      <c r="A1148" s="69"/>
      <c r="B1148" s="45"/>
      <c r="C1148" s="45"/>
      <c r="D1148" s="45"/>
      <c r="E1148" s="45"/>
      <c r="F1148" s="45"/>
      <c r="G1148" s="45"/>
      <c r="H1148" s="45"/>
      <c r="I1148" s="45"/>
    </row>
    <row r="1149" spans="1:9" x14ac:dyDescent="0.25">
      <c r="A1149" s="69"/>
      <c r="B1149" s="45"/>
      <c r="C1149" s="45"/>
      <c r="D1149" s="45"/>
      <c r="E1149" s="45"/>
      <c r="F1149" s="45"/>
      <c r="G1149" s="45"/>
      <c r="H1149" s="45"/>
      <c r="I1149" s="45"/>
    </row>
    <row r="1150" spans="1:9" x14ac:dyDescent="0.25">
      <c r="A1150" s="69"/>
      <c r="B1150" s="45"/>
      <c r="C1150" s="45"/>
      <c r="D1150" s="45"/>
      <c r="E1150" s="45"/>
      <c r="F1150" s="45"/>
      <c r="G1150" s="45"/>
      <c r="H1150" s="45"/>
      <c r="I1150" s="45"/>
    </row>
    <row r="1151" spans="1:9" x14ac:dyDescent="0.25">
      <c r="A1151" s="69"/>
      <c r="B1151" s="45"/>
      <c r="C1151" s="45"/>
      <c r="D1151" s="45"/>
      <c r="E1151" s="45"/>
      <c r="F1151" s="45"/>
      <c r="G1151" s="45"/>
      <c r="H1151" s="45"/>
      <c r="I1151" s="45"/>
    </row>
    <row r="1152" spans="1:9" x14ac:dyDescent="0.25">
      <c r="A1152" s="69"/>
      <c r="B1152" s="45"/>
      <c r="C1152" s="45"/>
      <c r="D1152" s="45"/>
      <c r="E1152" s="45"/>
      <c r="F1152" s="45"/>
      <c r="G1152" s="45"/>
      <c r="H1152" s="45"/>
      <c r="I1152" s="45"/>
    </row>
    <row r="1153" spans="1:9" x14ac:dyDescent="0.25">
      <c r="A1153" s="69"/>
      <c r="B1153" s="45"/>
      <c r="C1153" s="45"/>
      <c r="D1153" s="45"/>
      <c r="E1153" s="45"/>
      <c r="F1153" s="45"/>
      <c r="G1153" s="45"/>
      <c r="H1153" s="45"/>
      <c r="I1153" s="45"/>
    </row>
    <row r="1154" spans="1:9" x14ac:dyDescent="0.25">
      <c r="A1154" s="69"/>
      <c r="B1154" s="45"/>
      <c r="C1154" s="45"/>
      <c r="D1154" s="45"/>
      <c r="E1154" s="45"/>
      <c r="F1154" s="45"/>
      <c r="G1154" s="45"/>
      <c r="H1154" s="45"/>
      <c r="I1154" s="45"/>
    </row>
    <row r="1155" spans="1:9" x14ac:dyDescent="0.25">
      <c r="A1155" s="69"/>
      <c r="B1155" s="45"/>
      <c r="C1155" s="45"/>
      <c r="D1155" s="45"/>
      <c r="E1155" s="45"/>
      <c r="F1155" s="45"/>
      <c r="G1155" s="45"/>
      <c r="H1155" s="45"/>
      <c r="I1155" s="45"/>
    </row>
    <row r="1156" spans="1:9" x14ac:dyDescent="0.25">
      <c r="A1156" s="69"/>
      <c r="B1156" s="45"/>
      <c r="C1156" s="45"/>
      <c r="D1156" s="45"/>
      <c r="E1156" s="45"/>
      <c r="F1156" s="45"/>
      <c r="G1156" s="45"/>
      <c r="H1156" s="45"/>
      <c r="I1156" s="45"/>
    </row>
    <row r="1157" spans="1:9" x14ac:dyDescent="0.25">
      <c r="A1157" s="69"/>
      <c r="B1157" s="45"/>
      <c r="C1157" s="45"/>
      <c r="D1157" s="45"/>
      <c r="E1157" s="45"/>
      <c r="F1157" s="45"/>
      <c r="G1157" s="45"/>
      <c r="H1157" s="45"/>
      <c r="I1157" s="45"/>
    </row>
    <row r="1158" spans="1:9" x14ac:dyDescent="0.25">
      <c r="A1158" s="69"/>
      <c r="B1158" s="45"/>
      <c r="C1158" s="45"/>
      <c r="D1158" s="45"/>
      <c r="E1158" s="45"/>
      <c r="F1158" s="45"/>
      <c r="G1158" s="45"/>
      <c r="H1158" s="45"/>
      <c r="I1158" s="45"/>
    </row>
    <row r="1159" spans="1:9" x14ac:dyDescent="0.25">
      <c r="A1159" s="69"/>
      <c r="B1159" s="45"/>
      <c r="C1159" s="45"/>
      <c r="D1159" s="45"/>
      <c r="E1159" s="45"/>
      <c r="F1159" s="45"/>
      <c r="G1159" s="45"/>
      <c r="H1159" s="45"/>
      <c r="I1159" s="45"/>
    </row>
    <row r="1160" spans="1:9" x14ac:dyDescent="0.25">
      <c r="A1160" s="69"/>
      <c r="B1160" s="45"/>
      <c r="C1160" s="45"/>
      <c r="D1160" s="45"/>
      <c r="E1160" s="45"/>
      <c r="F1160" s="45"/>
      <c r="G1160" s="45"/>
      <c r="H1160" s="45"/>
      <c r="I1160" s="45"/>
    </row>
    <row r="1161" spans="1:9" x14ac:dyDescent="0.25">
      <c r="A1161" s="69"/>
      <c r="B1161" s="45"/>
      <c r="C1161" s="45"/>
      <c r="D1161" s="45"/>
      <c r="E1161" s="45"/>
      <c r="F1161" s="45"/>
      <c r="G1161" s="45"/>
      <c r="H1161" s="45"/>
      <c r="I1161" s="45"/>
    </row>
    <row r="1162" spans="1:9" x14ac:dyDescent="0.25">
      <c r="A1162" s="70"/>
      <c r="B1162" s="45"/>
      <c r="C1162" s="45"/>
      <c r="D1162" s="45"/>
      <c r="E1162" s="45"/>
      <c r="F1162" s="45"/>
      <c r="G1162" s="45"/>
      <c r="H1162" s="45"/>
      <c r="I1162" s="45"/>
    </row>
    <row r="1163" spans="1:9" x14ac:dyDescent="0.25">
      <c r="A1163" s="69"/>
      <c r="B1163" s="45"/>
      <c r="C1163" s="45"/>
      <c r="D1163" s="45"/>
      <c r="E1163" s="45"/>
      <c r="F1163" s="45"/>
      <c r="G1163" s="45"/>
      <c r="H1163" s="45"/>
      <c r="I1163" s="45"/>
    </row>
    <row r="1164" spans="1:9" x14ac:dyDescent="0.25">
      <c r="A1164" s="69"/>
      <c r="B1164" s="45"/>
      <c r="C1164" s="45"/>
      <c r="D1164" s="45"/>
      <c r="E1164" s="45"/>
      <c r="F1164" s="45"/>
      <c r="G1164" s="45"/>
      <c r="H1164" s="45"/>
      <c r="I1164" s="45"/>
    </row>
    <row r="1165" spans="1:9" x14ac:dyDescent="0.25">
      <c r="A1165" s="69"/>
      <c r="B1165" s="45"/>
      <c r="C1165" s="45"/>
      <c r="D1165" s="45"/>
      <c r="E1165" s="45"/>
      <c r="F1165" s="45"/>
      <c r="G1165" s="45"/>
      <c r="H1165" s="45"/>
      <c r="I1165" s="45"/>
    </row>
    <row r="1166" spans="1:9" x14ac:dyDescent="0.25">
      <c r="A1166" s="69"/>
      <c r="B1166" s="45"/>
      <c r="C1166" s="45"/>
      <c r="D1166" s="45"/>
      <c r="E1166" s="45"/>
      <c r="F1166" s="45"/>
      <c r="G1166" s="45"/>
      <c r="H1166" s="45"/>
      <c r="I1166" s="45"/>
    </row>
    <row r="1167" spans="1:9" x14ac:dyDescent="0.25">
      <c r="A1167" s="69"/>
      <c r="B1167" s="45"/>
      <c r="C1167" s="45"/>
      <c r="D1167" s="45"/>
      <c r="E1167" s="45"/>
      <c r="F1167" s="45"/>
      <c r="G1167" s="45"/>
      <c r="H1167" s="45"/>
      <c r="I1167" s="45"/>
    </row>
    <row r="1168" spans="1:9" x14ac:dyDescent="0.25">
      <c r="A1168" s="69"/>
      <c r="B1168" s="45"/>
      <c r="C1168" s="45"/>
      <c r="D1168" s="45"/>
      <c r="E1168" s="45"/>
      <c r="F1168" s="45"/>
      <c r="G1168" s="45"/>
      <c r="H1168" s="45"/>
      <c r="I1168" s="45"/>
    </row>
    <row r="1169" spans="1:9" x14ac:dyDescent="0.25">
      <c r="A1169" s="69"/>
      <c r="B1169" s="45"/>
      <c r="C1169" s="45"/>
      <c r="D1169" s="45"/>
      <c r="E1169" s="45"/>
      <c r="F1169" s="45"/>
      <c r="G1169" s="45"/>
      <c r="H1169" s="45"/>
      <c r="I1169" s="45"/>
    </row>
    <row r="1170" spans="1:9" x14ac:dyDescent="0.25">
      <c r="A1170" s="69"/>
      <c r="B1170" s="45"/>
      <c r="C1170" s="45"/>
      <c r="D1170" s="45"/>
      <c r="E1170" s="45"/>
      <c r="F1170" s="45"/>
      <c r="G1170" s="45"/>
      <c r="H1170" s="45"/>
      <c r="I1170" s="45"/>
    </row>
    <row r="1171" spans="1:9" x14ac:dyDescent="0.25">
      <c r="A1171" s="69"/>
      <c r="B1171" s="45"/>
      <c r="C1171" s="45"/>
      <c r="D1171" s="45"/>
      <c r="E1171" s="45"/>
      <c r="F1171" s="45"/>
      <c r="G1171" s="45"/>
      <c r="H1171" s="45"/>
      <c r="I1171" s="45"/>
    </row>
    <row r="1172" spans="1:9" x14ac:dyDescent="0.25">
      <c r="A1172" s="69"/>
      <c r="B1172" s="45"/>
      <c r="C1172" s="45"/>
      <c r="D1172" s="45"/>
      <c r="E1172" s="45"/>
      <c r="F1172" s="45"/>
      <c r="G1172" s="45"/>
      <c r="H1172" s="45"/>
      <c r="I1172" s="45"/>
    </row>
    <row r="1173" spans="1:9" x14ac:dyDescent="0.25">
      <c r="A1173" s="69"/>
      <c r="B1173" s="45"/>
      <c r="C1173" s="45"/>
      <c r="D1173" s="45"/>
      <c r="E1173" s="45"/>
      <c r="F1173" s="45"/>
      <c r="G1173" s="45"/>
      <c r="H1173" s="45"/>
      <c r="I1173" s="45"/>
    </row>
    <row r="1174" spans="1:9" x14ac:dyDescent="0.25">
      <c r="A1174" s="69"/>
      <c r="B1174" s="45"/>
      <c r="C1174" s="45"/>
      <c r="D1174" s="45"/>
      <c r="E1174" s="45"/>
      <c r="F1174" s="45"/>
      <c r="G1174" s="45"/>
      <c r="H1174" s="45"/>
      <c r="I1174" s="45"/>
    </row>
    <row r="1175" spans="1:9" x14ac:dyDescent="0.25">
      <c r="A1175" s="69"/>
      <c r="B1175" s="45"/>
      <c r="C1175" s="45"/>
      <c r="D1175" s="45"/>
      <c r="E1175" s="45"/>
      <c r="F1175" s="45"/>
      <c r="G1175" s="45"/>
      <c r="H1175" s="45"/>
      <c r="I1175" s="45"/>
    </row>
    <row r="1176" spans="1:9" x14ac:dyDescent="0.25">
      <c r="A1176" s="69"/>
      <c r="B1176" s="45"/>
      <c r="C1176" s="45"/>
      <c r="D1176" s="45"/>
      <c r="E1176" s="45"/>
      <c r="F1176" s="45"/>
      <c r="G1176" s="45"/>
      <c r="H1176" s="45"/>
      <c r="I1176" s="45"/>
    </row>
    <row r="1177" spans="1:9" x14ac:dyDescent="0.25">
      <c r="A1177" s="69"/>
      <c r="B1177" s="45"/>
      <c r="C1177" s="45"/>
      <c r="D1177" s="45"/>
      <c r="E1177" s="45"/>
      <c r="F1177" s="45"/>
      <c r="G1177" s="45"/>
      <c r="H1177" s="45"/>
      <c r="I1177" s="45"/>
    </row>
    <row r="1178" spans="1:9" x14ac:dyDescent="0.25">
      <c r="A1178" s="69"/>
      <c r="B1178" s="45"/>
      <c r="C1178" s="45"/>
      <c r="D1178" s="45"/>
      <c r="E1178" s="45"/>
      <c r="F1178" s="45"/>
      <c r="G1178" s="45"/>
      <c r="H1178" s="45"/>
      <c r="I1178" s="45"/>
    </row>
    <row r="1179" spans="1:9" x14ac:dyDescent="0.25">
      <c r="A1179" s="69"/>
      <c r="B1179" s="45"/>
      <c r="C1179" s="45"/>
      <c r="D1179" s="45"/>
      <c r="E1179" s="45"/>
      <c r="F1179" s="45"/>
      <c r="G1179" s="45"/>
      <c r="H1179" s="45"/>
      <c r="I1179" s="45"/>
    </row>
    <row r="1180" spans="1:9" x14ac:dyDescent="0.25">
      <c r="A1180" s="70"/>
      <c r="B1180" s="45"/>
      <c r="C1180" s="45"/>
      <c r="D1180" s="45"/>
      <c r="E1180" s="45"/>
      <c r="F1180" s="45"/>
      <c r="G1180" s="45"/>
      <c r="H1180" s="45"/>
      <c r="I1180" s="45"/>
    </row>
    <row r="1181" spans="1:9" x14ac:dyDescent="0.25">
      <c r="A1181" s="69"/>
      <c r="B1181" s="45"/>
      <c r="C1181" s="45"/>
      <c r="D1181" s="45"/>
      <c r="E1181" s="45"/>
      <c r="F1181" s="45"/>
      <c r="G1181" s="45"/>
      <c r="H1181" s="45"/>
      <c r="I1181" s="45"/>
    </row>
    <row r="1182" spans="1:9" x14ac:dyDescent="0.25">
      <c r="A1182" s="69"/>
      <c r="B1182" s="45"/>
      <c r="C1182" s="45"/>
      <c r="D1182" s="45"/>
      <c r="E1182" s="45"/>
      <c r="F1182" s="45"/>
      <c r="G1182" s="45"/>
      <c r="H1182" s="45"/>
      <c r="I1182" s="45"/>
    </row>
    <row r="1183" spans="1:9" x14ac:dyDescent="0.25">
      <c r="A1183" s="69"/>
      <c r="B1183" s="45"/>
      <c r="C1183" s="45"/>
      <c r="D1183" s="45"/>
      <c r="E1183" s="45"/>
      <c r="F1183" s="45"/>
      <c r="G1183" s="45"/>
      <c r="H1183" s="45"/>
      <c r="I1183" s="45"/>
    </row>
    <row r="1184" spans="1:9" x14ac:dyDescent="0.25">
      <c r="A1184" s="69"/>
      <c r="B1184" s="45"/>
      <c r="C1184" s="45"/>
      <c r="D1184" s="45"/>
      <c r="E1184" s="45"/>
      <c r="F1184" s="45"/>
      <c r="G1184" s="45"/>
      <c r="H1184" s="45"/>
      <c r="I1184" s="45"/>
    </row>
    <row r="1185" spans="1:9" x14ac:dyDescent="0.25">
      <c r="A1185" s="69"/>
      <c r="B1185" s="45"/>
      <c r="C1185" s="45"/>
      <c r="D1185" s="45"/>
      <c r="E1185" s="45"/>
      <c r="F1185" s="45"/>
      <c r="G1185" s="45"/>
      <c r="H1185" s="45"/>
      <c r="I1185" s="45"/>
    </row>
    <row r="1186" spans="1:9" x14ac:dyDescent="0.25">
      <c r="A1186" s="69"/>
      <c r="B1186" s="45"/>
      <c r="C1186" s="45"/>
      <c r="D1186" s="45"/>
      <c r="E1186" s="45"/>
      <c r="F1186" s="45"/>
      <c r="G1186" s="45"/>
      <c r="H1186" s="45"/>
      <c r="I1186" s="45"/>
    </row>
    <row r="1187" spans="1:9" x14ac:dyDescent="0.25">
      <c r="A1187" s="69"/>
      <c r="B1187" s="45"/>
      <c r="C1187" s="45"/>
      <c r="D1187" s="45"/>
      <c r="E1187" s="45"/>
      <c r="F1187" s="45"/>
      <c r="G1187" s="45"/>
      <c r="H1187" s="45"/>
      <c r="I1187" s="45"/>
    </row>
    <row r="1188" spans="1:9" x14ac:dyDescent="0.25">
      <c r="A1188" s="69"/>
      <c r="B1188" s="45"/>
      <c r="C1188" s="45"/>
      <c r="D1188" s="45"/>
      <c r="E1188" s="45"/>
      <c r="F1188" s="45"/>
      <c r="G1188" s="45"/>
      <c r="H1188" s="45"/>
      <c r="I1188" s="45"/>
    </row>
    <row r="1189" spans="1:9" x14ac:dyDescent="0.25">
      <c r="A1189" s="69"/>
      <c r="B1189" s="45"/>
      <c r="C1189" s="45"/>
      <c r="D1189" s="45"/>
      <c r="E1189" s="45"/>
      <c r="F1189" s="45"/>
      <c r="G1189" s="45"/>
      <c r="H1189" s="45"/>
      <c r="I1189" s="45"/>
    </row>
    <row r="1190" spans="1:9" x14ac:dyDescent="0.25">
      <c r="A1190" s="69"/>
      <c r="B1190" s="45"/>
      <c r="C1190" s="45"/>
      <c r="D1190" s="45"/>
      <c r="E1190" s="45"/>
      <c r="F1190" s="45"/>
      <c r="G1190" s="45"/>
      <c r="H1190" s="45"/>
      <c r="I1190" s="45"/>
    </row>
    <row r="1191" spans="1:9" x14ac:dyDescent="0.25">
      <c r="A1191" s="69"/>
      <c r="B1191" s="45"/>
      <c r="C1191" s="45"/>
      <c r="D1191" s="45"/>
      <c r="E1191" s="45"/>
      <c r="F1191" s="45"/>
      <c r="G1191" s="45"/>
      <c r="H1191" s="45"/>
      <c r="I1191" s="45"/>
    </row>
    <row r="1192" spans="1:9" x14ac:dyDescent="0.25">
      <c r="A1192" s="69"/>
      <c r="B1192" s="45"/>
      <c r="C1192" s="45"/>
      <c r="D1192" s="45"/>
      <c r="E1192" s="45"/>
      <c r="F1192" s="45"/>
      <c r="G1192" s="45"/>
      <c r="H1192" s="45"/>
      <c r="I1192" s="45"/>
    </row>
    <row r="1193" spans="1:9" x14ac:dyDescent="0.25">
      <c r="A1193" s="69"/>
      <c r="B1193" s="45"/>
      <c r="C1193" s="45"/>
      <c r="D1193" s="45"/>
      <c r="E1193" s="45"/>
      <c r="F1193" s="45"/>
      <c r="G1193" s="45"/>
      <c r="H1193" s="45"/>
      <c r="I1193" s="45"/>
    </row>
    <row r="1194" spans="1:9" x14ac:dyDescent="0.25">
      <c r="A1194" s="69"/>
      <c r="B1194" s="45"/>
      <c r="C1194" s="45"/>
      <c r="D1194" s="45"/>
      <c r="E1194" s="45"/>
      <c r="F1194" s="45"/>
      <c r="G1194" s="45"/>
      <c r="H1194" s="45"/>
      <c r="I1194" s="45"/>
    </row>
    <row r="1195" spans="1:9" x14ac:dyDescent="0.25">
      <c r="A1195" s="69"/>
      <c r="B1195" s="45"/>
      <c r="C1195" s="45"/>
      <c r="D1195" s="45"/>
      <c r="E1195" s="45"/>
      <c r="F1195" s="45"/>
      <c r="G1195" s="45"/>
      <c r="H1195" s="45"/>
      <c r="I1195" s="45"/>
    </row>
    <row r="1196" spans="1:9" x14ac:dyDescent="0.25">
      <c r="A1196" s="69"/>
      <c r="B1196" s="45"/>
      <c r="C1196" s="45"/>
      <c r="D1196" s="45"/>
      <c r="E1196" s="45"/>
      <c r="F1196" s="45"/>
      <c r="G1196" s="45"/>
      <c r="H1196" s="45"/>
      <c r="I1196" s="45"/>
    </row>
    <row r="1197" spans="1:9" x14ac:dyDescent="0.25">
      <c r="A1197" s="69"/>
      <c r="B1197" s="45"/>
      <c r="C1197" s="45"/>
      <c r="D1197" s="45"/>
      <c r="E1197" s="45"/>
      <c r="F1197" s="45"/>
      <c r="G1197" s="45"/>
      <c r="H1197" s="45"/>
      <c r="I1197" s="45"/>
    </row>
    <row r="1198" spans="1:9" x14ac:dyDescent="0.25">
      <c r="A1198" s="70"/>
      <c r="B1198" s="45"/>
      <c r="C1198" s="45"/>
      <c r="D1198" s="45"/>
      <c r="E1198" s="45"/>
      <c r="F1198" s="45"/>
      <c r="G1198" s="45"/>
      <c r="H1198" s="45"/>
      <c r="I1198" s="45"/>
    </row>
    <row r="1199" spans="1:9" x14ac:dyDescent="0.25">
      <c r="A1199" s="69"/>
      <c r="B1199" s="45"/>
      <c r="C1199" s="45"/>
      <c r="D1199" s="45"/>
      <c r="E1199" s="45"/>
      <c r="F1199" s="45"/>
      <c r="G1199" s="45"/>
      <c r="H1199" s="45"/>
      <c r="I1199" s="45"/>
    </row>
    <row r="1200" spans="1:9" x14ac:dyDescent="0.25">
      <c r="A1200" s="69"/>
      <c r="B1200" s="45"/>
      <c r="C1200" s="45"/>
      <c r="D1200" s="45"/>
      <c r="E1200" s="45"/>
      <c r="F1200" s="45"/>
      <c r="G1200" s="45"/>
      <c r="H1200" s="45"/>
      <c r="I1200" s="45"/>
    </row>
    <row r="1201" spans="1:9" x14ac:dyDescent="0.25">
      <c r="A1201" s="69"/>
      <c r="B1201" s="45"/>
      <c r="C1201" s="45"/>
      <c r="D1201" s="45"/>
      <c r="E1201" s="45"/>
      <c r="F1201" s="45"/>
      <c r="G1201" s="45"/>
      <c r="H1201" s="45"/>
      <c r="I1201" s="45"/>
    </row>
    <row r="1202" spans="1:9" x14ac:dyDescent="0.25">
      <c r="A1202" s="69"/>
      <c r="B1202" s="45"/>
      <c r="C1202" s="45"/>
      <c r="D1202" s="45"/>
      <c r="E1202" s="45"/>
      <c r="F1202" s="45"/>
      <c r="G1202" s="45"/>
      <c r="H1202" s="45"/>
      <c r="I1202" s="45"/>
    </row>
    <row r="1203" spans="1:9" x14ac:dyDescent="0.25">
      <c r="A1203" s="69"/>
      <c r="B1203" s="45"/>
      <c r="C1203" s="45"/>
      <c r="D1203" s="45"/>
      <c r="E1203" s="45"/>
      <c r="F1203" s="45"/>
      <c r="G1203" s="45"/>
      <c r="H1203" s="45"/>
      <c r="I1203" s="45"/>
    </row>
    <row r="1204" spans="1:9" x14ac:dyDescent="0.25">
      <c r="A1204" s="69"/>
      <c r="B1204" s="45"/>
      <c r="C1204" s="45"/>
      <c r="D1204" s="45"/>
      <c r="E1204" s="45"/>
      <c r="F1204" s="45"/>
      <c r="G1204" s="45"/>
      <c r="H1204" s="45"/>
      <c r="I1204" s="45"/>
    </row>
    <row r="1205" spans="1:9" x14ac:dyDescent="0.25">
      <c r="A1205" s="69"/>
      <c r="B1205" s="45"/>
      <c r="C1205" s="45"/>
      <c r="D1205" s="45"/>
      <c r="E1205" s="45"/>
      <c r="F1205" s="45"/>
      <c r="G1205" s="45"/>
      <c r="H1205" s="45"/>
      <c r="I1205" s="45"/>
    </row>
    <row r="1206" spans="1:9" x14ac:dyDescent="0.25">
      <c r="A1206" s="69"/>
      <c r="B1206" s="45"/>
      <c r="C1206" s="45"/>
      <c r="D1206" s="45"/>
      <c r="E1206" s="45"/>
      <c r="F1206" s="45"/>
      <c r="G1206" s="45"/>
      <c r="H1206" s="45"/>
      <c r="I1206" s="45"/>
    </row>
    <row r="1207" spans="1:9" x14ac:dyDescent="0.25">
      <c r="A1207" s="69"/>
      <c r="B1207" s="45"/>
      <c r="C1207" s="45"/>
      <c r="D1207" s="45"/>
      <c r="E1207" s="45"/>
      <c r="F1207" s="45"/>
      <c r="G1207" s="45"/>
      <c r="H1207" s="45"/>
      <c r="I1207" s="45"/>
    </row>
    <row r="1208" spans="1:9" x14ac:dyDescent="0.25">
      <c r="A1208" s="69"/>
      <c r="B1208" s="45"/>
      <c r="C1208" s="45"/>
      <c r="D1208" s="45"/>
      <c r="E1208" s="45"/>
      <c r="F1208" s="45"/>
      <c r="G1208" s="45"/>
      <c r="H1208" s="45"/>
      <c r="I1208" s="45"/>
    </row>
    <row r="1209" spans="1:9" x14ac:dyDescent="0.25">
      <c r="A1209" s="69"/>
      <c r="B1209" s="45"/>
      <c r="C1209" s="45"/>
      <c r="D1209" s="45"/>
      <c r="E1209" s="45"/>
      <c r="F1209" s="45"/>
      <c r="G1209" s="45"/>
      <c r="H1209" s="45"/>
      <c r="I1209" s="45"/>
    </row>
    <row r="1210" spans="1:9" x14ac:dyDescent="0.25">
      <c r="A1210" s="69"/>
      <c r="B1210" s="45"/>
      <c r="C1210" s="45"/>
      <c r="D1210" s="45"/>
      <c r="E1210" s="45"/>
      <c r="F1210" s="45"/>
      <c r="G1210" s="45"/>
      <c r="H1210" s="45"/>
      <c r="I1210" s="45"/>
    </row>
    <row r="1211" spans="1:9" x14ac:dyDescent="0.25">
      <c r="A1211" s="69"/>
      <c r="B1211" s="45"/>
      <c r="C1211" s="45"/>
      <c r="D1211" s="45"/>
      <c r="E1211" s="45"/>
      <c r="F1211" s="45"/>
      <c r="G1211" s="45"/>
      <c r="H1211" s="45"/>
      <c r="I1211" s="45"/>
    </row>
    <row r="1212" spans="1:9" x14ac:dyDescent="0.25">
      <c r="A1212" s="69"/>
      <c r="B1212" s="45"/>
      <c r="C1212" s="45"/>
      <c r="D1212" s="45"/>
      <c r="E1212" s="45"/>
      <c r="F1212" s="45"/>
      <c r="G1212" s="45"/>
      <c r="H1212" s="45"/>
      <c r="I1212" s="45"/>
    </row>
    <row r="1213" spans="1:9" x14ac:dyDescent="0.25">
      <c r="A1213" s="69"/>
      <c r="B1213" s="45"/>
      <c r="C1213" s="45"/>
      <c r="D1213" s="45"/>
      <c r="E1213" s="45"/>
      <c r="F1213" s="45"/>
      <c r="G1213" s="45"/>
      <c r="H1213" s="45"/>
      <c r="I1213" s="45"/>
    </row>
    <row r="1214" spans="1:9" x14ac:dyDescent="0.25">
      <c r="A1214" s="69"/>
      <c r="B1214" s="45"/>
      <c r="C1214" s="45"/>
      <c r="D1214" s="45"/>
      <c r="E1214" s="45"/>
      <c r="F1214" s="45"/>
      <c r="G1214" s="45"/>
      <c r="H1214" s="45"/>
      <c r="I1214" s="45"/>
    </row>
    <row r="1215" spans="1:9" x14ac:dyDescent="0.25">
      <c r="A1215" s="69"/>
      <c r="B1215" s="45"/>
      <c r="C1215" s="45"/>
      <c r="D1215" s="45"/>
      <c r="E1215" s="45"/>
      <c r="F1215" s="45"/>
      <c r="G1215" s="45"/>
      <c r="H1215" s="45"/>
      <c r="I1215" s="45"/>
    </row>
    <row r="1216" spans="1:9" x14ac:dyDescent="0.25">
      <c r="A1216" s="70"/>
      <c r="B1216" s="45"/>
      <c r="C1216" s="45"/>
      <c r="D1216" s="45"/>
      <c r="E1216" s="45"/>
      <c r="F1216" s="45"/>
      <c r="G1216" s="45"/>
      <c r="H1216" s="45"/>
      <c r="I1216" s="45"/>
    </row>
    <row r="1217" spans="1:9" x14ac:dyDescent="0.25">
      <c r="A1217" s="69"/>
      <c r="B1217" s="45"/>
      <c r="C1217" s="45"/>
      <c r="D1217" s="45"/>
      <c r="E1217" s="45"/>
      <c r="F1217" s="45"/>
      <c r="G1217" s="45"/>
      <c r="H1217" s="45"/>
      <c r="I1217" s="45"/>
    </row>
    <row r="1218" spans="1:9" x14ac:dyDescent="0.25">
      <c r="A1218" s="69"/>
      <c r="B1218" s="45"/>
      <c r="C1218" s="45"/>
      <c r="D1218" s="45"/>
      <c r="E1218" s="45"/>
      <c r="F1218" s="45"/>
      <c r="G1218" s="45"/>
      <c r="H1218" s="45"/>
      <c r="I1218" s="45"/>
    </row>
    <row r="1219" spans="1:9" x14ac:dyDescent="0.25">
      <c r="A1219" s="69"/>
      <c r="B1219" s="45"/>
      <c r="C1219" s="45"/>
      <c r="D1219" s="45"/>
      <c r="E1219" s="45"/>
      <c r="F1219" s="45"/>
      <c r="G1219" s="45"/>
      <c r="H1219" s="45"/>
      <c r="I1219" s="45"/>
    </row>
    <row r="1220" spans="1:9" x14ac:dyDescent="0.25">
      <c r="A1220" s="69"/>
      <c r="B1220" s="45"/>
      <c r="C1220" s="45"/>
      <c r="D1220" s="45"/>
      <c r="E1220" s="45"/>
      <c r="F1220" s="45"/>
      <c r="G1220" s="45"/>
      <c r="H1220" s="45"/>
      <c r="I1220" s="45"/>
    </row>
    <row r="1221" spans="1:9" x14ac:dyDescent="0.25">
      <c r="A1221" s="69"/>
      <c r="B1221" s="45"/>
      <c r="C1221" s="45"/>
      <c r="D1221" s="45"/>
      <c r="E1221" s="45"/>
      <c r="F1221" s="45"/>
      <c r="G1221" s="45"/>
      <c r="H1221" s="45"/>
      <c r="I1221" s="45"/>
    </row>
    <row r="1222" spans="1:9" x14ac:dyDescent="0.25">
      <c r="A1222" s="69"/>
      <c r="B1222" s="45"/>
      <c r="C1222" s="45"/>
      <c r="D1222" s="45"/>
      <c r="E1222" s="45"/>
      <c r="F1222" s="45"/>
      <c r="G1222" s="45"/>
      <c r="H1222" s="45"/>
      <c r="I1222" s="45"/>
    </row>
    <row r="1223" spans="1:9" x14ac:dyDescent="0.25">
      <c r="A1223" s="69"/>
      <c r="B1223" s="45"/>
      <c r="C1223" s="45"/>
      <c r="D1223" s="45"/>
      <c r="E1223" s="45"/>
      <c r="F1223" s="45"/>
      <c r="G1223" s="45"/>
      <c r="H1223" s="45"/>
      <c r="I1223" s="45"/>
    </row>
    <row r="1224" spans="1:9" x14ac:dyDescent="0.25">
      <c r="A1224" s="69"/>
      <c r="B1224" s="45"/>
      <c r="C1224" s="45"/>
      <c r="D1224" s="45"/>
      <c r="E1224" s="45"/>
      <c r="F1224" s="45"/>
      <c r="G1224" s="45"/>
      <c r="H1224" s="45"/>
      <c r="I1224" s="45"/>
    </row>
    <row r="1225" spans="1:9" x14ac:dyDescent="0.25">
      <c r="A1225" s="69"/>
      <c r="B1225" s="45"/>
      <c r="C1225" s="45"/>
      <c r="D1225" s="45"/>
      <c r="E1225" s="45"/>
      <c r="F1225" s="45"/>
      <c r="G1225" s="45"/>
      <c r="H1225" s="45"/>
      <c r="I1225" s="45"/>
    </row>
    <row r="1226" spans="1:9" x14ac:dyDescent="0.25">
      <c r="A1226" s="69"/>
      <c r="B1226" s="45"/>
      <c r="C1226" s="45"/>
      <c r="D1226" s="45"/>
      <c r="E1226" s="45"/>
      <c r="F1226" s="45"/>
      <c r="G1226" s="45"/>
      <c r="H1226" s="45"/>
      <c r="I1226" s="45"/>
    </row>
    <row r="1227" spans="1:9" x14ac:dyDescent="0.25">
      <c r="A1227" s="69"/>
      <c r="B1227" s="45"/>
      <c r="C1227" s="45"/>
      <c r="D1227" s="45"/>
      <c r="E1227" s="45"/>
      <c r="F1227" s="45"/>
      <c r="G1227" s="45"/>
      <c r="H1227" s="45"/>
      <c r="I1227" s="45"/>
    </row>
    <row r="1228" spans="1:9" x14ac:dyDescent="0.25">
      <c r="A1228" s="69"/>
      <c r="B1228" s="45"/>
      <c r="C1228" s="45"/>
      <c r="D1228" s="45"/>
      <c r="E1228" s="45"/>
      <c r="F1228" s="45"/>
      <c r="G1228" s="45"/>
      <c r="H1228" s="45"/>
      <c r="I1228" s="45"/>
    </row>
    <row r="1229" spans="1:9" x14ac:dyDescent="0.25">
      <c r="A1229" s="69"/>
      <c r="B1229" s="45"/>
      <c r="C1229" s="45"/>
      <c r="D1229" s="45"/>
      <c r="E1229" s="45"/>
      <c r="F1229" s="45"/>
      <c r="G1229" s="45"/>
      <c r="H1229" s="45"/>
      <c r="I1229" s="45"/>
    </row>
    <row r="1230" spans="1:9" x14ac:dyDescent="0.25">
      <c r="A1230" s="69"/>
      <c r="B1230" s="45"/>
      <c r="C1230" s="45"/>
      <c r="D1230" s="45"/>
      <c r="E1230" s="45"/>
      <c r="F1230" s="45"/>
      <c r="G1230" s="45"/>
      <c r="H1230" s="45"/>
      <c r="I1230" s="45"/>
    </row>
    <row r="1231" spans="1:9" x14ac:dyDescent="0.25">
      <c r="A1231" s="69"/>
      <c r="B1231" s="45"/>
      <c r="C1231" s="45"/>
      <c r="D1231" s="45"/>
      <c r="E1231" s="45"/>
      <c r="F1231" s="45"/>
      <c r="G1231" s="45"/>
      <c r="H1231" s="45"/>
      <c r="I1231" s="45"/>
    </row>
    <row r="1232" spans="1:9" x14ac:dyDescent="0.25">
      <c r="A1232" s="69"/>
      <c r="B1232" s="45"/>
      <c r="C1232" s="45"/>
      <c r="D1232" s="45"/>
      <c r="E1232" s="45"/>
      <c r="F1232" s="45"/>
      <c r="G1232" s="45"/>
      <c r="H1232" s="45"/>
      <c r="I1232" s="45"/>
    </row>
    <row r="1233" spans="1:9" x14ac:dyDescent="0.25">
      <c r="A1233" s="69"/>
      <c r="B1233" s="45"/>
      <c r="C1233" s="45"/>
      <c r="D1233" s="45"/>
      <c r="E1233" s="45"/>
      <c r="F1233" s="45"/>
      <c r="G1233" s="45"/>
      <c r="H1233" s="45"/>
      <c r="I1233" s="45"/>
    </row>
    <row r="1234" spans="1:9" x14ac:dyDescent="0.25">
      <c r="A1234" s="70"/>
      <c r="B1234" s="45"/>
      <c r="C1234" s="45"/>
      <c r="D1234" s="45"/>
      <c r="E1234" s="45"/>
      <c r="F1234" s="45"/>
      <c r="G1234" s="45"/>
      <c r="H1234" s="45"/>
      <c r="I1234" s="45"/>
    </row>
    <row r="1235" spans="1:9" x14ac:dyDescent="0.25">
      <c r="A1235" s="69"/>
      <c r="B1235" s="45"/>
      <c r="C1235" s="45"/>
      <c r="D1235" s="45"/>
      <c r="E1235" s="45"/>
      <c r="F1235" s="45"/>
      <c r="G1235" s="45"/>
      <c r="H1235" s="45"/>
      <c r="I1235" s="45"/>
    </row>
    <row r="1236" spans="1:9" x14ac:dyDescent="0.25">
      <c r="A1236" s="69"/>
      <c r="B1236" s="45"/>
      <c r="C1236" s="45"/>
      <c r="D1236" s="45"/>
      <c r="E1236" s="45"/>
      <c r="F1236" s="45"/>
      <c r="G1236" s="45"/>
      <c r="H1236" s="45"/>
      <c r="I1236" s="45"/>
    </row>
    <row r="1237" spans="1:9" x14ac:dyDescent="0.25">
      <c r="A1237" s="69"/>
      <c r="B1237" s="45"/>
      <c r="C1237" s="45"/>
      <c r="D1237" s="45"/>
      <c r="E1237" s="45"/>
      <c r="F1237" s="45"/>
      <c r="G1237" s="45"/>
      <c r="H1237" s="45"/>
      <c r="I1237" s="45"/>
    </row>
    <row r="1238" spans="1:9" x14ac:dyDescent="0.25">
      <c r="A1238" s="69"/>
      <c r="B1238" s="45"/>
      <c r="C1238" s="45"/>
      <c r="D1238" s="45"/>
      <c r="E1238" s="45"/>
      <c r="F1238" s="45"/>
      <c r="G1238" s="45"/>
      <c r="H1238" s="45"/>
      <c r="I1238" s="45"/>
    </row>
    <row r="1239" spans="1:9" x14ac:dyDescent="0.25">
      <c r="A1239" s="69"/>
      <c r="B1239" s="45"/>
      <c r="C1239" s="45"/>
      <c r="D1239" s="45"/>
      <c r="E1239" s="45"/>
      <c r="F1239" s="45"/>
      <c r="G1239" s="45"/>
      <c r="H1239" s="45"/>
      <c r="I1239" s="45"/>
    </row>
    <row r="1240" spans="1:9" x14ac:dyDescent="0.25">
      <c r="A1240" s="69"/>
      <c r="B1240" s="45"/>
      <c r="C1240" s="45"/>
      <c r="D1240" s="45"/>
      <c r="E1240" s="45"/>
      <c r="F1240" s="45"/>
      <c r="G1240" s="45"/>
      <c r="H1240" s="45"/>
      <c r="I1240" s="45"/>
    </row>
    <row r="1241" spans="1:9" x14ac:dyDescent="0.25">
      <c r="A1241" s="69"/>
      <c r="B1241" s="45"/>
      <c r="C1241" s="45"/>
      <c r="D1241" s="45"/>
      <c r="E1241" s="45"/>
      <c r="F1241" s="45"/>
      <c r="G1241" s="45"/>
      <c r="H1241" s="45"/>
      <c r="I1241" s="45"/>
    </row>
    <row r="1242" spans="1:9" x14ac:dyDescent="0.25">
      <c r="A1242" s="69"/>
      <c r="B1242" s="45"/>
      <c r="C1242" s="45"/>
      <c r="D1242" s="45"/>
      <c r="E1242" s="45"/>
      <c r="F1242" s="45"/>
      <c r="G1242" s="45"/>
      <c r="H1242" s="45"/>
      <c r="I1242" s="45"/>
    </row>
    <row r="1243" spans="1:9" x14ac:dyDescent="0.25">
      <c r="A1243" s="69"/>
      <c r="B1243" s="45"/>
      <c r="C1243" s="45"/>
      <c r="D1243" s="45"/>
      <c r="E1243" s="45"/>
      <c r="F1243" s="45"/>
      <c r="G1243" s="45"/>
      <c r="H1243" s="45"/>
      <c r="I1243" s="45"/>
    </row>
    <row r="1244" spans="1:9" x14ac:dyDescent="0.25">
      <c r="A1244" s="69"/>
      <c r="B1244" s="45"/>
      <c r="C1244" s="45"/>
      <c r="D1244" s="45"/>
      <c r="E1244" s="45"/>
      <c r="F1244" s="45"/>
      <c r="G1244" s="45"/>
      <c r="H1244" s="45"/>
      <c r="I1244" s="45"/>
    </row>
    <row r="1245" spans="1:9" x14ac:dyDescent="0.25">
      <c r="A1245" s="69"/>
      <c r="B1245" s="45"/>
      <c r="C1245" s="45"/>
      <c r="D1245" s="45"/>
      <c r="E1245" s="45"/>
      <c r="F1245" s="45"/>
      <c r="G1245" s="45"/>
      <c r="H1245" s="45"/>
      <c r="I1245" s="45"/>
    </row>
    <row r="1246" spans="1:9" x14ac:dyDescent="0.25">
      <c r="A1246" s="69"/>
      <c r="B1246" s="45"/>
      <c r="C1246" s="45"/>
      <c r="D1246" s="45"/>
      <c r="E1246" s="45"/>
      <c r="F1246" s="45"/>
      <c r="G1246" s="45"/>
      <c r="H1246" s="45"/>
      <c r="I1246" s="45"/>
    </row>
    <row r="1247" spans="1:9" x14ac:dyDescent="0.25">
      <c r="A1247" s="69"/>
      <c r="B1247" s="45"/>
      <c r="C1247" s="45"/>
      <c r="D1247" s="45"/>
      <c r="E1247" s="45"/>
      <c r="F1247" s="45"/>
      <c r="G1247" s="45"/>
      <c r="H1247" s="45"/>
      <c r="I1247" s="45"/>
    </row>
    <row r="1248" spans="1:9" x14ac:dyDescent="0.25">
      <c r="A1248" s="69"/>
      <c r="B1248" s="45"/>
      <c r="C1248" s="45"/>
      <c r="D1248" s="45"/>
      <c r="E1248" s="45"/>
      <c r="F1248" s="45"/>
      <c r="G1248" s="45"/>
      <c r="H1248" s="45"/>
      <c r="I1248" s="45"/>
    </row>
    <row r="1249" spans="1:9" x14ac:dyDescent="0.25">
      <c r="A1249" s="69"/>
      <c r="B1249" s="45"/>
      <c r="C1249" s="45"/>
      <c r="D1249" s="45"/>
      <c r="E1249" s="45"/>
      <c r="F1249" s="45"/>
      <c r="G1249" s="45"/>
      <c r="H1249" s="45"/>
      <c r="I1249" s="45"/>
    </row>
    <row r="1250" spans="1:9" x14ac:dyDescent="0.25">
      <c r="A1250" s="69"/>
      <c r="B1250" s="45"/>
      <c r="C1250" s="45"/>
      <c r="D1250" s="45"/>
      <c r="E1250" s="45"/>
      <c r="F1250" s="45"/>
      <c r="G1250" s="45"/>
      <c r="H1250" s="45"/>
      <c r="I1250" s="45"/>
    </row>
    <row r="1251" spans="1:9" x14ac:dyDescent="0.25">
      <c r="A1251" s="69"/>
      <c r="B1251" s="45"/>
      <c r="C1251" s="45"/>
      <c r="D1251" s="45"/>
      <c r="E1251" s="45"/>
      <c r="F1251" s="45"/>
      <c r="G1251" s="45"/>
      <c r="H1251" s="45"/>
      <c r="I1251" s="45"/>
    </row>
    <row r="1252" spans="1:9" x14ac:dyDescent="0.25">
      <c r="A1252" s="70"/>
      <c r="B1252" s="45"/>
      <c r="C1252" s="45"/>
      <c r="D1252" s="45"/>
      <c r="E1252" s="45"/>
      <c r="F1252" s="45"/>
      <c r="G1252" s="45"/>
      <c r="H1252" s="45"/>
      <c r="I1252" s="45"/>
    </row>
    <row r="1253" spans="1:9" x14ac:dyDescent="0.25">
      <c r="A1253" s="69"/>
      <c r="B1253" s="45"/>
      <c r="C1253" s="45"/>
      <c r="D1253" s="45"/>
      <c r="E1253" s="45"/>
      <c r="F1253" s="45"/>
      <c r="G1253" s="45"/>
      <c r="H1253" s="45"/>
      <c r="I1253" s="45"/>
    </row>
    <row r="1254" spans="1:9" x14ac:dyDescent="0.25">
      <c r="A1254" s="69"/>
      <c r="B1254" s="45"/>
      <c r="C1254" s="45"/>
      <c r="D1254" s="45"/>
      <c r="E1254" s="45"/>
      <c r="F1254" s="45"/>
      <c r="G1254" s="45"/>
      <c r="H1254" s="45"/>
      <c r="I1254" s="45"/>
    </row>
    <row r="1255" spans="1:9" x14ac:dyDescent="0.25">
      <c r="A1255" s="69"/>
      <c r="B1255" s="45"/>
      <c r="C1255" s="45"/>
      <c r="D1255" s="45"/>
      <c r="E1255" s="45"/>
      <c r="F1255" s="45"/>
      <c r="G1255" s="45"/>
      <c r="H1255" s="45"/>
      <c r="I1255" s="45"/>
    </row>
    <row r="1256" spans="1:9" x14ac:dyDescent="0.25">
      <c r="A1256" s="69"/>
      <c r="B1256" s="45"/>
      <c r="C1256" s="45"/>
      <c r="D1256" s="45"/>
      <c r="E1256" s="45"/>
      <c r="F1256" s="45"/>
      <c r="G1256" s="45"/>
      <c r="H1256" s="45"/>
      <c r="I1256" s="45"/>
    </row>
    <row r="1257" spans="1:9" x14ac:dyDescent="0.25">
      <c r="A1257" s="69"/>
      <c r="B1257" s="45"/>
      <c r="C1257" s="45"/>
      <c r="D1257" s="45"/>
      <c r="E1257" s="45"/>
      <c r="F1257" s="45"/>
      <c r="G1257" s="45"/>
      <c r="H1257" s="45"/>
      <c r="I1257" s="45"/>
    </row>
    <row r="1258" spans="1:9" x14ac:dyDescent="0.25">
      <c r="A1258" s="69"/>
      <c r="B1258" s="45"/>
      <c r="C1258" s="45"/>
      <c r="D1258" s="45"/>
      <c r="E1258" s="45"/>
      <c r="F1258" s="45"/>
      <c r="G1258" s="45"/>
      <c r="H1258" s="45"/>
      <c r="I1258" s="45"/>
    </row>
    <row r="1259" spans="1:9" x14ac:dyDescent="0.25">
      <c r="A1259" s="69"/>
      <c r="B1259" s="45"/>
      <c r="C1259" s="45"/>
      <c r="D1259" s="45"/>
      <c r="E1259" s="45"/>
      <c r="F1259" s="45"/>
      <c r="G1259" s="45"/>
      <c r="H1259" s="45"/>
      <c r="I1259" s="45"/>
    </row>
    <row r="1260" spans="1:9" x14ac:dyDescent="0.25">
      <c r="A1260" s="69"/>
      <c r="B1260" s="45"/>
      <c r="C1260" s="45"/>
      <c r="D1260" s="45"/>
      <c r="E1260" s="45"/>
      <c r="F1260" s="45"/>
      <c r="G1260" s="45"/>
      <c r="H1260" s="45"/>
      <c r="I1260" s="45"/>
    </row>
    <row r="1261" spans="1:9" x14ac:dyDescent="0.25">
      <c r="A1261" s="69"/>
      <c r="B1261" s="45"/>
      <c r="C1261" s="45"/>
      <c r="D1261" s="45"/>
      <c r="E1261" s="45"/>
      <c r="F1261" s="45"/>
      <c r="G1261" s="45"/>
      <c r="H1261" s="45"/>
      <c r="I1261" s="45"/>
    </row>
    <row r="1262" spans="1:9" x14ac:dyDescent="0.25">
      <c r="A1262" s="69"/>
      <c r="B1262" s="45"/>
      <c r="C1262" s="45"/>
      <c r="D1262" s="45"/>
      <c r="E1262" s="45"/>
      <c r="F1262" s="45"/>
      <c r="G1262" s="45"/>
      <c r="H1262" s="45"/>
      <c r="I1262" s="45"/>
    </row>
    <row r="1263" spans="1:9" x14ac:dyDescent="0.25">
      <c r="A1263" s="69"/>
      <c r="B1263" s="45"/>
      <c r="C1263" s="45"/>
      <c r="D1263" s="45"/>
      <c r="E1263" s="45"/>
      <c r="F1263" s="45"/>
      <c r="G1263" s="45"/>
      <c r="H1263" s="45"/>
      <c r="I1263" s="45"/>
    </row>
    <row r="1264" spans="1:9" x14ac:dyDescent="0.25">
      <c r="A1264" s="69"/>
      <c r="B1264" s="45"/>
      <c r="C1264" s="45"/>
      <c r="D1264" s="45"/>
      <c r="E1264" s="45"/>
      <c r="F1264" s="45"/>
      <c r="G1264" s="45"/>
      <c r="H1264" s="45"/>
      <c r="I1264" s="45"/>
    </row>
    <row r="1265" spans="1:9" x14ac:dyDescent="0.25">
      <c r="A1265" s="69"/>
      <c r="B1265" s="45"/>
      <c r="C1265" s="45"/>
      <c r="D1265" s="45"/>
      <c r="E1265" s="45"/>
      <c r="F1265" s="45"/>
      <c r="G1265" s="45"/>
      <c r="H1265" s="45"/>
      <c r="I1265" s="45"/>
    </row>
    <row r="1266" spans="1:9" x14ac:dyDescent="0.25">
      <c r="A1266" s="69"/>
      <c r="B1266" s="45"/>
      <c r="C1266" s="45"/>
      <c r="D1266" s="45"/>
      <c r="E1266" s="45"/>
      <c r="F1266" s="45"/>
      <c r="G1266" s="45"/>
      <c r="H1266" s="45"/>
      <c r="I1266" s="45"/>
    </row>
    <row r="1267" spans="1:9" x14ac:dyDescent="0.25">
      <c r="A1267" s="69"/>
      <c r="B1267" s="45"/>
      <c r="C1267" s="45"/>
      <c r="D1267" s="45"/>
      <c r="E1267" s="45"/>
      <c r="F1267" s="45"/>
      <c r="G1267" s="45"/>
      <c r="H1267" s="45"/>
      <c r="I1267" s="45"/>
    </row>
    <row r="1268" spans="1:9" x14ac:dyDescent="0.25">
      <c r="A1268" s="69"/>
      <c r="B1268" s="45"/>
      <c r="C1268" s="45"/>
      <c r="D1268" s="45"/>
      <c r="E1268" s="45"/>
      <c r="F1268" s="45"/>
      <c r="G1268" s="45"/>
      <c r="H1268" s="45"/>
      <c r="I1268" s="45"/>
    </row>
    <row r="1269" spans="1:9" x14ac:dyDescent="0.25">
      <c r="A1269" s="69"/>
      <c r="B1269" s="45"/>
      <c r="C1269" s="45"/>
      <c r="D1269" s="45"/>
      <c r="E1269" s="45"/>
      <c r="F1269" s="45"/>
      <c r="G1269" s="45"/>
      <c r="H1269" s="45"/>
      <c r="I1269" s="45"/>
    </row>
    <row r="1270" spans="1:9" x14ac:dyDescent="0.25">
      <c r="A1270" s="70"/>
      <c r="B1270" s="45"/>
      <c r="C1270" s="45"/>
      <c r="D1270" s="45"/>
      <c r="E1270" s="45"/>
      <c r="F1270" s="45"/>
      <c r="G1270" s="45"/>
      <c r="H1270" s="45"/>
      <c r="I1270" s="45"/>
    </row>
    <row r="1271" spans="1:9" x14ac:dyDescent="0.25">
      <c r="A1271" s="69"/>
      <c r="B1271" s="45"/>
      <c r="C1271" s="45"/>
      <c r="D1271" s="45"/>
      <c r="E1271" s="45"/>
      <c r="F1271" s="45"/>
      <c r="G1271" s="45"/>
      <c r="H1271" s="45"/>
      <c r="I1271" s="45"/>
    </row>
    <row r="1272" spans="1:9" x14ac:dyDescent="0.25">
      <c r="A1272" s="69"/>
      <c r="B1272" s="45"/>
      <c r="C1272" s="45"/>
      <c r="D1272" s="45"/>
      <c r="E1272" s="45"/>
      <c r="F1272" s="45"/>
      <c r="G1272" s="45"/>
      <c r="H1272" s="45"/>
      <c r="I1272" s="45"/>
    </row>
    <row r="1273" spans="1:9" x14ac:dyDescent="0.25">
      <c r="A1273" s="69"/>
      <c r="B1273" s="45"/>
      <c r="C1273" s="45"/>
      <c r="D1273" s="45"/>
      <c r="E1273" s="45"/>
      <c r="F1273" s="45"/>
      <c r="G1273" s="45"/>
      <c r="H1273" s="45"/>
      <c r="I1273" s="45"/>
    </row>
    <row r="1274" spans="1:9" x14ac:dyDescent="0.25">
      <c r="A1274" s="69"/>
      <c r="B1274" s="45"/>
      <c r="C1274" s="45"/>
      <c r="D1274" s="45"/>
      <c r="E1274" s="45"/>
      <c r="F1274" s="45"/>
      <c r="G1274" s="45"/>
      <c r="H1274" s="45"/>
      <c r="I1274" s="45"/>
    </row>
    <row r="1275" spans="1:9" x14ac:dyDescent="0.25">
      <c r="A1275" s="69"/>
      <c r="B1275" s="45"/>
      <c r="C1275" s="45"/>
      <c r="D1275" s="45"/>
      <c r="E1275" s="45"/>
      <c r="F1275" s="45"/>
      <c r="G1275" s="45"/>
      <c r="H1275" s="45"/>
      <c r="I1275" s="45"/>
    </row>
    <row r="1276" spans="1:9" x14ac:dyDescent="0.25">
      <c r="A1276" s="69"/>
      <c r="B1276" s="45"/>
      <c r="C1276" s="45"/>
      <c r="D1276" s="45"/>
      <c r="E1276" s="45"/>
      <c r="F1276" s="45"/>
      <c r="G1276" s="45"/>
      <c r="H1276" s="45"/>
      <c r="I1276" s="45"/>
    </row>
    <row r="1277" spans="1:9" x14ac:dyDescent="0.25">
      <c r="A1277" s="69"/>
      <c r="B1277" s="45"/>
      <c r="C1277" s="45"/>
      <c r="D1277" s="45"/>
      <c r="E1277" s="45"/>
      <c r="F1277" s="45"/>
      <c r="G1277" s="45"/>
      <c r="H1277" s="45"/>
      <c r="I1277" s="45"/>
    </row>
    <row r="1278" spans="1:9" x14ac:dyDescent="0.25">
      <c r="A1278" s="69"/>
      <c r="B1278" s="45"/>
      <c r="C1278" s="45"/>
      <c r="D1278" s="45"/>
      <c r="E1278" s="45"/>
      <c r="F1278" s="45"/>
      <c r="G1278" s="45"/>
      <c r="H1278" s="45"/>
      <c r="I1278" s="45"/>
    </row>
    <row r="1279" spans="1:9" x14ac:dyDescent="0.25">
      <c r="A1279" s="69"/>
      <c r="B1279" s="45"/>
      <c r="C1279" s="45"/>
      <c r="D1279" s="45"/>
      <c r="E1279" s="45"/>
      <c r="F1279" s="45"/>
      <c r="G1279" s="45"/>
      <c r="H1279" s="45"/>
      <c r="I1279" s="45"/>
    </row>
    <row r="1280" spans="1:9" x14ac:dyDescent="0.25">
      <c r="A1280" s="69"/>
      <c r="B1280" s="45"/>
      <c r="C1280" s="45"/>
      <c r="D1280" s="45"/>
      <c r="E1280" s="45"/>
      <c r="F1280" s="45"/>
      <c r="G1280" s="45"/>
      <c r="H1280" s="45"/>
      <c r="I1280" s="45"/>
    </row>
    <row r="1281" spans="1:9" x14ac:dyDescent="0.25">
      <c r="A1281" s="69"/>
      <c r="B1281" s="45"/>
      <c r="C1281" s="45"/>
      <c r="D1281" s="45"/>
      <c r="E1281" s="45"/>
      <c r="F1281" s="45"/>
      <c r="G1281" s="45"/>
      <c r="H1281" s="45"/>
      <c r="I1281" s="45"/>
    </row>
    <row r="1282" spans="1:9" x14ac:dyDescent="0.25">
      <c r="A1282" s="69"/>
      <c r="B1282" s="45"/>
      <c r="C1282" s="45"/>
      <c r="D1282" s="45"/>
      <c r="E1282" s="45"/>
      <c r="F1282" s="45"/>
      <c r="G1282" s="45"/>
      <c r="H1282" s="45"/>
      <c r="I1282" s="45"/>
    </row>
    <row r="1283" spans="1:9" x14ac:dyDescent="0.25">
      <c r="A1283" s="69"/>
      <c r="B1283" s="45"/>
      <c r="C1283" s="45"/>
      <c r="D1283" s="45"/>
      <c r="E1283" s="45"/>
      <c r="F1283" s="45"/>
      <c r="G1283" s="45"/>
      <c r="H1283" s="45"/>
      <c r="I1283" s="45"/>
    </row>
    <row r="1284" spans="1:9" x14ac:dyDescent="0.25">
      <c r="A1284" s="69"/>
      <c r="B1284" s="45"/>
      <c r="C1284" s="45"/>
      <c r="D1284" s="45"/>
      <c r="E1284" s="45"/>
      <c r="F1284" s="45"/>
      <c r="G1284" s="45"/>
      <c r="H1284" s="45"/>
      <c r="I1284" s="45"/>
    </row>
    <row r="1285" spans="1:9" x14ac:dyDescent="0.25">
      <c r="A1285" s="69"/>
      <c r="B1285" s="45"/>
      <c r="C1285" s="45"/>
      <c r="D1285" s="45"/>
      <c r="E1285" s="45"/>
      <c r="F1285" s="45"/>
      <c r="G1285" s="45"/>
      <c r="H1285" s="45"/>
      <c r="I1285" s="45"/>
    </row>
    <row r="1286" spans="1:9" x14ac:dyDescent="0.25">
      <c r="A1286" s="69"/>
      <c r="B1286" s="45"/>
      <c r="C1286" s="45"/>
      <c r="D1286" s="45"/>
      <c r="E1286" s="45"/>
      <c r="F1286" s="45"/>
      <c r="G1286" s="45"/>
      <c r="H1286" s="45"/>
      <c r="I1286" s="45"/>
    </row>
    <row r="1287" spans="1:9" x14ac:dyDescent="0.25">
      <c r="A1287" s="69"/>
      <c r="B1287" s="45"/>
      <c r="C1287" s="45"/>
      <c r="D1287" s="45"/>
      <c r="E1287" s="45"/>
      <c r="F1287" s="45"/>
      <c r="G1287" s="45"/>
      <c r="H1287" s="45"/>
      <c r="I1287" s="45"/>
    </row>
    <row r="1288" spans="1:9" x14ac:dyDescent="0.25">
      <c r="A1288" s="70"/>
      <c r="B1288" s="45"/>
      <c r="C1288" s="45"/>
      <c r="D1288" s="45"/>
      <c r="E1288" s="45"/>
      <c r="F1288" s="45"/>
      <c r="G1288" s="45"/>
      <c r="H1288" s="45"/>
      <c r="I1288" s="45"/>
    </row>
    <row r="1289" spans="1:9" x14ac:dyDescent="0.25">
      <c r="A1289" s="69"/>
      <c r="B1289" s="45"/>
      <c r="C1289" s="45"/>
      <c r="D1289" s="45"/>
      <c r="E1289" s="45"/>
      <c r="F1289" s="45"/>
      <c r="G1289" s="45"/>
      <c r="H1289" s="45"/>
      <c r="I1289" s="45"/>
    </row>
    <row r="1290" spans="1:9" x14ac:dyDescent="0.25">
      <c r="A1290" s="69"/>
      <c r="B1290" s="45"/>
      <c r="C1290" s="45"/>
      <c r="D1290" s="45"/>
      <c r="E1290" s="45"/>
      <c r="F1290" s="45"/>
      <c r="G1290" s="45"/>
      <c r="H1290" s="45"/>
      <c r="I1290" s="45"/>
    </row>
    <row r="1291" spans="1:9" x14ac:dyDescent="0.25">
      <c r="A1291" s="69"/>
      <c r="B1291" s="45"/>
      <c r="C1291" s="45"/>
      <c r="D1291" s="45"/>
      <c r="E1291" s="45"/>
      <c r="F1291" s="45"/>
      <c r="G1291" s="45"/>
      <c r="H1291" s="45"/>
      <c r="I1291" s="45"/>
    </row>
    <row r="1292" spans="1:9" x14ac:dyDescent="0.25">
      <c r="A1292" s="69"/>
      <c r="B1292" s="45"/>
      <c r="C1292" s="45"/>
      <c r="D1292" s="45"/>
      <c r="E1292" s="45"/>
      <c r="F1292" s="45"/>
      <c r="G1292" s="45"/>
      <c r="H1292" s="45"/>
      <c r="I1292" s="45"/>
    </row>
    <row r="1293" spans="1:9" x14ac:dyDescent="0.25">
      <c r="A1293" s="69"/>
      <c r="B1293" s="45"/>
      <c r="C1293" s="45"/>
      <c r="D1293" s="45"/>
      <c r="E1293" s="45"/>
      <c r="F1293" s="45"/>
      <c r="G1293" s="45"/>
      <c r="H1293" s="45"/>
      <c r="I1293" s="45"/>
    </row>
    <row r="1294" spans="1:9" x14ac:dyDescent="0.25">
      <c r="A1294" s="69"/>
      <c r="B1294" s="45"/>
      <c r="C1294" s="45"/>
      <c r="D1294" s="45"/>
      <c r="E1294" s="45"/>
      <c r="F1294" s="45"/>
      <c r="G1294" s="45"/>
      <c r="H1294" s="45"/>
      <c r="I1294" s="45"/>
    </row>
    <row r="1295" spans="1:9" x14ac:dyDescent="0.25">
      <c r="A1295" s="69"/>
      <c r="B1295" s="45"/>
      <c r="C1295" s="45"/>
      <c r="D1295" s="45"/>
      <c r="E1295" s="45"/>
      <c r="F1295" s="45"/>
      <c r="G1295" s="45"/>
      <c r="H1295" s="45"/>
      <c r="I1295" s="45"/>
    </row>
    <row r="1296" spans="1:9" x14ac:dyDescent="0.25">
      <c r="A1296" s="69"/>
      <c r="B1296" s="45"/>
      <c r="C1296" s="45"/>
      <c r="D1296" s="45"/>
      <c r="E1296" s="45"/>
      <c r="F1296" s="45"/>
      <c r="G1296" s="45"/>
      <c r="H1296" s="45"/>
      <c r="I1296" s="45"/>
    </row>
    <row r="1297" spans="1:9" x14ac:dyDescent="0.25">
      <c r="A1297" s="69"/>
      <c r="B1297" s="45"/>
      <c r="C1297" s="45"/>
      <c r="D1297" s="45"/>
      <c r="E1297" s="45"/>
      <c r="F1297" s="45"/>
      <c r="G1297" s="45"/>
      <c r="H1297" s="45"/>
      <c r="I1297" s="45"/>
    </row>
    <row r="1298" spans="1:9" x14ac:dyDescent="0.25">
      <c r="A1298" s="69"/>
      <c r="B1298" s="45"/>
      <c r="C1298" s="45"/>
      <c r="D1298" s="45"/>
      <c r="E1298" s="45"/>
      <c r="F1298" s="45"/>
      <c r="G1298" s="45"/>
      <c r="H1298" s="45"/>
      <c r="I1298" s="45"/>
    </row>
    <row r="1299" spans="1:9" x14ac:dyDescent="0.25">
      <c r="A1299" s="69"/>
      <c r="B1299" s="45"/>
      <c r="C1299" s="45"/>
      <c r="D1299" s="45"/>
      <c r="E1299" s="45"/>
      <c r="F1299" s="45"/>
      <c r="G1299" s="45"/>
      <c r="H1299" s="45"/>
      <c r="I1299" s="45"/>
    </row>
    <row r="1300" spans="1:9" x14ac:dyDescent="0.25">
      <c r="A1300" s="69"/>
      <c r="B1300" s="45"/>
      <c r="C1300" s="45"/>
      <c r="D1300" s="45"/>
      <c r="E1300" s="45"/>
      <c r="F1300" s="45"/>
      <c r="G1300" s="45"/>
      <c r="H1300" s="45"/>
      <c r="I1300" s="45"/>
    </row>
    <row r="1301" spans="1:9" x14ac:dyDescent="0.25">
      <c r="A1301" s="69"/>
      <c r="B1301" s="45"/>
      <c r="C1301" s="45"/>
      <c r="D1301" s="45"/>
      <c r="E1301" s="45"/>
      <c r="F1301" s="45"/>
      <c r="G1301" s="45"/>
      <c r="H1301" s="45"/>
      <c r="I1301" s="45"/>
    </row>
    <row r="1302" spans="1:9" x14ac:dyDescent="0.25">
      <c r="A1302" s="69"/>
      <c r="B1302" s="45"/>
      <c r="C1302" s="45"/>
      <c r="D1302" s="45"/>
      <c r="E1302" s="45"/>
      <c r="F1302" s="45"/>
      <c r="G1302" s="45"/>
      <c r="H1302" s="45"/>
      <c r="I1302" s="45"/>
    </row>
    <row r="1303" spans="1:9" x14ac:dyDescent="0.25">
      <c r="A1303" s="69"/>
      <c r="B1303" s="45"/>
      <c r="C1303" s="45"/>
      <c r="D1303" s="45"/>
      <c r="E1303" s="45"/>
      <c r="F1303" s="45"/>
      <c r="G1303" s="45"/>
      <c r="H1303" s="45"/>
      <c r="I1303" s="45"/>
    </row>
    <row r="1304" spans="1:9" x14ac:dyDescent="0.25">
      <c r="A1304" s="69"/>
      <c r="B1304" s="45"/>
      <c r="C1304" s="45"/>
      <c r="D1304" s="45"/>
      <c r="E1304" s="45"/>
      <c r="F1304" s="45"/>
      <c r="G1304" s="45"/>
      <c r="H1304" s="45"/>
      <c r="I1304" s="45"/>
    </row>
    <row r="1305" spans="1:9" x14ac:dyDescent="0.25">
      <c r="A1305" s="69"/>
      <c r="B1305" s="45"/>
      <c r="C1305" s="45"/>
      <c r="D1305" s="45"/>
      <c r="E1305" s="45"/>
      <c r="F1305" s="45"/>
      <c r="G1305" s="45"/>
      <c r="H1305" s="45"/>
      <c r="I1305" s="45"/>
    </row>
    <row r="1306" spans="1:9" x14ac:dyDescent="0.25">
      <c r="A1306" s="70"/>
      <c r="B1306" s="45"/>
      <c r="C1306" s="45"/>
      <c r="D1306" s="45"/>
      <c r="E1306" s="45"/>
      <c r="F1306" s="45"/>
      <c r="G1306" s="45"/>
      <c r="H1306" s="45"/>
      <c r="I1306" s="45"/>
    </row>
    <row r="1307" spans="1:9" x14ac:dyDescent="0.25">
      <c r="A1307" s="69"/>
      <c r="B1307" s="45"/>
      <c r="C1307" s="45"/>
      <c r="D1307" s="45"/>
      <c r="E1307" s="45"/>
      <c r="F1307" s="45"/>
      <c r="G1307" s="45"/>
      <c r="H1307" s="45"/>
      <c r="I1307" s="45"/>
    </row>
    <row r="1308" spans="1:9" x14ac:dyDescent="0.25">
      <c r="A1308" s="69"/>
      <c r="B1308" s="45"/>
      <c r="C1308" s="45"/>
      <c r="D1308" s="45"/>
      <c r="E1308" s="45"/>
      <c r="F1308" s="45"/>
      <c r="G1308" s="45"/>
      <c r="H1308" s="45"/>
      <c r="I1308" s="45"/>
    </row>
    <row r="1309" spans="1:9" x14ac:dyDescent="0.25">
      <c r="A1309" s="69"/>
      <c r="B1309" s="45"/>
      <c r="C1309" s="45"/>
      <c r="D1309" s="45"/>
      <c r="E1309" s="45"/>
      <c r="F1309" s="45"/>
      <c r="G1309" s="45"/>
      <c r="H1309" s="45"/>
      <c r="I1309" s="45"/>
    </row>
    <row r="1310" spans="1:9" x14ac:dyDescent="0.25">
      <c r="A1310" s="69"/>
      <c r="B1310" s="45"/>
      <c r="C1310" s="45"/>
      <c r="D1310" s="45"/>
      <c r="E1310" s="45"/>
      <c r="F1310" s="45"/>
      <c r="G1310" s="45"/>
      <c r="H1310" s="45"/>
      <c r="I1310" s="45"/>
    </row>
    <row r="1311" spans="1:9" x14ac:dyDescent="0.25">
      <c r="A1311" s="69"/>
      <c r="B1311" s="45"/>
      <c r="C1311" s="45"/>
      <c r="D1311" s="45"/>
      <c r="E1311" s="45"/>
      <c r="F1311" s="45"/>
      <c r="G1311" s="45"/>
      <c r="H1311" s="45"/>
      <c r="I1311" s="45"/>
    </row>
    <row r="1312" spans="1:9" x14ac:dyDescent="0.25">
      <c r="A1312" s="69"/>
      <c r="B1312" s="45"/>
      <c r="C1312" s="45"/>
      <c r="D1312" s="45"/>
      <c r="E1312" s="45"/>
      <c r="F1312" s="45"/>
      <c r="G1312" s="45"/>
      <c r="H1312" s="45"/>
      <c r="I1312" s="45"/>
    </row>
    <row r="1313" spans="1:9" x14ac:dyDescent="0.25">
      <c r="A1313" s="69"/>
      <c r="B1313" s="45"/>
      <c r="C1313" s="45"/>
      <c r="D1313" s="45"/>
      <c r="E1313" s="45"/>
      <c r="F1313" s="45"/>
      <c r="G1313" s="45"/>
      <c r="H1313" s="45"/>
      <c r="I1313" s="45"/>
    </row>
    <row r="1314" spans="1:9" x14ac:dyDescent="0.25">
      <c r="A1314" s="69"/>
      <c r="B1314" s="45"/>
      <c r="C1314" s="45"/>
      <c r="D1314" s="45"/>
      <c r="E1314" s="45"/>
      <c r="F1314" s="45"/>
      <c r="G1314" s="45"/>
      <c r="H1314" s="45"/>
      <c r="I1314" s="45"/>
    </row>
    <row r="1315" spans="1:9" x14ac:dyDescent="0.25">
      <c r="A1315" s="69"/>
      <c r="B1315" s="45"/>
      <c r="C1315" s="45"/>
      <c r="D1315" s="45"/>
      <c r="E1315" s="45"/>
      <c r="F1315" s="45"/>
      <c r="G1315" s="45"/>
      <c r="H1315" s="45"/>
      <c r="I1315" s="45"/>
    </row>
    <row r="1316" spans="1:9" x14ac:dyDescent="0.25">
      <c r="A1316" s="69"/>
      <c r="B1316" s="45"/>
      <c r="C1316" s="45"/>
      <c r="D1316" s="45"/>
      <c r="E1316" s="45"/>
      <c r="F1316" s="45"/>
      <c r="G1316" s="45"/>
      <c r="H1316" s="45"/>
      <c r="I1316" s="45"/>
    </row>
    <row r="1317" spans="1:9" x14ac:dyDescent="0.25">
      <c r="A1317" s="69"/>
      <c r="B1317" s="45"/>
      <c r="C1317" s="45"/>
      <c r="D1317" s="45"/>
      <c r="E1317" s="45"/>
      <c r="F1317" s="45"/>
      <c r="G1317" s="45"/>
      <c r="H1317" s="45"/>
      <c r="I1317" s="45"/>
    </row>
    <row r="1318" spans="1:9" x14ac:dyDescent="0.25">
      <c r="A1318" s="69"/>
      <c r="B1318" s="45"/>
      <c r="C1318" s="45"/>
      <c r="D1318" s="45"/>
      <c r="E1318" s="45"/>
      <c r="F1318" s="45"/>
      <c r="G1318" s="45"/>
      <c r="H1318" s="45"/>
      <c r="I1318" s="45"/>
    </row>
    <row r="1319" spans="1:9" x14ac:dyDescent="0.25">
      <c r="A1319" s="69"/>
      <c r="B1319" s="45"/>
      <c r="C1319" s="45"/>
      <c r="D1319" s="45"/>
      <c r="E1319" s="45"/>
      <c r="F1319" s="45"/>
      <c r="G1319" s="45"/>
      <c r="H1319" s="45"/>
      <c r="I1319" s="45"/>
    </row>
    <row r="1320" spans="1:9" x14ac:dyDescent="0.25">
      <c r="A1320" s="69"/>
      <c r="B1320" s="45"/>
      <c r="C1320" s="45"/>
      <c r="D1320" s="45"/>
      <c r="E1320" s="45"/>
      <c r="F1320" s="45"/>
      <c r="G1320" s="45"/>
      <c r="H1320" s="45"/>
      <c r="I1320" s="45"/>
    </row>
    <row r="1321" spans="1:9" x14ac:dyDescent="0.25">
      <c r="A1321" s="69"/>
      <c r="B1321" s="45"/>
      <c r="C1321" s="45"/>
      <c r="D1321" s="45"/>
      <c r="E1321" s="45"/>
      <c r="F1321" s="45"/>
      <c r="G1321" s="45"/>
      <c r="H1321" s="45"/>
      <c r="I1321" s="45"/>
    </row>
    <row r="1322" spans="1:9" x14ac:dyDescent="0.25">
      <c r="A1322" s="69"/>
      <c r="B1322" s="45"/>
      <c r="C1322" s="45"/>
      <c r="D1322" s="45"/>
      <c r="E1322" s="45"/>
      <c r="F1322" s="45"/>
      <c r="G1322" s="45"/>
      <c r="H1322" s="45"/>
      <c r="I1322" s="45"/>
    </row>
    <row r="1323" spans="1:9" x14ac:dyDescent="0.25">
      <c r="A1323" s="69"/>
      <c r="B1323" s="45"/>
      <c r="C1323" s="45"/>
      <c r="D1323" s="45"/>
      <c r="E1323" s="45"/>
      <c r="F1323" s="45"/>
      <c r="G1323" s="45"/>
      <c r="H1323" s="45"/>
      <c r="I1323" s="45"/>
    </row>
    <row r="1324" spans="1:9" x14ac:dyDescent="0.25">
      <c r="A1324" s="70"/>
      <c r="B1324" s="45"/>
      <c r="C1324" s="45"/>
      <c r="D1324" s="45"/>
      <c r="E1324" s="45"/>
      <c r="F1324" s="45"/>
      <c r="G1324" s="45"/>
      <c r="H1324" s="45"/>
      <c r="I1324" s="45"/>
    </row>
    <row r="1325" spans="1:9" x14ac:dyDescent="0.25">
      <c r="A1325" s="69"/>
      <c r="B1325" s="45"/>
      <c r="C1325" s="45"/>
      <c r="D1325" s="45"/>
      <c r="E1325" s="45"/>
      <c r="F1325" s="45"/>
      <c r="G1325" s="45"/>
      <c r="H1325" s="45"/>
      <c r="I1325" s="45"/>
    </row>
    <row r="1326" spans="1:9" x14ac:dyDescent="0.25">
      <c r="A1326" s="69"/>
      <c r="B1326" s="45"/>
      <c r="C1326" s="45"/>
      <c r="D1326" s="45"/>
      <c r="E1326" s="45"/>
      <c r="F1326" s="45"/>
      <c r="G1326" s="45"/>
      <c r="H1326" s="45"/>
      <c r="I1326" s="45"/>
    </row>
    <row r="1327" spans="1:9" x14ac:dyDescent="0.25">
      <c r="A1327" s="69"/>
      <c r="B1327" s="45"/>
      <c r="C1327" s="45"/>
      <c r="D1327" s="45"/>
      <c r="E1327" s="45"/>
      <c r="F1327" s="45"/>
      <c r="G1327" s="45"/>
      <c r="H1327" s="45"/>
      <c r="I1327" s="45"/>
    </row>
    <row r="1328" spans="1:9" x14ac:dyDescent="0.25">
      <c r="A1328" s="69"/>
      <c r="B1328" s="45"/>
      <c r="C1328" s="45"/>
      <c r="D1328" s="45"/>
      <c r="E1328" s="45"/>
      <c r="F1328" s="45"/>
      <c r="G1328" s="45"/>
      <c r="H1328" s="45"/>
      <c r="I1328" s="45"/>
    </row>
    <row r="1329" spans="1:9" x14ac:dyDescent="0.25">
      <c r="A1329" s="69"/>
      <c r="B1329" s="45"/>
      <c r="C1329" s="45"/>
      <c r="D1329" s="45"/>
      <c r="E1329" s="45"/>
      <c r="F1329" s="45"/>
      <c r="G1329" s="45"/>
      <c r="H1329" s="45"/>
      <c r="I1329" s="45"/>
    </row>
    <row r="1330" spans="1:9" x14ac:dyDescent="0.25">
      <c r="A1330" s="69"/>
      <c r="B1330" s="45"/>
      <c r="C1330" s="45"/>
      <c r="D1330" s="45"/>
      <c r="E1330" s="45"/>
      <c r="F1330" s="45"/>
      <c r="G1330" s="45"/>
      <c r="H1330" s="45"/>
      <c r="I1330" s="45"/>
    </row>
    <row r="1331" spans="1:9" x14ac:dyDescent="0.25">
      <c r="A1331" s="69"/>
      <c r="B1331" s="45"/>
      <c r="C1331" s="45"/>
      <c r="D1331" s="45"/>
      <c r="E1331" s="45"/>
      <c r="F1331" s="45"/>
      <c r="G1331" s="45"/>
      <c r="H1331" s="45"/>
      <c r="I1331" s="45"/>
    </row>
    <row r="1332" spans="1:9" x14ac:dyDescent="0.25">
      <c r="A1332" s="69"/>
      <c r="B1332" s="45"/>
      <c r="C1332" s="45"/>
      <c r="D1332" s="45"/>
      <c r="E1332" s="45"/>
      <c r="F1332" s="45"/>
      <c r="G1332" s="45"/>
      <c r="H1332" s="45"/>
      <c r="I1332" s="45"/>
    </row>
    <row r="1333" spans="1:9" x14ac:dyDescent="0.25">
      <c r="A1333" s="69"/>
      <c r="B1333" s="45"/>
      <c r="C1333" s="45"/>
      <c r="D1333" s="45"/>
      <c r="E1333" s="45"/>
      <c r="F1333" s="45"/>
      <c r="G1333" s="45"/>
      <c r="H1333" s="45"/>
      <c r="I1333" s="45"/>
    </row>
    <row r="1334" spans="1:9" x14ac:dyDescent="0.25">
      <c r="A1334" s="69"/>
      <c r="B1334" s="45"/>
      <c r="C1334" s="45"/>
      <c r="D1334" s="45"/>
      <c r="E1334" s="45"/>
      <c r="F1334" s="45"/>
      <c r="G1334" s="45"/>
      <c r="H1334" s="45"/>
      <c r="I1334" s="45"/>
    </row>
    <row r="1335" spans="1:9" x14ac:dyDescent="0.25">
      <c r="A1335" s="69"/>
      <c r="B1335" s="45"/>
      <c r="C1335" s="45"/>
      <c r="D1335" s="45"/>
      <c r="E1335" s="45"/>
      <c r="F1335" s="45"/>
      <c r="G1335" s="45"/>
      <c r="H1335" s="45"/>
      <c r="I1335" s="45"/>
    </row>
    <row r="1336" spans="1:9" x14ac:dyDescent="0.25">
      <c r="A1336" s="69"/>
      <c r="B1336" s="45"/>
      <c r="C1336" s="45"/>
      <c r="D1336" s="45"/>
      <c r="E1336" s="45"/>
      <c r="F1336" s="45"/>
      <c r="G1336" s="45"/>
      <c r="H1336" s="45"/>
      <c r="I1336" s="45"/>
    </row>
    <row r="1337" spans="1:9" x14ac:dyDescent="0.25">
      <c r="A1337" s="69"/>
      <c r="B1337" s="45"/>
      <c r="C1337" s="45"/>
      <c r="D1337" s="45"/>
      <c r="E1337" s="45"/>
      <c r="F1337" s="45"/>
      <c r="G1337" s="45"/>
      <c r="H1337" s="45"/>
      <c r="I1337" s="45"/>
    </row>
    <row r="1338" spans="1:9" x14ac:dyDescent="0.25">
      <c r="A1338" s="69"/>
      <c r="B1338" s="45"/>
      <c r="C1338" s="45"/>
      <c r="D1338" s="45"/>
      <c r="E1338" s="45"/>
      <c r="F1338" s="45"/>
      <c r="G1338" s="45"/>
      <c r="H1338" s="45"/>
      <c r="I1338" s="45"/>
    </row>
    <row r="1339" spans="1:9" x14ac:dyDescent="0.25">
      <c r="A1339" s="69"/>
      <c r="B1339" s="45"/>
      <c r="C1339" s="45"/>
      <c r="D1339" s="45"/>
      <c r="E1339" s="45"/>
      <c r="F1339" s="45"/>
      <c r="G1339" s="45"/>
      <c r="H1339" s="45"/>
      <c r="I1339" s="45"/>
    </row>
    <row r="1340" spans="1:9" x14ac:dyDescent="0.25">
      <c r="A1340" s="69"/>
      <c r="B1340" s="45"/>
      <c r="C1340" s="45"/>
      <c r="D1340" s="45"/>
      <c r="E1340" s="45"/>
      <c r="F1340" s="45"/>
      <c r="G1340" s="45"/>
      <c r="H1340" s="45"/>
      <c r="I1340" s="45"/>
    </row>
    <row r="1341" spans="1:9" x14ac:dyDescent="0.25">
      <c r="A1341" s="69"/>
      <c r="B1341" s="45"/>
      <c r="C1341" s="45"/>
      <c r="D1341" s="45"/>
      <c r="E1341" s="45"/>
      <c r="F1341" s="45"/>
      <c r="G1341" s="45"/>
      <c r="H1341" s="45"/>
      <c r="I1341" s="45"/>
    </row>
    <row r="1342" spans="1:9" x14ac:dyDescent="0.25">
      <c r="A1342" s="70"/>
      <c r="B1342" s="45"/>
      <c r="C1342" s="45"/>
      <c r="D1342" s="45"/>
      <c r="E1342" s="45"/>
      <c r="F1342" s="45"/>
      <c r="G1342" s="45"/>
      <c r="H1342" s="45"/>
      <c r="I1342" s="45"/>
    </row>
    <row r="1343" spans="1:9" x14ac:dyDescent="0.25">
      <c r="A1343" s="69"/>
      <c r="B1343" s="45"/>
      <c r="C1343" s="45"/>
      <c r="D1343" s="45"/>
      <c r="E1343" s="45"/>
      <c r="F1343" s="45"/>
      <c r="G1343" s="45"/>
      <c r="H1343" s="45"/>
      <c r="I1343" s="45"/>
    </row>
    <row r="1344" spans="1:9" x14ac:dyDescent="0.25">
      <c r="A1344" s="69"/>
      <c r="B1344" s="45"/>
      <c r="C1344" s="45"/>
      <c r="D1344" s="45"/>
      <c r="E1344" s="45"/>
      <c r="F1344" s="45"/>
      <c r="G1344" s="45"/>
      <c r="H1344" s="45"/>
      <c r="I1344" s="45"/>
    </row>
    <row r="1345" spans="1:9" x14ac:dyDescent="0.25">
      <c r="A1345" s="69"/>
      <c r="B1345" s="45"/>
      <c r="C1345" s="45"/>
      <c r="D1345" s="45"/>
      <c r="E1345" s="45"/>
      <c r="F1345" s="45"/>
      <c r="G1345" s="45"/>
      <c r="H1345" s="45"/>
      <c r="I1345" s="45"/>
    </row>
    <row r="1346" spans="1:9" x14ac:dyDescent="0.25">
      <c r="A1346" s="69"/>
      <c r="B1346" s="45"/>
      <c r="C1346" s="45"/>
      <c r="D1346" s="45"/>
      <c r="E1346" s="45"/>
      <c r="F1346" s="45"/>
      <c r="G1346" s="45"/>
      <c r="H1346" s="45"/>
      <c r="I1346" s="45"/>
    </row>
    <row r="1347" spans="1:9" x14ac:dyDescent="0.25">
      <c r="A1347" s="69"/>
      <c r="B1347" s="45"/>
      <c r="C1347" s="45"/>
      <c r="D1347" s="45"/>
      <c r="E1347" s="45"/>
      <c r="F1347" s="45"/>
      <c r="G1347" s="45"/>
      <c r="H1347" s="45"/>
      <c r="I1347" s="45"/>
    </row>
    <row r="1348" spans="1:9" x14ac:dyDescent="0.25">
      <c r="A1348" s="69"/>
      <c r="B1348" s="45"/>
      <c r="C1348" s="45"/>
      <c r="D1348" s="45"/>
      <c r="E1348" s="45"/>
      <c r="F1348" s="45"/>
      <c r="G1348" s="45"/>
      <c r="H1348" s="45"/>
      <c r="I1348" s="45"/>
    </row>
    <row r="1349" spans="1:9" x14ac:dyDescent="0.25">
      <c r="A1349" s="69"/>
      <c r="B1349" s="45"/>
      <c r="C1349" s="45"/>
      <c r="D1349" s="45"/>
      <c r="E1349" s="45"/>
      <c r="F1349" s="45"/>
      <c r="G1349" s="45"/>
      <c r="H1349" s="45"/>
      <c r="I1349" s="45"/>
    </row>
    <row r="1350" spans="1:9" x14ac:dyDescent="0.25">
      <c r="A1350" s="69"/>
      <c r="B1350" s="45"/>
      <c r="C1350" s="45"/>
      <c r="D1350" s="45"/>
      <c r="E1350" s="45"/>
      <c r="F1350" s="45"/>
      <c r="G1350" s="45"/>
      <c r="H1350" s="45"/>
      <c r="I1350" s="45"/>
    </row>
    <row r="1351" spans="1:9" x14ac:dyDescent="0.25">
      <c r="A1351" s="69"/>
      <c r="B1351" s="45"/>
      <c r="C1351" s="45"/>
      <c r="D1351" s="45"/>
      <c r="E1351" s="45"/>
      <c r="F1351" s="45"/>
      <c r="G1351" s="45"/>
      <c r="H1351" s="45"/>
      <c r="I1351" s="45"/>
    </row>
    <row r="1352" spans="1:9" x14ac:dyDescent="0.25">
      <c r="A1352" s="69"/>
      <c r="B1352" s="45"/>
      <c r="C1352" s="45"/>
      <c r="D1352" s="45"/>
      <c r="E1352" s="45"/>
      <c r="F1352" s="45"/>
      <c r="G1352" s="45"/>
      <c r="H1352" s="45"/>
      <c r="I1352" s="45"/>
    </row>
    <row r="1353" spans="1:9" x14ac:dyDescent="0.25">
      <c r="A1353" s="69"/>
      <c r="B1353" s="45"/>
      <c r="C1353" s="45"/>
      <c r="D1353" s="45"/>
      <c r="E1353" s="45"/>
      <c r="F1353" s="45"/>
      <c r="G1353" s="45"/>
      <c r="H1353" s="45"/>
      <c r="I1353" s="45"/>
    </row>
    <row r="1354" spans="1:9" x14ac:dyDescent="0.25">
      <c r="A1354" s="69"/>
      <c r="B1354" s="45"/>
      <c r="C1354" s="45"/>
      <c r="D1354" s="45"/>
      <c r="E1354" s="45"/>
      <c r="F1354" s="45"/>
      <c r="G1354" s="45"/>
      <c r="H1354" s="45"/>
      <c r="I1354" s="45"/>
    </row>
    <row r="1355" spans="1:9" x14ac:dyDescent="0.25">
      <c r="A1355" s="69"/>
      <c r="B1355" s="45"/>
      <c r="C1355" s="45"/>
      <c r="D1355" s="45"/>
      <c r="E1355" s="45"/>
      <c r="F1355" s="45"/>
      <c r="G1355" s="45"/>
      <c r="H1355" s="45"/>
      <c r="I1355" s="45"/>
    </row>
    <row r="1356" spans="1:9" x14ac:dyDescent="0.25">
      <c r="A1356" s="69"/>
      <c r="B1356" s="45"/>
      <c r="C1356" s="45"/>
      <c r="D1356" s="45"/>
      <c r="E1356" s="45"/>
      <c r="F1356" s="45"/>
      <c r="G1356" s="45"/>
      <c r="H1356" s="45"/>
      <c r="I1356" s="45"/>
    </row>
    <row r="1357" spans="1:9" x14ac:dyDescent="0.25">
      <c r="A1357" s="69"/>
      <c r="B1357" s="45"/>
      <c r="C1357" s="45"/>
      <c r="D1357" s="45"/>
      <c r="E1357" s="45"/>
      <c r="F1357" s="45"/>
      <c r="G1357" s="45"/>
      <c r="H1357" s="45"/>
      <c r="I1357" s="45"/>
    </row>
    <row r="1358" spans="1:9" x14ac:dyDescent="0.25">
      <c r="A1358" s="69"/>
      <c r="B1358" s="45"/>
      <c r="C1358" s="45"/>
      <c r="D1358" s="45"/>
      <c r="E1358" s="45"/>
      <c r="F1358" s="45"/>
      <c r="G1358" s="45"/>
      <c r="H1358" s="45"/>
      <c r="I1358" s="45"/>
    </row>
    <row r="1359" spans="1:9" x14ac:dyDescent="0.25">
      <c r="A1359" s="69"/>
      <c r="B1359" s="45"/>
      <c r="C1359" s="45"/>
      <c r="D1359" s="45"/>
      <c r="E1359" s="45"/>
      <c r="F1359" s="45"/>
      <c r="G1359" s="45"/>
      <c r="H1359" s="45"/>
      <c r="I1359" s="45"/>
    </row>
    <row r="1360" spans="1:9" x14ac:dyDescent="0.25">
      <c r="A1360" s="70"/>
      <c r="B1360" s="45"/>
      <c r="C1360" s="45"/>
      <c r="D1360" s="45"/>
      <c r="E1360" s="45"/>
      <c r="F1360" s="45"/>
      <c r="G1360" s="45"/>
      <c r="H1360" s="45"/>
      <c r="I1360" s="45"/>
    </row>
    <row r="1361" spans="1:9" x14ac:dyDescent="0.25">
      <c r="A1361" s="69"/>
      <c r="B1361" s="45"/>
      <c r="C1361" s="45"/>
      <c r="D1361" s="45"/>
      <c r="E1361" s="45"/>
      <c r="F1361" s="45"/>
      <c r="G1361" s="45"/>
      <c r="H1361" s="45"/>
      <c r="I1361" s="45"/>
    </row>
    <row r="1362" spans="1:9" x14ac:dyDescent="0.25">
      <c r="A1362" s="69"/>
      <c r="B1362" s="45"/>
      <c r="C1362" s="45"/>
      <c r="D1362" s="45"/>
      <c r="E1362" s="45"/>
      <c r="F1362" s="45"/>
      <c r="G1362" s="45"/>
      <c r="H1362" s="45"/>
      <c r="I1362" s="45"/>
    </row>
    <row r="1363" spans="1:9" x14ac:dyDescent="0.25">
      <c r="A1363" s="69"/>
      <c r="B1363" s="45"/>
      <c r="C1363" s="45"/>
      <c r="D1363" s="45"/>
      <c r="E1363" s="45"/>
      <c r="F1363" s="45"/>
      <c r="G1363" s="45"/>
      <c r="H1363" s="45"/>
      <c r="I1363" s="45"/>
    </row>
    <row r="1364" spans="1:9" x14ac:dyDescent="0.25">
      <c r="A1364" s="69"/>
      <c r="B1364" s="45"/>
      <c r="C1364" s="45"/>
      <c r="D1364" s="45"/>
      <c r="E1364" s="45"/>
      <c r="F1364" s="45"/>
      <c r="G1364" s="45"/>
      <c r="H1364" s="45"/>
      <c r="I1364" s="45"/>
    </row>
    <row r="1365" spans="1:9" x14ac:dyDescent="0.25">
      <c r="A1365" s="69"/>
      <c r="B1365" s="45"/>
      <c r="C1365" s="45"/>
      <c r="D1365" s="45"/>
      <c r="E1365" s="45"/>
      <c r="F1365" s="45"/>
      <c r="G1365" s="45"/>
      <c r="H1365" s="45"/>
      <c r="I1365" s="45"/>
    </row>
    <row r="1366" spans="1:9" x14ac:dyDescent="0.25">
      <c r="A1366" s="69"/>
      <c r="B1366" s="45"/>
      <c r="C1366" s="45"/>
      <c r="D1366" s="45"/>
      <c r="E1366" s="45"/>
      <c r="F1366" s="45"/>
      <c r="G1366" s="45"/>
      <c r="H1366" s="45"/>
      <c r="I1366" s="45"/>
    </row>
    <row r="1367" spans="1:9" x14ac:dyDescent="0.25">
      <c r="A1367" s="69"/>
      <c r="B1367" s="45"/>
      <c r="C1367" s="45"/>
      <c r="D1367" s="45"/>
      <c r="E1367" s="45"/>
      <c r="F1367" s="45"/>
      <c r="G1367" s="45"/>
      <c r="H1367" s="45"/>
      <c r="I1367" s="45"/>
    </row>
    <row r="1368" spans="1:9" x14ac:dyDescent="0.25">
      <c r="A1368" s="69"/>
      <c r="B1368" s="45"/>
      <c r="C1368" s="45"/>
      <c r="D1368" s="45"/>
      <c r="E1368" s="45"/>
      <c r="F1368" s="45"/>
      <c r="G1368" s="45"/>
      <c r="H1368" s="45"/>
      <c r="I1368" s="45"/>
    </row>
    <row r="1369" spans="1:9" x14ac:dyDescent="0.25">
      <c r="A1369" s="69"/>
      <c r="B1369" s="45"/>
      <c r="C1369" s="45"/>
      <c r="D1369" s="45"/>
      <c r="E1369" s="45"/>
      <c r="F1369" s="45"/>
      <c r="G1369" s="45"/>
      <c r="H1369" s="45"/>
      <c r="I1369" s="45"/>
    </row>
    <row r="1370" spans="1:9" x14ac:dyDescent="0.25">
      <c r="A1370" s="69"/>
      <c r="B1370" s="45"/>
      <c r="C1370" s="45"/>
      <c r="D1370" s="45"/>
      <c r="E1370" s="45"/>
      <c r="F1370" s="45"/>
      <c r="G1370" s="45"/>
      <c r="H1370" s="45"/>
      <c r="I1370" s="45"/>
    </row>
    <row r="1371" spans="1:9" x14ac:dyDescent="0.25">
      <c r="A1371" s="69"/>
      <c r="B1371" s="45"/>
      <c r="C1371" s="45"/>
      <c r="D1371" s="45"/>
      <c r="E1371" s="45"/>
      <c r="F1371" s="45"/>
      <c r="G1371" s="45"/>
      <c r="H1371" s="45"/>
      <c r="I1371" s="45"/>
    </row>
    <row r="1372" spans="1:9" x14ac:dyDescent="0.25">
      <c r="A1372" s="69"/>
      <c r="B1372" s="45"/>
      <c r="C1372" s="45"/>
      <c r="D1372" s="45"/>
      <c r="E1372" s="45"/>
      <c r="F1372" s="45"/>
      <c r="G1372" s="45"/>
      <c r="H1372" s="45"/>
      <c r="I1372" s="45"/>
    </row>
    <row r="1373" spans="1:9" x14ac:dyDescent="0.25">
      <c r="A1373" s="69"/>
      <c r="B1373" s="45"/>
      <c r="C1373" s="45"/>
      <c r="D1373" s="45"/>
      <c r="E1373" s="45"/>
      <c r="F1373" s="45"/>
      <c r="G1373" s="45"/>
      <c r="H1373" s="45"/>
      <c r="I1373" s="45"/>
    </row>
    <row r="1374" spans="1:9" x14ac:dyDescent="0.25">
      <c r="A1374" s="69"/>
      <c r="B1374" s="45"/>
      <c r="C1374" s="45"/>
      <c r="D1374" s="45"/>
      <c r="E1374" s="45"/>
      <c r="F1374" s="45"/>
      <c r="G1374" s="45"/>
      <c r="H1374" s="45"/>
      <c r="I1374" s="45"/>
    </row>
    <row r="1375" spans="1:9" x14ac:dyDescent="0.25">
      <c r="A1375" s="69"/>
      <c r="B1375" s="45"/>
      <c r="C1375" s="45"/>
      <c r="D1375" s="45"/>
      <c r="E1375" s="45"/>
      <c r="F1375" s="45"/>
      <c r="G1375" s="45"/>
      <c r="H1375" s="45"/>
      <c r="I1375" s="45"/>
    </row>
    <row r="1376" spans="1:9" x14ac:dyDescent="0.25">
      <c r="A1376" s="69"/>
      <c r="B1376" s="45"/>
      <c r="C1376" s="45"/>
      <c r="D1376" s="45"/>
      <c r="E1376" s="45"/>
      <c r="F1376" s="45"/>
      <c r="G1376" s="45"/>
      <c r="H1376" s="45"/>
      <c r="I1376" s="45"/>
    </row>
    <row r="1377" spans="1:9" x14ac:dyDescent="0.25">
      <c r="A1377" s="69"/>
      <c r="B1377" s="45"/>
      <c r="C1377" s="45"/>
      <c r="D1377" s="45"/>
      <c r="E1377" s="45"/>
      <c r="F1377" s="45"/>
      <c r="G1377" s="45"/>
      <c r="H1377" s="45"/>
      <c r="I1377" s="45"/>
    </row>
    <row r="1378" spans="1:9" x14ac:dyDescent="0.25">
      <c r="A1378" s="70"/>
      <c r="B1378" s="45"/>
      <c r="C1378" s="45"/>
      <c r="D1378" s="45"/>
      <c r="E1378" s="45"/>
      <c r="F1378" s="45"/>
      <c r="G1378" s="45"/>
      <c r="H1378" s="45"/>
      <c r="I1378" s="45"/>
    </row>
    <row r="1379" spans="1:9" x14ac:dyDescent="0.25">
      <c r="A1379" s="69"/>
      <c r="B1379" s="45"/>
      <c r="C1379" s="45"/>
      <c r="D1379" s="45"/>
      <c r="E1379" s="45"/>
      <c r="F1379" s="45"/>
      <c r="G1379" s="45"/>
      <c r="H1379" s="45"/>
      <c r="I1379" s="45"/>
    </row>
    <row r="1380" spans="1:9" x14ac:dyDescent="0.25">
      <c r="A1380" s="69"/>
      <c r="B1380" s="45"/>
      <c r="C1380" s="45"/>
      <c r="D1380" s="45"/>
      <c r="E1380" s="45"/>
      <c r="F1380" s="45"/>
      <c r="G1380" s="45"/>
      <c r="H1380" s="45"/>
      <c r="I1380" s="45"/>
    </row>
    <row r="1381" spans="1:9" x14ac:dyDescent="0.25">
      <c r="A1381" s="69"/>
      <c r="B1381" s="45"/>
      <c r="C1381" s="45"/>
      <c r="D1381" s="45"/>
      <c r="E1381" s="45"/>
      <c r="F1381" s="45"/>
      <c r="G1381" s="45"/>
      <c r="H1381" s="45"/>
      <c r="I1381" s="45"/>
    </row>
    <row r="1382" spans="1:9" x14ac:dyDescent="0.25">
      <c r="A1382" s="69"/>
      <c r="B1382" s="45"/>
      <c r="C1382" s="45"/>
      <c r="D1382" s="45"/>
      <c r="E1382" s="45"/>
      <c r="F1382" s="45"/>
      <c r="G1382" s="45"/>
      <c r="H1382" s="45"/>
      <c r="I1382" s="45"/>
    </row>
    <row r="1383" spans="1:9" x14ac:dyDescent="0.25">
      <c r="A1383" s="69"/>
      <c r="B1383" s="45"/>
      <c r="C1383" s="45"/>
      <c r="D1383" s="45"/>
      <c r="E1383" s="45"/>
      <c r="F1383" s="45"/>
      <c r="G1383" s="45"/>
      <c r="H1383" s="45"/>
      <c r="I1383" s="45"/>
    </row>
    <row r="1384" spans="1:9" x14ac:dyDescent="0.25">
      <c r="A1384" s="69"/>
      <c r="B1384" s="45"/>
      <c r="C1384" s="45"/>
      <c r="D1384" s="45"/>
      <c r="E1384" s="45"/>
      <c r="F1384" s="45"/>
      <c r="G1384" s="45"/>
      <c r="H1384" s="45"/>
      <c r="I1384" s="45"/>
    </row>
    <row r="1385" spans="1:9" x14ac:dyDescent="0.25">
      <c r="A1385" s="69"/>
      <c r="B1385" s="45"/>
      <c r="C1385" s="45"/>
      <c r="D1385" s="45"/>
      <c r="E1385" s="45"/>
      <c r="F1385" s="45"/>
      <c r="G1385" s="45"/>
      <c r="H1385" s="45"/>
      <c r="I1385" s="45"/>
    </row>
    <row r="1386" spans="1:9" x14ac:dyDescent="0.25">
      <c r="A1386" s="69"/>
      <c r="B1386" s="45"/>
      <c r="C1386" s="45"/>
      <c r="D1386" s="45"/>
      <c r="E1386" s="45"/>
      <c r="F1386" s="45"/>
      <c r="G1386" s="45"/>
      <c r="H1386" s="45"/>
      <c r="I1386" s="45"/>
    </row>
    <row r="1387" spans="1:9" x14ac:dyDescent="0.25">
      <c r="A1387" s="69"/>
      <c r="B1387" s="45"/>
      <c r="C1387" s="45"/>
      <c r="D1387" s="45"/>
      <c r="E1387" s="45"/>
      <c r="F1387" s="45"/>
      <c r="G1387" s="45"/>
      <c r="H1387" s="45"/>
      <c r="I1387" s="45"/>
    </row>
    <row r="1388" spans="1:9" x14ac:dyDescent="0.25">
      <c r="A1388" s="69"/>
      <c r="B1388" s="45"/>
      <c r="C1388" s="45"/>
      <c r="D1388" s="45"/>
      <c r="E1388" s="45"/>
      <c r="F1388" s="45"/>
      <c r="G1388" s="45"/>
      <c r="H1388" s="45"/>
      <c r="I1388" s="45"/>
    </row>
    <row r="1389" spans="1:9" x14ac:dyDescent="0.25">
      <c r="A1389" s="69"/>
      <c r="B1389" s="45"/>
      <c r="C1389" s="45"/>
      <c r="D1389" s="45"/>
      <c r="E1389" s="45"/>
      <c r="F1389" s="45"/>
      <c r="G1389" s="45"/>
      <c r="H1389" s="45"/>
      <c r="I1389" s="45"/>
    </row>
    <row r="1390" spans="1:9" x14ac:dyDescent="0.25">
      <c r="A1390" s="69"/>
      <c r="B1390" s="45"/>
      <c r="C1390" s="45"/>
      <c r="D1390" s="45"/>
      <c r="E1390" s="45"/>
      <c r="F1390" s="45"/>
      <c r="G1390" s="45"/>
      <c r="H1390" s="45"/>
      <c r="I1390" s="45"/>
    </row>
    <row r="1391" spans="1:9" x14ac:dyDescent="0.25">
      <c r="A1391" s="69"/>
      <c r="B1391" s="45"/>
      <c r="C1391" s="45"/>
      <c r="D1391" s="45"/>
      <c r="E1391" s="45"/>
      <c r="F1391" s="45"/>
      <c r="G1391" s="45"/>
      <c r="H1391" s="45"/>
      <c r="I1391" s="45"/>
    </row>
    <row r="1392" spans="1:9" x14ac:dyDescent="0.25">
      <c r="A1392" s="69"/>
      <c r="B1392" s="45"/>
      <c r="C1392" s="45"/>
      <c r="D1392" s="45"/>
      <c r="E1392" s="45"/>
      <c r="F1392" s="45"/>
      <c r="G1392" s="45"/>
      <c r="H1392" s="45"/>
      <c r="I1392" s="45"/>
    </row>
    <row r="1393" spans="1:9" x14ac:dyDescent="0.25">
      <c r="A1393" s="69"/>
      <c r="B1393" s="45"/>
      <c r="C1393" s="45"/>
      <c r="D1393" s="45"/>
      <c r="E1393" s="45"/>
      <c r="F1393" s="45"/>
      <c r="G1393" s="45"/>
      <c r="H1393" s="45"/>
      <c r="I1393" s="45"/>
    </row>
    <row r="1394" spans="1:9" x14ac:dyDescent="0.25">
      <c r="A1394" s="69"/>
      <c r="B1394" s="45"/>
      <c r="C1394" s="45"/>
      <c r="D1394" s="45"/>
      <c r="E1394" s="45"/>
      <c r="F1394" s="45"/>
      <c r="G1394" s="45"/>
      <c r="H1394" s="45"/>
      <c r="I1394" s="45"/>
    </row>
    <row r="1395" spans="1:9" x14ac:dyDescent="0.25">
      <c r="A1395" s="69"/>
      <c r="B1395" s="45"/>
      <c r="C1395" s="45"/>
      <c r="D1395" s="45"/>
      <c r="E1395" s="45"/>
      <c r="F1395" s="45"/>
      <c r="G1395" s="45"/>
      <c r="H1395" s="45"/>
      <c r="I1395" s="45"/>
    </row>
    <row r="1396" spans="1:9" x14ac:dyDescent="0.25">
      <c r="A1396" s="70"/>
      <c r="B1396" s="45"/>
      <c r="C1396" s="45"/>
      <c r="D1396" s="45"/>
      <c r="E1396" s="45"/>
      <c r="F1396" s="45"/>
      <c r="G1396" s="45"/>
      <c r="H1396" s="45"/>
      <c r="I1396" s="45"/>
    </row>
    <row r="1397" spans="1:9" x14ac:dyDescent="0.25">
      <c r="A1397" s="69"/>
      <c r="B1397" s="45"/>
      <c r="C1397" s="45"/>
      <c r="D1397" s="45"/>
      <c r="E1397" s="45"/>
      <c r="F1397" s="45"/>
      <c r="G1397" s="45"/>
      <c r="H1397" s="45"/>
      <c r="I1397" s="45"/>
    </row>
    <row r="1398" spans="1:9" x14ac:dyDescent="0.25">
      <c r="A1398" s="69"/>
      <c r="B1398" s="45"/>
      <c r="C1398" s="45"/>
      <c r="D1398" s="45"/>
      <c r="E1398" s="45"/>
      <c r="F1398" s="45"/>
      <c r="G1398" s="45"/>
      <c r="H1398" s="45"/>
      <c r="I1398" s="45"/>
    </row>
    <row r="1399" spans="1:9" x14ac:dyDescent="0.25">
      <c r="A1399" s="69"/>
      <c r="B1399" s="45"/>
      <c r="C1399" s="45"/>
      <c r="D1399" s="45"/>
      <c r="E1399" s="45"/>
      <c r="F1399" s="45"/>
      <c r="G1399" s="45"/>
      <c r="H1399" s="45"/>
      <c r="I1399" s="45"/>
    </row>
    <row r="1400" spans="1:9" x14ac:dyDescent="0.25">
      <c r="A1400" s="69"/>
      <c r="B1400" s="45"/>
      <c r="C1400" s="45"/>
      <c r="D1400" s="45"/>
      <c r="E1400" s="45"/>
      <c r="F1400" s="45"/>
      <c r="G1400" s="45"/>
      <c r="H1400" s="45"/>
      <c r="I1400" s="45"/>
    </row>
    <row r="1401" spans="1:9" x14ac:dyDescent="0.25">
      <c r="A1401" s="69"/>
      <c r="B1401" s="45"/>
      <c r="C1401" s="45"/>
      <c r="D1401" s="45"/>
      <c r="E1401" s="45"/>
      <c r="F1401" s="45"/>
      <c r="G1401" s="45"/>
      <c r="H1401" s="45"/>
      <c r="I1401" s="45"/>
    </row>
    <row r="1402" spans="1:9" x14ac:dyDescent="0.25">
      <c r="A1402" s="69"/>
      <c r="B1402" s="45"/>
      <c r="C1402" s="45"/>
      <c r="D1402" s="45"/>
      <c r="E1402" s="45"/>
      <c r="F1402" s="45"/>
      <c r="G1402" s="45"/>
      <c r="H1402" s="45"/>
      <c r="I1402" s="45"/>
    </row>
    <row r="1403" spans="1:9" x14ac:dyDescent="0.25">
      <c r="A1403" s="69"/>
      <c r="B1403" s="45"/>
      <c r="C1403" s="45"/>
      <c r="D1403" s="45"/>
      <c r="E1403" s="45"/>
      <c r="F1403" s="45"/>
      <c r="G1403" s="45"/>
      <c r="H1403" s="45"/>
      <c r="I1403" s="45"/>
    </row>
    <row r="1404" spans="1:9" x14ac:dyDescent="0.25">
      <c r="A1404" s="69"/>
      <c r="B1404" s="45"/>
      <c r="C1404" s="45"/>
      <c r="D1404" s="45"/>
      <c r="E1404" s="45"/>
      <c r="F1404" s="45"/>
      <c r="G1404" s="45"/>
      <c r="H1404" s="45"/>
      <c r="I1404" s="45"/>
    </row>
    <row r="1405" spans="1:9" x14ac:dyDescent="0.25">
      <c r="A1405" s="69"/>
      <c r="B1405" s="45"/>
      <c r="C1405" s="45"/>
      <c r="D1405" s="45"/>
      <c r="E1405" s="45"/>
      <c r="F1405" s="45"/>
      <c r="G1405" s="45"/>
      <c r="H1405" s="45"/>
      <c r="I1405" s="45"/>
    </row>
    <row r="1406" spans="1:9" x14ac:dyDescent="0.25">
      <c r="A1406" s="69"/>
      <c r="B1406" s="45"/>
      <c r="C1406" s="45"/>
      <c r="D1406" s="45"/>
      <c r="E1406" s="45"/>
      <c r="F1406" s="45"/>
      <c r="G1406" s="45"/>
      <c r="H1406" s="45"/>
      <c r="I1406" s="45"/>
    </row>
    <row r="1407" spans="1:9" x14ac:dyDescent="0.25">
      <c r="A1407" s="69"/>
      <c r="B1407" s="45"/>
      <c r="C1407" s="45"/>
      <c r="D1407" s="45"/>
      <c r="E1407" s="45"/>
      <c r="F1407" s="45"/>
      <c r="G1407" s="45"/>
      <c r="H1407" s="45"/>
      <c r="I1407" s="45"/>
    </row>
    <row r="1408" spans="1:9" x14ac:dyDescent="0.25">
      <c r="A1408" s="69"/>
      <c r="B1408" s="45"/>
      <c r="C1408" s="45"/>
      <c r="D1408" s="45"/>
      <c r="E1408" s="45"/>
      <c r="F1408" s="45"/>
      <c r="G1408" s="45"/>
      <c r="H1408" s="45"/>
      <c r="I1408" s="45"/>
    </row>
    <row r="1409" spans="1:9" x14ac:dyDescent="0.25">
      <c r="A1409" s="69"/>
      <c r="B1409" s="45"/>
      <c r="C1409" s="45"/>
      <c r="D1409" s="45"/>
      <c r="E1409" s="45"/>
      <c r="F1409" s="45"/>
      <c r="G1409" s="45"/>
      <c r="H1409" s="45"/>
      <c r="I1409" s="45"/>
    </row>
    <row r="1410" spans="1:9" x14ac:dyDescent="0.25">
      <c r="A1410" s="69"/>
      <c r="B1410" s="45"/>
      <c r="C1410" s="45"/>
      <c r="D1410" s="45"/>
      <c r="E1410" s="45"/>
      <c r="F1410" s="45"/>
      <c r="G1410" s="45"/>
      <c r="H1410" s="45"/>
      <c r="I1410" s="45"/>
    </row>
    <row r="1411" spans="1:9" x14ac:dyDescent="0.25">
      <c r="A1411" s="69"/>
      <c r="B1411" s="45"/>
      <c r="C1411" s="45"/>
      <c r="D1411" s="45"/>
      <c r="E1411" s="45"/>
      <c r="F1411" s="45"/>
      <c r="G1411" s="45"/>
      <c r="H1411" s="45"/>
      <c r="I1411" s="45"/>
    </row>
    <row r="1412" spans="1:9" x14ac:dyDescent="0.25">
      <c r="A1412" s="69"/>
      <c r="B1412" s="45"/>
      <c r="C1412" s="45"/>
      <c r="D1412" s="45"/>
      <c r="E1412" s="45"/>
      <c r="F1412" s="45"/>
      <c r="G1412" s="45"/>
      <c r="H1412" s="45"/>
      <c r="I1412" s="45"/>
    </row>
    <row r="1413" spans="1:9" x14ac:dyDescent="0.25">
      <c r="A1413" s="69"/>
      <c r="B1413" s="45"/>
      <c r="C1413" s="45"/>
      <c r="D1413" s="45"/>
      <c r="E1413" s="45"/>
      <c r="F1413" s="45"/>
      <c r="G1413" s="45"/>
      <c r="H1413" s="45"/>
      <c r="I1413" s="45"/>
    </row>
    <row r="1414" spans="1:9" x14ac:dyDescent="0.25">
      <c r="A1414" s="70"/>
      <c r="B1414" s="45"/>
      <c r="C1414" s="45"/>
      <c r="D1414" s="45"/>
      <c r="E1414" s="45"/>
      <c r="F1414" s="45"/>
      <c r="G1414" s="45"/>
      <c r="H1414" s="45"/>
      <c r="I1414" s="45"/>
    </row>
    <row r="1415" spans="1:9" x14ac:dyDescent="0.25">
      <c r="A1415" s="69"/>
      <c r="B1415" s="45"/>
      <c r="C1415" s="45"/>
      <c r="D1415" s="45"/>
      <c r="E1415" s="45"/>
      <c r="F1415" s="45"/>
      <c r="G1415" s="45"/>
      <c r="H1415" s="45"/>
      <c r="I1415" s="45"/>
    </row>
    <row r="1416" spans="1:9" x14ac:dyDescent="0.25">
      <c r="A1416" s="69"/>
      <c r="B1416" s="45"/>
      <c r="C1416" s="45"/>
      <c r="D1416" s="45"/>
      <c r="E1416" s="45"/>
      <c r="F1416" s="45"/>
      <c r="G1416" s="45"/>
      <c r="H1416" s="45"/>
      <c r="I1416" s="45"/>
    </row>
    <row r="1417" spans="1:9" x14ac:dyDescent="0.25">
      <c r="A1417" s="69"/>
      <c r="B1417" s="45"/>
      <c r="C1417" s="45"/>
      <c r="D1417" s="45"/>
      <c r="E1417" s="45"/>
      <c r="F1417" s="45"/>
      <c r="G1417" s="45"/>
      <c r="H1417" s="45"/>
      <c r="I1417" s="45"/>
    </row>
    <row r="1418" spans="1:9" x14ac:dyDescent="0.25">
      <c r="A1418" s="69"/>
      <c r="B1418" s="45"/>
      <c r="C1418" s="45"/>
      <c r="D1418" s="45"/>
      <c r="E1418" s="45"/>
      <c r="F1418" s="45"/>
      <c r="G1418" s="45"/>
      <c r="H1418" s="45"/>
      <c r="I1418" s="45"/>
    </row>
    <row r="1419" spans="1:9" x14ac:dyDescent="0.25">
      <c r="A1419" s="69"/>
      <c r="B1419" s="45"/>
      <c r="C1419" s="45"/>
      <c r="D1419" s="45"/>
      <c r="E1419" s="45"/>
      <c r="F1419" s="45"/>
      <c r="G1419" s="45"/>
      <c r="H1419" s="45"/>
      <c r="I1419" s="45"/>
    </row>
    <row r="1420" spans="1:9" x14ac:dyDescent="0.25">
      <c r="A1420" s="69"/>
      <c r="B1420" s="45"/>
      <c r="C1420" s="45"/>
      <c r="D1420" s="45"/>
      <c r="E1420" s="45"/>
      <c r="F1420" s="45"/>
      <c r="G1420" s="45"/>
      <c r="H1420" s="45"/>
      <c r="I1420" s="45"/>
    </row>
    <row r="1421" spans="1:9" x14ac:dyDescent="0.25">
      <c r="A1421" s="69"/>
      <c r="B1421" s="45"/>
      <c r="C1421" s="45"/>
      <c r="D1421" s="45"/>
      <c r="E1421" s="45"/>
      <c r="F1421" s="45"/>
      <c r="G1421" s="45"/>
      <c r="H1421" s="45"/>
      <c r="I1421" s="45"/>
    </row>
    <row r="1422" spans="1:9" x14ac:dyDescent="0.25">
      <c r="A1422" s="69"/>
      <c r="B1422" s="45"/>
      <c r="C1422" s="45"/>
      <c r="D1422" s="45"/>
      <c r="E1422" s="45"/>
      <c r="F1422" s="45"/>
      <c r="G1422" s="45"/>
      <c r="H1422" s="45"/>
      <c r="I1422" s="45"/>
    </row>
    <row r="1423" spans="1:9" x14ac:dyDescent="0.25">
      <c r="A1423" s="69"/>
      <c r="B1423" s="45"/>
      <c r="C1423" s="45"/>
      <c r="D1423" s="45"/>
      <c r="E1423" s="45"/>
      <c r="F1423" s="45"/>
      <c r="G1423" s="45"/>
      <c r="H1423" s="45"/>
      <c r="I1423" s="45"/>
    </row>
    <row r="1424" spans="1:9" x14ac:dyDescent="0.25">
      <c r="A1424" s="69"/>
      <c r="B1424" s="45"/>
      <c r="C1424" s="45"/>
      <c r="D1424" s="45"/>
      <c r="E1424" s="45"/>
      <c r="F1424" s="45"/>
      <c r="G1424" s="45"/>
      <c r="H1424" s="45"/>
      <c r="I1424" s="45"/>
    </row>
    <row r="1425" spans="1:9" x14ac:dyDescent="0.25">
      <c r="A1425" s="69"/>
      <c r="B1425" s="45"/>
      <c r="C1425" s="45"/>
      <c r="D1425" s="45"/>
      <c r="E1425" s="45"/>
      <c r="F1425" s="45"/>
      <c r="G1425" s="45"/>
      <c r="H1425" s="45"/>
      <c r="I1425" s="45"/>
    </row>
    <row r="1426" spans="1:9" x14ac:dyDescent="0.25">
      <c r="A1426" s="69"/>
      <c r="B1426" s="45"/>
      <c r="C1426" s="45"/>
      <c r="D1426" s="45"/>
      <c r="E1426" s="45"/>
      <c r="F1426" s="45"/>
      <c r="G1426" s="45"/>
      <c r="H1426" s="45"/>
      <c r="I1426" s="45"/>
    </row>
    <row r="1427" spans="1:9" x14ac:dyDescent="0.25">
      <c r="A1427" s="69"/>
      <c r="B1427" s="45"/>
      <c r="C1427" s="45"/>
      <c r="D1427" s="45"/>
      <c r="E1427" s="45"/>
      <c r="F1427" s="45"/>
      <c r="G1427" s="45"/>
      <c r="H1427" s="45"/>
      <c r="I1427" s="45"/>
    </row>
    <row r="1428" spans="1:9" x14ac:dyDescent="0.25">
      <c r="A1428" s="69"/>
      <c r="B1428" s="45"/>
      <c r="C1428" s="45"/>
      <c r="D1428" s="45"/>
      <c r="E1428" s="45"/>
      <c r="F1428" s="45"/>
      <c r="G1428" s="45"/>
      <c r="H1428" s="45"/>
      <c r="I1428" s="45"/>
    </row>
    <row r="1429" spans="1:9" x14ac:dyDescent="0.25">
      <c r="A1429" s="69"/>
      <c r="B1429" s="45"/>
      <c r="C1429" s="45"/>
      <c r="D1429" s="45"/>
      <c r="E1429" s="45"/>
      <c r="F1429" s="45"/>
      <c r="G1429" s="45"/>
      <c r="H1429" s="45"/>
      <c r="I1429" s="45"/>
    </row>
    <row r="1430" spans="1:9" x14ac:dyDescent="0.25">
      <c r="A1430" s="69"/>
      <c r="B1430" s="45"/>
      <c r="C1430" s="45"/>
      <c r="D1430" s="45"/>
      <c r="E1430" s="45"/>
      <c r="F1430" s="45"/>
      <c r="G1430" s="45"/>
      <c r="H1430" s="45"/>
      <c r="I1430" s="45"/>
    </row>
    <row r="1431" spans="1:9" x14ac:dyDescent="0.25">
      <c r="A1431" s="69"/>
      <c r="B1431" s="45"/>
      <c r="C1431" s="45"/>
      <c r="D1431" s="45"/>
      <c r="E1431" s="45"/>
      <c r="F1431" s="45"/>
      <c r="G1431" s="45"/>
      <c r="H1431" s="45"/>
      <c r="I1431" s="45"/>
    </row>
    <row r="1432" spans="1:9" x14ac:dyDescent="0.25">
      <c r="A1432" s="70"/>
      <c r="B1432" s="45"/>
      <c r="C1432" s="45"/>
      <c r="D1432" s="45"/>
      <c r="E1432" s="45"/>
      <c r="F1432" s="45"/>
      <c r="G1432" s="45"/>
      <c r="H1432" s="45"/>
      <c r="I1432" s="45"/>
    </row>
    <row r="1433" spans="1:9" x14ac:dyDescent="0.25">
      <c r="A1433" s="69"/>
      <c r="B1433" s="45"/>
      <c r="C1433" s="45"/>
      <c r="D1433" s="45"/>
      <c r="E1433" s="45"/>
      <c r="F1433" s="45"/>
      <c r="G1433" s="45"/>
      <c r="H1433" s="45"/>
      <c r="I1433" s="45"/>
    </row>
    <row r="1434" spans="1:9" x14ac:dyDescent="0.25">
      <c r="A1434" s="69"/>
      <c r="B1434" s="45"/>
      <c r="C1434" s="45"/>
      <c r="D1434" s="45"/>
      <c r="E1434" s="45"/>
      <c r="F1434" s="45"/>
      <c r="G1434" s="45"/>
      <c r="H1434" s="45"/>
      <c r="I1434" s="45"/>
    </row>
    <row r="1435" spans="1:9" x14ac:dyDescent="0.25">
      <c r="A1435" s="69"/>
      <c r="B1435" s="45"/>
      <c r="C1435" s="45"/>
      <c r="D1435" s="45"/>
      <c r="E1435" s="45"/>
      <c r="F1435" s="45"/>
      <c r="G1435" s="45"/>
      <c r="H1435" s="45"/>
      <c r="I1435" s="45"/>
    </row>
    <row r="1436" spans="1:9" x14ac:dyDescent="0.25">
      <c r="A1436" s="69"/>
      <c r="B1436" s="45"/>
      <c r="C1436" s="45"/>
      <c r="D1436" s="45"/>
      <c r="E1436" s="45"/>
      <c r="F1436" s="45"/>
      <c r="G1436" s="45"/>
      <c r="H1436" s="45"/>
      <c r="I1436" s="45"/>
    </row>
    <row r="1437" spans="1:9" x14ac:dyDescent="0.25">
      <c r="A1437" s="69"/>
      <c r="B1437" s="45"/>
      <c r="C1437" s="45"/>
      <c r="D1437" s="45"/>
      <c r="E1437" s="45"/>
      <c r="F1437" s="45"/>
      <c r="G1437" s="45"/>
      <c r="H1437" s="45"/>
      <c r="I1437" s="45"/>
    </row>
    <row r="1438" spans="1:9" x14ac:dyDescent="0.25">
      <c r="A1438" s="69"/>
      <c r="B1438" s="45"/>
      <c r="C1438" s="45"/>
      <c r="D1438" s="45"/>
      <c r="E1438" s="45"/>
      <c r="F1438" s="45"/>
      <c r="G1438" s="45"/>
      <c r="H1438" s="45"/>
      <c r="I1438" s="45"/>
    </row>
    <row r="1439" spans="1:9" x14ac:dyDescent="0.25">
      <c r="A1439" s="69"/>
      <c r="B1439" s="45"/>
      <c r="C1439" s="45"/>
      <c r="D1439" s="45"/>
      <c r="E1439" s="45"/>
      <c r="F1439" s="45"/>
      <c r="G1439" s="45"/>
      <c r="H1439" s="45"/>
      <c r="I1439" s="45"/>
    </row>
    <row r="1440" spans="1:9" x14ac:dyDescent="0.25">
      <c r="A1440" s="69"/>
      <c r="B1440" s="45"/>
      <c r="C1440" s="45"/>
      <c r="D1440" s="45"/>
      <c r="E1440" s="45"/>
      <c r="F1440" s="45"/>
      <c r="G1440" s="45"/>
      <c r="H1440" s="45"/>
      <c r="I1440" s="45"/>
    </row>
    <row r="1441" spans="1:9" x14ac:dyDescent="0.25">
      <c r="A1441" s="69"/>
      <c r="B1441" s="45"/>
      <c r="C1441" s="45"/>
      <c r="D1441" s="45"/>
      <c r="E1441" s="45"/>
      <c r="F1441" s="45"/>
      <c r="G1441" s="45"/>
      <c r="H1441" s="45"/>
      <c r="I1441" s="45"/>
    </row>
    <row r="1442" spans="1:9" x14ac:dyDescent="0.25">
      <c r="A1442" s="69"/>
      <c r="B1442" s="45"/>
      <c r="C1442" s="45"/>
      <c r="D1442" s="45"/>
      <c r="E1442" s="45"/>
      <c r="F1442" s="45"/>
      <c r="G1442" s="45"/>
      <c r="H1442" s="45"/>
      <c r="I1442" s="45"/>
    </row>
    <row r="1443" spans="1:9" x14ac:dyDescent="0.25">
      <c r="A1443" s="69"/>
      <c r="B1443" s="45"/>
      <c r="C1443" s="45"/>
      <c r="D1443" s="45"/>
      <c r="E1443" s="45"/>
      <c r="F1443" s="45"/>
      <c r="G1443" s="45"/>
      <c r="H1443" s="45"/>
      <c r="I1443" s="45"/>
    </row>
    <row r="1444" spans="1:9" x14ac:dyDescent="0.25">
      <c r="A1444" s="69"/>
      <c r="B1444" s="45"/>
      <c r="C1444" s="45"/>
      <c r="D1444" s="45"/>
      <c r="E1444" s="45"/>
      <c r="F1444" s="45"/>
      <c r="G1444" s="45"/>
      <c r="H1444" s="45"/>
      <c r="I1444" s="45"/>
    </row>
    <row r="1445" spans="1:9" x14ac:dyDescent="0.25">
      <c r="A1445" s="69"/>
      <c r="B1445" s="45"/>
      <c r="C1445" s="45"/>
      <c r="D1445" s="45"/>
      <c r="E1445" s="45"/>
      <c r="F1445" s="45"/>
      <c r="G1445" s="45"/>
      <c r="H1445" s="45"/>
      <c r="I1445" s="45"/>
    </row>
    <row r="1446" spans="1:9" x14ac:dyDescent="0.25">
      <c r="A1446" s="69"/>
      <c r="B1446" s="45"/>
      <c r="C1446" s="45"/>
      <c r="D1446" s="45"/>
      <c r="E1446" s="45"/>
      <c r="F1446" s="45"/>
      <c r="G1446" s="45"/>
      <c r="H1446" s="45"/>
      <c r="I1446" s="45"/>
    </row>
    <row r="1447" spans="1:9" x14ac:dyDescent="0.25">
      <c r="A1447" s="69"/>
      <c r="B1447" s="45"/>
      <c r="C1447" s="45"/>
      <c r="D1447" s="45"/>
      <c r="E1447" s="45"/>
      <c r="F1447" s="45"/>
      <c r="G1447" s="45"/>
      <c r="H1447" s="45"/>
      <c r="I1447" s="45"/>
    </row>
    <row r="1448" spans="1:9" x14ac:dyDescent="0.25">
      <c r="A1448" s="69"/>
      <c r="B1448" s="45"/>
      <c r="C1448" s="45"/>
      <c r="D1448" s="45"/>
      <c r="E1448" s="45"/>
      <c r="F1448" s="45"/>
      <c r="G1448" s="45"/>
      <c r="H1448" s="45"/>
      <c r="I1448" s="45"/>
    </row>
    <row r="1449" spans="1:9" x14ac:dyDescent="0.25">
      <c r="A1449" s="69"/>
      <c r="B1449" s="45"/>
      <c r="C1449" s="45"/>
      <c r="D1449" s="45"/>
      <c r="E1449" s="45"/>
      <c r="F1449" s="45"/>
      <c r="G1449" s="45"/>
      <c r="H1449" s="45"/>
      <c r="I1449" s="45"/>
    </row>
    <row r="1450" spans="1:9" x14ac:dyDescent="0.25">
      <c r="A1450" s="70"/>
      <c r="B1450" s="45"/>
      <c r="C1450" s="45"/>
      <c r="D1450" s="45"/>
      <c r="E1450" s="45"/>
      <c r="F1450" s="45"/>
      <c r="G1450" s="45"/>
      <c r="H1450" s="45"/>
      <c r="I1450" s="45"/>
    </row>
    <row r="1451" spans="1:9" x14ac:dyDescent="0.25">
      <c r="A1451" s="69"/>
      <c r="B1451" s="45"/>
      <c r="C1451" s="45"/>
      <c r="D1451" s="45"/>
      <c r="E1451" s="45"/>
      <c r="F1451" s="45"/>
      <c r="G1451" s="45"/>
      <c r="H1451" s="45"/>
      <c r="I1451" s="45"/>
    </row>
    <row r="1452" spans="1:9" x14ac:dyDescent="0.25">
      <c r="A1452" s="69"/>
      <c r="B1452" s="45"/>
      <c r="C1452" s="45"/>
      <c r="D1452" s="45"/>
      <c r="E1452" s="45"/>
      <c r="F1452" s="45"/>
      <c r="G1452" s="45"/>
      <c r="H1452" s="45"/>
      <c r="I1452" s="45"/>
    </row>
    <row r="1453" spans="1:9" x14ac:dyDescent="0.25">
      <c r="A1453" s="69"/>
      <c r="B1453" s="45"/>
      <c r="C1453" s="45"/>
      <c r="D1453" s="45"/>
      <c r="E1453" s="45"/>
      <c r="F1453" s="45"/>
      <c r="G1453" s="45"/>
      <c r="H1453" s="45"/>
      <c r="I1453" s="45"/>
    </row>
    <row r="1454" spans="1:9" x14ac:dyDescent="0.25">
      <c r="A1454" s="69"/>
      <c r="B1454" s="45"/>
      <c r="C1454" s="45"/>
      <c r="D1454" s="45"/>
      <c r="E1454" s="45"/>
      <c r="F1454" s="45"/>
      <c r="G1454" s="45"/>
      <c r="H1454" s="45"/>
      <c r="I1454" s="45"/>
    </row>
    <row r="1455" spans="1:9" x14ac:dyDescent="0.25">
      <c r="A1455" s="69"/>
      <c r="B1455" s="45"/>
      <c r="C1455" s="45"/>
      <c r="D1455" s="45"/>
      <c r="E1455" s="45"/>
      <c r="F1455" s="45"/>
      <c r="G1455" s="45"/>
      <c r="H1455" s="45"/>
      <c r="I1455" s="45"/>
    </row>
    <row r="1456" spans="1:9" x14ac:dyDescent="0.25">
      <c r="A1456" s="69"/>
      <c r="B1456" s="45"/>
      <c r="C1456" s="45"/>
      <c r="D1456" s="45"/>
      <c r="E1456" s="45"/>
      <c r="F1456" s="45"/>
      <c r="G1456" s="45"/>
      <c r="H1456" s="45"/>
      <c r="I1456" s="45"/>
    </row>
    <row r="1457" spans="1:9" x14ac:dyDescent="0.25">
      <c r="A1457" s="69"/>
      <c r="B1457" s="45"/>
      <c r="C1457" s="45"/>
      <c r="D1457" s="45"/>
      <c r="E1457" s="45"/>
      <c r="F1457" s="45"/>
      <c r="G1457" s="45"/>
      <c r="H1457" s="45"/>
      <c r="I1457" s="45"/>
    </row>
    <row r="1458" spans="1:9" x14ac:dyDescent="0.25">
      <c r="A1458" s="69"/>
      <c r="B1458" s="45"/>
      <c r="C1458" s="45"/>
      <c r="D1458" s="45"/>
      <c r="E1458" s="45"/>
      <c r="F1458" s="45"/>
      <c r="G1458" s="45"/>
      <c r="H1458" s="45"/>
      <c r="I1458" s="45"/>
    </row>
    <row r="1459" spans="1:9" x14ac:dyDescent="0.25">
      <c r="A1459" s="69"/>
      <c r="B1459" s="45"/>
      <c r="C1459" s="45"/>
      <c r="D1459" s="45"/>
      <c r="E1459" s="45"/>
      <c r="F1459" s="45"/>
      <c r="G1459" s="45"/>
      <c r="H1459" s="45"/>
      <c r="I1459" s="45"/>
    </row>
    <row r="1460" spans="1:9" x14ac:dyDescent="0.25">
      <c r="A1460" s="69"/>
      <c r="B1460" s="45"/>
      <c r="C1460" s="45"/>
      <c r="D1460" s="45"/>
      <c r="E1460" s="45"/>
      <c r="F1460" s="45"/>
      <c r="G1460" s="45"/>
      <c r="H1460" s="45"/>
      <c r="I1460" s="45"/>
    </row>
    <row r="1461" spans="1:9" x14ac:dyDescent="0.25">
      <c r="A1461" s="69"/>
      <c r="B1461" s="45"/>
      <c r="C1461" s="45"/>
      <c r="D1461" s="45"/>
      <c r="E1461" s="45"/>
      <c r="F1461" s="45"/>
      <c r="G1461" s="45"/>
      <c r="H1461" s="45"/>
      <c r="I1461" s="45"/>
    </row>
    <row r="1462" spans="1:9" x14ac:dyDescent="0.25">
      <c r="A1462" s="69"/>
      <c r="B1462" s="45"/>
      <c r="C1462" s="45"/>
      <c r="D1462" s="45"/>
      <c r="E1462" s="45"/>
      <c r="F1462" s="45"/>
      <c r="G1462" s="45"/>
      <c r="H1462" s="45"/>
      <c r="I1462" s="45"/>
    </row>
    <row r="1463" spans="1:9" x14ac:dyDescent="0.25">
      <c r="A1463" s="69"/>
      <c r="B1463" s="45"/>
      <c r="C1463" s="45"/>
      <c r="D1463" s="45"/>
      <c r="E1463" s="45"/>
      <c r="F1463" s="45"/>
      <c r="G1463" s="45"/>
      <c r="H1463" s="45"/>
      <c r="I1463" s="45"/>
    </row>
    <row r="1464" spans="1:9" x14ac:dyDescent="0.25">
      <c r="A1464" s="69"/>
      <c r="B1464" s="45"/>
      <c r="C1464" s="45"/>
      <c r="D1464" s="45"/>
      <c r="E1464" s="45"/>
      <c r="F1464" s="45"/>
      <c r="G1464" s="45"/>
      <c r="H1464" s="45"/>
      <c r="I1464" s="45"/>
    </row>
    <row r="1465" spans="1:9" x14ac:dyDescent="0.25">
      <c r="A1465" s="69"/>
      <c r="B1465" s="45"/>
      <c r="C1465" s="45"/>
      <c r="D1465" s="45"/>
      <c r="E1465" s="45"/>
      <c r="F1465" s="45"/>
      <c r="G1465" s="45"/>
      <c r="H1465" s="45"/>
      <c r="I1465" s="45"/>
    </row>
    <row r="1466" spans="1:9" x14ac:dyDescent="0.25">
      <c r="A1466" s="69"/>
      <c r="B1466" s="45"/>
      <c r="C1466" s="45"/>
      <c r="D1466" s="45"/>
      <c r="E1466" s="45"/>
      <c r="F1466" s="45"/>
      <c r="G1466" s="45"/>
      <c r="H1466" s="45"/>
      <c r="I1466" s="45"/>
    </row>
    <row r="1467" spans="1:9" x14ac:dyDescent="0.25">
      <c r="A1467" s="69"/>
      <c r="B1467" s="45"/>
      <c r="C1467" s="45"/>
      <c r="D1467" s="45"/>
      <c r="E1467" s="45"/>
      <c r="F1467" s="45"/>
      <c r="G1467" s="45"/>
      <c r="H1467" s="45"/>
      <c r="I1467" s="45"/>
    </row>
    <row r="1468" spans="1:9" x14ac:dyDescent="0.25">
      <c r="A1468" s="70"/>
      <c r="B1468" s="45"/>
      <c r="C1468" s="45"/>
      <c r="D1468" s="45"/>
      <c r="E1468" s="45"/>
      <c r="F1468" s="45"/>
      <c r="G1468" s="45"/>
      <c r="H1468" s="45"/>
      <c r="I1468" s="45"/>
    </row>
    <row r="1469" spans="1:9" x14ac:dyDescent="0.25">
      <c r="A1469" s="69"/>
      <c r="B1469" s="45"/>
      <c r="C1469" s="45"/>
      <c r="D1469" s="45"/>
      <c r="E1469" s="45"/>
      <c r="F1469" s="45"/>
      <c r="G1469" s="45"/>
      <c r="H1469" s="45"/>
      <c r="I1469" s="45"/>
    </row>
    <row r="1470" spans="1:9" x14ac:dyDescent="0.25">
      <c r="A1470" s="69"/>
      <c r="B1470" s="45"/>
      <c r="C1470" s="45"/>
      <c r="D1470" s="45"/>
      <c r="E1470" s="45"/>
      <c r="F1470" s="45"/>
      <c r="G1470" s="45"/>
      <c r="H1470" s="45"/>
      <c r="I1470" s="45"/>
    </row>
    <row r="1471" spans="1:9" x14ac:dyDescent="0.25">
      <c r="A1471" s="69"/>
      <c r="B1471" s="45"/>
      <c r="C1471" s="45"/>
      <c r="D1471" s="45"/>
      <c r="E1471" s="45"/>
      <c r="F1471" s="45"/>
      <c r="G1471" s="45"/>
      <c r="H1471" s="45"/>
      <c r="I1471" s="45"/>
    </row>
    <row r="1472" spans="1:9" x14ac:dyDescent="0.25">
      <c r="A1472" s="69"/>
      <c r="B1472" s="45"/>
      <c r="C1472" s="45"/>
      <c r="D1472" s="45"/>
      <c r="E1472" s="45"/>
      <c r="F1472" s="45"/>
      <c r="G1472" s="45"/>
      <c r="H1472" s="45"/>
      <c r="I1472" s="45"/>
    </row>
    <row r="1473" spans="1:9" x14ac:dyDescent="0.25">
      <c r="A1473" s="69"/>
      <c r="B1473" s="45"/>
      <c r="C1473" s="45"/>
      <c r="D1473" s="45"/>
      <c r="E1473" s="45"/>
      <c r="F1473" s="45"/>
      <c r="G1473" s="45"/>
      <c r="H1473" s="45"/>
      <c r="I1473" s="45"/>
    </row>
    <row r="1474" spans="1:9" x14ac:dyDescent="0.25">
      <c r="A1474" s="69"/>
      <c r="B1474" s="45"/>
      <c r="C1474" s="45"/>
      <c r="D1474" s="45"/>
      <c r="E1474" s="45"/>
      <c r="F1474" s="45"/>
      <c r="G1474" s="45"/>
      <c r="H1474" s="45"/>
      <c r="I1474" s="45"/>
    </row>
    <row r="1475" spans="1:9" x14ac:dyDescent="0.25">
      <c r="A1475" s="69"/>
      <c r="B1475" s="45"/>
      <c r="C1475" s="45"/>
      <c r="D1475" s="45"/>
      <c r="E1475" s="45"/>
      <c r="F1475" s="45"/>
      <c r="G1475" s="45"/>
      <c r="H1475" s="45"/>
      <c r="I1475" s="45"/>
    </row>
    <row r="1476" spans="1:9" x14ac:dyDescent="0.25">
      <c r="A1476" s="69"/>
      <c r="B1476" s="45"/>
      <c r="C1476" s="45"/>
      <c r="D1476" s="45"/>
      <c r="E1476" s="45"/>
      <c r="F1476" s="45"/>
      <c r="G1476" s="45"/>
      <c r="H1476" s="45"/>
      <c r="I1476" s="45"/>
    </row>
    <row r="1477" spans="1:9" x14ac:dyDescent="0.25">
      <c r="A1477" s="69"/>
      <c r="B1477" s="45"/>
      <c r="C1477" s="45"/>
      <c r="D1477" s="45"/>
      <c r="E1477" s="45"/>
      <c r="F1477" s="45"/>
      <c r="G1477" s="45"/>
      <c r="H1477" s="45"/>
      <c r="I1477" s="45"/>
    </row>
    <row r="1478" spans="1:9" x14ac:dyDescent="0.25">
      <c r="A1478" s="69"/>
      <c r="B1478" s="45"/>
      <c r="C1478" s="45"/>
      <c r="D1478" s="45"/>
      <c r="E1478" s="45"/>
      <c r="F1478" s="45"/>
      <c r="G1478" s="45"/>
      <c r="H1478" s="45"/>
      <c r="I1478" s="45"/>
    </row>
    <row r="1479" spans="1:9" x14ac:dyDescent="0.25">
      <c r="A1479" s="69"/>
      <c r="B1479" s="45"/>
      <c r="C1479" s="45"/>
      <c r="D1479" s="45"/>
      <c r="E1479" s="45"/>
      <c r="F1479" s="45"/>
      <c r="G1479" s="45"/>
      <c r="H1479" s="45"/>
      <c r="I1479" s="45"/>
    </row>
    <row r="1480" spans="1:9" x14ac:dyDescent="0.25">
      <c r="A1480" s="69"/>
      <c r="B1480" s="45"/>
      <c r="C1480" s="45"/>
      <c r="D1480" s="45"/>
      <c r="E1480" s="45"/>
      <c r="F1480" s="45"/>
      <c r="G1480" s="45"/>
      <c r="H1480" s="45"/>
      <c r="I1480" s="45"/>
    </row>
    <row r="1481" spans="1:9" x14ac:dyDescent="0.25">
      <c r="A1481" s="69"/>
      <c r="B1481" s="45"/>
      <c r="C1481" s="45"/>
      <c r="D1481" s="45"/>
      <c r="E1481" s="45"/>
      <c r="F1481" s="45"/>
      <c r="G1481" s="45"/>
      <c r="H1481" s="45"/>
      <c r="I1481" s="45"/>
    </row>
    <row r="1482" spans="1:9" x14ac:dyDescent="0.25">
      <c r="A1482" s="69"/>
      <c r="B1482" s="45"/>
      <c r="C1482" s="45"/>
      <c r="D1482" s="45"/>
      <c r="E1482" s="45"/>
      <c r="F1482" s="45"/>
      <c r="G1482" s="45"/>
      <c r="H1482" s="45"/>
      <c r="I1482" s="45"/>
    </row>
    <row r="1483" spans="1:9" x14ac:dyDescent="0.25">
      <c r="A1483" s="69"/>
      <c r="B1483" s="45"/>
      <c r="C1483" s="45"/>
      <c r="D1483" s="45"/>
      <c r="E1483" s="45"/>
      <c r="F1483" s="45"/>
      <c r="G1483" s="45"/>
      <c r="H1483" s="45"/>
      <c r="I1483" s="45"/>
    </row>
    <row r="1484" spans="1:9" x14ac:dyDescent="0.25">
      <c r="A1484" s="69"/>
      <c r="B1484" s="45"/>
      <c r="C1484" s="45"/>
      <c r="D1484" s="45"/>
      <c r="E1484" s="45"/>
      <c r="F1484" s="45"/>
      <c r="G1484" s="45"/>
      <c r="H1484" s="45"/>
      <c r="I1484" s="45"/>
    </row>
    <row r="1485" spans="1:9" x14ac:dyDescent="0.25">
      <c r="A1485" s="69"/>
      <c r="B1485" s="45"/>
      <c r="C1485" s="45"/>
      <c r="D1485" s="45"/>
      <c r="E1485" s="45"/>
      <c r="F1485" s="45"/>
      <c r="G1485" s="45"/>
      <c r="H1485" s="45"/>
      <c r="I1485" s="45"/>
    </row>
    <row r="1486" spans="1:9" x14ac:dyDescent="0.25">
      <c r="A1486" s="70"/>
      <c r="B1486" s="45"/>
      <c r="C1486" s="45"/>
      <c r="D1486" s="45"/>
      <c r="E1486" s="45"/>
      <c r="F1486" s="45"/>
      <c r="G1486" s="45"/>
      <c r="H1486" s="45"/>
      <c r="I1486" s="45"/>
    </row>
    <row r="1487" spans="1:9" x14ac:dyDescent="0.25">
      <c r="A1487" s="69"/>
      <c r="B1487" s="45"/>
      <c r="C1487" s="45"/>
      <c r="D1487" s="45"/>
      <c r="E1487" s="45"/>
      <c r="F1487" s="45"/>
      <c r="G1487" s="45"/>
      <c r="H1487" s="45"/>
      <c r="I1487" s="45"/>
    </row>
    <row r="1488" spans="1:9" x14ac:dyDescent="0.25">
      <c r="A1488" s="69"/>
      <c r="B1488" s="45"/>
      <c r="C1488" s="45"/>
      <c r="D1488" s="45"/>
      <c r="E1488" s="45"/>
      <c r="F1488" s="45"/>
      <c r="G1488" s="45"/>
      <c r="H1488" s="45"/>
      <c r="I1488" s="45"/>
    </row>
    <row r="1489" spans="1:9" x14ac:dyDescent="0.25">
      <c r="A1489" s="69"/>
      <c r="B1489" s="45"/>
      <c r="C1489" s="45"/>
      <c r="D1489" s="45"/>
      <c r="E1489" s="45"/>
      <c r="F1489" s="45"/>
      <c r="G1489" s="45"/>
      <c r="H1489" s="45"/>
      <c r="I1489" s="45"/>
    </row>
    <row r="1490" spans="1:9" x14ac:dyDescent="0.25">
      <c r="A1490" s="69"/>
      <c r="B1490" s="45"/>
      <c r="C1490" s="45"/>
      <c r="D1490" s="45"/>
      <c r="E1490" s="45"/>
      <c r="F1490" s="45"/>
      <c r="G1490" s="45"/>
      <c r="H1490" s="45"/>
      <c r="I1490" s="45"/>
    </row>
    <row r="1491" spans="1:9" x14ac:dyDescent="0.25">
      <c r="A1491" s="69"/>
      <c r="B1491" s="45"/>
      <c r="C1491" s="45"/>
      <c r="D1491" s="45"/>
      <c r="E1491" s="45"/>
      <c r="F1491" s="45"/>
      <c r="G1491" s="45"/>
      <c r="H1491" s="45"/>
      <c r="I1491" s="45"/>
    </row>
    <row r="1492" spans="1:9" x14ac:dyDescent="0.25">
      <c r="A1492" s="69"/>
      <c r="B1492" s="45"/>
      <c r="C1492" s="45"/>
      <c r="D1492" s="45"/>
      <c r="E1492" s="45"/>
      <c r="F1492" s="45"/>
      <c r="G1492" s="45"/>
      <c r="H1492" s="45"/>
      <c r="I1492" s="45"/>
    </row>
    <row r="1493" spans="1:9" x14ac:dyDescent="0.25">
      <c r="A1493" s="69"/>
      <c r="B1493" s="45"/>
      <c r="C1493" s="45"/>
      <c r="D1493" s="45"/>
      <c r="E1493" s="45"/>
      <c r="F1493" s="45"/>
      <c r="G1493" s="45"/>
      <c r="H1493" s="45"/>
      <c r="I1493" s="45"/>
    </row>
    <row r="1494" spans="1:9" x14ac:dyDescent="0.25">
      <c r="A1494" s="69"/>
      <c r="B1494" s="45"/>
      <c r="C1494" s="45"/>
      <c r="D1494" s="45"/>
      <c r="E1494" s="45"/>
      <c r="F1494" s="45"/>
      <c r="G1494" s="45"/>
      <c r="H1494" s="45"/>
      <c r="I1494" s="45"/>
    </row>
    <row r="1495" spans="1:9" x14ac:dyDescent="0.25">
      <c r="A1495" s="69"/>
      <c r="B1495" s="45"/>
      <c r="C1495" s="45"/>
      <c r="D1495" s="45"/>
      <c r="E1495" s="45"/>
      <c r="F1495" s="45"/>
      <c r="G1495" s="45"/>
      <c r="H1495" s="45"/>
      <c r="I1495" s="45"/>
    </row>
    <row r="1496" spans="1:9" x14ac:dyDescent="0.25">
      <c r="A1496" s="69"/>
      <c r="B1496" s="45"/>
      <c r="C1496" s="45"/>
      <c r="D1496" s="45"/>
      <c r="E1496" s="45"/>
      <c r="F1496" s="45"/>
      <c r="G1496" s="45"/>
      <c r="H1496" s="45"/>
      <c r="I1496" s="45"/>
    </row>
    <row r="1497" spans="1:9" x14ac:dyDescent="0.25">
      <c r="A1497" s="69"/>
      <c r="B1497" s="45"/>
      <c r="C1497" s="45"/>
      <c r="D1497" s="45"/>
      <c r="E1497" s="45"/>
      <c r="F1497" s="45"/>
      <c r="G1497" s="45"/>
      <c r="H1497" s="45"/>
      <c r="I1497" s="45"/>
    </row>
    <row r="1498" spans="1:9" x14ac:dyDescent="0.25">
      <c r="A1498" s="69"/>
      <c r="B1498" s="45"/>
      <c r="C1498" s="45"/>
      <c r="D1498" s="45"/>
      <c r="E1498" s="45"/>
      <c r="F1498" s="45"/>
      <c r="G1498" s="45"/>
      <c r="H1498" s="45"/>
      <c r="I1498" s="45"/>
    </row>
    <row r="1499" spans="1:9" x14ac:dyDescent="0.25">
      <c r="A1499" s="69"/>
      <c r="B1499" s="45"/>
      <c r="C1499" s="45"/>
      <c r="D1499" s="45"/>
      <c r="E1499" s="45"/>
      <c r="F1499" s="45"/>
      <c r="G1499" s="45"/>
      <c r="H1499" s="45"/>
      <c r="I1499" s="45"/>
    </row>
    <row r="1500" spans="1:9" x14ac:dyDescent="0.25">
      <c r="A1500" s="69"/>
      <c r="B1500" s="45"/>
      <c r="C1500" s="45"/>
      <c r="D1500" s="45"/>
      <c r="E1500" s="45"/>
      <c r="F1500" s="45"/>
      <c r="G1500" s="45"/>
      <c r="H1500" s="45"/>
      <c r="I1500" s="45"/>
    </row>
    <row r="1501" spans="1:9" x14ac:dyDescent="0.25">
      <c r="A1501" s="69"/>
      <c r="B1501" s="45"/>
      <c r="C1501" s="45"/>
      <c r="D1501" s="45"/>
      <c r="E1501" s="45"/>
      <c r="F1501" s="45"/>
      <c r="G1501" s="45"/>
      <c r="H1501" s="45"/>
      <c r="I1501" s="45"/>
    </row>
    <row r="1502" spans="1:9" x14ac:dyDescent="0.25">
      <c r="A1502" s="69"/>
      <c r="B1502" s="45"/>
      <c r="C1502" s="45"/>
      <c r="D1502" s="45"/>
      <c r="E1502" s="45"/>
      <c r="F1502" s="45"/>
      <c r="G1502" s="45"/>
      <c r="H1502" s="45"/>
      <c r="I1502" s="45"/>
    </row>
    <row r="1503" spans="1:9" x14ac:dyDescent="0.25">
      <c r="A1503" s="69"/>
      <c r="B1503" s="45"/>
      <c r="C1503" s="45"/>
      <c r="D1503" s="45"/>
      <c r="E1503" s="45"/>
      <c r="F1503" s="45"/>
      <c r="G1503" s="45"/>
      <c r="H1503" s="45"/>
      <c r="I1503" s="45"/>
    </row>
    <row r="1504" spans="1:9" x14ac:dyDescent="0.25">
      <c r="A1504" s="70"/>
      <c r="B1504" s="45"/>
      <c r="C1504" s="45"/>
      <c r="D1504" s="45"/>
      <c r="E1504" s="45"/>
      <c r="F1504" s="45"/>
      <c r="G1504" s="45"/>
      <c r="H1504" s="45"/>
      <c r="I1504" s="45"/>
    </row>
    <row r="1505" spans="1:9" x14ac:dyDescent="0.25">
      <c r="A1505" s="69"/>
      <c r="B1505" s="45"/>
      <c r="C1505" s="45"/>
      <c r="D1505" s="45"/>
      <c r="E1505" s="45"/>
      <c r="F1505" s="45"/>
      <c r="G1505" s="45"/>
      <c r="H1505" s="45"/>
      <c r="I1505" s="45"/>
    </row>
    <row r="1506" spans="1:9" x14ac:dyDescent="0.25">
      <c r="A1506" s="69"/>
      <c r="B1506" s="45"/>
      <c r="C1506" s="45"/>
      <c r="D1506" s="45"/>
      <c r="E1506" s="45"/>
      <c r="F1506" s="45"/>
      <c r="G1506" s="45"/>
      <c r="H1506" s="45"/>
      <c r="I1506" s="45"/>
    </row>
    <row r="1507" spans="1:9" x14ac:dyDescent="0.25">
      <c r="A1507" s="69"/>
      <c r="B1507" s="45"/>
      <c r="C1507" s="45"/>
      <c r="D1507" s="45"/>
      <c r="E1507" s="45"/>
      <c r="F1507" s="45"/>
      <c r="G1507" s="45"/>
      <c r="H1507" s="45"/>
      <c r="I1507" s="45"/>
    </row>
    <row r="1508" spans="1:9" x14ac:dyDescent="0.25">
      <c r="A1508" s="69"/>
      <c r="B1508" s="45"/>
      <c r="C1508" s="45"/>
      <c r="D1508" s="45"/>
      <c r="E1508" s="45"/>
      <c r="F1508" s="45"/>
      <c r="G1508" s="45"/>
      <c r="H1508" s="45"/>
      <c r="I1508" s="45"/>
    </row>
    <row r="1509" spans="1:9" x14ac:dyDescent="0.25">
      <c r="A1509" s="69"/>
      <c r="B1509" s="45"/>
      <c r="C1509" s="45"/>
      <c r="D1509" s="45"/>
      <c r="E1509" s="45"/>
      <c r="F1509" s="45"/>
      <c r="G1509" s="45"/>
      <c r="H1509" s="45"/>
      <c r="I1509" s="45"/>
    </row>
    <row r="1510" spans="1:9" x14ac:dyDescent="0.25">
      <c r="A1510" s="69"/>
      <c r="B1510" s="45"/>
      <c r="C1510" s="45"/>
      <c r="D1510" s="45"/>
      <c r="E1510" s="45"/>
      <c r="F1510" s="45"/>
      <c r="G1510" s="45"/>
      <c r="H1510" s="45"/>
      <c r="I1510" s="45"/>
    </row>
    <row r="1511" spans="1:9" x14ac:dyDescent="0.25">
      <c r="A1511" s="69"/>
      <c r="B1511" s="45"/>
      <c r="C1511" s="45"/>
      <c r="D1511" s="45"/>
      <c r="E1511" s="45"/>
      <c r="F1511" s="45"/>
      <c r="G1511" s="45"/>
      <c r="H1511" s="45"/>
      <c r="I1511" s="45"/>
    </row>
    <row r="1512" spans="1:9" x14ac:dyDescent="0.25">
      <c r="A1512" s="69"/>
      <c r="B1512" s="45"/>
      <c r="C1512" s="45"/>
      <c r="D1512" s="45"/>
      <c r="E1512" s="45"/>
      <c r="F1512" s="45"/>
      <c r="G1512" s="45"/>
      <c r="H1512" s="45"/>
      <c r="I1512" s="45"/>
    </row>
    <row r="1513" spans="1:9" x14ac:dyDescent="0.25">
      <c r="A1513" s="69"/>
      <c r="B1513" s="45"/>
      <c r="C1513" s="45"/>
      <c r="D1513" s="45"/>
      <c r="E1513" s="45"/>
      <c r="F1513" s="45"/>
      <c r="G1513" s="45"/>
      <c r="H1513" s="45"/>
      <c r="I1513" s="45"/>
    </row>
    <row r="1514" spans="1:9" x14ac:dyDescent="0.25">
      <c r="A1514" s="69"/>
      <c r="B1514" s="45"/>
      <c r="C1514" s="45"/>
      <c r="D1514" s="45"/>
      <c r="E1514" s="45"/>
      <c r="F1514" s="45"/>
      <c r="G1514" s="45"/>
      <c r="H1514" s="45"/>
      <c r="I1514" s="45"/>
    </row>
    <row r="1515" spans="1:9" x14ac:dyDescent="0.25">
      <c r="A1515" s="69"/>
      <c r="B1515" s="45"/>
      <c r="C1515" s="45"/>
      <c r="D1515" s="45"/>
      <c r="E1515" s="45"/>
      <c r="F1515" s="45"/>
      <c r="G1515" s="45"/>
      <c r="H1515" s="45"/>
      <c r="I1515" s="45"/>
    </row>
    <row r="1516" spans="1:9" x14ac:dyDescent="0.25">
      <c r="A1516" s="69"/>
      <c r="B1516" s="45"/>
      <c r="C1516" s="45"/>
      <c r="D1516" s="45"/>
      <c r="E1516" s="45"/>
      <c r="F1516" s="45"/>
      <c r="G1516" s="45"/>
      <c r="H1516" s="45"/>
      <c r="I1516" s="45"/>
    </row>
    <row r="1517" spans="1:9" x14ac:dyDescent="0.25">
      <c r="A1517" s="69"/>
      <c r="B1517" s="45"/>
      <c r="C1517" s="45"/>
      <c r="D1517" s="45"/>
      <c r="E1517" s="45"/>
      <c r="F1517" s="45"/>
      <c r="G1517" s="45"/>
      <c r="H1517" s="45"/>
      <c r="I1517" s="45"/>
    </row>
    <row r="1518" spans="1:9" x14ac:dyDescent="0.25">
      <c r="A1518" s="69"/>
      <c r="B1518" s="45"/>
      <c r="C1518" s="45"/>
      <c r="D1518" s="45"/>
      <c r="E1518" s="45"/>
      <c r="F1518" s="45"/>
      <c r="G1518" s="45"/>
      <c r="H1518" s="45"/>
      <c r="I1518" s="45"/>
    </row>
    <row r="1519" spans="1:9" x14ac:dyDescent="0.25">
      <c r="A1519" s="69"/>
      <c r="B1519" s="45"/>
      <c r="C1519" s="45"/>
      <c r="D1519" s="45"/>
      <c r="E1519" s="45"/>
      <c r="F1519" s="45"/>
      <c r="G1519" s="45"/>
      <c r="H1519" s="45"/>
      <c r="I1519" s="45"/>
    </row>
    <row r="1520" spans="1:9" x14ac:dyDescent="0.25">
      <c r="A1520" s="69"/>
      <c r="B1520" s="45"/>
      <c r="C1520" s="45"/>
      <c r="D1520" s="45"/>
      <c r="E1520" s="45"/>
      <c r="F1520" s="45"/>
      <c r="G1520" s="45"/>
      <c r="H1520" s="45"/>
      <c r="I1520" s="45"/>
    </row>
    <row r="1521" spans="1:9" x14ac:dyDescent="0.25">
      <c r="A1521" s="69"/>
      <c r="B1521" s="45"/>
      <c r="C1521" s="45"/>
      <c r="D1521" s="45"/>
      <c r="E1521" s="45"/>
      <c r="F1521" s="45"/>
      <c r="G1521" s="45"/>
      <c r="H1521" s="45"/>
      <c r="I1521" s="45"/>
    </row>
    <row r="1522" spans="1:9" x14ac:dyDescent="0.25">
      <c r="A1522" s="70"/>
      <c r="B1522" s="45"/>
      <c r="C1522" s="45"/>
      <c r="D1522" s="45"/>
      <c r="E1522" s="45"/>
      <c r="F1522" s="45"/>
      <c r="G1522" s="45"/>
      <c r="H1522" s="45"/>
      <c r="I1522" s="45"/>
    </row>
    <row r="1523" spans="1:9" x14ac:dyDescent="0.25">
      <c r="A1523" s="69"/>
      <c r="B1523" s="45"/>
      <c r="C1523" s="45"/>
      <c r="D1523" s="45"/>
      <c r="E1523" s="45"/>
      <c r="F1523" s="45"/>
      <c r="G1523" s="45"/>
      <c r="H1523" s="45"/>
      <c r="I1523" s="45"/>
    </row>
    <row r="1524" spans="1:9" x14ac:dyDescent="0.25">
      <c r="A1524" s="69"/>
      <c r="B1524" s="45"/>
      <c r="C1524" s="45"/>
      <c r="D1524" s="45"/>
      <c r="E1524" s="45"/>
      <c r="F1524" s="45"/>
      <c r="G1524" s="45"/>
      <c r="H1524" s="45"/>
      <c r="I1524" s="45"/>
    </row>
    <row r="1525" spans="1:9" x14ac:dyDescent="0.25">
      <c r="A1525" s="69"/>
      <c r="B1525" s="45"/>
      <c r="C1525" s="45"/>
      <c r="D1525" s="45"/>
      <c r="E1525" s="45"/>
      <c r="F1525" s="45"/>
      <c r="G1525" s="45"/>
      <c r="H1525" s="45"/>
      <c r="I1525" s="45"/>
    </row>
    <row r="1526" spans="1:9" x14ac:dyDescent="0.25">
      <c r="A1526" s="69"/>
      <c r="B1526" s="45"/>
      <c r="C1526" s="45"/>
      <c r="D1526" s="45"/>
      <c r="E1526" s="45"/>
      <c r="F1526" s="45"/>
      <c r="G1526" s="45"/>
      <c r="H1526" s="45"/>
      <c r="I1526" s="45"/>
    </row>
    <row r="1527" spans="1:9" x14ac:dyDescent="0.25">
      <c r="A1527" s="69"/>
      <c r="B1527" s="45"/>
      <c r="C1527" s="45"/>
      <c r="D1527" s="45"/>
      <c r="E1527" s="45"/>
      <c r="F1527" s="45"/>
      <c r="G1527" s="45"/>
      <c r="H1527" s="45"/>
      <c r="I1527" s="45"/>
    </row>
    <row r="1528" spans="1:9" x14ac:dyDescent="0.25">
      <c r="A1528" s="69"/>
      <c r="B1528" s="45"/>
      <c r="C1528" s="45"/>
      <c r="D1528" s="45"/>
      <c r="E1528" s="45"/>
      <c r="F1528" s="45"/>
      <c r="G1528" s="45"/>
      <c r="H1528" s="45"/>
      <c r="I1528" s="45"/>
    </row>
    <row r="1529" spans="1:9" x14ac:dyDescent="0.25">
      <c r="A1529" s="69"/>
      <c r="B1529" s="45"/>
      <c r="C1529" s="45"/>
      <c r="D1529" s="45"/>
      <c r="E1529" s="45"/>
      <c r="F1529" s="45"/>
      <c r="G1529" s="45"/>
      <c r="H1529" s="45"/>
      <c r="I1529" s="45"/>
    </row>
    <row r="1530" spans="1:9" x14ac:dyDescent="0.25">
      <c r="A1530" s="69"/>
      <c r="B1530" s="45"/>
      <c r="C1530" s="45"/>
      <c r="D1530" s="45"/>
      <c r="E1530" s="45"/>
      <c r="F1530" s="45"/>
      <c r="G1530" s="45"/>
      <c r="H1530" s="45"/>
      <c r="I1530" s="45"/>
    </row>
    <row r="1531" spans="1:9" x14ac:dyDescent="0.25">
      <c r="A1531" s="69"/>
      <c r="B1531" s="45"/>
      <c r="C1531" s="45"/>
      <c r="D1531" s="45"/>
      <c r="E1531" s="45"/>
      <c r="F1531" s="45"/>
      <c r="G1531" s="45"/>
      <c r="H1531" s="45"/>
      <c r="I1531" s="45"/>
    </row>
    <row r="1532" spans="1:9" x14ac:dyDescent="0.25">
      <c r="A1532" s="69"/>
      <c r="B1532" s="45"/>
      <c r="C1532" s="45"/>
      <c r="D1532" s="45"/>
      <c r="E1532" s="45"/>
      <c r="F1532" s="45"/>
      <c r="G1532" s="45"/>
      <c r="H1532" s="45"/>
      <c r="I1532" s="45"/>
    </row>
    <row r="1533" spans="1:9" x14ac:dyDescent="0.25">
      <c r="A1533" s="69"/>
      <c r="B1533" s="45"/>
      <c r="C1533" s="45"/>
      <c r="D1533" s="45"/>
      <c r="E1533" s="45"/>
      <c r="F1533" s="45"/>
      <c r="G1533" s="45"/>
      <c r="H1533" s="45"/>
      <c r="I1533" s="45"/>
    </row>
    <row r="1534" spans="1:9" x14ac:dyDescent="0.25">
      <c r="A1534" s="69"/>
      <c r="B1534" s="45"/>
      <c r="C1534" s="45"/>
      <c r="D1534" s="45"/>
      <c r="E1534" s="45"/>
      <c r="F1534" s="45"/>
      <c r="G1534" s="45"/>
      <c r="H1534" s="45"/>
      <c r="I1534" s="45"/>
    </row>
    <row r="1535" spans="1:9" x14ac:dyDescent="0.25">
      <c r="A1535" s="69"/>
      <c r="B1535" s="45"/>
      <c r="C1535" s="45"/>
      <c r="D1535" s="45"/>
      <c r="E1535" s="45"/>
      <c r="F1535" s="45"/>
      <c r="G1535" s="45"/>
      <c r="H1535" s="45"/>
      <c r="I1535" s="45"/>
    </row>
    <row r="1536" spans="1:9" x14ac:dyDescent="0.25">
      <c r="A1536" s="69"/>
      <c r="B1536" s="45"/>
      <c r="C1536" s="45"/>
      <c r="D1536" s="45"/>
      <c r="E1536" s="45"/>
      <c r="F1536" s="45"/>
      <c r="G1536" s="45"/>
      <c r="H1536" s="45"/>
      <c r="I1536" s="45"/>
    </row>
    <row r="1537" spans="1:9" x14ac:dyDescent="0.25">
      <c r="A1537" s="69"/>
      <c r="B1537" s="45"/>
      <c r="C1537" s="45"/>
      <c r="D1537" s="45"/>
      <c r="E1537" s="45"/>
      <c r="F1537" s="45"/>
      <c r="G1537" s="45"/>
      <c r="H1537" s="45"/>
      <c r="I1537" s="45"/>
    </row>
    <row r="1538" spans="1:9" x14ac:dyDescent="0.25">
      <c r="A1538" s="69"/>
      <c r="B1538" s="45"/>
      <c r="C1538" s="45"/>
      <c r="D1538" s="45"/>
      <c r="E1538" s="45"/>
      <c r="F1538" s="45"/>
      <c r="G1538" s="45"/>
      <c r="H1538" s="45"/>
      <c r="I1538" s="45"/>
    </row>
    <row r="1539" spans="1:9" x14ac:dyDescent="0.25">
      <c r="A1539" s="69"/>
      <c r="B1539" s="45"/>
      <c r="C1539" s="45"/>
      <c r="D1539" s="45"/>
      <c r="E1539" s="45"/>
      <c r="F1539" s="45"/>
      <c r="G1539" s="45"/>
      <c r="H1539" s="45"/>
      <c r="I1539" s="45"/>
    </row>
    <row r="1540" spans="1:9" x14ac:dyDescent="0.25">
      <c r="A1540" s="70"/>
      <c r="B1540" s="45"/>
      <c r="C1540" s="45"/>
      <c r="D1540" s="45"/>
      <c r="E1540" s="45"/>
      <c r="F1540" s="45"/>
      <c r="G1540" s="45"/>
      <c r="H1540" s="45"/>
      <c r="I1540" s="45"/>
    </row>
    <row r="1541" spans="1:9" x14ac:dyDescent="0.25">
      <c r="A1541" s="69"/>
      <c r="B1541" s="45"/>
      <c r="C1541" s="45"/>
      <c r="D1541" s="45"/>
      <c r="E1541" s="45"/>
      <c r="F1541" s="45"/>
      <c r="G1541" s="45"/>
      <c r="H1541" s="45"/>
      <c r="I1541" s="45"/>
    </row>
    <row r="1542" spans="1:9" x14ac:dyDescent="0.25">
      <c r="A1542" s="69"/>
      <c r="B1542" s="45"/>
      <c r="C1542" s="45"/>
      <c r="D1542" s="45"/>
      <c r="E1542" s="45"/>
      <c r="F1542" s="45"/>
      <c r="G1542" s="45"/>
      <c r="H1542" s="45"/>
      <c r="I1542" s="45"/>
    </row>
    <row r="1543" spans="1:9" x14ac:dyDescent="0.25">
      <c r="A1543" s="69"/>
      <c r="B1543" s="45"/>
      <c r="C1543" s="45"/>
      <c r="D1543" s="45"/>
      <c r="E1543" s="45"/>
      <c r="F1543" s="45"/>
      <c r="G1543" s="45"/>
      <c r="H1543" s="45"/>
      <c r="I1543" s="45"/>
    </row>
    <row r="1544" spans="1:9" x14ac:dyDescent="0.25">
      <c r="A1544" s="69"/>
      <c r="B1544" s="45"/>
      <c r="C1544" s="45"/>
      <c r="D1544" s="45"/>
      <c r="E1544" s="45"/>
      <c r="F1544" s="45"/>
      <c r="G1544" s="45"/>
      <c r="H1544" s="45"/>
      <c r="I1544" s="45"/>
    </row>
    <row r="1545" spans="1:9" x14ac:dyDescent="0.25">
      <c r="A1545" s="69"/>
      <c r="B1545" s="45"/>
      <c r="C1545" s="45"/>
      <c r="D1545" s="45"/>
      <c r="E1545" s="45"/>
      <c r="F1545" s="45"/>
      <c r="G1545" s="45"/>
      <c r="H1545" s="45"/>
      <c r="I1545" s="45"/>
    </row>
    <row r="1546" spans="1:9" x14ac:dyDescent="0.25">
      <c r="A1546" s="69"/>
      <c r="B1546" s="45"/>
      <c r="C1546" s="45"/>
      <c r="D1546" s="45"/>
      <c r="E1546" s="45"/>
      <c r="F1546" s="45"/>
      <c r="G1546" s="45"/>
      <c r="H1546" s="45"/>
      <c r="I1546" s="45"/>
    </row>
    <row r="1547" spans="1:9" x14ac:dyDescent="0.25">
      <c r="A1547" s="69"/>
      <c r="B1547" s="45"/>
      <c r="C1547" s="45"/>
      <c r="D1547" s="45"/>
      <c r="E1547" s="45"/>
      <c r="F1547" s="45"/>
      <c r="G1547" s="45"/>
      <c r="H1547" s="45"/>
      <c r="I1547" s="45"/>
    </row>
    <row r="1548" spans="1:9" x14ac:dyDescent="0.25">
      <c r="A1548" s="69"/>
      <c r="B1548" s="45"/>
      <c r="C1548" s="45"/>
      <c r="D1548" s="45"/>
      <c r="E1548" s="45"/>
      <c r="F1548" s="45"/>
      <c r="G1548" s="45"/>
      <c r="H1548" s="45"/>
      <c r="I1548" s="45"/>
    </row>
    <row r="1549" spans="1:9" x14ac:dyDescent="0.25">
      <c r="A1549" s="69"/>
      <c r="B1549" s="45"/>
      <c r="C1549" s="45"/>
      <c r="D1549" s="45"/>
      <c r="E1549" s="45"/>
      <c r="F1549" s="45"/>
      <c r="G1549" s="45"/>
      <c r="H1549" s="45"/>
      <c r="I1549" s="45"/>
    </row>
    <row r="1550" spans="1:9" x14ac:dyDescent="0.25">
      <c r="A1550" s="69"/>
      <c r="B1550" s="45"/>
      <c r="C1550" s="45"/>
      <c r="D1550" s="45"/>
      <c r="E1550" s="45"/>
      <c r="F1550" s="45"/>
      <c r="G1550" s="45"/>
      <c r="H1550" s="45"/>
      <c r="I1550" s="45"/>
    </row>
    <row r="1551" spans="1:9" x14ac:dyDescent="0.25">
      <c r="A1551" s="69"/>
      <c r="B1551" s="45"/>
      <c r="C1551" s="45"/>
      <c r="D1551" s="45"/>
      <c r="E1551" s="45"/>
      <c r="F1551" s="45"/>
      <c r="G1551" s="45"/>
      <c r="H1551" s="45"/>
      <c r="I1551" s="45"/>
    </row>
    <row r="1552" spans="1:9" x14ac:dyDescent="0.25">
      <c r="A1552" s="69"/>
      <c r="B1552" s="45"/>
      <c r="C1552" s="45"/>
      <c r="D1552" s="45"/>
      <c r="E1552" s="45"/>
      <c r="F1552" s="45"/>
      <c r="G1552" s="45"/>
      <c r="H1552" s="45"/>
      <c r="I1552" s="45"/>
    </row>
    <row r="1553" spans="1:9" x14ac:dyDescent="0.25">
      <c r="A1553" s="69"/>
      <c r="B1553" s="45"/>
      <c r="C1553" s="45"/>
      <c r="D1553" s="45"/>
      <c r="E1553" s="45"/>
      <c r="F1553" s="45"/>
      <c r="G1553" s="45"/>
      <c r="H1553" s="45"/>
      <c r="I1553" s="45"/>
    </row>
    <row r="1554" spans="1:9" x14ac:dyDescent="0.25">
      <c r="A1554" s="69"/>
      <c r="B1554" s="45"/>
      <c r="C1554" s="45"/>
      <c r="D1554" s="45"/>
      <c r="E1554" s="45"/>
      <c r="F1554" s="45"/>
      <c r="G1554" s="45"/>
      <c r="H1554" s="45"/>
      <c r="I1554" s="45"/>
    </row>
    <row r="1555" spans="1:9" x14ac:dyDescent="0.25">
      <c r="A1555" s="69"/>
      <c r="B1555" s="45"/>
      <c r="C1555" s="45"/>
      <c r="D1555" s="45"/>
      <c r="E1555" s="45"/>
      <c r="F1555" s="45"/>
      <c r="G1555" s="45"/>
      <c r="H1555" s="45"/>
      <c r="I1555" s="45"/>
    </row>
    <row r="1556" spans="1:9" x14ac:dyDescent="0.25">
      <c r="A1556" s="69"/>
      <c r="B1556" s="45"/>
      <c r="C1556" s="45"/>
      <c r="D1556" s="45"/>
      <c r="E1556" s="45"/>
      <c r="F1556" s="45"/>
      <c r="G1556" s="45"/>
      <c r="H1556" s="45"/>
      <c r="I1556" s="45"/>
    </row>
    <row r="1557" spans="1:9" x14ac:dyDescent="0.25">
      <c r="A1557" s="69"/>
      <c r="B1557" s="45"/>
      <c r="C1557" s="45"/>
      <c r="D1557" s="45"/>
      <c r="E1557" s="45"/>
      <c r="F1557" s="45"/>
      <c r="G1557" s="45"/>
      <c r="H1557" s="45"/>
      <c r="I1557" s="45"/>
    </row>
    <row r="1558" spans="1:9" x14ac:dyDescent="0.25">
      <c r="A1558" s="70"/>
      <c r="B1558" s="45"/>
      <c r="C1558" s="45"/>
      <c r="D1558" s="45"/>
      <c r="E1558" s="45"/>
      <c r="F1558" s="45"/>
      <c r="G1558" s="45"/>
      <c r="H1558" s="45"/>
      <c r="I1558" s="45"/>
    </row>
    <row r="1559" spans="1:9" x14ac:dyDescent="0.25">
      <c r="A1559" s="69"/>
      <c r="B1559" s="45"/>
      <c r="C1559" s="45"/>
      <c r="D1559" s="45"/>
      <c r="E1559" s="45"/>
      <c r="F1559" s="45"/>
      <c r="G1559" s="45"/>
      <c r="H1559" s="45"/>
      <c r="I1559" s="45"/>
    </row>
    <row r="1560" spans="1:9" x14ac:dyDescent="0.25">
      <c r="A1560" s="69"/>
      <c r="B1560" s="45"/>
      <c r="C1560" s="45"/>
      <c r="D1560" s="45"/>
      <c r="E1560" s="45"/>
      <c r="F1560" s="45"/>
      <c r="G1560" s="45"/>
      <c r="H1560" s="45"/>
      <c r="I1560" s="45"/>
    </row>
    <row r="1561" spans="1:9" x14ac:dyDescent="0.25">
      <c r="A1561" s="69"/>
      <c r="B1561" s="45"/>
      <c r="C1561" s="45"/>
      <c r="D1561" s="45"/>
      <c r="E1561" s="45"/>
      <c r="F1561" s="45"/>
      <c r="G1561" s="45"/>
      <c r="H1561" s="45"/>
      <c r="I1561" s="45"/>
    </row>
    <row r="1562" spans="1:9" x14ac:dyDescent="0.25">
      <c r="A1562" s="69"/>
      <c r="B1562" s="45"/>
      <c r="C1562" s="45"/>
      <c r="D1562" s="45"/>
      <c r="E1562" s="45"/>
      <c r="F1562" s="45"/>
      <c r="G1562" s="45"/>
      <c r="H1562" s="45"/>
      <c r="I1562" s="45"/>
    </row>
    <row r="1563" spans="1:9" x14ac:dyDescent="0.25">
      <c r="A1563" s="69"/>
      <c r="B1563" s="45"/>
      <c r="C1563" s="45"/>
      <c r="D1563" s="45"/>
      <c r="E1563" s="45"/>
      <c r="F1563" s="45"/>
      <c r="G1563" s="45"/>
      <c r="H1563" s="45"/>
      <c r="I1563" s="45"/>
    </row>
    <row r="1564" spans="1:9" x14ac:dyDescent="0.25">
      <c r="A1564" s="69"/>
      <c r="B1564" s="45"/>
      <c r="C1564" s="45"/>
      <c r="D1564" s="45"/>
      <c r="E1564" s="45"/>
      <c r="F1564" s="45"/>
      <c r="G1564" s="45"/>
      <c r="H1564" s="45"/>
      <c r="I1564" s="45"/>
    </row>
    <row r="1565" spans="1:9" x14ac:dyDescent="0.25">
      <c r="A1565" s="69"/>
      <c r="B1565" s="45"/>
      <c r="C1565" s="45"/>
      <c r="D1565" s="45"/>
      <c r="E1565" s="45"/>
      <c r="F1565" s="45"/>
      <c r="G1565" s="45"/>
      <c r="H1565" s="45"/>
      <c r="I1565" s="45"/>
    </row>
    <row r="1566" spans="1:9" x14ac:dyDescent="0.25">
      <c r="A1566" s="69"/>
      <c r="B1566" s="45"/>
      <c r="C1566" s="45"/>
      <c r="D1566" s="45"/>
      <c r="E1566" s="45"/>
      <c r="F1566" s="45"/>
      <c r="G1566" s="45"/>
      <c r="H1566" s="45"/>
      <c r="I1566" s="45"/>
    </row>
    <row r="1567" spans="1:9" x14ac:dyDescent="0.25">
      <c r="A1567" s="69"/>
      <c r="B1567" s="45"/>
      <c r="C1567" s="45"/>
      <c r="D1567" s="45"/>
      <c r="E1567" s="45"/>
      <c r="F1567" s="45"/>
      <c r="G1567" s="45"/>
      <c r="H1567" s="45"/>
      <c r="I1567" s="45"/>
    </row>
    <row r="1568" spans="1:9" x14ac:dyDescent="0.25">
      <c r="A1568" s="69"/>
      <c r="B1568" s="45"/>
      <c r="C1568" s="45"/>
      <c r="D1568" s="45"/>
      <c r="E1568" s="45"/>
      <c r="F1568" s="45"/>
      <c r="G1568" s="45"/>
      <c r="H1568" s="45"/>
      <c r="I1568" s="45"/>
    </row>
    <row r="1569" spans="1:9" x14ac:dyDescent="0.25">
      <c r="A1569" s="69"/>
      <c r="B1569" s="45"/>
      <c r="C1569" s="45"/>
      <c r="D1569" s="45"/>
      <c r="E1569" s="45"/>
      <c r="F1569" s="45"/>
      <c r="G1569" s="45"/>
      <c r="H1569" s="45"/>
      <c r="I1569" s="45"/>
    </row>
    <row r="1570" spans="1:9" x14ac:dyDescent="0.25">
      <c r="A1570" s="69"/>
      <c r="B1570" s="45"/>
      <c r="C1570" s="45"/>
      <c r="D1570" s="45"/>
      <c r="E1570" s="45"/>
      <c r="F1570" s="45"/>
      <c r="G1570" s="45"/>
      <c r="H1570" s="45"/>
      <c r="I1570" s="45"/>
    </row>
    <row r="1571" spans="1:9" x14ac:dyDescent="0.25">
      <c r="A1571" s="69"/>
      <c r="B1571" s="45"/>
      <c r="C1571" s="45"/>
      <c r="D1571" s="45"/>
      <c r="E1571" s="45"/>
      <c r="F1571" s="45"/>
      <c r="G1571" s="45"/>
      <c r="H1571" s="45"/>
      <c r="I1571" s="45"/>
    </row>
    <row r="1572" spans="1:9" x14ac:dyDescent="0.25">
      <c r="A1572" s="69"/>
      <c r="B1572" s="45"/>
      <c r="C1572" s="45"/>
      <c r="D1572" s="45"/>
      <c r="E1572" s="45"/>
      <c r="F1572" s="45"/>
      <c r="G1572" s="45"/>
      <c r="H1572" s="45"/>
      <c r="I1572" s="45"/>
    </row>
    <row r="1573" spans="1:9" x14ac:dyDescent="0.25">
      <c r="A1573" s="69"/>
      <c r="B1573" s="45"/>
      <c r="C1573" s="45"/>
      <c r="D1573" s="45"/>
      <c r="E1573" s="45"/>
      <c r="F1573" s="45"/>
      <c r="G1573" s="45"/>
      <c r="H1573" s="45"/>
      <c r="I1573" s="45"/>
    </row>
    <row r="1574" spans="1:9" x14ac:dyDescent="0.25">
      <c r="A1574" s="69"/>
      <c r="B1574" s="45"/>
      <c r="C1574" s="45"/>
      <c r="D1574" s="45"/>
      <c r="E1574" s="45"/>
      <c r="F1574" s="45"/>
      <c r="G1574" s="45"/>
      <c r="H1574" s="45"/>
      <c r="I1574" s="45"/>
    </row>
    <row r="1575" spans="1:9" x14ac:dyDescent="0.25">
      <c r="A1575" s="69"/>
      <c r="B1575" s="45"/>
      <c r="C1575" s="45"/>
      <c r="D1575" s="45"/>
      <c r="E1575" s="45"/>
      <c r="F1575" s="45"/>
      <c r="G1575" s="45"/>
      <c r="H1575" s="45"/>
      <c r="I1575" s="45"/>
    </row>
    <row r="1576" spans="1:9" x14ac:dyDescent="0.25">
      <c r="A1576" s="70"/>
      <c r="B1576" s="45"/>
      <c r="C1576" s="45"/>
      <c r="D1576" s="45"/>
      <c r="E1576" s="45"/>
      <c r="F1576" s="45"/>
      <c r="G1576" s="45"/>
      <c r="H1576" s="45"/>
      <c r="I1576" s="45"/>
    </row>
    <row r="1577" spans="1:9" x14ac:dyDescent="0.25">
      <c r="A1577" s="69"/>
      <c r="B1577" s="45"/>
      <c r="C1577" s="45"/>
      <c r="D1577" s="45"/>
      <c r="E1577" s="45"/>
      <c r="F1577" s="45"/>
      <c r="G1577" s="45"/>
      <c r="H1577" s="45"/>
      <c r="I1577" s="45"/>
    </row>
    <row r="1578" spans="1:9" x14ac:dyDescent="0.25">
      <c r="A1578" s="69"/>
      <c r="B1578" s="45"/>
      <c r="C1578" s="45"/>
      <c r="D1578" s="45"/>
      <c r="E1578" s="45"/>
      <c r="F1578" s="45"/>
      <c r="G1578" s="45"/>
      <c r="H1578" s="45"/>
      <c r="I1578" s="45"/>
    </row>
    <row r="1579" spans="1:9" x14ac:dyDescent="0.25">
      <c r="A1579" s="69"/>
      <c r="B1579" s="45"/>
      <c r="C1579" s="45"/>
      <c r="D1579" s="45"/>
      <c r="E1579" s="45"/>
      <c r="F1579" s="45"/>
      <c r="G1579" s="45"/>
      <c r="H1579" s="45"/>
      <c r="I1579" s="45"/>
    </row>
    <row r="1580" spans="1:9" x14ac:dyDescent="0.25">
      <c r="A1580" s="69"/>
      <c r="B1580" s="45"/>
      <c r="C1580" s="45"/>
      <c r="D1580" s="45"/>
      <c r="E1580" s="45"/>
      <c r="F1580" s="45"/>
      <c r="G1580" s="45"/>
      <c r="H1580" s="45"/>
      <c r="I1580" s="45"/>
    </row>
    <row r="1581" spans="1:9" x14ac:dyDescent="0.25">
      <c r="A1581" s="69"/>
      <c r="B1581" s="45"/>
      <c r="C1581" s="45"/>
      <c r="D1581" s="45"/>
      <c r="E1581" s="45"/>
      <c r="F1581" s="45"/>
      <c r="G1581" s="45"/>
      <c r="H1581" s="45"/>
      <c r="I1581" s="45"/>
    </row>
    <row r="1582" spans="1:9" x14ac:dyDescent="0.25">
      <c r="A1582" s="69"/>
      <c r="B1582" s="45"/>
      <c r="C1582" s="45"/>
      <c r="D1582" s="45"/>
      <c r="E1582" s="45"/>
      <c r="F1582" s="45"/>
      <c r="G1582" s="45"/>
      <c r="H1582" s="45"/>
      <c r="I1582" s="45"/>
    </row>
    <row r="1583" spans="1:9" x14ac:dyDescent="0.25">
      <c r="A1583" s="69"/>
      <c r="B1583" s="45"/>
      <c r="C1583" s="45"/>
      <c r="D1583" s="45"/>
      <c r="E1583" s="45"/>
      <c r="F1583" s="45"/>
      <c r="G1583" s="45"/>
      <c r="H1583" s="45"/>
      <c r="I1583" s="45"/>
    </row>
    <row r="1584" spans="1:9" x14ac:dyDescent="0.25">
      <c r="A1584" s="69"/>
      <c r="B1584" s="45"/>
      <c r="C1584" s="45"/>
      <c r="D1584" s="45"/>
      <c r="E1584" s="45"/>
      <c r="F1584" s="45"/>
      <c r="G1584" s="45"/>
      <c r="H1584" s="45"/>
      <c r="I1584" s="45"/>
    </row>
    <row r="1585" spans="1:9" x14ac:dyDescent="0.25">
      <c r="A1585" s="69"/>
      <c r="B1585" s="45"/>
      <c r="C1585" s="45"/>
      <c r="D1585" s="45"/>
      <c r="E1585" s="45"/>
      <c r="F1585" s="45"/>
      <c r="G1585" s="45"/>
      <c r="H1585" s="45"/>
      <c r="I1585" s="45"/>
    </row>
    <row r="1586" spans="1:9" x14ac:dyDescent="0.25">
      <c r="A1586" s="69"/>
      <c r="B1586" s="45"/>
      <c r="C1586" s="45"/>
      <c r="D1586" s="45"/>
      <c r="E1586" s="45"/>
      <c r="F1586" s="45"/>
      <c r="G1586" s="45"/>
      <c r="H1586" s="45"/>
      <c r="I1586" s="45"/>
    </row>
    <row r="1587" spans="1:9" x14ac:dyDescent="0.25">
      <c r="A1587" s="69"/>
      <c r="B1587" s="45"/>
      <c r="C1587" s="45"/>
      <c r="D1587" s="45"/>
      <c r="E1587" s="45"/>
      <c r="F1587" s="45"/>
      <c r="G1587" s="45"/>
      <c r="H1587" s="45"/>
      <c r="I1587" s="45"/>
    </row>
    <row r="1588" spans="1:9" x14ac:dyDescent="0.25">
      <c r="A1588" s="69"/>
      <c r="B1588" s="45"/>
      <c r="C1588" s="45"/>
      <c r="D1588" s="45"/>
      <c r="E1588" s="45"/>
      <c r="F1588" s="45"/>
      <c r="G1588" s="45"/>
      <c r="H1588" s="45"/>
      <c r="I1588" s="45"/>
    </row>
    <row r="1589" spans="1:9" x14ac:dyDescent="0.25">
      <c r="A1589" s="69"/>
      <c r="B1589" s="45"/>
      <c r="C1589" s="45"/>
      <c r="D1589" s="45"/>
      <c r="E1589" s="45"/>
      <c r="F1589" s="45"/>
      <c r="G1589" s="45"/>
      <c r="H1589" s="45"/>
      <c r="I1589" s="45"/>
    </row>
    <row r="1590" spans="1:9" x14ac:dyDescent="0.25">
      <c r="A1590" s="69"/>
      <c r="B1590" s="45"/>
      <c r="C1590" s="45"/>
      <c r="D1590" s="45"/>
      <c r="E1590" s="45"/>
      <c r="F1590" s="45"/>
      <c r="G1590" s="45"/>
      <c r="H1590" s="45"/>
      <c r="I1590" s="45"/>
    </row>
    <row r="1591" spans="1:9" x14ac:dyDescent="0.25">
      <c r="A1591" s="69"/>
      <c r="B1591" s="45"/>
      <c r="C1591" s="45"/>
      <c r="D1591" s="45"/>
      <c r="E1591" s="45"/>
      <c r="F1591" s="45"/>
      <c r="G1591" s="45"/>
      <c r="H1591" s="45"/>
      <c r="I1591" s="45"/>
    </row>
    <row r="1592" spans="1:9" x14ac:dyDescent="0.25">
      <c r="A1592" s="69"/>
      <c r="B1592" s="45"/>
      <c r="C1592" s="45"/>
      <c r="D1592" s="45"/>
      <c r="E1592" s="45"/>
      <c r="F1592" s="45"/>
      <c r="G1592" s="45"/>
      <c r="H1592" s="45"/>
      <c r="I1592" s="45"/>
    </row>
    <row r="1593" spans="1:9" x14ac:dyDescent="0.25">
      <c r="A1593" s="69"/>
      <c r="B1593" s="45"/>
      <c r="C1593" s="45"/>
      <c r="D1593" s="45"/>
      <c r="E1593" s="45"/>
      <c r="F1593" s="45"/>
      <c r="G1593" s="45"/>
      <c r="H1593" s="45"/>
      <c r="I1593" s="45"/>
    </row>
    <row r="1594" spans="1:9" x14ac:dyDescent="0.25">
      <c r="A1594" s="70"/>
      <c r="B1594" s="45"/>
      <c r="C1594" s="45"/>
      <c r="D1594" s="45"/>
      <c r="E1594" s="45"/>
      <c r="F1594" s="45"/>
      <c r="G1594" s="45"/>
      <c r="H1594" s="45"/>
      <c r="I1594" s="45"/>
    </row>
    <row r="1595" spans="1:9" x14ac:dyDescent="0.25">
      <c r="A1595" s="69"/>
      <c r="B1595" s="45"/>
      <c r="C1595" s="45"/>
      <c r="D1595" s="45"/>
      <c r="E1595" s="45"/>
      <c r="F1595" s="45"/>
      <c r="G1595" s="45"/>
      <c r="H1595" s="45"/>
      <c r="I1595" s="45"/>
    </row>
    <row r="1596" spans="1:9" x14ac:dyDescent="0.25">
      <c r="A1596" s="69"/>
      <c r="B1596" s="45"/>
      <c r="C1596" s="45"/>
      <c r="D1596" s="45"/>
      <c r="E1596" s="45"/>
      <c r="F1596" s="45"/>
      <c r="G1596" s="45"/>
      <c r="H1596" s="45"/>
      <c r="I1596" s="45"/>
    </row>
    <row r="1597" spans="1:9" x14ac:dyDescent="0.25">
      <c r="A1597" s="69"/>
      <c r="B1597" s="45"/>
      <c r="C1597" s="45"/>
      <c r="D1597" s="45"/>
      <c r="E1597" s="45"/>
      <c r="F1597" s="45"/>
      <c r="G1597" s="45"/>
      <c r="H1597" s="45"/>
      <c r="I1597" s="45"/>
    </row>
    <row r="1598" spans="1:9" x14ac:dyDescent="0.25">
      <c r="A1598" s="69"/>
      <c r="B1598" s="45"/>
      <c r="C1598" s="45"/>
      <c r="D1598" s="45"/>
      <c r="E1598" s="45"/>
      <c r="F1598" s="45"/>
      <c r="G1598" s="45"/>
      <c r="H1598" s="45"/>
      <c r="I1598" s="45"/>
    </row>
    <row r="1599" spans="1:9" x14ac:dyDescent="0.25">
      <c r="A1599" s="69"/>
      <c r="B1599" s="45"/>
      <c r="C1599" s="45"/>
      <c r="D1599" s="45"/>
      <c r="E1599" s="45"/>
      <c r="F1599" s="45"/>
      <c r="G1599" s="45"/>
      <c r="H1599" s="45"/>
      <c r="I1599" s="45"/>
    </row>
    <row r="1600" spans="1:9" x14ac:dyDescent="0.25">
      <c r="A1600" s="69"/>
      <c r="B1600" s="45"/>
      <c r="C1600" s="45"/>
      <c r="D1600" s="45"/>
      <c r="E1600" s="45"/>
      <c r="F1600" s="45"/>
      <c r="G1600" s="45"/>
      <c r="H1600" s="45"/>
      <c r="I1600" s="45"/>
    </row>
    <row r="1601" spans="1:9" x14ac:dyDescent="0.25">
      <c r="A1601" s="69"/>
      <c r="B1601" s="45"/>
      <c r="C1601" s="45"/>
      <c r="D1601" s="45"/>
      <c r="E1601" s="45"/>
      <c r="F1601" s="45"/>
      <c r="G1601" s="45"/>
      <c r="H1601" s="45"/>
      <c r="I1601" s="45"/>
    </row>
    <row r="1602" spans="1:9" x14ac:dyDescent="0.25">
      <c r="A1602" s="69"/>
      <c r="B1602" s="45"/>
      <c r="C1602" s="45"/>
      <c r="D1602" s="45"/>
      <c r="E1602" s="45"/>
      <c r="F1602" s="45"/>
      <c r="G1602" s="45"/>
      <c r="H1602" s="45"/>
      <c r="I1602" s="45"/>
    </row>
    <row r="1603" spans="1:9" x14ac:dyDescent="0.25">
      <c r="A1603" s="69"/>
      <c r="B1603" s="45"/>
      <c r="C1603" s="45"/>
      <c r="D1603" s="45"/>
      <c r="E1603" s="45"/>
      <c r="F1603" s="45"/>
      <c r="G1603" s="45"/>
      <c r="H1603" s="45"/>
      <c r="I1603" s="45"/>
    </row>
    <row r="1604" spans="1:9" x14ac:dyDescent="0.25">
      <c r="A1604" s="69"/>
      <c r="B1604" s="45"/>
      <c r="C1604" s="45"/>
      <c r="D1604" s="45"/>
      <c r="E1604" s="45"/>
      <c r="F1604" s="45"/>
      <c r="G1604" s="45"/>
      <c r="H1604" s="45"/>
      <c r="I1604" s="45"/>
    </row>
    <row r="1605" spans="1:9" x14ac:dyDescent="0.25">
      <c r="A1605" s="69"/>
      <c r="B1605" s="45"/>
      <c r="C1605" s="45"/>
      <c r="D1605" s="45"/>
      <c r="E1605" s="45"/>
      <c r="F1605" s="45"/>
      <c r="G1605" s="45"/>
      <c r="H1605" s="45"/>
      <c r="I1605" s="45"/>
    </row>
    <row r="1606" spans="1:9" x14ac:dyDescent="0.25">
      <c r="A1606" s="69"/>
      <c r="B1606" s="45"/>
      <c r="C1606" s="45"/>
      <c r="D1606" s="45"/>
      <c r="E1606" s="45"/>
      <c r="F1606" s="45"/>
      <c r="G1606" s="45"/>
      <c r="H1606" s="45"/>
      <c r="I1606" s="45"/>
    </row>
    <row r="1607" spans="1:9" x14ac:dyDescent="0.25">
      <c r="A1607" s="69"/>
      <c r="B1607" s="45"/>
      <c r="C1607" s="45"/>
      <c r="D1607" s="45"/>
      <c r="E1607" s="45"/>
      <c r="F1607" s="45"/>
      <c r="G1607" s="45"/>
      <c r="H1607" s="45"/>
      <c r="I1607" s="45"/>
    </row>
    <row r="1608" spans="1:9" x14ac:dyDescent="0.25">
      <c r="A1608" s="69"/>
      <c r="B1608" s="45"/>
      <c r="C1608" s="45"/>
      <c r="D1608" s="45"/>
      <c r="E1608" s="45"/>
      <c r="F1608" s="45"/>
      <c r="G1608" s="45"/>
      <c r="H1608" s="45"/>
      <c r="I1608" s="45"/>
    </row>
    <row r="1609" spans="1:9" x14ac:dyDescent="0.25">
      <c r="A1609" s="69"/>
      <c r="B1609" s="45"/>
      <c r="C1609" s="45"/>
      <c r="D1609" s="45"/>
      <c r="E1609" s="45"/>
      <c r="F1609" s="45"/>
      <c r="G1609" s="45"/>
      <c r="H1609" s="45"/>
      <c r="I1609" s="45"/>
    </row>
    <row r="1610" spans="1:9" x14ac:dyDescent="0.25">
      <c r="A1610" s="69"/>
      <c r="B1610" s="45"/>
      <c r="C1610" s="45"/>
      <c r="D1610" s="45"/>
      <c r="E1610" s="45"/>
      <c r="F1610" s="45"/>
      <c r="G1610" s="45"/>
      <c r="H1610" s="45"/>
      <c r="I1610" s="45"/>
    </row>
    <row r="1611" spans="1:9" x14ac:dyDescent="0.25">
      <c r="A1611" s="69"/>
      <c r="B1611" s="45"/>
      <c r="C1611" s="45"/>
      <c r="D1611" s="45"/>
      <c r="E1611" s="45"/>
      <c r="F1611" s="45"/>
      <c r="G1611" s="45"/>
      <c r="H1611" s="45"/>
      <c r="I1611" s="45"/>
    </row>
    <row r="1612" spans="1:9" x14ac:dyDescent="0.25">
      <c r="A1612" s="70"/>
      <c r="B1612" s="45"/>
      <c r="C1612" s="45"/>
      <c r="D1612" s="45"/>
      <c r="E1612" s="45"/>
      <c r="F1612" s="45"/>
      <c r="G1612" s="45"/>
      <c r="H1612" s="45"/>
      <c r="I1612" s="45"/>
    </row>
    <row r="1613" spans="1:9" x14ac:dyDescent="0.25">
      <c r="A1613" s="69"/>
      <c r="B1613" s="45"/>
      <c r="C1613" s="45"/>
      <c r="D1613" s="45"/>
      <c r="E1613" s="45"/>
      <c r="F1613" s="45"/>
      <c r="G1613" s="45"/>
      <c r="H1613" s="45"/>
      <c r="I1613" s="45"/>
    </row>
    <row r="1614" spans="1:9" x14ac:dyDescent="0.25">
      <c r="A1614" s="69"/>
      <c r="B1614" s="45"/>
      <c r="C1614" s="45"/>
      <c r="D1614" s="45"/>
      <c r="E1614" s="45"/>
      <c r="F1614" s="45"/>
      <c r="G1614" s="45"/>
      <c r="H1614" s="45"/>
      <c r="I1614" s="45"/>
    </row>
    <row r="1615" spans="1:9" x14ac:dyDescent="0.25">
      <c r="A1615" s="69"/>
      <c r="B1615" s="45"/>
      <c r="C1615" s="45"/>
      <c r="D1615" s="45"/>
      <c r="E1615" s="45"/>
      <c r="F1615" s="45"/>
      <c r="G1615" s="45"/>
      <c r="H1615" s="45"/>
      <c r="I1615" s="45"/>
    </row>
    <row r="1616" spans="1:9" x14ac:dyDescent="0.25">
      <c r="A1616" s="69"/>
      <c r="B1616" s="45"/>
      <c r="C1616" s="45"/>
      <c r="D1616" s="45"/>
      <c r="E1616" s="45"/>
      <c r="F1616" s="45"/>
      <c r="G1616" s="45"/>
      <c r="H1616" s="45"/>
      <c r="I1616" s="45"/>
    </row>
    <row r="1617" spans="1:9" x14ac:dyDescent="0.25">
      <c r="A1617" s="69"/>
      <c r="B1617" s="45"/>
      <c r="C1617" s="45"/>
      <c r="D1617" s="45"/>
      <c r="E1617" s="45"/>
      <c r="F1617" s="45"/>
      <c r="G1617" s="45"/>
      <c r="H1617" s="45"/>
      <c r="I1617" s="45"/>
    </row>
    <row r="1618" spans="1:9" x14ac:dyDescent="0.25">
      <c r="A1618" s="69"/>
      <c r="B1618" s="45"/>
      <c r="C1618" s="45"/>
      <c r="D1618" s="45"/>
      <c r="E1618" s="45"/>
      <c r="F1618" s="45"/>
      <c r="G1618" s="45"/>
      <c r="H1618" s="45"/>
      <c r="I1618" s="45"/>
    </row>
    <row r="1619" spans="1:9" x14ac:dyDescent="0.25">
      <c r="A1619" s="69"/>
      <c r="B1619" s="45"/>
      <c r="C1619" s="45"/>
      <c r="D1619" s="45"/>
      <c r="E1619" s="45"/>
      <c r="F1619" s="45"/>
      <c r="G1619" s="45"/>
      <c r="H1619" s="45"/>
      <c r="I1619" s="45"/>
    </row>
    <row r="1620" spans="1:9" x14ac:dyDescent="0.25">
      <c r="A1620" s="69"/>
      <c r="B1620" s="45"/>
      <c r="C1620" s="45"/>
      <c r="D1620" s="45"/>
      <c r="E1620" s="45"/>
      <c r="F1620" s="45"/>
      <c r="G1620" s="45"/>
      <c r="H1620" s="45"/>
      <c r="I1620" s="45"/>
    </row>
    <row r="1621" spans="1:9" x14ac:dyDescent="0.25">
      <c r="A1621" s="69"/>
      <c r="B1621" s="45"/>
      <c r="C1621" s="45"/>
      <c r="D1621" s="45"/>
      <c r="E1621" s="45"/>
      <c r="F1621" s="45"/>
      <c r="G1621" s="45"/>
      <c r="H1621" s="45"/>
      <c r="I1621" s="45"/>
    </row>
    <row r="1622" spans="1:9" x14ac:dyDescent="0.25">
      <c r="A1622" s="69"/>
      <c r="B1622" s="45"/>
      <c r="C1622" s="45"/>
      <c r="D1622" s="45"/>
      <c r="E1622" s="45"/>
      <c r="F1622" s="45"/>
      <c r="G1622" s="45"/>
      <c r="H1622" s="45"/>
      <c r="I1622" s="45"/>
    </row>
    <row r="1623" spans="1:9" x14ac:dyDescent="0.25">
      <c r="A1623" s="69"/>
      <c r="B1623" s="45"/>
      <c r="C1623" s="45"/>
      <c r="D1623" s="45"/>
      <c r="E1623" s="45"/>
      <c r="F1623" s="45"/>
      <c r="G1623" s="45"/>
      <c r="H1623" s="45"/>
      <c r="I1623" s="45"/>
    </row>
    <row r="1624" spans="1:9" x14ac:dyDescent="0.25">
      <c r="A1624" s="69"/>
      <c r="B1624" s="45"/>
      <c r="C1624" s="45"/>
      <c r="D1624" s="45"/>
      <c r="E1624" s="45"/>
      <c r="F1624" s="45"/>
      <c r="G1624" s="45"/>
      <c r="H1624" s="45"/>
      <c r="I1624" s="45"/>
    </row>
    <row r="1625" spans="1:9" x14ac:dyDescent="0.25">
      <c r="A1625" s="69"/>
      <c r="B1625" s="45"/>
      <c r="C1625" s="45"/>
      <c r="D1625" s="45"/>
      <c r="E1625" s="45"/>
      <c r="F1625" s="45"/>
      <c r="G1625" s="45"/>
      <c r="H1625" s="45"/>
      <c r="I1625" s="45"/>
    </row>
    <row r="1626" spans="1:9" x14ac:dyDescent="0.25">
      <c r="A1626" s="69"/>
      <c r="B1626" s="45"/>
      <c r="C1626" s="45"/>
      <c r="D1626" s="45"/>
      <c r="E1626" s="45"/>
      <c r="F1626" s="45"/>
      <c r="G1626" s="45"/>
      <c r="H1626" s="45"/>
      <c r="I1626" s="45"/>
    </row>
    <row r="1627" spans="1:9" x14ac:dyDescent="0.25">
      <c r="A1627" s="69"/>
      <c r="B1627" s="45"/>
      <c r="C1627" s="45"/>
      <c r="D1627" s="45"/>
      <c r="E1627" s="45"/>
      <c r="F1627" s="45"/>
      <c r="G1627" s="45"/>
      <c r="H1627" s="45"/>
      <c r="I1627" s="45"/>
    </row>
    <row r="1628" spans="1:9" x14ac:dyDescent="0.25">
      <c r="A1628" s="69"/>
      <c r="B1628" s="45"/>
      <c r="C1628" s="45"/>
      <c r="D1628" s="45"/>
      <c r="E1628" s="45"/>
      <c r="F1628" s="45"/>
      <c r="G1628" s="45"/>
      <c r="H1628" s="45"/>
      <c r="I1628" s="45"/>
    </row>
    <row r="1629" spans="1:9" x14ac:dyDescent="0.25">
      <c r="A1629" s="69"/>
      <c r="B1629" s="45"/>
      <c r="C1629" s="45"/>
      <c r="D1629" s="45"/>
      <c r="E1629" s="45"/>
      <c r="F1629" s="45"/>
      <c r="G1629" s="45"/>
      <c r="H1629" s="45"/>
      <c r="I1629" s="45"/>
    </row>
    <row r="1630" spans="1:9" x14ac:dyDescent="0.25">
      <c r="A1630" s="70"/>
      <c r="B1630" s="45"/>
      <c r="C1630" s="45"/>
      <c r="D1630" s="45"/>
      <c r="E1630" s="45"/>
      <c r="F1630" s="45"/>
      <c r="G1630" s="45"/>
      <c r="H1630" s="45"/>
      <c r="I1630" s="45"/>
    </row>
    <row r="1631" spans="1:9" x14ac:dyDescent="0.25">
      <c r="A1631" s="69"/>
      <c r="B1631" s="45"/>
      <c r="C1631" s="45"/>
      <c r="D1631" s="45"/>
      <c r="E1631" s="45"/>
      <c r="F1631" s="45"/>
      <c r="G1631" s="45"/>
      <c r="H1631" s="45"/>
      <c r="I1631" s="45"/>
    </row>
    <row r="1632" spans="1:9" x14ac:dyDescent="0.25">
      <c r="A1632" s="69"/>
      <c r="B1632" s="45"/>
      <c r="C1632" s="45"/>
      <c r="D1632" s="45"/>
      <c r="E1632" s="45"/>
      <c r="F1632" s="45"/>
      <c r="G1632" s="45"/>
      <c r="H1632" s="45"/>
      <c r="I1632" s="45"/>
    </row>
    <row r="1633" spans="1:9" x14ac:dyDescent="0.25">
      <c r="A1633" s="69"/>
      <c r="B1633" s="45"/>
      <c r="C1633" s="45"/>
      <c r="D1633" s="45"/>
      <c r="E1633" s="45"/>
      <c r="F1633" s="45"/>
      <c r="G1633" s="45"/>
      <c r="H1633" s="45"/>
      <c r="I1633" s="45"/>
    </row>
    <row r="1634" spans="1:9" x14ac:dyDescent="0.25">
      <c r="A1634" s="69"/>
      <c r="B1634" s="45"/>
      <c r="C1634" s="45"/>
      <c r="D1634" s="45"/>
      <c r="E1634" s="45"/>
      <c r="F1634" s="45"/>
      <c r="G1634" s="45"/>
      <c r="H1634" s="45"/>
      <c r="I1634" s="45"/>
    </row>
    <row r="1635" spans="1:9" x14ac:dyDescent="0.25">
      <c r="A1635" s="69"/>
      <c r="B1635" s="45"/>
      <c r="C1635" s="45"/>
      <c r="D1635" s="45"/>
      <c r="E1635" s="45"/>
      <c r="F1635" s="45"/>
      <c r="G1635" s="45"/>
      <c r="H1635" s="45"/>
      <c r="I1635" s="45"/>
    </row>
    <row r="1636" spans="1:9" x14ac:dyDescent="0.25">
      <c r="A1636" s="69"/>
      <c r="B1636" s="45"/>
      <c r="C1636" s="45"/>
      <c r="D1636" s="45"/>
      <c r="E1636" s="45"/>
      <c r="F1636" s="45"/>
      <c r="G1636" s="45"/>
      <c r="H1636" s="45"/>
      <c r="I1636" s="45"/>
    </row>
    <row r="1637" spans="1:9" x14ac:dyDescent="0.25">
      <c r="A1637" s="69"/>
      <c r="B1637" s="45"/>
      <c r="C1637" s="45"/>
      <c r="D1637" s="45"/>
      <c r="E1637" s="45"/>
      <c r="F1637" s="45"/>
      <c r="G1637" s="45"/>
      <c r="H1637" s="45"/>
      <c r="I1637" s="45"/>
    </row>
    <row r="1638" spans="1:9" x14ac:dyDescent="0.25">
      <c r="A1638" s="69"/>
      <c r="B1638" s="45"/>
      <c r="C1638" s="45"/>
      <c r="D1638" s="45"/>
      <c r="E1638" s="45"/>
      <c r="F1638" s="45"/>
      <c r="G1638" s="45"/>
      <c r="H1638" s="45"/>
      <c r="I1638" s="45"/>
    </row>
    <row r="1639" spans="1:9" x14ac:dyDescent="0.25">
      <c r="A1639" s="69"/>
      <c r="B1639" s="45"/>
      <c r="C1639" s="45"/>
      <c r="D1639" s="45"/>
      <c r="E1639" s="45"/>
      <c r="F1639" s="45"/>
      <c r="G1639" s="45"/>
      <c r="H1639" s="45"/>
      <c r="I1639" s="45"/>
    </row>
    <row r="1640" spans="1:9" x14ac:dyDescent="0.25">
      <c r="A1640" s="69"/>
      <c r="B1640" s="45"/>
      <c r="C1640" s="45"/>
      <c r="D1640" s="45"/>
      <c r="E1640" s="45"/>
      <c r="F1640" s="45"/>
      <c r="G1640" s="45"/>
      <c r="H1640" s="45"/>
      <c r="I1640" s="45"/>
    </row>
    <row r="1641" spans="1:9" x14ac:dyDescent="0.25">
      <c r="A1641" s="69"/>
      <c r="B1641" s="45"/>
      <c r="C1641" s="45"/>
      <c r="D1641" s="45"/>
      <c r="E1641" s="45"/>
      <c r="F1641" s="45"/>
      <c r="G1641" s="45"/>
      <c r="H1641" s="45"/>
      <c r="I1641" s="45"/>
    </row>
    <row r="1642" spans="1:9" x14ac:dyDescent="0.25">
      <c r="A1642" s="69"/>
      <c r="B1642" s="45"/>
      <c r="C1642" s="45"/>
      <c r="D1642" s="45"/>
      <c r="E1642" s="45"/>
      <c r="F1642" s="45"/>
      <c r="G1642" s="45"/>
      <c r="H1642" s="45"/>
      <c r="I1642" s="45"/>
    </row>
    <row r="1643" spans="1:9" x14ac:dyDescent="0.25">
      <c r="A1643" s="69"/>
      <c r="B1643" s="45"/>
      <c r="C1643" s="45"/>
      <c r="D1643" s="45"/>
      <c r="E1643" s="45"/>
      <c r="F1643" s="45"/>
      <c r="G1643" s="45"/>
      <c r="H1643" s="45"/>
      <c r="I1643" s="45"/>
    </row>
    <row r="1644" spans="1:9" x14ac:dyDescent="0.25">
      <c r="A1644" s="69"/>
      <c r="B1644" s="45"/>
      <c r="C1644" s="45"/>
      <c r="D1644" s="45"/>
      <c r="E1644" s="45"/>
      <c r="F1644" s="45"/>
      <c r="G1644" s="45"/>
      <c r="H1644" s="45"/>
      <c r="I1644" s="45"/>
    </row>
    <row r="1645" spans="1:9" x14ac:dyDescent="0.25">
      <c r="A1645" s="69"/>
      <c r="B1645" s="45"/>
      <c r="C1645" s="45"/>
      <c r="D1645" s="45"/>
      <c r="E1645" s="45"/>
      <c r="F1645" s="45"/>
      <c r="G1645" s="45"/>
      <c r="H1645" s="45"/>
      <c r="I1645" s="45"/>
    </row>
    <row r="1646" spans="1:9" x14ac:dyDescent="0.25">
      <c r="A1646" s="69"/>
      <c r="B1646" s="45"/>
      <c r="C1646" s="45"/>
      <c r="D1646" s="45"/>
      <c r="E1646" s="45"/>
      <c r="F1646" s="45"/>
      <c r="G1646" s="45"/>
      <c r="H1646" s="45"/>
      <c r="I1646" s="45"/>
    </row>
    <row r="1647" spans="1:9" x14ac:dyDescent="0.25">
      <c r="A1647" s="69"/>
      <c r="B1647" s="45"/>
      <c r="C1647" s="45"/>
      <c r="D1647" s="45"/>
      <c r="E1647" s="45"/>
      <c r="F1647" s="45"/>
      <c r="G1647" s="45"/>
      <c r="H1647" s="45"/>
      <c r="I1647" s="45"/>
    </row>
    <row r="1648" spans="1:9" x14ac:dyDescent="0.25">
      <c r="A1648" s="70"/>
      <c r="B1648" s="45"/>
      <c r="C1648" s="45"/>
      <c r="D1648" s="45"/>
      <c r="E1648" s="45"/>
      <c r="F1648" s="45"/>
      <c r="G1648" s="45"/>
      <c r="H1648" s="45"/>
      <c r="I1648" s="45"/>
    </row>
    <row r="1649" spans="1:9" x14ac:dyDescent="0.25">
      <c r="A1649" s="69"/>
      <c r="B1649" s="45"/>
      <c r="C1649" s="45"/>
      <c r="D1649" s="45"/>
      <c r="E1649" s="45"/>
      <c r="F1649" s="45"/>
      <c r="G1649" s="45"/>
      <c r="H1649" s="45"/>
      <c r="I1649" s="45"/>
    </row>
    <row r="1650" spans="1:9" x14ac:dyDescent="0.25">
      <c r="A1650" s="69"/>
      <c r="B1650" s="45"/>
      <c r="C1650" s="45"/>
      <c r="D1650" s="45"/>
      <c r="E1650" s="45"/>
      <c r="F1650" s="45"/>
      <c r="G1650" s="45"/>
      <c r="H1650" s="45"/>
      <c r="I1650" s="45"/>
    </row>
    <row r="1651" spans="1:9" x14ac:dyDescent="0.25">
      <c r="A1651" s="69"/>
      <c r="B1651" s="45"/>
      <c r="C1651" s="45"/>
      <c r="D1651" s="45"/>
      <c r="E1651" s="45"/>
      <c r="F1651" s="45"/>
      <c r="G1651" s="45"/>
      <c r="H1651" s="45"/>
      <c r="I1651" s="45"/>
    </row>
    <row r="1652" spans="1:9" x14ac:dyDescent="0.25">
      <c r="A1652" s="69"/>
      <c r="B1652" s="45"/>
      <c r="C1652" s="45"/>
      <c r="D1652" s="45"/>
      <c r="E1652" s="45"/>
      <c r="F1652" s="45"/>
      <c r="G1652" s="45"/>
      <c r="H1652" s="45"/>
      <c r="I1652" s="45"/>
    </row>
    <row r="1653" spans="1:9" x14ac:dyDescent="0.25">
      <c r="A1653" s="69"/>
      <c r="B1653" s="45"/>
      <c r="C1653" s="45"/>
      <c r="D1653" s="45"/>
      <c r="E1653" s="45"/>
      <c r="F1653" s="45"/>
      <c r="G1653" s="45"/>
      <c r="H1653" s="45"/>
      <c r="I1653" s="45"/>
    </row>
    <row r="1654" spans="1:9" x14ac:dyDescent="0.25">
      <c r="A1654" s="69"/>
      <c r="B1654" s="45"/>
      <c r="C1654" s="45"/>
      <c r="D1654" s="45"/>
      <c r="E1654" s="45"/>
      <c r="F1654" s="45"/>
      <c r="G1654" s="45"/>
      <c r="H1654" s="45"/>
      <c r="I1654" s="45"/>
    </row>
    <row r="1655" spans="1:9" x14ac:dyDescent="0.25">
      <c r="A1655" s="69"/>
      <c r="B1655" s="45"/>
      <c r="C1655" s="45"/>
      <c r="D1655" s="45"/>
      <c r="E1655" s="45"/>
      <c r="F1655" s="45"/>
      <c r="G1655" s="45"/>
      <c r="H1655" s="45"/>
      <c r="I1655" s="45"/>
    </row>
    <row r="1656" spans="1:9" x14ac:dyDescent="0.25">
      <c r="A1656" s="69"/>
      <c r="B1656" s="45"/>
      <c r="C1656" s="45"/>
      <c r="D1656" s="45"/>
      <c r="E1656" s="45"/>
      <c r="F1656" s="45"/>
      <c r="G1656" s="45"/>
      <c r="H1656" s="45"/>
      <c r="I1656" s="45"/>
    </row>
    <row r="1657" spans="1:9" x14ac:dyDescent="0.25">
      <c r="A1657" s="69"/>
      <c r="B1657" s="45"/>
      <c r="C1657" s="45"/>
      <c r="D1657" s="45"/>
      <c r="E1657" s="45"/>
      <c r="F1657" s="45"/>
      <c r="G1657" s="45"/>
      <c r="H1657" s="45"/>
      <c r="I1657" s="45"/>
    </row>
    <row r="1658" spans="1:9" x14ac:dyDescent="0.25">
      <c r="A1658" s="69"/>
      <c r="B1658" s="45"/>
      <c r="C1658" s="45"/>
      <c r="D1658" s="45"/>
      <c r="E1658" s="45"/>
      <c r="F1658" s="45"/>
      <c r="G1658" s="45"/>
      <c r="H1658" s="45"/>
      <c r="I1658" s="45"/>
    </row>
    <row r="1659" spans="1:9" x14ac:dyDescent="0.25">
      <c r="A1659" s="69"/>
      <c r="B1659" s="45"/>
      <c r="C1659" s="45"/>
      <c r="D1659" s="45"/>
      <c r="E1659" s="45"/>
      <c r="F1659" s="45"/>
      <c r="G1659" s="45"/>
      <c r="H1659" s="45"/>
      <c r="I1659" s="45"/>
    </row>
    <row r="1660" spans="1:9" x14ac:dyDescent="0.25">
      <c r="A1660" s="69"/>
      <c r="B1660" s="45"/>
      <c r="C1660" s="45"/>
      <c r="D1660" s="45"/>
      <c r="E1660" s="45"/>
      <c r="F1660" s="45"/>
      <c r="G1660" s="45"/>
      <c r="H1660" s="45"/>
      <c r="I1660" s="45"/>
    </row>
    <row r="1661" spans="1:9" x14ac:dyDescent="0.25">
      <c r="A1661" s="69"/>
      <c r="B1661" s="45"/>
      <c r="C1661" s="45"/>
      <c r="D1661" s="45"/>
      <c r="E1661" s="45"/>
      <c r="F1661" s="45"/>
      <c r="G1661" s="45"/>
      <c r="H1661" s="45"/>
      <c r="I1661" s="45"/>
    </row>
    <row r="1662" spans="1:9" x14ac:dyDescent="0.25">
      <c r="A1662" s="69"/>
      <c r="B1662" s="45"/>
      <c r="C1662" s="45"/>
      <c r="D1662" s="45"/>
      <c r="E1662" s="45"/>
      <c r="F1662" s="45"/>
      <c r="G1662" s="45"/>
      <c r="H1662" s="45"/>
      <c r="I1662" s="45"/>
    </row>
    <row r="1663" spans="1:9" x14ac:dyDescent="0.25">
      <c r="A1663" s="69"/>
      <c r="B1663" s="45"/>
      <c r="C1663" s="45"/>
      <c r="D1663" s="45"/>
      <c r="E1663" s="45"/>
      <c r="F1663" s="45"/>
      <c r="G1663" s="45"/>
      <c r="H1663" s="45"/>
      <c r="I1663" s="45"/>
    </row>
    <row r="1664" spans="1:9" x14ac:dyDescent="0.25">
      <c r="A1664" s="69"/>
      <c r="B1664" s="45"/>
      <c r="C1664" s="45"/>
      <c r="D1664" s="45"/>
      <c r="E1664" s="45"/>
      <c r="F1664" s="45"/>
      <c r="G1664" s="45"/>
      <c r="H1664" s="45"/>
      <c r="I1664" s="45"/>
    </row>
    <row r="1665" spans="1:9" x14ac:dyDescent="0.25">
      <c r="A1665" s="69"/>
      <c r="B1665" s="45"/>
      <c r="C1665" s="45"/>
      <c r="D1665" s="45"/>
      <c r="E1665" s="45"/>
      <c r="F1665" s="45"/>
      <c r="G1665" s="45"/>
      <c r="H1665" s="45"/>
      <c r="I1665" s="45"/>
    </row>
    <row r="1666" spans="1:9" x14ac:dyDescent="0.25">
      <c r="A1666" s="70"/>
      <c r="B1666" s="45"/>
      <c r="C1666" s="45"/>
      <c r="D1666" s="45"/>
      <c r="E1666" s="45"/>
      <c r="F1666" s="45"/>
      <c r="G1666" s="45"/>
      <c r="H1666" s="45"/>
      <c r="I1666" s="45"/>
    </row>
    <row r="1667" spans="1:9" x14ac:dyDescent="0.25">
      <c r="A1667" s="69"/>
      <c r="B1667" s="45"/>
      <c r="C1667" s="45"/>
      <c r="D1667" s="45"/>
      <c r="E1667" s="45"/>
      <c r="F1667" s="45"/>
      <c r="G1667" s="45"/>
      <c r="H1667" s="45"/>
      <c r="I1667" s="45"/>
    </row>
    <row r="1668" spans="1:9" x14ac:dyDescent="0.25">
      <c r="A1668" s="69"/>
      <c r="B1668" s="45"/>
      <c r="C1668" s="45"/>
      <c r="D1668" s="45"/>
      <c r="E1668" s="45"/>
      <c r="F1668" s="45"/>
      <c r="G1668" s="45"/>
      <c r="H1668" s="45"/>
      <c r="I1668" s="45"/>
    </row>
    <row r="1669" spans="1:9" x14ac:dyDescent="0.25">
      <c r="A1669" s="69"/>
      <c r="B1669" s="45"/>
      <c r="C1669" s="45"/>
      <c r="D1669" s="45"/>
      <c r="E1669" s="45"/>
      <c r="F1669" s="45"/>
      <c r="G1669" s="45"/>
      <c r="H1669" s="45"/>
      <c r="I1669" s="45"/>
    </row>
    <row r="1670" spans="1:9" x14ac:dyDescent="0.25">
      <c r="A1670" s="69"/>
      <c r="B1670" s="45"/>
      <c r="C1670" s="45"/>
      <c r="D1670" s="45"/>
      <c r="E1670" s="45"/>
      <c r="F1670" s="45"/>
      <c r="G1670" s="45"/>
      <c r="H1670" s="45"/>
      <c r="I1670" s="45"/>
    </row>
    <row r="1671" spans="1:9" x14ac:dyDescent="0.25">
      <c r="A1671" s="69"/>
      <c r="B1671" s="45"/>
      <c r="C1671" s="45"/>
      <c r="D1671" s="45"/>
      <c r="E1671" s="45"/>
      <c r="F1671" s="45"/>
      <c r="G1671" s="45"/>
      <c r="H1671" s="45"/>
      <c r="I1671" s="45"/>
    </row>
    <row r="1672" spans="1:9" x14ac:dyDescent="0.25">
      <c r="A1672" s="69"/>
      <c r="B1672" s="45"/>
      <c r="C1672" s="45"/>
      <c r="D1672" s="45"/>
      <c r="E1672" s="45"/>
      <c r="F1672" s="45"/>
      <c r="G1672" s="45"/>
      <c r="H1672" s="45"/>
      <c r="I1672" s="45"/>
    </row>
    <row r="1673" spans="1:9" x14ac:dyDescent="0.25">
      <c r="A1673" s="69"/>
      <c r="B1673" s="45"/>
      <c r="C1673" s="45"/>
      <c r="D1673" s="45"/>
      <c r="E1673" s="45"/>
      <c r="F1673" s="45"/>
      <c r="G1673" s="45"/>
      <c r="H1673" s="45"/>
      <c r="I1673" s="45"/>
    </row>
    <row r="1674" spans="1:9" x14ac:dyDescent="0.25">
      <c r="A1674" s="69"/>
      <c r="B1674" s="45"/>
      <c r="C1674" s="45"/>
      <c r="D1674" s="45"/>
      <c r="E1674" s="45"/>
      <c r="F1674" s="45"/>
      <c r="G1674" s="45"/>
      <c r="H1674" s="45"/>
      <c r="I1674" s="45"/>
    </row>
    <row r="1675" spans="1:9" x14ac:dyDescent="0.25">
      <c r="A1675" s="69"/>
      <c r="B1675" s="45"/>
      <c r="C1675" s="45"/>
      <c r="D1675" s="45"/>
      <c r="E1675" s="45"/>
      <c r="F1675" s="45"/>
      <c r="G1675" s="45"/>
      <c r="H1675" s="45"/>
      <c r="I1675" s="45"/>
    </row>
    <row r="1676" spans="1:9" x14ac:dyDescent="0.25">
      <c r="A1676" s="69"/>
      <c r="B1676" s="45"/>
      <c r="C1676" s="45"/>
      <c r="D1676" s="45"/>
      <c r="E1676" s="45"/>
      <c r="F1676" s="45"/>
      <c r="G1676" s="45"/>
      <c r="H1676" s="45"/>
      <c r="I1676" s="45"/>
    </row>
    <row r="1677" spans="1:9" x14ac:dyDescent="0.25">
      <c r="A1677" s="69"/>
      <c r="B1677" s="45"/>
      <c r="C1677" s="45"/>
      <c r="D1677" s="45"/>
      <c r="E1677" s="45"/>
      <c r="F1677" s="45"/>
      <c r="G1677" s="45"/>
      <c r="H1677" s="45"/>
      <c r="I1677" s="45"/>
    </row>
    <row r="1678" spans="1:9" x14ac:dyDescent="0.25">
      <c r="A1678" s="69"/>
      <c r="B1678" s="45"/>
      <c r="C1678" s="45"/>
      <c r="D1678" s="45"/>
      <c r="E1678" s="45"/>
      <c r="F1678" s="45"/>
      <c r="G1678" s="45"/>
      <c r="H1678" s="45"/>
      <c r="I1678" s="45"/>
    </row>
    <row r="1679" spans="1:9" x14ac:dyDescent="0.25">
      <c r="A1679" s="69"/>
      <c r="B1679" s="45"/>
      <c r="C1679" s="45"/>
      <c r="D1679" s="45"/>
      <c r="E1679" s="45"/>
      <c r="F1679" s="45"/>
      <c r="G1679" s="45"/>
      <c r="H1679" s="45"/>
      <c r="I1679" s="45"/>
    </row>
    <row r="1680" spans="1:9" x14ac:dyDescent="0.25">
      <c r="A1680" s="69"/>
      <c r="B1680" s="45"/>
      <c r="C1680" s="45"/>
      <c r="D1680" s="45"/>
      <c r="E1680" s="45"/>
      <c r="F1680" s="45"/>
      <c r="G1680" s="45"/>
      <c r="H1680" s="45"/>
      <c r="I1680" s="45"/>
    </row>
    <row r="1681" spans="1:9" x14ac:dyDescent="0.25">
      <c r="A1681" s="69"/>
      <c r="B1681" s="45"/>
      <c r="C1681" s="45"/>
      <c r="D1681" s="45"/>
      <c r="E1681" s="45"/>
      <c r="F1681" s="45"/>
      <c r="G1681" s="45"/>
      <c r="H1681" s="45"/>
      <c r="I1681" s="45"/>
    </row>
    <row r="1682" spans="1:9" x14ac:dyDescent="0.25">
      <c r="A1682" s="69"/>
      <c r="B1682" s="45"/>
      <c r="C1682" s="45"/>
      <c r="D1682" s="45"/>
      <c r="E1682" s="45"/>
      <c r="F1682" s="45"/>
      <c r="G1682" s="45"/>
      <c r="H1682" s="45"/>
      <c r="I1682" s="45"/>
    </row>
    <row r="1683" spans="1:9" x14ac:dyDescent="0.25">
      <c r="A1683" s="69"/>
      <c r="B1683" s="45"/>
      <c r="C1683" s="45"/>
      <c r="D1683" s="45"/>
      <c r="E1683" s="45"/>
      <c r="F1683" s="45"/>
      <c r="G1683" s="45"/>
      <c r="H1683" s="45"/>
      <c r="I1683" s="45"/>
    </row>
    <row r="1684" spans="1:9" x14ac:dyDescent="0.25">
      <c r="A1684" s="70"/>
      <c r="B1684" s="45"/>
      <c r="C1684" s="45"/>
      <c r="D1684" s="45"/>
      <c r="E1684" s="45"/>
      <c r="F1684" s="45"/>
      <c r="G1684" s="45"/>
      <c r="H1684" s="45"/>
      <c r="I1684" s="45"/>
    </row>
    <row r="1685" spans="1:9" x14ac:dyDescent="0.25">
      <c r="A1685" s="69"/>
      <c r="B1685" s="45"/>
      <c r="C1685" s="45"/>
      <c r="D1685" s="45"/>
      <c r="E1685" s="45"/>
      <c r="F1685" s="45"/>
      <c r="G1685" s="45"/>
      <c r="H1685" s="45"/>
      <c r="I1685" s="45"/>
    </row>
    <row r="1686" spans="1:9" x14ac:dyDescent="0.25">
      <c r="A1686" s="69"/>
      <c r="B1686" s="45"/>
      <c r="C1686" s="45"/>
      <c r="D1686" s="45"/>
      <c r="E1686" s="45"/>
      <c r="F1686" s="45"/>
      <c r="G1686" s="45"/>
      <c r="H1686" s="45"/>
      <c r="I1686" s="45"/>
    </row>
    <row r="1687" spans="1:9" x14ac:dyDescent="0.25">
      <c r="A1687" s="69"/>
      <c r="B1687" s="45"/>
      <c r="C1687" s="45"/>
      <c r="D1687" s="45"/>
      <c r="E1687" s="45"/>
      <c r="F1687" s="45"/>
      <c r="G1687" s="45"/>
      <c r="H1687" s="45"/>
      <c r="I1687" s="45"/>
    </row>
    <row r="1688" spans="1:9" x14ac:dyDescent="0.25">
      <c r="A1688" s="69"/>
      <c r="B1688" s="45"/>
      <c r="C1688" s="45"/>
      <c r="D1688" s="45"/>
      <c r="E1688" s="45"/>
      <c r="F1688" s="45"/>
      <c r="G1688" s="45"/>
      <c r="H1688" s="45"/>
      <c r="I1688" s="45"/>
    </row>
    <row r="1689" spans="1:9" x14ac:dyDescent="0.25">
      <c r="A1689" s="69"/>
      <c r="B1689" s="45"/>
      <c r="C1689" s="45"/>
      <c r="D1689" s="45"/>
      <c r="E1689" s="45"/>
      <c r="F1689" s="45"/>
      <c r="G1689" s="45"/>
      <c r="H1689" s="45"/>
      <c r="I1689" s="45"/>
    </row>
    <row r="1690" spans="1:9" x14ac:dyDescent="0.25">
      <c r="A1690" s="69"/>
      <c r="B1690" s="45"/>
      <c r="C1690" s="45"/>
      <c r="D1690" s="45"/>
      <c r="E1690" s="45"/>
      <c r="F1690" s="45"/>
      <c r="G1690" s="45"/>
      <c r="H1690" s="45"/>
      <c r="I1690" s="45"/>
    </row>
    <row r="1691" spans="1:9" x14ac:dyDescent="0.25">
      <c r="A1691" s="69"/>
      <c r="B1691" s="45"/>
      <c r="C1691" s="45"/>
      <c r="D1691" s="45"/>
      <c r="E1691" s="45"/>
      <c r="F1691" s="45"/>
      <c r="G1691" s="45"/>
      <c r="H1691" s="45"/>
      <c r="I1691" s="45"/>
    </row>
    <row r="1692" spans="1:9" x14ac:dyDescent="0.25">
      <c r="A1692" s="69"/>
      <c r="B1692" s="45"/>
      <c r="C1692" s="45"/>
      <c r="D1692" s="45"/>
      <c r="E1692" s="45"/>
      <c r="F1692" s="45"/>
      <c r="G1692" s="45"/>
      <c r="H1692" s="45"/>
      <c r="I1692" s="45"/>
    </row>
    <row r="1693" spans="1:9" x14ac:dyDescent="0.25">
      <c r="A1693" s="69"/>
      <c r="B1693" s="45"/>
      <c r="C1693" s="45"/>
      <c r="D1693" s="45"/>
      <c r="E1693" s="45"/>
      <c r="F1693" s="45"/>
      <c r="G1693" s="45"/>
      <c r="H1693" s="45"/>
      <c r="I1693" s="45"/>
    </row>
    <row r="1694" spans="1:9" x14ac:dyDescent="0.25">
      <c r="A1694" s="69"/>
      <c r="B1694" s="45"/>
      <c r="C1694" s="45"/>
      <c r="D1694" s="45"/>
      <c r="E1694" s="45"/>
      <c r="F1694" s="45"/>
      <c r="G1694" s="45"/>
      <c r="H1694" s="45"/>
      <c r="I1694" s="45"/>
    </row>
    <row r="1695" spans="1:9" x14ac:dyDescent="0.25">
      <c r="A1695" s="69"/>
      <c r="B1695" s="45"/>
      <c r="C1695" s="45"/>
      <c r="D1695" s="45"/>
      <c r="E1695" s="45"/>
      <c r="F1695" s="45"/>
      <c r="G1695" s="45"/>
      <c r="H1695" s="45"/>
      <c r="I1695" s="45"/>
    </row>
    <row r="1696" spans="1:9" x14ac:dyDescent="0.25">
      <c r="A1696" s="69"/>
      <c r="B1696" s="45"/>
      <c r="C1696" s="45"/>
      <c r="D1696" s="45"/>
      <c r="E1696" s="45"/>
      <c r="F1696" s="45"/>
      <c r="G1696" s="45"/>
      <c r="H1696" s="45"/>
      <c r="I1696" s="45"/>
    </row>
    <row r="1697" spans="1:9" x14ac:dyDescent="0.25">
      <c r="A1697" s="69"/>
      <c r="B1697" s="45"/>
      <c r="C1697" s="45"/>
      <c r="D1697" s="45"/>
      <c r="E1697" s="45"/>
      <c r="F1697" s="45"/>
      <c r="G1697" s="45"/>
      <c r="H1697" s="45"/>
      <c r="I1697" s="45"/>
    </row>
    <row r="1698" spans="1:9" x14ac:dyDescent="0.25">
      <c r="A1698" s="69"/>
      <c r="B1698" s="45"/>
      <c r="C1698" s="45"/>
      <c r="D1698" s="45"/>
      <c r="E1698" s="45"/>
      <c r="F1698" s="45"/>
      <c r="G1698" s="45"/>
      <c r="H1698" s="45"/>
      <c r="I1698" s="45"/>
    </row>
    <row r="1699" spans="1:9" x14ac:dyDescent="0.25">
      <c r="A1699" s="69"/>
      <c r="B1699" s="45"/>
      <c r="C1699" s="45"/>
      <c r="D1699" s="45"/>
      <c r="E1699" s="45"/>
      <c r="F1699" s="45"/>
      <c r="G1699" s="45"/>
      <c r="H1699" s="45"/>
      <c r="I1699" s="45"/>
    </row>
    <row r="1700" spans="1:9" x14ac:dyDescent="0.25">
      <c r="A1700" s="69"/>
      <c r="B1700" s="45"/>
      <c r="C1700" s="45"/>
      <c r="D1700" s="45"/>
      <c r="E1700" s="45"/>
      <c r="F1700" s="45"/>
      <c r="G1700" s="45"/>
      <c r="H1700" s="45"/>
      <c r="I1700" s="45"/>
    </row>
    <row r="1701" spans="1:9" x14ac:dyDescent="0.25">
      <c r="A1701" s="69"/>
      <c r="B1701" s="45"/>
      <c r="C1701" s="45"/>
      <c r="D1701" s="45"/>
      <c r="E1701" s="45"/>
      <c r="F1701" s="45"/>
      <c r="G1701" s="45"/>
      <c r="H1701" s="45"/>
      <c r="I1701" s="45"/>
    </row>
    <row r="1702" spans="1:9" x14ac:dyDescent="0.25">
      <c r="A1702" s="70"/>
      <c r="B1702" s="45"/>
      <c r="C1702" s="45"/>
      <c r="D1702" s="45"/>
      <c r="E1702" s="45"/>
      <c r="F1702" s="45"/>
      <c r="G1702" s="45"/>
      <c r="H1702" s="45"/>
      <c r="I1702" s="45"/>
    </row>
    <row r="1703" spans="1:9" x14ac:dyDescent="0.25">
      <c r="A1703" s="69"/>
      <c r="B1703" s="45"/>
      <c r="C1703" s="45"/>
      <c r="D1703" s="45"/>
      <c r="E1703" s="45"/>
      <c r="F1703" s="45"/>
      <c r="G1703" s="45"/>
      <c r="H1703" s="45"/>
      <c r="I1703" s="45"/>
    </row>
    <row r="1704" spans="1:9" x14ac:dyDescent="0.25">
      <c r="A1704" s="69"/>
      <c r="B1704" s="45"/>
      <c r="C1704" s="45"/>
      <c r="D1704" s="45"/>
      <c r="E1704" s="45"/>
      <c r="F1704" s="45"/>
      <c r="G1704" s="45"/>
      <c r="H1704" s="45"/>
      <c r="I1704" s="45"/>
    </row>
    <row r="1705" spans="1:9" x14ac:dyDescent="0.25">
      <c r="A1705" s="69"/>
      <c r="B1705" s="45"/>
      <c r="C1705" s="45"/>
      <c r="D1705" s="45"/>
      <c r="E1705" s="45"/>
      <c r="F1705" s="45"/>
      <c r="G1705" s="45"/>
      <c r="H1705" s="45"/>
      <c r="I1705" s="45"/>
    </row>
    <row r="1706" spans="1:9" x14ac:dyDescent="0.25">
      <c r="A1706" s="69"/>
      <c r="B1706" s="45"/>
      <c r="C1706" s="45"/>
      <c r="D1706" s="45"/>
      <c r="E1706" s="45"/>
      <c r="F1706" s="45"/>
      <c r="G1706" s="45"/>
      <c r="H1706" s="45"/>
      <c r="I1706" s="45"/>
    </row>
    <row r="1707" spans="1:9" x14ac:dyDescent="0.25">
      <c r="A1707" s="69"/>
      <c r="B1707" s="45"/>
      <c r="C1707" s="45"/>
      <c r="D1707" s="45"/>
      <c r="E1707" s="45"/>
      <c r="F1707" s="45"/>
      <c r="G1707" s="45"/>
      <c r="H1707" s="45"/>
      <c r="I1707" s="45"/>
    </row>
    <row r="1708" spans="1:9" x14ac:dyDescent="0.25">
      <c r="A1708" s="69"/>
      <c r="B1708" s="45"/>
      <c r="C1708" s="45"/>
      <c r="D1708" s="45"/>
      <c r="E1708" s="45"/>
      <c r="F1708" s="45"/>
      <c r="G1708" s="45"/>
      <c r="H1708" s="45"/>
      <c r="I1708" s="45"/>
    </row>
    <row r="1709" spans="1:9" x14ac:dyDescent="0.25">
      <c r="A1709" s="69"/>
      <c r="B1709" s="45"/>
      <c r="C1709" s="45"/>
      <c r="D1709" s="45"/>
      <c r="E1709" s="45"/>
      <c r="F1709" s="45"/>
      <c r="G1709" s="45"/>
      <c r="H1709" s="45"/>
      <c r="I1709" s="45"/>
    </row>
    <row r="1710" spans="1:9" x14ac:dyDescent="0.25">
      <c r="A1710" s="69"/>
      <c r="B1710" s="45"/>
      <c r="C1710" s="45"/>
      <c r="D1710" s="45"/>
      <c r="E1710" s="45"/>
      <c r="F1710" s="45"/>
      <c r="G1710" s="45"/>
      <c r="H1710" s="45"/>
      <c r="I1710" s="45"/>
    </row>
    <row r="1711" spans="1:9" x14ac:dyDescent="0.25">
      <c r="A1711" s="69"/>
      <c r="B1711" s="45"/>
      <c r="C1711" s="45"/>
      <c r="D1711" s="45"/>
      <c r="E1711" s="45"/>
      <c r="F1711" s="45"/>
      <c r="G1711" s="45"/>
      <c r="H1711" s="45"/>
      <c r="I1711" s="45"/>
    </row>
    <row r="1712" spans="1:9" x14ac:dyDescent="0.25">
      <c r="A1712" s="69"/>
      <c r="B1712" s="45"/>
      <c r="C1712" s="45"/>
      <c r="D1712" s="45"/>
      <c r="E1712" s="45"/>
      <c r="F1712" s="45"/>
      <c r="G1712" s="45"/>
      <c r="H1712" s="45"/>
      <c r="I1712" s="45"/>
    </row>
    <row r="1713" spans="1:9" x14ac:dyDescent="0.25">
      <c r="A1713" s="69"/>
      <c r="B1713" s="45"/>
      <c r="C1713" s="45"/>
      <c r="D1713" s="45"/>
      <c r="E1713" s="45"/>
      <c r="F1713" s="45"/>
      <c r="G1713" s="45"/>
      <c r="H1713" s="45"/>
      <c r="I1713" s="45"/>
    </row>
    <row r="1714" spans="1:9" x14ac:dyDescent="0.25">
      <c r="A1714" s="69"/>
      <c r="B1714" s="45"/>
      <c r="C1714" s="45"/>
      <c r="D1714" s="45"/>
      <c r="E1714" s="45"/>
      <c r="F1714" s="45"/>
      <c r="G1714" s="45"/>
      <c r="H1714" s="45"/>
      <c r="I1714" s="45"/>
    </row>
    <row r="1715" spans="1:9" x14ac:dyDescent="0.25">
      <c r="A1715" s="69"/>
      <c r="B1715" s="45"/>
      <c r="C1715" s="45"/>
      <c r="D1715" s="45"/>
      <c r="E1715" s="45"/>
      <c r="F1715" s="45"/>
      <c r="G1715" s="45"/>
      <c r="H1715" s="45"/>
      <c r="I1715" s="45"/>
    </row>
    <row r="1716" spans="1:9" x14ac:dyDescent="0.25">
      <c r="A1716" s="69"/>
      <c r="B1716" s="45"/>
      <c r="C1716" s="45"/>
      <c r="D1716" s="45"/>
      <c r="E1716" s="45"/>
      <c r="F1716" s="45"/>
      <c r="G1716" s="45"/>
      <c r="H1716" s="45"/>
      <c r="I1716" s="45"/>
    </row>
    <row r="1717" spans="1:9" x14ac:dyDescent="0.25">
      <c r="A1717" s="69"/>
      <c r="B1717" s="45"/>
      <c r="C1717" s="45"/>
      <c r="D1717" s="45"/>
      <c r="E1717" s="45"/>
      <c r="F1717" s="45"/>
      <c r="G1717" s="45"/>
      <c r="H1717" s="45"/>
      <c r="I1717" s="45"/>
    </row>
    <row r="1718" spans="1:9" x14ac:dyDescent="0.25">
      <c r="A1718" s="69"/>
      <c r="B1718" s="45"/>
      <c r="C1718" s="45"/>
      <c r="D1718" s="45"/>
      <c r="E1718" s="45"/>
      <c r="F1718" s="45"/>
      <c r="G1718" s="45"/>
      <c r="H1718" s="45"/>
      <c r="I1718" s="45"/>
    </row>
    <row r="1719" spans="1:9" x14ac:dyDescent="0.25">
      <c r="A1719" s="69"/>
      <c r="B1719" s="45"/>
      <c r="C1719" s="45"/>
      <c r="D1719" s="45"/>
      <c r="E1719" s="45"/>
      <c r="F1719" s="45"/>
      <c r="G1719" s="45"/>
      <c r="H1719" s="45"/>
      <c r="I1719" s="45"/>
    </row>
    <row r="1720" spans="1:9" x14ac:dyDescent="0.25">
      <c r="A1720" s="70"/>
      <c r="B1720" s="45"/>
      <c r="C1720" s="45"/>
      <c r="D1720" s="45"/>
      <c r="E1720" s="45"/>
      <c r="F1720" s="45"/>
      <c r="G1720" s="45"/>
      <c r="H1720" s="45"/>
      <c r="I1720" s="45"/>
    </row>
    <row r="1721" spans="1:9" x14ac:dyDescent="0.25">
      <c r="A1721" s="69"/>
      <c r="B1721" s="45"/>
      <c r="C1721" s="45"/>
      <c r="D1721" s="45"/>
      <c r="E1721" s="45"/>
      <c r="F1721" s="45"/>
      <c r="G1721" s="45"/>
      <c r="H1721" s="45"/>
      <c r="I1721" s="45"/>
    </row>
    <row r="1722" spans="1:9" x14ac:dyDescent="0.25">
      <c r="A1722" s="69"/>
      <c r="B1722" s="45"/>
      <c r="C1722" s="45"/>
      <c r="D1722" s="45"/>
      <c r="E1722" s="45"/>
      <c r="F1722" s="45"/>
      <c r="G1722" s="45"/>
      <c r="H1722" s="45"/>
      <c r="I1722" s="45"/>
    </row>
    <row r="1723" spans="1:9" x14ac:dyDescent="0.25">
      <c r="A1723" s="69"/>
      <c r="B1723" s="45"/>
      <c r="C1723" s="45"/>
      <c r="D1723" s="45"/>
      <c r="E1723" s="45"/>
      <c r="F1723" s="45"/>
      <c r="G1723" s="45"/>
      <c r="H1723" s="45"/>
      <c r="I1723" s="45"/>
    </row>
    <row r="1724" spans="1:9" x14ac:dyDescent="0.25">
      <c r="A1724" s="69"/>
      <c r="B1724" s="45"/>
      <c r="C1724" s="45"/>
      <c r="D1724" s="45"/>
      <c r="E1724" s="45"/>
      <c r="F1724" s="45"/>
      <c r="G1724" s="45"/>
      <c r="H1724" s="45"/>
      <c r="I1724" s="45"/>
    </row>
    <row r="1725" spans="1:9" x14ac:dyDescent="0.25">
      <c r="A1725" s="69"/>
      <c r="B1725" s="45"/>
      <c r="C1725" s="45"/>
      <c r="D1725" s="45"/>
      <c r="E1725" s="45"/>
      <c r="F1725" s="45"/>
      <c r="G1725" s="45"/>
      <c r="H1725" s="45"/>
      <c r="I1725" s="45"/>
    </row>
    <row r="1726" spans="1:9" x14ac:dyDescent="0.25">
      <c r="A1726" s="69"/>
      <c r="B1726" s="45"/>
      <c r="C1726" s="45"/>
      <c r="D1726" s="45"/>
      <c r="E1726" s="45"/>
      <c r="F1726" s="45"/>
      <c r="G1726" s="45"/>
      <c r="H1726" s="45"/>
      <c r="I1726" s="45"/>
    </row>
    <row r="1727" spans="1:9" x14ac:dyDescent="0.25">
      <c r="A1727" s="69"/>
      <c r="B1727" s="45"/>
      <c r="C1727" s="45"/>
      <c r="D1727" s="45"/>
      <c r="E1727" s="45"/>
      <c r="F1727" s="45"/>
      <c r="G1727" s="45"/>
      <c r="H1727" s="45"/>
      <c r="I1727" s="45"/>
    </row>
    <row r="1728" spans="1:9" x14ac:dyDescent="0.25">
      <c r="A1728" s="69"/>
      <c r="B1728" s="45"/>
      <c r="C1728" s="45"/>
      <c r="D1728" s="45"/>
      <c r="E1728" s="45"/>
      <c r="F1728" s="45"/>
      <c r="G1728" s="45"/>
      <c r="H1728" s="45"/>
      <c r="I1728" s="45"/>
    </row>
    <row r="1729" spans="1:9" x14ac:dyDescent="0.25">
      <c r="A1729" s="69"/>
      <c r="B1729" s="45"/>
      <c r="C1729" s="45"/>
      <c r="D1729" s="45"/>
      <c r="E1729" s="45"/>
      <c r="F1729" s="45"/>
      <c r="G1729" s="45"/>
      <c r="H1729" s="45"/>
      <c r="I1729" s="45"/>
    </row>
    <row r="1730" spans="1:9" x14ac:dyDescent="0.25">
      <c r="A1730" s="69"/>
      <c r="B1730" s="45"/>
      <c r="C1730" s="45"/>
      <c r="D1730" s="45"/>
      <c r="E1730" s="45"/>
      <c r="F1730" s="45"/>
      <c r="G1730" s="45"/>
      <c r="H1730" s="45"/>
      <c r="I1730" s="45"/>
    </row>
    <row r="1731" spans="1:9" x14ac:dyDescent="0.25">
      <c r="A1731" s="69"/>
      <c r="B1731" s="45"/>
      <c r="C1731" s="45"/>
      <c r="D1731" s="45"/>
      <c r="E1731" s="45"/>
      <c r="F1731" s="45"/>
      <c r="G1731" s="45"/>
      <c r="H1731" s="45"/>
      <c r="I1731" s="45"/>
    </row>
    <row r="1732" spans="1:9" x14ac:dyDescent="0.25">
      <c r="A1732" s="69"/>
      <c r="B1732" s="45"/>
      <c r="C1732" s="45"/>
      <c r="D1732" s="45"/>
      <c r="E1732" s="45"/>
      <c r="F1732" s="45"/>
      <c r="G1732" s="45"/>
      <c r="H1732" s="45"/>
      <c r="I1732" s="45"/>
    </row>
    <row r="1733" spans="1:9" x14ac:dyDescent="0.25">
      <c r="A1733" s="69"/>
      <c r="B1733" s="45"/>
      <c r="C1733" s="45"/>
      <c r="D1733" s="45"/>
      <c r="E1733" s="45"/>
      <c r="F1733" s="45"/>
      <c r="G1733" s="45"/>
      <c r="H1733" s="45"/>
      <c r="I1733" s="45"/>
    </row>
    <row r="1734" spans="1:9" x14ac:dyDescent="0.25">
      <c r="A1734" s="69"/>
      <c r="B1734" s="45"/>
      <c r="C1734" s="45"/>
      <c r="D1734" s="45"/>
      <c r="E1734" s="45"/>
      <c r="F1734" s="45"/>
      <c r="G1734" s="45"/>
      <c r="H1734" s="45"/>
      <c r="I1734" s="45"/>
    </row>
    <row r="1735" spans="1:9" x14ac:dyDescent="0.25">
      <c r="A1735" s="69"/>
      <c r="B1735" s="45"/>
      <c r="C1735" s="45"/>
      <c r="D1735" s="45"/>
      <c r="E1735" s="45"/>
      <c r="F1735" s="45"/>
      <c r="G1735" s="45"/>
      <c r="H1735" s="45"/>
      <c r="I1735" s="45"/>
    </row>
    <row r="1736" spans="1:9" x14ac:dyDescent="0.25">
      <c r="A1736" s="69"/>
      <c r="B1736" s="45"/>
      <c r="C1736" s="45"/>
      <c r="D1736" s="45"/>
      <c r="E1736" s="45"/>
      <c r="F1736" s="45"/>
      <c r="G1736" s="45"/>
      <c r="H1736" s="45"/>
      <c r="I1736" s="45"/>
    </row>
    <row r="1737" spans="1:9" x14ac:dyDescent="0.25">
      <c r="A1737" s="69"/>
      <c r="B1737" s="45"/>
      <c r="C1737" s="45"/>
      <c r="D1737" s="45"/>
      <c r="E1737" s="45"/>
      <c r="F1737" s="45"/>
      <c r="G1737" s="45"/>
      <c r="H1737" s="45"/>
      <c r="I1737" s="45"/>
    </row>
    <row r="1738" spans="1:9" x14ac:dyDescent="0.25">
      <c r="A1738" s="70"/>
      <c r="B1738" s="45"/>
      <c r="C1738" s="45"/>
      <c r="D1738" s="45"/>
      <c r="E1738" s="45"/>
      <c r="F1738" s="45"/>
      <c r="G1738" s="45"/>
      <c r="H1738" s="45"/>
      <c r="I1738" s="45"/>
    </row>
    <row r="1739" spans="1:9" x14ac:dyDescent="0.25">
      <c r="A1739" s="69"/>
      <c r="B1739" s="45"/>
      <c r="C1739" s="45"/>
      <c r="D1739" s="45"/>
      <c r="E1739" s="45"/>
      <c r="F1739" s="45"/>
      <c r="G1739" s="45"/>
      <c r="H1739" s="45"/>
      <c r="I1739" s="45"/>
    </row>
    <row r="1740" spans="1:9" x14ac:dyDescent="0.25">
      <c r="A1740" s="69"/>
      <c r="B1740" s="45"/>
      <c r="C1740" s="45"/>
      <c r="D1740" s="45"/>
      <c r="E1740" s="45"/>
      <c r="F1740" s="45"/>
      <c r="G1740" s="45"/>
      <c r="H1740" s="45"/>
      <c r="I1740" s="45"/>
    </row>
    <row r="1741" spans="1:9" x14ac:dyDescent="0.25">
      <c r="A1741" s="69"/>
      <c r="B1741" s="45"/>
      <c r="C1741" s="45"/>
      <c r="D1741" s="45"/>
      <c r="E1741" s="45"/>
      <c r="F1741" s="45"/>
      <c r="G1741" s="45"/>
      <c r="H1741" s="45"/>
      <c r="I1741" s="45"/>
    </row>
    <row r="1742" spans="1:9" x14ac:dyDescent="0.25">
      <c r="A1742" s="69"/>
      <c r="B1742" s="45"/>
      <c r="C1742" s="45"/>
      <c r="D1742" s="45"/>
      <c r="E1742" s="45"/>
      <c r="F1742" s="45"/>
      <c r="G1742" s="45"/>
      <c r="H1742" s="45"/>
      <c r="I1742" s="45"/>
    </row>
    <row r="1743" spans="1:9" x14ac:dyDescent="0.25">
      <c r="A1743" s="69"/>
      <c r="B1743" s="45"/>
      <c r="C1743" s="45"/>
      <c r="D1743" s="45"/>
      <c r="E1743" s="45"/>
      <c r="F1743" s="45"/>
      <c r="G1743" s="45"/>
      <c r="H1743" s="45"/>
      <c r="I1743" s="45"/>
    </row>
    <row r="1744" spans="1:9" x14ac:dyDescent="0.25">
      <c r="A1744" s="69"/>
      <c r="B1744" s="45"/>
      <c r="C1744" s="45"/>
      <c r="D1744" s="45"/>
      <c r="E1744" s="45"/>
      <c r="F1744" s="45"/>
      <c r="G1744" s="45"/>
      <c r="H1744" s="45"/>
      <c r="I1744" s="45"/>
    </row>
    <row r="1745" spans="1:9" x14ac:dyDescent="0.25">
      <c r="A1745" s="69"/>
      <c r="B1745" s="45"/>
      <c r="C1745" s="45"/>
      <c r="D1745" s="45"/>
      <c r="E1745" s="45"/>
      <c r="F1745" s="45"/>
      <c r="G1745" s="45"/>
      <c r="H1745" s="45"/>
      <c r="I1745" s="45"/>
    </row>
    <row r="1746" spans="1:9" x14ac:dyDescent="0.25">
      <c r="A1746" s="69"/>
      <c r="B1746" s="45"/>
      <c r="C1746" s="45"/>
      <c r="D1746" s="45"/>
      <c r="E1746" s="45"/>
      <c r="F1746" s="45"/>
      <c r="G1746" s="45"/>
      <c r="H1746" s="45"/>
      <c r="I1746" s="45"/>
    </row>
    <row r="1747" spans="1:9" x14ac:dyDescent="0.25">
      <c r="A1747" s="69"/>
      <c r="B1747" s="45"/>
      <c r="C1747" s="45"/>
      <c r="D1747" s="45"/>
      <c r="E1747" s="45"/>
      <c r="F1747" s="45"/>
      <c r="G1747" s="45"/>
      <c r="H1747" s="45"/>
      <c r="I1747" s="45"/>
    </row>
    <row r="1748" spans="1:9" x14ac:dyDescent="0.25">
      <c r="A1748" s="69"/>
      <c r="B1748" s="45"/>
      <c r="C1748" s="45"/>
      <c r="D1748" s="45"/>
      <c r="E1748" s="45"/>
      <c r="F1748" s="45"/>
      <c r="G1748" s="45"/>
      <c r="H1748" s="45"/>
      <c r="I1748" s="45"/>
    </row>
    <row r="1749" spans="1:9" x14ac:dyDescent="0.25">
      <c r="A1749" s="69"/>
      <c r="B1749" s="45"/>
      <c r="C1749" s="45"/>
      <c r="D1749" s="45"/>
      <c r="E1749" s="45"/>
      <c r="F1749" s="45"/>
      <c r="G1749" s="45"/>
      <c r="H1749" s="45"/>
      <c r="I1749" s="45"/>
    </row>
    <row r="1750" spans="1:9" x14ac:dyDescent="0.25">
      <c r="A1750" s="69"/>
      <c r="B1750" s="45"/>
      <c r="C1750" s="45"/>
      <c r="D1750" s="45"/>
      <c r="E1750" s="45"/>
      <c r="F1750" s="45"/>
      <c r="G1750" s="45"/>
      <c r="H1750" s="45"/>
      <c r="I1750" s="45"/>
    </row>
    <row r="1751" spans="1:9" x14ac:dyDescent="0.25">
      <c r="A1751" s="69"/>
      <c r="B1751" s="45"/>
      <c r="C1751" s="45"/>
      <c r="D1751" s="45"/>
      <c r="E1751" s="45"/>
      <c r="F1751" s="45"/>
      <c r="G1751" s="45"/>
      <c r="H1751" s="45"/>
      <c r="I1751" s="45"/>
    </row>
    <row r="1752" spans="1:9" x14ac:dyDescent="0.25">
      <c r="A1752" s="69"/>
      <c r="B1752" s="45"/>
      <c r="C1752" s="45"/>
      <c r="D1752" s="45"/>
      <c r="E1752" s="45"/>
      <c r="F1752" s="45"/>
      <c r="G1752" s="45"/>
      <c r="H1752" s="45"/>
      <c r="I1752" s="45"/>
    </row>
    <row r="1753" spans="1:9" x14ac:dyDescent="0.25">
      <c r="A1753" s="69"/>
      <c r="B1753" s="45"/>
      <c r="C1753" s="45"/>
      <c r="D1753" s="45"/>
      <c r="E1753" s="45"/>
      <c r="F1753" s="45"/>
      <c r="G1753" s="45"/>
      <c r="H1753" s="45"/>
      <c r="I1753" s="45"/>
    </row>
    <row r="1754" spans="1:9" x14ac:dyDescent="0.25">
      <c r="A1754" s="69"/>
      <c r="B1754" s="45"/>
      <c r="C1754" s="45"/>
      <c r="D1754" s="45"/>
      <c r="E1754" s="45"/>
      <c r="F1754" s="45"/>
      <c r="G1754" s="45"/>
      <c r="H1754" s="45"/>
      <c r="I1754" s="45"/>
    </row>
    <row r="1755" spans="1:9" x14ac:dyDescent="0.25">
      <c r="A1755" s="69"/>
      <c r="B1755" s="45"/>
      <c r="C1755" s="45"/>
      <c r="D1755" s="45"/>
      <c r="E1755" s="45"/>
      <c r="F1755" s="45"/>
      <c r="G1755" s="45"/>
      <c r="H1755" s="45"/>
      <c r="I1755" s="45"/>
    </row>
    <row r="1756" spans="1:9" x14ac:dyDescent="0.25">
      <c r="A1756" s="70"/>
      <c r="B1756" s="45"/>
      <c r="C1756" s="45"/>
      <c r="D1756" s="45"/>
      <c r="E1756" s="45"/>
      <c r="F1756" s="45"/>
      <c r="G1756" s="45"/>
      <c r="H1756" s="45"/>
      <c r="I1756" s="45"/>
    </row>
    <row r="1757" spans="1:9" x14ac:dyDescent="0.25">
      <c r="A1757" s="69"/>
      <c r="B1757" s="45"/>
      <c r="C1757" s="45"/>
      <c r="D1757" s="45"/>
      <c r="E1757" s="45"/>
      <c r="F1757" s="45"/>
      <c r="G1757" s="45"/>
      <c r="H1757" s="45"/>
      <c r="I1757" s="45"/>
    </row>
    <row r="1758" spans="1:9" x14ac:dyDescent="0.25">
      <c r="A1758" s="69"/>
      <c r="B1758" s="45"/>
      <c r="C1758" s="45"/>
      <c r="D1758" s="45"/>
      <c r="E1758" s="45"/>
      <c r="F1758" s="45"/>
      <c r="G1758" s="45"/>
      <c r="H1758" s="45"/>
      <c r="I1758" s="45"/>
    </row>
    <row r="1759" spans="1:9" x14ac:dyDescent="0.25">
      <c r="A1759" s="69"/>
      <c r="B1759" s="45"/>
      <c r="C1759" s="45"/>
      <c r="D1759" s="45"/>
      <c r="E1759" s="45"/>
      <c r="F1759" s="45"/>
      <c r="G1759" s="45"/>
      <c r="H1759" s="45"/>
      <c r="I1759" s="45"/>
    </row>
    <row r="1760" spans="1:9" x14ac:dyDescent="0.25">
      <c r="A1760" s="69"/>
      <c r="B1760" s="45"/>
      <c r="C1760" s="45"/>
      <c r="D1760" s="45"/>
      <c r="E1760" s="45"/>
      <c r="F1760" s="45"/>
      <c r="G1760" s="45"/>
      <c r="H1760" s="45"/>
      <c r="I1760" s="45"/>
    </row>
    <row r="1761" spans="1:9" x14ac:dyDescent="0.25">
      <c r="A1761" s="69"/>
      <c r="B1761" s="45"/>
      <c r="C1761" s="45"/>
      <c r="D1761" s="45"/>
      <c r="E1761" s="45"/>
      <c r="F1761" s="45"/>
      <c r="G1761" s="45"/>
      <c r="H1761" s="45"/>
      <c r="I1761" s="45"/>
    </row>
    <row r="1762" spans="1:9" x14ac:dyDescent="0.25">
      <c r="A1762" s="69"/>
      <c r="B1762" s="45"/>
      <c r="C1762" s="45"/>
      <c r="D1762" s="45"/>
      <c r="E1762" s="45"/>
      <c r="F1762" s="45"/>
      <c r="G1762" s="45"/>
      <c r="H1762" s="45"/>
      <c r="I1762" s="45"/>
    </row>
    <row r="1763" spans="1:9" x14ac:dyDescent="0.25">
      <c r="A1763" s="69"/>
      <c r="B1763" s="45"/>
      <c r="C1763" s="45"/>
      <c r="D1763" s="45"/>
      <c r="E1763" s="45"/>
      <c r="F1763" s="45"/>
      <c r="G1763" s="45"/>
      <c r="H1763" s="45"/>
      <c r="I1763" s="45"/>
    </row>
    <row r="1764" spans="1:9" x14ac:dyDescent="0.25">
      <c r="A1764" s="69"/>
      <c r="B1764" s="45"/>
      <c r="C1764" s="45"/>
      <c r="D1764" s="45"/>
      <c r="E1764" s="45"/>
      <c r="F1764" s="45"/>
      <c r="G1764" s="45"/>
      <c r="H1764" s="45"/>
      <c r="I1764" s="45"/>
    </row>
    <row r="1765" spans="1:9" x14ac:dyDescent="0.25">
      <c r="A1765" s="69"/>
      <c r="B1765" s="45"/>
      <c r="C1765" s="45"/>
      <c r="D1765" s="45"/>
      <c r="E1765" s="45"/>
      <c r="F1765" s="45"/>
      <c r="G1765" s="45"/>
      <c r="H1765" s="45"/>
      <c r="I1765" s="45"/>
    </row>
    <row r="1766" spans="1:9" x14ac:dyDescent="0.25">
      <c r="A1766" s="69"/>
      <c r="B1766" s="45"/>
      <c r="C1766" s="45"/>
      <c r="D1766" s="45"/>
      <c r="E1766" s="45"/>
      <c r="F1766" s="45"/>
      <c r="G1766" s="45"/>
      <c r="H1766" s="45"/>
      <c r="I1766" s="45"/>
    </row>
    <row r="1767" spans="1:9" x14ac:dyDescent="0.25">
      <c r="A1767" s="69"/>
      <c r="B1767" s="45"/>
      <c r="C1767" s="45"/>
      <c r="D1767" s="45"/>
      <c r="E1767" s="45"/>
      <c r="F1767" s="45"/>
      <c r="G1767" s="45"/>
      <c r="H1767" s="45"/>
      <c r="I1767" s="45"/>
    </row>
    <row r="1768" spans="1:9" x14ac:dyDescent="0.25">
      <c r="A1768" s="69"/>
      <c r="B1768" s="45"/>
      <c r="C1768" s="45"/>
      <c r="D1768" s="45"/>
      <c r="E1768" s="45"/>
      <c r="F1768" s="45"/>
      <c r="G1768" s="45"/>
      <c r="H1768" s="45"/>
      <c r="I1768" s="45"/>
    </row>
    <row r="1769" spans="1:9" x14ac:dyDescent="0.25">
      <c r="A1769" s="69"/>
      <c r="B1769" s="45"/>
      <c r="C1769" s="45"/>
      <c r="D1769" s="45"/>
      <c r="E1769" s="45"/>
      <c r="F1769" s="45"/>
      <c r="G1769" s="45"/>
      <c r="H1769" s="45"/>
      <c r="I1769" s="45"/>
    </row>
    <row r="1770" spans="1:9" x14ac:dyDescent="0.25">
      <c r="A1770" s="69"/>
      <c r="B1770" s="45"/>
      <c r="C1770" s="45"/>
      <c r="D1770" s="45"/>
      <c r="E1770" s="45"/>
      <c r="F1770" s="45"/>
      <c r="G1770" s="45"/>
      <c r="H1770" s="45"/>
      <c r="I1770" s="45"/>
    </row>
    <row r="1771" spans="1:9" x14ac:dyDescent="0.25">
      <c r="A1771" s="69"/>
      <c r="B1771" s="45"/>
      <c r="C1771" s="45"/>
      <c r="D1771" s="45"/>
      <c r="E1771" s="45"/>
      <c r="F1771" s="45"/>
      <c r="G1771" s="45"/>
      <c r="H1771" s="45"/>
      <c r="I1771" s="45"/>
    </row>
    <row r="1772" spans="1:9" x14ac:dyDescent="0.25">
      <c r="A1772" s="69"/>
      <c r="B1772" s="45"/>
      <c r="C1772" s="45"/>
      <c r="D1772" s="45"/>
      <c r="E1772" s="45"/>
      <c r="F1772" s="45"/>
      <c r="G1772" s="45"/>
      <c r="H1772" s="45"/>
      <c r="I1772" s="45"/>
    </row>
    <row r="1773" spans="1:9" x14ac:dyDescent="0.25">
      <c r="A1773" s="69"/>
      <c r="B1773" s="45"/>
      <c r="C1773" s="45"/>
      <c r="D1773" s="45"/>
      <c r="E1773" s="45"/>
      <c r="F1773" s="45"/>
      <c r="G1773" s="45"/>
      <c r="H1773" s="45"/>
      <c r="I1773" s="45"/>
    </row>
    <row r="1774" spans="1:9" x14ac:dyDescent="0.25">
      <c r="A1774" s="70"/>
      <c r="B1774" s="45"/>
      <c r="C1774" s="45"/>
      <c r="D1774" s="45"/>
      <c r="E1774" s="45"/>
      <c r="F1774" s="45"/>
      <c r="G1774" s="45"/>
      <c r="H1774" s="45"/>
      <c r="I1774" s="45"/>
    </row>
    <row r="1775" spans="1:9" x14ac:dyDescent="0.25">
      <c r="A1775" s="69"/>
      <c r="B1775" s="45"/>
      <c r="C1775" s="45"/>
      <c r="D1775" s="45"/>
      <c r="E1775" s="45"/>
      <c r="F1775" s="45"/>
      <c r="G1775" s="45"/>
      <c r="H1775" s="45"/>
      <c r="I1775" s="45"/>
    </row>
    <row r="1776" spans="1:9" x14ac:dyDescent="0.25">
      <c r="A1776" s="69"/>
      <c r="B1776" s="45"/>
      <c r="C1776" s="45"/>
      <c r="D1776" s="45"/>
      <c r="E1776" s="45"/>
      <c r="F1776" s="45"/>
      <c r="G1776" s="45"/>
      <c r="H1776" s="45"/>
      <c r="I1776" s="45"/>
    </row>
    <row r="1777" spans="1:9" x14ac:dyDescent="0.25">
      <c r="A1777" s="69"/>
      <c r="B1777" s="45"/>
      <c r="C1777" s="45"/>
      <c r="D1777" s="45"/>
      <c r="E1777" s="45"/>
      <c r="F1777" s="45"/>
      <c r="G1777" s="45"/>
      <c r="H1777" s="45"/>
      <c r="I1777" s="45"/>
    </row>
    <row r="1778" spans="1:9" x14ac:dyDescent="0.25">
      <c r="A1778" s="69"/>
      <c r="B1778" s="45"/>
      <c r="C1778" s="45"/>
      <c r="D1778" s="45"/>
      <c r="E1778" s="45"/>
      <c r="F1778" s="45"/>
      <c r="G1778" s="45"/>
      <c r="H1778" s="45"/>
      <c r="I1778" s="45"/>
    </row>
    <row r="1779" spans="1:9" x14ac:dyDescent="0.25">
      <c r="A1779" s="69"/>
      <c r="B1779" s="45"/>
      <c r="C1779" s="45"/>
      <c r="D1779" s="45"/>
      <c r="E1779" s="45"/>
      <c r="F1779" s="45"/>
      <c r="G1779" s="45"/>
      <c r="H1779" s="45"/>
      <c r="I1779" s="45"/>
    </row>
    <row r="1780" spans="1:9" x14ac:dyDescent="0.25">
      <c r="A1780" s="69"/>
      <c r="B1780" s="45"/>
      <c r="C1780" s="45"/>
      <c r="D1780" s="45"/>
      <c r="E1780" s="45"/>
      <c r="F1780" s="45"/>
      <c r="G1780" s="45"/>
      <c r="H1780" s="45"/>
      <c r="I1780" s="45"/>
    </row>
    <row r="1781" spans="1:9" x14ac:dyDescent="0.25">
      <c r="A1781" s="69"/>
      <c r="B1781" s="45"/>
      <c r="C1781" s="45"/>
      <c r="D1781" s="45"/>
      <c r="E1781" s="45"/>
      <c r="F1781" s="45"/>
      <c r="G1781" s="45"/>
      <c r="H1781" s="45"/>
      <c r="I1781" s="45"/>
    </row>
    <row r="1782" spans="1:9" x14ac:dyDescent="0.25">
      <c r="A1782" s="69"/>
      <c r="B1782" s="45"/>
      <c r="C1782" s="45"/>
      <c r="D1782" s="45"/>
      <c r="E1782" s="45"/>
      <c r="F1782" s="45"/>
      <c r="G1782" s="45"/>
      <c r="H1782" s="45"/>
      <c r="I1782" s="45"/>
    </row>
    <row r="1783" spans="1:9" x14ac:dyDescent="0.25">
      <c r="A1783" s="69"/>
      <c r="B1783" s="45"/>
      <c r="C1783" s="45"/>
      <c r="D1783" s="45"/>
      <c r="E1783" s="45"/>
      <c r="F1783" s="45"/>
      <c r="G1783" s="45"/>
      <c r="H1783" s="45"/>
      <c r="I1783" s="45"/>
    </row>
    <row r="1784" spans="1:9" x14ac:dyDescent="0.25">
      <c r="A1784" s="69"/>
      <c r="B1784" s="45"/>
      <c r="C1784" s="45"/>
      <c r="D1784" s="45"/>
      <c r="E1784" s="45"/>
      <c r="F1784" s="45"/>
      <c r="G1784" s="45"/>
      <c r="H1784" s="45"/>
      <c r="I1784" s="45"/>
    </row>
    <row r="1785" spans="1:9" x14ac:dyDescent="0.25">
      <c r="A1785" s="69"/>
      <c r="B1785" s="45"/>
      <c r="C1785" s="45"/>
      <c r="D1785" s="45"/>
      <c r="E1785" s="45"/>
      <c r="F1785" s="45"/>
      <c r="G1785" s="45"/>
      <c r="H1785" s="45"/>
      <c r="I1785" s="45"/>
    </row>
    <row r="1786" spans="1:9" x14ac:dyDescent="0.25">
      <c r="A1786" s="69"/>
      <c r="B1786" s="45"/>
      <c r="C1786" s="45"/>
      <c r="D1786" s="45"/>
      <c r="E1786" s="45"/>
      <c r="F1786" s="45"/>
      <c r="G1786" s="45"/>
      <c r="H1786" s="45"/>
      <c r="I1786" s="45"/>
    </row>
    <row r="1787" spans="1:9" x14ac:dyDescent="0.25">
      <c r="A1787" s="69"/>
      <c r="B1787" s="45"/>
      <c r="C1787" s="45"/>
      <c r="D1787" s="45"/>
      <c r="E1787" s="45"/>
      <c r="F1787" s="45"/>
      <c r="G1787" s="45"/>
      <c r="H1787" s="45"/>
      <c r="I1787" s="45"/>
    </row>
    <row r="1788" spans="1:9" x14ac:dyDescent="0.25">
      <c r="A1788" s="69"/>
      <c r="B1788" s="45"/>
      <c r="C1788" s="45"/>
      <c r="D1788" s="45"/>
      <c r="E1788" s="45"/>
      <c r="F1788" s="45"/>
      <c r="G1788" s="45"/>
      <c r="H1788" s="45"/>
      <c r="I1788" s="45"/>
    </row>
    <row r="1789" spans="1:9" x14ac:dyDescent="0.25">
      <c r="A1789" s="69"/>
      <c r="B1789" s="45"/>
      <c r="C1789" s="45"/>
      <c r="D1789" s="45"/>
      <c r="E1789" s="45"/>
      <c r="F1789" s="45"/>
      <c r="G1789" s="45"/>
      <c r="H1789" s="45"/>
      <c r="I1789" s="45"/>
    </row>
    <row r="1790" spans="1:9" x14ac:dyDescent="0.25">
      <c r="A1790" s="69"/>
      <c r="B1790" s="45"/>
      <c r="C1790" s="45"/>
      <c r="D1790" s="45"/>
      <c r="E1790" s="45"/>
      <c r="F1790" s="45"/>
      <c r="G1790" s="45"/>
      <c r="H1790" s="45"/>
      <c r="I1790" s="45"/>
    </row>
    <row r="1791" spans="1:9" x14ac:dyDescent="0.25">
      <c r="A1791" s="69"/>
      <c r="B1791" s="45"/>
      <c r="C1791" s="45"/>
      <c r="D1791" s="45"/>
      <c r="E1791" s="45"/>
      <c r="F1791" s="45"/>
      <c r="G1791" s="45"/>
      <c r="H1791" s="45"/>
      <c r="I1791" s="45"/>
    </row>
    <row r="1792" spans="1:9" x14ac:dyDescent="0.25">
      <c r="A1792" s="70"/>
      <c r="B1792" s="45"/>
      <c r="C1792" s="45"/>
      <c r="D1792" s="45"/>
      <c r="E1792" s="45"/>
      <c r="F1792" s="45"/>
      <c r="G1792" s="45"/>
      <c r="H1792" s="45"/>
      <c r="I1792" s="45"/>
    </row>
    <row r="1793" spans="1:9" x14ac:dyDescent="0.25">
      <c r="A1793" s="69"/>
      <c r="B1793" s="45"/>
      <c r="C1793" s="45"/>
      <c r="D1793" s="45"/>
      <c r="E1793" s="45"/>
      <c r="F1793" s="45"/>
      <c r="G1793" s="45"/>
      <c r="H1793" s="45"/>
      <c r="I1793" s="45"/>
    </row>
    <row r="1794" spans="1:9" x14ac:dyDescent="0.25">
      <c r="A1794" s="69"/>
      <c r="B1794" s="45"/>
      <c r="C1794" s="45"/>
      <c r="D1794" s="45"/>
      <c r="E1794" s="45"/>
      <c r="F1794" s="45"/>
      <c r="G1794" s="45"/>
      <c r="H1794" s="45"/>
      <c r="I1794" s="45"/>
    </row>
    <row r="1795" spans="1:9" x14ac:dyDescent="0.25">
      <c r="A1795" s="69"/>
      <c r="B1795" s="45"/>
      <c r="C1795" s="45"/>
      <c r="D1795" s="45"/>
      <c r="E1795" s="45"/>
      <c r="F1795" s="45"/>
      <c r="G1795" s="45"/>
      <c r="H1795" s="45"/>
      <c r="I1795" s="45"/>
    </row>
    <row r="1796" spans="1:9" x14ac:dyDescent="0.25">
      <c r="A1796" s="69"/>
      <c r="B1796" s="45"/>
      <c r="C1796" s="45"/>
      <c r="D1796" s="45"/>
      <c r="E1796" s="45"/>
      <c r="F1796" s="45"/>
      <c r="G1796" s="45"/>
      <c r="H1796" s="45"/>
      <c r="I1796" s="45"/>
    </row>
    <row r="1797" spans="1:9" x14ac:dyDescent="0.25">
      <c r="A1797" s="69"/>
      <c r="B1797" s="45"/>
      <c r="C1797" s="45"/>
      <c r="D1797" s="45"/>
      <c r="E1797" s="45"/>
      <c r="F1797" s="45"/>
      <c r="G1797" s="45"/>
      <c r="H1797" s="45"/>
      <c r="I1797" s="45"/>
    </row>
    <row r="1798" spans="1:9" x14ac:dyDescent="0.25">
      <c r="A1798" s="69"/>
      <c r="B1798" s="45"/>
      <c r="C1798" s="45"/>
      <c r="D1798" s="45"/>
      <c r="E1798" s="45"/>
      <c r="F1798" s="45"/>
      <c r="G1798" s="45"/>
      <c r="H1798" s="45"/>
      <c r="I1798" s="45"/>
    </row>
    <row r="1799" spans="1:9" x14ac:dyDescent="0.25">
      <c r="A1799" s="69"/>
      <c r="B1799" s="45"/>
      <c r="C1799" s="45"/>
      <c r="D1799" s="45"/>
      <c r="E1799" s="45"/>
      <c r="F1799" s="45"/>
      <c r="G1799" s="45"/>
      <c r="H1799" s="45"/>
      <c r="I1799" s="45"/>
    </row>
    <row r="1800" spans="1:9" x14ac:dyDescent="0.25">
      <c r="A1800" s="69"/>
      <c r="B1800" s="45"/>
      <c r="C1800" s="45"/>
      <c r="D1800" s="45"/>
      <c r="E1800" s="45"/>
      <c r="F1800" s="45"/>
      <c r="G1800" s="45"/>
      <c r="H1800" s="45"/>
      <c r="I1800" s="45"/>
    </row>
    <row r="1801" spans="1:9" x14ac:dyDescent="0.25">
      <c r="A1801" s="69"/>
      <c r="B1801" s="45"/>
      <c r="C1801" s="45"/>
      <c r="D1801" s="45"/>
      <c r="E1801" s="45"/>
      <c r="F1801" s="45"/>
      <c r="G1801" s="45"/>
      <c r="H1801" s="45"/>
      <c r="I1801" s="45"/>
    </row>
    <row r="1802" spans="1:9" x14ac:dyDescent="0.25">
      <c r="A1802" s="69"/>
      <c r="B1802" s="45"/>
      <c r="C1802" s="45"/>
      <c r="D1802" s="45"/>
      <c r="E1802" s="45"/>
      <c r="F1802" s="45"/>
      <c r="G1802" s="45"/>
      <c r="H1802" s="45"/>
      <c r="I1802" s="45"/>
    </row>
    <row r="1803" spans="1:9" x14ac:dyDescent="0.25">
      <c r="A1803" s="69"/>
      <c r="B1803" s="45"/>
      <c r="C1803" s="45"/>
      <c r="D1803" s="45"/>
      <c r="E1803" s="45"/>
      <c r="F1803" s="45"/>
      <c r="G1803" s="45"/>
      <c r="H1803" s="45"/>
      <c r="I1803" s="45"/>
    </row>
    <row r="1804" spans="1:9" x14ac:dyDescent="0.25">
      <c r="A1804" s="69"/>
      <c r="B1804" s="45"/>
      <c r="C1804" s="45"/>
      <c r="D1804" s="45"/>
      <c r="E1804" s="45"/>
      <c r="F1804" s="45"/>
      <c r="G1804" s="45"/>
      <c r="H1804" s="45"/>
      <c r="I1804" s="45"/>
    </row>
    <row r="1805" spans="1:9" x14ac:dyDescent="0.25">
      <c r="A1805" s="69"/>
      <c r="B1805" s="45"/>
      <c r="C1805" s="45"/>
      <c r="D1805" s="45"/>
      <c r="E1805" s="45"/>
      <c r="F1805" s="45"/>
      <c r="G1805" s="45"/>
      <c r="H1805" s="45"/>
      <c r="I1805" s="45"/>
    </row>
    <row r="1806" spans="1:9" x14ac:dyDescent="0.25">
      <c r="A1806" s="69"/>
      <c r="B1806" s="45"/>
      <c r="C1806" s="45"/>
      <c r="D1806" s="45"/>
      <c r="E1806" s="45"/>
      <c r="F1806" s="45"/>
      <c r="G1806" s="45"/>
      <c r="H1806" s="45"/>
      <c r="I1806" s="45"/>
    </row>
    <row r="1807" spans="1:9" x14ac:dyDescent="0.25">
      <c r="A1807" s="69"/>
      <c r="B1807" s="45"/>
      <c r="C1807" s="45"/>
      <c r="D1807" s="45"/>
      <c r="E1807" s="45"/>
      <c r="F1807" s="45"/>
      <c r="G1807" s="45"/>
      <c r="H1807" s="45"/>
      <c r="I1807" s="45"/>
    </row>
    <row r="1808" spans="1:9" x14ac:dyDescent="0.25">
      <c r="A1808" s="69"/>
      <c r="B1808" s="45"/>
      <c r="C1808" s="45"/>
      <c r="D1808" s="45"/>
      <c r="E1808" s="45"/>
      <c r="F1808" s="45"/>
      <c r="G1808" s="45"/>
      <c r="H1808" s="45"/>
      <c r="I1808" s="45"/>
    </row>
    <row r="1809" spans="1:9" x14ac:dyDescent="0.25">
      <c r="A1809" s="69"/>
      <c r="B1809" s="45"/>
      <c r="C1809" s="45"/>
      <c r="D1809" s="45"/>
      <c r="E1809" s="45"/>
      <c r="F1809" s="45"/>
      <c r="G1809" s="45"/>
      <c r="H1809" s="45"/>
      <c r="I1809" s="45"/>
    </row>
    <row r="1810" spans="1:9" x14ac:dyDescent="0.25">
      <c r="A1810" s="70"/>
      <c r="B1810" s="45"/>
      <c r="C1810" s="45"/>
      <c r="D1810" s="45"/>
      <c r="E1810" s="45"/>
      <c r="F1810" s="45"/>
      <c r="G1810" s="45"/>
      <c r="H1810" s="45"/>
      <c r="I1810" s="45"/>
    </row>
    <row r="1811" spans="1:9" x14ac:dyDescent="0.25">
      <c r="A1811" s="69"/>
      <c r="B1811" s="45"/>
      <c r="C1811" s="45"/>
      <c r="D1811" s="45"/>
      <c r="E1811" s="45"/>
      <c r="F1811" s="45"/>
      <c r="G1811" s="45"/>
      <c r="H1811" s="45"/>
      <c r="I1811" s="45"/>
    </row>
    <row r="1812" spans="1:9" x14ac:dyDescent="0.25">
      <c r="A1812" s="69"/>
      <c r="B1812" s="45"/>
      <c r="C1812" s="45"/>
      <c r="D1812" s="45"/>
      <c r="E1812" s="45"/>
      <c r="F1812" s="45"/>
      <c r="G1812" s="45"/>
      <c r="H1812" s="45"/>
      <c r="I1812" s="45"/>
    </row>
    <row r="1813" spans="1:9" x14ac:dyDescent="0.25">
      <c r="A1813" s="69"/>
      <c r="B1813" s="45"/>
      <c r="C1813" s="45"/>
      <c r="D1813" s="45"/>
      <c r="E1813" s="45"/>
      <c r="F1813" s="45"/>
      <c r="G1813" s="45"/>
      <c r="H1813" s="45"/>
      <c r="I1813" s="45"/>
    </row>
    <row r="1814" spans="1:9" x14ac:dyDescent="0.25">
      <c r="A1814" s="69"/>
      <c r="B1814" s="45"/>
      <c r="C1814" s="45"/>
      <c r="D1814" s="45"/>
      <c r="E1814" s="45"/>
      <c r="F1814" s="45"/>
      <c r="G1814" s="45"/>
      <c r="H1814" s="45"/>
      <c r="I1814" s="45"/>
    </row>
    <row r="1815" spans="1:9" x14ac:dyDescent="0.25">
      <c r="A1815" s="69"/>
      <c r="B1815" s="45"/>
      <c r="C1815" s="45"/>
      <c r="D1815" s="45"/>
      <c r="E1815" s="45"/>
      <c r="F1815" s="45"/>
      <c r="G1815" s="45"/>
      <c r="H1815" s="45"/>
      <c r="I1815" s="45"/>
    </row>
    <row r="1816" spans="1:9" x14ac:dyDescent="0.25">
      <c r="A1816" s="69"/>
      <c r="B1816" s="45"/>
      <c r="C1816" s="45"/>
      <c r="D1816" s="45"/>
      <c r="E1816" s="45"/>
      <c r="F1816" s="45"/>
      <c r="G1816" s="45"/>
      <c r="H1816" s="45"/>
      <c r="I1816" s="45"/>
    </row>
    <row r="1817" spans="1:9" x14ac:dyDescent="0.25">
      <c r="A1817" s="69"/>
      <c r="B1817" s="45"/>
      <c r="C1817" s="45"/>
      <c r="D1817" s="45"/>
      <c r="E1817" s="45"/>
      <c r="F1817" s="45"/>
      <c r="G1817" s="45"/>
      <c r="H1817" s="45"/>
      <c r="I1817" s="45"/>
    </row>
    <row r="1818" spans="1:9" x14ac:dyDescent="0.25">
      <c r="A1818" s="69"/>
      <c r="B1818" s="45"/>
      <c r="C1818" s="45"/>
      <c r="D1818" s="45"/>
      <c r="E1818" s="45"/>
      <c r="F1818" s="45"/>
      <c r="G1818" s="45"/>
      <c r="H1818" s="45"/>
      <c r="I1818" s="45"/>
    </row>
    <row r="1819" spans="1:9" x14ac:dyDescent="0.25">
      <c r="A1819" s="69"/>
      <c r="B1819" s="45"/>
      <c r="C1819" s="45"/>
      <c r="D1819" s="45"/>
      <c r="E1819" s="45"/>
      <c r="F1819" s="45"/>
      <c r="G1819" s="45"/>
      <c r="H1819" s="45"/>
      <c r="I1819" s="45"/>
    </row>
    <row r="1820" spans="1:9" x14ac:dyDescent="0.25">
      <c r="A1820" s="69"/>
      <c r="B1820" s="45"/>
      <c r="C1820" s="45"/>
      <c r="D1820" s="45"/>
      <c r="E1820" s="45"/>
      <c r="F1820" s="45"/>
      <c r="G1820" s="45"/>
      <c r="H1820" s="45"/>
      <c r="I1820" s="45"/>
    </row>
    <row r="1821" spans="1:9" x14ac:dyDescent="0.25">
      <c r="A1821" s="69"/>
      <c r="B1821" s="45"/>
      <c r="C1821" s="45"/>
      <c r="D1821" s="45"/>
      <c r="E1821" s="45"/>
      <c r="F1821" s="45"/>
      <c r="G1821" s="45"/>
      <c r="H1821" s="45"/>
      <c r="I1821" s="45"/>
    </row>
    <row r="1822" spans="1:9" x14ac:dyDescent="0.25">
      <c r="A1822" s="69"/>
      <c r="B1822" s="45"/>
      <c r="C1822" s="45"/>
      <c r="D1822" s="45"/>
      <c r="E1822" s="45"/>
      <c r="F1822" s="45"/>
      <c r="G1822" s="45"/>
      <c r="H1822" s="45"/>
      <c r="I1822" s="45"/>
    </row>
    <row r="1823" spans="1:9" x14ac:dyDescent="0.25">
      <c r="A1823" s="69"/>
      <c r="B1823" s="45"/>
      <c r="C1823" s="45"/>
      <c r="D1823" s="45"/>
      <c r="E1823" s="45"/>
      <c r="F1823" s="45"/>
      <c r="G1823" s="45"/>
      <c r="H1823" s="45"/>
      <c r="I1823" s="45"/>
    </row>
    <row r="1824" spans="1:9" x14ac:dyDescent="0.25">
      <c r="A1824" s="69"/>
      <c r="B1824" s="45"/>
      <c r="C1824" s="45"/>
      <c r="D1824" s="45"/>
      <c r="E1824" s="45"/>
      <c r="F1824" s="45"/>
      <c r="G1824" s="45"/>
      <c r="H1824" s="45"/>
      <c r="I1824" s="45"/>
    </row>
    <row r="1825" spans="1:9" x14ac:dyDescent="0.25">
      <c r="A1825" s="69"/>
      <c r="B1825" s="45"/>
      <c r="C1825" s="45"/>
      <c r="D1825" s="45"/>
      <c r="E1825" s="45"/>
      <c r="F1825" s="45"/>
      <c r="G1825" s="45"/>
      <c r="H1825" s="45"/>
      <c r="I1825" s="45"/>
    </row>
    <row r="1826" spans="1:9" x14ac:dyDescent="0.25">
      <c r="A1826" s="69"/>
      <c r="B1826" s="45"/>
      <c r="C1826" s="45"/>
      <c r="D1826" s="45"/>
      <c r="E1826" s="45"/>
      <c r="F1826" s="45"/>
      <c r="G1826" s="45"/>
      <c r="H1826" s="45"/>
      <c r="I1826" s="45"/>
    </row>
    <row r="1827" spans="1:9" x14ac:dyDescent="0.25">
      <c r="A1827" s="69"/>
      <c r="B1827" s="45"/>
      <c r="C1827" s="45"/>
      <c r="D1827" s="45"/>
      <c r="E1827" s="45"/>
      <c r="F1827" s="45"/>
      <c r="G1827" s="45"/>
      <c r="H1827" s="45"/>
      <c r="I1827" s="45"/>
    </row>
    <row r="1828" spans="1:9" x14ac:dyDescent="0.25">
      <c r="A1828" s="70"/>
      <c r="B1828" s="45"/>
      <c r="C1828" s="45"/>
      <c r="D1828" s="45"/>
      <c r="E1828" s="45"/>
      <c r="F1828" s="45"/>
      <c r="G1828" s="45"/>
      <c r="H1828" s="45"/>
      <c r="I1828" s="45"/>
    </row>
    <row r="1829" spans="1:9" x14ac:dyDescent="0.25">
      <c r="A1829" s="69"/>
      <c r="B1829" s="45"/>
      <c r="C1829" s="45"/>
      <c r="D1829" s="45"/>
      <c r="E1829" s="45"/>
      <c r="F1829" s="45"/>
      <c r="G1829" s="45"/>
      <c r="H1829" s="45"/>
      <c r="I1829" s="45"/>
    </row>
    <row r="1830" spans="1:9" x14ac:dyDescent="0.25">
      <c r="A1830" s="69"/>
      <c r="B1830" s="45"/>
      <c r="C1830" s="45"/>
      <c r="D1830" s="45"/>
      <c r="E1830" s="45"/>
      <c r="F1830" s="45"/>
      <c r="G1830" s="45"/>
      <c r="H1830" s="45"/>
      <c r="I1830" s="45"/>
    </row>
    <row r="1831" spans="1:9" x14ac:dyDescent="0.25">
      <c r="A1831" s="69"/>
      <c r="B1831" s="45"/>
      <c r="C1831" s="45"/>
      <c r="D1831" s="45"/>
      <c r="E1831" s="45"/>
      <c r="F1831" s="45"/>
      <c r="G1831" s="45"/>
      <c r="H1831" s="45"/>
      <c r="I1831" s="45"/>
    </row>
    <row r="1832" spans="1:9" x14ac:dyDescent="0.25">
      <c r="A1832" s="69"/>
      <c r="B1832" s="45"/>
      <c r="C1832" s="45"/>
      <c r="D1832" s="45"/>
      <c r="E1832" s="45"/>
      <c r="F1832" s="45"/>
      <c r="G1832" s="45"/>
      <c r="H1832" s="45"/>
      <c r="I1832" s="45"/>
    </row>
    <row r="1833" spans="1:9" x14ac:dyDescent="0.25">
      <c r="A1833" s="69"/>
      <c r="B1833" s="45"/>
      <c r="C1833" s="45"/>
      <c r="D1833" s="45"/>
      <c r="E1833" s="45"/>
      <c r="F1833" s="45"/>
      <c r="G1833" s="45"/>
      <c r="H1833" s="45"/>
      <c r="I1833" s="45"/>
    </row>
    <row r="1834" spans="1:9" x14ac:dyDescent="0.25">
      <c r="A1834" s="69"/>
      <c r="B1834" s="45"/>
      <c r="C1834" s="45"/>
      <c r="D1834" s="45"/>
      <c r="E1834" s="45"/>
      <c r="F1834" s="45"/>
      <c r="G1834" s="45"/>
      <c r="H1834" s="45"/>
      <c r="I1834" s="45"/>
    </row>
    <row r="1835" spans="1:9" x14ac:dyDescent="0.25">
      <c r="A1835" s="69"/>
      <c r="B1835" s="45"/>
      <c r="C1835" s="45"/>
      <c r="D1835" s="45"/>
      <c r="E1835" s="45"/>
      <c r="F1835" s="45"/>
      <c r="G1835" s="45"/>
      <c r="H1835" s="45"/>
      <c r="I1835" s="45"/>
    </row>
    <row r="1836" spans="1:9" x14ac:dyDescent="0.25">
      <c r="A1836" s="69"/>
      <c r="B1836" s="45"/>
      <c r="C1836" s="45"/>
      <c r="D1836" s="45"/>
      <c r="E1836" s="45"/>
      <c r="F1836" s="45"/>
      <c r="G1836" s="45"/>
      <c r="H1836" s="45"/>
      <c r="I1836" s="45"/>
    </row>
    <row r="1837" spans="1:9" x14ac:dyDescent="0.25">
      <c r="A1837" s="69"/>
      <c r="B1837" s="45"/>
      <c r="C1837" s="45"/>
      <c r="D1837" s="45"/>
      <c r="E1837" s="45"/>
      <c r="F1837" s="45"/>
      <c r="G1837" s="45"/>
      <c r="H1837" s="45"/>
      <c r="I1837" s="45"/>
    </row>
    <row r="1838" spans="1:9" x14ac:dyDescent="0.25">
      <c r="A1838" s="69"/>
      <c r="B1838" s="45"/>
      <c r="C1838" s="45"/>
      <c r="D1838" s="45"/>
      <c r="E1838" s="45"/>
      <c r="F1838" s="45"/>
      <c r="G1838" s="45"/>
      <c r="H1838" s="45"/>
      <c r="I1838" s="45"/>
    </row>
    <row r="1839" spans="1:9" x14ac:dyDescent="0.25">
      <c r="A1839" s="69"/>
      <c r="B1839" s="45"/>
      <c r="C1839" s="45"/>
      <c r="D1839" s="45"/>
      <c r="E1839" s="45"/>
      <c r="F1839" s="45"/>
      <c r="G1839" s="45"/>
      <c r="H1839" s="45"/>
      <c r="I1839" s="45"/>
    </row>
    <row r="1840" spans="1:9" x14ac:dyDescent="0.25">
      <c r="A1840" s="69"/>
      <c r="B1840" s="45"/>
      <c r="C1840" s="45"/>
      <c r="D1840" s="45"/>
      <c r="E1840" s="45"/>
      <c r="F1840" s="45"/>
      <c r="G1840" s="45"/>
      <c r="H1840" s="45"/>
      <c r="I1840" s="45"/>
    </row>
    <row r="1841" spans="1:9" x14ac:dyDescent="0.25">
      <c r="A1841" s="69"/>
      <c r="B1841" s="45"/>
      <c r="C1841" s="45"/>
      <c r="D1841" s="45"/>
      <c r="E1841" s="45"/>
      <c r="F1841" s="45"/>
      <c r="G1841" s="45"/>
      <c r="H1841" s="45"/>
      <c r="I1841" s="45"/>
    </row>
    <row r="1842" spans="1:9" x14ac:dyDescent="0.25">
      <c r="A1842" s="69"/>
      <c r="B1842" s="45"/>
      <c r="C1842" s="45"/>
      <c r="D1842" s="45"/>
      <c r="E1842" s="45"/>
      <c r="F1842" s="45"/>
      <c r="G1842" s="45"/>
      <c r="H1842" s="45"/>
      <c r="I1842" s="45"/>
    </row>
    <row r="1843" spans="1:9" x14ac:dyDescent="0.25">
      <c r="A1843" s="69"/>
      <c r="B1843" s="45"/>
      <c r="C1843" s="45"/>
      <c r="D1843" s="45"/>
      <c r="E1843" s="45"/>
      <c r="F1843" s="45"/>
      <c r="G1843" s="45"/>
      <c r="H1843" s="45"/>
      <c r="I1843" s="45"/>
    </row>
    <row r="1844" spans="1:9" x14ac:dyDescent="0.25">
      <c r="A1844" s="69"/>
      <c r="B1844" s="45"/>
      <c r="C1844" s="45"/>
      <c r="D1844" s="45"/>
      <c r="E1844" s="45"/>
      <c r="F1844" s="45"/>
      <c r="G1844" s="45"/>
      <c r="H1844" s="45"/>
      <c r="I1844" s="45"/>
    </row>
    <row r="1845" spans="1:9" x14ac:dyDescent="0.25">
      <c r="A1845" s="69"/>
      <c r="B1845" s="45"/>
      <c r="C1845" s="45"/>
      <c r="D1845" s="45"/>
      <c r="E1845" s="45"/>
      <c r="F1845" s="45"/>
      <c r="G1845" s="45"/>
      <c r="H1845" s="45"/>
      <c r="I1845" s="45"/>
    </row>
    <row r="1846" spans="1:9" x14ac:dyDescent="0.25">
      <c r="A1846" s="70"/>
      <c r="B1846" s="45"/>
      <c r="C1846" s="45"/>
      <c r="D1846" s="45"/>
      <c r="E1846" s="45"/>
      <c r="F1846" s="45"/>
      <c r="G1846" s="45"/>
      <c r="H1846" s="45"/>
      <c r="I1846" s="45"/>
    </row>
    <row r="1847" spans="1:9" x14ac:dyDescent="0.25">
      <c r="A1847" s="69"/>
      <c r="B1847" s="45"/>
      <c r="C1847" s="45"/>
      <c r="D1847" s="45"/>
      <c r="E1847" s="45"/>
      <c r="F1847" s="45"/>
      <c r="G1847" s="45"/>
      <c r="H1847" s="45"/>
      <c r="I1847" s="45"/>
    </row>
    <row r="1848" spans="1:9" x14ac:dyDescent="0.25">
      <c r="A1848" s="69"/>
      <c r="B1848" s="45"/>
      <c r="C1848" s="45"/>
      <c r="D1848" s="45"/>
      <c r="E1848" s="45"/>
      <c r="F1848" s="45"/>
      <c r="G1848" s="45"/>
      <c r="H1848" s="45"/>
      <c r="I1848" s="45"/>
    </row>
    <row r="1849" spans="1:9" x14ac:dyDescent="0.25">
      <c r="A1849" s="69"/>
      <c r="B1849" s="45"/>
      <c r="C1849" s="45"/>
      <c r="D1849" s="45"/>
      <c r="E1849" s="45"/>
      <c r="F1849" s="45"/>
      <c r="G1849" s="45"/>
      <c r="H1849" s="45"/>
      <c r="I1849" s="45"/>
    </row>
    <row r="1850" spans="1:9" x14ac:dyDescent="0.25">
      <c r="A1850" s="69"/>
      <c r="B1850" s="45"/>
      <c r="C1850" s="45"/>
      <c r="D1850" s="45"/>
      <c r="E1850" s="45"/>
      <c r="F1850" s="45"/>
      <c r="G1850" s="45"/>
      <c r="H1850" s="45"/>
      <c r="I1850" s="45"/>
    </row>
    <row r="1851" spans="1:9" x14ac:dyDescent="0.25">
      <c r="A1851" s="69"/>
      <c r="B1851" s="45"/>
      <c r="C1851" s="45"/>
      <c r="D1851" s="45"/>
      <c r="E1851" s="45"/>
      <c r="F1851" s="45"/>
      <c r="G1851" s="45"/>
      <c r="H1851" s="45"/>
      <c r="I1851" s="45"/>
    </row>
    <row r="1852" spans="1:9" x14ac:dyDescent="0.25">
      <c r="A1852" s="69"/>
      <c r="B1852" s="45"/>
      <c r="C1852" s="45"/>
      <c r="D1852" s="45"/>
      <c r="E1852" s="45"/>
      <c r="F1852" s="45"/>
      <c r="G1852" s="45"/>
      <c r="H1852" s="45"/>
      <c r="I1852" s="45"/>
    </row>
    <row r="1853" spans="1:9" x14ac:dyDescent="0.25">
      <c r="A1853" s="69"/>
      <c r="B1853" s="45"/>
      <c r="C1853" s="45"/>
      <c r="D1853" s="45"/>
      <c r="E1853" s="45"/>
      <c r="F1853" s="45"/>
      <c r="G1853" s="45"/>
      <c r="H1853" s="45"/>
      <c r="I1853" s="45"/>
    </row>
    <row r="1854" spans="1:9" x14ac:dyDescent="0.25">
      <c r="A1854" s="69"/>
      <c r="B1854" s="45"/>
      <c r="C1854" s="45"/>
      <c r="D1854" s="45"/>
      <c r="E1854" s="45"/>
      <c r="F1854" s="45"/>
      <c r="G1854" s="45"/>
      <c r="H1854" s="45"/>
      <c r="I1854" s="45"/>
    </row>
    <row r="1855" spans="1:9" x14ac:dyDescent="0.25">
      <c r="A1855" s="69"/>
      <c r="B1855" s="45"/>
      <c r="C1855" s="45"/>
      <c r="D1855" s="45"/>
      <c r="E1855" s="45"/>
      <c r="F1855" s="45"/>
      <c r="G1855" s="45"/>
      <c r="H1855" s="45"/>
      <c r="I1855" s="45"/>
    </row>
    <row r="1856" spans="1:9" x14ac:dyDescent="0.25">
      <c r="A1856" s="69"/>
      <c r="B1856" s="45"/>
      <c r="C1856" s="45"/>
      <c r="D1856" s="45"/>
      <c r="E1856" s="45"/>
      <c r="F1856" s="45"/>
      <c r="G1856" s="45"/>
      <c r="H1856" s="45"/>
      <c r="I1856" s="45"/>
    </row>
    <row r="1857" spans="1:9" x14ac:dyDescent="0.25">
      <c r="A1857" s="69"/>
      <c r="B1857" s="45"/>
      <c r="C1857" s="45"/>
      <c r="D1857" s="45"/>
      <c r="E1857" s="45"/>
      <c r="F1857" s="45"/>
      <c r="G1857" s="45"/>
      <c r="H1857" s="45"/>
      <c r="I1857" s="45"/>
    </row>
    <row r="1858" spans="1:9" x14ac:dyDescent="0.25">
      <c r="A1858" s="69"/>
      <c r="B1858" s="45"/>
      <c r="C1858" s="45"/>
      <c r="D1858" s="45"/>
      <c r="E1858" s="45"/>
      <c r="F1858" s="45"/>
      <c r="G1858" s="45"/>
      <c r="H1858" s="45"/>
      <c r="I1858" s="45"/>
    </row>
    <row r="1859" spans="1:9" x14ac:dyDescent="0.25">
      <c r="A1859" s="69"/>
      <c r="B1859" s="45"/>
      <c r="C1859" s="45"/>
      <c r="D1859" s="45"/>
      <c r="E1859" s="45"/>
      <c r="F1859" s="45"/>
      <c r="G1859" s="45"/>
      <c r="H1859" s="45"/>
      <c r="I1859" s="45"/>
    </row>
    <row r="1860" spans="1:9" x14ac:dyDescent="0.25">
      <c r="A1860" s="69"/>
      <c r="B1860" s="45"/>
      <c r="C1860" s="45"/>
      <c r="D1860" s="45"/>
      <c r="E1860" s="45"/>
      <c r="F1860" s="45"/>
      <c r="G1860" s="45"/>
      <c r="H1860" s="45"/>
      <c r="I1860" s="45"/>
    </row>
    <row r="1861" spans="1:9" x14ac:dyDescent="0.25">
      <c r="A1861" s="69"/>
      <c r="B1861" s="45"/>
      <c r="C1861" s="45"/>
      <c r="D1861" s="45"/>
      <c r="E1861" s="45"/>
      <c r="F1861" s="45"/>
      <c r="G1861" s="45"/>
      <c r="H1861" s="45"/>
      <c r="I1861" s="45"/>
    </row>
    <row r="1862" spans="1:9" x14ac:dyDescent="0.25">
      <c r="A1862" s="69"/>
      <c r="B1862" s="45"/>
      <c r="C1862" s="45"/>
      <c r="D1862" s="45"/>
      <c r="E1862" s="45"/>
      <c r="F1862" s="45"/>
      <c r="G1862" s="45"/>
      <c r="H1862" s="45"/>
      <c r="I1862" s="45"/>
    </row>
    <row r="1863" spans="1:9" x14ac:dyDescent="0.25">
      <c r="A1863" s="69"/>
      <c r="B1863" s="45"/>
      <c r="C1863" s="45"/>
      <c r="D1863" s="45"/>
      <c r="E1863" s="45"/>
      <c r="F1863" s="45"/>
      <c r="G1863" s="45"/>
      <c r="H1863" s="45"/>
      <c r="I1863" s="45"/>
    </row>
    <row r="1864" spans="1:9" x14ac:dyDescent="0.25">
      <c r="A1864" s="70"/>
      <c r="B1864" s="45"/>
      <c r="C1864" s="45"/>
      <c r="D1864" s="45"/>
      <c r="E1864" s="45"/>
      <c r="F1864" s="45"/>
      <c r="G1864" s="45"/>
      <c r="H1864" s="45"/>
      <c r="I1864" s="45"/>
    </row>
    <row r="1865" spans="1:9" x14ac:dyDescent="0.25">
      <c r="A1865" s="69"/>
      <c r="B1865" s="45"/>
      <c r="C1865" s="45"/>
      <c r="D1865" s="45"/>
      <c r="E1865" s="45"/>
      <c r="F1865" s="45"/>
      <c r="G1865" s="45"/>
      <c r="H1865" s="45"/>
      <c r="I1865" s="45"/>
    </row>
    <row r="1866" spans="1:9" x14ac:dyDescent="0.25">
      <c r="A1866" s="69"/>
      <c r="B1866" s="45"/>
      <c r="C1866" s="45"/>
      <c r="D1866" s="45"/>
      <c r="E1866" s="45"/>
      <c r="F1866" s="45"/>
      <c r="G1866" s="45"/>
      <c r="H1866" s="45"/>
      <c r="I1866" s="45"/>
    </row>
    <row r="1867" spans="1:9" x14ac:dyDescent="0.25">
      <c r="A1867" s="69"/>
      <c r="B1867" s="45"/>
      <c r="C1867" s="45"/>
      <c r="D1867" s="45"/>
      <c r="E1867" s="45"/>
      <c r="F1867" s="45"/>
      <c r="G1867" s="45"/>
      <c r="H1867" s="45"/>
      <c r="I1867" s="45"/>
    </row>
    <row r="1868" spans="1:9" x14ac:dyDescent="0.25">
      <c r="A1868" s="69"/>
      <c r="B1868" s="45"/>
      <c r="C1868" s="45"/>
      <c r="D1868" s="45"/>
      <c r="E1868" s="45"/>
      <c r="F1868" s="45"/>
      <c r="G1868" s="45"/>
      <c r="H1868" s="45"/>
      <c r="I1868" s="45"/>
    </row>
    <row r="1869" spans="1:9" x14ac:dyDescent="0.25">
      <c r="A1869" s="69"/>
      <c r="B1869" s="45"/>
      <c r="C1869" s="45"/>
      <c r="D1869" s="45"/>
      <c r="E1869" s="45"/>
      <c r="F1869" s="45"/>
      <c r="G1869" s="45"/>
      <c r="H1869" s="45"/>
      <c r="I1869" s="45"/>
    </row>
    <row r="1870" spans="1:9" x14ac:dyDescent="0.25">
      <c r="A1870" s="69"/>
      <c r="B1870" s="45"/>
      <c r="C1870" s="45"/>
      <c r="D1870" s="45"/>
      <c r="E1870" s="45"/>
      <c r="F1870" s="45"/>
      <c r="G1870" s="45"/>
      <c r="H1870" s="45"/>
      <c r="I1870" s="45"/>
    </row>
    <row r="1871" spans="1:9" x14ac:dyDescent="0.25">
      <c r="A1871" s="69"/>
      <c r="B1871" s="45"/>
      <c r="C1871" s="45"/>
      <c r="D1871" s="45"/>
      <c r="E1871" s="45"/>
      <c r="F1871" s="45"/>
      <c r="G1871" s="45"/>
      <c r="H1871" s="45"/>
      <c r="I1871" s="45"/>
    </row>
    <row r="1872" spans="1:9" x14ac:dyDescent="0.25">
      <c r="A1872" s="69"/>
      <c r="B1872" s="45"/>
      <c r="C1872" s="45"/>
      <c r="D1872" s="45"/>
      <c r="E1872" s="45"/>
      <c r="F1872" s="45"/>
      <c r="G1872" s="45"/>
      <c r="H1872" s="45"/>
      <c r="I1872" s="45"/>
    </row>
    <row r="1873" spans="1:9" x14ac:dyDescent="0.25">
      <c r="A1873" s="69"/>
      <c r="B1873" s="45"/>
      <c r="C1873" s="45"/>
      <c r="D1873" s="45"/>
      <c r="E1873" s="45"/>
      <c r="F1873" s="45"/>
      <c r="G1873" s="45"/>
      <c r="H1873" s="45"/>
      <c r="I1873" s="45"/>
    </row>
    <row r="1874" spans="1:9" x14ac:dyDescent="0.25">
      <c r="A1874" s="69"/>
      <c r="B1874" s="45"/>
      <c r="C1874" s="45"/>
      <c r="D1874" s="45"/>
      <c r="E1874" s="45"/>
      <c r="F1874" s="45"/>
      <c r="G1874" s="45"/>
      <c r="H1874" s="45"/>
      <c r="I1874" s="45"/>
    </row>
    <row r="1875" spans="1:9" x14ac:dyDescent="0.25">
      <c r="A1875" s="69"/>
      <c r="B1875" s="45"/>
      <c r="C1875" s="45"/>
      <c r="D1875" s="45"/>
      <c r="E1875" s="45"/>
      <c r="F1875" s="45"/>
      <c r="G1875" s="45"/>
      <c r="H1875" s="45"/>
      <c r="I1875" s="45"/>
    </row>
    <row r="1876" spans="1:9" x14ac:dyDescent="0.25">
      <c r="A1876" s="69"/>
      <c r="B1876" s="45"/>
      <c r="C1876" s="45"/>
      <c r="D1876" s="45"/>
      <c r="E1876" s="45"/>
      <c r="F1876" s="45"/>
      <c r="G1876" s="45"/>
      <c r="H1876" s="45"/>
      <c r="I1876" s="45"/>
    </row>
    <row r="1877" spans="1:9" x14ac:dyDescent="0.25">
      <c r="A1877" s="69"/>
      <c r="B1877" s="45"/>
      <c r="C1877" s="45"/>
      <c r="D1877" s="45"/>
      <c r="E1877" s="45"/>
      <c r="F1877" s="45"/>
      <c r="G1877" s="45"/>
      <c r="H1877" s="45"/>
      <c r="I1877" s="45"/>
    </row>
    <row r="1878" spans="1:9" x14ac:dyDescent="0.25">
      <c r="A1878" s="69"/>
      <c r="B1878" s="45"/>
      <c r="C1878" s="45"/>
      <c r="D1878" s="45"/>
      <c r="E1878" s="45"/>
      <c r="F1878" s="45"/>
      <c r="G1878" s="45"/>
      <c r="H1878" s="45"/>
      <c r="I1878" s="45"/>
    </row>
    <row r="1879" spans="1:9" x14ac:dyDescent="0.25">
      <c r="A1879" s="69"/>
      <c r="B1879" s="45"/>
      <c r="C1879" s="45"/>
      <c r="D1879" s="45"/>
      <c r="E1879" s="45"/>
      <c r="F1879" s="45"/>
      <c r="G1879" s="45"/>
      <c r="H1879" s="45"/>
      <c r="I1879" s="45"/>
    </row>
    <row r="1880" spans="1:9" x14ac:dyDescent="0.25">
      <c r="A1880" s="69"/>
      <c r="B1880" s="45"/>
      <c r="C1880" s="45"/>
      <c r="D1880" s="45"/>
      <c r="E1880" s="45"/>
      <c r="F1880" s="45"/>
      <c r="G1880" s="45"/>
      <c r="H1880" s="45"/>
      <c r="I1880" s="45"/>
    </row>
    <row r="1881" spans="1:9" x14ac:dyDescent="0.25">
      <c r="A1881" s="69"/>
      <c r="B1881" s="45"/>
      <c r="C1881" s="45"/>
      <c r="D1881" s="45"/>
      <c r="E1881" s="45"/>
      <c r="F1881" s="45"/>
      <c r="G1881" s="45"/>
      <c r="H1881" s="45"/>
      <c r="I1881" s="45"/>
    </row>
    <row r="1882" spans="1:9" x14ac:dyDescent="0.25">
      <c r="A1882" s="70"/>
      <c r="B1882" s="45"/>
      <c r="C1882" s="45"/>
      <c r="D1882" s="45"/>
      <c r="E1882" s="45"/>
      <c r="F1882" s="45"/>
      <c r="G1882" s="45"/>
      <c r="H1882" s="45"/>
      <c r="I1882" s="45"/>
    </row>
    <row r="1883" spans="1:9" x14ac:dyDescent="0.25">
      <c r="A1883" s="69"/>
      <c r="B1883" s="45"/>
      <c r="C1883" s="45"/>
      <c r="D1883" s="45"/>
      <c r="E1883" s="45"/>
      <c r="F1883" s="45"/>
      <c r="G1883" s="45"/>
      <c r="H1883" s="45"/>
      <c r="I1883" s="45"/>
    </row>
    <row r="1884" spans="1:9" x14ac:dyDescent="0.25">
      <c r="A1884" s="69"/>
      <c r="B1884" s="45"/>
      <c r="C1884" s="45"/>
      <c r="D1884" s="45"/>
      <c r="E1884" s="45"/>
      <c r="F1884" s="45"/>
      <c r="G1884" s="45"/>
      <c r="H1884" s="45"/>
      <c r="I1884" s="45"/>
    </row>
    <row r="1885" spans="1:9" x14ac:dyDescent="0.25">
      <c r="A1885" s="69"/>
      <c r="B1885" s="45"/>
      <c r="C1885" s="45"/>
      <c r="D1885" s="45"/>
      <c r="E1885" s="45"/>
      <c r="F1885" s="45"/>
      <c r="G1885" s="45"/>
      <c r="H1885" s="45"/>
      <c r="I1885" s="45"/>
    </row>
    <row r="1886" spans="1:9" x14ac:dyDescent="0.25">
      <c r="A1886" s="69"/>
      <c r="B1886" s="45"/>
      <c r="C1886" s="45"/>
      <c r="D1886" s="45"/>
      <c r="E1886" s="45"/>
      <c r="F1886" s="45"/>
      <c r="G1886" s="45"/>
      <c r="H1886" s="45"/>
      <c r="I1886" s="45"/>
    </row>
    <row r="1887" spans="1:9" x14ac:dyDescent="0.25">
      <c r="A1887" s="69"/>
      <c r="B1887" s="45"/>
      <c r="C1887" s="45"/>
      <c r="D1887" s="45"/>
      <c r="E1887" s="45"/>
      <c r="F1887" s="45"/>
      <c r="G1887" s="45"/>
      <c r="H1887" s="45"/>
      <c r="I1887" s="45"/>
    </row>
    <row r="1888" spans="1:9" x14ac:dyDescent="0.25">
      <c r="A1888" s="69"/>
      <c r="B1888" s="45"/>
      <c r="C1888" s="45"/>
      <c r="D1888" s="45"/>
      <c r="E1888" s="45"/>
      <c r="F1888" s="45"/>
      <c r="G1888" s="45"/>
      <c r="H1888" s="45"/>
      <c r="I1888" s="45"/>
    </row>
    <row r="1889" spans="1:9" x14ac:dyDescent="0.25">
      <c r="A1889" s="69"/>
      <c r="B1889" s="45"/>
      <c r="C1889" s="45"/>
      <c r="D1889" s="45"/>
      <c r="E1889" s="45"/>
      <c r="F1889" s="45"/>
      <c r="G1889" s="45"/>
      <c r="H1889" s="45"/>
      <c r="I1889" s="45"/>
    </row>
    <row r="1890" spans="1:9" x14ac:dyDescent="0.25">
      <c r="A1890" s="69"/>
      <c r="B1890" s="45"/>
      <c r="C1890" s="45"/>
      <c r="D1890" s="45"/>
      <c r="E1890" s="45"/>
      <c r="F1890" s="45"/>
      <c r="G1890" s="45"/>
      <c r="H1890" s="45"/>
      <c r="I1890" s="45"/>
    </row>
    <row r="1891" spans="1:9" x14ac:dyDescent="0.25">
      <c r="A1891" s="69"/>
      <c r="B1891" s="45"/>
      <c r="C1891" s="45"/>
      <c r="D1891" s="45"/>
      <c r="E1891" s="45"/>
      <c r="F1891" s="45"/>
      <c r="G1891" s="45"/>
      <c r="H1891" s="45"/>
      <c r="I1891" s="45"/>
    </row>
    <row r="1892" spans="1:9" x14ac:dyDescent="0.25">
      <c r="A1892" s="69"/>
      <c r="B1892" s="45"/>
      <c r="C1892" s="45"/>
      <c r="D1892" s="45"/>
      <c r="E1892" s="45"/>
      <c r="F1892" s="45"/>
      <c r="G1892" s="45"/>
      <c r="H1892" s="45"/>
      <c r="I1892" s="45"/>
    </row>
    <row r="1893" spans="1:9" x14ac:dyDescent="0.25">
      <c r="A1893" s="69"/>
      <c r="B1893" s="45"/>
      <c r="C1893" s="45"/>
      <c r="D1893" s="45"/>
      <c r="E1893" s="45"/>
      <c r="F1893" s="45"/>
      <c r="G1893" s="45"/>
      <c r="H1893" s="45"/>
      <c r="I1893" s="45"/>
    </row>
    <row r="1894" spans="1:9" x14ac:dyDescent="0.25">
      <c r="A1894" s="69"/>
      <c r="B1894" s="45"/>
      <c r="C1894" s="45"/>
      <c r="D1894" s="45"/>
      <c r="E1894" s="45"/>
      <c r="F1894" s="45"/>
      <c r="G1894" s="45"/>
      <c r="H1894" s="45"/>
      <c r="I1894" s="45"/>
    </row>
    <row r="1895" spans="1:9" x14ac:dyDescent="0.25">
      <c r="A1895" s="69"/>
      <c r="B1895" s="45"/>
      <c r="C1895" s="45"/>
      <c r="D1895" s="45"/>
      <c r="E1895" s="45"/>
      <c r="F1895" s="45"/>
      <c r="G1895" s="45"/>
      <c r="H1895" s="45"/>
      <c r="I1895" s="45"/>
    </row>
    <row r="1896" spans="1:9" x14ac:dyDescent="0.25">
      <c r="A1896" s="69"/>
      <c r="B1896" s="45"/>
      <c r="C1896" s="45"/>
      <c r="D1896" s="45"/>
      <c r="E1896" s="45"/>
      <c r="F1896" s="45"/>
      <c r="G1896" s="45"/>
      <c r="H1896" s="45"/>
      <c r="I1896" s="45"/>
    </row>
    <row r="1897" spans="1:9" x14ac:dyDescent="0.25">
      <c r="A1897" s="69"/>
      <c r="B1897" s="45"/>
      <c r="C1897" s="45"/>
      <c r="D1897" s="45"/>
      <c r="E1897" s="45"/>
      <c r="F1897" s="45"/>
      <c r="G1897" s="45"/>
      <c r="H1897" s="45"/>
      <c r="I1897" s="45"/>
    </row>
    <row r="1898" spans="1:9" x14ac:dyDescent="0.25">
      <c r="A1898" s="69"/>
      <c r="B1898" s="45"/>
      <c r="C1898" s="45"/>
      <c r="D1898" s="45"/>
      <c r="E1898" s="45"/>
      <c r="F1898" s="45"/>
      <c r="G1898" s="45"/>
      <c r="H1898" s="45"/>
      <c r="I1898" s="45"/>
    </row>
    <row r="1899" spans="1:9" x14ac:dyDescent="0.25">
      <c r="A1899" s="69"/>
      <c r="B1899" s="45"/>
      <c r="C1899" s="45"/>
      <c r="D1899" s="45"/>
      <c r="E1899" s="45"/>
      <c r="F1899" s="45"/>
      <c r="G1899" s="45"/>
      <c r="H1899" s="45"/>
      <c r="I1899" s="45"/>
    </row>
    <row r="1900" spans="1:9" x14ac:dyDescent="0.25">
      <c r="A1900" s="70"/>
      <c r="B1900" s="45"/>
      <c r="C1900" s="45"/>
      <c r="D1900" s="45"/>
      <c r="E1900" s="45"/>
      <c r="F1900" s="45"/>
      <c r="G1900" s="45"/>
      <c r="H1900" s="45"/>
      <c r="I1900" s="45"/>
    </row>
    <row r="1901" spans="1:9" x14ac:dyDescent="0.25">
      <c r="A1901" s="69"/>
      <c r="B1901" s="45"/>
      <c r="C1901" s="45"/>
      <c r="D1901" s="45"/>
      <c r="E1901" s="45"/>
      <c r="F1901" s="45"/>
      <c r="G1901" s="45"/>
      <c r="H1901" s="45"/>
      <c r="I1901" s="45"/>
    </row>
    <row r="1902" spans="1:9" x14ac:dyDescent="0.25">
      <c r="A1902" s="69"/>
      <c r="B1902" s="45"/>
      <c r="C1902" s="45"/>
      <c r="D1902" s="45"/>
      <c r="E1902" s="45"/>
      <c r="F1902" s="45"/>
      <c r="G1902" s="45"/>
      <c r="H1902" s="45"/>
      <c r="I1902" s="45"/>
    </row>
    <row r="1903" spans="1:9" x14ac:dyDescent="0.25">
      <c r="A1903" s="69"/>
      <c r="B1903" s="45"/>
      <c r="C1903" s="45"/>
      <c r="D1903" s="45"/>
      <c r="E1903" s="45"/>
      <c r="F1903" s="45"/>
      <c r="G1903" s="45"/>
      <c r="H1903" s="45"/>
      <c r="I1903" s="45"/>
    </row>
    <row r="1904" spans="1:9" x14ac:dyDescent="0.25">
      <c r="A1904" s="69"/>
      <c r="B1904" s="45"/>
      <c r="C1904" s="45"/>
      <c r="D1904" s="45"/>
      <c r="E1904" s="45"/>
      <c r="F1904" s="45"/>
      <c r="G1904" s="45"/>
      <c r="H1904" s="45"/>
      <c r="I1904" s="45"/>
    </row>
    <row r="1905" spans="1:9" x14ac:dyDescent="0.25">
      <c r="A1905" s="69"/>
      <c r="B1905" s="45"/>
      <c r="C1905" s="45"/>
      <c r="D1905" s="45"/>
      <c r="E1905" s="45"/>
      <c r="F1905" s="45"/>
      <c r="G1905" s="45"/>
      <c r="H1905" s="45"/>
      <c r="I1905" s="45"/>
    </row>
    <row r="1906" spans="1:9" x14ac:dyDescent="0.25">
      <c r="A1906" s="69"/>
      <c r="B1906" s="45"/>
      <c r="C1906" s="45"/>
      <c r="D1906" s="45"/>
      <c r="E1906" s="45"/>
      <c r="F1906" s="45"/>
      <c r="G1906" s="45"/>
      <c r="H1906" s="45"/>
      <c r="I1906" s="45"/>
    </row>
    <row r="1907" spans="1:9" x14ac:dyDescent="0.25">
      <c r="A1907" s="69"/>
      <c r="B1907" s="45"/>
      <c r="C1907" s="45"/>
      <c r="D1907" s="45"/>
      <c r="E1907" s="45"/>
      <c r="F1907" s="45"/>
      <c r="G1907" s="45"/>
      <c r="H1907" s="45"/>
      <c r="I1907" s="45"/>
    </row>
    <row r="1908" spans="1:9" x14ac:dyDescent="0.25">
      <c r="A1908" s="69"/>
      <c r="B1908" s="45"/>
      <c r="C1908" s="45"/>
      <c r="D1908" s="45"/>
      <c r="E1908" s="45"/>
      <c r="F1908" s="45"/>
      <c r="G1908" s="45"/>
      <c r="H1908" s="45"/>
      <c r="I1908" s="45"/>
    </row>
    <row r="1909" spans="1:9" x14ac:dyDescent="0.25">
      <c r="A1909" s="69"/>
      <c r="B1909" s="45"/>
      <c r="C1909" s="45"/>
      <c r="D1909" s="45"/>
      <c r="E1909" s="45"/>
      <c r="F1909" s="45"/>
      <c r="G1909" s="45"/>
      <c r="H1909" s="45"/>
      <c r="I1909" s="45"/>
    </row>
    <row r="1910" spans="1:9" x14ac:dyDescent="0.25">
      <c r="A1910" s="69"/>
      <c r="B1910" s="45"/>
      <c r="C1910" s="45"/>
      <c r="D1910" s="45"/>
      <c r="E1910" s="45"/>
      <c r="F1910" s="45"/>
      <c r="G1910" s="45"/>
      <c r="H1910" s="45"/>
      <c r="I1910" s="45"/>
    </row>
    <row r="1911" spans="1:9" x14ac:dyDescent="0.25">
      <c r="A1911" s="69"/>
      <c r="B1911" s="45"/>
      <c r="C1911" s="45"/>
      <c r="D1911" s="45"/>
      <c r="E1911" s="45"/>
      <c r="F1911" s="45"/>
      <c r="G1911" s="45"/>
      <c r="H1911" s="45"/>
      <c r="I1911" s="45"/>
    </row>
    <row r="1912" spans="1:9" x14ac:dyDescent="0.25">
      <c r="A1912" s="69"/>
      <c r="B1912" s="45"/>
      <c r="C1912" s="45"/>
      <c r="D1912" s="45"/>
      <c r="E1912" s="45"/>
      <c r="F1912" s="45"/>
      <c r="G1912" s="45"/>
      <c r="H1912" s="45"/>
      <c r="I1912" s="45"/>
    </row>
    <row r="1913" spans="1:9" x14ac:dyDescent="0.25">
      <c r="A1913" s="69"/>
      <c r="B1913" s="45"/>
      <c r="C1913" s="45"/>
      <c r="D1913" s="45"/>
      <c r="E1913" s="45"/>
      <c r="F1913" s="45"/>
      <c r="G1913" s="45"/>
      <c r="H1913" s="45"/>
      <c r="I1913" s="45"/>
    </row>
    <row r="1914" spans="1:9" x14ac:dyDescent="0.25">
      <c r="A1914" s="69"/>
      <c r="B1914" s="45"/>
      <c r="C1914" s="45"/>
      <c r="D1914" s="45"/>
      <c r="E1914" s="45"/>
      <c r="F1914" s="45"/>
      <c r="G1914" s="45"/>
      <c r="H1914" s="45"/>
      <c r="I1914" s="45"/>
    </row>
    <row r="1915" spans="1:9" x14ac:dyDescent="0.25">
      <c r="A1915" s="69"/>
      <c r="B1915" s="45"/>
      <c r="C1915" s="45"/>
      <c r="D1915" s="45"/>
      <c r="E1915" s="45"/>
      <c r="F1915" s="45"/>
      <c r="G1915" s="45"/>
      <c r="H1915" s="45"/>
      <c r="I1915" s="45"/>
    </row>
    <row r="1916" spans="1:9" x14ac:dyDescent="0.25">
      <c r="A1916" s="69"/>
      <c r="B1916" s="45"/>
      <c r="C1916" s="45"/>
      <c r="D1916" s="45"/>
      <c r="E1916" s="45"/>
      <c r="F1916" s="45"/>
      <c r="G1916" s="45"/>
      <c r="H1916" s="45"/>
      <c r="I1916" s="45"/>
    </row>
    <row r="1917" spans="1:9" x14ac:dyDescent="0.25">
      <c r="A1917" s="69"/>
      <c r="B1917" s="45"/>
      <c r="C1917" s="45"/>
      <c r="D1917" s="45"/>
      <c r="E1917" s="45"/>
      <c r="F1917" s="45"/>
      <c r="G1917" s="45"/>
      <c r="H1917" s="45"/>
      <c r="I1917" s="45"/>
    </row>
    <row r="1918" spans="1:9" x14ac:dyDescent="0.25">
      <c r="A1918" s="70"/>
      <c r="B1918" s="45"/>
      <c r="C1918" s="45"/>
      <c r="D1918" s="45"/>
      <c r="E1918" s="45"/>
      <c r="F1918" s="45"/>
      <c r="G1918" s="45"/>
      <c r="H1918" s="45"/>
      <c r="I1918" s="45"/>
    </row>
    <row r="1919" spans="1:9" x14ac:dyDescent="0.25">
      <c r="A1919" s="69"/>
      <c r="B1919" s="45"/>
      <c r="C1919" s="45"/>
      <c r="D1919" s="45"/>
      <c r="E1919" s="45"/>
      <c r="F1919" s="45"/>
      <c r="G1919" s="45"/>
      <c r="H1919" s="45"/>
      <c r="I1919" s="45"/>
    </row>
    <row r="1920" spans="1:9" x14ac:dyDescent="0.25">
      <c r="A1920" s="69"/>
      <c r="B1920" s="45"/>
      <c r="C1920" s="45"/>
      <c r="D1920" s="45"/>
      <c r="E1920" s="45"/>
      <c r="F1920" s="45"/>
      <c r="G1920" s="45"/>
      <c r="H1920" s="45"/>
      <c r="I1920" s="45"/>
    </row>
    <row r="1921" spans="1:9" x14ac:dyDescent="0.25">
      <c r="A1921" s="69"/>
      <c r="B1921" s="45"/>
      <c r="C1921" s="45"/>
      <c r="D1921" s="45"/>
      <c r="E1921" s="45"/>
      <c r="F1921" s="45"/>
      <c r="G1921" s="45"/>
      <c r="H1921" s="45"/>
      <c r="I1921" s="45"/>
    </row>
    <row r="1922" spans="1:9" x14ac:dyDescent="0.25">
      <c r="A1922" s="69"/>
      <c r="B1922" s="45"/>
      <c r="C1922" s="45"/>
      <c r="D1922" s="45"/>
      <c r="E1922" s="45"/>
      <c r="F1922" s="45"/>
      <c r="G1922" s="45"/>
      <c r="H1922" s="45"/>
      <c r="I1922" s="45"/>
    </row>
    <row r="1923" spans="1:9" x14ac:dyDescent="0.25">
      <c r="A1923" s="69"/>
      <c r="B1923" s="45"/>
      <c r="C1923" s="45"/>
      <c r="D1923" s="45"/>
      <c r="E1923" s="45"/>
      <c r="F1923" s="45"/>
      <c r="G1923" s="45"/>
      <c r="H1923" s="45"/>
      <c r="I1923" s="45"/>
    </row>
    <row r="1924" spans="1:9" x14ac:dyDescent="0.25">
      <c r="A1924" s="69"/>
      <c r="B1924" s="45"/>
      <c r="C1924" s="45"/>
      <c r="D1924" s="45"/>
      <c r="E1924" s="45"/>
      <c r="F1924" s="45"/>
      <c r="G1924" s="45"/>
      <c r="H1924" s="45"/>
      <c r="I1924" s="45"/>
    </row>
    <row r="1925" spans="1:9" x14ac:dyDescent="0.25">
      <c r="A1925" s="69"/>
      <c r="B1925" s="45"/>
      <c r="C1925" s="45"/>
      <c r="D1925" s="45"/>
      <c r="E1925" s="45"/>
      <c r="F1925" s="45"/>
      <c r="G1925" s="45"/>
      <c r="H1925" s="45"/>
      <c r="I1925" s="45"/>
    </row>
    <row r="1926" spans="1:9" x14ac:dyDescent="0.25">
      <c r="A1926" s="69"/>
      <c r="B1926" s="45"/>
      <c r="C1926" s="45"/>
      <c r="D1926" s="45"/>
      <c r="E1926" s="45"/>
      <c r="F1926" s="45"/>
      <c r="G1926" s="45"/>
      <c r="H1926" s="45"/>
      <c r="I1926" s="45"/>
    </row>
    <row r="1927" spans="1:9" x14ac:dyDescent="0.25">
      <c r="A1927" s="69"/>
      <c r="B1927" s="45"/>
      <c r="C1927" s="45"/>
      <c r="D1927" s="45"/>
      <c r="E1927" s="45"/>
      <c r="F1927" s="45"/>
      <c r="G1927" s="45"/>
      <c r="H1927" s="45"/>
      <c r="I1927" s="45"/>
    </row>
    <row r="1928" spans="1:9" x14ac:dyDescent="0.25">
      <c r="A1928" s="69"/>
      <c r="B1928" s="45"/>
      <c r="C1928" s="45"/>
      <c r="D1928" s="45"/>
      <c r="E1928" s="45"/>
      <c r="F1928" s="45"/>
      <c r="G1928" s="45"/>
      <c r="H1928" s="45"/>
      <c r="I1928" s="45"/>
    </row>
    <row r="1929" spans="1:9" x14ac:dyDescent="0.25">
      <c r="A1929" s="69"/>
      <c r="B1929" s="45"/>
      <c r="C1929" s="45"/>
      <c r="D1929" s="45"/>
      <c r="E1929" s="45"/>
      <c r="F1929" s="45"/>
      <c r="G1929" s="45"/>
      <c r="H1929" s="45"/>
      <c r="I1929" s="45"/>
    </row>
    <row r="1930" spans="1:9" x14ac:dyDescent="0.25">
      <c r="A1930" s="69"/>
      <c r="B1930" s="45"/>
      <c r="C1930" s="45"/>
      <c r="D1930" s="45"/>
      <c r="E1930" s="45"/>
      <c r="F1930" s="45"/>
      <c r="G1930" s="45"/>
      <c r="H1930" s="45"/>
      <c r="I1930" s="45"/>
    </row>
    <row r="1931" spans="1:9" x14ac:dyDescent="0.25">
      <c r="A1931" s="69"/>
      <c r="B1931" s="45"/>
      <c r="C1931" s="45"/>
      <c r="D1931" s="45"/>
      <c r="E1931" s="45"/>
      <c r="F1931" s="45"/>
      <c r="G1931" s="45"/>
      <c r="H1931" s="45"/>
      <c r="I1931" s="45"/>
    </row>
    <row r="1932" spans="1:9" x14ac:dyDescent="0.25">
      <c r="A1932" s="69"/>
      <c r="B1932" s="45"/>
      <c r="C1932" s="45"/>
      <c r="D1932" s="45"/>
      <c r="E1932" s="45"/>
      <c r="F1932" s="45"/>
      <c r="G1932" s="45"/>
      <c r="H1932" s="45"/>
      <c r="I1932" s="45"/>
    </row>
    <row r="1933" spans="1:9" x14ac:dyDescent="0.25">
      <c r="A1933" s="69"/>
      <c r="B1933" s="45"/>
      <c r="C1933" s="45"/>
      <c r="D1933" s="45"/>
      <c r="E1933" s="45"/>
      <c r="F1933" s="45"/>
      <c r="G1933" s="45"/>
      <c r="H1933" s="45"/>
      <c r="I1933" s="45"/>
    </row>
    <row r="1934" spans="1:9" x14ac:dyDescent="0.25">
      <c r="A1934" s="69"/>
      <c r="B1934" s="45"/>
      <c r="C1934" s="45"/>
      <c r="D1934" s="45"/>
      <c r="E1934" s="45"/>
      <c r="F1934" s="45"/>
      <c r="G1934" s="45"/>
      <c r="H1934" s="45"/>
      <c r="I1934" s="45"/>
    </row>
    <row r="1935" spans="1:9" x14ac:dyDescent="0.25">
      <c r="A1935" s="69"/>
      <c r="B1935" s="45"/>
      <c r="C1935" s="45"/>
      <c r="D1935" s="45"/>
      <c r="E1935" s="45"/>
      <c r="F1935" s="45"/>
      <c r="G1935" s="45"/>
      <c r="H1935" s="45"/>
      <c r="I1935" s="45"/>
    </row>
    <row r="1936" spans="1:9" x14ac:dyDescent="0.25">
      <c r="A1936" s="70"/>
      <c r="B1936" s="45"/>
      <c r="C1936" s="45"/>
      <c r="D1936" s="45"/>
      <c r="E1936" s="45"/>
      <c r="F1936" s="45"/>
      <c r="G1936" s="45"/>
      <c r="H1936" s="45"/>
      <c r="I1936" s="45"/>
    </row>
    <row r="1937" spans="1:9" x14ac:dyDescent="0.25">
      <c r="A1937" s="69"/>
      <c r="B1937" s="45"/>
      <c r="C1937" s="45"/>
      <c r="D1937" s="45"/>
      <c r="E1937" s="45"/>
      <c r="F1937" s="45"/>
      <c r="G1937" s="45"/>
      <c r="H1937" s="45"/>
      <c r="I1937" s="45"/>
    </row>
    <row r="1938" spans="1:9" x14ac:dyDescent="0.25">
      <c r="A1938" s="69"/>
      <c r="B1938" s="45"/>
      <c r="C1938" s="45"/>
      <c r="D1938" s="45"/>
      <c r="E1938" s="45"/>
      <c r="F1938" s="45"/>
      <c r="G1938" s="45"/>
      <c r="H1938" s="45"/>
      <c r="I1938" s="45"/>
    </row>
    <row r="1939" spans="1:9" x14ac:dyDescent="0.25">
      <c r="A1939" s="69"/>
      <c r="B1939" s="45"/>
      <c r="C1939" s="45"/>
      <c r="D1939" s="45"/>
      <c r="E1939" s="45"/>
      <c r="F1939" s="45"/>
      <c r="G1939" s="45"/>
      <c r="H1939" s="45"/>
      <c r="I1939" s="45"/>
    </row>
    <row r="1940" spans="1:9" x14ac:dyDescent="0.25">
      <c r="A1940" s="69"/>
      <c r="B1940" s="45"/>
      <c r="C1940" s="45"/>
      <c r="D1940" s="45"/>
      <c r="E1940" s="45"/>
      <c r="F1940" s="45"/>
      <c r="G1940" s="45"/>
      <c r="H1940" s="45"/>
      <c r="I1940" s="45"/>
    </row>
    <row r="1941" spans="1:9" x14ac:dyDescent="0.25">
      <c r="A1941" s="69"/>
      <c r="B1941" s="45"/>
      <c r="C1941" s="45"/>
      <c r="D1941" s="45"/>
      <c r="E1941" s="45"/>
      <c r="F1941" s="45"/>
      <c r="G1941" s="45"/>
      <c r="H1941" s="45"/>
      <c r="I1941" s="45"/>
    </row>
    <row r="1942" spans="1:9" x14ac:dyDescent="0.25">
      <c r="A1942" s="69"/>
      <c r="B1942" s="45"/>
      <c r="C1942" s="45"/>
      <c r="D1942" s="45"/>
      <c r="E1942" s="45"/>
      <c r="F1942" s="45"/>
      <c r="G1942" s="45"/>
      <c r="H1942" s="45"/>
      <c r="I1942" s="45"/>
    </row>
    <row r="1943" spans="1:9" x14ac:dyDescent="0.25">
      <c r="A1943" s="69"/>
      <c r="B1943" s="45"/>
      <c r="C1943" s="45"/>
      <c r="D1943" s="45"/>
      <c r="E1943" s="45"/>
      <c r="F1943" s="45"/>
      <c r="G1943" s="45"/>
      <c r="H1943" s="45"/>
      <c r="I1943" s="45"/>
    </row>
    <row r="1944" spans="1:9" x14ac:dyDescent="0.25">
      <c r="A1944" s="69"/>
      <c r="B1944" s="45"/>
      <c r="C1944" s="45"/>
      <c r="D1944" s="45"/>
      <c r="E1944" s="45"/>
      <c r="F1944" s="45"/>
      <c r="G1944" s="45"/>
      <c r="H1944" s="45"/>
      <c r="I1944" s="45"/>
    </row>
    <row r="1945" spans="1:9" x14ac:dyDescent="0.25">
      <c r="A1945" s="69"/>
      <c r="B1945" s="45"/>
      <c r="C1945" s="45"/>
      <c r="D1945" s="45"/>
      <c r="E1945" s="45"/>
      <c r="F1945" s="45"/>
      <c r="G1945" s="45"/>
      <c r="H1945" s="45"/>
      <c r="I1945" s="45"/>
    </row>
    <row r="1946" spans="1:9" x14ac:dyDescent="0.25">
      <c r="A1946" s="69"/>
      <c r="B1946" s="45"/>
      <c r="C1946" s="45"/>
      <c r="D1946" s="45"/>
      <c r="E1946" s="45"/>
      <c r="F1946" s="45"/>
      <c r="G1946" s="45"/>
      <c r="H1946" s="45"/>
      <c r="I1946" s="45"/>
    </row>
    <row r="1947" spans="1:9" x14ac:dyDescent="0.25">
      <c r="A1947" s="69"/>
      <c r="B1947" s="45"/>
      <c r="C1947" s="45"/>
      <c r="D1947" s="45"/>
      <c r="E1947" s="45"/>
      <c r="F1947" s="45"/>
      <c r="G1947" s="45"/>
      <c r="H1947" s="45"/>
      <c r="I1947" s="45"/>
    </row>
    <row r="1948" spans="1:9" x14ac:dyDescent="0.25">
      <c r="A1948" s="69"/>
      <c r="B1948" s="45"/>
      <c r="C1948" s="45"/>
      <c r="D1948" s="45"/>
      <c r="E1948" s="45"/>
      <c r="F1948" s="45"/>
      <c r="G1948" s="45"/>
      <c r="H1948" s="45"/>
      <c r="I1948" s="45"/>
    </row>
    <row r="1949" spans="1:9" x14ac:dyDescent="0.25">
      <c r="A1949" s="69"/>
      <c r="B1949" s="45"/>
      <c r="C1949" s="45"/>
      <c r="D1949" s="45"/>
      <c r="E1949" s="45"/>
      <c r="F1949" s="45"/>
      <c r="G1949" s="45"/>
      <c r="H1949" s="45"/>
      <c r="I1949" s="45"/>
    </row>
    <row r="1950" spans="1:9" x14ac:dyDescent="0.25">
      <c r="A1950" s="69"/>
      <c r="B1950" s="45"/>
      <c r="C1950" s="45"/>
      <c r="D1950" s="45"/>
      <c r="E1950" s="45"/>
      <c r="F1950" s="45"/>
      <c r="G1950" s="45"/>
      <c r="H1950" s="45"/>
      <c r="I1950" s="45"/>
    </row>
    <row r="1951" spans="1:9" x14ac:dyDescent="0.25">
      <c r="A1951" s="69"/>
      <c r="B1951" s="45"/>
      <c r="C1951" s="45"/>
      <c r="D1951" s="45"/>
      <c r="E1951" s="45"/>
      <c r="F1951" s="45"/>
      <c r="G1951" s="45"/>
      <c r="H1951" s="45"/>
      <c r="I1951" s="45"/>
    </row>
    <row r="1952" spans="1:9" x14ac:dyDescent="0.25">
      <c r="A1952" s="69"/>
      <c r="B1952" s="45"/>
      <c r="C1952" s="45"/>
      <c r="D1952" s="45"/>
      <c r="E1952" s="45"/>
      <c r="F1952" s="45"/>
      <c r="G1952" s="45"/>
      <c r="H1952" s="45"/>
      <c r="I1952" s="45"/>
    </row>
    <row r="1953" spans="1:9" x14ac:dyDescent="0.25">
      <c r="A1953" s="69"/>
      <c r="B1953" s="45"/>
      <c r="C1953" s="45"/>
      <c r="D1953" s="45"/>
      <c r="E1953" s="45"/>
      <c r="F1953" s="45"/>
      <c r="G1953" s="45"/>
      <c r="H1953" s="45"/>
      <c r="I1953" s="45"/>
    </row>
    <row r="1954" spans="1:9" x14ac:dyDescent="0.25">
      <c r="A1954" s="70"/>
      <c r="B1954" s="45"/>
      <c r="C1954" s="45"/>
      <c r="D1954" s="45"/>
      <c r="E1954" s="45"/>
      <c r="F1954" s="45"/>
      <c r="G1954" s="45"/>
      <c r="H1954" s="45"/>
      <c r="I1954" s="45"/>
    </row>
    <row r="1955" spans="1:9" x14ac:dyDescent="0.25">
      <c r="A1955" s="69"/>
      <c r="B1955" s="45"/>
      <c r="C1955" s="45"/>
      <c r="D1955" s="45"/>
      <c r="E1955" s="45"/>
      <c r="F1955" s="45"/>
      <c r="G1955" s="45"/>
      <c r="H1955" s="45"/>
      <c r="I1955" s="45"/>
    </row>
    <row r="1956" spans="1:9" x14ac:dyDescent="0.25">
      <c r="A1956" s="69"/>
      <c r="B1956" s="45"/>
      <c r="C1956" s="45"/>
      <c r="D1956" s="45"/>
      <c r="E1956" s="45"/>
      <c r="F1956" s="45"/>
      <c r="G1956" s="45"/>
      <c r="H1956" s="45"/>
      <c r="I1956" s="45"/>
    </row>
    <row r="1957" spans="1:9" x14ac:dyDescent="0.25">
      <c r="A1957" s="69"/>
      <c r="B1957" s="45"/>
      <c r="C1957" s="45"/>
      <c r="D1957" s="45"/>
      <c r="E1957" s="45"/>
      <c r="F1957" s="45"/>
      <c r="G1957" s="45"/>
      <c r="H1957" s="45"/>
      <c r="I1957" s="45"/>
    </row>
    <row r="1958" spans="1:9" x14ac:dyDescent="0.25">
      <c r="A1958" s="69"/>
      <c r="B1958" s="45"/>
      <c r="C1958" s="45"/>
      <c r="D1958" s="45"/>
      <c r="E1958" s="45"/>
      <c r="F1958" s="45"/>
      <c r="G1958" s="45"/>
      <c r="H1958" s="45"/>
      <c r="I1958" s="45"/>
    </row>
    <row r="1959" spans="1:9" x14ac:dyDescent="0.25">
      <c r="A1959" s="69"/>
      <c r="B1959" s="45"/>
      <c r="C1959" s="45"/>
      <c r="D1959" s="45"/>
      <c r="E1959" s="45"/>
      <c r="F1959" s="45"/>
      <c r="G1959" s="45"/>
      <c r="H1959" s="45"/>
      <c r="I1959" s="45"/>
    </row>
    <row r="1960" spans="1:9" x14ac:dyDescent="0.25">
      <c r="A1960" s="69"/>
      <c r="B1960" s="45"/>
      <c r="C1960" s="45"/>
      <c r="D1960" s="45"/>
      <c r="E1960" s="45"/>
      <c r="F1960" s="45"/>
      <c r="G1960" s="45"/>
      <c r="H1960" s="45"/>
      <c r="I1960" s="45"/>
    </row>
    <row r="1961" spans="1:9" x14ac:dyDescent="0.25">
      <c r="A1961" s="69"/>
      <c r="B1961" s="45"/>
      <c r="C1961" s="45"/>
      <c r="D1961" s="45"/>
      <c r="E1961" s="45"/>
      <c r="F1961" s="45"/>
      <c r="G1961" s="45"/>
      <c r="H1961" s="45"/>
      <c r="I1961" s="45"/>
    </row>
    <row r="1962" spans="1:9" x14ac:dyDescent="0.25">
      <c r="A1962" s="69"/>
      <c r="B1962" s="45"/>
      <c r="C1962" s="45"/>
      <c r="D1962" s="45"/>
      <c r="E1962" s="45"/>
      <c r="F1962" s="45"/>
      <c r="G1962" s="45"/>
      <c r="H1962" s="45"/>
      <c r="I1962" s="45"/>
    </row>
    <row r="1963" spans="1:9" x14ac:dyDescent="0.25">
      <c r="A1963" s="69"/>
      <c r="B1963" s="45"/>
      <c r="C1963" s="45"/>
      <c r="D1963" s="45"/>
      <c r="E1963" s="45"/>
      <c r="F1963" s="45"/>
      <c r="G1963" s="45"/>
      <c r="H1963" s="45"/>
      <c r="I1963" s="45"/>
    </row>
    <row r="1964" spans="1:9" x14ac:dyDescent="0.25">
      <c r="A1964" s="69"/>
      <c r="B1964" s="45"/>
      <c r="C1964" s="45"/>
      <c r="D1964" s="45"/>
      <c r="E1964" s="45"/>
      <c r="F1964" s="45"/>
      <c r="G1964" s="45"/>
      <c r="H1964" s="45"/>
      <c r="I1964" s="45"/>
    </row>
    <row r="1965" spans="1:9" x14ac:dyDescent="0.25">
      <c r="A1965" s="69"/>
      <c r="B1965" s="45"/>
      <c r="C1965" s="45"/>
      <c r="D1965" s="45"/>
      <c r="E1965" s="45"/>
      <c r="F1965" s="45"/>
      <c r="G1965" s="45"/>
      <c r="H1965" s="45"/>
      <c r="I1965" s="45"/>
    </row>
    <row r="1966" spans="1:9" x14ac:dyDescent="0.25">
      <c r="A1966" s="69"/>
      <c r="B1966" s="45"/>
      <c r="C1966" s="45"/>
      <c r="D1966" s="45"/>
      <c r="E1966" s="45"/>
      <c r="F1966" s="45"/>
      <c r="G1966" s="45"/>
      <c r="H1966" s="45"/>
      <c r="I1966" s="45"/>
    </row>
    <row r="1967" spans="1:9" x14ac:dyDescent="0.25">
      <c r="A1967" s="69"/>
      <c r="B1967" s="45"/>
      <c r="C1967" s="45"/>
      <c r="D1967" s="45"/>
      <c r="E1967" s="45"/>
      <c r="F1967" s="45"/>
      <c r="G1967" s="45"/>
      <c r="H1967" s="45"/>
      <c r="I1967" s="45"/>
    </row>
    <row r="1968" spans="1:9" x14ac:dyDescent="0.25">
      <c r="A1968" s="69"/>
      <c r="B1968" s="45"/>
      <c r="C1968" s="45"/>
      <c r="D1968" s="45"/>
      <c r="E1968" s="45"/>
      <c r="F1968" s="45"/>
      <c r="G1968" s="45"/>
      <c r="H1968" s="45"/>
      <c r="I1968" s="45"/>
    </row>
    <row r="1969" spans="1:9" x14ac:dyDescent="0.25">
      <c r="A1969" s="69"/>
      <c r="B1969" s="45"/>
      <c r="C1969" s="45"/>
      <c r="D1969" s="45"/>
      <c r="E1969" s="45"/>
      <c r="F1969" s="45"/>
      <c r="G1969" s="45"/>
      <c r="H1969" s="45"/>
      <c r="I1969" s="45"/>
    </row>
    <row r="1970" spans="1:9" x14ac:dyDescent="0.25">
      <c r="A1970" s="69"/>
      <c r="B1970" s="45"/>
      <c r="C1970" s="45"/>
      <c r="D1970" s="45"/>
      <c r="E1970" s="45"/>
      <c r="F1970" s="45"/>
      <c r="G1970" s="45"/>
      <c r="H1970" s="45"/>
      <c r="I1970" s="45"/>
    </row>
    <row r="1971" spans="1:9" x14ac:dyDescent="0.25">
      <c r="A1971" s="69"/>
      <c r="B1971" s="45"/>
      <c r="C1971" s="45"/>
      <c r="D1971" s="45"/>
      <c r="E1971" s="45"/>
      <c r="F1971" s="45"/>
      <c r="G1971" s="45"/>
      <c r="H1971" s="45"/>
      <c r="I1971" s="45"/>
    </row>
    <row r="1972" spans="1:9" x14ac:dyDescent="0.25">
      <c r="A1972" s="70"/>
      <c r="B1972" s="45"/>
      <c r="C1972" s="45"/>
      <c r="D1972" s="45"/>
      <c r="E1972" s="45"/>
      <c r="F1972" s="45"/>
      <c r="G1972" s="45"/>
      <c r="H1972" s="45"/>
      <c r="I1972" s="45"/>
    </row>
    <row r="1973" spans="1:9" x14ac:dyDescent="0.25">
      <c r="A1973" s="69"/>
      <c r="B1973" s="45"/>
      <c r="C1973" s="45"/>
      <c r="D1973" s="45"/>
      <c r="E1973" s="45"/>
      <c r="F1973" s="45"/>
      <c r="G1973" s="45"/>
      <c r="H1973" s="45"/>
      <c r="I1973" s="45"/>
    </row>
    <row r="1974" spans="1:9" x14ac:dyDescent="0.25">
      <c r="A1974" s="69"/>
      <c r="B1974" s="45"/>
      <c r="C1974" s="45"/>
      <c r="D1974" s="45"/>
      <c r="E1974" s="45"/>
      <c r="F1974" s="45"/>
      <c r="G1974" s="45"/>
      <c r="H1974" s="45"/>
      <c r="I1974" s="45"/>
    </row>
    <row r="1975" spans="1:9" x14ac:dyDescent="0.25">
      <c r="A1975" s="69"/>
      <c r="B1975" s="45"/>
      <c r="C1975" s="45"/>
      <c r="D1975" s="45"/>
      <c r="E1975" s="45"/>
      <c r="F1975" s="45"/>
      <c r="G1975" s="45"/>
      <c r="H1975" s="45"/>
      <c r="I1975" s="45"/>
    </row>
    <row r="1976" spans="1:9" x14ac:dyDescent="0.25">
      <c r="A1976" s="69"/>
      <c r="B1976" s="45"/>
      <c r="C1976" s="45"/>
      <c r="D1976" s="45"/>
      <c r="E1976" s="45"/>
      <c r="F1976" s="45"/>
      <c r="G1976" s="45"/>
      <c r="H1976" s="45"/>
      <c r="I1976" s="45"/>
    </row>
    <row r="1977" spans="1:9" x14ac:dyDescent="0.25">
      <c r="A1977" s="69"/>
      <c r="B1977" s="45"/>
      <c r="C1977" s="45"/>
      <c r="D1977" s="45"/>
      <c r="E1977" s="45"/>
      <c r="F1977" s="45"/>
      <c r="G1977" s="45"/>
      <c r="H1977" s="45"/>
      <c r="I1977" s="45"/>
    </row>
    <row r="1978" spans="1:9" x14ac:dyDescent="0.25">
      <c r="A1978" s="69"/>
      <c r="B1978" s="45"/>
      <c r="C1978" s="45"/>
      <c r="D1978" s="45"/>
      <c r="E1978" s="45"/>
      <c r="F1978" s="45"/>
      <c r="G1978" s="45"/>
      <c r="H1978" s="45"/>
      <c r="I1978" s="45"/>
    </row>
    <row r="1979" spans="1:9" x14ac:dyDescent="0.25">
      <c r="A1979" s="69"/>
      <c r="B1979" s="45"/>
      <c r="C1979" s="45"/>
      <c r="D1979" s="45"/>
      <c r="E1979" s="45"/>
      <c r="F1979" s="45"/>
      <c r="G1979" s="45"/>
      <c r="H1979" s="45"/>
      <c r="I1979" s="45"/>
    </row>
    <row r="1980" spans="1:9" x14ac:dyDescent="0.25">
      <c r="A1980" s="69"/>
      <c r="B1980" s="45"/>
      <c r="C1980" s="45"/>
      <c r="D1980" s="45"/>
      <c r="E1980" s="45"/>
      <c r="F1980" s="45"/>
      <c r="G1980" s="45"/>
      <c r="H1980" s="45"/>
      <c r="I1980" s="45"/>
    </row>
    <row r="1981" spans="1:9" x14ac:dyDescent="0.25">
      <c r="A1981" s="69"/>
      <c r="B1981" s="45"/>
      <c r="C1981" s="45"/>
      <c r="D1981" s="45"/>
      <c r="E1981" s="45"/>
      <c r="F1981" s="45"/>
      <c r="G1981" s="45"/>
      <c r="H1981" s="45"/>
      <c r="I1981" s="45"/>
    </row>
    <row r="1982" spans="1:9" x14ac:dyDescent="0.25">
      <c r="A1982" s="69"/>
      <c r="B1982" s="45"/>
      <c r="C1982" s="45"/>
      <c r="D1982" s="45"/>
      <c r="E1982" s="45"/>
      <c r="F1982" s="45"/>
      <c r="G1982" s="45"/>
      <c r="H1982" s="45"/>
      <c r="I1982" s="45"/>
    </row>
    <row r="1983" spans="1:9" x14ac:dyDescent="0.25">
      <c r="A1983" s="69"/>
      <c r="B1983" s="45"/>
      <c r="C1983" s="45"/>
      <c r="D1983" s="45"/>
      <c r="E1983" s="45"/>
      <c r="F1983" s="45"/>
      <c r="G1983" s="45"/>
      <c r="H1983" s="45"/>
      <c r="I1983" s="45"/>
    </row>
    <row r="1984" spans="1:9" x14ac:dyDescent="0.25">
      <c r="A1984" s="69"/>
      <c r="B1984" s="45"/>
      <c r="C1984" s="45"/>
      <c r="D1984" s="45"/>
      <c r="E1984" s="45"/>
      <c r="F1984" s="45"/>
      <c r="G1984" s="45"/>
      <c r="H1984" s="45"/>
      <c r="I1984" s="45"/>
    </row>
    <row r="1985" spans="1:9" x14ac:dyDescent="0.25">
      <c r="A1985" s="69"/>
      <c r="B1985" s="45"/>
      <c r="C1985" s="45"/>
      <c r="D1985" s="45"/>
      <c r="E1985" s="45"/>
      <c r="F1985" s="45"/>
      <c r="G1985" s="45"/>
      <c r="H1985" s="45"/>
      <c r="I1985" s="45"/>
    </row>
    <row r="1986" spans="1:9" x14ac:dyDescent="0.25">
      <c r="A1986" s="69"/>
      <c r="B1986" s="45"/>
      <c r="C1986" s="45"/>
      <c r="D1986" s="45"/>
      <c r="E1986" s="45"/>
      <c r="F1986" s="45"/>
      <c r="G1986" s="45"/>
      <c r="H1986" s="45"/>
      <c r="I1986" s="45"/>
    </row>
    <row r="1987" spans="1:9" x14ac:dyDescent="0.25">
      <c r="A1987" s="69"/>
      <c r="B1987" s="45"/>
      <c r="C1987" s="45"/>
      <c r="D1987" s="45"/>
      <c r="E1987" s="45"/>
      <c r="F1987" s="45"/>
      <c r="G1987" s="45"/>
      <c r="H1987" s="45"/>
      <c r="I1987" s="45"/>
    </row>
    <row r="1988" spans="1:9" x14ac:dyDescent="0.25">
      <c r="A1988" s="69"/>
      <c r="B1988" s="45"/>
      <c r="C1988" s="45"/>
      <c r="D1988" s="45"/>
      <c r="E1988" s="45"/>
      <c r="F1988" s="45"/>
      <c r="G1988" s="45"/>
      <c r="H1988" s="45"/>
      <c r="I1988" s="45"/>
    </row>
    <row r="1989" spans="1:9" x14ac:dyDescent="0.25">
      <c r="A1989" s="69"/>
      <c r="B1989" s="45"/>
      <c r="C1989" s="45"/>
      <c r="D1989" s="45"/>
      <c r="E1989" s="45"/>
      <c r="F1989" s="45"/>
      <c r="G1989" s="45"/>
      <c r="H1989" s="45"/>
      <c r="I1989" s="45"/>
    </row>
    <row r="1990" spans="1:9" x14ac:dyDescent="0.25">
      <c r="A1990" s="70"/>
      <c r="B1990" s="45"/>
      <c r="C1990" s="45"/>
      <c r="D1990" s="45"/>
      <c r="E1990" s="45"/>
      <c r="F1990" s="45"/>
      <c r="G1990" s="45"/>
      <c r="H1990" s="45"/>
      <c r="I1990" s="45"/>
    </row>
    <row r="1991" spans="1:9" x14ac:dyDescent="0.25">
      <c r="A1991" s="69"/>
      <c r="B1991" s="45"/>
      <c r="C1991" s="45"/>
      <c r="D1991" s="45"/>
      <c r="E1991" s="45"/>
      <c r="F1991" s="45"/>
      <c r="G1991" s="45"/>
      <c r="H1991" s="45"/>
      <c r="I1991" s="45"/>
    </row>
    <row r="1992" spans="1:9" x14ac:dyDescent="0.25">
      <c r="A1992" s="69"/>
      <c r="B1992" s="45"/>
      <c r="C1992" s="45"/>
      <c r="D1992" s="45"/>
      <c r="E1992" s="45"/>
      <c r="F1992" s="45"/>
      <c r="G1992" s="45"/>
      <c r="H1992" s="45"/>
      <c r="I1992" s="45"/>
    </row>
    <row r="1993" spans="1:9" x14ac:dyDescent="0.25">
      <c r="A1993" s="69"/>
      <c r="B1993" s="45"/>
      <c r="C1993" s="45"/>
      <c r="D1993" s="45"/>
      <c r="E1993" s="45"/>
      <c r="F1993" s="45"/>
      <c r="G1993" s="45"/>
      <c r="H1993" s="45"/>
      <c r="I1993" s="45"/>
    </row>
    <row r="1994" spans="1:9" x14ac:dyDescent="0.25">
      <c r="A1994" s="69"/>
      <c r="B1994" s="45"/>
      <c r="C1994" s="45"/>
      <c r="D1994" s="45"/>
      <c r="E1994" s="45"/>
      <c r="F1994" s="45"/>
      <c r="G1994" s="45"/>
      <c r="H1994" s="45"/>
      <c r="I1994" s="45"/>
    </row>
    <row r="1995" spans="1:9" x14ac:dyDescent="0.25">
      <c r="A1995" s="69"/>
      <c r="B1995" s="45"/>
      <c r="C1995" s="45"/>
      <c r="D1995" s="45"/>
      <c r="E1995" s="45"/>
      <c r="F1995" s="45"/>
      <c r="G1995" s="45"/>
      <c r="H1995" s="45"/>
      <c r="I1995" s="45"/>
    </row>
    <row r="1996" spans="1:9" x14ac:dyDescent="0.25">
      <c r="A1996" s="69"/>
      <c r="B1996" s="45"/>
      <c r="C1996" s="45"/>
      <c r="D1996" s="45"/>
      <c r="E1996" s="45"/>
      <c r="F1996" s="45"/>
      <c r="G1996" s="45"/>
      <c r="H1996" s="45"/>
      <c r="I1996" s="45"/>
    </row>
    <row r="1997" spans="1:9" x14ac:dyDescent="0.25">
      <c r="A1997" s="69"/>
      <c r="B1997" s="45"/>
      <c r="C1997" s="45"/>
      <c r="D1997" s="45"/>
      <c r="E1997" s="45"/>
      <c r="F1997" s="45"/>
      <c r="G1997" s="45"/>
      <c r="H1997" s="45"/>
      <c r="I1997" s="45"/>
    </row>
    <row r="1998" spans="1:9" x14ac:dyDescent="0.25">
      <c r="A1998" s="69"/>
      <c r="B1998" s="45"/>
      <c r="C1998" s="45"/>
      <c r="D1998" s="45"/>
      <c r="E1998" s="45"/>
      <c r="F1998" s="45"/>
      <c r="G1998" s="45"/>
      <c r="H1998" s="45"/>
      <c r="I1998" s="45"/>
    </row>
    <row r="1999" spans="1:9" x14ac:dyDescent="0.25">
      <c r="A1999" s="69"/>
      <c r="B1999" s="45"/>
      <c r="C1999" s="45"/>
      <c r="D1999" s="45"/>
      <c r="E1999" s="45"/>
      <c r="F1999" s="45"/>
      <c r="G1999" s="45"/>
      <c r="H1999" s="45"/>
      <c r="I1999" s="45"/>
    </row>
    <row r="2000" spans="1:9" x14ac:dyDescent="0.25">
      <c r="A2000" s="69"/>
      <c r="B2000" s="45"/>
      <c r="C2000" s="45"/>
      <c r="D2000" s="45"/>
      <c r="E2000" s="45"/>
      <c r="F2000" s="45"/>
      <c r="G2000" s="45"/>
      <c r="H2000" s="45"/>
      <c r="I2000" s="45"/>
    </row>
    <row r="2001" spans="1:9" x14ac:dyDescent="0.25">
      <c r="A2001" s="69"/>
      <c r="B2001" s="45"/>
      <c r="C2001" s="45"/>
      <c r="D2001" s="45"/>
      <c r="E2001" s="45"/>
      <c r="F2001" s="45"/>
      <c r="G2001" s="45"/>
      <c r="H2001" s="45"/>
      <c r="I2001" s="45"/>
    </row>
    <row r="2002" spans="1:9" x14ac:dyDescent="0.25">
      <c r="A2002" s="69"/>
      <c r="B2002" s="45"/>
      <c r="C2002" s="45"/>
      <c r="D2002" s="45"/>
      <c r="E2002" s="45"/>
      <c r="F2002" s="45"/>
      <c r="G2002" s="45"/>
      <c r="H2002" s="45"/>
      <c r="I2002" s="45"/>
    </row>
    <row r="2003" spans="1:9" x14ac:dyDescent="0.25">
      <c r="A2003" s="69"/>
      <c r="B2003" s="45"/>
      <c r="C2003" s="45"/>
      <c r="D2003" s="45"/>
      <c r="E2003" s="45"/>
      <c r="F2003" s="45"/>
      <c r="G2003" s="45"/>
      <c r="H2003" s="45"/>
      <c r="I2003" s="45"/>
    </row>
    <row r="2004" spans="1:9" x14ac:dyDescent="0.25">
      <c r="A2004" s="69"/>
      <c r="B2004" s="45"/>
      <c r="C2004" s="45"/>
      <c r="D2004" s="45"/>
      <c r="E2004" s="45"/>
      <c r="F2004" s="45"/>
      <c r="G2004" s="45"/>
      <c r="H2004" s="45"/>
      <c r="I2004" s="45"/>
    </row>
    <row r="2005" spans="1:9" x14ac:dyDescent="0.25">
      <c r="A2005" s="69"/>
      <c r="B2005" s="45"/>
      <c r="C2005" s="45"/>
      <c r="D2005" s="45"/>
      <c r="E2005" s="45"/>
      <c r="F2005" s="45"/>
      <c r="G2005" s="45"/>
      <c r="H2005" s="45"/>
      <c r="I2005" s="45"/>
    </row>
    <row r="2006" spans="1:9" x14ac:dyDescent="0.25">
      <c r="A2006" s="69"/>
      <c r="B2006" s="45"/>
      <c r="C2006" s="45"/>
      <c r="D2006" s="45"/>
      <c r="E2006" s="45"/>
      <c r="F2006" s="45"/>
      <c r="G2006" s="45"/>
      <c r="H2006" s="45"/>
      <c r="I2006" s="45"/>
    </row>
    <row r="2007" spans="1:9" x14ac:dyDescent="0.25">
      <c r="A2007" s="69"/>
      <c r="B2007" s="45"/>
      <c r="C2007" s="45"/>
      <c r="D2007" s="45"/>
      <c r="E2007" s="45"/>
      <c r="F2007" s="45"/>
      <c r="G2007" s="45"/>
      <c r="H2007" s="45"/>
      <c r="I2007" s="45"/>
    </row>
    <row r="2008" spans="1:9" x14ac:dyDescent="0.25">
      <c r="A2008" s="70"/>
      <c r="B2008" s="45"/>
      <c r="C2008" s="45"/>
      <c r="D2008" s="45"/>
      <c r="E2008" s="45"/>
      <c r="F2008" s="45"/>
      <c r="G2008" s="45"/>
      <c r="H2008" s="45"/>
      <c r="I2008" s="45"/>
    </row>
    <row r="2009" spans="1:9" x14ac:dyDescent="0.25">
      <c r="A2009" s="69"/>
      <c r="B2009" s="45"/>
      <c r="C2009" s="45"/>
      <c r="D2009" s="45"/>
      <c r="E2009" s="45"/>
      <c r="F2009" s="45"/>
      <c r="G2009" s="45"/>
      <c r="H2009" s="45"/>
      <c r="I2009" s="45"/>
    </row>
    <row r="2010" spans="1:9" x14ac:dyDescent="0.25">
      <c r="A2010" s="69"/>
      <c r="B2010" s="45"/>
      <c r="C2010" s="45"/>
      <c r="D2010" s="45"/>
      <c r="E2010" s="45"/>
      <c r="F2010" s="45"/>
      <c r="G2010" s="45"/>
      <c r="H2010" s="45"/>
      <c r="I2010" s="45"/>
    </row>
    <row r="2011" spans="1:9" x14ac:dyDescent="0.25">
      <c r="A2011" s="69"/>
      <c r="B2011" s="45"/>
      <c r="C2011" s="45"/>
      <c r="D2011" s="45"/>
      <c r="E2011" s="45"/>
      <c r="F2011" s="45"/>
      <c r="G2011" s="45"/>
      <c r="H2011" s="45"/>
      <c r="I2011" s="45"/>
    </row>
    <row r="2012" spans="1:9" x14ac:dyDescent="0.25">
      <c r="A2012" s="69"/>
      <c r="B2012" s="45"/>
      <c r="C2012" s="45"/>
      <c r="D2012" s="45"/>
      <c r="E2012" s="45"/>
      <c r="F2012" s="45"/>
      <c r="G2012" s="45"/>
      <c r="H2012" s="45"/>
      <c r="I2012" s="45"/>
    </row>
    <row r="2013" spans="1:9" x14ac:dyDescent="0.25">
      <c r="A2013" s="69"/>
      <c r="B2013" s="45"/>
      <c r="C2013" s="45"/>
      <c r="D2013" s="45"/>
      <c r="E2013" s="45"/>
      <c r="F2013" s="45"/>
      <c r="G2013" s="45"/>
      <c r="H2013" s="45"/>
      <c r="I2013" s="45"/>
    </row>
    <row r="2014" spans="1:9" x14ac:dyDescent="0.25">
      <c r="A2014" s="69"/>
      <c r="B2014" s="45"/>
      <c r="C2014" s="45"/>
      <c r="D2014" s="45"/>
      <c r="E2014" s="45"/>
      <c r="F2014" s="45"/>
      <c r="G2014" s="45"/>
      <c r="H2014" s="45"/>
      <c r="I2014" s="45"/>
    </row>
    <row r="2015" spans="1:9" x14ac:dyDescent="0.25">
      <c r="A2015" s="69"/>
      <c r="B2015" s="45"/>
      <c r="C2015" s="45"/>
      <c r="D2015" s="45"/>
      <c r="E2015" s="45"/>
      <c r="F2015" s="45"/>
      <c r="G2015" s="45"/>
      <c r="H2015" s="45"/>
      <c r="I2015" s="45"/>
    </row>
    <row r="2016" spans="1:9" x14ac:dyDescent="0.25">
      <c r="A2016" s="69"/>
      <c r="B2016" s="45"/>
      <c r="C2016" s="45"/>
      <c r="D2016" s="45"/>
      <c r="E2016" s="45"/>
      <c r="F2016" s="45"/>
      <c r="G2016" s="45"/>
      <c r="H2016" s="45"/>
      <c r="I2016" s="45"/>
    </row>
    <row r="2017" spans="1:9" x14ac:dyDescent="0.25">
      <c r="A2017" s="69"/>
      <c r="B2017" s="45"/>
      <c r="C2017" s="45"/>
      <c r="D2017" s="45"/>
      <c r="E2017" s="45"/>
      <c r="F2017" s="45"/>
      <c r="G2017" s="45"/>
      <c r="H2017" s="45"/>
      <c r="I2017" s="45"/>
    </row>
    <row r="2018" spans="1:9" x14ac:dyDescent="0.25">
      <c r="A2018" s="69"/>
      <c r="B2018" s="45"/>
      <c r="C2018" s="45"/>
      <c r="D2018" s="45"/>
      <c r="E2018" s="45"/>
      <c r="F2018" s="45"/>
      <c r="G2018" s="45"/>
      <c r="H2018" s="45"/>
      <c r="I2018" s="45"/>
    </row>
    <row r="2019" spans="1:9" x14ac:dyDescent="0.25">
      <c r="A2019" s="69"/>
      <c r="B2019" s="45"/>
      <c r="C2019" s="45"/>
      <c r="D2019" s="45"/>
      <c r="E2019" s="45"/>
      <c r="F2019" s="45"/>
      <c r="G2019" s="45"/>
      <c r="H2019" s="45"/>
      <c r="I2019" s="45"/>
    </row>
    <row r="2020" spans="1:9" x14ac:dyDescent="0.25">
      <c r="A2020" s="69"/>
      <c r="B2020" s="45"/>
      <c r="C2020" s="45"/>
      <c r="D2020" s="45"/>
      <c r="E2020" s="45"/>
      <c r="F2020" s="45"/>
      <c r="G2020" s="45"/>
      <c r="H2020" s="45"/>
      <c r="I2020" s="45"/>
    </row>
    <row r="2021" spans="1:9" x14ac:dyDescent="0.25">
      <c r="A2021" s="69"/>
      <c r="B2021" s="45"/>
      <c r="C2021" s="45"/>
      <c r="D2021" s="45"/>
      <c r="E2021" s="45"/>
      <c r="F2021" s="45"/>
      <c r="G2021" s="45"/>
      <c r="H2021" s="45"/>
      <c r="I2021" s="45"/>
    </row>
    <row r="2022" spans="1:9" x14ac:dyDescent="0.25">
      <c r="A2022" s="69"/>
      <c r="B2022" s="45"/>
      <c r="C2022" s="45"/>
      <c r="D2022" s="45"/>
      <c r="E2022" s="45"/>
      <c r="F2022" s="45"/>
      <c r="G2022" s="45"/>
      <c r="H2022" s="45"/>
      <c r="I2022" s="45"/>
    </row>
    <row r="2023" spans="1:9" x14ac:dyDescent="0.25">
      <c r="A2023" s="69"/>
      <c r="B2023" s="45"/>
      <c r="C2023" s="45"/>
      <c r="D2023" s="45"/>
      <c r="E2023" s="45"/>
      <c r="F2023" s="45"/>
      <c r="G2023" s="45"/>
      <c r="H2023" s="45"/>
      <c r="I2023" s="45"/>
    </row>
    <row r="2024" spans="1:9" x14ac:dyDescent="0.25">
      <c r="A2024" s="69"/>
      <c r="B2024" s="45"/>
      <c r="C2024" s="45"/>
      <c r="D2024" s="45"/>
      <c r="E2024" s="45"/>
      <c r="F2024" s="45"/>
      <c r="G2024" s="45"/>
      <c r="H2024" s="45"/>
      <c r="I2024" s="45"/>
    </row>
    <row r="2025" spans="1:9" x14ac:dyDescent="0.25">
      <c r="A2025" s="69"/>
      <c r="B2025" s="45"/>
      <c r="C2025" s="45"/>
      <c r="D2025" s="45"/>
      <c r="E2025" s="45"/>
      <c r="F2025" s="45"/>
      <c r="G2025" s="45"/>
      <c r="H2025" s="45"/>
      <c r="I2025" s="45"/>
    </row>
    <row r="2026" spans="1:9" x14ac:dyDescent="0.25">
      <c r="A2026" s="70"/>
      <c r="B2026" s="45"/>
      <c r="C2026" s="45"/>
      <c r="D2026" s="45"/>
      <c r="E2026" s="45"/>
      <c r="F2026" s="45"/>
      <c r="G2026" s="45"/>
      <c r="H2026" s="45"/>
      <c r="I2026" s="45"/>
    </row>
    <row r="2027" spans="1:9" x14ac:dyDescent="0.25">
      <c r="A2027" s="69"/>
      <c r="B2027" s="45"/>
      <c r="C2027" s="45"/>
      <c r="D2027" s="45"/>
      <c r="E2027" s="45"/>
      <c r="F2027" s="45"/>
      <c r="G2027" s="45"/>
      <c r="H2027" s="45"/>
      <c r="I2027" s="45"/>
    </row>
    <row r="2028" spans="1:9" x14ac:dyDescent="0.25">
      <c r="A2028" s="69"/>
      <c r="B2028" s="45"/>
      <c r="C2028" s="45"/>
      <c r="D2028" s="45"/>
      <c r="E2028" s="45"/>
      <c r="F2028" s="45"/>
      <c r="G2028" s="45"/>
      <c r="H2028" s="45"/>
      <c r="I2028" s="45"/>
    </row>
    <row r="2029" spans="1:9" x14ac:dyDescent="0.25">
      <c r="A2029" s="69"/>
      <c r="B2029" s="45"/>
      <c r="C2029" s="45"/>
      <c r="D2029" s="45"/>
      <c r="E2029" s="45"/>
      <c r="F2029" s="45"/>
      <c r="G2029" s="45"/>
      <c r="H2029" s="45"/>
      <c r="I2029" s="45"/>
    </row>
    <row r="2030" spans="1:9" x14ac:dyDescent="0.25">
      <c r="A2030" s="69"/>
      <c r="B2030" s="45"/>
      <c r="C2030" s="45"/>
      <c r="D2030" s="45"/>
      <c r="E2030" s="45"/>
      <c r="F2030" s="45"/>
      <c r="G2030" s="45"/>
      <c r="H2030" s="45"/>
      <c r="I2030" s="45"/>
    </row>
    <row r="2031" spans="1:9" x14ac:dyDescent="0.25">
      <c r="A2031" s="69"/>
      <c r="B2031" s="45"/>
      <c r="C2031" s="45"/>
      <c r="D2031" s="45"/>
      <c r="E2031" s="45"/>
      <c r="F2031" s="45"/>
      <c r="G2031" s="45"/>
      <c r="H2031" s="45"/>
      <c r="I2031" s="45"/>
    </row>
    <row r="2032" spans="1:9" x14ac:dyDescent="0.25">
      <c r="A2032" s="69"/>
      <c r="B2032" s="45"/>
      <c r="C2032" s="45"/>
      <c r="D2032" s="45"/>
      <c r="E2032" s="45"/>
      <c r="F2032" s="45"/>
      <c r="G2032" s="45"/>
      <c r="H2032" s="45"/>
      <c r="I2032" s="45"/>
    </row>
    <row r="2033" spans="1:9" x14ac:dyDescent="0.25">
      <c r="A2033" s="69"/>
      <c r="B2033" s="45"/>
      <c r="C2033" s="45"/>
      <c r="D2033" s="45"/>
      <c r="E2033" s="45"/>
      <c r="F2033" s="45"/>
      <c r="G2033" s="45"/>
      <c r="H2033" s="45"/>
      <c r="I2033" s="45"/>
    </row>
    <row r="2034" spans="1:9" x14ac:dyDescent="0.25">
      <c r="A2034" s="69"/>
      <c r="B2034" s="45"/>
      <c r="C2034" s="45"/>
      <c r="D2034" s="45"/>
      <c r="E2034" s="45"/>
      <c r="F2034" s="45"/>
      <c r="G2034" s="45"/>
      <c r="H2034" s="45"/>
      <c r="I2034" s="45"/>
    </row>
    <row r="2035" spans="1:9" x14ac:dyDescent="0.25">
      <c r="A2035" s="69"/>
      <c r="B2035" s="45"/>
      <c r="C2035" s="45"/>
      <c r="D2035" s="45"/>
      <c r="E2035" s="45"/>
      <c r="F2035" s="45"/>
      <c r="G2035" s="45"/>
      <c r="H2035" s="45"/>
      <c r="I2035" s="45"/>
    </row>
    <row r="2036" spans="1:9" x14ac:dyDescent="0.25">
      <c r="A2036" s="69"/>
      <c r="B2036" s="45"/>
      <c r="C2036" s="45"/>
      <c r="D2036" s="45"/>
      <c r="E2036" s="45"/>
      <c r="F2036" s="45"/>
      <c r="G2036" s="45"/>
      <c r="H2036" s="45"/>
      <c r="I2036" s="45"/>
    </row>
    <row r="2037" spans="1:9" x14ac:dyDescent="0.25">
      <c r="A2037" s="69"/>
      <c r="B2037" s="45"/>
      <c r="C2037" s="45"/>
      <c r="D2037" s="45"/>
      <c r="E2037" s="45"/>
      <c r="F2037" s="45"/>
      <c r="G2037" s="45"/>
      <c r="H2037" s="45"/>
      <c r="I2037" s="45"/>
    </row>
    <row r="2038" spans="1:9" x14ac:dyDescent="0.25">
      <c r="A2038" s="69"/>
      <c r="B2038" s="45"/>
      <c r="C2038" s="45"/>
      <c r="D2038" s="45"/>
      <c r="E2038" s="45"/>
      <c r="F2038" s="45"/>
      <c r="G2038" s="45"/>
      <c r="H2038" s="45"/>
      <c r="I2038" s="45"/>
    </row>
    <row r="2039" spans="1:9" x14ac:dyDescent="0.25">
      <c r="A2039" s="69"/>
      <c r="B2039" s="45"/>
      <c r="C2039" s="45"/>
      <c r="D2039" s="45"/>
      <c r="E2039" s="45"/>
      <c r="F2039" s="45"/>
      <c r="G2039" s="45"/>
      <c r="H2039" s="45"/>
      <c r="I2039" s="45"/>
    </row>
    <row r="2040" spans="1:9" x14ac:dyDescent="0.25">
      <c r="A2040" s="69"/>
      <c r="B2040" s="45"/>
      <c r="C2040" s="45"/>
      <c r="D2040" s="45"/>
      <c r="E2040" s="45"/>
      <c r="F2040" s="45"/>
      <c r="G2040" s="45"/>
      <c r="H2040" s="45"/>
      <c r="I2040" s="45"/>
    </row>
    <row r="2041" spans="1:9" x14ac:dyDescent="0.25">
      <c r="A2041" s="69"/>
      <c r="B2041" s="45"/>
      <c r="C2041" s="45"/>
      <c r="D2041" s="45"/>
      <c r="E2041" s="45"/>
      <c r="F2041" s="45"/>
      <c r="G2041" s="45"/>
      <c r="H2041" s="45"/>
      <c r="I2041" s="45"/>
    </row>
    <row r="2042" spans="1:9" x14ac:dyDescent="0.25">
      <c r="A2042" s="69"/>
      <c r="B2042" s="45"/>
      <c r="C2042" s="45"/>
      <c r="D2042" s="45"/>
      <c r="E2042" s="45"/>
      <c r="F2042" s="45"/>
      <c r="G2042" s="45"/>
      <c r="H2042" s="45"/>
      <c r="I2042" s="45"/>
    </row>
    <row r="2043" spans="1:9" x14ac:dyDescent="0.25">
      <c r="A2043" s="69"/>
      <c r="B2043" s="45"/>
      <c r="C2043" s="45"/>
      <c r="D2043" s="45"/>
      <c r="E2043" s="45"/>
      <c r="F2043" s="45"/>
      <c r="G2043" s="45"/>
      <c r="H2043" s="45"/>
      <c r="I2043" s="45"/>
    </row>
    <row r="2044" spans="1:9" x14ac:dyDescent="0.25">
      <c r="A2044" s="70"/>
      <c r="B2044" s="45"/>
      <c r="C2044" s="45"/>
      <c r="D2044" s="45"/>
      <c r="E2044" s="45"/>
      <c r="F2044" s="45"/>
      <c r="G2044" s="45"/>
      <c r="H2044" s="45"/>
      <c r="I2044" s="45"/>
    </row>
    <row r="2045" spans="1:9" x14ac:dyDescent="0.25">
      <c r="A2045" s="69"/>
      <c r="B2045" s="45"/>
      <c r="C2045" s="45"/>
      <c r="D2045" s="45"/>
      <c r="E2045" s="45"/>
      <c r="F2045" s="45"/>
      <c r="G2045" s="45"/>
      <c r="H2045" s="45"/>
      <c r="I2045" s="45"/>
    </row>
    <row r="2046" spans="1:9" x14ac:dyDescent="0.25">
      <c r="A2046" s="69"/>
      <c r="B2046" s="45"/>
      <c r="C2046" s="45"/>
      <c r="D2046" s="45"/>
      <c r="E2046" s="45"/>
      <c r="F2046" s="45"/>
      <c r="G2046" s="45"/>
      <c r="H2046" s="45"/>
      <c r="I2046" s="45"/>
    </row>
    <row r="2047" spans="1:9" x14ac:dyDescent="0.25">
      <c r="A2047" s="69"/>
      <c r="B2047" s="45"/>
      <c r="C2047" s="45"/>
      <c r="D2047" s="45"/>
      <c r="E2047" s="45"/>
      <c r="F2047" s="45"/>
      <c r="G2047" s="45"/>
      <c r="H2047" s="45"/>
      <c r="I2047" s="45"/>
    </row>
    <row r="2048" spans="1:9" x14ac:dyDescent="0.25">
      <c r="A2048" s="69"/>
      <c r="B2048" s="45"/>
      <c r="C2048" s="45"/>
      <c r="D2048" s="45"/>
      <c r="E2048" s="45"/>
      <c r="F2048" s="45"/>
      <c r="G2048" s="45"/>
      <c r="H2048" s="45"/>
      <c r="I2048" s="45"/>
    </row>
    <row r="2049" spans="1:9" x14ac:dyDescent="0.25">
      <c r="A2049" s="69"/>
      <c r="B2049" s="45"/>
      <c r="C2049" s="45"/>
      <c r="D2049" s="45"/>
      <c r="E2049" s="45"/>
      <c r="F2049" s="45"/>
      <c r="G2049" s="45"/>
      <c r="H2049" s="45"/>
      <c r="I2049" s="45"/>
    </row>
    <row r="2050" spans="1:9" x14ac:dyDescent="0.25">
      <c r="A2050" s="69"/>
      <c r="B2050" s="45"/>
      <c r="C2050" s="45"/>
      <c r="D2050" s="45"/>
      <c r="E2050" s="45"/>
      <c r="F2050" s="45"/>
      <c r="G2050" s="45"/>
      <c r="H2050" s="45"/>
      <c r="I2050" s="45"/>
    </row>
    <row r="2051" spans="1:9" x14ac:dyDescent="0.25">
      <c r="A2051" s="69"/>
      <c r="B2051" s="45"/>
      <c r="C2051" s="45"/>
      <c r="D2051" s="45"/>
      <c r="E2051" s="45"/>
      <c r="F2051" s="45"/>
      <c r="G2051" s="45"/>
      <c r="H2051" s="45"/>
      <c r="I2051" s="45"/>
    </row>
    <row r="2052" spans="1:9" x14ac:dyDescent="0.25">
      <c r="A2052" s="69"/>
      <c r="B2052" s="45"/>
      <c r="C2052" s="45"/>
      <c r="D2052" s="45"/>
      <c r="E2052" s="45"/>
      <c r="F2052" s="45"/>
      <c r="G2052" s="45"/>
      <c r="H2052" s="45"/>
      <c r="I2052" s="45"/>
    </row>
    <row r="2053" spans="1:9" x14ac:dyDescent="0.25">
      <c r="A2053" s="69"/>
      <c r="B2053" s="45"/>
      <c r="C2053" s="45"/>
      <c r="D2053" s="45"/>
      <c r="E2053" s="45"/>
      <c r="F2053" s="45"/>
      <c r="G2053" s="45"/>
      <c r="H2053" s="45"/>
      <c r="I2053" s="45"/>
    </row>
    <row r="2054" spans="1:9" x14ac:dyDescent="0.25">
      <c r="A2054" s="69"/>
      <c r="B2054" s="45"/>
      <c r="C2054" s="45"/>
      <c r="D2054" s="45"/>
      <c r="E2054" s="45"/>
      <c r="F2054" s="45"/>
      <c r="G2054" s="45"/>
      <c r="H2054" s="45"/>
      <c r="I2054" s="45"/>
    </row>
    <row r="2055" spans="1:9" x14ac:dyDescent="0.25">
      <c r="A2055" s="69"/>
      <c r="B2055" s="45"/>
      <c r="C2055" s="45"/>
      <c r="D2055" s="45"/>
      <c r="E2055" s="45"/>
      <c r="F2055" s="45"/>
      <c r="G2055" s="45"/>
      <c r="H2055" s="45"/>
      <c r="I2055" s="45"/>
    </row>
    <row r="2056" spans="1:9" x14ac:dyDescent="0.25">
      <c r="A2056" s="69"/>
      <c r="B2056" s="45"/>
      <c r="C2056" s="45"/>
      <c r="D2056" s="45"/>
      <c r="E2056" s="45"/>
      <c r="F2056" s="45"/>
      <c r="G2056" s="45"/>
      <c r="H2056" s="45"/>
      <c r="I2056" s="45"/>
    </row>
    <row r="2057" spans="1:9" x14ac:dyDescent="0.25">
      <c r="A2057" s="69"/>
      <c r="B2057" s="45"/>
      <c r="C2057" s="45"/>
      <c r="D2057" s="45"/>
      <c r="E2057" s="45"/>
      <c r="F2057" s="45"/>
      <c r="G2057" s="45"/>
      <c r="H2057" s="45"/>
      <c r="I2057" s="45"/>
    </row>
    <row r="2058" spans="1:9" x14ac:dyDescent="0.25">
      <c r="A2058" s="69"/>
      <c r="B2058" s="45"/>
      <c r="C2058" s="45"/>
      <c r="D2058" s="45"/>
      <c r="E2058" s="45"/>
      <c r="F2058" s="45"/>
      <c r="G2058" s="45"/>
      <c r="H2058" s="45"/>
      <c r="I2058" s="45"/>
    </row>
    <row r="2059" spans="1:9" x14ac:dyDescent="0.25">
      <c r="A2059" s="69"/>
      <c r="B2059" s="45"/>
      <c r="C2059" s="45"/>
      <c r="D2059" s="45"/>
      <c r="E2059" s="45"/>
      <c r="F2059" s="45"/>
      <c r="G2059" s="45"/>
      <c r="H2059" s="45"/>
      <c r="I2059" s="45"/>
    </row>
    <row r="2060" spans="1:9" x14ac:dyDescent="0.25">
      <c r="A2060" s="69"/>
      <c r="B2060" s="45"/>
      <c r="C2060" s="45"/>
      <c r="D2060" s="45"/>
      <c r="E2060" s="45"/>
      <c r="F2060" s="45"/>
      <c r="G2060" s="45"/>
      <c r="H2060" s="45"/>
      <c r="I2060" s="45"/>
    </row>
    <row r="2061" spans="1:9" x14ac:dyDescent="0.25">
      <c r="A2061" s="69"/>
      <c r="B2061" s="45"/>
      <c r="C2061" s="45"/>
      <c r="D2061" s="45"/>
      <c r="E2061" s="45"/>
      <c r="F2061" s="45"/>
      <c r="G2061" s="45"/>
      <c r="H2061" s="45"/>
      <c r="I2061" s="45"/>
    </row>
    <row r="2062" spans="1:9" x14ac:dyDescent="0.25">
      <c r="A2062" s="70"/>
      <c r="B2062" s="45"/>
      <c r="C2062" s="45"/>
      <c r="D2062" s="45"/>
      <c r="E2062" s="45"/>
      <c r="F2062" s="45"/>
      <c r="G2062" s="45"/>
      <c r="H2062" s="45"/>
      <c r="I2062" s="45"/>
    </row>
    <row r="2063" spans="1:9" x14ac:dyDescent="0.25">
      <c r="A2063" s="69"/>
      <c r="B2063" s="45"/>
      <c r="C2063" s="45"/>
      <c r="D2063" s="45"/>
      <c r="E2063" s="45"/>
      <c r="F2063" s="45"/>
      <c r="G2063" s="45"/>
      <c r="H2063" s="45"/>
      <c r="I2063" s="45"/>
    </row>
    <row r="2064" spans="1:9" x14ac:dyDescent="0.25">
      <c r="A2064" s="69"/>
      <c r="B2064" s="45"/>
      <c r="C2064" s="45"/>
      <c r="D2064" s="45"/>
      <c r="E2064" s="45"/>
      <c r="F2064" s="45"/>
      <c r="G2064" s="45"/>
      <c r="H2064" s="45"/>
      <c r="I2064" s="45"/>
    </row>
    <row r="2065" spans="1:9" x14ac:dyDescent="0.25">
      <c r="A2065" s="69"/>
      <c r="B2065" s="45"/>
      <c r="C2065" s="45"/>
      <c r="D2065" s="45"/>
      <c r="E2065" s="45"/>
      <c r="F2065" s="45"/>
      <c r="G2065" s="45"/>
      <c r="H2065" s="45"/>
      <c r="I2065" s="45"/>
    </row>
    <row r="2066" spans="1:9" x14ac:dyDescent="0.25">
      <c r="A2066" s="69"/>
      <c r="B2066" s="45"/>
      <c r="C2066" s="45"/>
      <c r="D2066" s="45"/>
      <c r="E2066" s="45"/>
      <c r="F2066" s="45"/>
      <c r="G2066" s="45"/>
      <c r="H2066" s="45"/>
      <c r="I2066" s="45"/>
    </row>
    <row r="2067" spans="1:9" x14ac:dyDescent="0.25">
      <c r="A2067" s="69"/>
      <c r="B2067" s="45"/>
      <c r="C2067" s="45"/>
      <c r="D2067" s="45"/>
      <c r="E2067" s="45"/>
      <c r="F2067" s="45"/>
      <c r="G2067" s="45"/>
      <c r="H2067" s="45"/>
      <c r="I2067" s="45"/>
    </row>
    <row r="2068" spans="1:9" x14ac:dyDescent="0.25">
      <c r="A2068" s="69"/>
      <c r="B2068" s="45"/>
      <c r="C2068" s="45"/>
      <c r="D2068" s="45"/>
      <c r="E2068" s="45"/>
      <c r="F2068" s="45"/>
      <c r="G2068" s="45"/>
      <c r="H2068" s="45"/>
      <c r="I2068" s="45"/>
    </row>
    <row r="2069" spans="1:9" x14ac:dyDescent="0.25">
      <c r="A2069" s="69"/>
      <c r="B2069" s="45"/>
      <c r="C2069" s="45"/>
      <c r="D2069" s="45"/>
      <c r="E2069" s="45"/>
      <c r="F2069" s="45"/>
      <c r="G2069" s="45"/>
      <c r="H2069" s="45"/>
      <c r="I2069" s="45"/>
    </row>
    <row r="2070" spans="1:9" x14ac:dyDescent="0.25">
      <c r="A2070" s="69"/>
      <c r="B2070" s="45"/>
      <c r="C2070" s="45"/>
      <c r="D2070" s="45"/>
      <c r="E2070" s="45"/>
      <c r="F2070" s="45"/>
      <c r="G2070" s="45"/>
      <c r="H2070" s="45"/>
      <c r="I2070" s="45"/>
    </row>
    <row r="2071" spans="1:9" x14ac:dyDescent="0.25">
      <c r="A2071" s="69"/>
      <c r="B2071" s="45"/>
      <c r="C2071" s="45"/>
      <c r="D2071" s="45"/>
      <c r="E2071" s="45"/>
      <c r="F2071" s="45"/>
      <c r="G2071" s="45"/>
      <c r="H2071" s="45"/>
      <c r="I2071" s="45"/>
    </row>
    <row r="2072" spans="1:9" x14ac:dyDescent="0.25">
      <c r="A2072" s="69"/>
      <c r="B2072" s="45"/>
      <c r="C2072" s="45"/>
      <c r="D2072" s="45"/>
      <c r="E2072" s="45"/>
      <c r="F2072" s="45"/>
      <c r="G2072" s="45"/>
      <c r="H2072" s="45"/>
      <c r="I2072" s="45"/>
    </row>
    <row r="2073" spans="1:9" x14ac:dyDescent="0.25">
      <c r="A2073" s="69"/>
      <c r="B2073" s="45"/>
      <c r="C2073" s="45"/>
      <c r="D2073" s="45"/>
      <c r="E2073" s="45"/>
      <c r="F2073" s="45"/>
      <c r="G2073" s="45"/>
      <c r="H2073" s="45"/>
      <c r="I2073" s="45"/>
    </row>
    <row r="2074" spans="1:9" x14ac:dyDescent="0.25">
      <c r="A2074" s="69"/>
      <c r="B2074" s="45"/>
      <c r="C2074" s="45"/>
      <c r="D2074" s="45"/>
      <c r="E2074" s="45"/>
      <c r="F2074" s="45"/>
      <c r="G2074" s="45"/>
      <c r="H2074" s="45"/>
      <c r="I2074" s="45"/>
    </row>
    <row r="2075" spans="1:9" x14ac:dyDescent="0.25">
      <c r="A2075" s="69"/>
      <c r="B2075" s="45"/>
      <c r="C2075" s="45"/>
      <c r="D2075" s="45"/>
      <c r="E2075" s="45"/>
      <c r="F2075" s="45"/>
      <c r="G2075" s="45"/>
      <c r="H2075" s="45"/>
      <c r="I2075" s="45"/>
    </row>
    <row r="2076" spans="1:9" x14ac:dyDescent="0.25">
      <c r="A2076" s="69"/>
      <c r="B2076" s="45"/>
      <c r="C2076" s="45"/>
      <c r="D2076" s="45"/>
      <c r="E2076" s="45"/>
      <c r="F2076" s="45"/>
      <c r="G2076" s="45"/>
      <c r="H2076" s="45"/>
      <c r="I2076" s="45"/>
    </row>
    <row r="2077" spans="1:9" x14ac:dyDescent="0.25">
      <c r="A2077" s="69"/>
      <c r="B2077" s="45"/>
      <c r="C2077" s="45"/>
      <c r="D2077" s="45"/>
      <c r="E2077" s="45"/>
      <c r="F2077" s="45"/>
      <c r="G2077" s="45"/>
      <c r="H2077" s="45"/>
      <c r="I2077" s="45"/>
    </row>
    <row r="2078" spans="1:9" x14ac:dyDescent="0.25">
      <c r="A2078" s="69"/>
      <c r="B2078" s="45"/>
      <c r="C2078" s="45"/>
      <c r="D2078" s="45"/>
      <c r="E2078" s="45"/>
      <c r="F2078" s="45"/>
      <c r="G2078" s="45"/>
      <c r="H2078" s="45"/>
      <c r="I2078" s="45"/>
    </row>
    <row r="2079" spans="1:9" x14ac:dyDescent="0.25">
      <c r="A2079" s="69"/>
      <c r="B2079" s="45"/>
      <c r="C2079" s="45"/>
      <c r="D2079" s="45"/>
      <c r="E2079" s="45"/>
      <c r="F2079" s="45"/>
      <c r="G2079" s="45"/>
      <c r="H2079" s="45"/>
      <c r="I2079" s="45"/>
    </row>
    <row r="2080" spans="1:9" x14ac:dyDescent="0.25">
      <c r="A2080" s="70"/>
      <c r="B2080" s="45"/>
      <c r="C2080" s="45"/>
      <c r="D2080" s="45"/>
      <c r="E2080" s="45"/>
      <c r="F2080" s="45"/>
      <c r="G2080" s="45"/>
      <c r="H2080" s="45"/>
      <c r="I2080" s="45"/>
    </row>
    <row r="2081" spans="1:9" x14ac:dyDescent="0.25">
      <c r="A2081" s="69"/>
      <c r="B2081" s="45"/>
      <c r="C2081" s="45"/>
      <c r="D2081" s="45"/>
      <c r="E2081" s="45"/>
      <c r="F2081" s="45"/>
      <c r="G2081" s="45"/>
      <c r="H2081" s="45"/>
      <c r="I2081" s="45"/>
    </row>
    <row r="2082" spans="1:9" x14ac:dyDescent="0.25">
      <c r="A2082" s="69"/>
      <c r="B2082" s="45"/>
      <c r="C2082" s="45"/>
      <c r="D2082" s="45"/>
      <c r="E2082" s="45"/>
      <c r="F2082" s="45"/>
      <c r="G2082" s="45"/>
      <c r="H2082" s="45"/>
      <c r="I2082" s="45"/>
    </row>
    <row r="2083" spans="1:9" x14ac:dyDescent="0.25">
      <c r="A2083" s="69"/>
      <c r="B2083" s="45"/>
      <c r="C2083" s="45"/>
      <c r="D2083" s="45"/>
      <c r="E2083" s="45"/>
      <c r="F2083" s="45"/>
      <c r="G2083" s="45"/>
      <c r="H2083" s="45"/>
      <c r="I2083" s="45"/>
    </row>
    <row r="2084" spans="1:9" x14ac:dyDescent="0.25">
      <c r="A2084" s="69"/>
      <c r="B2084" s="45"/>
      <c r="C2084" s="45"/>
      <c r="D2084" s="45"/>
      <c r="E2084" s="45"/>
      <c r="F2084" s="45"/>
      <c r="G2084" s="45"/>
      <c r="H2084" s="45"/>
      <c r="I2084" s="45"/>
    </row>
    <row r="2085" spans="1:9" x14ac:dyDescent="0.25">
      <c r="A2085" s="69"/>
      <c r="B2085" s="45"/>
      <c r="C2085" s="45"/>
      <c r="D2085" s="45"/>
      <c r="E2085" s="45"/>
      <c r="F2085" s="45"/>
      <c r="G2085" s="45"/>
      <c r="H2085" s="45"/>
      <c r="I2085" s="45"/>
    </row>
    <row r="2086" spans="1:9" x14ac:dyDescent="0.25">
      <c r="A2086" s="69"/>
      <c r="B2086" s="45"/>
      <c r="C2086" s="45"/>
      <c r="D2086" s="45"/>
      <c r="E2086" s="45"/>
      <c r="F2086" s="45"/>
      <c r="G2086" s="45"/>
      <c r="H2086" s="45"/>
      <c r="I2086" s="45"/>
    </row>
    <row r="2087" spans="1:9" x14ac:dyDescent="0.25">
      <c r="A2087" s="69"/>
      <c r="B2087" s="45"/>
      <c r="C2087" s="45"/>
      <c r="D2087" s="45"/>
      <c r="E2087" s="45"/>
      <c r="F2087" s="45"/>
      <c r="G2087" s="45"/>
      <c r="H2087" s="45"/>
      <c r="I2087" s="45"/>
    </row>
    <row r="2088" spans="1:9" x14ac:dyDescent="0.25">
      <c r="A2088" s="69"/>
      <c r="B2088" s="45"/>
      <c r="C2088" s="45"/>
      <c r="D2088" s="45"/>
      <c r="E2088" s="45"/>
      <c r="F2088" s="45"/>
      <c r="G2088" s="45"/>
      <c r="H2088" s="45"/>
      <c r="I2088" s="45"/>
    </row>
    <row r="2089" spans="1:9" x14ac:dyDescent="0.25">
      <c r="A2089" s="69"/>
      <c r="B2089" s="45"/>
      <c r="C2089" s="45"/>
      <c r="D2089" s="45"/>
      <c r="E2089" s="45"/>
      <c r="F2089" s="45"/>
      <c r="G2089" s="45"/>
      <c r="H2089" s="45"/>
      <c r="I2089" s="45"/>
    </row>
    <row r="2090" spans="1:9" x14ac:dyDescent="0.25">
      <c r="A2090" s="69"/>
      <c r="B2090" s="45"/>
      <c r="C2090" s="45"/>
      <c r="D2090" s="45"/>
      <c r="E2090" s="45"/>
      <c r="F2090" s="45"/>
      <c r="G2090" s="45"/>
      <c r="H2090" s="45"/>
      <c r="I2090" s="45"/>
    </row>
    <row r="2091" spans="1:9" x14ac:dyDescent="0.25">
      <c r="A2091" s="69"/>
      <c r="B2091" s="45"/>
      <c r="C2091" s="45"/>
      <c r="D2091" s="45"/>
      <c r="E2091" s="45"/>
      <c r="F2091" s="45"/>
      <c r="G2091" s="45"/>
      <c r="H2091" s="45"/>
      <c r="I2091" s="45"/>
    </row>
    <row r="2092" spans="1:9" x14ac:dyDescent="0.25">
      <c r="A2092" s="69"/>
      <c r="B2092" s="45"/>
      <c r="C2092" s="45"/>
      <c r="D2092" s="45"/>
      <c r="E2092" s="45"/>
      <c r="F2092" s="45"/>
      <c r="G2092" s="45"/>
      <c r="H2092" s="45"/>
      <c r="I2092" s="45"/>
    </row>
    <row r="2093" spans="1:9" x14ac:dyDescent="0.25">
      <c r="A2093" s="69"/>
      <c r="B2093" s="45"/>
      <c r="C2093" s="45"/>
      <c r="D2093" s="45"/>
      <c r="E2093" s="45"/>
      <c r="F2093" s="45"/>
      <c r="G2093" s="45"/>
      <c r="H2093" s="45"/>
      <c r="I2093" s="45"/>
    </row>
    <row r="2094" spans="1:9" x14ac:dyDescent="0.25">
      <c r="A2094" s="69"/>
      <c r="B2094" s="45"/>
      <c r="C2094" s="45"/>
      <c r="D2094" s="45"/>
      <c r="E2094" s="45"/>
      <c r="F2094" s="45"/>
      <c r="G2094" s="45"/>
      <c r="H2094" s="45"/>
      <c r="I2094" s="45"/>
    </row>
    <row r="2095" spans="1:9" x14ac:dyDescent="0.25">
      <c r="A2095" s="69"/>
      <c r="B2095" s="45"/>
      <c r="C2095" s="45"/>
      <c r="D2095" s="45"/>
      <c r="E2095" s="45"/>
      <c r="F2095" s="45"/>
      <c r="G2095" s="45"/>
      <c r="H2095" s="45"/>
      <c r="I2095" s="45"/>
    </row>
    <row r="2096" spans="1:9" x14ac:dyDescent="0.25">
      <c r="A2096" s="69"/>
      <c r="B2096" s="45"/>
      <c r="C2096" s="45"/>
      <c r="D2096" s="45"/>
      <c r="E2096" s="45"/>
      <c r="F2096" s="45"/>
      <c r="G2096" s="45"/>
      <c r="H2096" s="45"/>
      <c r="I2096" s="45"/>
    </row>
    <row r="2097" spans="1:9" x14ac:dyDescent="0.25">
      <c r="A2097" s="69"/>
      <c r="B2097" s="45"/>
      <c r="C2097" s="45"/>
      <c r="D2097" s="45"/>
      <c r="E2097" s="45"/>
      <c r="F2097" s="45"/>
      <c r="G2097" s="45"/>
      <c r="H2097" s="45"/>
      <c r="I2097" s="45"/>
    </row>
    <row r="2098" spans="1:9" x14ac:dyDescent="0.25">
      <c r="A2098" s="70"/>
      <c r="B2098" s="45"/>
      <c r="C2098" s="45"/>
      <c r="D2098" s="45"/>
      <c r="E2098" s="45"/>
      <c r="F2098" s="45"/>
      <c r="G2098" s="45"/>
      <c r="H2098" s="45"/>
      <c r="I2098" s="45"/>
    </row>
    <row r="2099" spans="1:9" x14ac:dyDescent="0.25">
      <c r="A2099" s="69"/>
      <c r="B2099" s="45"/>
      <c r="C2099" s="45"/>
      <c r="D2099" s="45"/>
      <c r="E2099" s="45"/>
      <c r="F2099" s="45"/>
      <c r="G2099" s="45"/>
      <c r="H2099" s="45"/>
      <c r="I2099" s="45"/>
    </row>
    <row r="2100" spans="1:9" x14ac:dyDescent="0.25">
      <c r="A2100" s="69"/>
      <c r="B2100" s="45"/>
      <c r="C2100" s="45"/>
      <c r="D2100" s="45"/>
      <c r="E2100" s="45"/>
      <c r="F2100" s="45"/>
      <c r="G2100" s="45"/>
      <c r="H2100" s="45"/>
      <c r="I2100" s="45"/>
    </row>
    <row r="2101" spans="1:9" x14ac:dyDescent="0.25">
      <c r="A2101" s="69"/>
      <c r="B2101" s="45"/>
      <c r="C2101" s="45"/>
      <c r="D2101" s="45"/>
      <c r="E2101" s="45"/>
      <c r="F2101" s="45"/>
      <c r="G2101" s="45"/>
      <c r="H2101" s="45"/>
      <c r="I2101" s="45"/>
    </row>
    <row r="2102" spans="1:9" x14ac:dyDescent="0.25">
      <c r="A2102" s="69"/>
      <c r="B2102" s="45"/>
      <c r="C2102" s="45"/>
      <c r="D2102" s="45"/>
      <c r="E2102" s="45"/>
      <c r="F2102" s="45"/>
      <c r="G2102" s="45"/>
      <c r="H2102" s="45"/>
      <c r="I2102" s="45"/>
    </row>
    <row r="2103" spans="1:9" x14ac:dyDescent="0.25">
      <c r="A2103" s="69"/>
      <c r="B2103" s="45"/>
      <c r="C2103" s="45"/>
      <c r="D2103" s="45"/>
      <c r="E2103" s="45"/>
      <c r="F2103" s="45"/>
      <c r="G2103" s="45"/>
      <c r="H2103" s="45"/>
      <c r="I2103" s="45"/>
    </row>
    <row r="2104" spans="1:9" x14ac:dyDescent="0.25">
      <c r="A2104" s="69"/>
      <c r="B2104" s="45"/>
      <c r="C2104" s="45"/>
      <c r="D2104" s="45"/>
      <c r="E2104" s="45"/>
      <c r="F2104" s="45"/>
      <c r="G2104" s="45"/>
      <c r="H2104" s="45"/>
      <c r="I2104" s="45"/>
    </row>
    <row r="2105" spans="1:9" x14ac:dyDescent="0.25">
      <c r="A2105" s="69"/>
      <c r="B2105" s="45"/>
      <c r="C2105" s="45"/>
      <c r="D2105" s="45"/>
      <c r="E2105" s="45"/>
      <c r="F2105" s="45"/>
      <c r="G2105" s="45"/>
      <c r="H2105" s="45"/>
      <c r="I2105" s="45"/>
    </row>
    <row r="2106" spans="1:9" x14ac:dyDescent="0.25">
      <c r="A2106" s="69"/>
      <c r="B2106" s="45"/>
      <c r="C2106" s="45"/>
      <c r="D2106" s="45"/>
      <c r="E2106" s="45"/>
      <c r="F2106" s="45"/>
      <c r="G2106" s="45"/>
      <c r="H2106" s="45"/>
      <c r="I2106" s="45"/>
    </row>
    <row r="2107" spans="1:9" x14ac:dyDescent="0.25">
      <c r="A2107" s="69"/>
      <c r="B2107" s="45"/>
      <c r="C2107" s="45"/>
      <c r="D2107" s="45"/>
      <c r="E2107" s="45"/>
      <c r="F2107" s="45"/>
      <c r="G2107" s="45"/>
      <c r="H2107" s="45"/>
      <c r="I2107" s="45"/>
    </row>
    <row r="2108" spans="1:9" x14ac:dyDescent="0.25">
      <c r="A2108" s="69"/>
      <c r="B2108" s="45"/>
      <c r="C2108" s="45"/>
      <c r="D2108" s="45"/>
      <c r="E2108" s="45"/>
      <c r="F2108" s="45"/>
      <c r="G2108" s="45"/>
      <c r="H2108" s="45"/>
      <c r="I2108" s="45"/>
    </row>
    <row r="2109" spans="1:9" x14ac:dyDescent="0.25">
      <c r="A2109" s="69"/>
      <c r="B2109" s="45"/>
      <c r="C2109" s="45"/>
      <c r="D2109" s="45"/>
      <c r="E2109" s="45"/>
      <c r="F2109" s="45"/>
      <c r="G2109" s="45"/>
      <c r="H2109" s="45"/>
      <c r="I2109" s="45"/>
    </row>
    <row r="2110" spans="1:9" x14ac:dyDescent="0.25">
      <c r="A2110" s="69"/>
      <c r="B2110" s="45"/>
      <c r="C2110" s="45"/>
      <c r="D2110" s="45"/>
      <c r="E2110" s="45"/>
      <c r="F2110" s="45"/>
      <c r="G2110" s="45"/>
      <c r="H2110" s="45"/>
      <c r="I2110" s="45"/>
    </row>
    <row r="2111" spans="1:9" x14ac:dyDescent="0.25">
      <c r="A2111" s="69"/>
      <c r="B2111" s="45"/>
      <c r="C2111" s="45"/>
      <c r="D2111" s="45"/>
      <c r="E2111" s="45"/>
      <c r="F2111" s="45"/>
      <c r="G2111" s="45"/>
      <c r="H2111" s="45"/>
      <c r="I2111" s="45"/>
    </row>
    <row r="2112" spans="1:9" x14ac:dyDescent="0.25">
      <c r="A2112" s="69"/>
      <c r="B2112" s="45"/>
      <c r="C2112" s="45"/>
      <c r="D2112" s="45"/>
      <c r="E2112" s="45"/>
      <c r="F2112" s="45"/>
      <c r="G2112" s="45"/>
      <c r="H2112" s="45"/>
      <c r="I2112" s="45"/>
    </row>
    <row r="2113" spans="1:9" x14ac:dyDescent="0.25">
      <c r="A2113" s="69"/>
      <c r="B2113" s="45"/>
      <c r="C2113" s="45"/>
      <c r="D2113" s="45"/>
      <c r="E2113" s="45"/>
      <c r="F2113" s="45"/>
      <c r="G2113" s="45"/>
      <c r="H2113" s="45"/>
      <c r="I2113" s="45"/>
    </row>
    <row r="2114" spans="1:9" x14ac:dyDescent="0.25">
      <c r="A2114" s="69"/>
      <c r="B2114" s="45"/>
      <c r="C2114" s="45"/>
      <c r="D2114" s="45"/>
      <c r="E2114" s="45"/>
      <c r="F2114" s="45"/>
      <c r="G2114" s="45"/>
      <c r="H2114" s="45"/>
      <c r="I2114" s="45"/>
    </row>
    <row r="2115" spans="1:9" x14ac:dyDescent="0.25">
      <c r="A2115" s="69"/>
      <c r="B2115" s="45"/>
      <c r="C2115" s="45"/>
      <c r="D2115" s="45"/>
      <c r="E2115" s="45"/>
      <c r="F2115" s="45"/>
      <c r="G2115" s="45"/>
      <c r="H2115" s="45"/>
      <c r="I2115" s="45"/>
    </row>
    <row r="2116" spans="1:9" x14ac:dyDescent="0.25">
      <c r="A2116" s="70"/>
      <c r="B2116" s="45"/>
      <c r="C2116" s="45"/>
      <c r="D2116" s="45"/>
      <c r="E2116" s="45"/>
      <c r="F2116" s="45"/>
      <c r="G2116" s="45"/>
      <c r="H2116" s="45"/>
      <c r="I2116" s="45"/>
    </row>
    <row r="2117" spans="1:9" x14ac:dyDescent="0.25">
      <c r="A2117" s="69"/>
      <c r="B2117" s="45"/>
      <c r="C2117" s="45"/>
      <c r="D2117" s="45"/>
      <c r="E2117" s="45"/>
      <c r="F2117" s="45"/>
      <c r="G2117" s="45"/>
      <c r="H2117" s="45"/>
      <c r="I2117" s="45"/>
    </row>
    <row r="2118" spans="1:9" x14ac:dyDescent="0.25">
      <c r="A2118" s="69"/>
      <c r="B2118" s="45"/>
      <c r="C2118" s="45"/>
      <c r="D2118" s="45"/>
      <c r="E2118" s="45"/>
      <c r="F2118" s="45"/>
      <c r="G2118" s="45"/>
      <c r="H2118" s="45"/>
      <c r="I2118" s="45"/>
    </row>
    <row r="2119" spans="1:9" x14ac:dyDescent="0.25">
      <c r="A2119" s="69"/>
      <c r="B2119" s="45"/>
      <c r="C2119" s="45"/>
      <c r="D2119" s="45"/>
      <c r="E2119" s="45"/>
      <c r="F2119" s="45"/>
      <c r="G2119" s="45"/>
      <c r="H2119" s="45"/>
      <c r="I2119" s="45"/>
    </row>
    <row r="2120" spans="1:9" x14ac:dyDescent="0.25">
      <c r="A2120" s="69"/>
      <c r="B2120" s="45"/>
      <c r="C2120" s="45"/>
      <c r="D2120" s="45"/>
      <c r="E2120" s="45"/>
      <c r="F2120" s="45"/>
      <c r="G2120" s="45"/>
      <c r="H2120" s="45"/>
      <c r="I2120" s="45"/>
    </row>
    <row r="2121" spans="1:9" x14ac:dyDescent="0.25">
      <c r="A2121" s="69"/>
      <c r="B2121" s="45"/>
      <c r="C2121" s="45"/>
      <c r="D2121" s="45"/>
      <c r="E2121" s="45"/>
      <c r="F2121" s="45"/>
      <c r="G2121" s="45"/>
      <c r="H2121" s="45"/>
      <c r="I2121" s="45"/>
    </row>
    <row r="2122" spans="1:9" x14ac:dyDescent="0.25">
      <c r="A2122" s="69"/>
      <c r="B2122" s="45"/>
      <c r="C2122" s="45"/>
      <c r="D2122" s="45"/>
      <c r="E2122" s="45"/>
      <c r="F2122" s="45"/>
      <c r="G2122" s="45"/>
      <c r="H2122" s="45"/>
      <c r="I2122" s="45"/>
    </row>
    <row r="2123" spans="1:9" x14ac:dyDescent="0.25">
      <c r="A2123" s="69"/>
      <c r="B2123" s="45"/>
      <c r="C2123" s="45"/>
      <c r="D2123" s="45"/>
      <c r="E2123" s="45"/>
      <c r="F2123" s="45"/>
      <c r="G2123" s="45"/>
      <c r="H2123" s="45"/>
      <c r="I2123" s="45"/>
    </row>
    <row r="2124" spans="1:9" x14ac:dyDescent="0.25">
      <c r="A2124" s="69"/>
      <c r="B2124" s="45"/>
      <c r="C2124" s="45"/>
      <c r="D2124" s="45"/>
      <c r="E2124" s="45"/>
      <c r="F2124" s="45"/>
      <c r="G2124" s="45"/>
      <c r="H2124" s="45"/>
      <c r="I2124" s="45"/>
    </row>
    <row r="2125" spans="1:9" x14ac:dyDescent="0.25">
      <c r="A2125" s="69"/>
      <c r="B2125" s="45"/>
      <c r="C2125" s="45"/>
      <c r="D2125" s="45"/>
      <c r="E2125" s="45"/>
      <c r="F2125" s="45"/>
      <c r="G2125" s="45"/>
      <c r="H2125" s="45"/>
      <c r="I2125" s="45"/>
    </row>
    <row r="2126" spans="1:9" x14ac:dyDescent="0.25">
      <c r="A2126" s="69"/>
      <c r="B2126" s="45"/>
      <c r="C2126" s="45"/>
      <c r="D2126" s="45"/>
      <c r="E2126" s="45"/>
      <c r="F2126" s="45"/>
      <c r="G2126" s="45"/>
      <c r="H2126" s="45"/>
      <c r="I2126" s="45"/>
    </row>
    <row r="2127" spans="1:9" x14ac:dyDescent="0.25">
      <c r="A2127" s="69"/>
      <c r="B2127" s="45"/>
      <c r="C2127" s="45"/>
      <c r="D2127" s="45"/>
      <c r="E2127" s="45"/>
      <c r="F2127" s="45"/>
      <c r="G2127" s="45"/>
      <c r="H2127" s="45"/>
      <c r="I2127" s="45"/>
    </row>
    <row r="2128" spans="1:9" x14ac:dyDescent="0.25">
      <c r="A2128" s="69"/>
      <c r="B2128" s="45"/>
      <c r="C2128" s="45"/>
      <c r="D2128" s="45"/>
      <c r="E2128" s="45"/>
      <c r="F2128" s="45"/>
      <c r="G2128" s="45"/>
      <c r="H2128" s="45"/>
      <c r="I2128" s="45"/>
    </row>
    <row r="2129" spans="1:9" x14ac:dyDescent="0.25">
      <c r="A2129" s="69"/>
      <c r="B2129" s="45"/>
      <c r="C2129" s="45"/>
      <c r="D2129" s="45"/>
      <c r="E2129" s="45"/>
      <c r="F2129" s="45"/>
      <c r="G2129" s="45"/>
      <c r="H2129" s="45"/>
      <c r="I2129" s="45"/>
    </row>
    <row r="2130" spans="1:9" x14ac:dyDescent="0.25">
      <c r="A2130" s="69"/>
      <c r="B2130" s="45"/>
      <c r="C2130" s="45"/>
      <c r="D2130" s="45"/>
      <c r="E2130" s="45"/>
      <c r="F2130" s="45"/>
      <c r="G2130" s="45"/>
      <c r="H2130" s="45"/>
      <c r="I2130" s="45"/>
    </row>
    <row r="2131" spans="1:9" x14ac:dyDescent="0.25">
      <c r="A2131" s="69"/>
      <c r="B2131" s="45"/>
      <c r="C2131" s="45"/>
      <c r="D2131" s="45"/>
      <c r="E2131" s="45"/>
      <c r="F2131" s="45"/>
      <c r="G2131" s="45"/>
      <c r="H2131" s="45"/>
      <c r="I2131" s="45"/>
    </row>
    <row r="2132" spans="1:9" x14ac:dyDescent="0.25">
      <c r="A2132" s="69"/>
      <c r="B2132" s="45"/>
      <c r="C2132" s="45"/>
      <c r="D2132" s="45"/>
      <c r="E2132" s="45"/>
      <c r="F2132" s="45"/>
      <c r="G2132" s="45"/>
      <c r="H2132" s="45"/>
      <c r="I2132" s="45"/>
    </row>
    <row r="2133" spans="1:9" x14ac:dyDescent="0.25">
      <c r="A2133" s="69"/>
      <c r="B2133" s="45"/>
      <c r="C2133" s="45"/>
      <c r="D2133" s="45"/>
      <c r="E2133" s="45"/>
      <c r="F2133" s="45"/>
      <c r="G2133" s="45"/>
      <c r="H2133" s="45"/>
      <c r="I2133" s="45"/>
    </row>
    <row r="2134" spans="1:9" x14ac:dyDescent="0.25">
      <c r="A2134" s="70"/>
      <c r="B2134" s="45"/>
      <c r="C2134" s="45"/>
      <c r="D2134" s="45"/>
      <c r="E2134" s="45"/>
      <c r="F2134" s="45"/>
      <c r="G2134" s="45"/>
      <c r="H2134" s="45"/>
      <c r="I2134" s="45"/>
    </row>
    <row r="2135" spans="1:9" x14ac:dyDescent="0.25">
      <c r="A2135" s="69"/>
      <c r="B2135" s="45"/>
      <c r="C2135" s="45"/>
      <c r="D2135" s="45"/>
      <c r="E2135" s="45"/>
      <c r="F2135" s="45"/>
      <c r="G2135" s="45"/>
      <c r="H2135" s="45"/>
      <c r="I2135" s="45"/>
    </row>
    <row r="2136" spans="1:9" x14ac:dyDescent="0.25">
      <c r="A2136" s="69"/>
      <c r="B2136" s="45"/>
      <c r="C2136" s="45"/>
      <c r="D2136" s="45"/>
      <c r="E2136" s="45"/>
      <c r="F2136" s="45"/>
      <c r="G2136" s="45"/>
      <c r="H2136" s="45"/>
      <c r="I2136" s="45"/>
    </row>
    <row r="2137" spans="1:9" x14ac:dyDescent="0.25">
      <c r="A2137" s="69"/>
      <c r="B2137" s="45"/>
      <c r="C2137" s="45"/>
      <c r="D2137" s="45"/>
      <c r="E2137" s="45"/>
      <c r="F2137" s="45"/>
      <c r="G2137" s="45"/>
      <c r="H2137" s="45"/>
      <c r="I2137" s="45"/>
    </row>
    <row r="2138" spans="1:9" x14ac:dyDescent="0.25">
      <c r="A2138" s="69"/>
      <c r="B2138" s="45"/>
      <c r="C2138" s="45"/>
      <c r="D2138" s="45"/>
      <c r="E2138" s="45"/>
      <c r="F2138" s="45"/>
      <c r="G2138" s="45"/>
      <c r="H2138" s="45"/>
      <c r="I2138" s="45"/>
    </row>
    <row r="2139" spans="1:9" x14ac:dyDescent="0.25">
      <c r="A2139" s="69"/>
      <c r="B2139" s="45"/>
      <c r="C2139" s="45"/>
      <c r="D2139" s="45"/>
      <c r="E2139" s="45"/>
      <c r="F2139" s="45"/>
      <c r="G2139" s="45"/>
      <c r="H2139" s="45"/>
      <c r="I2139" s="45"/>
    </row>
    <row r="2140" spans="1:9" x14ac:dyDescent="0.25">
      <c r="A2140" s="69"/>
      <c r="B2140" s="45"/>
      <c r="C2140" s="45"/>
      <c r="D2140" s="45"/>
      <c r="E2140" s="45"/>
      <c r="F2140" s="45"/>
      <c r="G2140" s="45"/>
      <c r="H2140" s="45"/>
      <c r="I2140" s="45"/>
    </row>
    <row r="2141" spans="1:9" x14ac:dyDescent="0.25">
      <c r="A2141" s="69"/>
      <c r="B2141" s="45"/>
      <c r="C2141" s="45"/>
      <c r="D2141" s="45"/>
      <c r="E2141" s="45"/>
      <c r="F2141" s="45"/>
      <c r="G2141" s="45"/>
      <c r="H2141" s="45"/>
      <c r="I2141" s="45"/>
    </row>
    <row r="2142" spans="1:9" x14ac:dyDescent="0.25">
      <c r="A2142" s="69"/>
      <c r="B2142" s="45"/>
      <c r="C2142" s="45"/>
      <c r="D2142" s="45"/>
      <c r="E2142" s="45"/>
      <c r="F2142" s="45"/>
      <c r="G2142" s="45"/>
      <c r="H2142" s="45"/>
      <c r="I2142" s="45"/>
    </row>
    <row r="2143" spans="1:9" x14ac:dyDescent="0.25">
      <c r="A2143" s="69"/>
      <c r="B2143" s="45"/>
      <c r="C2143" s="45"/>
      <c r="D2143" s="45"/>
      <c r="E2143" s="45"/>
      <c r="F2143" s="45"/>
      <c r="G2143" s="45"/>
      <c r="H2143" s="45"/>
      <c r="I2143" s="45"/>
    </row>
    <row r="2144" spans="1:9" x14ac:dyDescent="0.25">
      <c r="A2144" s="69"/>
      <c r="B2144" s="45"/>
      <c r="C2144" s="45"/>
      <c r="D2144" s="45"/>
      <c r="E2144" s="45"/>
      <c r="F2144" s="45"/>
      <c r="G2144" s="45"/>
      <c r="H2144" s="45"/>
      <c r="I2144" s="45"/>
    </row>
    <row r="2145" spans="1:9" x14ac:dyDescent="0.25">
      <c r="A2145" s="69"/>
      <c r="B2145" s="45"/>
      <c r="C2145" s="45"/>
      <c r="D2145" s="45"/>
      <c r="E2145" s="45"/>
      <c r="F2145" s="45"/>
      <c r="G2145" s="45"/>
      <c r="H2145" s="45"/>
      <c r="I2145" s="45"/>
    </row>
    <row r="2146" spans="1:9" x14ac:dyDescent="0.25">
      <c r="A2146" s="69"/>
      <c r="B2146" s="45"/>
      <c r="C2146" s="45"/>
      <c r="D2146" s="45"/>
      <c r="E2146" s="45"/>
      <c r="F2146" s="45"/>
      <c r="G2146" s="45"/>
      <c r="H2146" s="45"/>
      <c r="I2146" s="45"/>
    </row>
    <row r="2147" spans="1:9" x14ac:dyDescent="0.25">
      <c r="A2147" s="69"/>
      <c r="B2147" s="45"/>
      <c r="C2147" s="45"/>
      <c r="D2147" s="45"/>
      <c r="E2147" s="45"/>
      <c r="F2147" s="45"/>
      <c r="G2147" s="45"/>
      <c r="H2147" s="45"/>
      <c r="I2147" s="45"/>
    </row>
    <row r="2148" spans="1:9" x14ac:dyDescent="0.25">
      <c r="A2148" s="69"/>
      <c r="B2148" s="45"/>
      <c r="C2148" s="45"/>
      <c r="D2148" s="45"/>
      <c r="E2148" s="45"/>
      <c r="F2148" s="45"/>
      <c r="G2148" s="45"/>
      <c r="H2148" s="45"/>
      <c r="I2148" s="45"/>
    </row>
    <row r="2149" spans="1:9" x14ac:dyDescent="0.25">
      <c r="A2149" s="69"/>
      <c r="B2149" s="45"/>
      <c r="C2149" s="45"/>
      <c r="D2149" s="45"/>
      <c r="E2149" s="45"/>
      <c r="F2149" s="45"/>
      <c r="G2149" s="45"/>
      <c r="H2149" s="45"/>
      <c r="I2149" s="45"/>
    </row>
    <row r="2150" spans="1:9" x14ac:dyDescent="0.25">
      <c r="A2150" s="69"/>
      <c r="B2150" s="45"/>
      <c r="C2150" s="45"/>
      <c r="D2150" s="45"/>
      <c r="E2150" s="45"/>
      <c r="F2150" s="45"/>
      <c r="G2150" s="45"/>
      <c r="H2150" s="45"/>
      <c r="I2150" s="45"/>
    </row>
    <row r="2151" spans="1:9" x14ac:dyDescent="0.25">
      <c r="A2151" s="69"/>
      <c r="B2151" s="45"/>
      <c r="C2151" s="45"/>
      <c r="D2151" s="45"/>
      <c r="E2151" s="45"/>
      <c r="F2151" s="45"/>
      <c r="G2151" s="45"/>
      <c r="H2151" s="45"/>
      <c r="I2151" s="45"/>
    </row>
    <row r="2152" spans="1:9" x14ac:dyDescent="0.25">
      <c r="A2152" s="70"/>
      <c r="B2152" s="45"/>
      <c r="C2152" s="45"/>
      <c r="D2152" s="45"/>
      <c r="E2152" s="45"/>
      <c r="F2152" s="45"/>
      <c r="G2152" s="45"/>
      <c r="H2152" s="45"/>
      <c r="I2152" s="45"/>
    </row>
    <row r="2153" spans="1:9" x14ac:dyDescent="0.25">
      <c r="A2153" s="69"/>
      <c r="B2153" s="45"/>
      <c r="C2153" s="45"/>
      <c r="D2153" s="45"/>
      <c r="E2153" s="45"/>
      <c r="F2153" s="45"/>
      <c r="G2153" s="45"/>
      <c r="H2153" s="45"/>
      <c r="I2153" s="45"/>
    </row>
    <row r="2154" spans="1:9" x14ac:dyDescent="0.25">
      <c r="A2154" s="69"/>
      <c r="B2154" s="45"/>
      <c r="C2154" s="45"/>
      <c r="D2154" s="45"/>
      <c r="E2154" s="45"/>
      <c r="F2154" s="45"/>
      <c r="G2154" s="45"/>
      <c r="H2154" s="45"/>
      <c r="I2154" s="45"/>
    </row>
    <row r="2155" spans="1:9" x14ac:dyDescent="0.25">
      <c r="A2155" s="69"/>
      <c r="B2155" s="45"/>
      <c r="C2155" s="45"/>
      <c r="D2155" s="45"/>
      <c r="E2155" s="45"/>
      <c r="F2155" s="45"/>
      <c r="G2155" s="45"/>
      <c r="H2155" s="45"/>
      <c r="I2155" s="45"/>
    </row>
    <row r="2156" spans="1:9" x14ac:dyDescent="0.25">
      <c r="A2156" s="69"/>
      <c r="B2156" s="45"/>
      <c r="C2156" s="45"/>
      <c r="D2156" s="45"/>
      <c r="E2156" s="45"/>
      <c r="F2156" s="45"/>
      <c r="G2156" s="45"/>
      <c r="H2156" s="45"/>
      <c r="I2156" s="45"/>
    </row>
    <row r="2157" spans="1:9" x14ac:dyDescent="0.25">
      <c r="A2157" s="69"/>
      <c r="B2157" s="45"/>
      <c r="C2157" s="45"/>
      <c r="D2157" s="45"/>
      <c r="E2157" s="45"/>
      <c r="F2157" s="45"/>
      <c r="G2157" s="45"/>
      <c r="H2157" s="45"/>
      <c r="I2157" s="45"/>
    </row>
    <row r="2158" spans="1:9" x14ac:dyDescent="0.25">
      <c r="A2158" s="69"/>
      <c r="B2158" s="45"/>
      <c r="C2158" s="45"/>
      <c r="D2158" s="45"/>
      <c r="E2158" s="45"/>
      <c r="F2158" s="45"/>
      <c r="G2158" s="45"/>
      <c r="H2158" s="45"/>
      <c r="I2158" s="45"/>
    </row>
    <row r="2159" spans="1:9" x14ac:dyDescent="0.25">
      <c r="A2159" s="69"/>
      <c r="B2159" s="45"/>
      <c r="C2159" s="45"/>
      <c r="D2159" s="45"/>
      <c r="E2159" s="45"/>
      <c r="F2159" s="45"/>
      <c r="G2159" s="45"/>
      <c r="H2159" s="45"/>
      <c r="I2159" s="45"/>
    </row>
    <row r="2160" spans="1:9" x14ac:dyDescent="0.25">
      <c r="A2160" s="69"/>
      <c r="B2160" s="45"/>
      <c r="C2160" s="45"/>
      <c r="D2160" s="45"/>
      <c r="E2160" s="45"/>
      <c r="F2160" s="45"/>
      <c r="G2160" s="45"/>
      <c r="H2160" s="45"/>
      <c r="I2160" s="45"/>
    </row>
    <row r="2161" spans="1:9" x14ac:dyDescent="0.25">
      <c r="A2161" s="69"/>
      <c r="B2161" s="45"/>
      <c r="C2161" s="45"/>
      <c r="D2161" s="45"/>
      <c r="E2161" s="45"/>
      <c r="F2161" s="45"/>
      <c r="G2161" s="45"/>
      <c r="H2161" s="45"/>
      <c r="I2161" s="45"/>
    </row>
    <row r="2162" spans="1:9" x14ac:dyDescent="0.25">
      <c r="A2162" s="69"/>
      <c r="B2162" s="45"/>
      <c r="C2162" s="45"/>
      <c r="D2162" s="45"/>
      <c r="E2162" s="45"/>
      <c r="F2162" s="45"/>
      <c r="G2162" s="45"/>
      <c r="H2162" s="45"/>
      <c r="I2162" s="45"/>
    </row>
    <row r="2163" spans="1:9" x14ac:dyDescent="0.25">
      <c r="A2163" s="69"/>
      <c r="B2163" s="45"/>
      <c r="C2163" s="45"/>
      <c r="D2163" s="45"/>
      <c r="E2163" s="45"/>
      <c r="F2163" s="45"/>
      <c r="G2163" s="45"/>
      <c r="H2163" s="45"/>
      <c r="I2163" s="45"/>
    </row>
    <row r="2164" spans="1:9" x14ac:dyDescent="0.25">
      <c r="A2164" s="69"/>
      <c r="B2164" s="45"/>
      <c r="C2164" s="45"/>
      <c r="D2164" s="45"/>
      <c r="E2164" s="45"/>
      <c r="F2164" s="45"/>
      <c r="G2164" s="45"/>
      <c r="H2164" s="45"/>
      <c r="I2164" s="45"/>
    </row>
    <row r="2165" spans="1:9" x14ac:dyDescent="0.25">
      <c r="A2165" s="69"/>
      <c r="B2165" s="45"/>
      <c r="C2165" s="45"/>
      <c r="D2165" s="45"/>
      <c r="E2165" s="45"/>
      <c r="F2165" s="45"/>
      <c r="G2165" s="45"/>
      <c r="H2165" s="45"/>
      <c r="I2165" s="45"/>
    </row>
    <row r="2166" spans="1:9" x14ac:dyDescent="0.25">
      <c r="A2166" s="69"/>
      <c r="B2166" s="45"/>
      <c r="C2166" s="45"/>
      <c r="D2166" s="45"/>
      <c r="E2166" s="45"/>
      <c r="F2166" s="45"/>
      <c r="G2166" s="45"/>
      <c r="H2166" s="45"/>
      <c r="I2166" s="45"/>
    </row>
    <row r="2167" spans="1:9" x14ac:dyDescent="0.25">
      <c r="A2167" s="69"/>
      <c r="B2167" s="45"/>
      <c r="C2167" s="45"/>
      <c r="D2167" s="45"/>
      <c r="E2167" s="45"/>
      <c r="F2167" s="45"/>
      <c r="G2167" s="45"/>
      <c r="H2167" s="45"/>
      <c r="I2167" s="45"/>
    </row>
    <row r="2168" spans="1:9" x14ac:dyDescent="0.25">
      <c r="A2168" s="69"/>
      <c r="B2168" s="45"/>
      <c r="C2168" s="45"/>
      <c r="D2168" s="45"/>
      <c r="E2168" s="45"/>
      <c r="F2168" s="45"/>
      <c r="G2168" s="45"/>
      <c r="H2168" s="45"/>
      <c r="I2168" s="45"/>
    </row>
    <row r="2169" spans="1:9" x14ac:dyDescent="0.25">
      <c r="A2169" s="69"/>
      <c r="B2169" s="45"/>
      <c r="C2169" s="45"/>
      <c r="D2169" s="45"/>
      <c r="E2169" s="45"/>
      <c r="F2169" s="45"/>
      <c r="G2169" s="45"/>
      <c r="H2169" s="45"/>
      <c r="I2169" s="45"/>
    </row>
    <row r="2170" spans="1:9" x14ac:dyDescent="0.25">
      <c r="A2170" s="70"/>
      <c r="B2170" s="45"/>
      <c r="C2170" s="45"/>
      <c r="D2170" s="45"/>
      <c r="E2170" s="45"/>
      <c r="F2170" s="45"/>
      <c r="G2170" s="45"/>
      <c r="H2170" s="45"/>
      <c r="I2170" s="45"/>
    </row>
    <row r="2171" spans="1:9" x14ac:dyDescent="0.25">
      <c r="A2171" s="69"/>
      <c r="B2171" s="45"/>
      <c r="C2171" s="45"/>
      <c r="D2171" s="45"/>
      <c r="E2171" s="45"/>
      <c r="F2171" s="45"/>
      <c r="G2171" s="45"/>
      <c r="H2171" s="45"/>
      <c r="I2171" s="45"/>
    </row>
    <row r="2172" spans="1:9" x14ac:dyDescent="0.25">
      <c r="A2172" s="69"/>
      <c r="B2172" s="45"/>
      <c r="C2172" s="45"/>
      <c r="D2172" s="45"/>
      <c r="E2172" s="45"/>
      <c r="F2172" s="45"/>
      <c r="G2172" s="45"/>
      <c r="H2172" s="45"/>
      <c r="I2172" s="45"/>
    </row>
    <row r="2173" spans="1:9" x14ac:dyDescent="0.25">
      <c r="A2173" s="69"/>
      <c r="B2173" s="45"/>
      <c r="C2173" s="45"/>
      <c r="D2173" s="45"/>
      <c r="E2173" s="45"/>
      <c r="F2173" s="45"/>
      <c r="G2173" s="45"/>
      <c r="H2173" s="45"/>
      <c r="I2173" s="45"/>
    </row>
    <row r="2174" spans="1:9" x14ac:dyDescent="0.25">
      <c r="A2174" s="69"/>
      <c r="B2174" s="45"/>
      <c r="C2174" s="45"/>
      <c r="D2174" s="45"/>
      <c r="E2174" s="45"/>
      <c r="F2174" s="45"/>
      <c r="G2174" s="45"/>
      <c r="H2174" s="45"/>
      <c r="I2174" s="45"/>
    </row>
    <row r="2175" spans="1:9" x14ac:dyDescent="0.25">
      <c r="A2175" s="69"/>
      <c r="B2175" s="45"/>
      <c r="C2175" s="45"/>
      <c r="D2175" s="45"/>
      <c r="E2175" s="45"/>
      <c r="F2175" s="45"/>
      <c r="G2175" s="45"/>
      <c r="H2175" s="45"/>
      <c r="I2175" s="45"/>
    </row>
    <row r="2176" spans="1:9" x14ac:dyDescent="0.25">
      <c r="A2176" s="69"/>
      <c r="B2176" s="45"/>
      <c r="C2176" s="45"/>
      <c r="D2176" s="45"/>
      <c r="E2176" s="45"/>
      <c r="F2176" s="45"/>
      <c r="G2176" s="45"/>
      <c r="H2176" s="45"/>
      <c r="I2176" s="45"/>
    </row>
    <row r="2177" spans="1:9" x14ac:dyDescent="0.25">
      <c r="A2177" s="69"/>
      <c r="B2177" s="45"/>
      <c r="C2177" s="45"/>
      <c r="D2177" s="45"/>
      <c r="E2177" s="45"/>
      <c r="F2177" s="45"/>
      <c r="G2177" s="45"/>
      <c r="H2177" s="45"/>
      <c r="I2177" s="45"/>
    </row>
    <row r="2178" spans="1:9" x14ac:dyDescent="0.25">
      <c r="A2178" s="69"/>
      <c r="B2178" s="45"/>
      <c r="C2178" s="45"/>
      <c r="D2178" s="45"/>
      <c r="E2178" s="45"/>
      <c r="F2178" s="45"/>
      <c r="G2178" s="45"/>
      <c r="H2178" s="45"/>
      <c r="I2178" s="45"/>
    </row>
    <row r="2179" spans="1:9" x14ac:dyDescent="0.25">
      <c r="A2179" s="69"/>
      <c r="B2179" s="45"/>
      <c r="C2179" s="45"/>
      <c r="D2179" s="45"/>
      <c r="E2179" s="45"/>
      <c r="F2179" s="45"/>
      <c r="G2179" s="45"/>
      <c r="H2179" s="45"/>
      <c r="I2179" s="45"/>
    </row>
    <row r="2180" spans="1:9" x14ac:dyDescent="0.25">
      <c r="A2180" s="69"/>
      <c r="B2180" s="45"/>
      <c r="C2180" s="45"/>
      <c r="D2180" s="45"/>
      <c r="E2180" s="45"/>
      <c r="F2180" s="45"/>
      <c r="G2180" s="45"/>
      <c r="H2180" s="45"/>
      <c r="I2180" s="45"/>
    </row>
    <row r="2181" spans="1:9" x14ac:dyDescent="0.25">
      <c r="A2181" s="69"/>
      <c r="B2181" s="45"/>
      <c r="C2181" s="45"/>
      <c r="D2181" s="45"/>
      <c r="E2181" s="45"/>
      <c r="F2181" s="45"/>
      <c r="G2181" s="45"/>
      <c r="H2181" s="45"/>
      <c r="I2181" s="45"/>
    </row>
    <row r="2182" spans="1:9" x14ac:dyDescent="0.25">
      <c r="A2182" s="69"/>
      <c r="B2182" s="45"/>
      <c r="C2182" s="45"/>
      <c r="D2182" s="45"/>
      <c r="E2182" s="45"/>
      <c r="F2182" s="45"/>
      <c r="G2182" s="45"/>
      <c r="H2182" s="45"/>
      <c r="I2182" s="45"/>
    </row>
    <row r="2183" spans="1:9" x14ac:dyDescent="0.25">
      <c r="A2183" s="69"/>
      <c r="B2183" s="45"/>
      <c r="C2183" s="45"/>
      <c r="D2183" s="45"/>
      <c r="E2183" s="45"/>
      <c r="F2183" s="45"/>
      <c r="G2183" s="45"/>
      <c r="H2183" s="45"/>
      <c r="I2183" s="45"/>
    </row>
    <row r="2184" spans="1:9" x14ac:dyDescent="0.25">
      <c r="A2184" s="69"/>
      <c r="B2184" s="45"/>
      <c r="C2184" s="45"/>
      <c r="D2184" s="45"/>
      <c r="E2184" s="45"/>
      <c r="F2184" s="45"/>
      <c r="G2184" s="45"/>
      <c r="H2184" s="45"/>
      <c r="I2184" s="45"/>
    </row>
    <row r="2185" spans="1:9" x14ac:dyDescent="0.25">
      <c r="A2185" s="69"/>
      <c r="B2185" s="45"/>
      <c r="C2185" s="45"/>
      <c r="D2185" s="45"/>
      <c r="E2185" s="45"/>
      <c r="F2185" s="45"/>
      <c r="G2185" s="45"/>
      <c r="H2185" s="45"/>
      <c r="I2185" s="45"/>
    </row>
    <row r="2186" spans="1:9" x14ac:dyDescent="0.25">
      <c r="A2186" s="69"/>
      <c r="B2186" s="45"/>
      <c r="C2186" s="45"/>
      <c r="D2186" s="45"/>
      <c r="E2186" s="45"/>
      <c r="F2186" s="45"/>
      <c r="G2186" s="45"/>
      <c r="H2186" s="45"/>
      <c r="I2186" s="45"/>
    </row>
    <row r="2187" spans="1:9" x14ac:dyDescent="0.25">
      <c r="A2187" s="69"/>
      <c r="B2187" s="45"/>
      <c r="C2187" s="45"/>
      <c r="D2187" s="45"/>
      <c r="E2187" s="45"/>
      <c r="F2187" s="45"/>
      <c r="G2187" s="45"/>
      <c r="H2187" s="45"/>
      <c r="I2187" s="45"/>
    </row>
    <row r="2188" spans="1:9" x14ac:dyDescent="0.25">
      <c r="A2188" s="70"/>
      <c r="B2188" s="45"/>
      <c r="C2188" s="45"/>
      <c r="D2188" s="45"/>
      <c r="E2188" s="45"/>
      <c r="F2188" s="45"/>
      <c r="G2188" s="45"/>
      <c r="H2188" s="45"/>
      <c r="I2188" s="45"/>
    </row>
    <row r="2189" spans="1:9" x14ac:dyDescent="0.25">
      <c r="A2189" s="69"/>
      <c r="B2189" s="45"/>
      <c r="C2189" s="45"/>
      <c r="D2189" s="45"/>
      <c r="E2189" s="45"/>
      <c r="F2189" s="45"/>
      <c r="G2189" s="45"/>
      <c r="H2189" s="45"/>
      <c r="I2189" s="45"/>
    </row>
    <row r="2190" spans="1:9" x14ac:dyDescent="0.25">
      <c r="A2190" s="69"/>
      <c r="B2190" s="45"/>
      <c r="C2190" s="45"/>
      <c r="D2190" s="45"/>
      <c r="E2190" s="45"/>
      <c r="F2190" s="45"/>
      <c r="G2190" s="45"/>
      <c r="H2190" s="45"/>
      <c r="I2190" s="45"/>
    </row>
    <row r="2191" spans="1:9" x14ac:dyDescent="0.25">
      <c r="A2191" s="69"/>
      <c r="B2191" s="45"/>
      <c r="C2191" s="45"/>
      <c r="D2191" s="45"/>
      <c r="E2191" s="45"/>
      <c r="F2191" s="45"/>
      <c r="G2191" s="45"/>
      <c r="H2191" s="45"/>
      <c r="I2191" s="45"/>
    </row>
    <row r="2192" spans="1:9" x14ac:dyDescent="0.25">
      <c r="A2192" s="69"/>
      <c r="B2192" s="45"/>
      <c r="C2192" s="45"/>
      <c r="D2192" s="45"/>
      <c r="E2192" s="45"/>
      <c r="F2192" s="45"/>
      <c r="G2192" s="45"/>
      <c r="H2192" s="45"/>
      <c r="I2192" s="45"/>
    </row>
    <row r="2193" spans="1:9" x14ac:dyDescent="0.25">
      <c r="A2193" s="69"/>
      <c r="B2193" s="45"/>
      <c r="C2193" s="45"/>
      <c r="D2193" s="45"/>
      <c r="E2193" s="45"/>
      <c r="F2193" s="45"/>
      <c r="G2193" s="45"/>
      <c r="H2193" s="45"/>
      <c r="I2193" s="45"/>
    </row>
    <row r="2194" spans="1:9" x14ac:dyDescent="0.25">
      <c r="A2194" s="69"/>
      <c r="B2194" s="45"/>
      <c r="C2194" s="45"/>
      <c r="D2194" s="45"/>
      <c r="E2194" s="45"/>
      <c r="F2194" s="45"/>
      <c r="G2194" s="45"/>
      <c r="H2194" s="45"/>
      <c r="I2194" s="45"/>
    </row>
    <row r="2195" spans="1:9" x14ac:dyDescent="0.25">
      <c r="A2195" s="69"/>
      <c r="B2195" s="45"/>
      <c r="C2195" s="45"/>
      <c r="D2195" s="45"/>
      <c r="E2195" s="45"/>
      <c r="F2195" s="45"/>
      <c r="G2195" s="45"/>
      <c r="H2195" s="45"/>
      <c r="I2195" s="45"/>
    </row>
    <row r="2196" spans="1:9" x14ac:dyDescent="0.25">
      <c r="A2196" s="69"/>
      <c r="B2196" s="45"/>
      <c r="C2196" s="45"/>
      <c r="D2196" s="45"/>
      <c r="E2196" s="45"/>
      <c r="F2196" s="45"/>
      <c r="G2196" s="45"/>
      <c r="H2196" s="45"/>
      <c r="I2196" s="45"/>
    </row>
    <row r="2197" spans="1:9" x14ac:dyDescent="0.25">
      <c r="A2197" s="69"/>
      <c r="B2197" s="45"/>
      <c r="C2197" s="45"/>
      <c r="D2197" s="45"/>
      <c r="E2197" s="45"/>
      <c r="F2197" s="45"/>
      <c r="G2197" s="45"/>
      <c r="H2197" s="45"/>
      <c r="I2197" s="45"/>
    </row>
    <row r="2198" spans="1:9" x14ac:dyDescent="0.25">
      <c r="A2198" s="69"/>
      <c r="B2198" s="45"/>
      <c r="C2198" s="45"/>
      <c r="D2198" s="45"/>
      <c r="E2198" s="45"/>
      <c r="F2198" s="45"/>
      <c r="G2198" s="45"/>
      <c r="H2198" s="45"/>
      <c r="I2198" s="45"/>
    </row>
    <row r="2199" spans="1:9" x14ac:dyDescent="0.25">
      <c r="A2199" s="69"/>
      <c r="B2199" s="45"/>
      <c r="C2199" s="45"/>
      <c r="D2199" s="45"/>
      <c r="E2199" s="45"/>
      <c r="F2199" s="45"/>
      <c r="G2199" s="45"/>
      <c r="H2199" s="45"/>
      <c r="I2199" s="45"/>
    </row>
    <row r="2200" spans="1:9" x14ac:dyDescent="0.25">
      <c r="A2200" s="69"/>
      <c r="B2200" s="45"/>
      <c r="C2200" s="45"/>
      <c r="D2200" s="45"/>
      <c r="E2200" s="45"/>
      <c r="F2200" s="45"/>
      <c r="G2200" s="45"/>
      <c r="H2200" s="45"/>
      <c r="I2200" s="45"/>
    </row>
    <row r="2201" spans="1:9" x14ac:dyDescent="0.25">
      <c r="A2201" s="69"/>
      <c r="B2201" s="45"/>
      <c r="C2201" s="45"/>
      <c r="D2201" s="45"/>
      <c r="E2201" s="45"/>
      <c r="F2201" s="45"/>
      <c r="G2201" s="45"/>
      <c r="H2201" s="45"/>
      <c r="I2201" s="45"/>
    </row>
    <row r="2202" spans="1:9" x14ac:dyDescent="0.25">
      <c r="A2202" s="69"/>
      <c r="B2202" s="45"/>
      <c r="C2202" s="45"/>
      <c r="D2202" s="45"/>
      <c r="E2202" s="45"/>
      <c r="F2202" s="45"/>
      <c r="G2202" s="45"/>
      <c r="H2202" s="45"/>
      <c r="I2202" s="45"/>
    </row>
    <row r="2203" spans="1:9" x14ac:dyDescent="0.25">
      <c r="A2203" s="69"/>
      <c r="B2203" s="45"/>
      <c r="C2203" s="45"/>
      <c r="D2203" s="45"/>
      <c r="E2203" s="45"/>
      <c r="F2203" s="45"/>
      <c r="G2203" s="45"/>
      <c r="H2203" s="45"/>
      <c r="I2203" s="45"/>
    </row>
    <row r="2204" spans="1:9" x14ac:dyDescent="0.25">
      <c r="A2204" s="69"/>
      <c r="B2204" s="45"/>
      <c r="C2204" s="45"/>
      <c r="D2204" s="45"/>
      <c r="E2204" s="45"/>
      <c r="F2204" s="45"/>
      <c r="G2204" s="45"/>
      <c r="H2204" s="45"/>
      <c r="I2204" s="45"/>
    </row>
    <row r="2205" spans="1:9" x14ac:dyDescent="0.25">
      <c r="A2205" s="69"/>
      <c r="B2205" s="45"/>
      <c r="C2205" s="45"/>
      <c r="D2205" s="45"/>
      <c r="E2205" s="45"/>
      <c r="F2205" s="45"/>
      <c r="G2205" s="45"/>
      <c r="H2205" s="45"/>
      <c r="I2205" s="45"/>
    </row>
    <row r="2206" spans="1:9" x14ac:dyDescent="0.25">
      <c r="A2206" s="70"/>
      <c r="B2206" s="45"/>
      <c r="C2206" s="45"/>
      <c r="D2206" s="45"/>
      <c r="E2206" s="45"/>
      <c r="F2206" s="45"/>
      <c r="G2206" s="45"/>
      <c r="H2206" s="45"/>
      <c r="I2206" s="45"/>
    </row>
    <row r="2207" spans="1:9" x14ac:dyDescent="0.25">
      <c r="A2207" s="69"/>
      <c r="B2207" s="45"/>
      <c r="C2207" s="45"/>
      <c r="D2207" s="45"/>
      <c r="E2207" s="45"/>
      <c r="F2207" s="45"/>
      <c r="G2207" s="45"/>
      <c r="H2207" s="45"/>
      <c r="I2207" s="45"/>
    </row>
    <row r="2208" spans="1:9" x14ac:dyDescent="0.25">
      <c r="A2208" s="69"/>
      <c r="B2208" s="45"/>
      <c r="C2208" s="45"/>
      <c r="D2208" s="45"/>
      <c r="E2208" s="45"/>
      <c r="F2208" s="45"/>
      <c r="G2208" s="45"/>
      <c r="H2208" s="45"/>
      <c r="I2208" s="45"/>
    </row>
    <row r="2209" spans="1:9" x14ac:dyDescent="0.25">
      <c r="A2209" s="69"/>
      <c r="B2209" s="45"/>
      <c r="C2209" s="45"/>
      <c r="D2209" s="45"/>
      <c r="E2209" s="45"/>
      <c r="F2209" s="45"/>
      <c r="G2209" s="45"/>
      <c r="H2209" s="45"/>
      <c r="I2209" s="45"/>
    </row>
    <row r="2210" spans="1:9" x14ac:dyDescent="0.25">
      <c r="A2210" s="69"/>
      <c r="B2210" s="45"/>
      <c r="C2210" s="45"/>
      <c r="D2210" s="45"/>
      <c r="E2210" s="45"/>
      <c r="F2210" s="45"/>
      <c r="G2210" s="45"/>
      <c r="H2210" s="45"/>
      <c r="I2210" s="45"/>
    </row>
    <row r="2211" spans="1:9" x14ac:dyDescent="0.25">
      <c r="A2211" s="69"/>
      <c r="B2211" s="45"/>
      <c r="C2211" s="45"/>
      <c r="D2211" s="45"/>
      <c r="E2211" s="45"/>
      <c r="F2211" s="45"/>
      <c r="G2211" s="45"/>
      <c r="H2211" s="45"/>
      <c r="I2211" s="45"/>
    </row>
    <row r="2212" spans="1:9" x14ac:dyDescent="0.25">
      <c r="A2212" s="69"/>
      <c r="B2212" s="45"/>
      <c r="C2212" s="45"/>
      <c r="D2212" s="45"/>
      <c r="E2212" s="45"/>
      <c r="F2212" s="45"/>
      <c r="G2212" s="45"/>
      <c r="H2212" s="45"/>
      <c r="I2212" s="45"/>
    </row>
    <row r="2213" spans="1:9" x14ac:dyDescent="0.25">
      <c r="A2213" s="69"/>
      <c r="B2213" s="45"/>
      <c r="C2213" s="45"/>
      <c r="D2213" s="45"/>
      <c r="E2213" s="45"/>
      <c r="F2213" s="45"/>
      <c r="G2213" s="45"/>
      <c r="H2213" s="45"/>
      <c r="I2213" s="45"/>
    </row>
    <row r="2214" spans="1:9" x14ac:dyDescent="0.25">
      <c r="A2214" s="69"/>
      <c r="B2214" s="45"/>
      <c r="C2214" s="45"/>
      <c r="D2214" s="45"/>
      <c r="E2214" s="45"/>
      <c r="F2214" s="45"/>
      <c r="G2214" s="45"/>
      <c r="H2214" s="45"/>
      <c r="I2214" s="45"/>
    </row>
    <row r="2215" spans="1:9" x14ac:dyDescent="0.25">
      <c r="A2215" s="69"/>
      <c r="B2215" s="45"/>
      <c r="C2215" s="45"/>
      <c r="D2215" s="45"/>
      <c r="E2215" s="45"/>
      <c r="F2215" s="45"/>
      <c r="G2215" s="45"/>
      <c r="H2215" s="45"/>
      <c r="I2215" s="45"/>
    </row>
    <row r="2216" spans="1:9" x14ac:dyDescent="0.25">
      <c r="A2216" s="69"/>
      <c r="B2216" s="45"/>
      <c r="C2216" s="45"/>
      <c r="D2216" s="45"/>
      <c r="E2216" s="45"/>
      <c r="F2216" s="45"/>
      <c r="G2216" s="45"/>
      <c r="H2216" s="45"/>
      <c r="I2216" s="45"/>
    </row>
    <row r="2217" spans="1:9" x14ac:dyDescent="0.25">
      <c r="A2217" s="69"/>
      <c r="B2217" s="45"/>
      <c r="C2217" s="45"/>
      <c r="D2217" s="45"/>
      <c r="E2217" s="45"/>
      <c r="F2217" s="45"/>
      <c r="G2217" s="45"/>
      <c r="H2217" s="45"/>
      <c r="I2217" s="45"/>
    </row>
    <row r="2218" spans="1:9" x14ac:dyDescent="0.25">
      <c r="A2218" s="69"/>
      <c r="B2218" s="45"/>
      <c r="C2218" s="45"/>
      <c r="D2218" s="45"/>
      <c r="E2218" s="45"/>
      <c r="F2218" s="45"/>
      <c r="G2218" s="45"/>
      <c r="H2218" s="45"/>
      <c r="I2218" s="45"/>
    </row>
    <row r="2219" spans="1:9" x14ac:dyDescent="0.25">
      <c r="A2219" s="69"/>
      <c r="B2219" s="45"/>
      <c r="C2219" s="45"/>
      <c r="D2219" s="45"/>
      <c r="E2219" s="45"/>
      <c r="F2219" s="45"/>
      <c r="G2219" s="45"/>
      <c r="H2219" s="45"/>
      <c r="I2219" s="45"/>
    </row>
    <row r="2220" spans="1:9" x14ac:dyDescent="0.25">
      <c r="A2220" s="69"/>
      <c r="B2220" s="45"/>
      <c r="C2220" s="45"/>
      <c r="D2220" s="45"/>
      <c r="E2220" s="45"/>
      <c r="F2220" s="45"/>
      <c r="G2220" s="45"/>
      <c r="H2220" s="45"/>
      <c r="I2220" s="45"/>
    </row>
    <row r="2221" spans="1:9" x14ac:dyDescent="0.25">
      <c r="A2221" s="69"/>
      <c r="B2221" s="45"/>
      <c r="C2221" s="45"/>
      <c r="D2221" s="45"/>
      <c r="E2221" s="45"/>
      <c r="F2221" s="45"/>
      <c r="G2221" s="45"/>
      <c r="H2221" s="45"/>
      <c r="I2221" s="45"/>
    </row>
    <row r="2222" spans="1:9" x14ac:dyDescent="0.25">
      <c r="A2222" s="69"/>
      <c r="B2222" s="45"/>
      <c r="C2222" s="45"/>
      <c r="D2222" s="45"/>
      <c r="E2222" s="45"/>
      <c r="F2222" s="45"/>
      <c r="G2222" s="45"/>
      <c r="H2222" s="45"/>
      <c r="I2222" s="45"/>
    </row>
    <row r="2223" spans="1:9" x14ac:dyDescent="0.25">
      <c r="A2223" s="69"/>
      <c r="B2223" s="45"/>
      <c r="C2223" s="45"/>
      <c r="D2223" s="45"/>
      <c r="E2223" s="45"/>
      <c r="F2223" s="45"/>
      <c r="G2223" s="45"/>
      <c r="H2223" s="45"/>
      <c r="I2223" s="45"/>
    </row>
    <row r="2224" spans="1:9" x14ac:dyDescent="0.25">
      <c r="A2224" s="70"/>
      <c r="B2224" s="45"/>
      <c r="C2224" s="45"/>
      <c r="D2224" s="45"/>
      <c r="E2224" s="45"/>
      <c r="F2224" s="45"/>
      <c r="G2224" s="45"/>
      <c r="H2224" s="45"/>
      <c r="I2224" s="45"/>
    </row>
    <row r="2225" spans="1:9" x14ac:dyDescent="0.25">
      <c r="A2225" s="69"/>
      <c r="B2225" s="45"/>
      <c r="C2225" s="45"/>
      <c r="D2225" s="45"/>
      <c r="E2225" s="45"/>
      <c r="F2225" s="45"/>
      <c r="G2225" s="45"/>
      <c r="H2225" s="45"/>
      <c r="I2225" s="45"/>
    </row>
    <row r="2226" spans="1:9" x14ac:dyDescent="0.25">
      <c r="A2226" s="69"/>
      <c r="B2226" s="45"/>
      <c r="C2226" s="45"/>
      <c r="D2226" s="45"/>
      <c r="E2226" s="45"/>
      <c r="F2226" s="45"/>
      <c r="G2226" s="45"/>
      <c r="H2226" s="45"/>
      <c r="I2226" s="45"/>
    </row>
    <row r="2227" spans="1:9" x14ac:dyDescent="0.25">
      <c r="A2227" s="69"/>
      <c r="B2227" s="45"/>
      <c r="C2227" s="45"/>
      <c r="D2227" s="45"/>
      <c r="E2227" s="45"/>
      <c r="F2227" s="45"/>
      <c r="G2227" s="45"/>
      <c r="H2227" s="45"/>
      <c r="I2227" s="45"/>
    </row>
    <row r="2228" spans="1:9" x14ac:dyDescent="0.25">
      <c r="A2228" s="69"/>
      <c r="B2228" s="45"/>
      <c r="C2228" s="45"/>
      <c r="D2228" s="45"/>
      <c r="E2228" s="45"/>
      <c r="F2228" s="45"/>
      <c r="G2228" s="45"/>
      <c r="H2228" s="45"/>
      <c r="I2228" s="45"/>
    </row>
    <row r="2229" spans="1:9" x14ac:dyDescent="0.25">
      <c r="A2229" s="69"/>
      <c r="B2229" s="45"/>
      <c r="C2229" s="45"/>
      <c r="D2229" s="45"/>
      <c r="E2229" s="45"/>
      <c r="F2229" s="45"/>
      <c r="G2229" s="45"/>
      <c r="H2229" s="45"/>
      <c r="I2229" s="45"/>
    </row>
    <row r="2230" spans="1:9" x14ac:dyDescent="0.25">
      <c r="A2230" s="69"/>
      <c r="B2230" s="45"/>
      <c r="C2230" s="45"/>
      <c r="D2230" s="45"/>
      <c r="E2230" s="45"/>
      <c r="F2230" s="45"/>
      <c r="G2230" s="45"/>
      <c r="H2230" s="45"/>
      <c r="I2230" s="45"/>
    </row>
    <row r="2231" spans="1:9" x14ac:dyDescent="0.25">
      <c r="A2231" s="69"/>
      <c r="B2231" s="45"/>
      <c r="C2231" s="45"/>
      <c r="D2231" s="45"/>
      <c r="E2231" s="45"/>
      <c r="F2231" s="45"/>
      <c r="G2231" s="45"/>
      <c r="H2231" s="45"/>
      <c r="I2231" s="45"/>
    </row>
    <row r="2232" spans="1:9" x14ac:dyDescent="0.25">
      <c r="A2232" s="69"/>
      <c r="B2232" s="45"/>
      <c r="C2232" s="45"/>
      <c r="D2232" s="45"/>
      <c r="E2232" s="45"/>
      <c r="F2232" s="45"/>
      <c r="G2232" s="45"/>
      <c r="H2232" s="45"/>
      <c r="I2232" s="45"/>
    </row>
    <row r="2233" spans="1:9" x14ac:dyDescent="0.25">
      <c r="A2233" s="69"/>
      <c r="B2233" s="45"/>
      <c r="C2233" s="45"/>
      <c r="D2233" s="45"/>
      <c r="E2233" s="45"/>
      <c r="F2233" s="45"/>
      <c r="G2233" s="45"/>
      <c r="H2233" s="45"/>
      <c r="I2233" s="45"/>
    </row>
    <row r="2234" spans="1:9" x14ac:dyDescent="0.25">
      <c r="A2234" s="69"/>
      <c r="B2234" s="45"/>
      <c r="C2234" s="45"/>
      <c r="D2234" s="45"/>
      <c r="E2234" s="45"/>
      <c r="F2234" s="45"/>
      <c r="G2234" s="45"/>
      <c r="H2234" s="45"/>
      <c r="I2234" s="45"/>
    </row>
    <row r="2235" spans="1:9" x14ac:dyDescent="0.25">
      <c r="A2235" s="69"/>
      <c r="B2235" s="45"/>
      <c r="C2235" s="45"/>
      <c r="D2235" s="45"/>
      <c r="E2235" s="45"/>
      <c r="F2235" s="45"/>
      <c r="G2235" s="45"/>
      <c r="H2235" s="45"/>
      <c r="I2235" s="45"/>
    </row>
    <row r="2236" spans="1:9" x14ac:dyDescent="0.25">
      <c r="A2236" s="69"/>
      <c r="B2236" s="45"/>
      <c r="C2236" s="45"/>
      <c r="D2236" s="45"/>
      <c r="E2236" s="45"/>
      <c r="F2236" s="45"/>
      <c r="G2236" s="45"/>
      <c r="H2236" s="45"/>
      <c r="I2236" s="45"/>
    </row>
    <row r="2237" spans="1:9" x14ac:dyDescent="0.25">
      <c r="A2237" s="69"/>
      <c r="B2237" s="45"/>
      <c r="C2237" s="45"/>
      <c r="D2237" s="45"/>
      <c r="E2237" s="45"/>
      <c r="F2237" s="45"/>
      <c r="G2237" s="45"/>
      <c r="H2237" s="45"/>
      <c r="I2237" s="45"/>
    </row>
    <row r="2238" spans="1:9" x14ac:dyDescent="0.25">
      <c r="A2238" s="69"/>
      <c r="B2238" s="45"/>
      <c r="C2238" s="45"/>
      <c r="D2238" s="45"/>
      <c r="E2238" s="45"/>
      <c r="F2238" s="45"/>
      <c r="G2238" s="45"/>
      <c r="H2238" s="45"/>
      <c r="I2238" s="45"/>
    </row>
    <row r="2239" spans="1:9" x14ac:dyDescent="0.25">
      <c r="A2239" s="69"/>
      <c r="B2239" s="45"/>
      <c r="C2239" s="45"/>
      <c r="D2239" s="45"/>
      <c r="E2239" s="45"/>
      <c r="F2239" s="45"/>
      <c r="G2239" s="45"/>
      <c r="H2239" s="45"/>
      <c r="I2239" s="45"/>
    </row>
    <row r="2240" spans="1:9" x14ac:dyDescent="0.25">
      <c r="A2240" s="69"/>
      <c r="B2240" s="45"/>
      <c r="C2240" s="45"/>
      <c r="D2240" s="45"/>
      <c r="E2240" s="45"/>
      <c r="F2240" s="45"/>
      <c r="G2240" s="45"/>
      <c r="H2240" s="45"/>
      <c r="I2240" s="45"/>
    </row>
    <row r="2241" spans="1:9" x14ac:dyDescent="0.25">
      <c r="A2241" s="69"/>
      <c r="B2241" s="45"/>
      <c r="C2241" s="45"/>
      <c r="D2241" s="45"/>
      <c r="E2241" s="45"/>
      <c r="F2241" s="45"/>
      <c r="G2241" s="45"/>
      <c r="H2241" s="45"/>
      <c r="I2241" s="45"/>
    </row>
    <row r="2242" spans="1:9" x14ac:dyDescent="0.25">
      <c r="A2242" s="70"/>
      <c r="B2242" s="45"/>
      <c r="C2242" s="45"/>
      <c r="D2242" s="45"/>
      <c r="E2242" s="45"/>
      <c r="F2242" s="45"/>
      <c r="G2242" s="45"/>
      <c r="H2242" s="45"/>
      <c r="I2242" s="45"/>
    </row>
    <row r="2243" spans="1:9" x14ac:dyDescent="0.25">
      <c r="A2243" s="69"/>
      <c r="B2243" s="45"/>
      <c r="C2243" s="45"/>
      <c r="D2243" s="45"/>
      <c r="E2243" s="45"/>
      <c r="F2243" s="45"/>
      <c r="G2243" s="45"/>
      <c r="H2243" s="45"/>
      <c r="I2243" s="45"/>
    </row>
    <row r="2244" spans="1:9" x14ac:dyDescent="0.25">
      <c r="A2244" s="69"/>
      <c r="B2244" s="45"/>
      <c r="C2244" s="45"/>
      <c r="D2244" s="45"/>
      <c r="E2244" s="45"/>
      <c r="F2244" s="45"/>
      <c r="G2244" s="45"/>
      <c r="H2244" s="45"/>
      <c r="I2244" s="45"/>
    </row>
    <row r="2245" spans="1:9" x14ac:dyDescent="0.25">
      <c r="A2245" s="69"/>
      <c r="B2245" s="45"/>
      <c r="C2245" s="45"/>
      <c r="D2245" s="45"/>
      <c r="E2245" s="45"/>
      <c r="F2245" s="45"/>
      <c r="G2245" s="45"/>
      <c r="H2245" s="45"/>
      <c r="I2245" s="45"/>
    </row>
    <row r="2246" spans="1:9" x14ac:dyDescent="0.25">
      <c r="A2246" s="69"/>
      <c r="B2246" s="45"/>
      <c r="C2246" s="45"/>
      <c r="D2246" s="45"/>
      <c r="E2246" s="45"/>
      <c r="F2246" s="45"/>
      <c r="G2246" s="45"/>
      <c r="H2246" s="45"/>
      <c r="I2246" s="45"/>
    </row>
    <row r="2247" spans="1:9" x14ac:dyDescent="0.25">
      <c r="A2247" s="69"/>
      <c r="B2247" s="45"/>
      <c r="C2247" s="45"/>
      <c r="D2247" s="45"/>
      <c r="E2247" s="45"/>
      <c r="F2247" s="45"/>
      <c r="G2247" s="45"/>
      <c r="H2247" s="45"/>
      <c r="I2247" s="45"/>
    </row>
    <row r="2248" spans="1:9" x14ac:dyDescent="0.25">
      <c r="A2248" s="69"/>
      <c r="B2248" s="45"/>
      <c r="C2248" s="45"/>
      <c r="D2248" s="45"/>
      <c r="E2248" s="45"/>
      <c r="F2248" s="45"/>
      <c r="G2248" s="45"/>
      <c r="H2248" s="45"/>
      <c r="I2248" s="45"/>
    </row>
    <row r="2249" spans="1:9" x14ac:dyDescent="0.25">
      <c r="A2249" s="69"/>
      <c r="B2249" s="45"/>
      <c r="C2249" s="45"/>
      <c r="D2249" s="45"/>
      <c r="E2249" s="45"/>
      <c r="F2249" s="45"/>
      <c r="G2249" s="45"/>
      <c r="H2249" s="45"/>
      <c r="I2249" s="45"/>
    </row>
    <row r="2250" spans="1:9" x14ac:dyDescent="0.25">
      <c r="A2250" s="69"/>
      <c r="B2250" s="45"/>
      <c r="C2250" s="45"/>
      <c r="D2250" s="45"/>
      <c r="E2250" s="45"/>
      <c r="F2250" s="45"/>
      <c r="G2250" s="45"/>
      <c r="H2250" s="45"/>
      <c r="I2250" s="45"/>
    </row>
    <row r="2251" spans="1:9" x14ac:dyDescent="0.25">
      <c r="A2251" s="69"/>
      <c r="B2251" s="45"/>
      <c r="C2251" s="45"/>
      <c r="D2251" s="45"/>
      <c r="E2251" s="45"/>
      <c r="F2251" s="45"/>
      <c r="G2251" s="45"/>
      <c r="H2251" s="45"/>
      <c r="I2251" s="45"/>
    </row>
    <row r="2252" spans="1:9" x14ac:dyDescent="0.25">
      <c r="A2252" s="69"/>
      <c r="B2252" s="45"/>
      <c r="C2252" s="45"/>
      <c r="D2252" s="45"/>
      <c r="E2252" s="45"/>
      <c r="F2252" s="45"/>
      <c r="G2252" s="45"/>
      <c r="H2252" s="45"/>
      <c r="I2252" s="45"/>
    </row>
    <row r="2253" spans="1:9" x14ac:dyDescent="0.25">
      <c r="A2253" s="69"/>
      <c r="B2253" s="45"/>
      <c r="C2253" s="45"/>
      <c r="D2253" s="45"/>
      <c r="E2253" s="45"/>
      <c r="F2253" s="45"/>
      <c r="G2253" s="45"/>
      <c r="H2253" s="45"/>
      <c r="I2253" s="45"/>
    </row>
    <row r="2254" spans="1:9" x14ac:dyDescent="0.25">
      <c r="A2254" s="69"/>
      <c r="B2254" s="45"/>
      <c r="C2254" s="45"/>
      <c r="D2254" s="45"/>
      <c r="E2254" s="45"/>
      <c r="F2254" s="45"/>
      <c r="G2254" s="45"/>
      <c r="H2254" s="45"/>
      <c r="I2254" s="45"/>
    </row>
    <row r="2255" spans="1:9" x14ac:dyDescent="0.25">
      <c r="A2255" s="69"/>
      <c r="B2255" s="45"/>
      <c r="C2255" s="45"/>
      <c r="D2255" s="45"/>
      <c r="E2255" s="45"/>
      <c r="F2255" s="45"/>
      <c r="G2255" s="45"/>
      <c r="H2255" s="45"/>
      <c r="I2255" s="45"/>
    </row>
    <row r="2256" spans="1:9" x14ac:dyDescent="0.25">
      <c r="A2256" s="69"/>
      <c r="B2256" s="45"/>
      <c r="C2256" s="45"/>
      <c r="D2256" s="45"/>
      <c r="E2256" s="45"/>
      <c r="F2256" s="45"/>
      <c r="G2256" s="45"/>
      <c r="H2256" s="45"/>
      <c r="I2256" s="45"/>
    </row>
    <row r="2257" spans="1:9" x14ac:dyDescent="0.25">
      <c r="A2257" s="69"/>
      <c r="B2257" s="45"/>
      <c r="C2257" s="45"/>
      <c r="D2257" s="45"/>
      <c r="E2257" s="45"/>
      <c r="F2257" s="45"/>
      <c r="G2257" s="45"/>
      <c r="H2257" s="45"/>
      <c r="I2257" s="45"/>
    </row>
    <row r="2258" spans="1:9" x14ac:dyDescent="0.25">
      <c r="A2258" s="69"/>
      <c r="B2258" s="45"/>
      <c r="C2258" s="45"/>
      <c r="D2258" s="45"/>
      <c r="E2258" s="45"/>
      <c r="F2258" s="45"/>
      <c r="G2258" s="45"/>
      <c r="H2258" s="45"/>
      <c r="I2258" s="45"/>
    </row>
    <row r="2259" spans="1:9" x14ac:dyDescent="0.25">
      <c r="A2259" s="69"/>
      <c r="B2259" s="45"/>
      <c r="C2259" s="45"/>
      <c r="D2259" s="45"/>
      <c r="E2259" s="45"/>
      <c r="F2259" s="45"/>
      <c r="G2259" s="45"/>
      <c r="H2259" s="45"/>
      <c r="I2259" s="45"/>
    </row>
    <row r="2260" spans="1:9" x14ac:dyDescent="0.25">
      <c r="A2260" s="70"/>
      <c r="B2260" s="45"/>
      <c r="C2260" s="45"/>
      <c r="D2260" s="45"/>
      <c r="E2260" s="45"/>
      <c r="F2260" s="45"/>
      <c r="G2260" s="45"/>
      <c r="H2260" s="45"/>
      <c r="I2260" s="45"/>
    </row>
    <row r="2261" spans="1:9" x14ac:dyDescent="0.25">
      <c r="A2261" s="69"/>
      <c r="B2261" s="45"/>
      <c r="C2261" s="45"/>
      <c r="D2261" s="45"/>
      <c r="E2261" s="45"/>
      <c r="F2261" s="45"/>
      <c r="G2261" s="45"/>
      <c r="H2261" s="45"/>
      <c r="I2261" s="45"/>
    </row>
    <row r="2262" spans="1:9" x14ac:dyDescent="0.25">
      <c r="A2262" s="69"/>
      <c r="B2262" s="45"/>
      <c r="C2262" s="45"/>
      <c r="D2262" s="45"/>
      <c r="E2262" s="45"/>
      <c r="F2262" s="45"/>
      <c r="G2262" s="45"/>
      <c r="H2262" s="45"/>
      <c r="I2262" s="45"/>
    </row>
    <row r="2263" spans="1:9" x14ac:dyDescent="0.25">
      <c r="A2263" s="69"/>
      <c r="B2263" s="45"/>
      <c r="C2263" s="45"/>
      <c r="D2263" s="45"/>
      <c r="E2263" s="45"/>
      <c r="F2263" s="45"/>
      <c r="G2263" s="45"/>
      <c r="H2263" s="45"/>
      <c r="I2263" s="45"/>
    </row>
    <row r="2264" spans="1:9" x14ac:dyDescent="0.25">
      <c r="A2264" s="69"/>
      <c r="B2264" s="45"/>
      <c r="C2264" s="45"/>
      <c r="D2264" s="45"/>
      <c r="E2264" s="45"/>
      <c r="F2264" s="45"/>
      <c r="G2264" s="45"/>
      <c r="H2264" s="45"/>
      <c r="I2264" s="45"/>
    </row>
    <row r="2265" spans="1:9" x14ac:dyDescent="0.25">
      <c r="A2265" s="69"/>
      <c r="B2265" s="45"/>
      <c r="C2265" s="45"/>
      <c r="D2265" s="45"/>
      <c r="E2265" s="45"/>
      <c r="F2265" s="45"/>
      <c r="G2265" s="45"/>
      <c r="H2265" s="45"/>
      <c r="I2265" s="45"/>
    </row>
    <row r="2266" spans="1:9" x14ac:dyDescent="0.25">
      <c r="A2266" s="69"/>
      <c r="B2266" s="45"/>
      <c r="C2266" s="45"/>
      <c r="D2266" s="45"/>
      <c r="E2266" s="45"/>
      <c r="F2266" s="45"/>
      <c r="G2266" s="45"/>
      <c r="H2266" s="45"/>
      <c r="I2266" s="45"/>
    </row>
    <row r="2267" spans="1:9" x14ac:dyDescent="0.25">
      <c r="A2267" s="69"/>
      <c r="B2267" s="45"/>
      <c r="C2267" s="45"/>
      <c r="D2267" s="45"/>
      <c r="E2267" s="45"/>
      <c r="F2267" s="45"/>
      <c r="G2267" s="45"/>
      <c r="H2267" s="45"/>
      <c r="I2267" s="45"/>
    </row>
    <row r="2268" spans="1:9" x14ac:dyDescent="0.25">
      <c r="A2268" s="69"/>
      <c r="B2268" s="45"/>
      <c r="C2268" s="45"/>
      <c r="D2268" s="45"/>
      <c r="E2268" s="45"/>
      <c r="F2268" s="45"/>
      <c r="G2268" s="45"/>
      <c r="H2268" s="45"/>
      <c r="I2268" s="45"/>
    </row>
    <row r="2269" spans="1:9" x14ac:dyDescent="0.25">
      <c r="A2269" s="69"/>
      <c r="B2269" s="45"/>
      <c r="C2269" s="45"/>
      <c r="D2269" s="45"/>
      <c r="E2269" s="45"/>
      <c r="F2269" s="45"/>
      <c r="G2269" s="45"/>
      <c r="H2269" s="45"/>
      <c r="I2269" s="45"/>
    </row>
    <row r="2270" spans="1:9" x14ac:dyDescent="0.25">
      <c r="A2270" s="69"/>
      <c r="B2270" s="45"/>
      <c r="C2270" s="45"/>
      <c r="D2270" s="45"/>
      <c r="E2270" s="45"/>
      <c r="F2270" s="45"/>
      <c r="G2270" s="45"/>
      <c r="H2270" s="45"/>
      <c r="I2270" s="45"/>
    </row>
    <row r="2271" spans="1:9" x14ac:dyDescent="0.25">
      <c r="A2271" s="69"/>
      <c r="B2271" s="45"/>
      <c r="C2271" s="45"/>
      <c r="D2271" s="45"/>
      <c r="E2271" s="45"/>
      <c r="F2271" s="45"/>
      <c r="G2271" s="45"/>
      <c r="H2271" s="45"/>
      <c r="I2271" s="45"/>
    </row>
    <row r="2272" spans="1:9" x14ac:dyDescent="0.25">
      <c r="A2272" s="69"/>
      <c r="B2272" s="45"/>
      <c r="C2272" s="45"/>
      <c r="D2272" s="45"/>
      <c r="E2272" s="45"/>
      <c r="F2272" s="45"/>
      <c r="G2272" s="45"/>
      <c r="H2272" s="45"/>
      <c r="I2272" s="45"/>
    </row>
    <row r="2273" spans="1:9" x14ac:dyDescent="0.25">
      <c r="A2273" s="69"/>
      <c r="B2273" s="45"/>
      <c r="C2273" s="45"/>
      <c r="D2273" s="45"/>
      <c r="E2273" s="45"/>
      <c r="F2273" s="45"/>
      <c r="G2273" s="45"/>
      <c r="H2273" s="45"/>
      <c r="I2273" s="45"/>
    </row>
    <row r="2274" spans="1:9" x14ac:dyDescent="0.25">
      <c r="A2274" s="69"/>
      <c r="B2274" s="45"/>
      <c r="C2274" s="45"/>
      <c r="D2274" s="45"/>
      <c r="E2274" s="45"/>
      <c r="F2274" s="45"/>
      <c r="G2274" s="45"/>
      <c r="H2274" s="45"/>
      <c r="I2274" s="45"/>
    </row>
    <row r="2275" spans="1:9" x14ac:dyDescent="0.25">
      <c r="A2275" s="69"/>
      <c r="B2275" s="45"/>
      <c r="C2275" s="45"/>
      <c r="D2275" s="45"/>
      <c r="E2275" s="45"/>
      <c r="F2275" s="45"/>
      <c r="G2275" s="45"/>
      <c r="H2275" s="45"/>
      <c r="I2275" s="45"/>
    </row>
    <row r="2276" spans="1:9" x14ac:dyDescent="0.25">
      <c r="A2276" s="69"/>
      <c r="B2276" s="45"/>
      <c r="C2276" s="45"/>
      <c r="D2276" s="45"/>
      <c r="E2276" s="45"/>
      <c r="F2276" s="45"/>
      <c r="G2276" s="45"/>
      <c r="H2276" s="45"/>
      <c r="I2276" s="45"/>
    </row>
    <row r="2277" spans="1:9" x14ac:dyDescent="0.25">
      <c r="A2277" s="69"/>
      <c r="B2277" s="45"/>
      <c r="C2277" s="45"/>
      <c r="D2277" s="45"/>
      <c r="E2277" s="45"/>
      <c r="F2277" s="45"/>
      <c r="G2277" s="45"/>
      <c r="H2277" s="45"/>
      <c r="I2277" s="45"/>
    </row>
    <row r="2278" spans="1:9" x14ac:dyDescent="0.25">
      <c r="A2278" s="70"/>
      <c r="B2278" s="45"/>
      <c r="C2278" s="45"/>
      <c r="D2278" s="45"/>
      <c r="E2278" s="45"/>
      <c r="F2278" s="45"/>
      <c r="G2278" s="45"/>
      <c r="H2278" s="45"/>
      <c r="I2278" s="45"/>
    </row>
    <row r="2279" spans="1:9" x14ac:dyDescent="0.25">
      <c r="A2279" s="69"/>
      <c r="B2279" s="45"/>
      <c r="C2279" s="45"/>
      <c r="D2279" s="45"/>
      <c r="E2279" s="45"/>
      <c r="F2279" s="45"/>
      <c r="G2279" s="45"/>
      <c r="H2279" s="45"/>
      <c r="I2279" s="45"/>
    </row>
    <row r="2280" spans="1:9" x14ac:dyDescent="0.25">
      <c r="A2280" s="69"/>
      <c r="B2280" s="45"/>
      <c r="C2280" s="45"/>
      <c r="D2280" s="45"/>
      <c r="E2280" s="45"/>
      <c r="F2280" s="45"/>
      <c r="G2280" s="45"/>
      <c r="H2280" s="45"/>
      <c r="I2280" s="45"/>
    </row>
    <row r="2281" spans="1:9" x14ac:dyDescent="0.25">
      <c r="A2281" s="69"/>
      <c r="B2281" s="45"/>
      <c r="C2281" s="45"/>
      <c r="D2281" s="45"/>
      <c r="E2281" s="45"/>
      <c r="F2281" s="45"/>
      <c r="G2281" s="45"/>
      <c r="H2281" s="45"/>
      <c r="I2281" s="45"/>
    </row>
    <row r="2282" spans="1:9" x14ac:dyDescent="0.25">
      <c r="A2282" s="69"/>
      <c r="B2282" s="45"/>
      <c r="C2282" s="45"/>
      <c r="D2282" s="45"/>
      <c r="E2282" s="45"/>
      <c r="F2282" s="45"/>
      <c r="G2282" s="45"/>
      <c r="H2282" s="45"/>
      <c r="I2282" s="45"/>
    </row>
    <row r="2283" spans="1:9" x14ac:dyDescent="0.25">
      <c r="A2283" s="69"/>
      <c r="B2283" s="45"/>
      <c r="C2283" s="45"/>
      <c r="D2283" s="45"/>
      <c r="E2283" s="45"/>
      <c r="F2283" s="45"/>
      <c r="G2283" s="45"/>
      <c r="H2283" s="45"/>
      <c r="I2283" s="45"/>
    </row>
    <row r="2284" spans="1:9" x14ac:dyDescent="0.25">
      <c r="A2284" s="69"/>
      <c r="B2284" s="45"/>
      <c r="C2284" s="45"/>
      <c r="D2284" s="45"/>
      <c r="E2284" s="45"/>
      <c r="F2284" s="45"/>
      <c r="G2284" s="45"/>
      <c r="H2284" s="45"/>
      <c r="I2284" s="45"/>
    </row>
    <row r="2285" spans="1:9" x14ac:dyDescent="0.25">
      <c r="A2285" s="69"/>
      <c r="B2285" s="45"/>
      <c r="C2285" s="45"/>
      <c r="D2285" s="45"/>
      <c r="E2285" s="45"/>
      <c r="F2285" s="45"/>
      <c r="G2285" s="45"/>
      <c r="H2285" s="45"/>
      <c r="I2285" s="45"/>
    </row>
    <row r="2286" spans="1:9" x14ac:dyDescent="0.25">
      <c r="A2286" s="69"/>
      <c r="B2286" s="45"/>
      <c r="C2286" s="45"/>
      <c r="D2286" s="45"/>
      <c r="E2286" s="45"/>
      <c r="F2286" s="45"/>
      <c r="G2286" s="45"/>
      <c r="H2286" s="45"/>
      <c r="I2286" s="45"/>
    </row>
    <row r="2287" spans="1:9" x14ac:dyDescent="0.25">
      <c r="A2287" s="69"/>
      <c r="B2287" s="45"/>
      <c r="C2287" s="45"/>
      <c r="D2287" s="45"/>
      <c r="E2287" s="45"/>
      <c r="F2287" s="45"/>
      <c r="G2287" s="45"/>
      <c r="H2287" s="45"/>
      <c r="I2287" s="45"/>
    </row>
    <row r="2288" spans="1:9" x14ac:dyDescent="0.25">
      <c r="A2288" s="69"/>
      <c r="B2288" s="45"/>
      <c r="C2288" s="45"/>
      <c r="D2288" s="45"/>
      <c r="E2288" s="45"/>
      <c r="F2288" s="45"/>
      <c r="G2288" s="45"/>
      <c r="H2288" s="45"/>
      <c r="I2288" s="45"/>
    </row>
    <row r="2289" spans="1:9" x14ac:dyDescent="0.25">
      <c r="A2289" s="69"/>
      <c r="B2289" s="45"/>
      <c r="C2289" s="45"/>
      <c r="D2289" s="45"/>
      <c r="E2289" s="45"/>
      <c r="F2289" s="45"/>
      <c r="G2289" s="45"/>
      <c r="H2289" s="45"/>
      <c r="I2289" s="45"/>
    </row>
    <row r="2290" spans="1:9" x14ac:dyDescent="0.25">
      <c r="A2290" s="69"/>
      <c r="B2290" s="45"/>
      <c r="C2290" s="45"/>
      <c r="D2290" s="45"/>
      <c r="E2290" s="45"/>
      <c r="F2290" s="45"/>
      <c r="G2290" s="45"/>
      <c r="H2290" s="45"/>
      <c r="I2290" s="45"/>
    </row>
    <row r="2291" spans="1:9" x14ac:dyDescent="0.25">
      <c r="A2291" s="69"/>
      <c r="B2291" s="45"/>
      <c r="C2291" s="45"/>
      <c r="D2291" s="45"/>
      <c r="E2291" s="45"/>
      <c r="F2291" s="45"/>
      <c r="G2291" s="45"/>
      <c r="H2291" s="45"/>
      <c r="I2291" s="45"/>
    </row>
    <row r="2292" spans="1:9" x14ac:dyDescent="0.25">
      <c r="A2292" s="69"/>
      <c r="B2292" s="45"/>
      <c r="C2292" s="45"/>
      <c r="D2292" s="45"/>
      <c r="E2292" s="45"/>
      <c r="F2292" s="45"/>
      <c r="G2292" s="45"/>
      <c r="H2292" s="45"/>
      <c r="I2292" s="45"/>
    </row>
    <row r="2293" spans="1:9" x14ac:dyDescent="0.25">
      <c r="A2293" s="69"/>
      <c r="B2293" s="45"/>
      <c r="C2293" s="45"/>
      <c r="D2293" s="45"/>
      <c r="E2293" s="45"/>
      <c r="F2293" s="45"/>
      <c r="G2293" s="45"/>
      <c r="H2293" s="45"/>
      <c r="I2293" s="45"/>
    </row>
    <row r="2294" spans="1:9" x14ac:dyDescent="0.25">
      <c r="A2294" s="69"/>
      <c r="B2294" s="45"/>
      <c r="C2294" s="45"/>
      <c r="D2294" s="45"/>
      <c r="E2294" s="45"/>
      <c r="F2294" s="45"/>
      <c r="G2294" s="45"/>
      <c r="H2294" s="45"/>
      <c r="I2294" s="45"/>
    </row>
    <row r="2295" spans="1:9" x14ac:dyDescent="0.25">
      <c r="A2295" s="69"/>
      <c r="B2295" s="45"/>
      <c r="C2295" s="45"/>
      <c r="D2295" s="45"/>
      <c r="E2295" s="45"/>
      <c r="F2295" s="45"/>
      <c r="G2295" s="45"/>
      <c r="H2295" s="45"/>
      <c r="I2295" s="45"/>
    </row>
    <row r="2296" spans="1:9" x14ac:dyDescent="0.25">
      <c r="A2296" s="70"/>
      <c r="B2296" s="45"/>
      <c r="C2296" s="45"/>
      <c r="D2296" s="45"/>
      <c r="E2296" s="45"/>
      <c r="F2296" s="45"/>
      <c r="G2296" s="45"/>
      <c r="H2296" s="45"/>
      <c r="I2296" s="45"/>
    </row>
    <row r="2297" spans="1:9" x14ac:dyDescent="0.25">
      <c r="A2297" s="69"/>
      <c r="B2297" s="45"/>
      <c r="C2297" s="45"/>
      <c r="D2297" s="45"/>
      <c r="E2297" s="45"/>
      <c r="F2297" s="45"/>
      <c r="G2297" s="45"/>
      <c r="H2297" s="45"/>
      <c r="I2297" s="45"/>
    </row>
    <row r="2298" spans="1:9" x14ac:dyDescent="0.25">
      <c r="A2298" s="69"/>
      <c r="B2298" s="45"/>
      <c r="C2298" s="45"/>
      <c r="D2298" s="45"/>
      <c r="E2298" s="45"/>
      <c r="F2298" s="45"/>
      <c r="G2298" s="45"/>
      <c r="H2298" s="45"/>
      <c r="I2298" s="45"/>
    </row>
    <row r="2299" spans="1:9" x14ac:dyDescent="0.25">
      <c r="A2299" s="69"/>
      <c r="B2299" s="45"/>
      <c r="C2299" s="45"/>
      <c r="D2299" s="45"/>
      <c r="E2299" s="45"/>
      <c r="F2299" s="45"/>
      <c r="G2299" s="45"/>
      <c r="H2299" s="45"/>
      <c r="I2299" s="45"/>
    </row>
    <row r="2300" spans="1:9" x14ac:dyDescent="0.25">
      <c r="A2300" s="69"/>
      <c r="B2300" s="45"/>
      <c r="C2300" s="45"/>
      <c r="D2300" s="45"/>
      <c r="E2300" s="45"/>
      <c r="F2300" s="45"/>
      <c r="G2300" s="45"/>
      <c r="H2300" s="45"/>
      <c r="I2300" s="45"/>
    </row>
    <row r="2301" spans="1:9" x14ac:dyDescent="0.25">
      <c r="A2301" s="69"/>
      <c r="B2301" s="45"/>
      <c r="C2301" s="45"/>
      <c r="D2301" s="45"/>
      <c r="E2301" s="45"/>
      <c r="F2301" s="45"/>
      <c r="G2301" s="45"/>
      <c r="H2301" s="45"/>
      <c r="I2301" s="45"/>
    </row>
    <row r="2302" spans="1:9" x14ac:dyDescent="0.25">
      <c r="A2302" s="69"/>
      <c r="B2302" s="45"/>
      <c r="C2302" s="45"/>
      <c r="D2302" s="45"/>
      <c r="E2302" s="45"/>
      <c r="F2302" s="45"/>
      <c r="G2302" s="45"/>
      <c r="H2302" s="45"/>
      <c r="I2302" s="45"/>
    </row>
    <row r="2303" spans="1:9" x14ac:dyDescent="0.25">
      <c r="A2303" s="69"/>
      <c r="B2303" s="45"/>
      <c r="C2303" s="45"/>
      <c r="D2303" s="45"/>
      <c r="E2303" s="45"/>
      <c r="F2303" s="45"/>
      <c r="G2303" s="45"/>
      <c r="H2303" s="45"/>
      <c r="I2303" s="45"/>
    </row>
    <row r="2304" spans="1:9" x14ac:dyDescent="0.25">
      <c r="A2304" s="69"/>
      <c r="B2304" s="45"/>
      <c r="C2304" s="45"/>
      <c r="D2304" s="45"/>
      <c r="E2304" s="45"/>
      <c r="F2304" s="45"/>
      <c r="G2304" s="45"/>
      <c r="H2304" s="45"/>
      <c r="I2304" s="45"/>
    </row>
    <row r="2305" spans="1:9" x14ac:dyDescent="0.25">
      <c r="A2305" s="69"/>
      <c r="B2305" s="45"/>
      <c r="C2305" s="45"/>
      <c r="D2305" s="45"/>
      <c r="E2305" s="45"/>
      <c r="F2305" s="45"/>
      <c r="G2305" s="45"/>
      <c r="H2305" s="45"/>
      <c r="I2305" s="45"/>
    </row>
    <row r="2306" spans="1:9" x14ac:dyDescent="0.25">
      <c r="A2306" s="69"/>
      <c r="B2306" s="45"/>
      <c r="C2306" s="45"/>
      <c r="D2306" s="45"/>
      <c r="E2306" s="45"/>
      <c r="F2306" s="45"/>
      <c r="G2306" s="45"/>
      <c r="H2306" s="45"/>
      <c r="I2306" s="45"/>
    </row>
    <row r="2307" spans="1:9" x14ac:dyDescent="0.25">
      <c r="A2307" s="69"/>
      <c r="B2307" s="45"/>
      <c r="C2307" s="45"/>
      <c r="D2307" s="45"/>
      <c r="E2307" s="45"/>
      <c r="F2307" s="45"/>
      <c r="G2307" s="45"/>
      <c r="H2307" s="45"/>
      <c r="I2307" s="45"/>
    </row>
    <row r="2308" spans="1:9" x14ac:dyDescent="0.25">
      <c r="A2308" s="69"/>
      <c r="B2308" s="45"/>
      <c r="C2308" s="45"/>
      <c r="D2308" s="45"/>
      <c r="E2308" s="45"/>
      <c r="F2308" s="45"/>
      <c r="G2308" s="45"/>
      <c r="H2308" s="45"/>
      <c r="I2308" s="45"/>
    </row>
    <row r="2309" spans="1:9" x14ac:dyDescent="0.25">
      <c r="A2309" s="69"/>
      <c r="B2309" s="45"/>
      <c r="C2309" s="45"/>
      <c r="D2309" s="45"/>
      <c r="E2309" s="45"/>
      <c r="F2309" s="45"/>
      <c r="G2309" s="45"/>
      <c r="H2309" s="45"/>
      <c r="I2309" s="45"/>
    </row>
    <row r="2310" spans="1:9" x14ac:dyDescent="0.25">
      <c r="A2310" s="69"/>
      <c r="B2310" s="45"/>
      <c r="C2310" s="45"/>
      <c r="D2310" s="45"/>
      <c r="E2310" s="45"/>
      <c r="F2310" s="45"/>
      <c r="G2310" s="45"/>
      <c r="H2310" s="45"/>
      <c r="I2310" s="45"/>
    </row>
    <row r="2311" spans="1:9" x14ac:dyDescent="0.25">
      <c r="A2311" s="69"/>
      <c r="B2311" s="45"/>
      <c r="C2311" s="45"/>
      <c r="D2311" s="45"/>
      <c r="E2311" s="45"/>
      <c r="F2311" s="45"/>
      <c r="G2311" s="45"/>
      <c r="H2311" s="45"/>
      <c r="I2311" s="45"/>
    </row>
    <row r="2312" spans="1:9" x14ac:dyDescent="0.25">
      <c r="A2312" s="69"/>
      <c r="B2312" s="45"/>
      <c r="C2312" s="45"/>
      <c r="D2312" s="45"/>
      <c r="E2312" s="45"/>
      <c r="F2312" s="45"/>
      <c r="G2312" s="45"/>
      <c r="H2312" s="45"/>
      <c r="I2312" s="45"/>
    </row>
    <row r="2313" spans="1:9" x14ac:dyDescent="0.25">
      <c r="A2313" s="69"/>
      <c r="B2313" s="45"/>
      <c r="C2313" s="45"/>
      <c r="D2313" s="45"/>
      <c r="E2313" s="45"/>
      <c r="F2313" s="45"/>
      <c r="G2313" s="45"/>
      <c r="H2313" s="45"/>
      <c r="I2313" s="45"/>
    </row>
    <row r="2314" spans="1:9" x14ac:dyDescent="0.25">
      <c r="A2314" s="70"/>
      <c r="B2314" s="45"/>
      <c r="C2314" s="45"/>
      <c r="D2314" s="45"/>
      <c r="E2314" s="45"/>
      <c r="F2314" s="45"/>
      <c r="G2314" s="45"/>
      <c r="H2314" s="45"/>
      <c r="I2314" s="45"/>
    </row>
    <row r="2315" spans="1:9" x14ac:dyDescent="0.25">
      <c r="A2315" s="69"/>
      <c r="B2315" s="45"/>
      <c r="C2315" s="45"/>
      <c r="D2315" s="45"/>
      <c r="E2315" s="45"/>
      <c r="F2315" s="45"/>
      <c r="G2315" s="45"/>
      <c r="H2315" s="45"/>
      <c r="I2315" s="45"/>
    </row>
    <row r="2316" spans="1:9" x14ac:dyDescent="0.25">
      <c r="A2316" s="69"/>
      <c r="B2316" s="45"/>
      <c r="C2316" s="45"/>
      <c r="D2316" s="45"/>
      <c r="E2316" s="45"/>
      <c r="F2316" s="45"/>
      <c r="G2316" s="45"/>
      <c r="H2316" s="45"/>
      <c r="I2316" s="45"/>
    </row>
    <row r="2317" spans="1:9" x14ac:dyDescent="0.25">
      <c r="A2317" s="69"/>
      <c r="B2317" s="45"/>
      <c r="C2317" s="45"/>
      <c r="D2317" s="45"/>
      <c r="E2317" s="45"/>
      <c r="F2317" s="45"/>
      <c r="G2317" s="45"/>
      <c r="H2317" s="45"/>
      <c r="I2317" s="45"/>
    </row>
    <row r="2318" spans="1:9" x14ac:dyDescent="0.25">
      <c r="A2318" s="69"/>
      <c r="B2318" s="45"/>
      <c r="C2318" s="45"/>
      <c r="D2318" s="45"/>
      <c r="E2318" s="45"/>
      <c r="F2318" s="45"/>
      <c r="G2318" s="45"/>
      <c r="H2318" s="45"/>
      <c r="I2318" s="45"/>
    </row>
    <row r="2319" spans="1:9" x14ac:dyDescent="0.25">
      <c r="A2319" s="69"/>
      <c r="B2319" s="45"/>
      <c r="C2319" s="45"/>
      <c r="D2319" s="45"/>
      <c r="E2319" s="45"/>
      <c r="F2319" s="45"/>
      <c r="G2319" s="45"/>
      <c r="H2319" s="45"/>
      <c r="I2319" s="45"/>
    </row>
    <row r="2320" spans="1:9" x14ac:dyDescent="0.25">
      <c r="A2320" s="69"/>
      <c r="B2320" s="45"/>
      <c r="C2320" s="45"/>
      <c r="D2320" s="45"/>
      <c r="E2320" s="45"/>
      <c r="F2320" s="45"/>
      <c r="G2320" s="45"/>
      <c r="H2320" s="45"/>
      <c r="I2320" s="45"/>
    </row>
    <row r="2321" spans="1:9" x14ac:dyDescent="0.25">
      <c r="A2321" s="69"/>
      <c r="B2321" s="45"/>
      <c r="C2321" s="45"/>
      <c r="D2321" s="45"/>
      <c r="E2321" s="45"/>
      <c r="F2321" s="45"/>
      <c r="G2321" s="45"/>
      <c r="H2321" s="45"/>
      <c r="I2321" s="45"/>
    </row>
    <row r="2322" spans="1:9" x14ac:dyDescent="0.25">
      <c r="A2322" s="69"/>
      <c r="B2322" s="45"/>
      <c r="C2322" s="45"/>
      <c r="D2322" s="45"/>
      <c r="E2322" s="45"/>
      <c r="F2322" s="45"/>
      <c r="G2322" s="45"/>
      <c r="H2322" s="45"/>
      <c r="I2322" s="45"/>
    </row>
    <row r="2323" spans="1:9" x14ac:dyDescent="0.25">
      <c r="A2323" s="69"/>
      <c r="B2323" s="45"/>
      <c r="C2323" s="45"/>
      <c r="D2323" s="45"/>
      <c r="E2323" s="45"/>
      <c r="F2323" s="45"/>
      <c r="G2323" s="45"/>
      <c r="H2323" s="45"/>
      <c r="I2323" s="45"/>
    </row>
    <row r="2324" spans="1:9" x14ac:dyDescent="0.25">
      <c r="A2324" s="69"/>
      <c r="B2324" s="45"/>
      <c r="C2324" s="45"/>
      <c r="D2324" s="45"/>
      <c r="E2324" s="45"/>
      <c r="F2324" s="45"/>
      <c r="G2324" s="45"/>
      <c r="H2324" s="45"/>
      <c r="I2324" s="45"/>
    </row>
    <row r="2325" spans="1:9" x14ac:dyDescent="0.25">
      <c r="A2325" s="69"/>
      <c r="B2325" s="45"/>
      <c r="C2325" s="45"/>
      <c r="D2325" s="45"/>
      <c r="E2325" s="45"/>
      <c r="F2325" s="45"/>
      <c r="G2325" s="45"/>
      <c r="H2325" s="45"/>
      <c r="I2325" s="45"/>
    </row>
    <row r="2326" spans="1:9" x14ac:dyDescent="0.25">
      <c r="A2326" s="69"/>
      <c r="B2326" s="45"/>
      <c r="C2326" s="45"/>
      <c r="D2326" s="45"/>
      <c r="E2326" s="45"/>
      <c r="F2326" s="45"/>
      <c r="G2326" s="45"/>
      <c r="H2326" s="45"/>
      <c r="I2326" s="45"/>
    </row>
    <row r="2327" spans="1:9" x14ac:dyDescent="0.25">
      <c r="A2327" s="69"/>
      <c r="B2327" s="45"/>
      <c r="C2327" s="45"/>
      <c r="D2327" s="45"/>
      <c r="E2327" s="45"/>
      <c r="F2327" s="45"/>
      <c r="G2327" s="45"/>
      <c r="H2327" s="45"/>
      <c r="I2327" s="45"/>
    </row>
    <row r="2328" spans="1:9" x14ac:dyDescent="0.25">
      <c r="A2328" s="69"/>
      <c r="B2328" s="45"/>
      <c r="C2328" s="45"/>
      <c r="D2328" s="45"/>
      <c r="E2328" s="45"/>
      <c r="F2328" s="45"/>
      <c r="G2328" s="45"/>
      <c r="H2328" s="45"/>
      <c r="I2328" s="45"/>
    </row>
    <row r="2329" spans="1:9" x14ac:dyDescent="0.25">
      <c r="A2329" s="69"/>
      <c r="B2329" s="45"/>
      <c r="C2329" s="45"/>
      <c r="D2329" s="45"/>
      <c r="E2329" s="45"/>
      <c r="F2329" s="45"/>
      <c r="G2329" s="45"/>
      <c r="H2329" s="45"/>
      <c r="I2329" s="45"/>
    </row>
    <row r="2330" spans="1:9" x14ac:dyDescent="0.25">
      <c r="A2330" s="69"/>
      <c r="B2330" s="45"/>
      <c r="C2330" s="45"/>
      <c r="D2330" s="45"/>
      <c r="E2330" s="45"/>
      <c r="F2330" s="45"/>
      <c r="G2330" s="45"/>
      <c r="H2330" s="45"/>
      <c r="I2330" s="45"/>
    </row>
    <row r="2331" spans="1:9" x14ac:dyDescent="0.25">
      <c r="A2331" s="69"/>
      <c r="B2331" s="45"/>
      <c r="C2331" s="45"/>
      <c r="D2331" s="45"/>
      <c r="E2331" s="45"/>
      <c r="F2331" s="45"/>
      <c r="G2331" s="45"/>
      <c r="H2331" s="45"/>
      <c r="I2331" s="45"/>
    </row>
    <row r="2332" spans="1:9" x14ac:dyDescent="0.25">
      <c r="A2332" s="70"/>
      <c r="B2332" s="45"/>
      <c r="C2332" s="45"/>
      <c r="D2332" s="45"/>
      <c r="E2332" s="45"/>
      <c r="F2332" s="45"/>
      <c r="G2332" s="45"/>
      <c r="H2332" s="45"/>
      <c r="I2332" s="45"/>
    </row>
    <row r="2333" spans="1:9" x14ac:dyDescent="0.25">
      <c r="A2333" s="69"/>
      <c r="B2333" s="45"/>
      <c r="C2333" s="45"/>
      <c r="D2333" s="45"/>
      <c r="E2333" s="45"/>
      <c r="F2333" s="45"/>
      <c r="G2333" s="45"/>
      <c r="H2333" s="45"/>
      <c r="I2333" s="45"/>
    </row>
    <row r="2334" spans="1:9" x14ac:dyDescent="0.25">
      <c r="A2334" s="69"/>
      <c r="B2334" s="45"/>
      <c r="C2334" s="45"/>
      <c r="D2334" s="45"/>
      <c r="E2334" s="45"/>
      <c r="F2334" s="45"/>
      <c r="G2334" s="45"/>
      <c r="H2334" s="45"/>
      <c r="I2334" s="45"/>
    </row>
    <row r="2335" spans="1:9" x14ac:dyDescent="0.25">
      <c r="A2335" s="69"/>
      <c r="B2335" s="45"/>
      <c r="C2335" s="45"/>
      <c r="D2335" s="45"/>
      <c r="E2335" s="45"/>
      <c r="F2335" s="45"/>
      <c r="G2335" s="45"/>
      <c r="H2335" s="45"/>
      <c r="I2335" s="45"/>
    </row>
    <row r="2336" spans="1:9" x14ac:dyDescent="0.25">
      <c r="A2336" s="69"/>
      <c r="B2336" s="45"/>
      <c r="C2336" s="45"/>
      <c r="D2336" s="45"/>
      <c r="E2336" s="45"/>
      <c r="F2336" s="45"/>
      <c r="G2336" s="45"/>
      <c r="H2336" s="45"/>
      <c r="I2336" s="45"/>
    </row>
    <row r="2337" spans="1:9" x14ac:dyDescent="0.25">
      <c r="A2337" s="69"/>
      <c r="B2337" s="45"/>
      <c r="C2337" s="45"/>
      <c r="D2337" s="45"/>
      <c r="E2337" s="45"/>
      <c r="F2337" s="45"/>
      <c r="G2337" s="45"/>
      <c r="H2337" s="45"/>
      <c r="I2337" s="45"/>
    </row>
    <row r="2338" spans="1:9" x14ac:dyDescent="0.25">
      <c r="A2338" s="69"/>
      <c r="B2338" s="45"/>
      <c r="C2338" s="45"/>
      <c r="D2338" s="45"/>
      <c r="E2338" s="45"/>
      <c r="F2338" s="45"/>
      <c r="G2338" s="45"/>
      <c r="H2338" s="45"/>
      <c r="I2338" s="45"/>
    </row>
    <row r="2339" spans="1:9" x14ac:dyDescent="0.25">
      <c r="A2339" s="69"/>
      <c r="B2339" s="45"/>
      <c r="C2339" s="45"/>
      <c r="D2339" s="45"/>
      <c r="E2339" s="45"/>
      <c r="F2339" s="45"/>
      <c r="G2339" s="45"/>
      <c r="H2339" s="45"/>
      <c r="I2339" s="45"/>
    </row>
    <row r="2340" spans="1:9" x14ac:dyDescent="0.25">
      <c r="A2340" s="69"/>
      <c r="B2340" s="45"/>
      <c r="C2340" s="45"/>
      <c r="D2340" s="45"/>
      <c r="E2340" s="45"/>
      <c r="F2340" s="45"/>
      <c r="G2340" s="45"/>
      <c r="H2340" s="45"/>
      <c r="I2340" s="45"/>
    </row>
    <row r="2341" spans="1:9" x14ac:dyDescent="0.25">
      <c r="A2341" s="69"/>
      <c r="B2341" s="45"/>
      <c r="C2341" s="45"/>
      <c r="D2341" s="45"/>
      <c r="E2341" s="45"/>
      <c r="F2341" s="45"/>
      <c r="G2341" s="45"/>
      <c r="H2341" s="45"/>
      <c r="I2341" s="45"/>
    </row>
    <row r="2342" spans="1:9" x14ac:dyDescent="0.25">
      <c r="A2342" s="69"/>
      <c r="B2342" s="45"/>
      <c r="C2342" s="45"/>
      <c r="D2342" s="45"/>
      <c r="E2342" s="45"/>
      <c r="F2342" s="45"/>
      <c r="G2342" s="45"/>
      <c r="H2342" s="45"/>
      <c r="I2342" s="45"/>
    </row>
    <row r="2343" spans="1:9" x14ac:dyDescent="0.25">
      <c r="A2343" s="69"/>
      <c r="B2343" s="45"/>
      <c r="C2343" s="45"/>
      <c r="D2343" s="45"/>
      <c r="E2343" s="45"/>
      <c r="F2343" s="45"/>
      <c r="G2343" s="45"/>
      <c r="H2343" s="45"/>
      <c r="I2343" s="45"/>
    </row>
    <row r="2344" spans="1:9" x14ac:dyDescent="0.25">
      <c r="A2344" s="69"/>
      <c r="B2344" s="45"/>
      <c r="C2344" s="45"/>
      <c r="D2344" s="45"/>
      <c r="E2344" s="45"/>
      <c r="F2344" s="45"/>
      <c r="G2344" s="45"/>
      <c r="H2344" s="45"/>
      <c r="I2344" s="45"/>
    </row>
    <row r="2345" spans="1:9" x14ac:dyDescent="0.25">
      <c r="A2345" s="69"/>
      <c r="B2345" s="45"/>
      <c r="C2345" s="45"/>
      <c r="D2345" s="45"/>
      <c r="E2345" s="45"/>
      <c r="F2345" s="45"/>
      <c r="G2345" s="45"/>
      <c r="H2345" s="45"/>
      <c r="I2345" s="45"/>
    </row>
    <row r="2346" spans="1:9" x14ac:dyDescent="0.25">
      <c r="A2346" s="69"/>
      <c r="B2346" s="45"/>
      <c r="C2346" s="45"/>
      <c r="D2346" s="45"/>
      <c r="E2346" s="45"/>
      <c r="F2346" s="45"/>
      <c r="G2346" s="45"/>
      <c r="H2346" s="45"/>
      <c r="I2346" s="45"/>
    </row>
    <row r="2347" spans="1:9" x14ac:dyDescent="0.25">
      <c r="A2347" s="69"/>
      <c r="B2347" s="45"/>
      <c r="C2347" s="45"/>
      <c r="D2347" s="45"/>
      <c r="E2347" s="45"/>
      <c r="F2347" s="45"/>
      <c r="G2347" s="45"/>
      <c r="H2347" s="45"/>
      <c r="I2347" s="45"/>
    </row>
    <row r="2348" spans="1:9" x14ac:dyDescent="0.25">
      <c r="A2348" s="69"/>
      <c r="B2348" s="45"/>
      <c r="C2348" s="45"/>
      <c r="D2348" s="45"/>
      <c r="E2348" s="45"/>
      <c r="F2348" s="45"/>
      <c r="G2348" s="45"/>
      <c r="H2348" s="45"/>
      <c r="I2348" s="45"/>
    </row>
    <row r="2349" spans="1:9" x14ac:dyDescent="0.25">
      <c r="A2349" s="69"/>
      <c r="B2349" s="45"/>
      <c r="C2349" s="45"/>
      <c r="D2349" s="45"/>
      <c r="E2349" s="45"/>
      <c r="F2349" s="45"/>
      <c r="G2349" s="45"/>
      <c r="H2349" s="45"/>
      <c r="I2349" s="45"/>
    </row>
    <row r="2350" spans="1:9" x14ac:dyDescent="0.25">
      <c r="A2350" s="70"/>
      <c r="B2350" s="45"/>
      <c r="C2350" s="45"/>
      <c r="D2350" s="45"/>
      <c r="E2350" s="45"/>
      <c r="F2350" s="45"/>
      <c r="G2350" s="45"/>
      <c r="H2350" s="45"/>
      <c r="I2350" s="45"/>
    </row>
    <row r="2351" spans="1:9" x14ac:dyDescent="0.25">
      <c r="A2351" s="69"/>
      <c r="B2351" s="45"/>
      <c r="C2351" s="45"/>
      <c r="D2351" s="45"/>
      <c r="E2351" s="45"/>
      <c r="F2351" s="45"/>
      <c r="G2351" s="45"/>
      <c r="H2351" s="45"/>
      <c r="I2351" s="45"/>
    </row>
    <row r="2352" spans="1:9" x14ac:dyDescent="0.25">
      <c r="A2352" s="69"/>
      <c r="B2352" s="45"/>
      <c r="C2352" s="45"/>
      <c r="D2352" s="45"/>
      <c r="E2352" s="45"/>
      <c r="F2352" s="45"/>
      <c r="G2352" s="45"/>
      <c r="H2352" s="45"/>
      <c r="I2352" s="45"/>
    </row>
    <row r="2353" spans="1:9" x14ac:dyDescent="0.25">
      <c r="A2353" s="69"/>
      <c r="B2353" s="45"/>
      <c r="C2353" s="45"/>
      <c r="D2353" s="45"/>
      <c r="E2353" s="45"/>
      <c r="F2353" s="45"/>
      <c r="G2353" s="45"/>
      <c r="H2353" s="45"/>
      <c r="I2353" s="45"/>
    </row>
    <row r="2354" spans="1:9" x14ac:dyDescent="0.25">
      <c r="A2354" s="69"/>
      <c r="B2354" s="45"/>
      <c r="C2354" s="45"/>
      <c r="D2354" s="45"/>
      <c r="E2354" s="45"/>
      <c r="F2354" s="45"/>
      <c r="G2354" s="45"/>
      <c r="H2354" s="45"/>
      <c r="I2354" s="45"/>
    </row>
    <row r="2355" spans="1:9" x14ac:dyDescent="0.25">
      <c r="A2355" s="69"/>
      <c r="B2355" s="45"/>
      <c r="C2355" s="45"/>
      <c r="D2355" s="45"/>
      <c r="E2355" s="45"/>
      <c r="F2355" s="45"/>
      <c r="G2355" s="45"/>
      <c r="H2355" s="45"/>
      <c r="I2355" s="45"/>
    </row>
    <row r="2356" spans="1:9" x14ac:dyDescent="0.25">
      <c r="A2356" s="69"/>
      <c r="B2356" s="45"/>
      <c r="C2356" s="45"/>
      <c r="D2356" s="45"/>
      <c r="E2356" s="45"/>
      <c r="F2356" s="45"/>
      <c r="G2356" s="45"/>
      <c r="H2356" s="45"/>
      <c r="I2356" s="45"/>
    </row>
    <row r="2357" spans="1:9" x14ac:dyDescent="0.25">
      <c r="A2357" s="69"/>
      <c r="B2357" s="45"/>
      <c r="C2357" s="45"/>
      <c r="D2357" s="45"/>
      <c r="E2357" s="45"/>
      <c r="F2357" s="45"/>
      <c r="G2357" s="45"/>
      <c r="H2357" s="45"/>
      <c r="I2357" s="45"/>
    </row>
    <row r="2358" spans="1:9" x14ac:dyDescent="0.25">
      <c r="A2358" s="69"/>
      <c r="B2358" s="45"/>
      <c r="C2358" s="45"/>
      <c r="D2358" s="45"/>
      <c r="E2358" s="45"/>
      <c r="F2358" s="45"/>
      <c r="G2358" s="45"/>
      <c r="H2358" s="45"/>
      <c r="I2358" s="45"/>
    </row>
    <row r="2359" spans="1:9" x14ac:dyDescent="0.25">
      <c r="A2359" s="69"/>
      <c r="B2359" s="45"/>
      <c r="C2359" s="45"/>
      <c r="D2359" s="45"/>
      <c r="E2359" s="45"/>
      <c r="F2359" s="45"/>
      <c r="G2359" s="45"/>
      <c r="H2359" s="45"/>
      <c r="I2359" s="45"/>
    </row>
    <row r="2360" spans="1:9" x14ac:dyDescent="0.25">
      <c r="A2360" s="69"/>
      <c r="B2360" s="45"/>
      <c r="C2360" s="45"/>
      <c r="D2360" s="45"/>
      <c r="E2360" s="45"/>
      <c r="F2360" s="45"/>
      <c r="G2360" s="45"/>
      <c r="H2360" s="45"/>
      <c r="I2360" s="45"/>
    </row>
    <row r="2361" spans="1:9" x14ac:dyDescent="0.25">
      <c r="A2361" s="69"/>
      <c r="B2361" s="45"/>
      <c r="C2361" s="45"/>
      <c r="D2361" s="45"/>
      <c r="E2361" s="45"/>
      <c r="F2361" s="45"/>
      <c r="G2361" s="45"/>
      <c r="H2361" s="45"/>
      <c r="I2361" s="45"/>
    </row>
    <row r="2362" spans="1:9" x14ac:dyDescent="0.25">
      <c r="A2362" s="69"/>
      <c r="B2362" s="45"/>
      <c r="C2362" s="45"/>
      <c r="D2362" s="45"/>
      <c r="E2362" s="45"/>
      <c r="F2362" s="45"/>
      <c r="G2362" s="45"/>
      <c r="H2362" s="45"/>
      <c r="I2362" s="45"/>
    </row>
    <row r="2363" spans="1:9" x14ac:dyDescent="0.25">
      <c r="A2363" s="69"/>
      <c r="B2363" s="45"/>
      <c r="C2363" s="45"/>
      <c r="D2363" s="45"/>
      <c r="E2363" s="45"/>
      <c r="F2363" s="45"/>
      <c r="G2363" s="45"/>
      <c r="H2363" s="45"/>
      <c r="I2363" s="45"/>
    </row>
    <row r="2364" spans="1:9" x14ac:dyDescent="0.25">
      <c r="A2364" s="69"/>
      <c r="B2364" s="45"/>
      <c r="C2364" s="45"/>
      <c r="D2364" s="45"/>
      <c r="E2364" s="45"/>
      <c r="F2364" s="45"/>
      <c r="G2364" s="45"/>
      <c r="H2364" s="45"/>
      <c r="I2364" s="45"/>
    </row>
    <row r="2365" spans="1:9" x14ac:dyDescent="0.25">
      <c r="A2365" s="69"/>
      <c r="B2365" s="45"/>
      <c r="C2365" s="45"/>
      <c r="D2365" s="45"/>
      <c r="E2365" s="45"/>
      <c r="F2365" s="45"/>
      <c r="G2365" s="45"/>
      <c r="H2365" s="45"/>
      <c r="I2365" s="45"/>
    </row>
    <row r="2366" spans="1:9" x14ac:dyDescent="0.25">
      <c r="A2366" s="69"/>
      <c r="B2366" s="45"/>
      <c r="C2366" s="45"/>
      <c r="D2366" s="45"/>
      <c r="E2366" s="45"/>
      <c r="F2366" s="45"/>
      <c r="G2366" s="45"/>
      <c r="H2366" s="45"/>
      <c r="I2366" s="45"/>
    </row>
    <row r="2367" spans="1:9" x14ac:dyDescent="0.25">
      <c r="A2367" s="69"/>
      <c r="B2367" s="45"/>
      <c r="C2367" s="45"/>
      <c r="D2367" s="45"/>
      <c r="E2367" s="45"/>
      <c r="F2367" s="45"/>
      <c r="G2367" s="45"/>
      <c r="H2367" s="45"/>
      <c r="I2367" s="45"/>
    </row>
    <row r="2368" spans="1:9" x14ac:dyDescent="0.25">
      <c r="A2368" s="70"/>
      <c r="B2368" s="45"/>
      <c r="C2368" s="45"/>
      <c r="D2368" s="45"/>
      <c r="E2368" s="45"/>
      <c r="F2368" s="45"/>
      <c r="G2368" s="45"/>
      <c r="H2368" s="45"/>
      <c r="I2368" s="45"/>
    </row>
    <row r="2369" spans="1:9" x14ac:dyDescent="0.25">
      <c r="A2369" s="69"/>
      <c r="B2369" s="45"/>
      <c r="C2369" s="45"/>
      <c r="D2369" s="45"/>
      <c r="E2369" s="45"/>
      <c r="F2369" s="45"/>
      <c r="G2369" s="45"/>
      <c r="H2369" s="45"/>
      <c r="I2369" s="45"/>
    </row>
    <row r="2370" spans="1:9" x14ac:dyDescent="0.25">
      <c r="A2370" s="69"/>
      <c r="B2370" s="45"/>
      <c r="C2370" s="45"/>
      <c r="D2370" s="45"/>
      <c r="E2370" s="45"/>
      <c r="F2370" s="45"/>
      <c r="G2370" s="45"/>
      <c r="H2370" s="45"/>
      <c r="I2370" s="45"/>
    </row>
    <row r="2371" spans="1:9" x14ac:dyDescent="0.25">
      <c r="A2371" s="69"/>
      <c r="B2371" s="45"/>
      <c r="C2371" s="45"/>
      <c r="D2371" s="45"/>
      <c r="E2371" s="45"/>
      <c r="F2371" s="45"/>
      <c r="G2371" s="45"/>
      <c r="H2371" s="45"/>
      <c r="I2371" s="45"/>
    </row>
    <row r="2372" spans="1:9" x14ac:dyDescent="0.25">
      <c r="A2372" s="69"/>
      <c r="B2372" s="45"/>
      <c r="C2372" s="45"/>
      <c r="D2372" s="45"/>
      <c r="E2372" s="45"/>
      <c r="F2372" s="45"/>
      <c r="G2372" s="45"/>
      <c r="H2372" s="45"/>
      <c r="I2372" s="45"/>
    </row>
    <row r="2373" spans="1:9" x14ac:dyDescent="0.25">
      <c r="A2373" s="69"/>
      <c r="B2373" s="45"/>
      <c r="C2373" s="45"/>
      <c r="D2373" s="45"/>
      <c r="E2373" s="45"/>
      <c r="F2373" s="45"/>
      <c r="G2373" s="45"/>
      <c r="H2373" s="45"/>
      <c r="I2373" s="45"/>
    </row>
    <row r="2374" spans="1:9" x14ac:dyDescent="0.25">
      <c r="A2374" s="69"/>
      <c r="B2374" s="45"/>
      <c r="C2374" s="45"/>
      <c r="D2374" s="45"/>
      <c r="E2374" s="45"/>
      <c r="F2374" s="45"/>
      <c r="G2374" s="45"/>
      <c r="H2374" s="45"/>
      <c r="I2374" s="45"/>
    </row>
    <row r="2375" spans="1:9" x14ac:dyDescent="0.25">
      <c r="A2375" s="69"/>
      <c r="B2375" s="45"/>
      <c r="C2375" s="45"/>
      <c r="D2375" s="45"/>
      <c r="E2375" s="45"/>
      <c r="F2375" s="45"/>
      <c r="G2375" s="45"/>
      <c r="H2375" s="45"/>
      <c r="I2375" s="45"/>
    </row>
    <row r="2376" spans="1:9" x14ac:dyDescent="0.25">
      <c r="A2376" s="69"/>
      <c r="B2376" s="45"/>
      <c r="C2376" s="45"/>
      <c r="D2376" s="45"/>
      <c r="E2376" s="45"/>
      <c r="F2376" s="45"/>
      <c r="G2376" s="45"/>
      <c r="H2376" s="45"/>
      <c r="I2376" s="45"/>
    </row>
    <row r="2377" spans="1:9" x14ac:dyDescent="0.25">
      <c r="A2377" s="69"/>
      <c r="B2377" s="45"/>
      <c r="C2377" s="45"/>
      <c r="D2377" s="45"/>
      <c r="E2377" s="45"/>
      <c r="F2377" s="45"/>
      <c r="G2377" s="45"/>
      <c r="H2377" s="45"/>
      <c r="I2377" s="45"/>
    </row>
    <row r="2378" spans="1:9" x14ac:dyDescent="0.25">
      <c r="A2378" s="69"/>
      <c r="B2378" s="45"/>
      <c r="C2378" s="45"/>
      <c r="D2378" s="45"/>
      <c r="E2378" s="45"/>
      <c r="F2378" s="45"/>
      <c r="G2378" s="45"/>
      <c r="H2378" s="45"/>
      <c r="I2378" s="45"/>
    </row>
    <row r="2379" spans="1:9" x14ac:dyDescent="0.25">
      <c r="A2379" s="69"/>
      <c r="B2379" s="45"/>
      <c r="C2379" s="45"/>
      <c r="D2379" s="45"/>
      <c r="E2379" s="45"/>
      <c r="F2379" s="45"/>
      <c r="G2379" s="45"/>
      <c r="H2379" s="45"/>
      <c r="I2379" s="45"/>
    </row>
    <row r="2380" spans="1:9" x14ac:dyDescent="0.25">
      <c r="A2380" s="69"/>
      <c r="B2380" s="45"/>
      <c r="C2380" s="45"/>
      <c r="D2380" s="45"/>
      <c r="E2380" s="45"/>
      <c r="F2380" s="45"/>
      <c r="G2380" s="45"/>
      <c r="H2380" s="45"/>
      <c r="I2380" s="45"/>
    </row>
    <row r="2381" spans="1:9" x14ac:dyDescent="0.25">
      <c r="A2381" s="69"/>
      <c r="B2381" s="45"/>
      <c r="C2381" s="45"/>
      <c r="D2381" s="45"/>
      <c r="E2381" s="45"/>
      <c r="F2381" s="45"/>
      <c r="G2381" s="45"/>
      <c r="H2381" s="45"/>
      <c r="I2381" s="45"/>
    </row>
    <row r="2382" spans="1:9" x14ac:dyDescent="0.25">
      <c r="A2382" s="69"/>
      <c r="B2382" s="45"/>
      <c r="C2382" s="45"/>
      <c r="D2382" s="45"/>
      <c r="E2382" s="45"/>
      <c r="F2382" s="45"/>
      <c r="G2382" s="45"/>
      <c r="H2382" s="45"/>
      <c r="I2382" s="45"/>
    </row>
    <row r="2383" spans="1:9" x14ac:dyDescent="0.25">
      <c r="A2383" s="69"/>
      <c r="B2383" s="45"/>
      <c r="C2383" s="45"/>
      <c r="D2383" s="45"/>
      <c r="E2383" s="45"/>
      <c r="F2383" s="45"/>
      <c r="G2383" s="45"/>
      <c r="H2383" s="45"/>
      <c r="I2383" s="45"/>
    </row>
    <row r="2384" spans="1:9" x14ac:dyDescent="0.25">
      <c r="A2384" s="69"/>
      <c r="B2384" s="45"/>
      <c r="C2384" s="45"/>
      <c r="D2384" s="45"/>
      <c r="E2384" s="45"/>
      <c r="F2384" s="45"/>
      <c r="G2384" s="45"/>
      <c r="H2384" s="45"/>
      <c r="I2384" s="45"/>
    </row>
    <row r="2385" spans="1:9" x14ac:dyDescent="0.25">
      <c r="A2385" s="69"/>
      <c r="B2385" s="45"/>
      <c r="C2385" s="45"/>
      <c r="D2385" s="45"/>
      <c r="E2385" s="45"/>
      <c r="F2385" s="45"/>
      <c r="G2385" s="45"/>
      <c r="H2385" s="45"/>
      <c r="I2385" s="45"/>
    </row>
    <row r="2386" spans="1:9" x14ac:dyDescent="0.25">
      <c r="A2386" s="70"/>
      <c r="B2386" s="45"/>
      <c r="C2386" s="45"/>
      <c r="D2386" s="45"/>
      <c r="E2386" s="45"/>
      <c r="F2386" s="45"/>
      <c r="G2386" s="45"/>
      <c r="H2386" s="45"/>
      <c r="I2386" s="45"/>
    </row>
    <row r="2387" spans="1:9" x14ac:dyDescent="0.25">
      <c r="A2387" s="69"/>
      <c r="B2387" s="45"/>
      <c r="C2387" s="45"/>
      <c r="D2387" s="45"/>
      <c r="E2387" s="45"/>
      <c r="F2387" s="45"/>
      <c r="G2387" s="45"/>
      <c r="H2387" s="45"/>
      <c r="I2387" s="45"/>
    </row>
    <row r="2388" spans="1:9" x14ac:dyDescent="0.25">
      <c r="A2388" s="69"/>
      <c r="B2388" s="45"/>
      <c r="C2388" s="45"/>
      <c r="D2388" s="45"/>
      <c r="E2388" s="45"/>
      <c r="F2388" s="45"/>
      <c r="G2388" s="45"/>
      <c r="H2388" s="45"/>
      <c r="I2388" s="45"/>
    </row>
    <row r="2389" spans="1:9" x14ac:dyDescent="0.25">
      <c r="A2389" s="69"/>
      <c r="B2389" s="45"/>
      <c r="C2389" s="45"/>
      <c r="D2389" s="45"/>
      <c r="E2389" s="45"/>
      <c r="F2389" s="45"/>
      <c r="G2389" s="45"/>
      <c r="H2389" s="45"/>
      <c r="I2389" s="45"/>
    </row>
    <row r="2390" spans="1:9" x14ac:dyDescent="0.25">
      <c r="A2390" s="69"/>
      <c r="B2390" s="45"/>
      <c r="C2390" s="45"/>
      <c r="D2390" s="45"/>
      <c r="E2390" s="45"/>
      <c r="F2390" s="45"/>
      <c r="G2390" s="45"/>
      <c r="H2390" s="45"/>
      <c r="I2390" s="45"/>
    </row>
    <row r="2391" spans="1:9" x14ac:dyDescent="0.25">
      <c r="A2391" s="69"/>
      <c r="B2391" s="45"/>
      <c r="C2391" s="45"/>
      <c r="D2391" s="45"/>
      <c r="E2391" s="45"/>
      <c r="F2391" s="45"/>
      <c r="G2391" s="45"/>
      <c r="H2391" s="45"/>
      <c r="I2391" s="45"/>
    </row>
    <row r="2392" spans="1:9" x14ac:dyDescent="0.25">
      <c r="A2392" s="69"/>
      <c r="B2392" s="45"/>
      <c r="C2392" s="45"/>
      <c r="D2392" s="45"/>
      <c r="E2392" s="45"/>
      <c r="F2392" s="45"/>
      <c r="G2392" s="45"/>
      <c r="H2392" s="45"/>
      <c r="I2392" s="45"/>
    </row>
    <row r="2393" spans="1:9" x14ac:dyDescent="0.25">
      <c r="A2393" s="69"/>
      <c r="B2393" s="45"/>
      <c r="C2393" s="45"/>
      <c r="D2393" s="45"/>
      <c r="E2393" s="45"/>
      <c r="F2393" s="45"/>
      <c r="G2393" s="45"/>
      <c r="H2393" s="45"/>
      <c r="I2393" s="45"/>
    </row>
    <row r="2394" spans="1:9" x14ac:dyDescent="0.25">
      <c r="A2394" s="69"/>
      <c r="B2394" s="45"/>
      <c r="C2394" s="45"/>
      <c r="D2394" s="45"/>
      <c r="E2394" s="45"/>
      <c r="F2394" s="45"/>
      <c r="G2394" s="45"/>
      <c r="H2394" s="45"/>
      <c r="I2394" s="45"/>
    </row>
    <row r="2395" spans="1:9" x14ac:dyDescent="0.25">
      <c r="A2395" s="69"/>
      <c r="B2395" s="45"/>
      <c r="C2395" s="45"/>
      <c r="D2395" s="45"/>
      <c r="E2395" s="45"/>
      <c r="F2395" s="45"/>
      <c r="G2395" s="45"/>
      <c r="H2395" s="45"/>
      <c r="I2395" s="45"/>
    </row>
    <row r="2396" spans="1:9" x14ac:dyDescent="0.25">
      <c r="A2396" s="69"/>
      <c r="B2396" s="45"/>
      <c r="C2396" s="45"/>
      <c r="D2396" s="45"/>
      <c r="E2396" s="45"/>
      <c r="F2396" s="45"/>
      <c r="G2396" s="45"/>
      <c r="H2396" s="45"/>
      <c r="I2396" s="45"/>
    </row>
    <row r="2397" spans="1:9" x14ac:dyDescent="0.25">
      <c r="A2397" s="69"/>
      <c r="B2397" s="45"/>
      <c r="C2397" s="45"/>
      <c r="D2397" s="45"/>
      <c r="E2397" s="45"/>
      <c r="F2397" s="45"/>
      <c r="G2397" s="45"/>
      <c r="H2397" s="45"/>
      <c r="I2397" s="45"/>
    </row>
    <row r="2398" spans="1:9" x14ac:dyDescent="0.25">
      <c r="A2398" s="69"/>
      <c r="B2398" s="45"/>
      <c r="C2398" s="45"/>
      <c r="D2398" s="45"/>
      <c r="E2398" s="45"/>
      <c r="F2398" s="45"/>
      <c r="G2398" s="45"/>
      <c r="H2398" s="45"/>
      <c r="I2398" s="45"/>
    </row>
    <row r="2399" spans="1:9" x14ac:dyDescent="0.25">
      <c r="A2399" s="69"/>
      <c r="B2399" s="45"/>
      <c r="C2399" s="45"/>
      <c r="D2399" s="45"/>
      <c r="E2399" s="45"/>
      <c r="F2399" s="45"/>
      <c r="G2399" s="45"/>
      <c r="H2399" s="45"/>
      <c r="I2399" s="45"/>
    </row>
    <row r="2400" spans="1:9" x14ac:dyDescent="0.25">
      <c r="A2400" s="69"/>
      <c r="B2400" s="45"/>
      <c r="C2400" s="45"/>
      <c r="D2400" s="45"/>
      <c r="E2400" s="45"/>
      <c r="F2400" s="45"/>
      <c r="G2400" s="45"/>
      <c r="H2400" s="45"/>
      <c r="I2400" s="45"/>
    </row>
    <row r="2401" spans="1:9" x14ac:dyDescent="0.25">
      <c r="A2401" s="69"/>
      <c r="B2401" s="45"/>
      <c r="C2401" s="45"/>
      <c r="D2401" s="45"/>
      <c r="E2401" s="45"/>
      <c r="F2401" s="45"/>
      <c r="G2401" s="45"/>
      <c r="H2401" s="45"/>
      <c r="I2401" s="45"/>
    </row>
    <row r="2402" spans="1:9" x14ac:dyDescent="0.25">
      <c r="A2402" s="69"/>
      <c r="B2402" s="45"/>
      <c r="C2402" s="45"/>
      <c r="D2402" s="45"/>
      <c r="E2402" s="45"/>
      <c r="F2402" s="45"/>
      <c r="G2402" s="45"/>
      <c r="H2402" s="45"/>
      <c r="I2402" s="45"/>
    </row>
    <row r="2403" spans="1:9" x14ac:dyDescent="0.25">
      <c r="A2403" s="69"/>
      <c r="B2403" s="45"/>
      <c r="C2403" s="45"/>
      <c r="D2403" s="45"/>
      <c r="E2403" s="45"/>
      <c r="F2403" s="45"/>
      <c r="G2403" s="45"/>
      <c r="H2403" s="45"/>
      <c r="I2403" s="45"/>
    </row>
    <row r="2404" spans="1:9" x14ac:dyDescent="0.25">
      <c r="A2404" s="70"/>
      <c r="B2404" s="45"/>
      <c r="C2404" s="45"/>
      <c r="D2404" s="45"/>
      <c r="E2404" s="45"/>
      <c r="F2404" s="45"/>
      <c r="G2404" s="45"/>
      <c r="H2404" s="45"/>
      <c r="I2404" s="45"/>
    </row>
    <row r="2405" spans="1:9" x14ac:dyDescent="0.25">
      <c r="A2405" s="69"/>
      <c r="B2405" s="45"/>
      <c r="C2405" s="45"/>
      <c r="D2405" s="45"/>
      <c r="E2405" s="45"/>
      <c r="F2405" s="45"/>
      <c r="G2405" s="45"/>
      <c r="H2405" s="45"/>
      <c r="I2405" s="45"/>
    </row>
    <row r="2406" spans="1:9" x14ac:dyDescent="0.25">
      <c r="A2406" s="69"/>
      <c r="B2406" s="45"/>
      <c r="C2406" s="45"/>
      <c r="D2406" s="45"/>
      <c r="E2406" s="45"/>
      <c r="F2406" s="45"/>
      <c r="G2406" s="45"/>
      <c r="H2406" s="45"/>
      <c r="I2406" s="45"/>
    </row>
    <row r="2407" spans="1:9" x14ac:dyDescent="0.25">
      <c r="A2407" s="69"/>
      <c r="B2407" s="45"/>
      <c r="C2407" s="45"/>
      <c r="D2407" s="45"/>
      <c r="E2407" s="45"/>
      <c r="F2407" s="45"/>
      <c r="G2407" s="45"/>
      <c r="H2407" s="45"/>
      <c r="I2407" s="45"/>
    </row>
    <row r="2408" spans="1:9" x14ac:dyDescent="0.25">
      <c r="A2408" s="69"/>
      <c r="B2408" s="45"/>
      <c r="C2408" s="45"/>
      <c r="D2408" s="45"/>
      <c r="E2408" s="45"/>
      <c r="F2408" s="45"/>
      <c r="G2408" s="45"/>
      <c r="H2408" s="45"/>
      <c r="I2408" s="45"/>
    </row>
    <row r="2409" spans="1:9" x14ac:dyDescent="0.25">
      <c r="A2409" s="69"/>
      <c r="B2409" s="45"/>
      <c r="C2409" s="45"/>
      <c r="D2409" s="45"/>
      <c r="E2409" s="45"/>
      <c r="F2409" s="45"/>
      <c r="G2409" s="45"/>
      <c r="H2409" s="45"/>
      <c r="I2409" s="45"/>
    </row>
    <row r="2410" spans="1:9" x14ac:dyDescent="0.25">
      <c r="A2410" s="69"/>
      <c r="B2410" s="45"/>
      <c r="C2410" s="45"/>
      <c r="D2410" s="45"/>
      <c r="E2410" s="45"/>
      <c r="F2410" s="45"/>
      <c r="G2410" s="45"/>
      <c r="H2410" s="45"/>
      <c r="I2410" s="45"/>
    </row>
    <row r="2411" spans="1:9" x14ac:dyDescent="0.25">
      <c r="A2411" s="69"/>
      <c r="B2411" s="45"/>
      <c r="C2411" s="45"/>
      <c r="D2411" s="45"/>
      <c r="E2411" s="45"/>
      <c r="F2411" s="45"/>
      <c r="G2411" s="45"/>
      <c r="H2411" s="45"/>
      <c r="I2411" s="45"/>
    </row>
    <row r="2412" spans="1:9" x14ac:dyDescent="0.25">
      <c r="A2412" s="69"/>
      <c r="B2412" s="45"/>
      <c r="C2412" s="45"/>
      <c r="D2412" s="45"/>
      <c r="E2412" s="45"/>
      <c r="F2412" s="45"/>
      <c r="G2412" s="45"/>
      <c r="H2412" s="45"/>
      <c r="I2412" s="45"/>
    </row>
    <row r="2413" spans="1:9" x14ac:dyDescent="0.25">
      <c r="A2413" s="69"/>
      <c r="B2413" s="45"/>
      <c r="C2413" s="45"/>
      <c r="D2413" s="45"/>
      <c r="E2413" s="45"/>
      <c r="F2413" s="45"/>
      <c r="G2413" s="45"/>
      <c r="H2413" s="45"/>
      <c r="I2413" s="45"/>
    </row>
    <row r="2414" spans="1:9" x14ac:dyDescent="0.25">
      <c r="A2414" s="69"/>
      <c r="B2414" s="45"/>
      <c r="C2414" s="45"/>
      <c r="D2414" s="45"/>
      <c r="E2414" s="45"/>
      <c r="F2414" s="45"/>
      <c r="G2414" s="45"/>
      <c r="H2414" s="45"/>
      <c r="I2414" s="45"/>
    </row>
    <row r="2415" spans="1:9" x14ac:dyDescent="0.25">
      <c r="A2415" s="69"/>
      <c r="B2415" s="45"/>
      <c r="C2415" s="45"/>
      <c r="D2415" s="45"/>
      <c r="E2415" s="45"/>
      <c r="F2415" s="45"/>
      <c r="G2415" s="45"/>
      <c r="H2415" s="45"/>
      <c r="I2415" s="45"/>
    </row>
    <row r="2416" spans="1:9" x14ac:dyDescent="0.25">
      <c r="A2416" s="69"/>
      <c r="B2416" s="45"/>
      <c r="C2416" s="45"/>
      <c r="D2416" s="45"/>
      <c r="E2416" s="45"/>
      <c r="F2416" s="45"/>
      <c r="G2416" s="45"/>
      <c r="H2416" s="45"/>
      <c r="I2416" s="45"/>
    </row>
    <row r="2417" spans="1:9" x14ac:dyDescent="0.25">
      <c r="A2417" s="69"/>
      <c r="B2417" s="45"/>
      <c r="C2417" s="45"/>
      <c r="D2417" s="45"/>
      <c r="E2417" s="45"/>
      <c r="F2417" s="45"/>
      <c r="G2417" s="45"/>
      <c r="H2417" s="45"/>
      <c r="I2417" s="45"/>
    </row>
    <row r="2418" spans="1:9" x14ac:dyDescent="0.25">
      <c r="A2418" s="69"/>
      <c r="B2418" s="45"/>
      <c r="C2418" s="45"/>
      <c r="D2418" s="45"/>
      <c r="E2418" s="45"/>
      <c r="F2418" s="45"/>
      <c r="G2418" s="45"/>
      <c r="H2418" s="45"/>
      <c r="I2418" s="45"/>
    </row>
    <row r="2419" spans="1:9" x14ac:dyDescent="0.25">
      <c r="A2419" s="69"/>
      <c r="B2419" s="45"/>
      <c r="C2419" s="45"/>
      <c r="D2419" s="45"/>
      <c r="E2419" s="45"/>
      <c r="F2419" s="45"/>
      <c r="G2419" s="45"/>
      <c r="H2419" s="45"/>
      <c r="I2419" s="45"/>
    </row>
    <row r="2420" spans="1:9" x14ac:dyDescent="0.25">
      <c r="A2420" s="69"/>
      <c r="B2420" s="45"/>
      <c r="C2420" s="45"/>
      <c r="D2420" s="45"/>
      <c r="E2420" s="45"/>
      <c r="F2420" s="45"/>
      <c r="G2420" s="45"/>
      <c r="H2420" s="45"/>
      <c r="I2420" s="45"/>
    </row>
    <row r="2421" spans="1:9" x14ac:dyDescent="0.25">
      <c r="A2421" s="69"/>
      <c r="B2421" s="45"/>
      <c r="C2421" s="45"/>
      <c r="D2421" s="45"/>
      <c r="E2421" s="45"/>
      <c r="F2421" s="45"/>
      <c r="G2421" s="45"/>
      <c r="H2421" s="45"/>
      <c r="I2421" s="45"/>
    </row>
    <row r="2422" spans="1:9" x14ac:dyDescent="0.25">
      <c r="A2422" s="70"/>
      <c r="B2422" s="45"/>
      <c r="C2422" s="45"/>
      <c r="D2422" s="45"/>
      <c r="E2422" s="45"/>
      <c r="F2422" s="45"/>
      <c r="G2422" s="45"/>
      <c r="H2422" s="45"/>
      <c r="I2422" s="45"/>
    </row>
    <row r="2423" spans="1:9" x14ac:dyDescent="0.25">
      <c r="A2423" s="69"/>
      <c r="B2423" s="45"/>
      <c r="C2423" s="45"/>
      <c r="D2423" s="45"/>
      <c r="E2423" s="45"/>
      <c r="F2423" s="45"/>
      <c r="G2423" s="45"/>
      <c r="H2423" s="45"/>
      <c r="I2423" s="45"/>
    </row>
    <row r="2424" spans="1:9" x14ac:dyDescent="0.25">
      <c r="A2424" s="69"/>
      <c r="B2424" s="45"/>
      <c r="C2424" s="45"/>
      <c r="D2424" s="45"/>
      <c r="E2424" s="45"/>
      <c r="F2424" s="45"/>
      <c r="G2424" s="45"/>
      <c r="H2424" s="45"/>
      <c r="I2424" s="45"/>
    </row>
    <row r="2425" spans="1:9" x14ac:dyDescent="0.25">
      <c r="A2425" s="69"/>
      <c r="B2425" s="45"/>
      <c r="C2425" s="45"/>
      <c r="D2425" s="45"/>
      <c r="E2425" s="45"/>
      <c r="F2425" s="45"/>
      <c r="G2425" s="45"/>
      <c r="H2425" s="45"/>
      <c r="I2425" s="45"/>
    </row>
    <row r="2426" spans="1:9" x14ac:dyDescent="0.25">
      <c r="A2426" s="69"/>
      <c r="B2426" s="45"/>
      <c r="C2426" s="45"/>
      <c r="D2426" s="45"/>
      <c r="E2426" s="45"/>
      <c r="F2426" s="45"/>
      <c r="G2426" s="45"/>
      <c r="H2426" s="45"/>
      <c r="I2426" s="45"/>
    </row>
    <row r="2427" spans="1:9" x14ac:dyDescent="0.25">
      <c r="A2427" s="69"/>
      <c r="B2427" s="45"/>
      <c r="C2427" s="45"/>
      <c r="D2427" s="45"/>
      <c r="E2427" s="45"/>
      <c r="F2427" s="45"/>
      <c r="G2427" s="45"/>
      <c r="H2427" s="45"/>
      <c r="I2427" s="45"/>
    </row>
    <row r="2428" spans="1:9" x14ac:dyDescent="0.25">
      <c r="A2428" s="69"/>
      <c r="B2428" s="45"/>
      <c r="C2428" s="45"/>
      <c r="D2428" s="45"/>
      <c r="E2428" s="45"/>
      <c r="F2428" s="45"/>
      <c r="G2428" s="45"/>
      <c r="H2428" s="45"/>
      <c r="I2428" s="45"/>
    </row>
    <row r="2429" spans="1:9" x14ac:dyDescent="0.25">
      <c r="A2429" s="69"/>
      <c r="B2429" s="45"/>
      <c r="C2429" s="45"/>
      <c r="D2429" s="45"/>
      <c r="E2429" s="45"/>
      <c r="F2429" s="45"/>
      <c r="G2429" s="45"/>
      <c r="H2429" s="45"/>
      <c r="I2429" s="45"/>
    </row>
    <row r="2430" spans="1:9" x14ac:dyDescent="0.25">
      <c r="A2430" s="69"/>
      <c r="B2430" s="45"/>
      <c r="C2430" s="45"/>
      <c r="D2430" s="45"/>
      <c r="E2430" s="45"/>
      <c r="F2430" s="45"/>
      <c r="G2430" s="45"/>
      <c r="H2430" s="45"/>
      <c r="I2430" s="45"/>
    </row>
    <row r="2431" spans="1:9" x14ac:dyDescent="0.25">
      <c r="A2431" s="69"/>
      <c r="B2431" s="45"/>
      <c r="C2431" s="45"/>
      <c r="D2431" s="45"/>
      <c r="E2431" s="45"/>
      <c r="F2431" s="45"/>
      <c r="G2431" s="45"/>
      <c r="H2431" s="45"/>
      <c r="I2431" s="45"/>
    </row>
    <row r="2432" spans="1:9" x14ac:dyDescent="0.25">
      <c r="A2432" s="69"/>
      <c r="B2432" s="45"/>
      <c r="C2432" s="45"/>
      <c r="D2432" s="45"/>
      <c r="E2432" s="45"/>
      <c r="F2432" s="45"/>
      <c r="G2432" s="45"/>
      <c r="H2432" s="45"/>
      <c r="I2432" s="45"/>
    </row>
    <row r="2433" spans="1:9" x14ac:dyDescent="0.25">
      <c r="A2433" s="69"/>
      <c r="B2433" s="45"/>
      <c r="C2433" s="45"/>
      <c r="D2433" s="45"/>
      <c r="E2433" s="45"/>
      <c r="F2433" s="45"/>
      <c r="G2433" s="45"/>
      <c r="H2433" s="45"/>
      <c r="I2433" s="45"/>
    </row>
    <row r="2434" spans="1:9" x14ac:dyDescent="0.25">
      <c r="A2434" s="69"/>
      <c r="B2434" s="45"/>
      <c r="C2434" s="45"/>
      <c r="D2434" s="45"/>
      <c r="E2434" s="45"/>
      <c r="F2434" s="45"/>
      <c r="G2434" s="45"/>
      <c r="H2434" s="45"/>
      <c r="I2434" s="45"/>
    </row>
    <row r="2435" spans="1:9" x14ac:dyDescent="0.25">
      <c r="A2435" s="69"/>
      <c r="B2435" s="45"/>
      <c r="C2435" s="45"/>
      <c r="D2435" s="45"/>
      <c r="E2435" s="45"/>
      <c r="F2435" s="45"/>
      <c r="G2435" s="45"/>
      <c r="H2435" s="45"/>
      <c r="I2435" s="45"/>
    </row>
    <row r="2436" spans="1:9" x14ac:dyDescent="0.25">
      <c r="A2436" s="69"/>
      <c r="B2436" s="45"/>
      <c r="C2436" s="45"/>
      <c r="D2436" s="45"/>
      <c r="E2436" s="45"/>
      <c r="F2436" s="45"/>
      <c r="G2436" s="45"/>
      <c r="H2436" s="45"/>
      <c r="I2436" s="45"/>
    </row>
    <row r="2437" spans="1:9" x14ac:dyDescent="0.25">
      <c r="A2437" s="69"/>
      <c r="B2437" s="45"/>
      <c r="C2437" s="45"/>
      <c r="D2437" s="45"/>
      <c r="E2437" s="45"/>
      <c r="F2437" s="45"/>
      <c r="G2437" s="45"/>
      <c r="H2437" s="45"/>
      <c r="I2437" s="45"/>
    </row>
    <row r="2438" spans="1:9" x14ac:dyDescent="0.25">
      <c r="A2438" s="69"/>
      <c r="B2438" s="45"/>
      <c r="C2438" s="45"/>
      <c r="D2438" s="45"/>
      <c r="E2438" s="45"/>
      <c r="F2438" s="45"/>
      <c r="G2438" s="45"/>
      <c r="H2438" s="45"/>
      <c r="I2438" s="45"/>
    </row>
    <row r="2439" spans="1:9" x14ac:dyDescent="0.25">
      <c r="A2439" s="69"/>
      <c r="B2439" s="45"/>
      <c r="C2439" s="45"/>
      <c r="D2439" s="45"/>
      <c r="E2439" s="45"/>
      <c r="F2439" s="45"/>
      <c r="G2439" s="45"/>
      <c r="H2439" s="45"/>
      <c r="I2439" s="45"/>
    </row>
    <row r="2440" spans="1:9" x14ac:dyDescent="0.25">
      <c r="A2440" s="70"/>
      <c r="B2440" s="45"/>
      <c r="C2440" s="45"/>
      <c r="D2440" s="45"/>
      <c r="E2440" s="45"/>
      <c r="F2440" s="45"/>
      <c r="G2440" s="45"/>
      <c r="H2440" s="45"/>
      <c r="I2440" s="45"/>
    </row>
    <row r="2441" spans="1:9" x14ac:dyDescent="0.25">
      <c r="A2441" s="69"/>
      <c r="B2441" s="45"/>
      <c r="C2441" s="45"/>
      <c r="D2441" s="45"/>
      <c r="E2441" s="45"/>
      <c r="F2441" s="45"/>
      <c r="G2441" s="45"/>
      <c r="H2441" s="45"/>
      <c r="I2441" s="45"/>
    </row>
    <row r="2442" spans="1:9" x14ac:dyDescent="0.25">
      <c r="A2442" s="69"/>
      <c r="B2442" s="45"/>
      <c r="C2442" s="45"/>
      <c r="D2442" s="45"/>
      <c r="E2442" s="45"/>
      <c r="F2442" s="45"/>
      <c r="G2442" s="45"/>
      <c r="H2442" s="45"/>
      <c r="I2442" s="45"/>
    </row>
    <row r="2443" spans="1:9" x14ac:dyDescent="0.25">
      <c r="A2443" s="69"/>
      <c r="B2443" s="45"/>
      <c r="C2443" s="45"/>
      <c r="D2443" s="45"/>
      <c r="E2443" s="45"/>
      <c r="F2443" s="45"/>
      <c r="G2443" s="45"/>
      <c r="H2443" s="45"/>
      <c r="I2443" s="45"/>
    </row>
    <row r="2444" spans="1:9" x14ac:dyDescent="0.25">
      <c r="A2444" s="69"/>
      <c r="B2444" s="45"/>
      <c r="C2444" s="45"/>
      <c r="D2444" s="45"/>
      <c r="E2444" s="45"/>
      <c r="F2444" s="45"/>
      <c r="G2444" s="45"/>
      <c r="H2444" s="45"/>
      <c r="I2444" s="45"/>
    </row>
    <row r="2445" spans="1:9" x14ac:dyDescent="0.25">
      <c r="A2445" s="69"/>
      <c r="B2445" s="45"/>
      <c r="C2445" s="45"/>
      <c r="D2445" s="45"/>
      <c r="E2445" s="45"/>
      <c r="F2445" s="45"/>
      <c r="G2445" s="45"/>
      <c r="H2445" s="45"/>
      <c r="I2445" s="45"/>
    </row>
    <row r="2446" spans="1:9" x14ac:dyDescent="0.25">
      <c r="A2446" s="69"/>
      <c r="B2446" s="45"/>
      <c r="C2446" s="45"/>
      <c r="D2446" s="45"/>
      <c r="E2446" s="45"/>
      <c r="F2446" s="45"/>
      <c r="G2446" s="45"/>
      <c r="H2446" s="45"/>
      <c r="I2446" s="45"/>
    </row>
    <row r="2447" spans="1:9" x14ac:dyDescent="0.25">
      <c r="A2447" s="69"/>
      <c r="B2447" s="45"/>
      <c r="C2447" s="45"/>
      <c r="D2447" s="45"/>
      <c r="E2447" s="45"/>
      <c r="F2447" s="45"/>
      <c r="G2447" s="45"/>
      <c r="H2447" s="45"/>
      <c r="I2447" s="45"/>
    </row>
    <row r="2448" spans="1:9" x14ac:dyDescent="0.25">
      <c r="A2448" s="69"/>
      <c r="B2448" s="45"/>
      <c r="C2448" s="45"/>
      <c r="D2448" s="45"/>
      <c r="E2448" s="45"/>
      <c r="F2448" s="45"/>
      <c r="G2448" s="45"/>
      <c r="H2448" s="45"/>
      <c r="I2448" s="45"/>
    </row>
    <row r="2449" spans="1:9" x14ac:dyDescent="0.25">
      <c r="A2449" s="69"/>
      <c r="B2449" s="45"/>
      <c r="C2449" s="45"/>
      <c r="D2449" s="45"/>
      <c r="E2449" s="45"/>
      <c r="F2449" s="45"/>
      <c r="G2449" s="45"/>
      <c r="H2449" s="45"/>
      <c r="I2449" s="45"/>
    </row>
    <row r="2450" spans="1:9" x14ac:dyDescent="0.25">
      <c r="A2450" s="69"/>
      <c r="B2450" s="45"/>
      <c r="C2450" s="45"/>
      <c r="D2450" s="45"/>
      <c r="E2450" s="45"/>
      <c r="F2450" s="45"/>
      <c r="G2450" s="45"/>
      <c r="H2450" s="45"/>
      <c r="I2450" s="45"/>
    </row>
    <row r="2451" spans="1:9" x14ac:dyDescent="0.25">
      <c r="A2451" s="69"/>
      <c r="B2451" s="45"/>
      <c r="C2451" s="45"/>
      <c r="D2451" s="45"/>
      <c r="E2451" s="45"/>
      <c r="F2451" s="45"/>
      <c r="G2451" s="45"/>
      <c r="H2451" s="45"/>
      <c r="I2451" s="45"/>
    </row>
    <row r="2452" spans="1:9" x14ac:dyDescent="0.25">
      <c r="A2452" s="69"/>
      <c r="B2452" s="45"/>
      <c r="C2452" s="45"/>
      <c r="D2452" s="45"/>
      <c r="E2452" s="45"/>
      <c r="F2452" s="45"/>
      <c r="G2452" s="45"/>
      <c r="H2452" s="45"/>
      <c r="I2452" s="45"/>
    </row>
    <row r="2453" spans="1:9" x14ac:dyDescent="0.25">
      <c r="A2453" s="69"/>
      <c r="B2453" s="45"/>
      <c r="C2453" s="45"/>
      <c r="D2453" s="45"/>
      <c r="E2453" s="45"/>
      <c r="F2453" s="45"/>
      <c r="G2453" s="45"/>
      <c r="H2453" s="45"/>
      <c r="I2453" s="45"/>
    </row>
    <row r="2454" spans="1:9" x14ac:dyDescent="0.25">
      <c r="A2454" s="69"/>
      <c r="B2454" s="45"/>
      <c r="C2454" s="45"/>
      <c r="D2454" s="45"/>
      <c r="E2454" s="45"/>
      <c r="F2454" s="45"/>
      <c r="G2454" s="45"/>
      <c r="H2454" s="45"/>
      <c r="I2454" s="45"/>
    </row>
    <row r="2455" spans="1:9" x14ac:dyDescent="0.25">
      <c r="A2455" s="69"/>
      <c r="B2455" s="45"/>
      <c r="C2455" s="45"/>
      <c r="D2455" s="45"/>
      <c r="E2455" s="45"/>
      <c r="F2455" s="45"/>
      <c r="G2455" s="45"/>
      <c r="H2455" s="45"/>
      <c r="I2455" s="45"/>
    </row>
    <row r="2456" spans="1:9" x14ac:dyDescent="0.25">
      <c r="A2456" s="69"/>
      <c r="B2456" s="45"/>
      <c r="C2456" s="45"/>
      <c r="D2456" s="45"/>
      <c r="E2456" s="45"/>
      <c r="F2456" s="45"/>
      <c r="G2456" s="45"/>
      <c r="H2456" s="45"/>
      <c r="I2456" s="45"/>
    </row>
    <row r="2457" spans="1:9" x14ac:dyDescent="0.25">
      <c r="A2457" s="69"/>
      <c r="B2457" s="45"/>
      <c r="C2457" s="45"/>
      <c r="D2457" s="45"/>
      <c r="E2457" s="45"/>
      <c r="F2457" s="45"/>
      <c r="G2457" s="45"/>
      <c r="H2457" s="45"/>
      <c r="I2457" s="45"/>
    </row>
    <row r="2458" spans="1:9" x14ac:dyDescent="0.25">
      <c r="A2458" s="70"/>
      <c r="B2458" s="45"/>
      <c r="C2458" s="45"/>
      <c r="D2458" s="45"/>
      <c r="E2458" s="45"/>
      <c r="F2458" s="45"/>
      <c r="G2458" s="45"/>
      <c r="H2458" s="45"/>
      <c r="I2458" s="45"/>
    </row>
    <row r="2459" spans="1:9" x14ac:dyDescent="0.25">
      <c r="A2459" s="69"/>
      <c r="B2459" s="45"/>
      <c r="C2459" s="45"/>
      <c r="D2459" s="45"/>
      <c r="E2459" s="45"/>
      <c r="F2459" s="45"/>
      <c r="G2459" s="45"/>
      <c r="H2459" s="45"/>
      <c r="I2459" s="45"/>
    </row>
    <row r="2460" spans="1:9" x14ac:dyDescent="0.25">
      <c r="A2460" s="69"/>
      <c r="B2460" s="45"/>
      <c r="C2460" s="45"/>
      <c r="D2460" s="45"/>
      <c r="E2460" s="45"/>
      <c r="F2460" s="45"/>
      <c r="G2460" s="45"/>
      <c r="H2460" s="45"/>
      <c r="I2460" s="45"/>
    </row>
    <row r="2461" spans="1:9" x14ac:dyDescent="0.25">
      <c r="A2461" s="69"/>
      <c r="B2461" s="45"/>
      <c r="C2461" s="45"/>
      <c r="D2461" s="45"/>
      <c r="E2461" s="45"/>
      <c r="F2461" s="45"/>
      <c r="G2461" s="45"/>
      <c r="H2461" s="45"/>
      <c r="I2461" s="45"/>
    </row>
    <row r="2462" spans="1:9" x14ac:dyDescent="0.25">
      <c r="A2462" s="69"/>
      <c r="B2462" s="45"/>
      <c r="C2462" s="45"/>
      <c r="D2462" s="45"/>
      <c r="E2462" s="45"/>
      <c r="F2462" s="45"/>
      <c r="G2462" s="45"/>
      <c r="H2462" s="45"/>
      <c r="I2462" s="45"/>
    </row>
    <row r="2463" spans="1:9" x14ac:dyDescent="0.25">
      <c r="A2463" s="69"/>
      <c r="B2463" s="45"/>
      <c r="C2463" s="45"/>
      <c r="D2463" s="45"/>
      <c r="E2463" s="45"/>
      <c r="F2463" s="45"/>
      <c r="G2463" s="45"/>
      <c r="H2463" s="45"/>
      <c r="I2463" s="45"/>
    </row>
    <row r="2464" spans="1:9" x14ac:dyDescent="0.25">
      <c r="A2464" s="69"/>
      <c r="B2464" s="45"/>
      <c r="C2464" s="45"/>
      <c r="D2464" s="45"/>
      <c r="E2464" s="45"/>
      <c r="F2464" s="45"/>
      <c r="G2464" s="45"/>
      <c r="H2464" s="45"/>
      <c r="I2464" s="45"/>
    </row>
    <row r="2465" spans="1:9" x14ac:dyDescent="0.25">
      <c r="A2465" s="69"/>
      <c r="B2465" s="45"/>
      <c r="C2465" s="45"/>
      <c r="D2465" s="45"/>
      <c r="E2465" s="45"/>
      <c r="F2465" s="45"/>
      <c r="G2465" s="45"/>
      <c r="H2465" s="45"/>
      <c r="I2465" s="45"/>
    </row>
    <row r="2466" spans="1:9" x14ac:dyDescent="0.25">
      <c r="A2466" s="69"/>
      <c r="B2466" s="45"/>
      <c r="C2466" s="45"/>
      <c r="D2466" s="45"/>
      <c r="E2466" s="45"/>
      <c r="F2466" s="45"/>
      <c r="G2466" s="45"/>
      <c r="H2466" s="45"/>
      <c r="I2466" s="45"/>
    </row>
    <row r="2467" spans="1:9" x14ac:dyDescent="0.25">
      <c r="A2467" s="69"/>
      <c r="B2467" s="45"/>
      <c r="C2467" s="45"/>
      <c r="D2467" s="45"/>
      <c r="E2467" s="45"/>
      <c r="F2467" s="45"/>
      <c r="G2467" s="45"/>
      <c r="H2467" s="45"/>
      <c r="I2467" s="45"/>
    </row>
    <row r="2468" spans="1:9" x14ac:dyDescent="0.25">
      <c r="A2468" s="69"/>
      <c r="B2468" s="45"/>
      <c r="C2468" s="45"/>
      <c r="D2468" s="45"/>
      <c r="E2468" s="45"/>
      <c r="F2468" s="45"/>
      <c r="G2468" s="45"/>
      <c r="H2468" s="45"/>
      <c r="I2468" s="45"/>
    </row>
    <row r="2469" spans="1:9" x14ac:dyDescent="0.25">
      <c r="A2469" s="69"/>
      <c r="B2469" s="45"/>
      <c r="C2469" s="45"/>
      <c r="D2469" s="45"/>
      <c r="E2469" s="45"/>
      <c r="F2469" s="45"/>
      <c r="G2469" s="45"/>
      <c r="H2469" s="45"/>
      <c r="I2469" s="45"/>
    </row>
    <row r="2470" spans="1:9" x14ac:dyDescent="0.25">
      <c r="A2470" s="69"/>
      <c r="B2470" s="45"/>
      <c r="C2470" s="45"/>
      <c r="D2470" s="45"/>
      <c r="E2470" s="45"/>
      <c r="F2470" s="45"/>
      <c r="G2470" s="45"/>
      <c r="H2470" s="45"/>
      <c r="I2470" s="45"/>
    </row>
    <row r="2471" spans="1:9" x14ac:dyDescent="0.25">
      <c r="A2471" s="69"/>
      <c r="B2471" s="45"/>
      <c r="C2471" s="45"/>
      <c r="D2471" s="45"/>
      <c r="E2471" s="45"/>
      <c r="F2471" s="45"/>
      <c r="G2471" s="45"/>
      <c r="H2471" s="45"/>
      <c r="I2471" s="45"/>
    </row>
    <row r="2472" spans="1:9" x14ac:dyDescent="0.25">
      <c r="A2472" s="69"/>
      <c r="B2472" s="45"/>
      <c r="C2472" s="45"/>
      <c r="D2472" s="45"/>
      <c r="E2472" s="45"/>
      <c r="F2472" s="45"/>
      <c r="G2472" s="45"/>
      <c r="H2472" s="45"/>
      <c r="I2472" s="45"/>
    </row>
    <row r="2473" spans="1:9" x14ac:dyDescent="0.25">
      <c r="A2473" s="69"/>
      <c r="B2473" s="45"/>
      <c r="C2473" s="45"/>
      <c r="D2473" s="45"/>
      <c r="E2473" s="45"/>
      <c r="F2473" s="45"/>
      <c r="G2473" s="45"/>
      <c r="H2473" s="45"/>
      <c r="I2473" s="45"/>
    </row>
    <row r="2474" spans="1:9" x14ac:dyDescent="0.25">
      <c r="A2474" s="69"/>
      <c r="B2474" s="45"/>
      <c r="C2474" s="45"/>
      <c r="D2474" s="45"/>
      <c r="E2474" s="45"/>
      <c r="F2474" s="45"/>
      <c r="G2474" s="45"/>
      <c r="H2474" s="45"/>
      <c r="I2474" s="45"/>
    </row>
    <row r="2475" spans="1:9" x14ac:dyDescent="0.25">
      <c r="A2475" s="69"/>
      <c r="B2475" s="45"/>
      <c r="C2475" s="45"/>
      <c r="D2475" s="45"/>
      <c r="E2475" s="45"/>
      <c r="F2475" s="45"/>
      <c r="G2475" s="45"/>
      <c r="H2475" s="45"/>
      <c r="I2475" s="45"/>
    </row>
    <row r="2476" spans="1:9" x14ac:dyDescent="0.25">
      <c r="A2476" s="70"/>
      <c r="B2476" s="45"/>
      <c r="C2476" s="45"/>
      <c r="D2476" s="45"/>
      <c r="E2476" s="45"/>
      <c r="F2476" s="45"/>
      <c r="G2476" s="45"/>
      <c r="H2476" s="45"/>
      <c r="I2476" s="45"/>
    </row>
    <row r="2477" spans="1:9" x14ac:dyDescent="0.25">
      <c r="A2477" s="69"/>
      <c r="B2477" s="45"/>
      <c r="C2477" s="45"/>
      <c r="D2477" s="45"/>
      <c r="E2477" s="45"/>
      <c r="F2477" s="45"/>
      <c r="G2477" s="45"/>
      <c r="H2477" s="45"/>
      <c r="I2477" s="45"/>
    </row>
    <row r="2478" spans="1:9" x14ac:dyDescent="0.25">
      <c r="A2478" s="69"/>
      <c r="B2478" s="45"/>
      <c r="C2478" s="45"/>
      <c r="D2478" s="45"/>
      <c r="E2478" s="45"/>
      <c r="F2478" s="45"/>
      <c r="G2478" s="45"/>
      <c r="H2478" s="45"/>
      <c r="I2478" s="45"/>
    </row>
    <row r="2479" spans="1:9" x14ac:dyDescent="0.25">
      <c r="A2479" s="69"/>
      <c r="B2479" s="45"/>
      <c r="C2479" s="45"/>
      <c r="D2479" s="45"/>
      <c r="E2479" s="45"/>
      <c r="F2479" s="45"/>
      <c r="G2479" s="45"/>
      <c r="H2479" s="45"/>
      <c r="I2479" s="45"/>
    </row>
    <row r="2480" spans="1:9" x14ac:dyDescent="0.25">
      <c r="A2480" s="69"/>
      <c r="B2480" s="45"/>
      <c r="C2480" s="45"/>
      <c r="D2480" s="45"/>
      <c r="E2480" s="45"/>
      <c r="F2480" s="45"/>
      <c r="G2480" s="45"/>
      <c r="H2480" s="45"/>
      <c r="I2480" s="45"/>
    </row>
    <row r="2481" spans="1:9" x14ac:dyDescent="0.25">
      <c r="A2481" s="69"/>
      <c r="B2481" s="45"/>
      <c r="C2481" s="45"/>
      <c r="D2481" s="45"/>
      <c r="E2481" s="45"/>
      <c r="F2481" s="45"/>
      <c r="G2481" s="45"/>
      <c r="H2481" s="45"/>
      <c r="I2481" s="45"/>
    </row>
    <row r="2482" spans="1:9" x14ac:dyDescent="0.25">
      <c r="A2482" s="69"/>
      <c r="B2482" s="45"/>
      <c r="C2482" s="45"/>
      <c r="D2482" s="45"/>
      <c r="E2482" s="45"/>
      <c r="F2482" s="45"/>
      <c r="G2482" s="45"/>
      <c r="H2482" s="45"/>
      <c r="I2482" s="45"/>
    </row>
    <row r="2483" spans="1:9" x14ac:dyDescent="0.25">
      <c r="A2483" s="69"/>
      <c r="B2483" s="45"/>
      <c r="C2483" s="45"/>
      <c r="D2483" s="45"/>
      <c r="E2483" s="45"/>
      <c r="F2483" s="45"/>
      <c r="G2483" s="45"/>
      <c r="H2483" s="45"/>
      <c r="I2483" s="45"/>
    </row>
    <row r="2484" spans="1:9" x14ac:dyDescent="0.25">
      <c r="A2484" s="69"/>
      <c r="B2484" s="45"/>
      <c r="C2484" s="45"/>
      <c r="D2484" s="45"/>
      <c r="E2484" s="45"/>
      <c r="F2484" s="45"/>
      <c r="G2484" s="45"/>
      <c r="H2484" s="45"/>
      <c r="I2484" s="45"/>
    </row>
    <row r="2485" spans="1:9" x14ac:dyDescent="0.25">
      <c r="A2485" s="69"/>
      <c r="B2485" s="45"/>
      <c r="C2485" s="45"/>
      <c r="D2485" s="45"/>
      <c r="E2485" s="45"/>
      <c r="F2485" s="45"/>
      <c r="G2485" s="45"/>
      <c r="H2485" s="45"/>
      <c r="I2485" s="45"/>
    </row>
    <row r="2486" spans="1:9" x14ac:dyDescent="0.25">
      <c r="A2486" s="69"/>
      <c r="B2486" s="45"/>
      <c r="C2486" s="45"/>
      <c r="D2486" s="45"/>
      <c r="E2486" s="45"/>
      <c r="F2486" s="45"/>
      <c r="G2486" s="45"/>
      <c r="H2486" s="45"/>
      <c r="I2486" s="45"/>
    </row>
    <row r="2487" spans="1:9" x14ac:dyDescent="0.25">
      <c r="A2487" s="69"/>
      <c r="B2487" s="45"/>
      <c r="C2487" s="45"/>
      <c r="D2487" s="45"/>
      <c r="E2487" s="45"/>
      <c r="F2487" s="45"/>
      <c r="G2487" s="45"/>
      <c r="H2487" s="45"/>
      <c r="I2487" s="45"/>
    </row>
    <row r="2488" spans="1:9" x14ac:dyDescent="0.25">
      <c r="A2488" s="69"/>
      <c r="B2488" s="45"/>
      <c r="C2488" s="45"/>
      <c r="D2488" s="45"/>
      <c r="E2488" s="45"/>
      <c r="F2488" s="45"/>
      <c r="G2488" s="45"/>
      <c r="H2488" s="45"/>
      <c r="I2488" s="45"/>
    </row>
    <row r="2489" spans="1:9" x14ac:dyDescent="0.25">
      <c r="A2489" s="69"/>
      <c r="B2489" s="45"/>
      <c r="C2489" s="45"/>
      <c r="D2489" s="45"/>
      <c r="E2489" s="45"/>
      <c r="F2489" s="45"/>
      <c r="G2489" s="45"/>
      <c r="H2489" s="45"/>
      <c r="I2489" s="45"/>
    </row>
    <row r="2490" spans="1:9" x14ac:dyDescent="0.25">
      <c r="A2490" s="69"/>
      <c r="B2490" s="45"/>
      <c r="C2490" s="45"/>
      <c r="D2490" s="45"/>
      <c r="E2490" s="45"/>
      <c r="F2490" s="45"/>
      <c r="G2490" s="45"/>
      <c r="H2490" s="45"/>
      <c r="I2490" s="45"/>
    </row>
    <row r="2491" spans="1:9" x14ac:dyDescent="0.25">
      <c r="A2491" s="69"/>
      <c r="B2491" s="45"/>
      <c r="C2491" s="45"/>
      <c r="D2491" s="45"/>
      <c r="E2491" s="45"/>
      <c r="F2491" s="45"/>
      <c r="G2491" s="45"/>
      <c r="H2491" s="45"/>
      <c r="I2491" s="45"/>
    </row>
    <row r="2492" spans="1:9" x14ac:dyDescent="0.25">
      <c r="A2492" s="69"/>
      <c r="B2492" s="45"/>
      <c r="C2492" s="45"/>
      <c r="D2492" s="45"/>
      <c r="E2492" s="45"/>
      <c r="F2492" s="45"/>
      <c r="G2492" s="45"/>
      <c r="H2492" s="45"/>
      <c r="I2492" s="45"/>
    </row>
    <row r="2493" spans="1:9" x14ac:dyDescent="0.25">
      <c r="A2493" s="69"/>
      <c r="B2493" s="45"/>
      <c r="C2493" s="45"/>
      <c r="D2493" s="45"/>
      <c r="E2493" s="45"/>
      <c r="F2493" s="45"/>
      <c r="G2493" s="45"/>
      <c r="H2493" s="45"/>
      <c r="I2493" s="45"/>
    </row>
    <row r="2494" spans="1:9" x14ac:dyDescent="0.25">
      <c r="A2494" s="70"/>
      <c r="B2494" s="45"/>
      <c r="C2494" s="45"/>
      <c r="D2494" s="45"/>
      <c r="E2494" s="45"/>
      <c r="F2494" s="45"/>
      <c r="G2494" s="45"/>
      <c r="H2494" s="45"/>
      <c r="I2494" s="45"/>
    </row>
    <row r="2495" spans="1:9" x14ac:dyDescent="0.25">
      <c r="A2495" s="69"/>
      <c r="B2495" s="45"/>
      <c r="C2495" s="45"/>
      <c r="D2495" s="45"/>
      <c r="E2495" s="45"/>
      <c r="F2495" s="45"/>
      <c r="G2495" s="45"/>
      <c r="H2495" s="45"/>
      <c r="I2495" s="45"/>
    </row>
    <row r="2496" spans="1:9" x14ac:dyDescent="0.25">
      <c r="A2496" s="69"/>
      <c r="B2496" s="45"/>
      <c r="C2496" s="45"/>
      <c r="D2496" s="45"/>
      <c r="E2496" s="45"/>
      <c r="F2496" s="45"/>
      <c r="G2496" s="45"/>
      <c r="H2496" s="45"/>
      <c r="I2496" s="45"/>
    </row>
    <row r="2497" spans="1:9" x14ac:dyDescent="0.25">
      <c r="A2497" s="69"/>
      <c r="B2497" s="45"/>
      <c r="C2497" s="45"/>
      <c r="D2497" s="45"/>
      <c r="E2497" s="45"/>
      <c r="F2497" s="45"/>
      <c r="G2497" s="45"/>
      <c r="H2497" s="45"/>
      <c r="I2497" s="45"/>
    </row>
    <row r="2498" spans="1:9" x14ac:dyDescent="0.25">
      <c r="A2498" s="69"/>
      <c r="B2498" s="45"/>
      <c r="C2498" s="45"/>
      <c r="D2498" s="45"/>
      <c r="E2498" s="45"/>
      <c r="F2498" s="45"/>
      <c r="G2498" s="45"/>
      <c r="H2498" s="45"/>
      <c r="I2498" s="45"/>
    </row>
    <row r="2499" spans="1:9" x14ac:dyDescent="0.25">
      <c r="A2499" s="69"/>
      <c r="B2499" s="45"/>
      <c r="C2499" s="45"/>
      <c r="D2499" s="45"/>
      <c r="E2499" s="45"/>
      <c r="F2499" s="45"/>
      <c r="G2499" s="45"/>
      <c r="H2499" s="45"/>
      <c r="I2499" s="45"/>
    </row>
    <row r="2500" spans="1:9" x14ac:dyDescent="0.25">
      <c r="A2500" s="69"/>
      <c r="B2500" s="45"/>
      <c r="C2500" s="45"/>
      <c r="D2500" s="45"/>
      <c r="E2500" s="45"/>
      <c r="F2500" s="45"/>
      <c r="G2500" s="45"/>
      <c r="H2500" s="45"/>
      <c r="I2500" s="45"/>
    </row>
    <row r="2501" spans="1:9" x14ac:dyDescent="0.25">
      <c r="A2501" s="69"/>
      <c r="B2501" s="45"/>
      <c r="C2501" s="45"/>
      <c r="D2501" s="45"/>
      <c r="E2501" s="45"/>
      <c r="F2501" s="45"/>
      <c r="G2501" s="45"/>
      <c r="H2501" s="45"/>
      <c r="I2501" s="45"/>
    </row>
    <row r="2502" spans="1:9" x14ac:dyDescent="0.25">
      <c r="A2502" s="69"/>
      <c r="B2502" s="45"/>
      <c r="C2502" s="45"/>
      <c r="D2502" s="45"/>
      <c r="E2502" s="45"/>
      <c r="F2502" s="45"/>
      <c r="G2502" s="45"/>
      <c r="H2502" s="45"/>
      <c r="I2502" s="45"/>
    </row>
    <row r="2503" spans="1:9" x14ac:dyDescent="0.25">
      <c r="A2503" s="69"/>
      <c r="B2503" s="45"/>
      <c r="C2503" s="45"/>
      <c r="D2503" s="45"/>
      <c r="E2503" s="45"/>
      <c r="F2503" s="45"/>
      <c r="G2503" s="45"/>
      <c r="H2503" s="45"/>
      <c r="I2503" s="45"/>
    </row>
    <row r="2504" spans="1:9" x14ac:dyDescent="0.25">
      <c r="A2504" s="69"/>
      <c r="B2504" s="45"/>
      <c r="C2504" s="45"/>
      <c r="D2504" s="45"/>
      <c r="E2504" s="45"/>
      <c r="F2504" s="45"/>
      <c r="G2504" s="45"/>
      <c r="H2504" s="45"/>
      <c r="I2504" s="45"/>
    </row>
    <row r="2505" spans="1:9" x14ac:dyDescent="0.25">
      <c r="A2505" s="69"/>
      <c r="B2505" s="45"/>
      <c r="C2505" s="45"/>
      <c r="D2505" s="45"/>
      <c r="E2505" s="45"/>
      <c r="F2505" s="45"/>
      <c r="G2505" s="45"/>
      <c r="H2505" s="45"/>
      <c r="I2505" s="45"/>
    </row>
    <row r="2506" spans="1:9" x14ac:dyDescent="0.25">
      <c r="A2506" s="69"/>
      <c r="B2506" s="45"/>
      <c r="C2506" s="45"/>
      <c r="D2506" s="45"/>
      <c r="E2506" s="45"/>
      <c r="F2506" s="45"/>
      <c r="G2506" s="45"/>
      <c r="H2506" s="45"/>
      <c r="I2506" s="45"/>
    </row>
    <row r="2507" spans="1:9" x14ac:dyDescent="0.25">
      <c r="A2507" s="69"/>
      <c r="B2507" s="45"/>
      <c r="C2507" s="45"/>
      <c r="D2507" s="45"/>
      <c r="E2507" s="45"/>
      <c r="F2507" s="45"/>
      <c r="G2507" s="45"/>
      <c r="H2507" s="45"/>
      <c r="I2507" s="45"/>
    </row>
    <row r="2508" spans="1:9" x14ac:dyDescent="0.25">
      <c r="A2508" s="69"/>
      <c r="B2508" s="45"/>
      <c r="C2508" s="45"/>
      <c r="D2508" s="45"/>
      <c r="E2508" s="45"/>
      <c r="F2508" s="45"/>
      <c r="G2508" s="45"/>
      <c r="H2508" s="45"/>
      <c r="I2508" s="45"/>
    </row>
    <row r="2509" spans="1:9" x14ac:dyDescent="0.25">
      <c r="A2509" s="69"/>
      <c r="B2509" s="45"/>
      <c r="C2509" s="45"/>
      <c r="D2509" s="45"/>
      <c r="E2509" s="45"/>
      <c r="F2509" s="45"/>
      <c r="G2509" s="45"/>
      <c r="H2509" s="45"/>
      <c r="I2509" s="45"/>
    </row>
    <row r="2510" spans="1:9" x14ac:dyDescent="0.25">
      <c r="A2510" s="69"/>
      <c r="B2510" s="45"/>
      <c r="C2510" s="45"/>
      <c r="D2510" s="45"/>
      <c r="E2510" s="45"/>
      <c r="F2510" s="45"/>
      <c r="G2510" s="45"/>
      <c r="H2510" s="45"/>
      <c r="I2510" s="45"/>
    </row>
    <row r="2511" spans="1:9" x14ac:dyDescent="0.25">
      <c r="A2511" s="69"/>
      <c r="B2511" s="45"/>
      <c r="C2511" s="45"/>
      <c r="D2511" s="45"/>
      <c r="E2511" s="45"/>
      <c r="F2511" s="45"/>
      <c r="G2511" s="45"/>
      <c r="H2511" s="45"/>
      <c r="I2511" s="45"/>
    </row>
    <row r="2512" spans="1:9" x14ac:dyDescent="0.25">
      <c r="A2512" s="70"/>
      <c r="B2512" s="45"/>
      <c r="C2512" s="45"/>
      <c r="D2512" s="45"/>
      <c r="E2512" s="45"/>
      <c r="F2512" s="45"/>
      <c r="G2512" s="45"/>
      <c r="H2512" s="45"/>
      <c r="I2512" s="45"/>
    </row>
    <row r="2513" spans="1:9" x14ac:dyDescent="0.25">
      <c r="A2513" s="69"/>
      <c r="B2513" s="45"/>
      <c r="C2513" s="45"/>
      <c r="D2513" s="45"/>
      <c r="E2513" s="45"/>
      <c r="F2513" s="45"/>
      <c r="G2513" s="45"/>
      <c r="H2513" s="45"/>
      <c r="I2513" s="45"/>
    </row>
    <row r="2514" spans="1:9" x14ac:dyDescent="0.25">
      <c r="A2514" s="69"/>
      <c r="B2514" s="45"/>
      <c r="C2514" s="45"/>
      <c r="D2514" s="45"/>
      <c r="E2514" s="45"/>
      <c r="F2514" s="45"/>
      <c r="G2514" s="45"/>
      <c r="H2514" s="45"/>
      <c r="I2514" s="45"/>
    </row>
    <row r="2515" spans="1:9" x14ac:dyDescent="0.25">
      <c r="A2515" s="69"/>
      <c r="B2515" s="45"/>
      <c r="C2515" s="45"/>
      <c r="D2515" s="45"/>
      <c r="E2515" s="45"/>
      <c r="F2515" s="45"/>
      <c r="G2515" s="45"/>
      <c r="H2515" s="45"/>
      <c r="I2515" s="45"/>
    </row>
    <row r="2516" spans="1:9" x14ac:dyDescent="0.25">
      <c r="A2516" s="69"/>
      <c r="B2516" s="45"/>
      <c r="C2516" s="45"/>
      <c r="D2516" s="45"/>
      <c r="E2516" s="45"/>
      <c r="F2516" s="45"/>
      <c r="G2516" s="45"/>
      <c r="H2516" s="45"/>
      <c r="I2516" s="45"/>
    </row>
    <row r="2517" spans="1:9" x14ac:dyDescent="0.25">
      <c r="A2517" s="69"/>
      <c r="B2517" s="45"/>
      <c r="C2517" s="45"/>
      <c r="D2517" s="45"/>
      <c r="E2517" s="45"/>
      <c r="F2517" s="45"/>
      <c r="G2517" s="45"/>
      <c r="H2517" s="45"/>
      <c r="I2517" s="45"/>
    </row>
    <row r="2518" spans="1:9" x14ac:dyDescent="0.25">
      <c r="A2518" s="69"/>
      <c r="B2518" s="45"/>
      <c r="C2518" s="45"/>
      <c r="D2518" s="45"/>
      <c r="E2518" s="45"/>
      <c r="F2518" s="45"/>
      <c r="G2518" s="45"/>
      <c r="H2518" s="45"/>
      <c r="I2518" s="45"/>
    </row>
    <row r="2519" spans="1:9" x14ac:dyDescent="0.25">
      <c r="A2519" s="69"/>
      <c r="B2519" s="45"/>
      <c r="C2519" s="45"/>
      <c r="D2519" s="45"/>
      <c r="E2519" s="45"/>
      <c r="F2519" s="45"/>
      <c r="G2519" s="45"/>
      <c r="H2519" s="45"/>
      <c r="I2519" s="45"/>
    </row>
    <row r="2520" spans="1:9" x14ac:dyDescent="0.25">
      <c r="A2520" s="69"/>
      <c r="B2520" s="45"/>
      <c r="C2520" s="45"/>
      <c r="D2520" s="45"/>
      <c r="E2520" s="45"/>
      <c r="F2520" s="45"/>
      <c r="G2520" s="45"/>
      <c r="H2520" s="45"/>
      <c r="I2520" s="45"/>
    </row>
    <row r="2521" spans="1:9" x14ac:dyDescent="0.25">
      <c r="A2521" s="69"/>
      <c r="B2521" s="45"/>
      <c r="C2521" s="45"/>
      <c r="D2521" s="45"/>
      <c r="E2521" s="45"/>
      <c r="F2521" s="45"/>
      <c r="G2521" s="45"/>
      <c r="H2521" s="45"/>
      <c r="I2521" s="45"/>
    </row>
    <row r="2522" spans="1:9" x14ac:dyDescent="0.25">
      <c r="A2522" s="69"/>
      <c r="B2522" s="45"/>
      <c r="C2522" s="45"/>
      <c r="D2522" s="45"/>
      <c r="E2522" s="45"/>
      <c r="F2522" s="45"/>
      <c r="G2522" s="45"/>
      <c r="H2522" s="45"/>
      <c r="I2522" s="45"/>
    </row>
    <row r="2523" spans="1:9" x14ac:dyDescent="0.25">
      <c r="A2523" s="69"/>
      <c r="B2523" s="45"/>
      <c r="C2523" s="45"/>
      <c r="D2523" s="45"/>
      <c r="E2523" s="45"/>
      <c r="F2523" s="45"/>
      <c r="G2523" s="45"/>
      <c r="H2523" s="45"/>
      <c r="I2523" s="45"/>
    </row>
    <row r="2524" spans="1:9" x14ac:dyDescent="0.25">
      <c r="A2524" s="69"/>
      <c r="B2524" s="45"/>
      <c r="C2524" s="45"/>
      <c r="D2524" s="45"/>
      <c r="E2524" s="45"/>
      <c r="F2524" s="45"/>
      <c r="G2524" s="45"/>
      <c r="H2524" s="45"/>
      <c r="I2524" s="45"/>
    </row>
    <row r="2525" spans="1:9" x14ac:dyDescent="0.25">
      <c r="A2525" s="69"/>
      <c r="B2525" s="45"/>
      <c r="C2525" s="45"/>
      <c r="D2525" s="45"/>
      <c r="E2525" s="45"/>
      <c r="F2525" s="45"/>
      <c r="G2525" s="45"/>
      <c r="H2525" s="45"/>
      <c r="I2525" s="45"/>
    </row>
    <row r="2526" spans="1:9" x14ac:dyDescent="0.25">
      <c r="A2526" s="69"/>
      <c r="B2526" s="45"/>
      <c r="C2526" s="45"/>
      <c r="D2526" s="45"/>
      <c r="E2526" s="45"/>
      <c r="F2526" s="45"/>
      <c r="G2526" s="45"/>
      <c r="H2526" s="45"/>
      <c r="I2526" s="45"/>
    </row>
    <row r="2527" spans="1:9" x14ac:dyDescent="0.25">
      <c r="A2527" s="69"/>
      <c r="B2527" s="45"/>
      <c r="C2527" s="45"/>
      <c r="D2527" s="45"/>
      <c r="E2527" s="45"/>
      <c r="F2527" s="45"/>
      <c r="G2527" s="45"/>
      <c r="H2527" s="45"/>
      <c r="I2527" s="45"/>
    </row>
    <row r="2528" spans="1:9" x14ac:dyDescent="0.25">
      <c r="A2528" s="69"/>
      <c r="B2528" s="45"/>
      <c r="C2528" s="45"/>
      <c r="D2528" s="45"/>
      <c r="E2528" s="45"/>
      <c r="F2528" s="45"/>
      <c r="G2528" s="45"/>
      <c r="H2528" s="45"/>
      <c r="I2528" s="45"/>
    </row>
    <row r="2529" spans="1:9" x14ac:dyDescent="0.25">
      <c r="A2529" s="69"/>
      <c r="B2529" s="45"/>
      <c r="C2529" s="45"/>
      <c r="D2529" s="45"/>
      <c r="E2529" s="45"/>
      <c r="F2529" s="45"/>
      <c r="G2529" s="45"/>
      <c r="H2529" s="45"/>
      <c r="I2529" s="45"/>
    </row>
    <row r="2530" spans="1:9" x14ac:dyDescent="0.25">
      <c r="A2530" s="70"/>
      <c r="B2530" s="45"/>
      <c r="C2530" s="45"/>
      <c r="D2530" s="45"/>
      <c r="E2530" s="45"/>
      <c r="F2530" s="45"/>
      <c r="G2530" s="45"/>
      <c r="H2530" s="45"/>
      <c r="I2530" s="45"/>
    </row>
    <row r="2531" spans="1:9" x14ac:dyDescent="0.25">
      <c r="A2531" s="69"/>
      <c r="B2531" s="45"/>
      <c r="C2531" s="45"/>
      <c r="D2531" s="45"/>
      <c r="E2531" s="45"/>
      <c r="F2531" s="45"/>
      <c r="G2531" s="45"/>
      <c r="H2531" s="45"/>
      <c r="I2531" s="45"/>
    </row>
    <row r="2532" spans="1:9" x14ac:dyDescent="0.25">
      <c r="A2532" s="69"/>
      <c r="B2532" s="45"/>
      <c r="C2532" s="45"/>
      <c r="D2532" s="45"/>
      <c r="E2532" s="45"/>
      <c r="F2532" s="45"/>
      <c r="G2532" s="45"/>
      <c r="H2532" s="45"/>
      <c r="I2532" s="45"/>
    </row>
    <row r="2533" spans="1:9" x14ac:dyDescent="0.25">
      <c r="A2533" s="69"/>
      <c r="B2533" s="45"/>
      <c r="C2533" s="45"/>
      <c r="D2533" s="45"/>
      <c r="E2533" s="45"/>
      <c r="F2533" s="45"/>
      <c r="G2533" s="45"/>
      <c r="H2533" s="45"/>
      <c r="I2533" s="45"/>
    </row>
    <row r="2534" spans="1:9" x14ac:dyDescent="0.25">
      <c r="A2534" s="69"/>
      <c r="B2534" s="45"/>
      <c r="C2534" s="45"/>
      <c r="D2534" s="45"/>
      <c r="E2534" s="45"/>
      <c r="F2534" s="45"/>
      <c r="G2534" s="45"/>
      <c r="H2534" s="45"/>
      <c r="I2534" s="45"/>
    </row>
    <row r="2535" spans="1:9" x14ac:dyDescent="0.25">
      <c r="A2535" s="69"/>
      <c r="B2535" s="45"/>
      <c r="C2535" s="45"/>
      <c r="D2535" s="45"/>
      <c r="E2535" s="45"/>
      <c r="F2535" s="45"/>
      <c r="G2535" s="45"/>
      <c r="H2535" s="45"/>
      <c r="I2535" s="45"/>
    </row>
    <row r="2536" spans="1:9" x14ac:dyDescent="0.25">
      <c r="A2536" s="69"/>
      <c r="B2536" s="45"/>
      <c r="C2536" s="45"/>
      <c r="D2536" s="45"/>
      <c r="E2536" s="45"/>
      <c r="F2536" s="45"/>
      <c r="G2536" s="45"/>
      <c r="H2536" s="45"/>
      <c r="I2536" s="45"/>
    </row>
    <row r="2537" spans="1:9" x14ac:dyDescent="0.25">
      <c r="A2537" s="69"/>
      <c r="B2537" s="45"/>
      <c r="C2537" s="45"/>
      <c r="D2537" s="45"/>
      <c r="E2537" s="45"/>
      <c r="F2537" s="45"/>
      <c r="G2537" s="45"/>
      <c r="H2537" s="45"/>
      <c r="I2537" s="45"/>
    </row>
    <row r="2538" spans="1:9" x14ac:dyDescent="0.25">
      <c r="A2538" s="69"/>
      <c r="B2538" s="45"/>
      <c r="C2538" s="45"/>
      <c r="D2538" s="45"/>
      <c r="E2538" s="45"/>
      <c r="F2538" s="45"/>
      <c r="G2538" s="45"/>
      <c r="H2538" s="45"/>
      <c r="I2538" s="45"/>
    </row>
    <row r="2539" spans="1:9" x14ac:dyDescent="0.25">
      <c r="A2539" s="69"/>
      <c r="B2539" s="45"/>
      <c r="C2539" s="45"/>
      <c r="D2539" s="45"/>
      <c r="E2539" s="45"/>
      <c r="F2539" s="45"/>
      <c r="G2539" s="45"/>
      <c r="H2539" s="45"/>
      <c r="I2539" s="45"/>
    </row>
    <row r="2540" spans="1:9" x14ac:dyDescent="0.25">
      <c r="A2540" s="69"/>
      <c r="B2540" s="45"/>
      <c r="C2540" s="45"/>
      <c r="D2540" s="45"/>
      <c r="E2540" s="45"/>
      <c r="F2540" s="45"/>
      <c r="G2540" s="45"/>
      <c r="H2540" s="45"/>
      <c r="I2540" s="45"/>
    </row>
    <row r="2541" spans="1:9" x14ac:dyDescent="0.25">
      <c r="A2541" s="69"/>
      <c r="B2541" s="45"/>
      <c r="C2541" s="45"/>
      <c r="D2541" s="45"/>
      <c r="E2541" s="45"/>
      <c r="F2541" s="45"/>
      <c r="G2541" s="45"/>
      <c r="H2541" s="45"/>
      <c r="I2541" s="45"/>
    </row>
    <row r="2542" spans="1:9" x14ac:dyDescent="0.25">
      <c r="A2542" s="69"/>
      <c r="B2542" s="45"/>
      <c r="C2542" s="45"/>
      <c r="D2542" s="45"/>
      <c r="E2542" s="45"/>
      <c r="F2542" s="45"/>
      <c r="G2542" s="45"/>
      <c r="H2542" s="45"/>
      <c r="I2542" s="45"/>
    </row>
    <row r="2543" spans="1:9" x14ac:dyDescent="0.25">
      <c r="A2543" s="69"/>
      <c r="B2543" s="45"/>
      <c r="C2543" s="45"/>
      <c r="D2543" s="45"/>
      <c r="E2543" s="45"/>
      <c r="F2543" s="45"/>
      <c r="G2543" s="45"/>
      <c r="H2543" s="45"/>
      <c r="I2543" s="45"/>
    </row>
    <row r="2544" spans="1:9" x14ac:dyDescent="0.25">
      <c r="A2544" s="69"/>
      <c r="B2544" s="45"/>
      <c r="C2544" s="45"/>
      <c r="D2544" s="45"/>
      <c r="E2544" s="45"/>
      <c r="F2544" s="45"/>
      <c r="G2544" s="45"/>
      <c r="H2544" s="45"/>
      <c r="I2544" s="45"/>
    </row>
    <row r="2545" spans="1:9" x14ac:dyDescent="0.25">
      <c r="A2545" s="69"/>
      <c r="B2545" s="45"/>
      <c r="C2545" s="45"/>
      <c r="D2545" s="45"/>
      <c r="E2545" s="45"/>
      <c r="F2545" s="45"/>
      <c r="G2545" s="45"/>
      <c r="H2545" s="45"/>
      <c r="I2545" s="45"/>
    </row>
    <row r="2546" spans="1:9" x14ac:dyDescent="0.25">
      <c r="A2546" s="69"/>
      <c r="B2546" s="45"/>
      <c r="C2546" s="45"/>
      <c r="D2546" s="45"/>
      <c r="E2546" s="45"/>
      <c r="F2546" s="45"/>
      <c r="G2546" s="45"/>
      <c r="H2546" s="45"/>
      <c r="I2546" s="45"/>
    </row>
    <row r="2547" spans="1:9" x14ac:dyDescent="0.25">
      <c r="A2547" s="69"/>
      <c r="B2547" s="45"/>
      <c r="C2547" s="45"/>
      <c r="D2547" s="45"/>
      <c r="E2547" s="45"/>
      <c r="F2547" s="45"/>
      <c r="G2547" s="45"/>
      <c r="H2547" s="45"/>
      <c r="I2547" s="45"/>
    </row>
    <row r="2548" spans="1:9" x14ac:dyDescent="0.25">
      <c r="A2548" s="70"/>
      <c r="B2548" s="45"/>
      <c r="C2548" s="45"/>
      <c r="D2548" s="45"/>
      <c r="E2548" s="45"/>
      <c r="F2548" s="45"/>
      <c r="G2548" s="45"/>
      <c r="H2548" s="45"/>
      <c r="I2548" s="45"/>
    </row>
    <row r="2549" spans="1:9" x14ac:dyDescent="0.25">
      <c r="A2549" s="69"/>
      <c r="B2549" s="45"/>
      <c r="C2549" s="45"/>
      <c r="D2549" s="45"/>
      <c r="E2549" s="45"/>
      <c r="F2549" s="45"/>
      <c r="G2549" s="45"/>
      <c r="H2549" s="45"/>
      <c r="I2549" s="45"/>
    </row>
    <row r="2550" spans="1:9" x14ac:dyDescent="0.25">
      <c r="A2550" s="69"/>
      <c r="B2550" s="45"/>
      <c r="C2550" s="45"/>
      <c r="D2550" s="45"/>
      <c r="E2550" s="45"/>
      <c r="F2550" s="45"/>
      <c r="G2550" s="45"/>
      <c r="H2550" s="45"/>
      <c r="I2550" s="45"/>
    </row>
    <row r="2551" spans="1:9" x14ac:dyDescent="0.25">
      <c r="A2551" s="69"/>
      <c r="B2551" s="45"/>
      <c r="C2551" s="45"/>
      <c r="D2551" s="45"/>
      <c r="E2551" s="45"/>
      <c r="F2551" s="45"/>
      <c r="G2551" s="45"/>
      <c r="H2551" s="45"/>
      <c r="I2551" s="45"/>
    </row>
    <row r="2552" spans="1:9" x14ac:dyDescent="0.25">
      <c r="A2552" s="69"/>
      <c r="B2552" s="45"/>
      <c r="C2552" s="45"/>
      <c r="D2552" s="45"/>
      <c r="E2552" s="45"/>
      <c r="F2552" s="45"/>
      <c r="G2552" s="45"/>
      <c r="H2552" s="45"/>
      <c r="I2552" s="45"/>
    </row>
    <row r="2553" spans="1:9" x14ac:dyDescent="0.25">
      <c r="A2553" s="69"/>
      <c r="B2553" s="45"/>
      <c r="C2553" s="45"/>
      <c r="D2553" s="45"/>
      <c r="E2553" s="45"/>
      <c r="F2553" s="45"/>
      <c r="G2553" s="45"/>
      <c r="H2553" s="45"/>
      <c r="I2553" s="45"/>
    </row>
    <row r="2554" spans="1:9" x14ac:dyDescent="0.25">
      <c r="A2554" s="69"/>
      <c r="B2554" s="45"/>
      <c r="C2554" s="45"/>
      <c r="D2554" s="45"/>
      <c r="E2554" s="45"/>
      <c r="F2554" s="45"/>
      <c r="G2554" s="45"/>
      <c r="H2554" s="45"/>
      <c r="I2554" s="45"/>
    </row>
    <row r="2555" spans="1:9" x14ac:dyDescent="0.25">
      <c r="A2555" s="69"/>
      <c r="B2555" s="45"/>
      <c r="C2555" s="45"/>
      <c r="D2555" s="45"/>
      <c r="E2555" s="45"/>
      <c r="F2555" s="45"/>
      <c r="G2555" s="45"/>
      <c r="H2555" s="45"/>
      <c r="I2555" s="45"/>
    </row>
    <row r="2556" spans="1:9" x14ac:dyDescent="0.25">
      <c r="A2556" s="69"/>
      <c r="B2556" s="45"/>
      <c r="C2556" s="45"/>
      <c r="D2556" s="45"/>
      <c r="E2556" s="45"/>
      <c r="F2556" s="45"/>
      <c r="G2556" s="45"/>
      <c r="H2556" s="45"/>
      <c r="I2556" s="45"/>
    </row>
    <row r="2557" spans="1:9" x14ac:dyDescent="0.25">
      <c r="A2557" s="69"/>
      <c r="B2557" s="45"/>
      <c r="C2557" s="45"/>
      <c r="D2557" s="45"/>
      <c r="E2557" s="45"/>
      <c r="F2557" s="45"/>
      <c r="G2557" s="45"/>
      <c r="H2557" s="45"/>
      <c r="I2557" s="45"/>
    </row>
    <row r="2558" spans="1:9" x14ac:dyDescent="0.25">
      <c r="A2558" s="69"/>
      <c r="B2558" s="45"/>
      <c r="C2558" s="45"/>
      <c r="D2558" s="45"/>
      <c r="E2558" s="45"/>
      <c r="F2558" s="45"/>
      <c r="G2558" s="45"/>
      <c r="H2558" s="45"/>
      <c r="I2558" s="45"/>
    </row>
    <row r="2559" spans="1:9" x14ac:dyDescent="0.25">
      <c r="A2559" s="69"/>
      <c r="B2559" s="45"/>
      <c r="C2559" s="45"/>
      <c r="D2559" s="45"/>
      <c r="E2559" s="45"/>
      <c r="F2559" s="45"/>
      <c r="G2559" s="45"/>
      <c r="H2559" s="45"/>
      <c r="I2559" s="45"/>
    </row>
    <row r="2560" spans="1:9" x14ac:dyDescent="0.25">
      <c r="A2560" s="69"/>
      <c r="B2560" s="45"/>
      <c r="C2560" s="45"/>
      <c r="D2560" s="45"/>
      <c r="E2560" s="45"/>
      <c r="F2560" s="45"/>
      <c r="G2560" s="45"/>
      <c r="H2560" s="45"/>
      <c r="I2560" s="45"/>
    </row>
    <row r="2561" spans="1:9" x14ac:dyDescent="0.25">
      <c r="A2561" s="69"/>
      <c r="B2561" s="45"/>
      <c r="C2561" s="45"/>
      <c r="D2561" s="45"/>
      <c r="E2561" s="45"/>
      <c r="F2561" s="45"/>
      <c r="G2561" s="45"/>
      <c r="H2561" s="45"/>
      <c r="I2561" s="45"/>
    </row>
    <row r="2562" spans="1:9" x14ac:dyDescent="0.25">
      <c r="A2562" s="69"/>
      <c r="B2562" s="45"/>
      <c r="C2562" s="45"/>
      <c r="D2562" s="45"/>
      <c r="E2562" s="45"/>
      <c r="F2562" s="45"/>
      <c r="G2562" s="45"/>
      <c r="H2562" s="45"/>
      <c r="I2562" s="45"/>
    </row>
    <row r="2563" spans="1:9" x14ac:dyDescent="0.25">
      <c r="A2563" s="69"/>
      <c r="B2563" s="45"/>
      <c r="C2563" s="45"/>
      <c r="D2563" s="45"/>
      <c r="E2563" s="45"/>
      <c r="F2563" s="45"/>
      <c r="G2563" s="45"/>
      <c r="H2563" s="45"/>
      <c r="I2563" s="45"/>
    </row>
    <row r="2564" spans="1:9" x14ac:dyDescent="0.25">
      <c r="A2564" s="69"/>
      <c r="B2564" s="45"/>
      <c r="C2564" s="45"/>
      <c r="D2564" s="45"/>
      <c r="E2564" s="45"/>
      <c r="F2564" s="45"/>
      <c r="G2564" s="45"/>
      <c r="H2564" s="45"/>
      <c r="I2564" s="45"/>
    </row>
    <row r="2565" spans="1:9" x14ac:dyDescent="0.25">
      <c r="A2565" s="69"/>
      <c r="B2565" s="45"/>
      <c r="C2565" s="45"/>
      <c r="D2565" s="45"/>
      <c r="E2565" s="45"/>
      <c r="F2565" s="45"/>
      <c r="G2565" s="45"/>
      <c r="H2565" s="45"/>
      <c r="I2565" s="45"/>
    </row>
    <row r="2566" spans="1:9" x14ac:dyDescent="0.25">
      <c r="A2566" s="70"/>
      <c r="B2566" s="45"/>
      <c r="C2566" s="45"/>
      <c r="D2566" s="45"/>
      <c r="E2566" s="45"/>
      <c r="F2566" s="45"/>
      <c r="G2566" s="45"/>
      <c r="H2566" s="45"/>
      <c r="I2566" s="45"/>
    </row>
    <row r="2567" spans="1:9" x14ac:dyDescent="0.25">
      <c r="A2567" s="69"/>
      <c r="B2567" s="45"/>
      <c r="C2567" s="45"/>
      <c r="D2567" s="45"/>
      <c r="E2567" s="45"/>
      <c r="F2567" s="45"/>
      <c r="G2567" s="45"/>
      <c r="H2567" s="45"/>
      <c r="I2567" s="45"/>
    </row>
    <row r="2568" spans="1:9" x14ac:dyDescent="0.25">
      <c r="A2568" s="69"/>
      <c r="B2568" s="45"/>
      <c r="C2568" s="45"/>
      <c r="D2568" s="45"/>
      <c r="E2568" s="45"/>
      <c r="F2568" s="45"/>
      <c r="G2568" s="45"/>
      <c r="H2568" s="45"/>
      <c r="I2568" s="45"/>
    </row>
    <row r="2569" spans="1:9" x14ac:dyDescent="0.25">
      <c r="A2569" s="69"/>
      <c r="B2569" s="45"/>
      <c r="C2569" s="45"/>
      <c r="D2569" s="45"/>
      <c r="E2569" s="45"/>
      <c r="F2569" s="45"/>
      <c r="G2569" s="45"/>
      <c r="H2569" s="45"/>
      <c r="I2569" s="45"/>
    </row>
    <row r="2570" spans="1:9" x14ac:dyDescent="0.25">
      <c r="A2570" s="69"/>
      <c r="B2570" s="45"/>
      <c r="C2570" s="45"/>
      <c r="D2570" s="45"/>
      <c r="E2570" s="45"/>
      <c r="F2570" s="45"/>
      <c r="G2570" s="45"/>
      <c r="H2570" s="45"/>
      <c r="I2570" s="45"/>
    </row>
    <row r="2571" spans="1:9" x14ac:dyDescent="0.25">
      <c r="A2571" s="69"/>
      <c r="B2571" s="45"/>
      <c r="C2571" s="45"/>
      <c r="D2571" s="45"/>
      <c r="E2571" s="45"/>
      <c r="F2571" s="45"/>
      <c r="G2571" s="45"/>
      <c r="H2571" s="45"/>
      <c r="I2571" s="45"/>
    </row>
    <row r="2572" spans="1:9" x14ac:dyDescent="0.25">
      <c r="A2572" s="69"/>
      <c r="B2572" s="45"/>
      <c r="C2572" s="45"/>
      <c r="D2572" s="45"/>
      <c r="E2572" s="45"/>
      <c r="F2572" s="45"/>
      <c r="G2572" s="45"/>
      <c r="H2572" s="45"/>
      <c r="I2572" s="45"/>
    </row>
    <row r="2573" spans="1:9" x14ac:dyDescent="0.25">
      <c r="A2573" s="69"/>
      <c r="B2573" s="45"/>
      <c r="C2573" s="45"/>
      <c r="D2573" s="45"/>
      <c r="E2573" s="45"/>
      <c r="F2573" s="45"/>
      <c r="G2573" s="45"/>
      <c r="H2573" s="45"/>
      <c r="I2573" s="45"/>
    </row>
    <row r="2574" spans="1:9" x14ac:dyDescent="0.25">
      <c r="A2574" s="69"/>
      <c r="B2574" s="45"/>
      <c r="C2574" s="45"/>
      <c r="D2574" s="45"/>
      <c r="E2574" s="45"/>
      <c r="F2574" s="45"/>
      <c r="G2574" s="45"/>
      <c r="H2574" s="45"/>
      <c r="I2574" s="45"/>
    </row>
    <row r="2575" spans="1:9" x14ac:dyDescent="0.25">
      <c r="A2575" s="69"/>
      <c r="B2575" s="45"/>
      <c r="C2575" s="45"/>
      <c r="D2575" s="45"/>
      <c r="E2575" s="45"/>
      <c r="F2575" s="45"/>
      <c r="G2575" s="45"/>
      <c r="H2575" s="45"/>
      <c r="I2575" s="45"/>
    </row>
    <row r="2576" spans="1:9" x14ac:dyDescent="0.25">
      <c r="A2576" s="69"/>
      <c r="B2576" s="45"/>
      <c r="C2576" s="45"/>
      <c r="D2576" s="45"/>
      <c r="E2576" s="45"/>
      <c r="F2576" s="45"/>
      <c r="G2576" s="45"/>
      <c r="H2576" s="45"/>
      <c r="I2576" s="45"/>
    </row>
    <row r="2577" spans="1:9" x14ac:dyDescent="0.25">
      <c r="A2577" s="69"/>
      <c r="B2577" s="45"/>
      <c r="C2577" s="45"/>
      <c r="D2577" s="45"/>
      <c r="E2577" s="45"/>
      <c r="F2577" s="45"/>
      <c r="G2577" s="45"/>
      <c r="H2577" s="45"/>
      <c r="I2577" s="45"/>
    </row>
    <row r="2578" spans="1:9" x14ac:dyDescent="0.25">
      <c r="A2578" s="69"/>
      <c r="B2578" s="45"/>
      <c r="C2578" s="45"/>
      <c r="D2578" s="45"/>
      <c r="E2578" s="45"/>
      <c r="F2578" s="45"/>
      <c r="G2578" s="45"/>
      <c r="H2578" s="45"/>
      <c r="I2578" s="45"/>
    </row>
    <row r="2579" spans="1:9" x14ac:dyDescent="0.25">
      <c r="A2579" s="69"/>
      <c r="B2579" s="45"/>
      <c r="C2579" s="45"/>
      <c r="D2579" s="45"/>
      <c r="E2579" s="45"/>
      <c r="F2579" s="45"/>
      <c r="G2579" s="45"/>
      <c r="H2579" s="45"/>
      <c r="I2579" s="45"/>
    </row>
    <row r="2580" spans="1:9" x14ac:dyDescent="0.25">
      <c r="A2580" s="69"/>
      <c r="B2580" s="45"/>
      <c r="C2580" s="45"/>
      <c r="D2580" s="45"/>
      <c r="E2580" s="45"/>
      <c r="F2580" s="45"/>
      <c r="G2580" s="45"/>
      <c r="H2580" s="45"/>
      <c r="I2580" s="45"/>
    </row>
    <row r="2581" spans="1:9" x14ac:dyDescent="0.25">
      <c r="A2581" s="69"/>
      <c r="B2581" s="45"/>
      <c r="C2581" s="45"/>
      <c r="D2581" s="45"/>
      <c r="E2581" s="45"/>
      <c r="F2581" s="45"/>
      <c r="G2581" s="45"/>
      <c r="H2581" s="45"/>
      <c r="I2581" s="45"/>
    </row>
    <row r="2582" spans="1:9" x14ac:dyDescent="0.25">
      <c r="A2582" s="69"/>
      <c r="B2582" s="45"/>
      <c r="C2582" s="45"/>
      <c r="D2582" s="45"/>
      <c r="E2582" s="45"/>
      <c r="F2582" s="45"/>
      <c r="G2582" s="45"/>
      <c r="H2582" s="45"/>
      <c r="I2582" s="45"/>
    </row>
    <row r="2583" spans="1:9" x14ac:dyDescent="0.25">
      <c r="A2583" s="69"/>
      <c r="B2583" s="45"/>
      <c r="C2583" s="45"/>
      <c r="D2583" s="45"/>
      <c r="E2583" s="45"/>
      <c r="F2583" s="45"/>
      <c r="G2583" s="45"/>
      <c r="H2583" s="45"/>
      <c r="I2583" s="45"/>
    </row>
    <row r="2584" spans="1:9" x14ac:dyDescent="0.25">
      <c r="A2584" s="70"/>
      <c r="B2584" s="45"/>
      <c r="C2584" s="45"/>
      <c r="D2584" s="45"/>
      <c r="E2584" s="45"/>
      <c r="F2584" s="45"/>
      <c r="G2584" s="45"/>
      <c r="H2584" s="45"/>
      <c r="I2584" s="45"/>
    </row>
    <row r="2585" spans="1:9" x14ac:dyDescent="0.25">
      <c r="A2585" s="69"/>
      <c r="B2585" s="45"/>
      <c r="C2585" s="45"/>
      <c r="D2585" s="45"/>
      <c r="E2585" s="45"/>
      <c r="F2585" s="45"/>
      <c r="G2585" s="45"/>
      <c r="H2585" s="45"/>
      <c r="I2585" s="45"/>
    </row>
    <row r="2586" spans="1:9" x14ac:dyDescent="0.25">
      <c r="A2586" s="69"/>
      <c r="B2586" s="45"/>
      <c r="C2586" s="45"/>
      <c r="D2586" s="45"/>
      <c r="E2586" s="45"/>
      <c r="F2586" s="45"/>
      <c r="G2586" s="45"/>
      <c r="H2586" s="45"/>
      <c r="I2586" s="45"/>
    </row>
    <row r="2587" spans="1:9" x14ac:dyDescent="0.25">
      <c r="A2587" s="69"/>
      <c r="B2587" s="45"/>
      <c r="C2587" s="45"/>
      <c r="D2587" s="45"/>
      <c r="E2587" s="45"/>
      <c r="F2587" s="45"/>
      <c r="G2587" s="45"/>
      <c r="H2587" s="45"/>
      <c r="I2587" s="45"/>
    </row>
    <row r="2588" spans="1:9" x14ac:dyDescent="0.25">
      <c r="A2588" s="69"/>
      <c r="B2588" s="45"/>
      <c r="C2588" s="45"/>
      <c r="D2588" s="45"/>
      <c r="E2588" s="45"/>
      <c r="F2588" s="45"/>
      <c r="G2588" s="45"/>
      <c r="H2588" s="45"/>
      <c r="I2588" s="45"/>
    </row>
    <row r="2589" spans="1:9" x14ac:dyDescent="0.25">
      <c r="A2589" s="69"/>
      <c r="B2589" s="45"/>
      <c r="C2589" s="45"/>
      <c r="D2589" s="45"/>
      <c r="E2589" s="45"/>
      <c r="F2589" s="45"/>
      <c r="G2589" s="45"/>
      <c r="H2589" s="45"/>
      <c r="I2589" s="45"/>
    </row>
    <row r="2590" spans="1:9" x14ac:dyDescent="0.25">
      <c r="A2590" s="69"/>
      <c r="B2590" s="45"/>
      <c r="C2590" s="45"/>
      <c r="D2590" s="45"/>
      <c r="E2590" s="45"/>
      <c r="F2590" s="45"/>
      <c r="G2590" s="45"/>
      <c r="H2590" s="45"/>
      <c r="I2590" s="45"/>
    </row>
    <row r="2591" spans="1:9" x14ac:dyDescent="0.25">
      <c r="A2591" s="69"/>
      <c r="B2591" s="45"/>
      <c r="C2591" s="45"/>
      <c r="D2591" s="45"/>
      <c r="E2591" s="45"/>
      <c r="F2591" s="45"/>
      <c r="G2591" s="45"/>
      <c r="H2591" s="45"/>
      <c r="I2591" s="45"/>
    </row>
    <row r="2592" spans="1:9" x14ac:dyDescent="0.25">
      <c r="A2592" s="69"/>
      <c r="B2592" s="45"/>
      <c r="C2592" s="45"/>
      <c r="D2592" s="45"/>
      <c r="E2592" s="45"/>
      <c r="F2592" s="45"/>
      <c r="G2592" s="45"/>
      <c r="H2592" s="45"/>
      <c r="I2592" s="45"/>
    </row>
    <row r="2593" spans="1:9" x14ac:dyDescent="0.25">
      <c r="A2593" s="69"/>
      <c r="B2593" s="45"/>
      <c r="C2593" s="45"/>
      <c r="D2593" s="45"/>
      <c r="E2593" s="45"/>
      <c r="F2593" s="45"/>
      <c r="G2593" s="45"/>
      <c r="H2593" s="45"/>
      <c r="I2593" s="45"/>
    </row>
    <row r="2594" spans="1:9" x14ac:dyDescent="0.25">
      <c r="A2594" s="69"/>
      <c r="B2594" s="45"/>
      <c r="C2594" s="45"/>
      <c r="D2594" s="45"/>
      <c r="E2594" s="45"/>
      <c r="F2594" s="45"/>
      <c r="G2594" s="45"/>
      <c r="H2594" s="45"/>
      <c r="I2594" s="45"/>
    </row>
    <row r="2595" spans="1:9" x14ac:dyDescent="0.25">
      <c r="A2595" s="69"/>
      <c r="B2595" s="45"/>
      <c r="C2595" s="45"/>
      <c r="D2595" s="45"/>
      <c r="E2595" s="45"/>
      <c r="F2595" s="45"/>
      <c r="G2595" s="45"/>
      <c r="H2595" s="45"/>
      <c r="I2595" s="45"/>
    </row>
    <row r="2596" spans="1:9" x14ac:dyDescent="0.25">
      <c r="A2596" s="69"/>
      <c r="B2596" s="45"/>
      <c r="C2596" s="45"/>
      <c r="D2596" s="45"/>
      <c r="E2596" s="45"/>
      <c r="F2596" s="45"/>
      <c r="G2596" s="45"/>
      <c r="H2596" s="45"/>
      <c r="I2596" s="45"/>
    </row>
    <row r="2597" spans="1:9" x14ac:dyDescent="0.25">
      <c r="A2597" s="69"/>
      <c r="B2597" s="45"/>
      <c r="C2597" s="45"/>
      <c r="D2597" s="45"/>
      <c r="E2597" s="45"/>
      <c r="F2597" s="45"/>
      <c r="G2597" s="45"/>
      <c r="H2597" s="45"/>
      <c r="I2597" s="45"/>
    </row>
    <row r="2598" spans="1:9" x14ac:dyDescent="0.25">
      <c r="A2598" s="69"/>
      <c r="B2598" s="45"/>
      <c r="C2598" s="45"/>
      <c r="D2598" s="45"/>
      <c r="E2598" s="45"/>
      <c r="F2598" s="45"/>
      <c r="G2598" s="45"/>
      <c r="H2598" s="45"/>
      <c r="I2598" s="45"/>
    </row>
    <row r="2599" spans="1:9" x14ac:dyDescent="0.25">
      <c r="A2599" s="69"/>
      <c r="B2599" s="45"/>
      <c r="C2599" s="45"/>
      <c r="D2599" s="45"/>
      <c r="E2599" s="45"/>
      <c r="F2599" s="45"/>
      <c r="G2599" s="45"/>
      <c r="H2599" s="45"/>
      <c r="I2599" s="45"/>
    </row>
    <row r="2600" spans="1:9" x14ac:dyDescent="0.25">
      <c r="A2600" s="69"/>
      <c r="B2600" s="45"/>
      <c r="C2600" s="45"/>
      <c r="D2600" s="45"/>
      <c r="E2600" s="45"/>
      <c r="F2600" s="45"/>
      <c r="G2600" s="45"/>
      <c r="H2600" s="45"/>
      <c r="I2600" s="45"/>
    </row>
    <row r="2601" spans="1:9" x14ac:dyDescent="0.25">
      <c r="A2601" s="69"/>
      <c r="B2601" s="45"/>
      <c r="C2601" s="45"/>
      <c r="D2601" s="45"/>
      <c r="E2601" s="45"/>
      <c r="F2601" s="45"/>
      <c r="G2601" s="45"/>
      <c r="H2601" s="45"/>
      <c r="I2601" s="45"/>
    </row>
    <row r="2602" spans="1:9" x14ac:dyDescent="0.25">
      <c r="A2602" s="70"/>
      <c r="B2602" s="45"/>
      <c r="C2602" s="45"/>
      <c r="D2602" s="45"/>
      <c r="E2602" s="45"/>
      <c r="F2602" s="45"/>
      <c r="G2602" s="45"/>
      <c r="H2602" s="45"/>
      <c r="I2602" s="45"/>
    </row>
    <row r="2603" spans="1:9" x14ac:dyDescent="0.25">
      <c r="A2603" s="69"/>
      <c r="B2603" s="45"/>
      <c r="C2603" s="45"/>
      <c r="D2603" s="45"/>
      <c r="E2603" s="45"/>
      <c r="F2603" s="45"/>
      <c r="G2603" s="45"/>
      <c r="H2603" s="45"/>
      <c r="I2603" s="45"/>
    </row>
    <row r="2604" spans="1:9" x14ac:dyDescent="0.25">
      <c r="A2604" s="69"/>
      <c r="B2604" s="45"/>
      <c r="C2604" s="45"/>
      <c r="D2604" s="45"/>
      <c r="E2604" s="45"/>
      <c r="F2604" s="45"/>
      <c r="G2604" s="45"/>
      <c r="H2604" s="45"/>
      <c r="I2604" s="45"/>
    </row>
    <row r="2605" spans="1:9" x14ac:dyDescent="0.25">
      <c r="A2605" s="69"/>
      <c r="B2605" s="45"/>
      <c r="C2605" s="45"/>
      <c r="D2605" s="45"/>
      <c r="E2605" s="45"/>
      <c r="F2605" s="45"/>
      <c r="G2605" s="45"/>
      <c r="H2605" s="45"/>
      <c r="I2605" s="45"/>
    </row>
    <row r="2606" spans="1:9" x14ac:dyDescent="0.25">
      <c r="A2606" s="69"/>
      <c r="B2606" s="45"/>
      <c r="C2606" s="45"/>
      <c r="D2606" s="45"/>
      <c r="E2606" s="45"/>
      <c r="F2606" s="45"/>
      <c r="G2606" s="45"/>
      <c r="H2606" s="45"/>
      <c r="I2606" s="45"/>
    </row>
    <row r="2607" spans="1:9" x14ac:dyDescent="0.25">
      <c r="A2607" s="69"/>
      <c r="B2607" s="45"/>
      <c r="C2607" s="45"/>
      <c r="D2607" s="45"/>
      <c r="E2607" s="45"/>
      <c r="F2607" s="45"/>
      <c r="G2607" s="45"/>
      <c r="H2607" s="45"/>
      <c r="I2607" s="45"/>
    </row>
    <row r="2608" spans="1:9" x14ac:dyDescent="0.25">
      <c r="A2608" s="69"/>
      <c r="B2608" s="45"/>
      <c r="C2608" s="45"/>
      <c r="D2608" s="45"/>
      <c r="E2608" s="45"/>
      <c r="F2608" s="45"/>
      <c r="G2608" s="45"/>
      <c r="H2608" s="45"/>
      <c r="I2608" s="45"/>
    </row>
    <row r="2609" spans="1:9" x14ac:dyDescent="0.25">
      <c r="A2609" s="69"/>
      <c r="B2609" s="45"/>
      <c r="C2609" s="45"/>
      <c r="D2609" s="45"/>
      <c r="E2609" s="45"/>
      <c r="F2609" s="45"/>
      <c r="G2609" s="45"/>
      <c r="H2609" s="45"/>
      <c r="I2609" s="45"/>
    </row>
    <row r="2610" spans="1:9" x14ac:dyDescent="0.25">
      <c r="A2610" s="69"/>
      <c r="B2610" s="45"/>
      <c r="C2610" s="45"/>
      <c r="D2610" s="45"/>
      <c r="E2610" s="45"/>
      <c r="F2610" s="45"/>
      <c r="G2610" s="45"/>
      <c r="H2610" s="45"/>
      <c r="I2610" s="45"/>
    </row>
    <row r="2611" spans="1:9" x14ac:dyDescent="0.25">
      <c r="A2611" s="69"/>
      <c r="B2611" s="45"/>
      <c r="C2611" s="45"/>
      <c r="D2611" s="45"/>
      <c r="E2611" s="45"/>
      <c r="F2611" s="45"/>
      <c r="G2611" s="45"/>
      <c r="H2611" s="45"/>
      <c r="I2611" s="45"/>
    </row>
    <row r="2612" spans="1:9" x14ac:dyDescent="0.25">
      <c r="A2612" s="69"/>
      <c r="B2612" s="45"/>
      <c r="C2612" s="45"/>
      <c r="D2612" s="45"/>
      <c r="E2612" s="45"/>
      <c r="F2612" s="45"/>
      <c r="G2612" s="45"/>
      <c r="H2612" s="45"/>
      <c r="I2612" s="45"/>
    </row>
    <row r="2613" spans="1:9" x14ac:dyDescent="0.25">
      <c r="A2613" s="69"/>
      <c r="B2613" s="45"/>
      <c r="C2613" s="45"/>
      <c r="D2613" s="45"/>
      <c r="E2613" s="45"/>
      <c r="F2613" s="45"/>
      <c r="G2613" s="45"/>
      <c r="H2613" s="45"/>
      <c r="I2613" s="45"/>
    </row>
    <row r="2614" spans="1:9" x14ac:dyDescent="0.25">
      <c r="A2614" s="69"/>
      <c r="B2614" s="45"/>
      <c r="C2614" s="45"/>
      <c r="D2614" s="45"/>
      <c r="E2614" s="45"/>
      <c r="F2614" s="45"/>
      <c r="G2614" s="45"/>
      <c r="H2614" s="45"/>
      <c r="I2614" s="45"/>
    </row>
    <row r="2615" spans="1:9" x14ac:dyDescent="0.25">
      <c r="A2615" s="69"/>
      <c r="B2615" s="45"/>
      <c r="C2615" s="45"/>
      <c r="D2615" s="45"/>
      <c r="E2615" s="45"/>
      <c r="F2615" s="45"/>
      <c r="G2615" s="45"/>
      <c r="H2615" s="45"/>
      <c r="I2615" s="45"/>
    </row>
    <row r="2616" spans="1:9" x14ac:dyDescent="0.25">
      <c r="A2616" s="69"/>
      <c r="B2616" s="45"/>
      <c r="C2616" s="45"/>
      <c r="D2616" s="45"/>
      <c r="E2616" s="45"/>
      <c r="F2616" s="45"/>
      <c r="G2616" s="45"/>
      <c r="H2616" s="45"/>
      <c r="I2616" s="45"/>
    </row>
    <row r="2617" spans="1:9" x14ac:dyDescent="0.25">
      <c r="A2617" s="69"/>
      <c r="B2617" s="45"/>
      <c r="C2617" s="45"/>
      <c r="D2617" s="45"/>
      <c r="E2617" s="45"/>
      <c r="F2617" s="45"/>
      <c r="G2617" s="45"/>
      <c r="H2617" s="45"/>
      <c r="I2617" s="45"/>
    </row>
    <row r="2618" spans="1:9" x14ac:dyDescent="0.25">
      <c r="A2618" s="69"/>
      <c r="B2618" s="45"/>
      <c r="C2618" s="45"/>
      <c r="D2618" s="45"/>
      <c r="E2618" s="45"/>
      <c r="F2618" s="45"/>
      <c r="G2618" s="45"/>
      <c r="H2618" s="45"/>
      <c r="I2618" s="45"/>
    </row>
    <row r="2619" spans="1:9" x14ac:dyDescent="0.25">
      <c r="A2619" s="69"/>
      <c r="B2619" s="45"/>
      <c r="C2619" s="45"/>
      <c r="D2619" s="45"/>
      <c r="E2619" s="45"/>
      <c r="F2619" s="45"/>
      <c r="G2619" s="45"/>
      <c r="H2619" s="45"/>
      <c r="I2619" s="45"/>
    </row>
    <row r="2620" spans="1:9" x14ac:dyDescent="0.25">
      <c r="A2620" s="70"/>
      <c r="B2620" s="45"/>
      <c r="C2620" s="45"/>
      <c r="D2620" s="45"/>
      <c r="E2620" s="45"/>
      <c r="F2620" s="45"/>
      <c r="G2620" s="45"/>
      <c r="H2620" s="45"/>
      <c r="I2620" s="45"/>
    </row>
    <row r="2621" spans="1:9" x14ac:dyDescent="0.25">
      <c r="A2621" s="69"/>
      <c r="B2621" s="45"/>
      <c r="C2621" s="45"/>
      <c r="D2621" s="45"/>
      <c r="E2621" s="45"/>
      <c r="F2621" s="45"/>
      <c r="G2621" s="45"/>
      <c r="H2621" s="45"/>
      <c r="I2621" s="45"/>
    </row>
    <row r="2622" spans="1:9" x14ac:dyDescent="0.25">
      <c r="A2622" s="69"/>
      <c r="B2622" s="45"/>
      <c r="C2622" s="45"/>
      <c r="D2622" s="45"/>
      <c r="E2622" s="45"/>
      <c r="F2622" s="45"/>
      <c r="G2622" s="45"/>
      <c r="H2622" s="45"/>
      <c r="I2622" s="45"/>
    </row>
    <row r="2623" spans="1:9" x14ac:dyDescent="0.25">
      <c r="A2623" s="69"/>
      <c r="B2623" s="45"/>
      <c r="C2623" s="45"/>
      <c r="D2623" s="45"/>
      <c r="E2623" s="45"/>
      <c r="F2623" s="45"/>
      <c r="G2623" s="45"/>
      <c r="H2623" s="45"/>
      <c r="I2623" s="45"/>
    </row>
    <row r="2624" spans="1:9" x14ac:dyDescent="0.25">
      <c r="A2624" s="69"/>
      <c r="B2624" s="45"/>
      <c r="C2624" s="45"/>
      <c r="D2624" s="45"/>
      <c r="E2624" s="45"/>
      <c r="F2624" s="45"/>
      <c r="G2624" s="45"/>
      <c r="H2624" s="45"/>
      <c r="I2624" s="45"/>
    </row>
    <row r="2625" spans="1:9" x14ac:dyDescent="0.25">
      <c r="A2625" s="69"/>
      <c r="B2625" s="45"/>
      <c r="C2625" s="45"/>
      <c r="D2625" s="45"/>
      <c r="E2625" s="45"/>
      <c r="F2625" s="45"/>
      <c r="G2625" s="45"/>
      <c r="H2625" s="45"/>
      <c r="I2625" s="45"/>
    </row>
    <row r="2626" spans="1:9" x14ac:dyDescent="0.25">
      <c r="A2626" s="69"/>
      <c r="B2626" s="45"/>
      <c r="C2626" s="45"/>
      <c r="D2626" s="45"/>
      <c r="E2626" s="45"/>
      <c r="F2626" s="45"/>
      <c r="G2626" s="45"/>
      <c r="H2626" s="45"/>
      <c r="I2626" s="45"/>
    </row>
    <row r="2627" spans="1:9" x14ac:dyDescent="0.25">
      <c r="A2627" s="69"/>
      <c r="B2627" s="45"/>
      <c r="C2627" s="45"/>
      <c r="D2627" s="45"/>
      <c r="E2627" s="45"/>
      <c r="F2627" s="45"/>
      <c r="G2627" s="45"/>
      <c r="H2627" s="45"/>
      <c r="I2627" s="45"/>
    </row>
    <row r="2628" spans="1:9" x14ac:dyDescent="0.25">
      <c r="A2628" s="69"/>
      <c r="B2628" s="45"/>
      <c r="C2628" s="45"/>
      <c r="D2628" s="45"/>
      <c r="E2628" s="45"/>
      <c r="F2628" s="45"/>
      <c r="G2628" s="45"/>
      <c r="H2628" s="45"/>
      <c r="I2628" s="45"/>
    </row>
    <row r="2629" spans="1:9" x14ac:dyDescent="0.25">
      <c r="A2629" s="69"/>
      <c r="B2629" s="45"/>
      <c r="C2629" s="45"/>
      <c r="D2629" s="45"/>
      <c r="E2629" s="45"/>
      <c r="F2629" s="45"/>
      <c r="G2629" s="45"/>
      <c r="H2629" s="45"/>
      <c r="I2629" s="45"/>
    </row>
    <row r="2630" spans="1:9" x14ac:dyDescent="0.25">
      <c r="A2630" s="69"/>
      <c r="B2630" s="45"/>
      <c r="C2630" s="45"/>
      <c r="D2630" s="45"/>
      <c r="E2630" s="45"/>
      <c r="F2630" s="45"/>
      <c r="G2630" s="45"/>
      <c r="H2630" s="45"/>
      <c r="I2630" s="45"/>
    </row>
    <row r="2631" spans="1:9" x14ac:dyDescent="0.25">
      <c r="A2631" s="69"/>
      <c r="B2631" s="45"/>
      <c r="C2631" s="45"/>
      <c r="D2631" s="45"/>
      <c r="E2631" s="45"/>
      <c r="F2631" s="45"/>
      <c r="G2631" s="45"/>
      <c r="H2631" s="45"/>
      <c r="I2631" s="45"/>
    </row>
    <row r="2632" spans="1:9" x14ac:dyDescent="0.25">
      <c r="A2632" s="69"/>
      <c r="B2632" s="45"/>
      <c r="C2632" s="45"/>
      <c r="D2632" s="45"/>
      <c r="E2632" s="45"/>
      <c r="F2632" s="45"/>
      <c r="G2632" s="45"/>
      <c r="H2632" s="45"/>
      <c r="I2632" s="45"/>
    </row>
    <row r="2633" spans="1:9" x14ac:dyDescent="0.25">
      <c r="A2633" s="69"/>
      <c r="B2633" s="45"/>
      <c r="C2633" s="45"/>
      <c r="D2633" s="45"/>
      <c r="E2633" s="45"/>
      <c r="F2633" s="45"/>
      <c r="G2633" s="45"/>
      <c r="H2633" s="45"/>
      <c r="I2633" s="45"/>
    </row>
    <row r="2634" spans="1:9" x14ac:dyDescent="0.25">
      <c r="A2634" s="69"/>
      <c r="B2634" s="45"/>
      <c r="C2634" s="45"/>
      <c r="D2634" s="45"/>
      <c r="E2634" s="45"/>
      <c r="F2634" s="45"/>
      <c r="G2634" s="45"/>
      <c r="H2634" s="45"/>
      <c r="I2634" s="45"/>
    </row>
    <row r="2635" spans="1:9" x14ac:dyDescent="0.25">
      <c r="A2635" s="69"/>
      <c r="B2635" s="45"/>
      <c r="C2635" s="45"/>
      <c r="D2635" s="45"/>
      <c r="E2635" s="45"/>
      <c r="F2635" s="45"/>
      <c r="G2635" s="45"/>
      <c r="H2635" s="45"/>
      <c r="I2635" s="45"/>
    </row>
    <row r="2636" spans="1:9" x14ac:dyDescent="0.25">
      <c r="A2636" s="69"/>
      <c r="B2636" s="45"/>
      <c r="C2636" s="45"/>
      <c r="D2636" s="45"/>
      <c r="E2636" s="45"/>
      <c r="F2636" s="45"/>
      <c r="G2636" s="45"/>
      <c r="H2636" s="45"/>
      <c r="I2636" s="45"/>
    </row>
    <row r="2637" spans="1:9" x14ac:dyDescent="0.25">
      <c r="A2637" s="69"/>
      <c r="B2637" s="45"/>
      <c r="C2637" s="45"/>
      <c r="D2637" s="45"/>
      <c r="E2637" s="45"/>
      <c r="F2637" s="45"/>
      <c r="G2637" s="45"/>
      <c r="H2637" s="45"/>
      <c r="I2637" s="45"/>
    </row>
    <row r="2638" spans="1:9" x14ac:dyDescent="0.25">
      <c r="A2638" s="70"/>
      <c r="B2638" s="45"/>
      <c r="C2638" s="45"/>
      <c r="D2638" s="45"/>
      <c r="E2638" s="45"/>
      <c r="F2638" s="45"/>
      <c r="G2638" s="45"/>
      <c r="H2638" s="45"/>
      <c r="I2638" s="45"/>
    </row>
    <row r="2639" spans="1:9" x14ac:dyDescent="0.25">
      <c r="A2639" s="69"/>
      <c r="B2639" s="45"/>
      <c r="C2639" s="45"/>
      <c r="D2639" s="45"/>
      <c r="E2639" s="45"/>
      <c r="F2639" s="45"/>
      <c r="G2639" s="45"/>
      <c r="H2639" s="45"/>
      <c r="I2639" s="45"/>
    </row>
    <row r="2640" spans="1:9" x14ac:dyDescent="0.25">
      <c r="A2640" s="69"/>
      <c r="B2640" s="45"/>
      <c r="C2640" s="45"/>
      <c r="D2640" s="45"/>
      <c r="E2640" s="45"/>
      <c r="F2640" s="45"/>
      <c r="G2640" s="45"/>
      <c r="H2640" s="45"/>
      <c r="I2640" s="45"/>
    </row>
    <row r="2641" spans="1:9" x14ac:dyDescent="0.25">
      <c r="A2641" s="69"/>
      <c r="B2641" s="45"/>
      <c r="C2641" s="45"/>
      <c r="D2641" s="45"/>
      <c r="E2641" s="45"/>
      <c r="F2641" s="45"/>
      <c r="G2641" s="45"/>
      <c r="H2641" s="45"/>
      <c r="I2641" s="45"/>
    </row>
    <row r="2642" spans="1:9" x14ac:dyDescent="0.25">
      <c r="A2642" s="69"/>
      <c r="B2642" s="45"/>
      <c r="C2642" s="45"/>
      <c r="D2642" s="45"/>
      <c r="E2642" s="45"/>
      <c r="F2642" s="45"/>
      <c r="G2642" s="45"/>
      <c r="H2642" s="45"/>
      <c r="I2642" s="45"/>
    </row>
    <row r="2643" spans="1:9" x14ac:dyDescent="0.25">
      <c r="A2643" s="69"/>
      <c r="B2643" s="45"/>
      <c r="C2643" s="45"/>
      <c r="D2643" s="45"/>
      <c r="E2643" s="45"/>
      <c r="F2643" s="45"/>
      <c r="G2643" s="45"/>
      <c r="H2643" s="45"/>
      <c r="I2643" s="45"/>
    </row>
    <row r="2644" spans="1:9" x14ac:dyDescent="0.25">
      <c r="A2644" s="69"/>
      <c r="B2644" s="45"/>
      <c r="C2644" s="45"/>
      <c r="D2644" s="45"/>
      <c r="E2644" s="45"/>
      <c r="F2644" s="45"/>
      <c r="G2644" s="45"/>
      <c r="H2644" s="45"/>
      <c r="I2644" s="45"/>
    </row>
    <row r="2645" spans="1:9" x14ac:dyDescent="0.25">
      <c r="A2645" s="69"/>
      <c r="B2645" s="45"/>
      <c r="C2645" s="45"/>
      <c r="D2645" s="45"/>
      <c r="E2645" s="45"/>
      <c r="F2645" s="45"/>
      <c r="G2645" s="45"/>
      <c r="H2645" s="45"/>
      <c r="I2645" s="45"/>
    </row>
    <row r="2646" spans="1:9" x14ac:dyDescent="0.25">
      <c r="A2646" s="69"/>
      <c r="B2646" s="45"/>
      <c r="C2646" s="45"/>
      <c r="D2646" s="45"/>
      <c r="E2646" s="45"/>
      <c r="F2646" s="45"/>
      <c r="G2646" s="45"/>
      <c r="H2646" s="45"/>
      <c r="I2646" s="45"/>
    </row>
    <row r="2647" spans="1:9" x14ac:dyDescent="0.25">
      <c r="A2647" s="69"/>
      <c r="B2647" s="45"/>
      <c r="C2647" s="45"/>
      <c r="D2647" s="45"/>
      <c r="E2647" s="45"/>
      <c r="F2647" s="45"/>
      <c r="G2647" s="45"/>
      <c r="H2647" s="45"/>
      <c r="I2647" s="45"/>
    </row>
    <row r="2648" spans="1:9" x14ac:dyDescent="0.25">
      <c r="A2648" s="69"/>
      <c r="B2648" s="45"/>
      <c r="C2648" s="45"/>
      <c r="D2648" s="45"/>
      <c r="E2648" s="45"/>
      <c r="F2648" s="45"/>
      <c r="G2648" s="45"/>
      <c r="H2648" s="45"/>
      <c r="I2648" s="45"/>
    </row>
    <row r="2649" spans="1:9" x14ac:dyDescent="0.25">
      <c r="A2649" s="69"/>
      <c r="B2649" s="45"/>
      <c r="C2649" s="45"/>
      <c r="D2649" s="45"/>
      <c r="E2649" s="45"/>
      <c r="F2649" s="45"/>
      <c r="G2649" s="45"/>
      <c r="H2649" s="45"/>
      <c r="I2649" s="45"/>
    </row>
    <row r="2650" spans="1:9" x14ac:dyDescent="0.25">
      <c r="A2650" s="69"/>
      <c r="B2650" s="45"/>
      <c r="C2650" s="45"/>
      <c r="D2650" s="45"/>
      <c r="E2650" s="45"/>
      <c r="F2650" s="45"/>
      <c r="G2650" s="45"/>
      <c r="H2650" s="45"/>
      <c r="I2650" s="45"/>
    </row>
    <row r="2651" spans="1:9" x14ac:dyDescent="0.25">
      <c r="A2651" s="69"/>
      <c r="B2651" s="45"/>
      <c r="C2651" s="45"/>
      <c r="D2651" s="45"/>
      <c r="E2651" s="45"/>
      <c r="F2651" s="45"/>
      <c r="G2651" s="45"/>
      <c r="H2651" s="45"/>
      <c r="I2651" s="45"/>
    </row>
    <row r="2652" spans="1:9" x14ac:dyDescent="0.25">
      <c r="A2652" s="69"/>
      <c r="B2652" s="45"/>
      <c r="C2652" s="45"/>
      <c r="D2652" s="45"/>
      <c r="E2652" s="45"/>
      <c r="F2652" s="45"/>
      <c r="G2652" s="45"/>
      <c r="H2652" s="45"/>
      <c r="I2652" s="45"/>
    </row>
    <row r="2653" spans="1:9" x14ac:dyDescent="0.25">
      <c r="A2653" s="69"/>
      <c r="B2653" s="45"/>
      <c r="C2653" s="45"/>
      <c r="D2653" s="45"/>
      <c r="E2653" s="45"/>
      <c r="F2653" s="45"/>
      <c r="G2653" s="45"/>
      <c r="H2653" s="45"/>
      <c r="I2653" s="45"/>
    </row>
    <row r="2654" spans="1:9" x14ac:dyDescent="0.25">
      <c r="A2654" s="69"/>
      <c r="B2654" s="45"/>
      <c r="C2654" s="45"/>
      <c r="D2654" s="45"/>
      <c r="E2654" s="45"/>
      <c r="F2654" s="45"/>
      <c r="G2654" s="45"/>
      <c r="H2654" s="45"/>
      <c r="I2654" s="45"/>
    </row>
    <row r="2655" spans="1:9" x14ac:dyDescent="0.25">
      <c r="A2655" s="69"/>
      <c r="B2655" s="45"/>
      <c r="C2655" s="45"/>
      <c r="D2655" s="45"/>
      <c r="E2655" s="45"/>
      <c r="F2655" s="45"/>
      <c r="G2655" s="45"/>
      <c r="H2655" s="45"/>
      <c r="I2655" s="45"/>
    </row>
    <row r="2656" spans="1:9" x14ac:dyDescent="0.25">
      <c r="A2656" s="70"/>
      <c r="B2656" s="45"/>
      <c r="C2656" s="45"/>
      <c r="D2656" s="45"/>
      <c r="E2656" s="45"/>
      <c r="F2656" s="45"/>
      <c r="G2656" s="45"/>
      <c r="H2656" s="45"/>
      <c r="I2656" s="45"/>
    </row>
    <row r="2657" spans="1:9" x14ac:dyDescent="0.25">
      <c r="A2657" s="69"/>
      <c r="B2657" s="45"/>
      <c r="C2657" s="45"/>
      <c r="D2657" s="45"/>
      <c r="E2657" s="45"/>
      <c r="F2657" s="45"/>
      <c r="G2657" s="45"/>
      <c r="H2657" s="45"/>
      <c r="I2657" s="45"/>
    </row>
    <row r="2658" spans="1:9" x14ac:dyDescent="0.25">
      <c r="A2658" s="69"/>
      <c r="B2658" s="45"/>
      <c r="C2658" s="45"/>
      <c r="D2658" s="45"/>
      <c r="E2658" s="45"/>
      <c r="F2658" s="45"/>
      <c r="G2658" s="45"/>
      <c r="H2658" s="45"/>
      <c r="I2658" s="45"/>
    </row>
    <row r="2659" spans="1:9" x14ac:dyDescent="0.25">
      <c r="A2659" s="69"/>
      <c r="B2659" s="45"/>
      <c r="C2659" s="45"/>
      <c r="D2659" s="45"/>
      <c r="E2659" s="45"/>
      <c r="F2659" s="45"/>
      <c r="G2659" s="45"/>
      <c r="H2659" s="45"/>
      <c r="I2659" s="45"/>
    </row>
    <row r="2660" spans="1:9" x14ac:dyDescent="0.25">
      <c r="A2660" s="69"/>
      <c r="B2660" s="45"/>
      <c r="C2660" s="45"/>
      <c r="D2660" s="45"/>
      <c r="E2660" s="45"/>
      <c r="F2660" s="45"/>
      <c r="G2660" s="45"/>
      <c r="H2660" s="45"/>
      <c r="I2660" s="45"/>
    </row>
    <row r="2661" spans="1:9" x14ac:dyDescent="0.25">
      <c r="A2661" s="69"/>
      <c r="B2661" s="45"/>
      <c r="C2661" s="45"/>
      <c r="D2661" s="45"/>
      <c r="E2661" s="45"/>
      <c r="F2661" s="45"/>
      <c r="G2661" s="45"/>
      <c r="H2661" s="45"/>
      <c r="I2661" s="45"/>
    </row>
    <row r="2662" spans="1:9" x14ac:dyDescent="0.25">
      <c r="A2662" s="69"/>
      <c r="B2662" s="45"/>
      <c r="C2662" s="45"/>
      <c r="D2662" s="45"/>
      <c r="E2662" s="45"/>
      <c r="F2662" s="45"/>
      <c r="G2662" s="45"/>
      <c r="H2662" s="45"/>
      <c r="I2662" s="45"/>
    </row>
    <row r="2663" spans="1:9" x14ac:dyDescent="0.25">
      <c r="A2663" s="69"/>
      <c r="B2663" s="45"/>
      <c r="C2663" s="45"/>
      <c r="D2663" s="45"/>
      <c r="E2663" s="45"/>
      <c r="F2663" s="45"/>
      <c r="G2663" s="45"/>
      <c r="H2663" s="45"/>
      <c r="I2663" s="45"/>
    </row>
    <row r="2664" spans="1:9" x14ac:dyDescent="0.25">
      <c r="A2664" s="69"/>
      <c r="B2664" s="45"/>
      <c r="C2664" s="45"/>
      <c r="D2664" s="45"/>
      <c r="E2664" s="45"/>
      <c r="F2664" s="45"/>
      <c r="G2664" s="45"/>
      <c r="H2664" s="45"/>
      <c r="I2664" s="45"/>
    </row>
    <row r="2665" spans="1:9" x14ac:dyDescent="0.25">
      <c r="A2665" s="69"/>
      <c r="B2665" s="45"/>
      <c r="C2665" s="45"/>
      <c r="D2665" s="45"/>
      <c r="E2665" s="45"/>
      <c r="F2665" s="45"/>
      <c r="G2665" s="45"/>
      <c r="H2665" s="45"/>
      <c r="I2665" s="45"/>
    </row>
    <row r="2666" spans="1:9" x14ac:dyDescent="0.25">
      <c r="A2666" s="69"/>
      <c r="B2666" s="45"/>
      <c r="C2666" s="45"/>
      <c r="D2666" s="45"/>
      <c r="E2666" s="45"/>
      <c r="F2666" s="45"/>
      <c r="G2666" s="45"/>
      <c r="H2666" s="45"/>
      <c r="I2666" s="45"/>
    </row>
    <row r="2667" spans="1:9" x14ac:dyDescent="0.25">
      <c r="A2667" s="69"/>
      <c r="B2667" s="45"/>
      <c r="C2667" s="45"/>
      <c r="D2667" s="45"/>
      <c r="E2667" s="45"/>
      <c r="F2667" s="45"/>
      <c r="G2667" s="45"/>
      <c r="H2667" s="45"/>
      <c r="I2667" s="45"/>
    </row>
    <row r="2668" spans="1:9" x14ac:dyDescent="0.25">
      <c r="A2668" s="69"/>
      <c r="B2668" s="45"/>
      <c r="C2668" s="45"/>
      <c r="D2668" s="45"/>
      <c r="E2668" s="45"/>
      <c r="F2668" s="45"/>
      <c r="G2668" s="45"/>
      <c r="H2668" s="45"/>
      <c r="I2668" s="45"/>
    </row>
    <row r="2669" spans="1:9" x14ac:dyDescent="0.25">
      <c r="A2669" s="69"/>
      <c r="B2669" s="45"/>
      <c r="C2669" s="45"/>
      <c r="D2669" s="45"/>
      <c r="E2669" s="45"/>
      <c r="F2669" s="45"/>
      <c r="G2669" s="45"/>
      <c r="H2669" s="45"/>
      <c r="I2669" s="45"/>
    </row>
    <row r="2670" spans="1:9" x14ac:dyDescent="0.25">
      <c r="A2670" s="69"/>
      <c r="B2670" s="45"/>
      <c r="C2670" s="45"/>
      <c r="D2670" s="45"/>
      <c r="E2670" s="45"/>
      <c r="F2670" s="45"/>
      <c r="G2670" s="45"/>
      <c r="H2670" s="45"/>
      <c r="I2670" s="45"/>
    </row>
    <row r="2671" spans="1:9" x14ac:dyDescent="0.25">
      <c r="A2671" s="69"/>
      <c r="B2671" s="45"/>
      <c r="C2671" s="45"/>
      <c r="D2671" s="45"/>
      <c r="E2671" s="45"/>
      <c r="F2671" s="45"/>
      <c r="G2671" s="45"/>
      <c r="H2671" s="45"/>
      <c r="I2671" s="45"/>
    </row>
    <row r="2672" spans="1:9" x14ac:dyDescent="0.25">
      <c r="A2672" s="69"/>
      <c r="B2672" s="45"/>
      <c r="C2672" s="45"/>
      <c r="D2672" s="45"/>
      <c r="E2672" s="45"/>
      <c r="F2672" s="45"/>
      <c r="G2672" s="45"/>
      <c r="H2672" s="45"/>
      <c r="I2672" s="45"/>
    </row>
    <row r="2673" spans="1:9" x14ac:dyDescent="0.25">
      <c r="A2673" s="69"/>
      <c r="B2673" s="45"/>
      <c r="C2673" s="45"/>
      <c r="D2673" s="45"/>
      <c r="E2673" s="45"/>
      <c r="F2673" s="45"/>
      <c r="G2673" s="45"/>
      <c r="H2673" s="45"/>
      <c r="I2673" s="45"/>
    </row>
    <row r="2674" spans="1:9" x14ac:dyDescent="0.25">
      <c r="A2674" s="70"/>
      <c r="B2674" s="45"/>
      <c r="C2674" s="45"/>
      <c r="D2674" s="45"/>
      <c r="E2674" s="45"/>
      <c r="F2674" s="45"/>
      <c r="G2674" s="45"/>
      <c r="H2674" s="45"/>
      <c r="I2674" s="45"/>
    </row>
    <row r="2675" spans="1:9" x14ac:dyDescent="0.25">
      <c r="A2675" s="69"/>
      <c r="B2675" s="45"/>
      <c r="C2675" s="45"/>
      <c r="D2675" s="45"/>
      <c r="E2675" s="45"/>
      <c r="F2675" s="45"/>
      <c r="G2675" s="45"/>
      <c r="H2675" s="45"/>
      <c r="I2675" s="45"/>
    </row>
    <row r="2676" spans="1:9" x14ac:dyDescent="0.25">
      <c r="A2676" s="69"/>
      <c r="B2676" s="45"/>
      <c r="C2676" s="45"/>
      <c r="D2676" s="45"/>
      <c r="E2676" s="45"/>
      <c r="F2676" s="45"/>
      <c r="G2676" s="45"/>
      <c r="H2676" s="45"/>
      <c r="I2676" s="45"/>
    </row>
    <row r="2677" spans="1:9" x14ac:dyDescent="0.25">
      <c r="A2677" s="69"/>
      <c r="B2677" s="45"/>
      <c r="C2677" s="45"/>
      <c r="D2677" s="45"/>
      <c r="E2677" s="45"/>
      <c r="F2677" s="45"/>
      <c r="G2677" s="45"/>
      <c r="H2677" s="45"/>
      <c r="I2677" s="45"/>
    </row>
    <row r="2678" spans="1:9" x14ac:dyDescent="0.25">
      <c r="A2678" s="69"/>
      <c r="B2678" s="45"/>
      <c r="C2678" s="45"/>
      <c r="D2678" s="45"/>
      <c r="E2678" s="45"/>
      <c r="F2678" s="45"/>
      <c r="G2678" s="45"/>
      <c r="H2678" s="45"/>
      <c r="I2678" s="45"/>
    </row>
    <row r="2679" spans="1:9" x14ac:dyDescent="0.25">
      <c r="A2679" s="69"/>
      <c r="B2679" s="45"/>
      <c r="C2679" s="45"/>
      <c r="D2679" s="45"/>
      <c r="E2679" s="45"/>
      <c r="F2679" s="45"/>
      <c r="G2679" s="45"/>
      <c r="H2679" s="45"/>
      <c r="I2679" s="45"/>
    </row>
    <row r="2680" spans="1:9" x14ac:dyDescent="0.25">
      <c r="A2680" s="69"/>
      <c r="B2680" s="45"/>
      <c r="C2680" s="45"/>
      <c r="D2680" s="45"/>
      <c r="E2680" s="45"/>
      <c r="F2680" s="45"/>
      <c r="G2680" s="45"/>
      <c r="H2680" s="45"/>
      <c r="I2680" s="45"/>
    </row>
    <row r="2681" spans="1:9" x14ac:dyDescent="0.25">
      <c r="A2681" s="69"/>
      <c r="B2681" s="45"/>
      <c r="C2681" s="45"/>
      <c r="D2681" s="45"/>
      <c r="E2681" s="45"/>
      <c r="F2681" s="45"/>
      <c r="G2681" s="45"/>
      <c r="H2681" s="45"/>
      <c r="I2681" s="45"/>
    </row>
    <row r="2682" spans="1:9" x14ac:dyDescent="0.25">
      <c r="A2682" s="69"/>
      <c r="B2682" s="45"/>
      <c r="C2682" s="45"/>
      <c r="D2682" s="45"/>
      <c r="E2682" s="45"/>
      <c r="F2682" s="45"/>
      <c r="G2682" s="45"/>
      <c r="H2682" s="45"/>
      <c r="I2682" s="45"/>
    </row>
    <row r="2683" spans="1:9" x14ac:dyDescent="0.25">
      <c r="A2683" s="69"/>
      <c r="B2683" s="45"/>
      <c r="C2683" s="45"/>
      <c r="D2683" s="45"/>
      <c r="E2683" s="45"/>
      <c r="F2683" s="45"/>
      <c r="G2683" s="45"/>
      <c r="H2683" s="45"/>
      <c r="I2683" s="45"/>
    </row>
    <row r="2684" spans="1:9" x14ac:dyDescent="0.25">
      <c r="A2684" s="69"/>
      <c r="B2684" s="45"/>
      <c r="C2684" s="45"/>
      <c r="D2684" s="45"/>
      <c r="E2684" s="45"/>
      <c r="F2684" s="45"/>
      <c r="G2684" s="45"/>
      <c r="H2684" s="45"/>
      <c r="I2684" s="45"/>
    </row>
    <row r="2685" spans="1:9" x14ac:dyDescent="0.25">
      <c r="A2685" s="69"/>
      <c r="B2685" s="45"/>
      <c r="C2685" s="45"/>
      <c r="D2685" s="45"/>
      <c r="E2685" s="45"/>
      <c r="F2685" s="45"/>
      <c r="G2685" s="45"/>
      <c r="H2685" s="45"/>
      <c r="I2685" s="45"/>
    </row>
    <row r="2686" spans="1:9" x14ac:dyDescent="0.25">
      <c r="A2686" s="69"/>
      <c r="B2686" s="45"/>
      <c r="C2686" s="45"/>
      <c r="D2686" s="45"/>
      <c r="E2686" s="45"/>
      <c r="F2686" s="45"/>
      <c r="G2686" s="45"/>
      <c r="H2686" s="45"/>
      <c r="I2686" s="45"/>
    </row>
    <row r="2687" spans="1:9" x14ac:dyDescent="0.25">
      <c r="A2687" s="69"/>
      <c r="B2687" s="45"/>
      <c r="C2687" s="45"/>
      <c r="D2687" s="45"/>
      <c r="E2687" s="45"/>
      <c r="F2687" s="45"/>
      <c r="G2687" s="45"/>
      <c r="H2687" s="45"/>
      <c r="I2687" s="45"/>
    </row>
    <row r="2688" spans="1:9" x14ac:dyDescent="0.25">
      <c r="A2688" s="69"/>
      <c r="B2688" s="45"/>
      <c r="C2688" s="45"/>
      <c r="D2688" s="45"/>
      <c r="E2688" s="45"/>
      <c r="F2688" s="45"/>
      <c r="G2688" s="45"/>
      <c r="H2688" s="45"/>
      <c r="I2688" s="45"/>
    </row>
    <row r="2689" spans="1:9" x14ac:dyDescent="0.25">
      <c r="A2689" s="69"/>
      <c r="B2689" s="45"/>
      <c r="C2689" s="45"/>
      <c r="D2689" s="45"/>
      <c r="E2689" s="45"/>
      <c r="F2689" s="45"/>
      <c r="G2689" s="45"/>
      <c r="H2689" s="45"/>
      <c r="I2689" s="45"/>
    </row>
    <row r="2690" spans="1:9" x14ac:dyDescent="0.25">
      <c r="A2690" s="69"/>
      <c r="B2690" s="45"/>
      <c r="C2690" s="45"/>
      <c r="D2690" s="45"/>
      <c r="E2690" s="45"/>
      <c r="F2690" s="45"/>
      <c r="G2690" s="45"/>
      <c r="H2690" s="45"/>
      <c r="I2690" s="45"/>
    </row>
    <row r="2691" spans="1:9" x14ac:dyDescent="0.25">
      <c r="A2691" s="69"/>
      <c r="B2691" s="45"/>
      <c r="C2691" s="45"/>
      <c r="D2691" s="45"/>
      <c r="E2691" s="45"/>
      <c r="F2691" s="45"/>
      <c r="G2691" s="45"/>
      <c r="H2691" s="45"/>
      <c r="I2691" s="45"/>
    </row>
    <row r="2692" spans="1:9" x14ac:dyDescent="0.25">
      <c r="A2692" s="70"/>
      <c r="B2692" s="45"/>
      <c r="C2692" s="45"/>
      <c r="D2692" s="45"/>
      <c r="E2692" s="45"/>
      <c r="F2692" s="45"/>
      <c r="G2692" s="45"/>
      <c r="H2692" s="45"/>
      <c r="I2692" s="45"/>
    </row>
    <row r="2693" spans="1:9" x14ac:dyDescent="0.25">
      <c r="A2693" s="69"/>
      <c r="B2693" s="45"/>
      <c r="C2693" s="45"/>
      <c r="D2693" s="45"/>
      <c r="E2693" s="45"/>
      <c r="F2693" s="45"/>
      <c r="G2693" s="45"/>
      <c r="H2693" s="45"/>
      <c r="I2693" s="45"/>
    </row>
    <row r="2694" spans="1:9" x14ac:dyDescent="0.25">
      <c r="A2694" s="69"/>
      <c r="B2694" s="45"/>
      <c r="C2694" s="45"/>
      <c r="D2694" s="45"/>
      <c r="E2694" s="45"/>
      <c r="F2694" s="45"/>
      <c r="G2694" s="45"/>
      <c r="H2694" s="45"/>
      <c r="I2694" s="45"/>
    </row>
    <row r="2695" spans="1:9" x14ac:dyDescent="0.25">
      <c r="A2695" s="69"/>
      <c r="B2695" s="45"/>
      <c r="C2695" s="45"/>
      <c r="D2695" s="45"/>
      <c r="E2695" s="45"/>
      <c r="F2695" s="45"/>
      <c r="G2695" s="45"/>
      <c r="H2695" s="45"/>
      <c r="I2695" s="45"/>
    </row>
    <row r="2696" spans="1:9" x14ac:dyDescent="0.25">
      <c r="A2696" s="69"/>
      <c r="B2696" s="45"/>
      <c r="C2696" s="45"/>
      <c r="D2696" s="45"/>
      <c r="E2696" s="45"/>
      <c r="F2696" s="45"/>
      <c r="G2696" s="45"/>
      <c r="H2696" s="45"/>
      <c r="I2696" s="45"/>
    </row>
    <row r="2697" spans="1:9" x14ac:dyDescent="0.25">
      <c r="A2697" s="69"/>
      <c r="B2697" s="45"/>
      <c r="C2697" s="45"/>
      <c r="D2697" s="45"/>
      <c r="E2697" s="45"/>
      <c r="F2697" s="45"/>
      <c r="G2697" s="45"/>
      <c r="H2697" s="45"/>
      <c r="I2697" s="45"/>
    </row>
    <row r="2698" spans="1:9" x14ac:dyDescent="0.25">
      <c r="A2698" s="69"/>
      <c r="B2698" s="45"/>
      <c r="C2698" s="45"/>
      <c r="D2698" s="45"/>
      <c r="E2698" s="45"/>
      <c r="F2698" s="45"/>
      <c r="G2698" s="45"/>
      <c r="H2698" s="45"/>
      <c r="I2698" s="45"/>
    </row>
    <row r="2699" spans="1:9" x14ac:dyDescent="0.25">
      <c r="A2699" s="69"/>
      <c r="B2699" s="45"/>
      <c r="C2699" s="45"/>
      <c r="D2699" s="45"/>
      <c r="E2699" s="45"/>
      <c r="F2699" s="45"/>
      <c r="G2699" s="45"/>
      <c r="H2699" s="45"/>
      <c r="I2699" s="45"/>
    </row>
    <row r="2700" spans="1:9" x14ac:dyDescent="0.25">
      <c r="A2700" s="69"/>
      <c r="B2700" s="45"/>
      <c r="C2700" s="45"/>
      <c r="D2700" s="45"/>
      <c r="E2700" s="45"/>
      <c r="F2700" s="45"/>
      <c r="G2700" s="45"/>
      <c r="H2700" s="45"/>
      <c r="I2700" s="45"/>
    </row>
    <row r="2701" spans="1:9" x14ac:dyDescent="0.25">
      <c r="A2701" s="69"/>
      <c r="B2701" s="45"/>
      <c r="C2701" s="45"/>
      <c r="D2701" s="45"/>
      <c r="E2701" s="45"/>
      <c r="F2701" s="45"/>
      <c r="G2701" s="45"/>
      <c r="H2701" s="45"/>
      <c r="I2701" s="45"/>
    </row>
    <row r="2702" spans="1:9" x14ac:dyDescent="0.25">
      <c r="A2702" s="69"/>
      <c r="B2702" s="45"/>
      <c r="C2702" s="45"/>
      <c r="D2702" s="45"/>
      <c r="E2702" s="45"/>
      <c r="F2702" s="45"/>
      <c r="G2702" s="45"/>
      <c r="H2702" s="45"/>
      <c r="I2702" s="45"/>
    </row>
    <row r="2703" spans="1:9" x14ac:dyDescent="0.25">
      <c r="A2703" s="69"/>
      <c r="B2703" s="45"/>
      <c r="C2703" s="45"/>
      <c r="D2703" s="45"/>
      <c r="E2703" s="45"/>
      <c r="F2703" s="45"/>
      <c r="G2703" s="45"/>
      <c r="H2703" s="45"/>
      <c r="I2703" s="45"/>
    </row>
    <row r="2704" spans="1:9" x14ac:dyDescent="0.25">
      <c r="A2704" s="69"/>
      <c r="B2704" s="45"/>
      <c r="C2704" s="45"/>
      <c r="D2704" s="45"/>
      <c r="E2704" s="45"/>
      <c r="F2704" s="45"/>
      <c r="G2704" s="45"/>
      <c r="H2704" s="45"/>
      <c r="I2704" s="45"/>
    </row>
    <row r="2705" spans="1:9" x14ac:dyDescent="0.25">
      <c r="A2705" s="69"/>
      <c r="B2705" s="45"/>
      <c r="C2705" s="45"/>
      <c r="D2705" s="45"/>
      <c r="E2705" s="45"/>
      <c r="F2705" s="45"/>
      <c r="G2705" s="45"/>
      <c r="H2705" s="45"/>
      <c r="I2705" s="45"/>
    </row>
    <row r="2706" spans="1:9" x14ac:dyDescent="0.25">
      <c r="A2706" s="69"/>
      <c r="B2706" s="45"/>
      <c r="C2706" s="45"/>
      <c r="D2706" s="45"/>
      <c r="E2706" s="45"/>
      <c r="F2706" s="45"/>
      <c r="G2706" s="45"/>
      <c r="H2706" s="45"/>
      <c r="I2706" s="45"/>
    </row>
    <row r="2707" spans="1:9" x14ac:dyDescent="0.25">
      <c r="A2707" s="69"/>
      <c r="B2707" s="45"/>
      <c r="C2707" s="45"/>
      <c r="D2707" s="45"/>
      <c r="E2707" s="45"/>
      <c r="F2707" s="45"/>
      <c r="G2707" s="45"/>
      <c r="H2707" s="45"/>
      <c r="I2707" s="45"/>
    </row>
    <row r="2708" spans="1:9" x14ac:dyDescent="0.25">
      <c r="A2708" s="69"/>
      <c r="B2708" s="45"/>
      <c r="C2708" s="45"/>
      <c r="D2708" s="45"/>
      <c r="E2708" s="45"/>
      <c r="F2708" s="45"/>
      <c r="G2708" s="45"/>
      <c r="H2708" s="45"/>
      <c r="I2708" s="45"/>
    </row>
    <row r="2709" spans="1:9" x14ac:dyDescent="0.25">
      <c r="A2709" s="69"/>
      <c r="B2709" s="45"/>
      <c r="C2709" s="45"/>
      <c r="D2709" s="45"/>
      <c r="E2709" s="45"/>
      <c r="F2709" s="45"/>
      <c r="G2709" s="45"/>
      <c r="H2709" s="45"/>
      <c r="I2709" s="45"/>
    </row>
    <row r="2710" spans="1:9" x14ac:dyDescent="0.25">
      <c r="A2710" s="70"/>
      <c r="B2710" s="45"/>
      <c r="C2710" s="45"/>
      <c r="D2710" s="45"/>
      <c r="E2710" s="45"/>
      <c r="F2710" s="45"/>
      <c r="G2710" s="45"/>
      <c r="H2710" s="45"/>
      <c r="I2710" s="45"/>
    </row>
    <row r="2711" spans="1:9" x14ac:dyDescent="0.25">
      <c r="A2711" s="69"/>
      <c r="B2711" s="45"/>
      <c r="C2711" s="45"/>
      <c r="D2711" s="45"/>
      <c r="E2711" s="45"/>
      <c r="F2711" s="45"/>
      <c r="G2711" s="45"/>
      <c r="H2711" s="45"/>
      <c r="I2711" s="45"/>
    </row>
    <row r="2712" spans="1:9" x14ac:dyDescent="0.25">
      <c r="A2712" s="69"/>
      <c r="B2712" s="45"/>
      <c r="C2712" s="45"/>
      <c r="D2712" s="45"/>
      <c r="E2712" s="45"/>
      <c r="F2712" s="45"/>
      <c r="G2712" s="45"/>
      <c r="H2712" s="45"/>
      <c r="I2712" s="45"/>
    </row>
    <row r="2713" spans="1:9" x14ac:dyDescent="0.25">
      <c r="A2713" s="69"/>
      <c r="B2713" s="45"/>
      <c r="C2713" s="45"/>
      <c r="D2713" s="45"/>
      <c r="E2713" s="45"/>
      <c r="F2713" s="45"/>
      <c r="G2713" s="45"/>
      <c r="H2713" s="45"/>
      <c r="I2713" s="45"/>
    </row>
    <row r="2714" spans="1:9" x14ac:dyDescent="0.25">
      <c r="A2714" s="69"/>
      <c r="B2714" s="45"/>
      <c r="C2714" s="45"/>
      <c r="D2714" s="45"/>
      <c r="E2714" s="45"/>
      <c r="F2714" s="45"/>
      <c r="G2714" s="45"/>
      <c r="H2714" s="45"/>
      <c r="I2714" s="45"/>
    </row>
    <row r="2715" spans="1:9" x14ac:dyDescent="0.25">
      <c r="A2715" s="69"/>
      <c r="B2715" s="45"/>
      <c r="C2715" s="45"/>
      <c r="D2715" s="45"/>
      <c r="E2715" s="45"/>
      <c r="F2715" s="45"/>
      <c r="G2715" s="45"/>
      <c r="H2715" s="45"/>
      <c r="I2715" s="45"/>
    </row>
    <row r="2716" spans="1:9" x14ac:dyDescent="0.25">
      <c r="A2716" s="69"/>
      <c r="B2716" s="45"/>
      <c r="C2716" s="45"/>
      <c r="D2716" s="45"/>
      <c r="E2716" s="45"/>
      <c r="F2716" s="45"/>
      <c r="G2716" s="45"/>
      <c r="H2716" s="45"/>
      <c r="I2716" s="45"/>
    </row>
    <row r="2717" spans="1:9" x14ac:dyDescent="0.25">
      <c r="A2717" s="69"/>
      <c r="B2717" s="45"/>
      <c r="C2717" s="45"/>
      <c r="D2717" s="45"/>
      <c r="E2717" s="45"/>
      <c r="F2717" s="45"/>
      <c r="G2717" s="45"/>
      <c r="H2717" s="45"/>
      <c r="I2717" s="45"/>
    </row>
    <row r="2718" spans="1:9" x14ac:dyDescent="0.25">
      <c r="A2718" s="69"/>
      <c r="B2718" s="45"/>
      <c r="C2718" s="45"/>
      <c r="D2718" s="45"/>
      <c r="E2718" s="45"/>
      <c r="F2718" s="45"/>
      <c r="G2718" s="45"/>
      <c r="H2718" s="45"/>
      <c r="I2718" s="45"/>
    </row>
    <row r="2719" spans="1:9" x14ac:dyDescent="0.25">
      <c r="A2719" s="69"/>
      <c r="B2719" s="45"/>
      <c r="C2719" s="45"/>
      <c r="D2719" s="45"/>
      <c r="E2719" s="45"/>
      <c r="F2719" s="45"/>
      <c r="G2719" s="45"/>
      <c r="H2719" s="45"/>
      <c r="I2719" s="45"/>
    </row>
    <row r="2720" spans="1:9" x14ac:dyDescent="0.25">
      <c r="A2720" s="69"/>
      <c r="B2720" s="45"/>
      <c r="C2720" s="45"/>
      <c r="D2720" s="45"/>
      <c r="E2720" s="45"/>
      <c r="F2720" s="45"/>
      <c r="G2720" s="45"/>
      <c r="H2720" s="45"/>
      <c r="I2720" s="45"/>
    </row>
    <row r="2721" spans="1:9" x14ac:dyDescent="0.25">
      <c r="A2721" s="69"/>
      <c r="B2721" s="45"/>
      <c r="C2721" s="45"/>
      <c r="D2721" s="45"/>
      <c r="E2721" s="45"/>
      <c r="F2721" s="45"/>
      <c r="G2721" s="45"/>
      <c r="H2721" s="45"/>
      <c r="I2721" s="45"/>
    </row>
    <row r="2722" spans="1:9" x14ac:dyDescent="0.25">
      <c r="A2722" s="69"/>
      <c r="B2722" s="45"/>
      <c r="C2722" s="45"/>
      <c r="D2722" s="45"/>
      <c r="E2722" s="45"/>
      <c r="F2722" s="45"/>
      <c r="G2722" s="45"/>
      <c r="H2722" s="45"/>
      <c r="I2722" s="45"/>
    </row>
    <row r="2723" spans="1:9" x14ac:dyDescent="0.25">
      <c r="A2723" s="69"/>
      <c r="B2723" s="45"/>
      <c r="C2723" s="45"/>
      <c r="D2723" s="45"/>
      <c r="E2723" s="45"/>
      <c r="F2723" s="45"/>
      <c r="G2723" s="45"/>
      <c r="H2723" s="45"/>
      <c r="I2723" s="45"/>
    </row>
    <row r="2724" spans="1:9" x14ac:dyDescent="0.25">
      <c r="A2724" s="69"/>
      <c r="B2724" s="45"/>
      <c r="C2724" s="45"/>
      <c r="D2724" s="45"/>
      <c r="E2724" s="45"/>
      <c r="F2724" s="45"/>
      <c r="G2724" s="45"/>
      <c r="H2724" s="45"/>
      <c r="I2724" s="45"/>
    </row>
    <row r="2725" spans="1:9" x14ac:dyDescent="0.25">
      <c r="A2725" s="69"/>
      <c r="B2725" s="45"/>
      <c r="C2725" s="45"/>
      <c r="D2725" s="45"/>
      <c r="E2725" s="45"/>
      <c r="F2725" s="45"/>
      <c r="G2725" s="45"/>
      <c r="H2725" s="45"/>
      <c r="I2725" s="45"/>
    </row>
    <row r="2726" spans="1:9" x14ac:dyDescent="0.25">
      <c r="A2726" s="69"/>
      <c r="B2726" s="45"/>
      <c r="C2726" s="45"/>
      <c r="D2726" s="45"/>
      <c r="E2726" s="45"/>
      <c r="F2726" s="45"/>
      <c r="G2726" s="45"/>
      <c r="H2726" s="45"/>
      <c r="I2726" s="45"/>
    </row>
    <row r="2727" spans="1:9" x14ac:dyDescent="0.25">
      <c r="A2727" s="69"/>
      <c r="B2727" s="45"/>
      <c r="C2727" s="45"/>
      <c r="D2727" s="45"/>
      <c r="E2727" s="45"/>
      <c r="F2727" s="45"/>
      <c r="G2727" s="45"/>
      <c r="H2727" s="45"/>
      <c r="I2727" s="45"/>
    </row>
    <row r="2728" spans="1:9" x14ac:dyDescent="0.25">
      <c r="A2728" s="70"/>
      <c r="B2728" s="45"/>
      <c r="C2728" s="45"/>
      <c r="D2728" s="45"/>
      <c r="E2728" s="45"/>
      <c r="F2728" s="45"/>
      <c r="G2728" s="45"/>
      <c r="H2728" s="45"/>
      <c r="I2728" s="45"/>
    </row>
    <row r="2729" spans="1:9" x14ac:dyDescent="0.25">
      <c r="A2729" s="69"/>
      <c r="B2729" s="45"/>
      <c r="C2729" s="45"/>
      <c r="D2729" s="45"/>
      <c r="E2729" s="45"/>
      <c r="F2729" s="45"/>
      <c r="G2729" s="45"/>
      <c r="H2729" s="45"/>
      <c r="I2729" s="45"/>
    </row>
    <row r="2730" spans="1:9" x14ac:dyDescent="0.25">
      <c r="A2730" s="69"/>
      <c r="B2730" s="45"/>
      <c r="C2730" s="45"/>
      <c r="D2730" s="45"/>
      <c r="E2730" s="45"/>
      <c r="F2730" s="45"/>
      <c r="G2730" s="45"/>
      <c r="H2730" s="45"/>
      <c r="I2730" s="45"/>
    </row>
    <row r="2731" spans="1:9" x14ac:dyDescent="0.25">
      <c r="A2731" s="69"/>
      <c r="B2731" s="45"/>
      <c r="C2731" s="45"/>
      <c r="D2731" s="45"/>
      <c r="E2731" s="45"/>
      <c r="F2731" s="45"/>
      <c r="G2731" s="45"/>
      <c r="H2731" s="45"/>
      <c r="I2731" s="45"/>
    </row>
    <row r="2732" spans="1:9" x14ac:dyDescent="0.25">
      <c r="A2732" s="69"/>
      <c r="B2732" s="45"/>
      <c r="C2732" s="45"/>
      <c r="D2732" s="45"/>
      <c r="E2732" s="45"/>
      <c r="F2732" s="45"/>
      <c r="G2732" s="45"/>
      <c r="H2732" s="45"/>
      <c r="I2732" s="45"/>
    </row>
    <row r="2733" spans="1:9" x14ac:dyDescent="0.25">
      <c r="A2733" s="69"/>
      <c r="B2733" s="45"/>
      <c r="C2733" s="45"/>
      <c r="D2733" s="45"/>
      <c r="E2733" s="45"/>
      <c r="F2733" s="45"/>
      <c r="G2733" s="45"/>
      <c r="H2733" s="45"/>
      <c r="I2733" s="45"/>
    </row>
    <row r="2734" spans="1:9" x14ac:dyDescent="0.25">
      <c r="A2734" s="69"/>
      <c r="B2734" s="45"/>
      <c r="C2734" s="45"/>
      <c r="D2734" s="45"/>
      <c r="E2734" s="45"/>
      <c r="F2734" s="45"/>
      <c r="G2734" s="45"/>
      <c r="H2734" s="45"/>
      <c r="I2734" s="45"/>
    </row>
    <row r="2735" spans="1:9" x14ac:dyDescent="0.25">
      <c r="A2735" s="69"/>
      <c r="B2735" s="45"/>
      <c r="C2735" s="45"/>
      <c r="D2735" s="45"/>
      <c r="E2735" s="45"/>
      <c r="F2735" s="45"/>
      <c r="G2735" s="45"/>
      <c r="H2735" s="45"/>
      <c r="I2735" s="45"/>
    </row>
    <row r="2736" spans="1:9" x14ac:dyDescent="0.25">
      <c r="A2736" s="69"/>
      <c r="B2736" s="45"/>
      <c r="C2736" s="45"/>
      <c r="D2736" s="45"/>
      <c r="E2736" s="45"/>
      <c r="F2736" s="45"/>
      <c r="G2736" s="45"/>
      <c r="H2736" s="45"/>
      <c r="I2736" s="45"/>
    </row>
    <row r="2737" spans="1:9" x14ac:dyDescent="0.25">
      <c r="A2737" s="69"/>
      <c r="B2737" s="45"/>
      <c r="C2737" s="45"/>
      <c r="D2737" s="45"/>
      <c r="E2737" s="45"/>
      <c r="F2737" s="45"/>
      <c r="G2737" s="45"/>
      <c r="H2737" s="45"/>
      <c r="I2737" s="45"/>
    </row>
    <row r="2738" spans="1:9" x14ac:dyDescent="0.25">
      <c r="A2738" s="69"/>
      <c r="B2738" s="45"/>
      <c r="C2738" s="45"/>
      <c r="D2738" s="45"/>
      <c r="E2738" s="45"/>
      <c r="F2738" s="45"/>
      <c r="G2738" s="45"/>
      <c r="H2738" s="45"/>
      <c r="I2738" s="45"/>
    </row>
    <row r="2739" spans="1:9" x14ac:dyDescent="0.25">
      <c r="A2739" s="69"/>
      <c r="B2739" s="45"/>
      <c r="C2739" s="45"/>
      <c r="D2739" s="45"/>
      <c r="E2739" s="45"/>
      <c r="F2739" s="45"/>
      <c r="G2739" s="45"/>
      <c r="H2739" s="45"/>
      <c r="I2739" s="45"/>
    </row>
    <row r="2740" spans="1:9" x14ac:dyDescent="0.25">
      <c r="A2740" s="69"/>
      <c r="B2740" s="45"/>
      <c r="C2740" s="45"/>
      <c r="D2740" s="45"/>
      <c r="E2740" s="45"/>
      <c r="F2740" s="45"/>
      <c r="G2740" s="45"/>
      <c r="H2740" s="45"/>
      <c r="I2740" s="45"/>
    </row>
    <row r="2741" spans="1:9" x14ac:dyDescent="0.25">
      <c r="A2741" s="69"/>
      <c r="B2741" s="45"/>
      <c r="C2741" s="45"/>
      <c r="D2741" s="45"/>
      <c r="E2741" s="45"/>
      <c r="F2741" s="45"/>
      <c r="G2741" s="45"/>
      <c r="H2741" s="45"/>
      <c r="I2741" s="45"/>
    </row>
    <row r="2742" spans="1:9" x14ac:dyDescent="0.25">
      <c r="A2742" s="69"/>
      <c r="B2742" s="45"/>
      <c r="C2742" s="45"/>
      <c r="D2742" s="45"/>
      <c r="E2742" s="45"/>
      <c r="F2742" s="45"/>
      <c r="G2742" s="45"/>
      <c r="H2742" s="45"/>
      <c r="I2742" s="45"/>
    </row>
    <row r="2743" spans="1:9" x14ac:dyDescent="0.25">
      <c r="A2743" s="69"/>
      <c r="B2743" s="45"/>
      <c r="C2743" s="45"/>
      <c r="D2743" s="45"/>
      <c r="E2743" s="45"/>
      <c r="F2743" s="45"/>
      <c r="G2743" s="45"/>
      <c r="H2743" s="45"/>
      <c r="I2743" s="45"/>
    </row>
    <row r="2744" spans="1:9" x14ac:dyDescent="0.25">
      <c r="A2744" s="69"/>
      <c r="B2744" s="45"/>
      <c r="C2744" s="45"/>
      <c r="D2744" s="45"/>
      <c r="E2744" s="45"/>
      <c r="F2744" s="45"/>
      <c r="G2744" s="45"/>
      <c r="H2744" s="45"/>
      <c r="I2744" s="45"/>
    </row>
    <row r="2745" spans="1:9" x14ac:dyDescent="0.25">
      <c r="A2745" s="69"/>
      <c r="B2745" s="45"/>
      <c r="C2745" s="45"/>
      <c r="D2745" s="45"/>
      <c r="E2745" s="45"/>
      <c r="F2745" s="45"/>
      <c r="G2745" s="45"/>
      <c r="H2745" s="45"/>
      <c r="I2745" s="45"/>
    </row>
    <row r="2746" spans="1:9" x14ac:dyDescent="0.25">
      <c r="A2746" s="70"/>
      <c r="B2746" s="45"/>
      <c r="C2746" s="45"/>
      <c r="D2746" s="45"/>
      <c r="E2746" s="45"/>
      <c r="F2746" s="45"/>
      <c r="G2746" s="45"/>
      <c r="H2746" s="45"/>
      <c r="I2746" s="45"/>
    </row>
    <row r="2747" spans="1:9" x14ac:dyDescent="0.25">
      <c r="A2747" s="69"/>
      <c r="B2747" s="45"/>
      <c r="C2747" s="45"/>
      <c r="D2747" s="45"/>
      <c r="E2747" s="45"/>
      <c r="F2747" s="45"/>
      <c r="G2747" s="45"/>
      <c r="H2747" s="45"/>
      <c r="I2747" s="45"/>
    </row>
    <row r="2748" spans="1:9" x14ac:dyDescent="0.25">
      <c r="A2748" s="69"/>
      <c r="B2748" s="45"/>
      <c r="C2748" s="45"/>
      <c r="D2748" s="45"/>
      <c r="E2748" s="45"/>
      <c r="F2748" s="45"/>
      <c r="G2748" s="45"/>
      <c r="H2748" s="45"/>
      <c r="I2748" s="45"/>
    </row>
    <row r="2749" spans="1:9" x14ac:dyDescent="0.25">
      <c r="A2749" s="69"/>
      <c r="B2749" s="45"/>
      <c r="C2749" s="45"/>
      <c r="D2749" s="45"/>
      <c r="E2749" s="45"/>
      <c r="F2749" s="45"/>
      <c r="G2749" s="45"/>
      <c r="H2749" s="45"/>
      <c r="I2749" s="45"/>
    </row>
    <row r="2750" spans="1:9" x14ac:dyDescent="0.25">
      <c r="A2750" s="69"/>
      <c r="B2750" s="45"/>
      <c r="C2750" s="45"/>
      <c r="D2750" s="45"/>
      <c r="E2750" s="45"/>
      <c r="F2750" s="45"/>
      <c r="G2750" s="45"/>
      <c r="H2750" s="45"/>
      <c r="I2750" s="45"/>
    </row>
    <row r="2751" spans="1:9" x14ac:dyDescent="0.25">
      <c r="A2751" s="69"/>
      <c r="B2751" s="45"/>
      <c r="C2751" s="45"/>
      <c r="D2751" s="45"/>
      <c r="E2751" s="45"/>
      <c r="F2751" s="45"/>
      <c r="G2751" s="45"/>
      <c r="H2751" s="45"/>
      <c r="I2751" s="45"/>
    </row>
    <row r="2752" spans="1:9" x14ac:dyDescent="0.25">
      <c r="A2752" s="69"/>
      <c r="B2752" s="45"/>
      <c r="C2752" s="45"/>
      <c r="D2752" s="45"/>
      <c r="E2752" s="45"/>
      <c r="F2752" s="45"/>
      <c r="G2752" s="45"/>
      <c r="H2752" s="45"/>
      <c r="I2752" s="45"/>
    </row>
    <row r="2753" spans="1:9" x14ac:dyDescent="0.25">
      <c r="A2753" s="69"/>
      <c r="B2753" s="45"/>
      <c r="C2753" s="45"/>
      <c r="D2753" s="45"/>
      <c r="E2753" s="45"/>
      <c r="F2753" s="45"/>
      <c r="G2753" s="45"/>
      <c r="H2753" s="45"/>
      <c r="I2753" s="45"/>
    </row>
    <row r="2754" spans="1:9" x14ac:dyDescent="0.25">
      <c r="A2754" s="69"/>
      <c r="B2754" s="45"/>
      <c r="C2754" s="45"/>
      <c r="D2754" s="45"/>
      <c r="E2754" s="45"/>
      <c r="F2754" s="45"/>
      <c r="G2754" s="45"/>
      <c r="H2754" s="45"/>
      <c r="I2754" s="45"/>
    </row>
    <row r="2755" spans="1:9" x14ac:dyDescent="0.25">
      <c r="A2755" s="69"/>
      <c r="B2755" s="45"/>
      <c r="C2755" s="45"/>
      <c r="D2755" s="45"/>
      <c r="E2755" s="45"/>
      <c r="F2755" s="45"/>
      <c r="G2755" s="45"/>
      <c r="H2755" s="45"/>
      <c r="I2755" s="45"/>
    </row>
    <row r="2756" spans="1:9" x14ac:dyDescent="0.25">
      <c r="A2756" s="69"/>
      <c r="B2756" s="45"/>
      <c r="C2756" s="45"/>
      <c r="D2756" s="45"/>
      <c r="E2756" s="45"/>
      <c r="F2756" s="45"/>
      <c r="G2756" s="45"/>
      <c r="H2756" s="45"/>
      <c r="I2756" s="45"/>
    </row>
    <row r="2757" spans="1:9" x14ac:dyDescent="0.25">
      <c r="A2757" s="69"/>
      <c r="B2757" s="45"/>
      <c r="C2757" s="45"/>
      <c r="D2757" s="45"/>
      <c r="E2757" s="45"/>
      <c r="F2757" s="45"/>
      <c r="G2757" s="45"/>
      <c r="H2757" s="45"/>
      <c r="I2757" s="45"/>
    </row>
    <row r="2758" spans="1:9" x14ac:dyDescent="0.25">
      <c r="A2758" s="69"/>
      <c r="B2758" s="45"/>
      <c r="C2758" s="45"/>
      <c r="D2758" s="45"/>
      <c r="E2758" s="45"/>
      <c r="F2758" s="45"/>
      <c r="G2758" s="45"/>
      <c r="H2758" s="45"/>
      <c r="I2758" s="45"/>
    </row>
    <row r="2759" spans="1:9" x14ac:dyDescent="0.25">
      <c r="A2759" s="69"/>
      <c r="B2759" s="45"/>
      <c r="C2759" s="45"/>
      <c r="D2759" s="45"/>
      <c r="E2759" s="45"/>
      <c r="F2759" s="45"/>
      <c r="G2759" s="45"/>
      <c r="H2759" s="45"/>
      <c r="I2759" s="45"/>
    </row>
    <row r="2760" spans="1:9" x14ac:dyDescent="0.25">
      <c r="A2760" s="69"/>
      <c r="B2760" s="45"/>
      <c r="C2760" s="45"/>
      <c r="D2760" s="45"/>
      <c r="E2760" s="45"/>
      <c r="F2760" s="45"/>
      <c r="G2760" s="45"/>
      <c r="H2760" s="45"/>
      <c r="I2760" s="45"/>
    </row>
    <row r="2761" spans="1:9" x14ac:dyDescent="0.25">
      <c r="A2761" s="69"/>
      <c r="B2761" s="45"/>
      <c r="C2761" s="45"/>
      <c r="D2761" s="45"/>
      <c r="E2761" s="45"/>
      <c r="F2761" s="45"/>
      <c r="G2761" s="45"/>
      <c r="H2761" s="45"/>
      <c r="I2761" s="45"/>
    </row>
    <row r="2762" spans="1:9" x14ac:dyDescent="0.25">
      <c r="A2762" s="69"/>
      <c r="B2762" s="45"/>
      <c r="C2762" s="45"/>
      <c r="D2762" s="45"/>
      <c r="E2762" s="45"/>
      <c r="F2762" s="45"/>
      <c r="G2762" s="45"/>
      <c r="H2762" s="45"/>
      <c r="I2762" s="45"/>
    </row>
    <row r="2763" spans="1:9" x14ac:dyDescent="0.25">
      <c r="A2763" s="69"/>
      <c r="B2763" s="45"/>
      <c r="C2763" s="45"/>
      <c r="D2763" s="45"/>
      <c r="E2763" s="45"/>
      <c r="F2763" s="45"/>
      <c r="G2763" s="45"/>
      <c r="H2763" s="45"/>
      <c r="I2763" s="45"/>
    </row>
    <row r="2764" spans="1:9" x14ac:dyDescent="0.25">
      <c r="A2764" s="70"/>
      <c r="B2764" s="45"/>
      <c r="C2764" s="45"/>
      <c r="D2764" s="45"/>
      <c r="E2764" s="45"/>
      <c r="F2764" s="45"/>
      <c r="G2764" s="45"/>
      <c r="H2764" s="45"/>
      <c r="I2764" s="45"/>
    </row>
    <row r="2765" spans="1:9" x14ac:dyDescent="0.25">
      <c r="A2765" s="69"/>
      <c r="B2765" s="45"/>
      <c r="C2765" s="45"/>
      <c r="D2765" s="45"/>
      <c r="E2765" s="45"/>
      <c r="F2765" s="45"/>
      <c r="G2765" s="45"/>
      <c r="H2765" s="45"/>
      <c r="I2765" s="45"/>
    </row>
    <row r="2766" spans="1:9" x14ac:dyDescent="0.25">
      <c r="A2766" s="69"/>
      <c r="B2766" s="45"/>
      <c r="C2766" s="45"/>
      <c r="D2766" s="45"/>
      <c r="E2766" s="45"/>
      <c r="F2766" s="45"/>
      <c r="G2766" s="45"/>
      <c r="H2766" s="45"/>
      <c r="I2766" s="45"/>
    </row>
    <row r="2767" spans="1:9" x14ac:dyDescent="0.25">
      <c r="A2767" s="69"/>
      <c r="B2767" s="45"/>
      <c r="C2767" s="45"/>
      <c r="D2767" s="45"/>
      <c r="E2767" s="45"/>
      <c r="F2767" s="45"/>
      <c r="G2767" s="45"/>
      <c r="H2767" s="45"/>
      <c r="I2767" s="45"/>
    </row>
    <row r="2768" spans="1:9" x14ac:dyDescent="0.25">
      <c r="A2768" s="69"/>
      <c r="B2768" s="45"/>
      <c r="C2768" s="45"/>
      <c r="D2768" s="45"/>
      <c r="E2768" s="45"/>
      <c r="F2768" s="45"/>
      <c r="G2768" s="45"/>
      <c r="H2768" s="45"/>
      <c r="I2768" s="45"/>
    </row>
    <row r="2769" spans="1:9" x14ac:dyDescent="0.25">
      <c r="A2769" s="69"/>
      <c r="B2769" s="45"/>
      <c r="C2769" s="45"/>
      <c r="D2769" s="45"/>
      <c r="E2769" s="45"/>
      <c r="F2769" s="45"/>
      <c r="G2769" s="45"/>
      <c r="H2769" s="45"/>
      <c r="I2769" s="45"/>
    </row>
    <row r="2770" spans="1:9" x14ac:dyDescent="0.25">
      <c r="A2770" s="69"/>
      <c r="B2770" s="45"/>
      <c r="C2770" s="45"/>
      <c r="D2770" s="45"/>
      <c r="E2770" s="45"/>
      <c r="F2770" s="45"/>
      <c r="G2770" s="45"/>
      <c r="H2770" s="45"/>
      <c r="I2770" s="45"/>
    </row>
    <row r="2771" spans="1:9" x14ac:dyDescent="0.25">
      <c r="A2771" s="69"/>
      <c r="B2771" s="45"/>
      <c r="C2771" s="45"/>
      <c r="D2771" s="45"/>
      <c r="E2771" s="45"/>
      <c r="F2771" s="45"/>
      <c r="G2771" s="45"/>
      <c r="H2771" s="45"/>
      <c r="I2771" s="45"/>
    </row>
    <row r="2772" spans="1:9" x14ac:dyDescent="0.25">
      <c r="A2772" s="69"/>
      <c r="B2772" s="45"/>
      <c r="C2772" s="45"/>
      <c r="D2772" s="45"/>
      <c r="E2772" s="45"/>
      <c r="F2772" s="45"/>
      <c r="G2772" s="45"/>
      <c r="H2772" s="45"/>
      <c r="I2772" s="45"/>
    </row>
    <row r="2773" spans="1:9" x14ac:dyDescent="0.25">
      <c r="A2773" s="69"/>
      <c r="B2773" s="45"/>
      <c r="C2773" s="45"/>
      <c r="D2773" s="45"/>
      <c r="E2773" s="45"/>
      <c r="F2773" s="45"/>
      <c r="G2773" s="45"/>
      <c r="H2773" s="45"/>
      <c r="I2773" s="45"/>
    </row>
    <row r="2774" spans="1:9" x14ac:dyDescent="0.25">
      <c r="A2774" s="69"/>
      <c r="B2774" s="45"/>
      <c r="C2774" s="45"/>
      <c r="D2774" s="45"/>
      <c r="E2774" s="45"/>
      <c r="F2774" s="45"/>
      <c r="G2774" s="45"/>
      <c r="H2774" s="45"/>
      <c r="I2774" s="45"/>
    </row>
    <row r="2775" spans="1:9" x14ac:dyDescent="0.25">
      <c r="A2775" s="69"/>
      <c r="B2775" s="45"/>
      <c r="C2775" s="45"/>
      <c r="D2775" s="45"/>
      <c r="E2775" s="45"/>
      <c r="F2775" s="45"/>
      <c r="G2775" s="45"/>
      <c r="H2775" s="45"/>
      <c r="I2775" s="45"/>
    </row>
    <row r="2776" spans="1:9" x14ac:dyDescent="0.25">
      <c r="A2776" s="69"/>
      <c r="B2776" s="45"/>
      <c r="C2776" s="45"/>
      <c r="D2776" s="45"/>
      <c r="E2776" s="45"/>
      <c r="F2776" s="45"/>
      <c r="G2776" s="45"/>
      <c r="H2776" s="45"/>
      <c r="I2776" s="45"/>
    </row>
    <row r="2777" spans="1:9" x14ac:dyDescent="0.25">
      <c r="A2777" s="69"/>
      <c r="B2777" s="45"/>
      <c r="C2777" s="45"/>
      <c r="D2777" s="45"/>
      <c r="E2777" s="45"/>
      <c r="F2777" s="45"/>
      <c r="G2777" s="45"/>
      <c r="H2777" s="45"/>
      <c r="I2777" s="45"/>
    </row>
    <row r="2778" spans="1:9" x14ac:dyDescent="0.25">
      <c r="A2778" s="69"/>
      <c r="B2778" s="45"/>
      <c r="C2778" s="45"/>
      <c r="D2778" s="45"/>
      <c r="E2778" s="45"/>
      <c r="F2778" s="45"/>
      <c r="G2778" s="45"/>
      <c r="H2778" s="45"/>
      <c r="I2778" s="45"/>
    </row>
    <row r="2779" spans="1:9" x14ac:dyDescent="0.25">
      <c r="A2779" s="69"/>
      <c r="B2779" s="45"/>
      <c r="C2779" s="45"/>
      <c r="D2779" s="45"/>
      <c r="E2779" s="45"/>
      <c r="F2779" s="45"/>
      <c r="G2779" s="45"/>
      <c r="H2779" s="45"/>
      <c r="I2779" s="45"/>
    </row>
    <row r="2780" spans="1:9" x14ac:dyDescent="0.25">
      <c r="A2780" s="69"/>
      <c r="B2780" s="45"/>
      <c r="C2780" s="45"/>
      <c r="D2780" s="45"/>
      <c r="E2780" s="45"/>
      <c r="F2780" s="45"/>
      <c r="G2780" s="45"/>
      <c r="H2780" s="45"/>
      <c r="I2780" s="45"/>
    </row>
    <row r="2781" spans="1:9" x14ac:dyDescent="0.25">
      <c r="A2781" s="69"/>
      <c r="B2781" s="45"/>
      <c r="C2781" s="45"/>
      <c r="D2781" s="45"/>
      <c r="E2781" s="45"/>
      <c r="F2781" s="45"/>
      <c r="G2781" s="45"/>
      <c r="H2781" s="45"/>
      <c r="I2781" s="45"/>
    </row>
    <row r="2782" spans="1:9" x14ac:dyDescent="0.25">
      <c r="A2782" s="70"/>
      <c r="B2782" s="45"/>
      <c r="C2782" s="45"/>
      <c r="D2782" s="45"/>
      <c r="E2782" s="45"/>
      <c r="F2782" s="45"/>
      <c r="G2782" s="45"/>
      <c r="H2782" s="45"/>
      <c r="I2782" s="45"/>
    </row>
    <row r="2783" spans="1:9" x14ac:dyDescent="0.25">
      <c r="A2783" s="69"/>
      <c r="B2783" s="45"/>
      <c r="C2783" s="45"/>
      <c r="D2783" s="45"/>
      <c r="E2783" s="45"/>
      <c r="F2783" s="45"/>
      <c r="G2783" s="45"/>
      <c r="H2783" s="45"/>
      <c r="I2783" s="45"/>
    </row>
    <row r="2784" spans="1:9" x14ac:dyDescent="0.25">
      <c r="A2784" s="69"/>
      <c r="B2784" s="45"/>
      <c r="C2784" s="45"/>
      <c r="D2784" s="45"/>
      <c r="E2784" s="45"/>
      <c r="F2784" s="45"/>
      <c r="G2784" s="45"/>
      <c r="H2784" s="45"/>
      <c r="I2784" s="45"/>
    </row>
    <row r="2785" spans="1:9" x14ac:dyDescent="0.25">
      <c r="A2785" s="69"/>
      <c r="B2785" s="45"/>
      <c r="C2785" s="45"/>
      <c r="D2785" s="45"/>
      <c r="E2785" s="45"/>
      <c r="F2785" s="45"/>
      <c r="G2785" s="45"/>
      <c r="H2785" s="45"/>
      <c r="I2785" s="45"/>
    </row>
    <row r="2786" spans="1:9" x14ac:dyDescent="0.25">
      <c r="A2786" s="69"/>
      <c r="B2786" s="45"/>
      <c r="C2786" s="45"/>
      <c r="D2786" s="45"/>
      <c r="E2786" s="45"/>
      <c r="F2786" s="45"/>
      <c r="G2786" s="45"/>
      <c r="H2786" s="45"/>
      <c r="I2786" s="45"/>
    </row>
    <row r="2787" spans="1:9" x14ac:dyDescent="0.25">
      <c r="A2787" s="69"/>
      <c r="B2787" s="45"/>
      <c r="C2787" s="45"/>
      <c r="D2787" s="45"/>
      <c r="E2787" s="45"/>
      <c r="F2787" s="45"/>
      <c r="G2787" s="45"/>
      <c r="H2787" s="45"/>
      <c r="I2787" s="45"/>
    </row>
    <row r="2788" spans="1:9" x14ac:dyDescent="0.25">
      <c r="A2788" s="69"/>
      <c r="B2788" s="45"/>
      <c r="C2788" s="45"/>
      <c r="D2788" s="45"/>
      <c r="E2788" s="45"/>
      <c r="F2788" s="45"/>
      <c r="G2788" s="45"/>
      <c r="H2788" s="45"/>
      <c r="I2788" s="45"/>
    </row>
    <row r="2789" spans="1:9" x14ac:dyDescent="0.25">
      <c r="A2789" s="69"/>
      <c r="B2789" s="45"/>
      <c r="C2789" s="45"/>
      <c r="D2789" s="45"/>
      <c r="E2789" s="45"/>
      <c r="F2789" s="45"/>
      <c r="G2789" s="45"/>
      <c r="H2789" s="45"/>
      <c r="I2789" s="45"/>
    </row>
    <row r="2790" spans="1:9" x14ac:dyDescent="0.25">
      <c r="A2790" s="69"/>
      <c r="B2790" s="45"/>
      <c r="C2790" s="45"/>
      <c r="D2790" s="45"/>
      <c r="E2790" s="45"/>
      <c r="F2790" s="45"/>
      <c r="G2790" s="45"/>
      <c r="H2790" s="45"/>
      <c r="I2790" s="45"/>
    </row>
    <row r="2791" spans="1:9" x14ac:dyDescent="0.25">
      <c r="A2791" s="69"/>
      <c r="B2791" s="45"/>
      <c r="C2791" s="45"/>
      <c r="D2791" s="45"/>
      <c r="E2791" s="45"/>
      <c r="F2791" s="45"/>
      <c r="G2791" s="45"/>
      <c r="H2791" s="45"/>
      <c r="I2791" s="45"/>
    </row>
    <row r="2792" spans="1:9" x14ac:dyDescent="0.25">
      <c r="A2792" s="69"/>
      <c r="B2792" s="45"/>
      <c r="C2792" s="45"/>
      <c r="D2792" s="45"/>
      <c r="E2792" s="45"/>
      <c r="F2792" s="45"/>
      <c r="G2792" s="45"/>
      <c r="H2792" s="45"/>
      <c r="I2792" s="45"/>
    </row>
    <row r="2793" spans="1:9" x14ac:dyDescent="0.25">
      <c r="A2793" s="69"/>
      <c r="B2793" s="45"/>
      <c r="C2793" s="45"/>
      <c r="D2793" s="45"/>
      <c r="E2793" s="45"/>
      <c r="F2793" s="45"/>
      <c r="G2793" s="45"/>
      <c r="H2793" s="45"/>
      <c r="I2793" s="45"/>
    </row>
    <row r="2794" spans="1:9" x14ac:dyDescent="0.25">
      <c r="A2794" s="69"/>
      <c r="B2794" s="45"/>
      <c r="C2794" s="45"/>
      <c r="D2794" s="45"/>
      <c r="E2794" s="45"/>
      <c r="F2794" s="45"/>
      <c r="G2794" s="45"/>
      <c r="H2794" s="45"/>
      <c r="I2794" s="45"/>
    </row>
    <row r="2795" spans="1:9" x14ac:dyDescent="0.25">
      <c r="A2795" s="69"/>
      <c r="B2795" s="45"/>
      <c r="C2795" s="45"/>
      <c r="D2795" s="45"/>
      <c r="E2795" s="45"/>
      <c r="F2795" s="45"/>
      <c r="G2795" s="45"/>
      <c r="H2795" s="45"/>
      <c r="I2795" s="45"/>
    </row>
    <row r="2796" spans="1:9" x14ac:dyDescent="0.25">
      <c r="A2796" s="69"/>
      <c r="B2796" s="45"/>
      <c r="C2796" s="45"/>
      <c r="D2796" s="45"/>
      <c r="E2796" s="45"/>
      <c r="F2796" s="45"/>
      <c r="G2796" s="45"/>
      <c r="H2796" s="45"/>
      <c r="I2796" s="45"/>
    </row>
    <row r="2797" spans="1:9" x14ac:dyDescent="0.25">
      <c r="A2797" s="69"/>
      <c r="B2797" s="45"/>
      <c r="C2797" s="45"/>
      <c r="D2797" s="45"/>
      <c r="E2797" s="45"/>
      <c r="F2797" s="45"/>
      <c r="G2797" s="45"/>
      <c r="H2797" s="45"/>
      <c r="I2797" s="45"/>
    </row>
    <row r="2798" spans="1:9" x14ac:dyDescent="0.25">
      <c r="A2798" s="69"/>
      <c r="B2798" s="45"/>
      <c r="C2798" s="45"/>
      <c r="D2798" s="45"/>
      <c r="E2798" s="45"/>
      <c r="F2798" s="45"/>
      <c r="G2798" s="45"/>
      <c r="H2798" s="45"/>
      <c r="I2798" s="45"/>
    </row>
    <row r="2799" spans="1:9" x14ac:dyDescent="0.25">
      <c r="A2799" s="69"/>
      <c r="B2799" s="45"/>
      <c r="C2799" s="45"/>
      <c r="D2799" s="45"/>
      <c r="E2799" s="45"/>
      <c r="F2799" s="45"/>
      <c r="G2799" s="45"/>
      <c r="H2799" s="45"/>
      <c r="I2799" s="45"/>
    </row>
    <row r="2800" spans="1:9" x14ac:dyDescent="0.25">
      <c r="A2800" s="70"/>
      <c r="B2800" s="45"/>
      <c r="C2800" s="45"/>
      <c r="D2800" s="45"/>
      <c r="E2800" s="45"/>
      <c r="F2800" s="45"/>
      <c r="G2800" s="45"/>
      <c r="H2800" s="45"/>
      <c r="I2800" s="45"/>
    </row>
    <row r="2801" spans="1:9" x14ac:dyDescent="0.25">
      <c r="A2801" s="69"/>
      <c r="B2801" s="45"/>
      <c r="C2801" s="45"/>
      <c r="D2801" s="45"/>
      <c r="E2801" s="45"/>
      <c r="F2801" s="45"/>
      <c r="G2801" s="45"/>
      <c r="H2801" s="45"/>
      <c r="I2801" s="45"/>
    </row>
    <row r="2802" spans="1:9" x14ac:dyDescent="0.25">
      <c r="A2802" s="69"/>
      <c r="B2802" s="45"/>
      <c r="C2802" s="45"/>
      <c r="D2802" s="45"/>
      <c r="E2802" s="45"/>
      <c r="F2802" s="45"/>
      <c r="G2802" s="45"/>
      <c r="H2802" s="45"/>
      <c r="I2802" s="45"/>
    </row>
    <row r="2803" spans="1:9" x14ac:dyDescent="0.25">
      <c r="A2803" s="69"/>
      <c r="B2803" s="45"/>
      <c r="C2803" s="45"/>
      <c r="D2803" s="45"/>
      <c r="E2803" s="45"/>
      <c r="F2803" s="45"/>
      <c r="G2803" s="45"/>
      <c r="H2803" s="45"/>
      <c r="I2803" s="45"/>
    </row>
    <row r="2804" spans="1:9" x14ac:dyDescent="0.25">
      <c r="A2804" s="69"/>
      <c r="B2804" s="45"/>
      <c r="C2804" s="45"/>
      <c r="D2804" s="45"/>
      <c r="E2804" s="45"/>
      <c r="F2804" s="45"/>
      <c r="G2804" s="45"/>
      <c r="H2804" s="45"/>
      <c r="I2804" s="45"/>
    </row>
    <row r="2805" spans="1:9" x14ac:dyDescent="0.25">
      <c r="A2805" s="69"/>
      <c r="B2805" s="45"/>
      <c r="C2805" s="45"/>
      <c r="D2805" s="45"/>
      <c r="E2805" s="45"/>
      <c r="F2805" s="45"/>
      <c r="G2805" s="45"/>
      <c r="H2805" s="45"/>
      <c r="I2805" s="45"/>
    </row>
    <row r="2806" spans="1:9" x14ac:dyDescent="0.25">
      <c r="A2806" s="69"/>
      <c r="B2806" s="45"/>
      <c r="C2806" s="45"/>
      <c r="D2806" s="45"/>
      <c r="E2806" s="45"/>
      <c r="F2806" s="45"/>
      <c r="G2806" s="45"/>
      <c r="H2806" s="45"/>
      <c r="I2806" s="45"/>
    </row>
    <row r="2807" spans="1:9" x14ac:dyDescent="0.25">
      <c r="A2807" s="69"/>
      <c r="B2807" s="45"/>
      <c r="C2807" s="45"/>
      <c r="D2807" s="45"/>
      <c r="E2807" s="45"/>
      <c r="F2807" s="45"/>
      <c r="G2807" s="45"/>
      <c r="H2807" s="45"/>
      <c r="I2807" s="45"/>
    </row>
    <row r="2808" spans="1:9" x14ac:dyDescent="0.25">
      <c r="A2808" s="69"/>
      <c r="B2808" s="45"/>
      <c r="C2808" s="45"/>
      <c r="D2808" s="45"/>
      <c r="E2808" s="45"/>
      <c r="F2808" s="45"/>
      <c r="G2808" s="45"/>
      <c r="H2808" s="45"/>
      <c r="I2808" s="45"/>
    </row>
    <row r="2809" spans="1:9" x14ac:dyDescent="0.25">
      <c r="A2809" s="69"/>
      <c r="B2809" s="45"/>
      <c r="C2809" s="45"/>
      <c r="D2809" s="45"/>
      <c r="E2809" s="45"/>
      <c r="F2809" s="45"/>
      <c r="G2809" s="45"/>
      <c r="H2809" s="45"/>
      <c r="I2809" s="45"/>
    </row>
    <row r="2810" spans="1:9" x14ac:dyDescent="0.25">
      <c r="A2810" s="69"/>
      <c r="B2810" s="45"/>
      <c r="C2810" s="45"/>
      <c r="D2810" s="45"/>
      <c r="E2810" s="45"/>
      <c r="F2810" s="45"/>
      <c r="G2810" s="45"/>
      <c r="H2810" s="45"/>
      <c r="I2810" s="45"/>
    </row>
    <row r="2811" spans="1:9" x14ac:dyDescent="0.25">
      <c r="A2811" s="69"/>
      <c r="B2811" s="45"/>
      <c r="C2811" s="45"/>
      <c r="D2811" s="45"/>
      <c r="E2811" s="45"/>
      <c r="F2811" s="45"/>
      <c r="G2811" s="45"/>
      <c r="H2811" s="45"/>
      <c r="I2811" s="45"/>
    </row>
    <row r="2812" spans="1:9" x14ac:dyDescent="0.25">
      <c r="A2812" s="69"/>
      <c r="B2812" s="45"/>
      <c r="C2812" s="45"/>
      <c r="D2812" s="45"/>
      <c r="E2812" s="45"/>
      <c r="F2812" s="45"/>
      <c r="G2812" s="45"/>
      <c r="H2812" s="45"/>
      <c r="I2812" s="45"/>
    </row>
    <row r="2813" spans="1:9" x14ac:dyDescent="0.25">
      <c r="A2813" s="69"/>
      <c r="B2813" s="45"/>
      <c r="C2813" s="45"/>
      <c r="D2813" s="45"/>
      <c r="E2813" s="45"/>
      <c r="F2813" s="45"/>
      <c r="G2813" s="45"/>
      <c r="H2813" s="45"/>
      <c r="I2813" s="45"/>
    </row>
    <row r="2814" spans="1:9" x14ac:dyDescent="0.25">
      <c r="A2814" s="69"/>
      <c r="B2814" s="45"/>
      <c r="C2814" s="45"/>
      <c r="D2814" s="45"/>
      <c r="E2814" s="45"/>
      <c r="F2814" s="45"/>
      <c r="G2814" s="45"/>
      <c r="H2814" s="45"/>
      <c r="I2814" s="45"/>
    </row>
    <row r="2815" spans="1:9" x14ac:dyDescent="0.25">
      <c r="A2815" s="69"/>
      <c r="B2815" s="45"/>
      <c r="C2815" s="45"/>
      <c r="D2815" s="45"/>
      <c r="E2815" s="45"/>
      <c r="F2815" s="45"/>
      <c r="G2815" s="45"/>
      <c r="H2815" s="45"/>
      <c r="I2815" s="45"/>
    </row>
    <row r="2816" spans="1:9" x14ac:dyDescent="0.25">
      <c r="A2816" s="69"/>
      <c r="B2816" s="45"/>
      <c r="C2816" s="45"/>
      <c r="D2816" s="45"/>
      <c r="E2816" s="45"/>
      <c r="F2816" s="45"/>
      <c r="G2816" s="45"/>
      <c r="H2816" s="45"/>
      <c r="I2816" s="45"/>
    </row>
    <row r="2817" spans="1:9" x14ac:dyDescent="0.25">
      <c r="A2817" s="69"/>
      <c r="B2817" s="45"/>
      <c r="C2817" s="45"/>
      <c r="D2817" s="45"/>
      <c r="E2817" s="45"/>
      <c r="F2817" s="45"/>
      <c r="G2817" s="45"/>
      <c r="H2817" s="45"/>
      <c r="I2817" s="45"/>
    </row>
    <row r="2818" spans="1:9" x14ac:dyDescent="0.25">
      <c r="A2818" s="70"/>
      <c r="B2818" s="45"/>
      <c r="C2818" s="45"/>
      <c r="D2818" s="45"/>
      <c r="E2818" s="45"/>
      <c r="F2818" s="45"/>
      <c r="G2818" s="45"/>
      <c r="H2818" s="45"/>
      <c r="I2818" s="45"/>
    </row>
    <row r="2819" spans="1:9" x14ac:dyDescent="0.25">
      <c r="A2819" s="69"/>
      <c r="B2819" s="45"/>
      <c r="C2819" s="45"/>
      <c r="D2819" s="45"/>
      <c r="E2819" s="45"/>
      <c r="F2819" s="45"/>
      <c r="G2819" s="45"/>
      <c r="H2819" s="45"/>
      <c r="I2819" s="45"/>
    </row>
    <row r="2820" spans="1:9" x14ac:dyDescent="0.25">
      <c r="A2820" s="69"/>
      <c r="B2820" s="45"/>
      <c r="C2820" s="45"/>
      <c r="D2820" s="45"/>
      <c r="E2820" s="45"/>
      <c r="F2820" s="45"/>
      <c r="G2820" s="45"/>
      <c r="H2820" s="45"/>
      <c r="I2820" s="45"/>
    </row>
    <row r="2821" spans="1:9" x14ac:dyDescent="0.25">
      <c r="A2821" s="69"/>
      <c r="B2821" s="45"/>
      <c r="C2821" s="45"/>
      <c r="D2821" s="45"/>
      <c r="E2821" s="45"/>
      <c r="F2821" s="45"/>
      <c r="G2821" s="45"/>
      <c r="H2821" s="45"/>
      <c r="I2821" s="45"/>
    </row>
    <row r="2822" spans="1:9" x14ac:dyDescent="0.25">
      <c r="A2822" s="69"/>
      <c r="B2822" s="45"/>
      <c r="C2822" s="45"/>
      <c r="D2822" s="45"/>
      <c r="E2822" s="45"/>
      <c r="F2822" s="45"/>
      <c r="G2822" s="45"/>
      <c r="H2822" s="45"/>
      <c r="I2822" s="45"/>
    </row>
    <row r="2823" spans="1:9" x14ac:dyDescent="0.25">
      <c r="A2823" s="69"/>
      <c r="B2823" s="45"/>
      <c r="C2823" s="45"/>
      <c r="D2823" s="45"/>
      <c r="E2823" s="45"/>
      <c r="F2823" s="45"/>
      <c r="G2823" s="45"/>
      <c r="H2823" s="45"/>
      <c r="I2823" s="45"/>
    </row>
    <row r="2824" spans="1:9" x14ac:dyDescent="0.25">
      <c r="A2824" s="69"/>
      <c r="B2824" s="45"/>
      <c r="C2824" s="45"/>
      <c r="D2824" s="45"/>
      <c r="E2824" s="45"/>
      <c r="F2824" s="45"/>
      <c r="G2824" s="45"/>
      <c r="H2824" s="45"/>
      <c r="I2824" s="45"/>
    </row>
    <row r="2825" spans="1:9" x14ac:dyDescent="0.25">
      <c r="A2825" s="69"/>
      <c r="B2825" s="45"/>
      <c r="C2825" s="45"/>
      <c r="D2825" s="45"/>
      <c r="E2825" s="45"/>
      <c r="F2825" s="45"/>
      <c r="G2825" s="45"/>
      <c r="H2825" s="45"/>
      <c r="I2825" s="45"/>
    </row>
    <row r="2826" spans="1:9" x14ac:dyDescent="0.25">
      <c r="A2826" s="69"/>
      <c r="B2826" s="45"/>
      <c r="C2826" s="45"/>
      <c r="D2826" s="45"/>
      <c r="E2826" s="45"/>
      <c r="F2826" s="45"/>
      <c r="G2826" s="45"/>
      <c r="H2826" s="45"/>
      <c r="I2826" s="45"/>
    </row>
    <row r="2827" spans="1:9" x14ac:dyDescent="0.25">
      <c r="A2827" s="69"/>
      <c r="B2827" s="45"/>
      <c r="C2827" s="45"/>
      <c r="D2827" s="45"/>
      <c r="E2827" s="45"/>
      <c r="F2827" s="45"/>
      <c r="G2827" s="45"/>
      <c r="H2827" s="45"/>
      <c r="I2827" s="45"/>
    </row>
    <row r="2828" spans="1:9" x14ac:dyDescent="0.25">
      <c r="A2828" s="69"/>
      <c r="B2828" s="45"/>
      <c r="C2828" s="45"/>
      <c r="D2828" s="45"/>
      <c r="E2828" s="45"/>
      <c r="F2828" s="45"/>
      <c r="G2828" s="45"/>
      <c r="H2828" s="45"/>
      <c r="I2828" s="45"/>
    </row>
    <row r="2829" spans="1:9" x14ac:dyDescent="0.25">
      <c r="A2829" s="69"/>
      <c r="B2829" s="45"/>
      <c r="C2829" s="45"/>
      <c r="D2829" s="45"/>
      <c r="E2829" s="45"/>
      <c r="F2829" s="45"/>
      <c r="G2829" s="45"/>
      <c r="H2829" s="45"/>
      <c r="I2829" s="45"/>
    </row>
    <row r="2830" spans="1:9" x14ac:dyDescent="0.25">
      <c r="A2830" s="69"/>
      <c r="B2830" s="45"/>
      <c r="C2830" s="45"/>
      <c r="D2830" s="45"/>
      <c r="E2830" s="45"/>
      <c r="F2830" s="45"/>
      <c r="G2830" s="45"/>
      <c r="H2830" s="45"/>
      <c r="I2830" s="45"/>
    </row>
    <row r="2831" spans="1:9" x14ac:dyDescent="0.25">
      <c r="A2831" s="69"/>
      <c r="B2831" s="45"/>
      <c r="C2831" s="45"/>
      <c r="D2831" s="45"/>
      <c r="E2831" s="45"/>
      <c r="F2831" s="45"/>
      <c r="G2831" s="45"/>
      <c r="H2831" s="45"/>
      <c r="I2831" s="45"/>
    </row>
    <row r="2832" spans="1:9" x14ac:dyDescent="0.25">
      <c r="A2832" s="69"/>
      <c r="B2832" s="45"/>
      <c r="C2832" s="45"/>
      <c r="D2832" s="45"/>
      <c r="E2832" s="45"/>
      <c r="F2832" s="45"/>
      <c r="G2832" s="45"/>
      <c r="H2832" s="45"/>
      <c r="I2832" s="45"/>
    </row>
    <row r="2833" spans="1:9" x14ac:dyDescent="0.25">
      <c r="A2833" s="69"/>
      <c r="B2833" s="45"/>
      <c r="C2833" s="45"/>
      <c r="D2833" s="45"/>
      <c r="E2833" s="45"/>
      <c r="F2833" s="45"/>
      <c r="G2833" s="45"/>
      <c r="H2833" s="45"/>
      <c r="I2833" s="45"/>
    </row>
    <row r="2834" spans="1:9" x14ac:dyDescent="0.25">
      <c r="A2834" s="69"/>
      <c r="B2834" s="45"/>
      <c r="C2834" s="45"/>
      <c r="D2834" s="45"/>
      <c r="E2834" s="45"/>
      <c r="F2834" s="45"/>
      <c r="G2834" s="45"/>
      <c r="H2834" s="45"/>
      <c r="I2834" s="45"/>
    </row>
    <row r="2835" spans="1:9" x14ac:dyDescent="0.25">
      <c r="A2835" s="69"/>
      <c r="B2835" s="45"/>
      <c r="C2835" s="45"/>
      <c r="D2835" s="45"/>
      <c r="E2835" s="45"/>
      <c r="F2835" s="45"/>
      <c r="G2835" s="45"/>
      <c r="H2835" s="45"/>
      <c r="I2835" s="45"/>
    </row>
    <row r="2836" spans="1:9" x14ac:dyDescent="0.25">
      <c r="A2836" s="70"/>
      <c r="B2836" s="45"/>
      <c r="C2836" s="45"/>
      <c r="D2836" s="45"/>
      <c r="E2836" s="45"/>
      <c r="F2836" s="45"/>
      <c r="G2836" s="45"/>
      <c r="H2836" s="45"/>
      <c r="I2836" s="45"/>
    </row>
    <row r="2837" spans="1:9" x14ac:dyDescent="0.25">
      <c r="A2837" s="69"/>
      <c r="B2837" s="45"/>
      <c r="C2837" s="45"/>
      <c r="D2837" s="45"/>
      <c r="E2837" s="45"/>
      <c r="F2837" s="45"/>
      <c r="G2837" s="45"/>
      <c r="H2837" s="45"/>
      <c r="I2837" s="45"/>
    </row>
    <row r="2838" spans="1:9" x14ac:dyDescent="0.25">
      <c r="A2838" s="69"/>
      <c r="B2838" s="45"/>
      <c r="C2838" s="45"/>
      <c r="D2838" s="45"/>
      <c r="E2838" s="45"/>
      <c r="F2838" s="45"/>
      <c r="G2838" s="45"/>
      <c r="H2838" s="45"/>
      <c r="I2838" s="45"/>
    </row>
    <row r="2839" spans="1:9" x14ac:dyDescent="0.25">
      <c r="A2839" s="69"/>
      <c r="B2839" s="45"/>
      <c r="C2839" s="45"/>
      <c r="D2839" s="45"/>
      <c r="E2839" s="45"/>
      <c r="F2839" s="45"/>
      <c r="G2839" s="45"/>
      <c r="H2839" s="45"/>
      <c r="I2839" s="45"/>
    </row>
    <row r="2840" spans="1:9" x14ac:dyDescent="0.25">
      <c r="A2840" s="69"/>
      <c r="B2840" s="45"/>
      <c r="C2840" s="45"/>
      <c r="D2840" s="45"/>
      <c r="E2840" s="45"/>
      <c r="F2840" s="45"/>
      <c r="G2840" s="45"/>
      <c r="H2840" s="45"/>
      <c r="I2840" s="45"/>
    </row>
    <row r="2841" spans="1:9" x14ac:dyDescent="0.25">
      <c r="A2841" s="69"/>
      <c r="B2841" s="45"/>
      <c r="C2841" s="45"/>
      <c r="D2841" s="45"/>
      <c r="E2841" s="45"/>
      <c r="F2841" s="45"/>
      <c r="G2841" s="45"/>
      <c r="H2841" s="45"/>
      <c r="I2841" s="45"/>
    </row>
    <row r="2842" spans="1:9" x14ac:dyDescent="0.25">
      <c r="A2842" s="69"/>
      <c r="B2842" s="45"/>
      <c r="C2842" s="45"/>
      <c r="D2842" s="45"/>
      <c r="E2842" s="45"/>
      <c r="F2842" s="45"/>
      <c r="G2842" s="45"/>
      <c r="H2842" s="45"/>
      <c r="I2842" s="45"/>
    </row>
    <row r="2843" spans="1:9" x14ac:dyDescent="0.25">
      <c r="A2843" s="69"/>
      <c r="B2843" s="45"/>
      <c r="C2843" s="45"/>
      <c r="D2843" s="45"/>
      <c r="E2843" s="45"/>
      <c r="F2843" s="45"/>
      <c r="G2843" s="45"/>
      <c r="H2843" s="45"/>
      <c r="I2843" s="45"/>
    </row>
    <row r="2844" spans="1:9" x14ac:dyDescent="0.25">
      <c r="A2844" s="69"/>
      <c r="B2844" s="45"/>
      <c r="C2844" s="45"/>
      <c r="D2844" s="45"/>
      <c r="E2844" s="45"/>
      <c r="F2844" s="45"/>
      <c r="G2844" s="45"/>
      <c r="H2844" s="45"/>
      <c r="I2844" s="45"/>
    </row>
    <row r="2845" spans="1:9" x14ac:dyDescent="0.25">
      <c r="A2845" s="69"/>
      <c r="B2845" s="45"/>
      <c r="C2845" s="45"/>
      <c r="D2845" s="45"/>
      <c r="E2845" s="45"/>
      <c r="F2845" s="45"/>
      <c r="G2845" s="45"/>
      <c r="H2845" s="45"/>
      <c r="I2845" s="45"/>
    </row>
    <row r="2846" spans="1:9" x14ac:dyDescent="0.25">
      <c r="A2846" s="69"/>
      <c r="B2846" s="45"/>
      <c r="C2846" s="45"/>
      <c r="D2846" s="45"/>
      <c r="E2846" s="45"/>
      <c r="F2846" s="45"/>
      <c r="G2846" s="45"/>
      <c r="H2846" s="45"/>
      <c r="I2846" s="45"/>
    </row>
    <row r="2847" spans="1:9" x14ac:dyDescent="0.25">
      <c r="A2847" s="69"/>
      <c r="B2847" s="45"/>
      <c r="C2847" s="45"/>
      <c r="D2847" s="45"/>
      <c r="E2847" s="45"/>
      <c r="F2847" s="45"/>
      <c r="G2847" s="45"/>
      <c r="H2847" s="45"/>
      <c r="I2847" s="45"/>
    </row>
    <row r="2848" spans="1:9" x14ac:dyDescent="0.25">
      <c r="A2848" s="69"/>
      <c r="B2848" s="45"/>
      <c r="C2848" s="45"/>
      <c r="D2848" s="45"/>
      <c r="E2848" s="45"/>
      <c r="F2848" s="45"/>
      <c r="G2848" s="45"/>
      <c r="H2848" s="45"/>
      <c r="I2848" s="45"/>
    </row>
    <row r="2849" spans="1:9" x14ac:dyDescent="0.25">
      <c r="A2849" s="69"/>
      <c r="B2849" s="45"/>
      <c r="C2849" s="45"/>
      <c r="D2849" s="45"/>
      <c r="E2849" s="45"/>
      <c r="F2849" s="45"/>
      <c r="G2849" s="45"/>
      <c r="H2849" s="45"/>
      <c r="I2849" s="45"/>
    </row>
    <row r="2850" spans="1:9" x14ac:dyDescent="0.25">
      <c r="A2850" s="69"/>
      <c r="B2850" s="45"/>
      <c r="C2850" s="45"/>
      <c r="D2850" s="45"/>
      <c r="E2850" s="45"/>
      <c r="F2850" s="45"/>
      <c r="G2850" s="45"/>
      <c r="H2850" s="45"/>
      <c r="I2850" s="45"/>
    </row>
    <row r="2851" spans="1:9" x14ac:dyDescent="0.25">
      <c r="A2851" s="69"/>
      <c r="B2851" s="45"/>
      <c r="C2851" s="45"/>
      <c r="D2851" s="45"/>
      <c r="E2851" s="45"/>
      <c r="F2851" s="45"/>
      <c r="G2851" s="45"/>
      <c r="H2851" s="45"/>
      <c r="I2851" s="45"/>
    </row>
    <row r="2852" spans="1:9" x14ac:dyDescent="0.25">
      <c r="A2852" s="69"/>
      <c r="B2852" s="45"/>
      <c r="C2852" s="45"/>
      <c r="D2852" s="45"/>
      <c r="E2852" s="45"/>
      <c r="F2852" s="45"/>
      <c r="G2852" s="45"/>
      <c r="H2852" s="45"/>
      <c r="I2852" s="45"/>
    </row>
    <row r="2853" spans="1:9" x14ac:dyDescent="0.25">
      <c r="A2853" s="69"/>
      <c r="B2853" s="45"/>
      <c r="C2853" s="45"/>
      <c r="D2853" s="45"/>
      <c r="E2853" s="45"/>
      <c r="F2853" s="45"/>
      <c r="G2853" s="45"/>
      <c r="H2853" s="45"/>
      <c r="I2853" s="45"/>
    </row>
    <row r="2854" spans="1:9" x14ac:dyDescent="0.25">
      <c r="A2854" s="70"/>
      <c r="B2854" s="45"/>
      <c r="C2854" s="45"/>
      <c r="D2854" s="45"/>
      <c r="E2854" s="45"/>
      <c r="F2854" s="45"/>
      <c r="G2854" s="45"/>
      <c r="H2854" s="45"/>
      <c r="I2854" s="45"/>
    </row>
    <row r="2855" spans="1:9" x14ac:dyDescent="0.25">
      <c r="A2855" s="69"/>
      <c r="B2855" s="45"/>
      <c r="C2855" s="45"/>
      <c r="D2855" s="45"/>
      <c r="E2855" s="45"/>
      <c r="F2855" s="45"/>
      <c r="G2855" s="45"/>
      <c r="H2855" s="45"/>
      <c r="I2855" s="45"/>
    </row>
    <row r="2856" spans="1:9" x14ac:dyDescent="0.25">
      <c r="A2856" s="69"/>
      <c r="B2856" s="45"/>
      <c r="C2856" s="45"/>
      <c r="D2856" s="45"/>
      <c r="E2856" s="45"/>
      <c r="F2856" s="45"/>
      <c r="G2856" s="45"/>
      <c r="H2856" s="45"/>
      <c r="I2856" s="45"/>
    </row>
    <row r="2857" spans="1:9" x14ac:dyDescent="0.25">
      <c r="A2857" s="69"/>
      <c r="B2857" s="45"/>
      <c r="C2857" s="45"/>
      <c r="D2857" s="45"/>
      <c r="E2857" s="45"/>
      <c r="F2857" s="45"/>
      <c r="G2857" s="45"/>
      <c r="H2857" s="45"/>
      <c r="I2857" s="45"/>
    </row>
    <row r="2858" spans="1:9" x14ac:dyDescent="0.25">
      <c r="A2858" s="69"/>
      <c r="B2858" s="45"/>
      <c r="C2858" s="45"/>
      <c r="D2858" s="45"/>
      <c r="E2858" s="45"/>
      <c r="F2858" s="45"/>
      <c r="G2858" s="45"/>
      <c r="H2858" s="45"/>
      <c r="I2858" s="45"/>
    </row>
    <row r="2859" spans="1:9" x14ac:dyDescent="0.25">
      <c r="A2859" s="69"/>
      <c r="B2859" s="45"/>
      <c r="C2859" s="45"/>
      <c r="D2859" s="45"/>
      <c r="E2859" s="45"/>
      <c r="F2859" s="45"/>
      <c r="G2859" s="45"/>
      <c r="H2859" s="45"/>
      <c r="I2859" s="45"/>
    </row>
    <row r="2860" spans="1:9" x14ac:dyDescent="0.25">
      <c r="A2860" s="69"/>
      <c r="B2860" s="45"/>
      <c r="C2860" s="45"/>
      <c r="D2860" s="45"/>
      <c r="E2860" s="45"/>
      <c r="F2860" s="45"/>
      <c r="G2860" s="45"/>
      <c r="H2860" s="45"/>
      <c r="I2860" s="45"/>
    </row>
    <row r="2861" spans="1:9" x14ac:dyDescent="0.25">
      <c r="A2861" s="69"/>
      <c r="B2861" s="45"/>
      <c r="C2861" s="45"/>
      <c r="D2861" s="45"/>
      <c r="E2861" s="45"/>
      <c r="F2861" s="45"/>
      <c r="G2861" s="45"/>
      <c r="H2861" s="45"/>
      <c r="I2861" s="45"/>
    </row>
    <row r="2862" spans="1:9" x14ac:dyDescent="0.25">
      <c r="A2862" s="69"/>
      <c r="B2862" s="45"/>
      <c r="C2862" s="45"/>
      <c r="D2862" s="45"/>
      <c r="E2862" s="45"/>
      <c r="F2862" s="45"/>
      <c r="G2862" s="45"/>
      <c r="H2862" s="45"/>
      <c r="I2862" s="45"/>
    </row>
    <row r="2863" spans="1:9" x14ac:dyDescent="0.25">
      <c r="A2863" s="69"/>
      <c r="B2863" s="45"/>
      <c r="C2863" s="45"/>
      <c r="D2863" s="45"/>
      <c r="E2863" s="45"/>
      <c r="F2863" s="45"/>
      <c r="G2863" s="45"/>
      <c r="H2863" s="45"/>
      <c r="I2863" s="45"/>
    </row>
    <row r="2864" spans="1:9" x14ac:dyDescent="0.25">
      <c r="A2864" s="69"/>
      <c r="B2864" s="45"/>
      <c r="C2864" s="45"/>
      <c r="D2864" s="45"/>
      <c r="E2864" s="45"/>
      <c r="F2864" s="45"/>
      <c r="G2864" s="45"/>
      <c r="H2864" s="45"/>
      <c r="I2864" s="45"/>
    </row>
    <row r="2865" spans="1:9" x14ac:dyDescent="0.25">
      <c r="A2865" s="69"/>
      <c r="B2865" s="45"/>
      <c r="C2865" s="45"/>
      <c r="D2865" s="45"/>
      <c r="E2865" s="45"/>
      <c r="F2865" s="45"/>
      <c r="G2865" s="45"/>
      <c r="H2865" s="45"/>
      <c r="I2865" s="45"/>
    </row>
    <row r="2866" spans="1:9" x14ac:dyDescent="0.25">
      <c r="A2866" s="69"/>
      <c r="B2866" s="45"/>
      <c r="C2866" s="45"/>
      <c r="D2866" s="45"/>
      <c r="E2866" s="45"/>
      <c r="F2866" s="45"/>
      <c r="G2866" s="45"/>
      <c r="H2866" s="45"/>
      <c r="I2866" s="45"/>
    </row>
    <row r="2867" spans="1:9" x14ac:dyDescent="0.25">
      <c r="A2867" s="69"/>
      <c r="B2867" s="45"/>
      <c r="C2867" s="45"/>
      <c r="D2867" s="45"/>
      <c r="E2867" s="45"/>
      <c r="F2867" s="45"/>
      <c r="G2867" s="45"/>
      <c r="H2867" s="45"/>
      <c r="I2867" s="45"/>
    </row>
    <row r="2868" spans="1:9" x14ac:dyDescent="0.25">
      <c r="A2868" s="69"/>
      <c r="B2868" s="45"/>
      <c r="C2868" s="45"/>
      <c r="D2868" s="45"/>
      <c r="E2868" s="45"/>
      <c r="F2868" s="45"/>
      <c r="G2868" s="45"/>
      <c r="H2868" s="45"/>
      <c r="I2868" s="45"/>
    </row>
    <row r="2869" spans="1:9" x14ac:dyDescent="0.25">
      <c r="A2869" s="69"/>
      <c r="B2869" s="45"/>
      <c r="C2869" s="45"/>
      <c r="D2869" s="45"/>
      <c r="E2869" s="45"/>
      <c r="F2869" s="45"/>
      <c r="G2869" s="45"/>
      <c r="H2869" s="45"/>
      <c r="I2869" s="45"/>
    </row>
    <row r="2870" spans="1:9" x14ac:dyDescent="0.25">
      <c r="A2870" s="69"/>
      <c r="B2870" s="45"/>
      <c r="C2870" s="45"/>
      <c r="D2870" s="45"/>
      <c r="E2870" s="45"/>
      <c r="F2870" s="45"/>
      <c r="G2870" s="45"/>
      <c r="H2870" s="45"/>
      <c r="I2870" s="45"/>
    </row>
    <row r="2871" spans="1:9" x14ac:dyDescent="0.25">
      <c r="A2871" s="69"/>
      <c r="B2871" s="45"/>
      <c r="C2871" s="45"/>
      <c r="D2871" s="45"/>
      <c r="E2871" s="45"/>
      <c r="F2871" s="45"/>
      <c r="G2871" s="45"/>
      <c r="H2871" s="45"/>
      <c r="I2871" s="45"/>
    </row>
    <row r="2872" spans="1:9" x14ac:dyDescent="0.25">
      <c r="A2872" s="70"/>
      <c r="B2872" s="45"/>
      <c r="C2872" s="45"/>
      <c r="D2872" s="45"/>
      <c r="E2872" s="45"/>
      <c r="F2872" s="45"/>
      <c r="G2872" s="45"/>
      <c r="H2872" s="45"/>
      <c r="I2872" s="45"/>
    </row>
    <row r="2873" spans="1:9" x14ac:dyDescent="0.25">
      <c r="A2873" s="69"/>
      <c r="B2873" s="45"/>
      <c r="C2873" s="45"/>
      <c r="D2873" s="45"/>
      <c r="E2873" s="45"/>
      <c r="F2873" s="45"/>
      <c r="G2873" s="45"/>
      <c r="H2873" s="45"/>
      <c r="I2873" s="45"/>
    </row>
    <row r="2874" spans="1:9" x14ac:dyDescent="0.25">
      <c r="A2874" s="69"/>
      <c r="B2874" s="45"/>
      <c r="C2874" s="45"/>
      <c r="D2874" s="45"/>
      <c r="E2874" s="45"/>
      <c r="F2874" s="45"/>
      <c r="G2874" s="45"/>
      <c r="H2874" s="45"/>
      <c r="I2874" s="45"/>
    </row>
    <row r="2875" spans="1:9" x14ac:dyDescent="0.25">
      <c r="A2875" s="69"/>
      <c r="B2875" s="45"/>
      <c r="C2875" s="45"/>
      <c r="D2875" s="45"/>
      <c r="E2875" s="45"/>
      <c r="F2875" s="45"/>
      <c r="G2875" s="45"/>
      <c r="H2875" s="45"/>
      <c r="I2875" s="45"/>
    </row>
    <row r="2876" spans="1:9" x14ac:dyDescent="0.25">
      <c r="A2876" s="69"/>
      <c r="B2876" s="45"/>
      <c r="C2876" s="45"/>
      <c r="D2876" s="45"/>
      <c r="E2876" s="45"/>
      <c r="F2876" s="45"/>
      <c r="G2876" s="45"/>
      <c r="H2876" s="45"/>
      <c r="I2876" s="45"/>
    </row>
    <row r="2877" spans="1:9" x14ac:dyDescent="0.25">
      <c r="A2877" s="69"/>
      <c r="B2877" s="45"/>
      <c r="C2877" s="45"/>
      <c r="D2877" s="45"/>
      <c r="E2877" s="45"/>
      <c r="F2877" s="45"/>
      <c r="G2877" s="45"/>
      <c r="H2877" s="45"/>
      <c r="I2877" s="45"/>
    </row>
    <row r="2878" spans="1:9" x14ac:dyDescent="0.25">
      <c r="A2878" s="69"/>
      <c r="B2878" s="45"/>
      <c r="C2878" s="45"/>
      <c r="D2878" s="45"/>
      <c r="E2878" s="45"/>
      <c r="F2878" s="45"/>
      <c r="G2878" s="45"/>
      <c r="H2878" s="45"/>
      <c r="I2878" s="45"/>
    </row>
    <row r="2879" spans="1:9" x14ac:dyDescent="0.25">
      <c r="A2879" s="69"/>
      <c r="B2879" s="45"/>
      <c r="C2879" s="45"/>
      <c r="D2879" s="45"/>
      <c r="E2879" s="45"/>
      <c r="F2879" s="45"/>
      <c r="G2879" s="45"/>
      <c r="H2879" s="45"/>
      <c r="I2879" s="45"/>
    </row>
    <row r="2880" spans="1:9" x14ac:dyDescent="0.25">
      <c r="A2880" s="69"/>
      <c r="B2880" s="45"/>
      <c r="C2880" s="45"/>
      <c r="D2880" s="45"/>
      <c r="E2880" s="45"/>
      <c r="F2880" s="45"/>
      <c r="G2880" s="45"/>
      <c r="H2880" s="45"/>
      <c r="I2880" s="45"/>
    </row>
    <row r="2881" spans="1:9" x14ac:dyDescent="0.25">
      <c r="A2881" s="69"/>
      <c r="B2881" s="45"/>
      <c r="C2881" s="45"/>
      <c r="D2881" s="45"/>
      <c r="E2881" s="45"/>
      <c r="F2881" s="45"/>
      <c r="G2881" s="45"/>
      <c r="H2881" s="45"/>
      <c r="I2881" s="45"/>
    </row>
    <row r="2882" spans="1:9" x14ac:dyDescent="0.25">
      <c r="A2882" s="69"/>
      <c r="B2882" s="45"/>
      <c r="C2882" s="45"/>
      <c r="D2882" s="45"/>
      <c r="E2882" s="45"/>
      <c r="F2882" s="45"/>
      <c r="G2882" s="45"/>
      <c r="H2882" s="45"/>
      <c r="I2882" s="45"/>
    </row>
    <row r="2883" spans="1:9" x14ac:dyDescent="0.25">
      <c r="A2883" s="69"/>
      <c r="B2883" s="45"/>
      <c r="C2883" s="45"/>
      <c r="D2883" s="45"/>
      <c r="E2883" s="45"/>
      <c r="F2883" s="45"/>
      <c r="G2883" s="45"/>
      <c r="H2883" s="45"/>
      <c r="I2883" s="45"/>
    </row>
    <row r="2884" spans="1:9" x14ac:dyDescent="0.25">
      <c r="A2884" s="69"/>
      <c r="B2884" s="45"/>
      <c r="C2884" s="45"/>
      <c r="D2884" s="45"/>
      <c r="E2884" s="45"/>
      <c r="F2884" s="45"/>
      <c r="G2884" s="45"/>
      <c r="H2884" s="45"/>
      <c r="I2884" s="45"/>
    </row>
    <row r="2885" spans="1:9" x14ac:dyDescent="0.25">
      <c r="A2885" s="69"/>
      <c r="B2885" s="45"/>
      <c r="C2885" s="45"/>
      <c r="D2885" s="45"/>
      <c r="E2885" s="45"/>
      <c r="F2885" s="45"/>
      <c r="G2885" s="45"/>
      <c r="H2885" s="45"/>
      <c r="I2885" s="45"/>
    </row>
    <row r="2886" spans="1:9" x14ac:dyDescent="0.25">
      <c r="A2886" s="69"/>
      <c r="B2886" s="45"/>
      <c r="C2886" s="45"/>
      <c r="D2886" s="45"/>
      <c r="E2886" s="45"/>
      <c r="F2886" s="45"/>
      <c r="G2886" s="45"/>
      <c r="H2886" s="45"/>
      <c r="I2886" s="45"/>
    </row>
    <row r="2887" spans="1:9" x14ac:dyDescent="0.25">
      <c r="A2887" s="69"/>
      <c r="B2887" s="45"/>
      <c r="C2887" s="45"/>
      <c r="D2887" s="45"/>
      <c r="E2887" s="45"/>
      <c r="F2887" s="45"/>
      <c r="G2887" s="45"/>
      <c r="H2887" s="45"/>
      <c r="I2887" s="45"/>
    </row>
    <row r="2888" spans="1:9" x14ac:dyDescent="0.25">
      <c r="A2888" s="69"/>
      <c r="B2888" s="45"/>
      <c r="C2888" s="45"/>
      <c r="D2888" s="45"/>
      <c r="E2888" s="45"/>
      <c r="F2888" s="45"/>
      <c r="G2888" s="45"/>
      <c r="H2888" s="45"/>
      <c r="I2888" s="45"/>
    </row>
    <row r="2889" spans="1:9" x14ac:dyDescent="0.25">
      <c r="A2889" s="69"/>
      <c r="B2889" s="45"/>
      <c r="C2889" s="45"/>
      <c r="D2889" s="45"/>
      <c r="E2889" s="45"/>
      <c r="F2889" s="45"/>
      <c r="G2889" s="45"/>
      <c r="H2889" s="45"/>
      <c r="I2889" s="45"/>
    </row>
    <row r="2890" spans="1:9" x14ac:dyDescent="0.25">
      <c r="A2890" s="70"/>
      <c r="B2890" s="45"/>
      <c r="C2890" s="45"/>
      <c r="D2890" s="45"/>
      <c r="E2890" s="45"/>
      <c r="F2890" s="45"/>
      <c r="G2890" s="45"/>
      <c r="H2890" s="45"/>
      <c r="I2890" s="45"/>
    </row>
    <row r="2891" spans="1:9" x14ac:dyDescent="0.25">
      <c r="A2891" s="69"/>
      <c r="B2891" s="45"/>
      <c r="C2891" s="45"/>
      <c r="D2891" s="45"/>
      <c r="E2891" s="45"/>
      <c r="F2891" s="45"/>
      <c r="G2891" s="45"/>
      <c r="H2891" s="45"/>
      <c r="I2891" s="45"/>
    </row>
    <row r="2892" spans="1:9" x14ac:dyDescent="0.25">
      <c r="A2892" s="69"/>
      <c r="B2892" s="45"/>
      <c r="C2892" s="45"/>
      <c r="D2892" s="45"/>
      <c r="E2892" s="45"/>
      <c r="F2892" s="45"/>
      <c r="G2892" s="45"/>
      <c r="H2892" s="45"/>
      <c r="I2892" s="45"/>
    </row>
    <row r="2893" spans="1:9" x14ac:dyDescent="0.25">
      <c r="A2893" s="69"/>
      <c r="B2893" s="45"/>
      <c r="C2893" s="45"/>
      <c r="D2893" s="45"/>
      <c r="E2893" s="45"/>
      <c r="F2893" s="45"/>
      <c r="G2893" s="45"/>
      <c r="H2893" s="45"/>
      <c r="I2893" s="45"/>
    </row>
    <row r="2894" spans="1:9" x14ac:dyDescent="0.25">
      <c r="A2894" s="69"/>
      <c r="B2894" s="45"/>
      <c r="C2894" s="45"/>
      <c r="D2894" s="45"/>
      <c r="E2894" s="45"/>
      <c r="F2894" s="45"/>
      <c r="G2894" s="45"/>
      <c r="H2894" s="45"/>
      <c r="I2894" s="45"/>
    </row>
    <row r="2895" spans="1:9" x14ac:dyDescent="0.25">
      <c r="A2895" s="69"/>
      <c r="B2895" s="45"/>
      <c r="C2895" s="45"/>
      <c r="D2895" s="45"/>
      <c r="E2895" s="45"/>
      <c r="F2895" s="45"/>
      <c r="G2895" s="45"/>
      <c r="H2895" s="45"/>
      <c r="I2895" s="45"/>
    </row>
    <row r="2896" spans="1:9" x14ac:dyDescent="0.25">
      <c r="A2896" s="69"/>
      <c r="B2896" s="45"/>
      <c r="C2896" s="45"/>
      <c r="D2896" s="45"/>
      <c r="E2896" s="45"/>
      <c r="F2896" s="45"/>
      <c r="G2896" s="45"/>
      <c r="H2896" s="45"/>
      <c r="I2896" s="45"/>
    </row>
    <row r="2897" spans="1:9" x14ac:dyDescent="0.25">
      <c r="A2897" s="69"/>
      <c r="B2897" s="45"/>
      <c r="C2897" s="45"/>
      <c r="D2897" s="45"/>
      <c r="E2897" s="45"/>
      <c r="F2897" s="45"/>
      <c r="G2897" s="45"/>
      <c r="H2897" s="45"/>
      <c r="I2897" s="45"/>
    </row>
    <row r="2898" spans="1:9" x14ac:dyDescent="0.25">
      <c r="A2898" s="69"/>
      <c r="B2898" s="45"/>
      <c r="C2898" s="45"/>
      <c r="D2898" s="45"/>
      <c r="E2898" s="45"/>
      <c r="F2898" s="45"/>
      <c r="G2898" s="45"/>
      <c r="H2898" s="45"/>
      <c r="I2898" s="45"/>
    </row>
    <row r="2899" spans="1:9" x14ac:dyDescent="0.25">
      <c r="A2899" s="69"/>
      <c r="B2899" s="45"/>
      <c r="C2899" s="45"/>
      <c r="D2899" s="45"/>
      <c r="E2899" s="45"/>
      <c r="F2899" s="45"/>
      <c r="G2899" s="45"/>
      <c r="H2899" s="45"/>
      <c r="I2899" s="45"/>
    </row>
    <row r="2900" spans="1:9" x14ac:dyDescent="0.25">
      <c r="A2900" s="69"/>
      <c r="B2900" s="45"/>
      <c r="C2900" s="45"/>
      <c r="D2900" s="45"/>
      <c r="E2900" s="45"/>
      <c r="F2900" s="45"/>
      <c r="G2900" s="45"/>
      <c r="H2900" s="45"/>
      <c r="I2900" s="45"/>
    </row>
    <row r="2901" spans="1:9" x14ac:dyDescent="0.25">
      <c r="A2901" s="69"/>
      <c r="B2901" s="45"/>
      <c r="C2901" s="45"/>
      <c r="D2901" s="45"/>
      <c r="E2901" s="45"/>
      <c r="F2901" s="45"/>
      <c r="G2901" s="45"/>
      <c r="H2901" s="45"/>
      <c r="I2901" s="45"/>
    </row>
    <row r="2902" spans="1:9" x14ac:dyDescent="0.25">
      <c r="A2902" s="69"/>
      <c r="B2902" s="45"/>
      <c r="C2902" s="45"/>
      <c r="D2902" s="45"/>
      <c r="E2902" s="45"/>
      <c r="F2902" s="45"/>
      <c r="G2902" s="45"/>
      <c r="H2902" s="45"/>
      <c r="I2902" s="45"/>
    </row>
    <row r="2903" spans="1:9" x14ac:dyDescent="0.25">
      <c r="A2903" s="69"/>
      <c r="B2903" s="45"/>
      <c r="C2903" s="45"/>
      <c r="D2903" s="45"/>
      <c r="E2903" s="45"/>
      <c r="F2903" s="45"/>
      <c r="G2903" s="45"/>
      <c r="H2903" s="45"/>
      <c r="I2903" s="45"/>
    </row>
    <row r="2904" spans="1:9" x14ac:dyDescent="0.25">
      <c r="A2904" s="69"/>
      <c r="B2904" s="45"/>
      <c r="C2904" s="45"/>
      <c r="D2904" s="45"/>
      <c r="E2904" s="45"/>
      <c r="F2904" s="45"/>
      <c r="G2904" s="45"/>
      <c r="H2904" s="45"/>
      <c r="I2904" s="45"/>
    </row>
    <row r="2905" spans="1:9" x14ac:dyDescent="0.25">
      <c r="A2905" s="69"/>
      <c r="B2905" s="45"/>
      <c r="C2905" s="45"/>
      <c r="D2905" s="45"/>
      <c r="E2905" s="45"/>
      <c r="F2905" s="45"/>
      <c r="G2905" s="45"/>
      <c r="H2905" s="45"/>
      <c r="I2905" s="45"/>
    </row>
    <row r="2906" spans="1:9" x14ac:dyDescent="0.25">
      <c r="A2906" s="69"/>
      <c r="B2906" s="45"/>
      <c r="C2906" s="45"/>
      <c r="D2906" s="45"/>
      <c r="E2906" s="45"/>
      <c r="F2906" s="45"/>
      <c r="G2906" s="45"/>
      <c r="H2906" s="45"/>
      <c r="I2906" s="45"/>
    </row>
    <row r="2907" spans="1:9" x14ac:dyDescent="0.25">
      <c r="A2907" s="69"/>
      <c r="B2907" s="45"/>
      <c r="C2907" s="45"/>
      <c r="D2907" s="45"/>
      <c r="E2907" s="45"/>
      <c r="F2907" s="45"/>
      <c r="G2907" s="45"/>
      <c r="H2907" s="45"/>
      <c r="I2907" s="45"/>
    </row>
    <row r="2908" spans="1:9" x14ac:dyDescent="0.25">
      <c r="A2908" s="70"/>
      <c r="B2908" s="45"/>
      <c r="C2908" s="45"/>
      <c r="D2908" s="45"/>
      <c r="E2908" s="45"/>
      <c r="F2908" s="45"/>
      <c r="G2908" s="45"/>
      <c r="H2908" s="45"/>
      <c r="I2908" s="45"/>
    </row>
    <row r="2909" spans="1:9" x14ac:dyDescent="0.25">
      <c r="A2909" s="69"/>
      <c r="B2909" s="45"/>
      <c r="C2909" s="45"/>
      <c r="D2909" s="45"/>
      <c r="E2909" s="45"/>
      <c r="F2909" s="45"/>
      <c r="G2909" s="45"/>
      <c r="H2909" s="45"/>
      <c r="I2909" s="45"/>
    </row>
    <row r="2910" spans="1:9" x14ac:dyDescent="0.25">
      <c r="A2910" s="69"/>
      <c r="B2910" s="45"/>
      <c r="C2910" s="45"/>
      <c r="D2910" s="45"/>
      <c r="E2910" s="45"/>
      <c r="F2910" s="45"/>
      <c r="G2910" s="45"/>
      <c r="H2910" s="45"/>
      <c r="I2910" s="45"/>
    </row>
    <row r="2911" spans="1:9" x14ac:dyDescent="0.25">
      <c r="A2911" s="69"/>
      <c r="B2911" s="45"/>
      <c r="C2911" s="45"/>
      <c r="D2911" s="45"/>
      <c r="E2911" s="45"/>
      <c r="F2911" s="45"/>
      <c r="G2911" s="45"/>
      <c r="H2911" s="45"/>
      <c r="I2911" s="45"/>
    </row>
    <row r="2912" spans="1:9" x14ac:dyDescent="0.25">
      <c r="A2912" s="69"/>
      <c r="B2912" s="45"/>
      <c r="C2912" s="45"/>
      <c r="D2912" s="45"/>
      <c r="E2912" s="45"/>
      <c r="F2912" s="45"/>
      <c r="G2912" s="45"/>
      <c r="H2912" s="45"/>
      <c r="I2912" s="45"/>
    </row>
    <row r="2913" spans="1:9" x14ac:dyDescent="0.25">
      <c r="A2913" s="69"/>
      <c r="B2913" s="45"/>
      <c r="C2913" s="45"/>
      <c r="D2913" s="45"/>
      <c r="E2913" s="45"/>
      <c r="F2913" s="45"/>
      <c r="G2913" s="45"/>
      <c r="H2913" s="45"/>
      <c r="I2913" s="45"/>
    </row>
    <row r="2914" spans="1:9" x14ac:dyDescent="0.25">
      <c r="A2914" s="69"/>
      <c r="B2914" s="45"/>
      <c r="C2914" s="45"/>
      <c r="D2914" s="45"/>
      <c r="E2914" s="45"/>
      <c r="F2914" s="45"/>
      <c r="G2914" s="45"/>
      <c r="H2914" s="45"/>
      <c r="I2914" s="45"/>
    </row>
    <row r="2915" spans="1:9" x14ac:dyDescent="0.25">
      <c r="A2915" s="69"/>
      <c r="B2915" s="45"/>
      <c r="C2915" s="45"/>
      <c r="D2915" s="45"/>
      <c r="E2915" s="45"/>
      <c r="F2915" s="45"/>
      <c r="G2915" s="45"/>
      <c r="H2915" s="45"/>
      <c r="I2915" s="45"/>
    </row>
    <row r="2916" spans="1:9" x14ac:dyDescent="0.25">
      <c r="A2916" s="69"/>
      <c r="B2916" s="45"/>
      <c r="C2916" s="45"/>
      <c r="D2916" s="45"/>
      <c r="E2916" s="45"/>
      <c r="F2916" s="45"/>
      <c r="G2916" s="45"/>
      <c r="H2916" s="45"/>
      <c r="I2916" s="45"/>
    </row>
    <row r="2917" spans="1:9" x14ac:dyDescent="0.25">
      <c r="A2917" s="69"/>
      <c r="B2917" s="45"/>
      <c r="C2917" s="45"/>
      <c r="D2917" s="45"/>
      <c r="E2917" s="45"/>
      <c r="F2917" s="45"/>
      <c r="G2917" s="45"/>
      <c r="H2917" s="45"/>
      <c r="I2917" s="45"/>
    </row>
    <row r="2918" spans="1:9" x14ac:dyDescent="0.25">
      <c r="A2918" s="69"/>
      <c r="B2918" s="45"/>
      <c r="C2918" s="45"/>
      <c r="D2918" s="45"/>
      <c r="E2918" s="45"/>
      <c r="F2918" s="45"/>
      <c r="G2918" s="45"/>
      <c r="H2918" s="45"/>
      <c r="I2918" s="45"/>
    </row>
    <row r="2919" spans="1:9" x14ac:dyDescent="0.25">
      <c r="A2919" s="69"/>
      <c r="B2919" s="45"/>
      <c r="C2919" s="45"/>
      <c r="D2919" s="45"/>
      <c r="E2919" s="45"/>
      <c r="F2919" s="45"/>
      <c r="G2919" s="45"/>
      <c r="H2919" s="45"/>
      <c r="I2919" s="45"/>
    </row>
    <row r="2920" spans="1:9" x14ac:dyDescent="0.25">
      <c r="A2920" s="69"/>
      <c r="B2920" s="45"/>
      <c r="C2920" s="45"/>
      <c r="D2920" s="45"/>
      <c r="E2920" s="45"/>
      <c r="F2920" s="45"/>
      <c r="G2920" s="45"/>
      <c r="H2920" s="45"/>
      <c r="I2920" s="45"/>
    </row>
    <row r="2921" spans="1:9" x14ac:dyDescent="0.25">
      <c r="A2921" s="69"/>
      <c r="B2921" s="45"/>
      <c r="C2921" s="45"/>
      <c r="D2921" s="45"/>
      <c r="E2921" s="45"/>
      <c r="F2921" s="45"/>
      <c r="G2921" s="45"/>
      <c r="H2921" s="45"/>
      <c r="I2921" s="45"/>
    </row>
    <row r="2922" spans="1:9" x14ac:dyDescent="0.25">
      <c r="A2922" s="69"/>
      <c r="B2922" s="45"/>
      <c r="C2922" s="45"/>
      <c r="D2922" s="45"/>
      <c r="E2922" s="45"/>
      <c r="F2922" s="45"/>
      <c r="G2922" s="45"/>
      <c r="H2922" s="45"/>
      <c r="I2922" s="45"/>
    </row>
    <row r="2923" spans="1:9" x14ac:dyDescent="0.25">
      <c r="A2923" s="69"/>
      <c r="B2923" s="45"/>
      <c r="C2923" s="45"/>
      <c r="D2923" s="45"/>
      <c r="E2923" s="45"/>
      <c r="F2923" s="45"/>
      <c r="G2923" s="45"/>
      <c r="H2923" s="45"/>
      <c r="I2923" s="45"/>
    </row>
    <row r="2924" spans="1:9" x14ac:dyDescent="0.25">
      <c r="A2924" s="69"/>
      <c r="B2924" s="45"/>
      <c r="C2924" s="45"/>
      <c r="D2924" s="45"/>
      <c r="E2924" s="45"/>
      <c r="F2924" s="45"/>
      <c r="G2924" s="45"/>
      <c r="H2924" s="45"/>
      <c r="I2924" s="45"/>
    </row>
    <row r="2925" spans="1:9" x14ac:dyDescent="0.25">
      <c r="A2925" s="69"/>
      <c r="B2925" s="45"/>
      <c r="C2925" s="45"/>
      <c r="D2925" s="45"/>
      <c r="E2925" s="45"/>
      <c r="F2925" s="45"/>
      <c r="G2925" s="45"/>
      <c r="H2925" s="45"/>
      <c r="I2925" s="45"/>
    </row>
    <row r="2926" spans="1:9" x14ac:dyDescent="0.25">
      <c r="A2926" s="70"/>
      <c r="B2926" s="45"/>
      <c r="C2926" s="45"/>
      <c r="D2926" s="45"/>
      <c r="E2926" s="45"/>
      <c r="F2926" s="45"/>
      <c r="G2926" s="45"/>
      <c r="H2926" s="45"/>
      <c r="I2926" s="45"/>
    </row>
    <row r="2927" spans="1:9" x14ac:dyDescent="0.25">
      <c r="A2927" s="69"/>
      <c r="B2927" s="45"/>
      <c r="C2927" s="45"/>
      <c r="D2927" s="45"/>
      <c r="E2927" s="45"/>
      <c r="F2927" s="45"/>
      <c r="G2927" s="45"/>
      <c r="H2927" s="45"/>
      <c r="I2927" s="45"/>
    </row>
    <row r="2928" spans="1:9" x14ac:dyDescent="0.25">
      <c r="A2928" s="69"/>
      <c r="B2928" s="45"/>
      <c r="C2928" s="45"/>
      <c r="D2928" s="45"/>
      <c r="E2928" s="45"/>
      <c r="F2928" s="45"/>
      <c r="G2928" s="45"/>
      <c r="H2928" s="45"/>
      <c r="I2928" s="45"/>
    </row>
    <row r="2929" spans="1:9" x14ac:dyDescent="0.25">
      <c r="A2929" s="69"/>
      <c r="B2929" s="45"/>
      <c r="C2929" s="45"/>
      <c r="D2929" s="45"/>
      <c r="E2929" s="45"/>
      <c r="F2929" s="45"/>
      <c r="G2929" s="45"/>
      <c r="H2929" s="45"/>
      <c r="I2929" s="45"/>
    </row>
    <row r="2930" spans="1:9" x14ac:dyDescent="0.25">
      <c r="A2930" s="69"/>
      <c r="B2930" s="45"/>
      <c r="C2930" s="45"/>
      <c r="D2930" s="45"/>
      <c r="E2930" s="45"/>
      <c r="F2930" s="45"/>
      <c r="G2930" s="45"/>
      <c r="H2930" s="45"/>
      <c r="I2930" s="45"/>
    </row>
    <row r="2931" spans="1:9" x14ac:dyDescent="0.25">
      <c r="A2931" s="69"/>
      <c r="B2931" s="45"/>
      <c r="C2931" s="45"/>
      <c r="D2931" s="45"/>
      <c r="E2931" s="45"/>
      <c r="F2931" s="45"/>
      <c r="G2931" s="45"/>
      <c r="H2931" s="45"/>
      <c r="I2931" s="45"/>
    </row>
    <row r="2932" spans="1:9" x14ac:dyDescent="0.25">
      <c r="A2932" s="69"/>
      <c r="B2932" s="45"/>
      <c r="C2932" s="45"/>
      <c r="D2932" s="45"/>
      <c r="E2932" s="45"/>
      <c r="F2932" s="45"/>
      <c r="G2932" s="45"/>
      <c r="H2932" s="45"/>
      <c r="I2932" s="45"/>
    </row>
    <row r="2933" spans="1:9" x14ac:dyDescent="0.25">
      <c r="A2933" s="69"/>
      <c r="B2933" s="45"/>
      <c r="C2933" s="45"/>
      <c r="D2933" s="45"/>
      <c r="E2933" s="45"/>
      <c r="F2933" s="45"/>
      <c r="G2933" s="45"/>
      <c r="H2933" s="45"/>
      <c r="I2933" s="45"/>
    </row>
    <row r="2934" spans="1:9" x14ac:dyDescent="0.25">
      <c r="A2934" s="69"/>
      <c r="B2934" s="45"/>
      <c r="C2934" s="45"/>
      <c r="D2934" s="45"/>
      <c r="E2934" s="45"/>
      <c r="F2934" s="45"/>
      <c r="G2934" s="45"/>
      <c r="H2934" s="45"/>
      <c r="I2934" s="45"/>
    </row>
    <row r="2935" spans="1:9" x14ac:dyDescent="0.25">
      <c r="A2935" s="69"/>
      <c r="B2935" s="45"/>
      <c r="C2935" s="45"/>
      <c r="D2935" s="45"/>
      <c r="E2935" s="45"/>
      <c r="F2935" s="45"/>
      <c r="G2935" s="45"/>
      <c r="H2935" s="45"/>
      <c r="I2935" s="45"/>
    </row>
    <row r="2936" spans="1:9" x14ac:dyDescent="0.25">
      <c r="A2936" s="69"/>
      <c r="B2936" s="45"/>
      <c r="C2936" s="45"/>
      <c r="D2936" s="45"/>
      <c r="E2936" s="45"/>
      <c r="F2936" s="45"/>
      <c r="G2936" s="45"/>
      <c r="H2936" s="45"/>
      <c r="I2936" s="45"/>
    </row>
    <row r="2937" spans="1:9" x14ac:dyDescent="0.25">
      <c r="A2937" s="69"/>
      <c r="B2937" s="45"/>
      <c r="C2937" s="45"/>
      <c r="D2937" s="45"/>
      <c r="E2937" s="45"/>
      <c r="F2937" s="45"/>
      <c r="G2937" s="45"/>
      <c r="H2937" s="45"/>
      <c r="I2937" s="45"/>
    </row>
    <row r="2938" spans="1:9" x14ac:dyDescent="0.25">
      <c r="A2938" s="69"/>
      <c r="B2938" s="45"/>
      <c r="C2938" s="45"/>
      <c r="D2938" s="45"/>
      <c r="E2938" s="45"/>
      <c r="F2938" s="45"/>
      <c r="G2938" s="45"/>
      <c r="H2938" s="45"/>
      <c r="I2938" s="45"/>
    </row>
    <row r="2939" spans="1:9" x14ac:dyDescent="0.25">
      <c r="A2939" s="69"/>
      <c r="B2939" s="45"/>
      <c r="C2939" s="45"/>
      <c r="D2939" s="45"/>
      <c r="E2939" s="45"/>
      <c r="F2939" s="45"/>
      <c r="G2939" s="45"/>
      <c r="H2939" s="45"/>
      <c r="I2939" s="45"/>
    </row>
    <row r="2940" spans="1:9" x14ac:dyDescent="0.25">
      <c r="A2940" s="69"/>
      <c r="B2940" s="45"/>
      <c r="C2940" s="45"/>
      <c r="D2940" s="45"/>
      <c r="E2940" s="45"/>
      <c r="F2940" s="45"/>
      <c r="G2940" s="45"/>
      <c r="H2940" s="45"/>
      <c r="I2940" s="45"/>
    </row>
    <row r="2941" spans="1:9" x14ac:dyDescent="0.25">
      <c r="A2941" s="69"/>
      <c r="B2941" s="45"/>
      <c r="C2941" s="45"/>
      <c r="D2941" s="45"/>
      <c r="E2941" s="45"/>
      <c r="F2941" s="45"/>
      <c r="G2941" s="45"/>
      <c r="H2941" s="45"/>
      <c r="I2941" s="45"/>
    </row>
    <row r="2942" spans="1:9" x14ac:dyDescent="0.25">
      <c r="A2942" s="69"/>
      <c r="B2942" s="45"/>
      <c r="C2942" s="45"/>
      <c r="D2942" s="45"/>
      <c r="E2942" s="45"/>
      <c r="F2942" s="45"/>
      <c r="G2942" s="45"/>
      <c r="H2942" s="45"/>
      <c r="I2942" s="45"/>
    </row>
    <row r="2943" spans="1:9" x14ac:dyDescent="0.25">
      <c r="A2943" s="69"/>
      <c r="B2943" s="45"/>
      <c r="C2943" s="45"/>
      <c r="D2943" s="45"/>
      <c r="E2943" s="45"/>
      <c r="F2943" s="45"/>
      <c r="G2943" s="45"/>
      <c r="H2943" s="45"/>
      <c r="I2943" s="45"/>
    </row>
    <row r="2944" spans="1:9" x14ac:dyDescent="0.25">
      <c r="A2944" s="70"/>
      <c r="B2944" s="45"/>
      <c r="C2944" s="45"/>
      <c r="D2944" s="45"/>
      <c r="E2944" s="45"/>
      <c r="F2944" s="45"/>
      <c r="G2944" s="45"/>
      <c r="H2944" s="45"/>
      <c r="I2944" s="45"/>
    </row>
    <row r="2945" spans="1:9" x14ac:dyDescent="0.25">
      <c r="A2945" s="69"/>
      <c r="B2945" s="45"/>
      <c r="C2945" s="45"/>
      <c r="D2945" s="45"/>
      <c r="E2945" s="45"/>
      <c r="F2945" s="45"/>
      <c r="G2945" s="45"/>
      <c r="H2945" s="45"/>
      <c r="I2945" s="45"/>
    </row>
    <row r="2946" spans="1:9" x14ac:dyDescent="0.25">
      <c r="A2946" s="69"/>
      <c r="B2946" s="45"/>
      <c r="C2946" s="45"/>
      <c r="D2946" s="45"/>
      <c r="E2946" s="45"/>
      <c r="F2946" s="45"/>
      <c r="G2946" s="45"/>
      <c r="H2946" s="45"/>
      <c r="I2946" s="45"/>
    </row>
    <row r="2947" spans="1:9" x14ac:dyDescent="0.25">
      <c r="A2947" s="69"/>
      <c r="B2947" s="45"/>
      <c r="C2947" s="45"/>
      <c r="D2947" s="45"/>
      <c r="E2947" s="45"/>
      <c r="F2947" s="45"/>
      <c r="G2947" s="45"/>
      <c r="H2947" s="45"/>
      <c r="I2947" s="45"/>
    </row>
    <row r="2948" spans="1:9" x14ac:dyDescent="0.25">
      <c r="A2948" s="69"/>
      <c r="B2948" s="45"/>
      <c r="C2948" s="45"/>
      <c r="D2948" s="45"/>
      <c r="E2948" s="45"/>
      <c r="F2948" s="45"/>
      <c r="G2948" s="45"/>
      <c r="H2948" s="45"/>
      <c r="I2948" s="45"/>
    </row>
    <row r="2949" spans="1:9" x14ac:dyDescent="0.25">
      <c r="A2949" s="69"/>
      <c r="B2949" s="45"/>
      <c r="C2949" s="45"/>
      <c r="D2949" s="45"/>
      <c r="E2949" s="45"/>
      <c r="F2949" s="45"/>
      <c r="G2949" s="45"/>
      <c r="H2949" s="45"/>
      <c r="I2949" s="45"/>
    </row>
    <row r="2950" spans="1:9" x14ac:dyDescent="0.25">
      <c r="A2950" s="69"/>
      <c r="B2950" s="45"/>
      <c r="C2950" s="45"/>
      <c r="D2950" s="45"/>
      <c r="E2950" s="45"/>
      <c r="F2950" s="45"/>
      <c r="G2950" s="45"/>
      <c r="H2950" s="45"/>
      <c r="I2950" s="45"/>
    </row>
    <row r="2951" spans="1:9" x14ac:dyDescent="0.25">
      <c r="A2951" s="69"/>
      <c r="B2951" s="45"/>
      <c r="C2951" s="45"/>
      <c r="D2951" s="45"/>
      <c r="E2951" s="45"/>
      <c r="F2951" s="45"/>
      <c r="G2951" s="45"/>
      <c r="H2951" s="45"/>
      <c r="I2951" s="45"/>
    </row>
    <row r="2952" spans="1:9" x14ac:dyDescent="0.25">
      <c r="A2952" s="69"/>
      <c r="B2952" s="45"/>
      <c r="C2952" s="45"/>
      <c r="D2952" s="45"/>
      <c r="E2952" s="45"/>
      <c r="F2952" s="45"/>
      <c r="G2952" s="45"/>
      <c r="H2952" s="45"/>
      <c r="I2952" s="45"/>
    </row>
    <row r="2953" spans="1:9" x14ac:dyDescent="0.25">
      <c r="A2953" s="69"/>
      <c r="B2953" s="45"/>
      <c r="C2953" s="45"/>
      <c r="D2953" s="45"/>
      <c r="E2953" s="45"/>
      <c r="F2953" s="45"/>
      <c r="G2953" s="45"/>
      <c r="H2953" s="45"/>
      <c r="I2953" s="45"/>
    </row>
    <row r="2954" spans="1:9" x14ac:dyDescent="0.25">
      <c r="A2954" s="69"/>
      <c r="B2954" s="45"/>
      <c r="C2954" s="45"/>
      <c r="D2954" s="45"/>
      <c r="E2954" s="45"/>
      <c r="F2954" s="45"/>
      <c r="G2954" s="45"/>
      <c r="H2954" s="45"/>
      <c r="I2954" s="45"/>
    </row>
    <row r="2955" spans="1:9" x14ac:dyDescent="0.25">
      <c r="A2955" s="69"/>
      <c r="B2955" s="45"/>
      <c r="C2955" s="45"/>
      <c r="D2955" s="45"/>
      <c r="E2955" s="45"/>
      <c r="F2955" s="45"/>
      <c r="G2955" s="45"/>
      <c r="H2955" s="45"/>
      <c r="I2955" s="45"/>
    </row>
    <row r="2956" spans="1:9" x14ac:dyDescent="0.25">
      <c r="A2956" s="69"/>
      <c r="B2956" s="45"/>
      <c r="C2956" s="45"/>
      <c r="D2956" s="45"/>
      <c r="E2956" s="45"/>
      <c r="F2956" s="45"/>
      <c r="G2956" s="45"/>
      <c r="H2956" s="45"/>
      <c r="I2956" s="45"/>
    </row>
    <row r="2957" spans="1:9" x14ac:dyDescent="0.25">
      <c r="A2957" s="69"/>
      <c r="B2957" s="45"/>
      <c r="C2957" s="45"/>
      <c r="D2957" s="45"/>
      <c r="E2957" s="45"/>
      <c r="F2957" s="45"/>
      <c r="G2957" s="45"/>
      <c r="H2957" s="45"/>
      <c r="I2957" s="45"/>
    </row>
    <row r="2958" spans="1:9" x14ac:dyDescent="0.25">
      <c r="A2958" s="69"/>
      <c r="B2958" s="45"/>
      <c r="C2958" s="45"/>
      <c r="D2958" s="45"/>
      <c r="E2958" s="45"/>
      <c r="F2958" s="45"/>
      <c r="G2958" s="45"/>
      <c r="H2958" s="45"/>
      <c r="I2958" s="45"/>
    </row>
    <row r="2959" spans="1:9" x14ac:dyDescent="0.25">
      <c r="A2959" s="69"/>
      <c r="B2959" s="45"/>
      <c r="C2959" s="45"/>
      <c r="D2959" s="45"/>
      <c r="E2959" s="45"/>
      <c r="F2959" s="45"/>
      <c r="G2959" s="45"/>
      <c r="H2959" s="45"/>
      <c r="I2959" s="45"/>
    </row>
    <row r="2960" spans="1:9" x14ac:dyDescent="0.25">
      <c r="A2960" s="69"/>
      <c r="B2960" s="45"/>
      <c r="C2960" s="45"/>
      <c r="D2960" s="45"/>
      <c r="E2960" s="45"/>
      <c r="F2960" s="45"/>
      <c r="G2960" s="45"/>
      <c r="H2960" s="45"/>
      <c r="I2960" s="45"/>
    </row>
    <row r="2961" spans="1:9" x14ac:dyDescent="0.25">
      <c r="A2961" s="69"/>
      <c r="B2961" s="45"/>
      <c r="C2961" s="45"/>
      <c r="D2961" s="45"/>
      <c r="E2961" s="45"/>
      <c r="F2961" s="45"/>
      <c r="G2961" s="45"/>
      <c r="H2961" s="45"/>
      <c r="I2961" s="45"/>
    </row>
    <row r="2962" spans="1:9" x14ac:dyDescent="0.25">
      <c r="A2962" s="70"/>
      <c r="B2962" s="45"/>
      <c r="C2962" s="45"/>
      <c r="D2962" s="45"/>
      <c r="E2962" s="45"/>
      <c r="F2962" s="45"/>
      <c r="G2962" s="45"/>
      <c r="H2962" s="45"/>
      <c r="I2962" s="45"/>
    </row>
    <row r="2963" spans="1:9" x14ac:dyDescent="0.25">
      <c r="A2963" s="69"/>
      <c r="B2963" s="45"/>
      <c r="C2963" s="45"/>
      <c r="D2963" s="45"/>
      <c r="E2963" s="45"/>
      <c r="F2963" s="45"/>
      <c r="G2963" s="45"/>
      <c r="H2963" s="45"/>
      <c r="I2963" s="45"/>
    </row>
    <row r="2964" spans="1:9" x14ac:dyDescent="0.25">
      <c r="A2964" s="69"/>
      <c r="B2964" s="45"/>
      <c r="C2964" s="45"/>
      <c r="D2964" s="45"/>
      <c r="E2964" s="45"/>
      <c r="F2964" s="45"/>
      <c r="G2964" s="45"/>
      <c r="H2964" s="45"/>
      <c r="I2964" s="45"/>
    </row>
    <row r="2965" spans="1:9" x14ac:dyDescent="0.25">
      <c r="A2965" s="69"/>
      <c r="B2965" s="45"/>
      <c r="C2965" s="45"/>
      <c r="D2965" s="45"/>
      <c r="E2965" s="45"/>
      <c r="F2965" s="45"/>
      <c r="G2965" s="45"/>
      <c r="H2965" s="45"/>
      <c r="I2965" s="45"/>
    </row>
    <row r="2966" spans="1:9" x14ac:dyDescent="0.25">
      <c r="A2966" s="69"/>
      <c r="B2966" s="45"/>
      <c r="C2966" s="45"/>
      <c r="D2966" s="45"/>
      <c r="E2966" s="45"/>
      <c r="F2966" s="45"/>
      <c r="G2966" s="45"/>
      <c r="H2966" s="45"/>
      <c r="I2966" s="45"/>
    </row>
    <row r="2967" spans="1:9" x14ac:dyDescent="0.25">
      <c r="A2967" s="69"/>
      <c r="B2967" s="45"/>
      <c r="C2967" s="45"/>
      <c r="D2967" s="45"/>
      <c r="E2967" s="45"/>
      <c r="F2967" s="45"/>
      <c r="G2967" s="45"/>
      <c r="H2967" s="45"/>
      <c r="I2967" s="45"/>
    </row>
    <row r="2968" spans="1:9" x14ac:dyDescent="0.25">
      <c r="A2968" s="69"/>
      <c r="B2968" s="45"/>
      <c r="C2968" s="45"/>
      <c r="D2968" s="45"/>
      <c r="E2968" s="45"/>
      <c r="F2968" s="45"/>
      <c r="G2968" s="45"/>
      <c r="H2968" s="45"/>
      <c r="I2968" s="45"/>
    </row>
    <row r="2969" spans="1:9" x14ac:dyDescent="0.25">
      <c r="A2969" s="69"/>
      <c r="B2969" s="45"/>
      <c r="C2969" s="45"/>
      <c r="D2969" s="45"/>
      <c r="E2969" s="45"/>
      <c r="F2969" s="45"/>
      <c r="G2969" s="45"/>
      <c r="H2969" s="45"/>
      <c r="I2969" s="45"/>
    </row>
    <row r="2970" spans="1:9" x14ac:dyDescent="0.25">
      <c r="A2970" s="69"/>
      <c r="B2970" s="45"/>
      <c r="C2970" s="45"/>
      <c r="D2970" s="45"/>
      <c r="E2970" s="45"/>
      <c r="F2970" s="45"/>
      <c r="G2970" s="45"/>
      <c r="H2970" s="45"/>
      <c r="I2970" s="45"/>
    </row>
    <row r="2971" spans="1:9" x14ac:dyDescent="0.25">
      <c r="A2971" s="69"/>
      <c r="B2971" s="45"/>
      <c r="C2971" s="45"/>
      <c r="D2971" s="45"/>
      <c r="E2971" s="45"/>
      <c r="F2971" s="45"/>
      <c r="G2971" s="45"/>
      <c r="H2971" s="45"/>
      <c r="I2971" s="45"/>
    </row>
    <row r="2972" spans="1:9" x14ac:dyDescent="0.25">
      <c r="A2972" s="69"/>
      <c r="B2972" s="45"/>
      <c r="C2972" s="45"/>
      <c r="D2972" s="45"/>
      <c r="E2972" s="45"/>
      <c r="F2972" s="45"/>
      <c r="G2972" s="45"/>
      <c r="H2972" s="45"/>
      <c r="I2972" s="45"/>
    </row>
    <row r="2973" spans="1:9" x14ac:dyDescent="0.25">
      <c r="A2973" s="69"/>
      <c r="B2973" s="45"/>
      <c r="C2973" s="45"/>
      <c r="D2973" s="45"/>
      <c r="E2973" s="45"/>
      <c r="F2973" s="45"/>
      <c r="G2973" s="45"/>
      <c r="H2973" s="45"/>
      <c r="I2973" s="45"/>
    </row>
    <row r="2974" spans="1:9" x14ac:dyDescent="0.25">
      <c r="A2974" s="69"/>
      <c r="B2974" s="45"/>
      <c r="C2974" s="45"/>
      <c r="D2974" s="45"/>
      <c r="E2974" s="45"/>
      <c r="F2974" s="45"/>
      <c r="G2974" s="45"/>
      <c r="H2974" s="45"/>
      <c r="I2974" s="45"/>
    </row>
    <row r="2975" spans="1:9" x14ac:dyDescent="0.25">
      <c r="A2975" s="69"/>
      <c r="B2975" s="45"/>
      <c r="C2975" s="45"/>
      <c r="D2975" s="45"/>
      <c r="E2975" s="45"/>
      <c r="F2975" s="45"/>
      <c r="G2975" s="45"/>
      <c r="H2975" s="45"/>
      <c r="I2975" s="45"/>
    </row>
    <row r="2976" spans="1:9" x14ac:dyDescent="0.25">
      <c r="A2976" s="69"/>
      <c r="B2976" s="45"/>
      <c r="C2976" s="45"/>
      <c r="D2976" s="45"/>
      <c r="E2976" s="45"/>
      <c r="F2976" s="45"/>
      <c r="G2976" s="45"/>
      <c r="H2976" s="45"/>
      <c r="I2976" s="45"/>
    </row>
    <row r="2977" spans="1:9" x14ac:dyDescent="0.25">
      <c r="A2977" s="69"/>
      <c r="B2977" s="45"/>
      <c r="C2977" s="45"/>
      <c r="D2977" s="45"/>
      <c r="E2977" s="45"/>
      <c r="F2977" s="45"/>
      <c r="G2977" s="45"/>
      <c r="H2977" s="45"/>
      <c r="I2977" s="45"/>
    </row>
    <row r="2978" spans="1:9" x14ac:dyDescent="0.25">
      <c r="A2978" s="69"/>
      <c r="B2978" s="45"/>
      <c r="C2978" s="45"/>
      <c r="D2978" s="45"/>
      <c r="E2978" s="45"/>
      <c r="F2978" s="45"/>
      <c r="G2978" s="45"/>
      <c r="H2978" s="45"/>
      <c r="I2978" s="45"/>
    </row>
    <row r="2979" spans="1:9" x14ac:dyDescent="0.25">
      <c r="A2979" s="69"/>
      <c r="B2979" s="45"/>
      <c r="C2979" s="45"/>
      <c r="D2979" s="45"/>
      <c r="E2979" s="45"/>
      <c r="F2979" s="45"/>
      <c r="G2979" s="45"/>
      <c r="H2979" s="45"/>
      <c r="I2979" s="45"/>
    </row>
    <row r="2980" spans="1:9" x14ac:dyDescent="0.25">
      <c r="A2980" s="70"/>
      <c r="B2980" s="45"/>
      <c r="C2980" s="45"/>
      <c r="D2980" s="45"/>
      <c r="E2980" s="45"/>
      <c r="F2980" s="45"/>
      <c r="G2980" s="45"/>
      <c r="H2980" s="45"/>
      <c r="I2980" s="45"/>
    </row>
    <row r="2981" spans="1:9" x14ac:dyDescent="0.25">
      <c r="A2981" s="69"/>
      <c r="B2981" s="45"/>
      <c r="C2981" s="45"/>
      <c r="D2981" s="45"/>
      <c r="E2981" s="45"/>
      <c r="F2981" s="45"/>
      <c r="G2981" s="45"/>
      <c r="H2981" s="45"/>
      <c r="I2981" s="45"/>
    </row>
    <row r="2982" spans="1:9" x14ac:dyDescent="0.25">
      <c r="A2982" s="69"/>
      <c r="B2982" s="45"/>
      <c r="C2982" s="45"/>
      <c r="D2982" s="45"/>
      <c r="E2982" s="45"/>
      <c r="F2982" s="45"/>
      <c r="G2982" s="45"/>
      <c r="H2982" s="45"/>
      <c r="I2982" s="45"/>
    </row>
    <row r="2983" spans="1:9" x14ac:dyDescent="0.25">
      <c r="A2983" s="69"/>
      <c r="B2983" s="45"/>
      <c r="C2983" s="45"/>
      <c r="D2983" s="45"/>
      <c r="E2983" s="45"/>
      <c r="F2983" s="45"/>
      <c r="G2983" s="45"/>
      <c r="H2983" s="45"/>
      <c r="I2983" s="45"/>
    </row>
    <row r="2984" spans="1:9" x14ac:dyDescent="0.25">
      <c r="A2984" s="69"/>
      <c r="B2984" s="45"/>
      <c r="C2984" s="45"/>
      <c r="D2984" s="45"/>
      <c r="E2984" s="45"/>
      <c r="F2984" s="45"/>
      <c r="G2984" s="45"/>
      <c r="H2984" s="45"/>
      <c r="I2984" s="45"/>
    </row>
    <row r="2985" spans="1:9" x14ac:dyDescent="0.25">
      <c r="A2985" s="69"/>
      <c r="B2985" s="45"/>
      <c r="C2985" s="45"/>
      <c r="D2985" s="45"/>
      <c r="E2985" s="45"/>
      <c r="F2985" s="45"/>
      <c r="G2985" s="45"/>
      <c r="H2985" s="45"/>
      <c r="I2985" s="45"/>
    </row>
    <row r="2986" spans="1:9" x14ac:dyDescent="0.25">
      <c r="A2986" s="69"/>
      <c r="B2986" s="45"/>
      <c r="C2986" s="45"/>
      <c r="D2986" s="45"/>
      <c r="E2986" s="45"/>
      <c r="F2986" s="45"/>
      <c r="G2986" s="45"/>
      <c r="H2986" s="45"/>
      <c r="I2986" s="45"/>
    </row>
    <row r="2987" spans="1:9" x14ac:dyDescent="0.25">
      <c r="A2987" s="69"/>
      <c r="B2987" s="45"/>
      <c r="C2987" s="45"/>
      <c r="D2987" s="45"/>
      <c r="E2987" s="45"/>
      <c r="F2987" s="45"/>
      <c r="G2987" s="45"/>
      <c r="H2987" s="45"/>
      <c r="I2987" s="45"/>
    </row>
    <row r="2988" spans="1:9" x14ac:dyDescent="0.25">
      <c r="A2988" s="69"/>
      <c r="B2988" s="45"/>
      <c r="C2988" s="45"/>
      <c r="D2988" s="45"/>
      <c r="E2988" s="45"/>
      <c r="F2988" s="45"/>
      <c r="G2988" s="45"/>
      <c r="H2988" s="45"/>
      <c r="I2988" s="45"/>
    </row>
    <row r="2989" spans="1:9" x14ac:dyDescent="0.25">
      <c r="A2989" s="69"/>
      <c r="B2989" s="45"/>
      <c r="C2989" s="45"/>
      <c r="D2989" s="45"/>
      <c r="E2989" s="45"/>
      <c r="F2989" s="45"/>
      <c r="G2989" s="45"/>
      <c r="H2989" s="45"/>
      <c r="I2989" s="45"/>
    </row>
    <row r="2990" spans="1:9" x14ac:dyDescent="0.25">
      <c r="A2990" s="69"/>
      <c r="B2990" s="45"/>
      <c r="C2990" s="45"/>
      <c r="D2990" s="45"/>
      <c r="E2990" s="45"/>
      <c r="F2990" s="45"/>
      <c r="G2990" s="45"/>
      <c r="H2990" s="45"/>
      <c r="I2990" s="45"/>
    </row>
    <row r="2991" spans="1:9" x14ac:dyDescent="0.25">
      <c r="A2991" s="69"/>
      <c r="B2991" s="45"/>
      <c r="C2991" s="45"/>
      <c r="D2991" s="45"/>
      <c r="E2991" s="45"/>
      <c r="F2991" s="45"/>
      <c r="G2991" s="45"/>
      <c r="H2991" s="45"/>
      <c r="I2991" s="45"/>
    </row>
    <row r="2992" spans="1:9" x14ac:dyDescent="0.25">
      <c r="A2992" s="69"/>
      <c r="B2992" s="45"/>
      <c r="C2992" s="45"/>
      <c r="D2992" s="45"/>
      <c r="E2992" s="45"/>
      <c r="F2992" s="45"/>
      <c r="G2992" s="45"/>
      <c r="H2992" s="45"/>
      <c r="I2992" s="45"/>
    </row>
    <row r="2993" spans="1:9" x14ac:dyDescent="0.25">
      <c r="A2993" s="69"/>
      <c r="B2993" s="45"/>
      <c r="C2993" s="45"/>
      <c r="D2993" s="45"/>
      <c r="E2993" s="45"/>
      <c r="F2993" s="45"/>
      <c r="G2993" s="45"/>
      <c r="H2993" s="45"/>
      <c r="I2993" s="45"/>
    </row>
    <row r="2994" spans="1:9" x14ac:dyDescent="0.25">
      <c r="A2994" s="69"/>
      <c r="B2994" s="45"/>
      <c r="C2994" s="45"/>
      <c r="D2994" s="45"/>
      <c r="E2994" s="45"/>
      <c r="F2994" s="45"/>
      <c r="G2994" s="45"/>
      <c r="H2994" s="45"/>
      <c r="I2994" s="45"/>
    </row>
    <row r="2995" spans="1:9" x14ac:dyDescent="0.25">
      <c r="A2995" s="69"/>
      <c r="B2995" s="45"/>
      <c r="C2995" s="45"/>
      <c r="D2995" s="45"/>
      <c r="E2995" s="45"/>
      <c r="F2995" s="45"/>
      <c r="G2995" s="45"/>
      <c r="H2995" s="45"/>
      <c r="I2995" s="45"/>
    </row>
    <row r="2996" spans="1:9" x14ac:dyDescent="0.25">
      <c r="A2996" s="69"/>
      <c r="B2996" s="45"/>
      <c r="C2996" s="45"/>
      <c r="D2996" s="45"/>
      <c r="E2996" s="45"/>
      <c r="F2996" s="45"/>
      <c r="G2996" s="45"/>
      <c r="H2996" s="45"/>
      <c r="I2996" s="45"/>
    </row>
    <row r="2997" spans="1:9" x14ac:dyDescent="0.25">
      <c r="A2997" s="69"/>
      <c r="B2997" s="45"/>
      <c r="C2997" s="45"/>
      <c r="D2997" s="45"/>
      <c r="E2997" s="45"/>
      <c r="F2997" s="45"/>
      <c r="G2997" s="45"/>
      <c r="H2997" s="45"/>
      <c r="I2997" s="45"/>
    </row>
    <row r="2998" spans="1:9" x14ac:dyDescent="0.25">
      <c r="A2998" s="70"/>
      <c r="B2998" s="45"/>
      <c r="C2998" s="45"/>
      <c r="D2998" s="45"/>
      <c r="E2998" s="45"/>
      <c r="F2998" s="45"/>
      <c r="G2998" s="45"/>
      <c r="H2998" s="45"/>
      <c r="I2998" s="45"/>
    </row>
    <row r="2999" spans="1:9" x14ac:dyDescent="0.25">
      <c r="A2999" s="69"/>
      <c r="B2999" s="45"/>
      <c r="C2999" s="45"/>
      <c r="D2999" s="45"/>
      <c r="E2999" s="45"/>
      <c r="F2999" s="45"/>
      <c r="G2999" s="45"/>
      <c r="H2999" s="45"/>
      <c r="I2999" s="45"/>
    </row>
    <row r="3000" spans="1:9" x14ac:dyDescent="0.25">
      <c r="A3000" s="69"/>
      <c r="B3000" s="45"/>
      <c r="C3000" s="45"/>
      <c r="D3000" s="45"/>
      <c r="E3000" s="45"/>
      <c r="F3000" s="45"/>
      <c r="G3000" s="45"/>
      <c r="H3000" s="45"/>
      <c r="I3000" s="45"/>
    </row>
    <row r="3001" spans="1:9" x14ac:dyDescent="0.25">
      <c r="A3001" s="69"/>
      <c r="B3001" s="45"/>
      <c r="C3001" s="45"/>
      <c r="D3001" s="45"/>
      <c r="E3001" s="45"/>
      <c r="F3001" s="45"/>
      <c r="G3001" s="45"/>
      <c r="H3001" s="45"/>
      <c r="I3001" s="45"/>
    </row>
    <row r="3002" spans="1:9" x14ac:dyDescent="0.25">
      <c r="A3002" s="69"/>
      <c r="B3002" s="45"/>
      <c r="C3002" s="45"/>
      <c r="D3002" s="45"/>
      <c r="E3002" s="45"/>
      <c r="F3002" s="45"/>
      <c r="G3002" s="45"/>
      <c r="H3002" s="45"/>
      <c r="I3002" s="45"/>
    </row>
    <row r="3003" spans="1:9" x14ac:dyDescent="0.25">
      <c r="A3003" s="69"/>
      <c r="B3003" s="45"/>
      <c r="C3003" s="45"/>
      <c r="D3003" s="45"/>
      <c r="E3003" s="45"/>
      <c r="F3003" s="45"/>
      <c r="G3003" s="45"/>
      <c r="H3003" s="45"/>
      <c r="I3003" s="45"/>
    </row>
    <row r="3004" spans="1:9" x14ac:dyDescent="0.25">
      <c r="A3004" s="69"/>
      <c r="B3004" s="45"/>
      <c r="C3004" s="45"/>
      <c r="D3004" s="45"/>
      <c r="E3004" s="45"/>
      <c r="F3004" s="45"/>
      <c r="G3004" s="45"/>
      <c r="H3004" s="45"/>
      <c r="I3004" s="45"/>
    </row>
    <row r="3005" spans="1:9" x14ac:dyDescent="0.25">
      <c r="A3005" s="69"/>
      <c r="B3005" s="45"/>
      <c r="C3005" s="45"/>
      <c r="D3005" s="45"/>
      <c r="E3005" s="45"/>
      <c r="F3005" s="45"/>
      <c r="G3005" s="45"/>
      <c r="H3005" s="45"/>
      <c r="I3005" s="45"/>
    </row>
    <row r="3006" spans="1:9" x14ac:dyDescent="0.25">
      <c r="A3006" s="69"/>
      <c r="B3006" s="45"/>
      <c r="C3006" s="45"/>
      <c r="D3006" s="45"/>
      <c r="E3006" s="45"/>
      <c r="F3006" s="45"/>
      <c r="G3006" s="45"/>
      <c r="H3006" s="45"/>
      <c r="I3006" s="45"/>
    </row>
    <row r="3007" spans="1:9" x14ac:dyDescent="0.25">
      <c r="A3007" s="69"/>
      <c r="B3007" s="45"/>
      <c r="C3007" s="45"/>
      <c r="D3007" s="45"/>
      <c r="E3007" s="45"/>
      <c r="F3007" s="45"/>
      <c r="G3007" s="45"/>
      <c r="H3007" s="45"/>
      <c r="I3007" s="45"/>
    </row>
    <row r="3008" spans="1:9" x14ac:dyDescent="0.25">
      <c r="A3008" s="69"/>
      <c r="B3008" s="45"/>
      <c r="C3008" s="45"/>
      <c r="D3008" s="45"/>
      <c r="E3008" s="45"/>
      <c r="F3008" s="45"/>
      <c r="G3008" s="45"/>
      <c r="H3008" s="45"/>
      <c r="I3008" s="45"/>
    </row>
    <row r="3009" spans="1:9" x14ac:dyDescent="0.25">
      <c r="A3009" s="69"/>
      <c r="B3009" s="45"/>
      <c r="C3009" s="45"/>
      <c r="D3009" s="45"/>
      <c r="E3009" s="45"/>
      <c r="F3009" s="45"/>
      <c r="G3009" s="45"/>
      <c r="H3009" s="45"/>
      <c r="I3009" s="45"/>
    </row>
    <row r="3010" spans="1:9" x14ac:dyDescent="0.25">
      <c r="A3010" s="69"/>
      <c r="B3010" s="45"/>
      <c r="C3010" s="45"/>
      <c r="D3010" s="45"/>
      <c r="E3010" s="45"/>
      <c r="F3010" s="45"/>
      <c r="G3010" s="45"/>
      <c r="H3010" s="45"/>
      <c r="I3010" s="45"/>
    </row>
    <row r="3011" spans="1:9" x14ac:dyDescent="0.25">
      <c r="A3011" s="69"/>
      <c r="B3011" s="45"/>
      <c r="C3011" s="45"/>
      <c r="D3011" s="45"/>
      <c r="E3011" s="45"/>
      <c r="F3011" s="45"/>
      <c r="G3011" s="45"/>
      <c r="H3011" s="45"/>
      <c r="I3011" s="45"/>
    </row>
    <row r="3012" spans="1:9" x14ac:dyDescent="0.25">
      <c r="A3012" s="69"/>
      <c r="B3012" s="45"/>
      <c r="C3012" s="45"/>
      <c r="D3012" s="45"/>
      <c r="E3012" s="45"/>
      <c r="F3012" s="45"/>
      <c r="G3012" s="45"/>
      <c r="H3012" s="45"/>
      <c r="I3012" s="45"/>
    </row>
    <row r="3013" spans="1:9" x14ac:dyDescent="0.25">
      <c r="A3013" s="69"/>
      <c r="B3013" s="45"/>
      <c r="C3013" s="45"/>
      <c r="D3013" s="45"/>
      <c r="E3013" s="45"/>
      <c r="F3013" s="45"/>
      <c r="G3013" s="45"/>
      <c r="H3013" s="45"/>
      <c r="I3013" s="45"/>
    </row>
    <row r="3014" spans="1:9" x14ac:dyDescent="0.25">
      <c r="A3014" s="69"/>
      <c r="B3014" s="45"/>
      <c r="C3014" s="45"/>
      <c r="D3014" s="45"/>
      <c r="E3014" s="45"/>
      <c r="F3014" s="45"/>
      <c r="G3014" s="45"/>
      <c r="H3014" s="45"/>
      <c r="I3014" s="45"/>
    </row>
    <row r="3015" spans="1:9" x14ac:dyDescent="0.25">
      <c r="A3015" s="69"/>
      <c r="B3015" s="45"/>
      <c r="C3015" s="45"/>
      <c r="D3015" s="45"/>
      <c r="E3015" s="45"/>
      <c r="F3015" s="45"/>
      <c r="G3015" s="45"/>
      <c r="H3015" s="45"/>
      <c r="I3015" s="45"/>
    </row>
    <row r="3016" spans="1:9" x14ac:dyDescent="0.25">
      <c r="A3016" s="70"/>
      <c r="B3016" s="45"/>
      <c r="C3016" s="45"/>
      <c r="D3016" s="45"/>
      <c r="E3016" s="45"/>
      <c r="F3016" s="45"/>
      <c r="G3016" s="45"/>
      <c r="H3016" s="45"/>
      <c r="I3016" s="45"/>
    </row>
    <row r="3017" spans="1:9" x14ac:dyDescent="0.25">
      <c r="A3017" s="69"/>
      <c r="B3017" s="45"/>
      <c r="C3017" s="45"/>
      <c r="D3017" s="45"/>
      <c r="E3017" s="45"/>
      <c r="F3017" s="45"/>
      <c r="G3017" s="45"/>
      <c r="H3017" s="45"/>
      <c r="I3017" s="45"/>
    </row>
    <row r="3018" spans="1:9" x14ac:dyDescent="0.25">
      <c r="A3018" s="69"/>
      <c r="B3018" s="45"/>
      <c r="C3018" s="45"/>
      <c r="D3018" s="45"/>
      <c r="E3018" s="45"/>
      <c r="F3018" s="45"/>
      <c r="G3018" s="45"/>
      <c r="H3018" s="45"/>
      <c r="I3018" s="45"/>
    </row>
    <row r="3019" spans="1:9" x14ac:dyDescent="0.25">
      <c r="A3019" s="69"/>
      <c r="B3019" s="45"/>
      <c r="C3019" s="45"/>
      <c r="D3019" s="45"/>
      <c r="E3019" s="45"/>
      <c r="F3019" s="45"/>
      <c r="G3019" s="45"/>
      <c r="H3019" s="45"/>
      <c r="I3019" s="45"/>
    </row>
    <row r="3020" spans="1:9" x14ac:dyDescent="0.25">
      <c r="A3020" s="69"/>
      <c r="B3020" s="45"/>
      <c r="C3020" s="45"/>
      <c r="D3020" s="45"/>
      <c r="E3020" s="45"/>
      <c r="F3020" s="45"/>
      <c r="G3020" s="45"/>
      <c r="H3020" s="45"/>
      <c r="I3020" s="45"/>
    </row>
    <row r="3021" spans="1:9" x14ac:dyDescent="0.25">
      <c r="A3021" s="69"/>
      <c r="B3021" s="45"/>
      <c r="C3021" s="45"/>
      <c r="D3021" s="45"/>
      <c r="E3021" s="45"/>
      <c r="F3021" s="45"/>
      <c r="G3021" s="45"/>
      <c r="H3021" s="45"/>
      <c r="I3021" s="45"/>
    </row>
    <row r="3022" spans="1:9" x14ac:dyDescent="0.25">
      <c r="A3022" s="69"/>
      <c r="B3022" s="45"/>
      <c r="C3022" s="45"/>
      <c r="D3022" s="45"/>
      <c r="E3022" s="45"/>
      <c r="F3022" s="45"/>
      <c r="G3022" s="45"/>
      <c r="H3022" s="45"/>
      <c r="I3022" s="45"/>
    </row>
    <row r="3023" spans="1:9" x14ac:dyDescent="0.25">
      <c r="A3023" s="69"/>
      <c r="B3023" s="45"/>
      <c r="C3023" s="45"/>
      <c r="D3023" s="45"/>
      <c r="E3023" s="45"/>
      <c r="F3023" s="45"/>
      <c r="G3023" s="45"/>
      <c r="H3023" s="45"/>
      <c r="I3023" s="45"/>
    </row>
    <row r="3024" spans="1:9" x14ac:dyDescent="0.25">
      <c r="A3024" s="69"/>
      <c r="B3024" s="45"/>
      <c r="C3024" s="45"/>
      <c r="D3024" s="45"/>
      <c r="E3024" s="45"/>
      <c r="F3024" s="45"/>
      <c r="G3024" s="45"/>
      <c r="H3024" s="45"/>
      <c r="I3024" s="45"/>
    </row>
    <row r="3025" spans="1:9" x14ac:dyDescent="0.25">
      <c r="A3025" s="69"/>
      <c r="B3025" s="45"/>
      <c r="C3025" s="45"/>
      <c r="D3025" s="45"/>
      <c r="E3025" s="45"/>
      <c r="F3025" s="45"/>
      <c r="G3025" s="45"/>
      <c r="H3025" s="45"/>
      <c r="I3025" s="45"/>
    </row>
    <row r="3026" spans="1:9" x14ac:dyDescent="0.25">
      <c r="A3026" s="69"/>
      <c r="B3026" s="45"/>
      <c r="C3026" s="45"/>
      <c r="D3026" s="45"/>
      <c r="E3026" s="45"/>
      <c r="F3026" s="45"/>
      <c r="G3026" s="45"/>
      <c r="H3026" s="45"/>
      <c r="I3026" s="45"/>
    </row>
    <row r="3027" spans="1:9" x14ac:dyDescent="0.25">
      <c r="A3027" s="69"/>
      <c r="B3027" s="45"/>
      <c r="C3027" s="45"/>
      <c r="D3027" s="45"/>
      <c r="E3027" s="45"/>
      <c r="F3027" s="45"/>
      <c r="G3027" s="45"/>
      <c r="H3027" s="45"/>
      <c r="I3027" s="45"/>
    </row>
    <row r="3028" spans="1:9" x14ac:dyDescent="0.25">
      <c r="A3028" s="69"/>
      <c r="B3028" s="45"/>
      <c r="C3028" s="45"/>
      <c r="D3028" s="45"/>
      <c r="E3028" s="45"/>
      <c r="F3028" s="45"/>
      <c r="G3028" s="45"/>
      <c r="H3028" s="45"/>
      <c r="I3028" s="45"/>
    </row>
    <row r="3029" spans="1:9" x14ac:dyDescent="0.25">
      <c r="A3029" s="69"/>
      <c r="B3029" s="45"/>
      <c r="C3029" s="45"/>
      <c r="D3029" s="45"/>
      <c r="E3029" s="45"/>
      <c r="F3029" s="45"/>
      <c r="G3029" s="45"/>
      <c r="H3029" s="45"/>
      <c r="I3029" s="45"/>
    </row>
    <row r="3030" spans="1:9" x14ac:dyDescent="0.25">
      <c r="A3030" s="69"/>
      <c r="B3030" s="45"/>
      <c r="C3030" s="45"/>
      <c r="D3030" s="45"/>
      <c r="E3030" s="45"/>
      <c r="F3030" s="45"/>
      <c r="G3030" s="45"/>
      <c r="H3030" s="45"/>
      <c r="I3030" s="45"/>
    </row>
    <row r="3031" spans="1:9" x14ac:dyDescent="0.25">
      <c r="A3031" s="69"/>
      <c r="B3031" s="45"/>
      <c r="C3031" s="45"/>
      <c r="D3031" s="45"/>
      <c r="E3031" s="45"/>
      <c r="F3031" s="45"/>
      <c r="G3031" s="45"/>
      <c r="H3031" s="45"/>
      <c r="I3031" s="45"/>
    </row>
    <row r="3032" spans="1:9" x14ac:dyDescent="0.25">
      <c r="A3032" s="69"/>
      <c r="B3032" s="45"/>
      <c r="C3032" s="45"/>
      <c r="D3032" s="45"/>
      <c r="E3032" s="45"/>
      <c r="F3032" s="45"/>
      <c r="G3032" s="45"/>
      <c r="H3032" s="45"/>
      <c r="I3032" s="45"/>
    </row>
    <row r="3033" spans="1:9" x14ac:dyDescent="0.25">
      <c r="A3033" s="69"/>
      <c r="B3033" s="45"/>
      <c r="C3033" s="45"/>
      <c r="D3033" s="45"/>
      <c r="E3033" s="45"/>
      <c r="F3033" s="45"/>
      <c r="G3033" s="45"/>
      <c r="H3033" s="45"/>
      <c r="I3033" s="45"/>
    </row>
    <row r="3034" spans="1:9" x14ac:dyDescent="0.25">
      <c r="A3034" s="70"/>
      <c r="B3034" s="45"/>
      <c r="C3034" s="45"/>
      <c r="D3034" s="45"/>
      <c r="E3034" s="45"/>
      <c r="F3034" s="45"/>
      <c r="G3034" s="45"/>
      <c r="H3034" s="45"/>
      <c r="I3034" s="45"/>
    </row>
    <row r="3035" spans="1:9" x14ac:dyDescent="0.25">
      <c r="A3035" s="69"/>
      <c r="B3035" s="45"/>
      <c r="C3035" s="45"/>
      <c r="D3035" s="45"/>
      <c r="E3035" s="45"/>
      <c r="F3035" s="45"/>
      <c r="G3035" s="45"/>
      <c r="H3035" s="45"/>
      <c r="I3035" s="45"/>
    </row>
    <row r="3036" spans="1:9" x14ac:dyDescent="0.25">
      <c r="A3036" s="69"/>
      <c r="B3036" s="45"/>
      <c r="C3036" s="45"/>
      <c r="D3036" s="45"/>
      <c r="E3036" s="45"/>
      <c r="F3036" s="45"/>
      <c r="G3036" s="45"/>
      <c r="H3036" s="45"/>
      <c r="I3036" s="45"/>
    </row>
    <row r="3037" spans="1:9" x14ac:dyDescent="0.25">
      <c r="A3037" s="69"/>
      <c r="B3037" s="45"/>
      <c r="C3037" s="45"/>
      <c r="D3037" s="45"/>
      <c r="E3037" s="45"/>
      <c r="F3037" s="45"/>
      <c r="G3037" s="45"/>
      <c r="H3037" s="45"/>
      <c r="I3037" s="45"/>
    </row>
    <row r="3038" spans="1:9" x14ac:dyDescent="0.25">
      <c r="A3038" s="69"/>
      <c r="B3038" s="45"/>
      <c r="C3038" s="45"/>
      <c r="D3038" s="45"/>
      <c r="E3038" s="45"/>
      <c r="F3038" s="45"/>
      <c r="G3038" s="45"/>
      <c r="H3038" s="45"/>
      <c r="I3038" s="45"/>
    </row>
    <row r="3039" spans="1:9" x14ac:dyDescent="0.25">
      <c r="A3039" s="69"/>
      <c r="B3039" s="45"/>
      <c r="C3039" s="45"/>
      <c r="D3039" s="45"/>
      <c r="E3039" s="45"/>
      <c r="F3039" s="45"/>
      <c r="G3039" s="45"/>
      <c r="H3039" s="45"/>
      <c r="I3039" s="45"/>
    </row>
    <row r="3040" spans="1:9" x14ac:dyDescent="0.25">
      <c r="A3040" s="69"/>
      <c r="B3040" s="45"/>
      <c r="C3040" s="45"/>
      <c r="D3040" s="45"/>
      <c r="E3040" s="45"/>
      <c r="F3040" s="45"/>
      <c r="G3040" s="45"/>
      <c r="H3040" s="45"/>
      <c r="I3040" s="45"/>
    </row>
    <row r="3041" spans="1:9" x14ac:dyDescent="0.25">
      <c r="A3041" s="69"/>
      <c r="B3041" s="45"/>
      <c r="C3041" s="45"/>
      <c r="D3041" s="45"/>
      <c r="E3041" s="45"/>
      <c r="F3041" s="45"/>
      <c r="G3041" s="45"/>
      <c r="H3041" s="45"/>
      <c r="I3041" s="45"/>
    </row>
    <row r="3042" spans="1:9" x14ac:dyDescent="0.25">
      <c r="A3042" s="69"/>
      <c r="B3042" s="45"/>
      <c r="C3042" s="45"/>
      <c r="D3042" s="45"/>
      <c r="E3042" s="45"/>
      <c r="F3042" s="45"/>
      <c r="G3042" s="45"/>
      <c r="H3042" s="45"/>
      <c r="I3042" s="45"/>
    </row>
    <row r="3043" spans="1:9" x14ac:dyDescent="0.25">
      <c r="A3043" s="69"/>
      <c r="B3043" s="45"/>
      <c r="C3043" s="45"/>
      <c r="D3043" s="45"/>
      <c r="E3043" s="45"/>
      <c r="F3043" s="45"/>
      <c r="G3043" s="45"/>
      <c r="H3043" s="45"/>
      <c r="I3043" s="45"/>
    </row>
    <row r="3044" spans="1:9" x14ac:dyDescent="0.25">
      <c r="A3044" s="69"/>
      <c r="B3044" s="45"/>
      <c r="C3044" s="45"/>
      <c r="D3044" s="45"/>
      <c r="E3044" s="45"/>
      <c r="F3044" s="45"/>
      <c r="G3044" s="45"/>
      <c r="H3044" s="45"/>
      <c r="I3044" s="45"/>
    </row>
    <row r="3045" spans="1:9" x14ac:dyDescent="0.25">
      <c r="A3045" s="69"/>
      <c r="B3045" s="45"/>
      <c r="C3045" s="45"/>
      <c r="D3045" s="45"/>
      <c r="E3045" s="45"/>
      <c r="F3045" s="45"/>
      <c r="G3045" s="45"/>
      <c r="H3045" s="45"/>
      <c r="I3045" s="45"/>
    </row>
    <row r="3046" spans="1:9" x14ac:dyDescent="0.25">
      <c r="A3046" s="69"/>
      <c r="B3046" s="45"/>
      <c r="C3046" s="45"/>
      <c r="D3046" s="45"/>
      <c r="E3046" s="45"/>
      <c r="F3046" s="45"/>
      <c r="G3046" s="45"/>
      <c r="H3046" s="45"/>
      <c r="I3046" s="45"/>
    </row>
    <row r="3047" spans="1:9" x14ac:dyDescent="0.25">
      <c r="A3047" s="69"/>
      <c r="B3047" s="45"/>
      <c r="C3047" s="45"/>
      <c r="D3047" s="45"/>
      <c r="E3047" s="45"/>
      <c r="F3047" s="45"/>
      <c r="G3047" s="45"/>
      <c r="H3047" s="45"/>
      <c r="I3047" s="45"/>
    </row>
    <row r="3048" spans="1:9" x14ac:dyDescent="0.25">
      <c r="A3048" s="69"/>
      <c r="B3048" s="45"/>
      <c r="C3048" s="45"/>
      <c r="D3048" s="45"/>
      <c r="E3048" s="45"/>
      <c r="F3048" s="45"/>
      <c r="G3048" s="45"/>
      <c r="H3048" s="45"/>
      <c r="I3048" s="45"/>
    </row>
    <row r="3049" spans="1:9" x14ac:dyDescent="0.25">
      <c r="A3049" s="69"/>
      <c r="B3049" s="45"/>
      <c r="C3049" s="45"/>
      <c r="D3049" s="45"/>
      <c r="E3049" s="45"/>
      <c r="F3049" s="45"/>
      <c r="G3049" s="45"/>
      <c r="H3049" s="45"/>
      <c r="I3049" s="45"/>
    </row>
    <row r="3050" spans="1:9" x14ac:dyDescent="0.25">
      <c r="A3050" s="69"/>
      <c r="B3050" s="45"/>
      <c r="C3050" s="45"/>
      <c r="D3050" s="45"/>
      <c r="E3050" s="45"/>
      <c r="F3050" s="45"/>
      <c r="G3050" s="45"/>
      <c r="H3050" s="45"/>
      <c r="I3050" s="45"/>
    </row>
    <row r="3051" spans="1:9" x14ac:dyDescent="0.25">
      <c r="A3051" s="69"/>
      <c r="B3051" s="45"/>
      <c r="C3051" s="45"/>
      <c r="D3051" s="45"/>
      <c r="E3051" s="45"/>
      <c r="F3051" s="45"/>
      <c r="G3051" s="45"/>
      <c r="H3051" s="45"/>
      <c r="I3051" s="45"/>
    </row>
    <row r="3052" spans="1:9" x14ac:dyDescent="0.25">
      <c r="A3052" s="70"/>
      <c r="B3052" s="45"/>
      <c r="C3052" s="45"/>
      <c r="D3052" s="45"/>
      <c r="E3052" s="45"/>
      <c r="F3052" s="45"/>
      <c r="G3052" s="45"/>
      <c r="H3052" s="45"/>
      <c r="I3052" s="45"/>
    </row>
    <row r="3053" spans="1:9" x14ac:dyDescent="0.25">
      <c r="A3053" s="69"/>
      <c r="B3053" s="45"/>
      <c r="C3053" s="45"/>
      <c r="D3053" s="45"/>
      <c r="E3053" s="45"/>
      <c r="F3053" s="45"/>
      <c r="G3053" s="45"/>
      <c r="H3053" s="45"/>
      <c r="I3053" s="45"/>
    </row>
    <row r="3054" spans="1:9" x14ac:dyDescent="0.25">
      <c r="A3054" s="69"/>
      <c r="B3054" s="45"/>
      <c r="C3054" s="45"/>
      <c r="D3054" s="45"/>
      <c r="E3054" s="45"/>
      <c r="F3054" s="45"/>
      <c r="G3054" s="45"/>
      <c r="H3054" s="45"/>
      <c r="I3054" s="45"/>
    </row>
    <row r="3055" spans="1:9" x14ac:dyDescent="0.25">
      <c r="A3055" s="69"/>
      <c r="B3055" s="45"/>
      <c r="C3055" s="45"/>
      <c r="D3055" s="45"/>
      <c r="E3055" s="45"/>
      <c r="F3055" s="45"/>
      <c r="G3055" s="45"/>
      <c r="H3055" s="45"/>
      <c r="I3055" s="45"/>
    </row>
    <row r="3056" spans="1:9" x14ac:dyDescent="0.25">
      <c r="A3056" s="69"/>
      <c r="B3056" s="45"/>
      <c r="C3056" s="45"/>
      <c r="D3056" s="45"/>
      <c r="E3056" s="45"/>
      <c r="F3056" s="45"/>
      <c r="G3056" s="45"/>
      <c r="H3056" s="45"/>
      <c r="I3056" s="45"/>
    </row>
    <row r="3057" spans="1:9" x14ac:dyDescent="0.25">
      <c r="A3057" s="69"/>
      <c r="B3057" s="45"/>
      <c r="C3057" s="45"/>
      <c r="D3057" s="45"/>
      <c r="E3057" s="45"/>
      <c r="F3057" s="45"/>
      <c r="G3057" s="45"/>
      <c r="H3057" s="45"/>
      <c r="I3057" s="45"/>
    </row>
    <row r="3058" spans="1:9" x14ac:dyDescent="0.25">
      <c r="A3058" s="69"/>
      <c r="B3058" s="45"/>
      <c r="C3058" s="45"/>
      <c r="D3058" s="45"/>
      <c r="E3058" s="45"/>
      <c r="F3058" s="45"/>
      <c r="G3058" s="45"/>
      <c r="H3058" s="45"/>
      <c r="I3058" s="45"/>
    </row>
    <row r="3059" spans="1:9" x14ac:dyDescent="0.25">
      <c r="A3059" s="69"/>
      <c r="B3059" s="45"/>
      <c r="C3059" s="45"/>
      <c r="D3059" s="45"/>
      <c r="E3059" s="45"/>
      <c r="F3059" s="45"/>
      <c r="G3059" s="45"/>
      <c r="H3059" s="45"/>
      <c r="I3059" s="45"/>
    </row>
    <row r="3060" spans="1:9" x14ac:dyDescent="0.25">
      <c r="A3060" s="69"/>
      <c r="B3060" s="45"/>
      <c r="C3060" s="45"/>
      <c r="D3060" s="45"/>
      <c r="E3060" s="45"/>
      <c r="F3060" s="45"/>
      <c r="G3060" s="45"/>
      <c r="H3060" s="45"/>
      <c r="I3060" s="45"/>
    </row>
    <row r="3061" spans="1:9" x14ac:dyDescent="0.25">
      <c r="A3061" s="69"/>
      <c r="B3061" s="45"/>
      <c r="C3061" s="45"/>
      <c r="D3061" s="45"/>
      <c r="E3061" s="45"/>
      <c r="F3061" s="45"/>
      <c r="G3061" s="45"/>
      <c r="H3061" s="45"/>
      <c r="I3061" s="45"/>
    </row>
    <row r="3062" spans="1:9" x14ac:dyDescent="0.25">
      <c r="A3062" s="69"/>
      <c r="B3062" s="45"/>
      <c r="C3062" s="45"/>
      <c r="D3062" s="45"/>
      <c r="E3062" s="45"/>
      <c r="F3062" s="45"/>
      <c r="G3062" s="45"/>
      <c r="H3062" s="45"/>
      <c r="I3062" s="45"/>
    </row>
    <row r="3063" spans="1:9" x14ac:dyDescent="0.25">
      <c r="A3063" s="69"/>
      <c r="B3063" s="45"/>
      <c r="C3063" s="45"/>
      <c r="D3063" s="45"/>
      <c r="E3063" s="45"/>
      <c r="F3063" s="45"/>
      <c r="G3063" s="45"/>
      <c r="H3063" s="45"/>
      <c r="I3063" s="45"/>
    </row>
    <row r="3064" spans="1:9" x14ac:dyDescent="0.25">
      <c r="A3064" s="69"/>
      <c r="B3064" s="45"/>
      <c r="C3064" s="45"/>
      <c r="D3064" s="45"/>
      <c r="E3064" s="45"/>
      <c r="F3064" s="45"/>
      <c r="G3064" s="45"/>
      <c r="H3064" s="45"/>
      <c r="I3064" s="45"/>
    </row>
    <row r="3065" spans="1:9" x14ac:dyDescent="0.25">
      <c r="A3065" s="69"/>
      <c r="B3065" s="45"/>
      <c r="C3065" s="45"/>
      <c r="D3065" s="45"/>
      <c r="E3065" s="45"/>
      <c r="F3065" s="45"/>
      <c r="G3065" s="45"/>
      <c r="H3065" s="45"/>
      <c r="I3065" s="45"/>
    </row>
    <row r="3066" spans="1:9" x14ac:dyDescent="0.25">
      <c r="A3066" s="69"/>
      <c r="B3066" s="45"/>
      <c r="C3066" s="45"/>
      <c r="D3066" s="45"/>
      <c r="E3066" s="45"/>
      <c r="F3066" s="45"/>
      <c r="G3066" s="45"/>
      <c r="H3066" s="45"/>
      <c r="I3066" s="45"/>
    </row>
    <row r="3067" spans="1:9" x14ac:dyDescent="0.25">
      <c r="A3067" s="69"/>
      <c r="B3067" s="45"/>
      <c r="C3067" s="45"/>
      <c r="D3067" s="45"/>
      <c r="E3067" s="45"/>
      <c r="F3067" s="45"/>
      <c r="G3067" s="45"/>
      <c r="H3067" s="45"/>
      <c r="I3067" s="45"/>
    </row>
    <row r="3068" spans="1:9" x14ac:dyDescent="0.25">
      <c r="A3068" s="69"/>
      <c r="B3068" s="45"/>
      <c r="C3068" s="45"/>
      <c r="D3068" s="45"/>
      <c r="E3068" s="45"/>
      <c r="F3068" s="45"/>
      <c r="G3068" s="45"/>
      <c r="H3068" s="45"/>
      <c r="I3068" s="45"/>
    </row>
    <row r="3069" spans="1:9" x14ac:dyDescent="0.25">
      <c r="A3069" s="69"/>
      <c r="B3069" s="45"/>
      <c r="C3069" s="45"/>
      <c r="D3069" s="45"/>
      <c r="E3069" s="45"/>
      <c r="F3069" s="45"/>
      <c r="G3069" s="45"/>
      <c r="H3069" s="45"/>
      <c r="I3069" s="45"/>
    </row>
    <row r="3070" spans="1:9" x14ac:dyDescent="0.25">
      <c r="A3070" s="70"/>
      <c r="B3070" s="45"/>
      <c r="C3070" s="45"/>
      <c r="D3070" s="45"/>
      <c r="E3070" s="45"/>
      <c r="F3070" s="45"/>
      <c r="G3070" s="45"/>
      <c r="H3070" s="45"/>
      <c r="I3070" s="45"/>
    </row>
    <row r="3071" spans="1:9" x14ac:dyDescent="0.25">
      <c r="A3071" s="69"/>
      <c r="B3071" s="45"/>
      <c r="C3071" s="45"/>
      <c r="D3071" s="45"/>
      <c r="E3071" s="45"/>
      <c r="F3071" s="45"/>
      <c r="G3071" s="45"/>
      <c r="H3071" s="45"/>
      <c r="I3071" s="45"/>
    </row>
    <row r="3072" spans="1:9" x14ac:dyDescent="0.25">
      <c r="A3072" s="69"/>
      <c r="B3072" s="45"/>
      <c r="C3072" s="45"/>
      <c r="D3072" s="45"/>
      <c r="E3072" s="45"/>
      <c r="F3072" s="45"/>
      <c r="G3072" s="45"/>
      <c r="H3072" s="45"/>
      <c r="I3072" s="45"/>
    </row>
    <row r="3073" spans="1:9" x14ac:dyDescent="0.25">
      <c r="A3073" s="69"/>
      <c r="B3073" s="45"/>
      <c r="C3073" s="45"/>
      <c r="D3073" s="45"/>
      <c r="E3073" s="45"/>
      <c r="F3073" s="45"/>
      <c r="G3073" s="45"/>
      <c r="H3073" s="45"/>
      <c r="I3073" s="45"/>
    </row>
    <row r="3074" spans="1:9" x14ac:dyDescent="0.25">
      <c r="A3074" s="69"/>
      <c r="B3074" s="45"/>
      <c r="C3074" s="45"/>
      <c r="D3074" s="45"/>
      <c r="E3074" s="45"/>
      <c r="F3074" s="45"/>
      <c r="G3074" s="45"/>
      <c r="H3074" s="45"/>
      <c r="I3074" s="45"/>
    </row>
    <row r="3075" spans="1:9" x14ac:dyDescent="0.25">
      <c r="A3075" s="69"/>
      <c r="B3075" s="45"/>
      <c r="C3075" s="45"/>
      <c r="D3075" s="45"/>
      <c r="E3075" s="45"/>
      <c r="F3075" s="45"/>
      <c r="G3075" s="45"/>
      <c r="H3075" s="45"/>
      <c r="I3075" s="45"/>
    </row>
    <row r="3076" spans="1:9" x14ac:dyDescent="0.25">
      <c r="A3076" s="69"/>
      <c r="B3076" s="45"/>
      <c r="C3076" s="45"/>
      <c r="D3076" s="45"/>
      <c r="E3076" s="45"/>
      <c r="F3076" s="45"/>
      <c r="G3076" s="45"/>
      <c r="H3076" s="45"/>
      <c r="I3076" s="45"/>
    </row>
    <row r="3077" spans="1:9" x14ac:dyDescent="0.25">
      <c r="A3077" s="69"/>
      <c r="B3077" s="45"/>
      <c r="C3077" s="45"/>
      <c r="D3077" s="45"/>
      <c r="E3077" s="45"/>
      <c r="F3077" s="45"/>
      <c r="G3077" s="45"/>
      <c r="H3077" s="45"/>
      <c r="I3077" s="45"/>
    </row>
    <row r="3078" spans="1:9" x14ac:dyDescent="0.25">
      <c r="A3078" s="69"/>
      <c r="B3078" s="45"/>
      <c r="C3078" s="45"/>
      <c r="D3078" s="45"/>
      <c r="E3078" s="45"/>
      <c r="F3078" s="45"/>
      <c r="G3078" s="45"/>
      <c r="H3078" s="45"/>
      <c r="I3078" s="45"/>
    </row>
    <row r="3079" spans="1:9" x14ac:dyDescent="0.25">
      <c r="A3079" s="69"/>
      <c r="B3079" s="45"/>
      <c r="C3079" s="45"/>
      <c r="D3079" s="45"/>
      <c r="E3079" s="45"/>
      <c r="F3079" s="45"/>
      <c r="G3079" s="45"/>
      <c r="H3079" s="45"/>
      <c r="I3079" s="45"/>
    </row>
    <row r="3080" spans="1:9" x14ac:dyDescent="0.25">
      <c r="A3080" s="69"/>
      <c r="B3080" s="45"/>
      <c r="C3080" s="45"/>
      <c r="D3080" s="45"/>
      <c r="E3080" s="45"/>
      <c r="F3080" s="45"/>
      <c r="G3080" s="45"/>
      <c r="H3080" s="45"/>
      <c r="I3080" s="45"/>
    </row>
    <row r="3081" spans="1:9" x14ac:dyDescent="0.25">
      <c r="A3081" s="69"/>
      <c r="B3081" s="45"/>
      <c r="C3081" s="45"/>
      <c r="D3081" s="45"/>
      <c r="E3081" s="45"/>
      <c r="F3081" s="45"/>
      <c r="G3081" s="45"/>
      <c r="H3081" s="45"/>
      <c r="I3081" s="45"/>
    </row>
    <row r="3082" spans="1:9" x14ac:dyDescent="0.25">
      <c r="A3082" s="69"/>
      <c r="B3082" s="45"/>
      <c r="C3082" s="45"/>
      <c r="D3082" s="45"/>
      <c r="E3082" s="45"/>
      <c r="F3082" s="45"/>
      <c r="G3082" s="45"/>
      <c r="H3082" s="45"/>
      <c r="I3082" s="45"/>
    </row>
    <row r="3083" spans="1:9" x14ac:dyDescent="0.25">
      <c r="A3083" s="69"/>
      <c r="B3083" s="45"/>
      <c r="C3083" s="45"/>
      <c r="D3083" s="45"/>
      <c r="E3083" s="45"/>
      <c r="F3083" s="45"/>
      <c r="G3083" s="45"/>
      <c r="H3083" s="45"/>
      <c r="I3083" s="45"/>
    </row>
    <row r="3084" spans="1:9" x14ac:dyDescent="0.25">
      <c r="A3084" s="69"/>
      <c r="B3084" s="45"/>
      <c r="C3084" s="45"/>
      <c r="D3084" s="45"/>
      <c r="E3084" s="45"/>
      <c r="F3084" s="45"/>
      <c r="G3084" s="45"/>
      <c r="H3084" s="45"/>
      <c r="I3084" s="45"/>
    </row>
    <row r="3085" spans="1:9" x14ac:dyDescent="0.25">
      <c r="A3085" s="69"/>
      <c r="B3085" s="45"/>
      <c r="C3085" s="45"/>
      <c r="D3085" s="45"/>
      <c r="E3085" s="45"/>
      <c r="F3085" s="45"/>
      <c r="G3085" s="45"/>
      <c r="H3085" s="45"/>
      <c r="I3085" s="45"/>
    </row>
    <row r="3086" spans="1:9" x14ac:dyDescent="0.25">
      <c r="A3086" s="69"/>
      <c r="B3086" s="45"/>
      <c r="C3086" s="45"/>
      <c r="D3086" s="45"/>
      <c r="E3086" s="45"/>
      <c r="F3086" s="45"/>
      <c r="G3086" s="45"/>
      <c r="H3086" s="45"/>
      <c r="I3086" s="45"/>
    </row>
    <row r="3087" spans="1:9" x14ac:dyDescent="0.25">
      <c r="A3087" s="69"/>
      <c r="B3087" s="45"/>
      <c r="C3087" s="45"/>
      <c r="D3087" s="45"/>
      <c r="E3087" s="45"/>
      <c r="F3087" s="45"/>
      <c r="G3087" s="45"/>
      <c r="H3087" s="45"/>
      <c r="I3087" s="45"/>
    </row>
    <row r="3088" spans="1:9" x14ac:dyDescent="0.25">
      <c r="A3088" s="70"/>
      <c r="B3088" s="45"/>
      <c r="C3088" s="45"/>
      <c r="D3088" s="45"/>
      <c r="E3088" s="45"/>
      <c r="F3088" s="45"/>
      <c r="G3088" s="45"/>
      <c r="H3088" s="45"/>
      <c r="I3088" s="45"/>
    </row>
    <row r="3089" spans="1:9" x14ac:dyDescent="0.25">
      <c r="A3089" s="69"/>
      <c r="B3089" s="45"/>
      <c r="C3089" s="45"/>
      <c r="D3089" s="45"/>
      <c r="E3089" s="45"/>
      <c r="F3089" s="45"/>
      <c r="G3089" s="45"/>
      <c r="H3089" s="45"/>
      <c r="I3089" s="45"/>
    </row>
    <row r="3090" spans="1:9" x14ac:dyDescent="0.25">
      <c r="A3090" s="69"/>
      <c r="B3090" s="45"/>
      <c r="C3090" s="45"/>
      <c r="D3090" s="45"/>
      <c r="E3090" s="45"/>
      <c r="F3090" s="45"/>
      <c r="G3090" s="45"/>
      <c r="H3090" s="45"/>
      <c r="I3090" s="45"/>
    </row>
    <row r="3091" spans="1:9" x14ac:dyDescent="0.25">
      <c r="A3091" s="69"/>
      <c r="B3091" s="45"/>
      <c r="C3091" s="45"/>
      <c r="D3091" s="45"/>
      <c r="E3091" s="45"/>
      <c r="F3091" s="45"/>
      <c r="G3091" s="45"/>
      <c r="H3091" s="45"/>
      <c r="I3091" s="45"/>
    </row>
    <row r="3092" spans="1:9" x14ac:dyDescent="0.25">
      <c r="A3092" s="69"/>
      <c r="B3092" s="45"/>
      <c r="C3092" s="45"/>
      <c r="D3092" s="45"/>
      <c r="E3092" s="45"/>
      <c r="F3092" s="45"/>
      <c r="G3092" s="45"/>
      <c r="H3092" s="45"/>
      <c r="I3092" s="45"/>
    </row>
    <row r="3093" spans="1:9" x14ac:dyDescent="0.25">
      <c r="A3093" s="69"/>
      <c r="B3093" s="45"/>
      <c r="C3093" s="45"/>
      <c r="D3093" s="45"/>
      <c r="E3093" s="45"/>
      <c r="F3093" s="45"/>
      <c r="G3093" s="45"/>
      <c r="H3093" s="45"/>
      <c r="I3093" s="45"/>
    </row>
    <row r="3094" spans="1:9" x14ac:dyDescent="0.25">
      <c r="A3094" s="69"/>
      <c r="B3094" s="45"/>
      <c r="C3094" s="45"/>
      <c r="D3094" s="45"/>
      <c r="E3094" s="45"/>
      <c r="F3094" s="45"/>
      <c r="G3094" s="45"/>
      <c r="H3094" s="45"/>
      <c r="I3094" s="45"/>
    </row>
    <row r="3095" spans="1:9" x14ac:dyDescent="0.25">
      <c r="A3095" s="69"/>
      <c r="B3095" s="45"/>
      <c r="C3095" s="45"/>
      <c r="D3095" s="45"/>
      <c r="E3095" s="45"/>
      <c r="F3095" s="45"/>
      <c r="G3095" s="45"/>
      <c r="H3095" s="45"/>
      <c r="I3095" s="45"/>
    </row>
    <row r="3096" spans="1:9" x14ac:dyDescent="0.25">
      <c r="A3096" s="69"/>
      <c r="B3096" s="45"/>
      <c r="C3096" s="45"/>
      <c r="D3096" s="45"/>
      <c r="E3096" s="45"/>
      <c r="F3096" s="45"/>
      <c r="G3096" s="45"/>
      <c r="H3096" s="45"/>
      <c r="I3096" s="45"/>
    </row>
    <row r="3097" spans="1:9" x14ac:dyDescent="0.25">
      <c r="A3097" s="69"/>
      <c r="B3097" s="45"/>
      <c r="C3097" s="45"/>
      <c r="D3097" s="45"/>
      <c r="E3097" s="45"/>
      <c r="F3097" s="45"/>
      <c r="G3097" s="45"/>
      <c r="H3097" s="45"/>
      <c r="I3097" s="45"/>
    </row>
    <row r="3098" spans="1:9" x14ac:dyDescent="0.25">
      <c r="A3098" s="69"/>
      <c r="B3098" s="45"/>
      <c r="C3098" s="45"/>
      <c r="D3098" s="45"/>
      <c r="E3098" s="45"/>
      <c r="F3098" s="45"/>
      <c r="G3098" s="45"/>
      <c r="H3098" s="45"/>
      <c r="I3098" s="45"/>
    </row>
    <row r="3099" spans="1:9" x14ac:dyDescent="0.25">
      <c r="A3099" s="69"/>
      <c r="B3099" s="45"/>
      <c r="C3099" s="45"/>
      <c r="D3099" s="45"/>
      <c r="E3099" s="45"/>
      <c r="F3099" s="45"/>
      <c r="G3099" s="45"/>
      <c r="H3099" s="45"/>
      <c r="I3099" s="45"/>
    </row>
    <row r="3100" spans="1:9" x14ac:dyDescent="0.25">
      <c r="A3100" s="69"/>
      <c r="B3100" s="45"/>
      <c r="C3100" s="45"/>
      <c r="D3100" s="45"/>
      <c r="E3100" s="45"/>
      <c r="F3100" s="45"/>
      <c r="G3100" s="45"/>
      <c r="H3100" s="45"/>
      <c r="I3100" s="45"/>
    </row>
    <row r="3101" spans="1:9" x14ac:dyDescent="0.25">
      <c r="A3101" s="69"/>
      <c r="B3101" s="45"/>
      <c r="C3101" s="45"/>
      <c r="D3101" s="45"/>
      <c r="E3101" s="45"/>
      <c r="F3101" s="45"/>
      <c r="G3101" s="45"/>
      <c r="H3101" s="45"/>
      <c r="I3101" s="45"/>
    </row>
    <row r="3102" spans="1:9" x14ac:dyDescent="0.25">
      <c r="A3102" s="69"/>
      <c r="B3102" s="45"/>
      <c r="C3102" s="45"/>
      <c r="D3102" s="45"/>
      <c r="E3102" s="45"/>
      <c r="F3102" s="45"/>
      <c r="G3102" s="45"/>
      <c r="H3102" s="45"/>
      <c r="I3102" s="45"/>
    </row>
    <row r="3103" spans="1:9" x14ac:dyDescent="0.25">
      <c r="A3103" s="69"/>
      <c r="B3103" s="45"/>
      <c r="C3103" s="45"/>
      <c r="D3103" s="45"/>
      <c r="E3103" s="45"/>
      <c r="F3103" s="45"/>
      <c r="G3103" s="45"/>
      <c r="H3103" s="45"/>
      <c r="I3103" s="45"/>
    </row>
    <row r="3104" spans="1:9" x14ac:dyDescent="0.25">
      <c r="A3104" s="69"/>
      <c r="B3104" s="45"/>
      <c r="C3104" s="45"/>
      <c r="D3104" s="45"/>
      <c r="E3104" s="45"/>
      <c r="F3104" s="45"/>
      <c r="G3104" s="45"/>
      <c r="H3104" s="45"/>
      <c r="I3104" s="45"/>
    </row>
    <row r="3105" spans="1:9" x14ac:dyDescent="0.25">
      <c r="A3105" s="69"/>
      <c r="B3105" s="45"/>
      <c r="C3105" s="45"/>
      <c r="D3105" s="45"/>
      <c r="E3105" s="45"/>
      <c r="F3105" s="45"/>
      <c r="G3105" s="45"/>
      <c r="H3105" s="45"/>
      <c r="I3105" s="45"/>
    </row>
    <row r="3106" spans="1:9" x14ac:dyDescent="0.25">
      <c r="A3106" s="70"/>
      <c r="B3106" s="45"/>
      <c r="C3106" s="45"/>
      <c r="D3106" s="45"/>
      <c r="E3106" s="45"/>
      <c r="F3106" s="45"/>
      <c r="G3106" s="45"/>
      <c r="H3106" s="45"/>
      <c r="I3106" s="45"/>
    </row>
    <row r="3107" spans="1:9" x14ac:dyDescent="0.25">
      <c r="A3107" s="69"/>
      <c r="B3107" s="45"/>
      <c r="C3107" s="45"/>
      <c r="D3107" s="45"/>
      <c r="E3107" s="45"/>
      <c r="F3107" s="45"/>
      <c r="G3107" s="45"/>
      <c r="H3107" s="45"/>
      <c r="I3107" s="45"/>
    </row>
    <row r="3108" spans="1:9" x14ac:dyDescent="0.25">
      <c r="A3108" s="69"/>
      <c r="B3108" s="45"/>
      <c r="C3108" s="45"/>
      <c r="D3108" s="45"/>
      <c r="E3108" s="45"/>
      <c r="F3108" s="45"/>
      <c r="G3108" s="45"/>
      <c r="H3108" s="45"/>
      <c r="I3108" s="45"/>
    </row>
    <row r="3109" spans="1:9" x14ac:dyDescent="0.25">
      <c r="A3109" s="69"/>
      <c r="B3109" s="45"/>
      <c r="C3109" s="45"/>
      <c r="D3109" s="45"/>
      <c r="E3109" s="45"/>
      <c r="F3109" s="45"/>
      <c r="G3109" s="45"/>
      <c r="H3109" s="45"/>
      <c r="I3109" s="45"/>
    </row>
    <row r="3110" spans="1:9" x14ac:dyDescent="0.25">
      <c r="A3110" s="69"/>
      <c r="B3110" s="45"/>
      <c r="C3110" s="45"/>
      <c r="D3110" s="45"/>
      <c r="E3110" s="45"/>
      <c r="F3110" s="45"/>
      <c r="G3110" s="45"/>
      <c r="H3110" s="45"/>
      <c r="I3110" s="45"/>
    </row>
    <row r="3111" spans="1:9" x14ac:dyDescent="0.25">
      <c r="A3111" s="69"/>
      <c r="B3111" s="45"/>
      <c r="C3111" s="45"/>
      <c r="D3111" s="45"/>
      <c r="E3111" s="45"/>
      <c r="F3111" s="45"/>
      <c r="G3111" s="45"/>
      <c r="H3111" s="45"/>
      <c r="I3111" s="45"/>
    </row>
    <row r="3112" spans="1:9" x14ac:dyDescent="0.25">
      <c r="A3112" s="69"/>
      <c r="B3112" s="45"/>
      <c r="C3112" s="45"/>
      <c r="D3112" s="45"/>
      <c r="E3112" s="45"/>
      <c r="F3112" s="45"/>
      <c r="G3112" s="45"/>
      <c r="H3112" s="45"/>
      <c r="I3112" s="45"/>
    </row>
    <row r="3113" spans="1:9" x14ac:dyDescent="0.25">
      <c r="A3113" s="69"/>
      <c r="B3113" s="45"/>
      <c r="C3113" s="45"/>
      <c r="D3113" s="45"/>
      <c r="E3113" s="45"/>
      <c r="F3113" s="45"/>
      <c r="G3113" s="45"/>
      <c r="H3113" s="45"/>
      <c r="I3113" s="45"/>
    </row>
    <row r="3114" spans="1:9" x14ac:dyDescent="0.25">
      <c r="A3114" s="69"/>
      <c r="B3114" s="45"/>
      <c r="C3114" s="45"/>
      <c r="D3114" s="45"/>
      <c r="E3114" s="45"/>
      <c r="F3114" s="45"/>
      <c r="G3114" s="45"/>
      <c r="H3114" s="45"/>
      <c r="I3114" s="45"/>
    </row>
    <row r="3115" spans="1:9" x14ac:dyDescent="0.25">
      <c r="A3115" s="69"/>
      <c r="B3115" s="45"/>
      <c r="C3115" s="45"/>
      <c r="D3115" s="45"/>
      <c r="E3115" s="45"/>
      <c r="F3115" s="45"/>
      <c r="G3115" s="45"/>
      <c r="H3115" s="45"/>
      <c r="I3115" s="45"/>
    </row>
    <row r="3116" spans="1:9" x14ac:dyDescent="0.25">
      <c r="A3116" s="69"/>
      <c r="B3116" s="45"/>
      <c r="C3116" s="45"/>
      <c r="D3116" s="45"/>
      <c r="E3116" s="45"/>
      <c r="F3116" s="45"/>
      <c r="G3116" s="45"/>
      <c r="H3116" s="45"/>
      <c r="I3116" s="45"/>
    </row>
    <row r="3117" spans="1:9" x14ac:dyDescent="0.25">
      <c r="A3117" s="69"/>
      <c r="B3117" s="45"/>
      <c r="C3117" s="45"/>
      <c r="D3117" s="45"/>
      <c r="E3117" s="45"/>
      <c r="F3117" s="45"/>
      <c r="G3117" s="45"/>
      <c r="H3117" s="45"/>
      <c r="I3117" s="45"/>
    </row>
    <row r="3118" spans="1:9" x14ac:dyDescent="0.25">
      <c r="A3118" s="69"/>
      <c r="B3118" s="45"/>
      <c r="C3118" s="45"/>
      <c r="D3118" s="45"/>
      <c r="E3118" s="45"/>
      <c r="F3118" s="45"/>
      <c r="G3118" s="45"/>
      <c r="H3118" s="45"/>
      <c r="I3118" s="45"/>
    </row>
    <row r="3119" spans="1:9" x14ac:dyDescent="0.25">
      <c r="A3119" s="69"/>
      <c r="B3119" s="45"/>
      <c r="C3119" s="45"/>
      <c r="D3119" s="45"/>
      <c r="E3119" s="45"/>
      <c r="F3119" s="45"/>
      <c r="G3119" s="45"/>
      <c r="H3119" s="45"/>
      <c r="I3119" s="45"/>
    </row>
    <row r="3120" spans="1:9" x14ac:dyDescent="0.25">
      <c r="A3120" s="69"/>
      <c r="B3120" s="45"/>
      <c r="C3120" s="45"/>
      <c r="D3120" s="45"/>
      <c r="E3120" s="45"/>
      <c r="F3120" s="45"/>
      <c r="G3120" s="45"/>
      <c r="H3120" s="45"/>
      <c r="I3120" s="45"/>
    </row>
    <row r="3121" spans="1:9" x14ac:dyDescent="0.25">
      <c r="A3121" s="69"/>
      <c r="B3121" s="45"/>
      <c r="C3121" s="45"/>
      <c r="D3121" s="45"/>
      <c r="E3121" s="45"/>
      <c r="F3121" s="45"/>
      <c r="G3121" s="45"/>
      <c r="H3121" s="45"/>
      <c r="I3121" s="45"/>
    </row>
    <row r="3122" spans="1:9" x14ac:dyDescent="0.25">
      <c r="A3122" s="69"/>
      <c r="B3122" s="45"/>
      <c r="C3122" s="45"/>
      <c r="D3122" s="45"/>
      <c r="E3122" s="45"/>
      <c r="F3122" s="45"/>
      <c r="G3122" s="45"/>
      <c r="H3122" s="45"/>
      <c r="I3122" s="45"/>
    </row>
    <row r="3123" spans="1:9" x14ac:dyDescent="0.25">
      <c r="A3123" s="69"/>
      <c r="B3123" s="45"/>
      <c r="C3123" s="45"/>
      <c r="D3123" s="45"/>
      <c r="E3123" s="45"/>
      <c r="F3123" s="45"/>
      <c r="G3123" s="45"/>
      <c r="H3123" s="45"/>
      <c r="I3123" s="45"/>
    </row>
    <row r="3124" spans="1:9" x14ac:dyDescent="0.25">
      <c r="A3124" s="70"/>
      <c r="B3124" s="45"/>
      <c r="C3124" s="45"/>
      <c r="D3124" s="45"/>
      <c r="E3124" s="45"/>
      <c r="F3124" s="45"/>
      <c r="G3124" s="45"/>
      <c r="H3124" s="45"/>
      <c r="I3124" s="45"/>
    </row>
    <row r="3125" spans="1:9" x14ac:dyDescent="0.25">
      <c r="A3125" s="69"/>
      <c r="B3125" s="45"/>
      <c r="C3125" s="45"/>
      <c r="D3125" s="45"/>
      <c r="E3125" s="45"/>
      <c r="F3125" s="45"/>
      <c r="G3125" s="45"/>
      <c r="H3125" s="45"/>
      <c r="I3125" s="45"/>
    </row>
    <row r="3126" spans="1:9" x14ac:dyDescent="0.25">
      <c r="A3126" s="69"/>
      <c r="B3126" s="45"/>
      <c r="C3126" s="45"/>
      <c r="D3126" s="45"/>
      <c r="E3126" s="45"/>
      <c r="F3126" s="45"/>
      <c r="G3126" s="45"/>
      <c r="H3126" s="45"/>
      <c r="I3126" s="45"/>
    </row>
    <row r="3127" spans="1:9" x14ac:dyDescent="0.25">
      <c r="A3127" s="69"/>
      <c r="B3127" s="45"/>
      <c r="C3127" s="45"/>
      <c r="D3127" s="45"/>
      <c r="E3127" s="45"/>
      <c r="F3127" s="45"/>
      <c r="G3127" s="45"/>
      <c r="H3127" s="45"/>
      <c r="I3127" s="45"/>
    </row>
    <row r="3128" spans="1:9" x14ac:dyDescent="0.25">
      <c r="A3128" s="69"/>
      <c r="B3128" s="45"/>
      <c r="C3128" s="45"/>
      <c r="D3128" s="45"/>
      <c r="E3128" s="45"/>
      <c r="F3128" s="45"/>
      <c r="G3128" s="45"/>
      <c r="H3128" s="45"/>
      <c r="I3128" s="45"/>
    </row>
    <row r="3129" spans="1:9" x14ac:dyDescent="0.25">
      <c r="A3129" s="69"/>
      <c r="B3129" s="45"/>
      <c r="C3129" s="45"/>
      <c r="D3129" s="45"/>
      <c r="E3129" s="45"/>
      <c r="F3129" s="45"/>
      <c r="G3129" s="45"/>
      <c r="H3129" s="45"/>
      <c r="I3129" s="45"/>
    </row>
    <row r="3130" spans="1:9" x14ac:dyDescent="0.25">
      <c r="A3130" s="69"/>
      <c r="B3130" s="45"/>
      <c r="C3130" s="45"/>
      <c r="D3130" s="45"/>
      <c r="E3130" s="45"/>
      <c r="F3130" s="45"/>
      <c r="G3130" s="45"/>
      <c r="H3130" s="45"/>
      <c r="I3130" s="45"/>
    </row>
    <row r="3131" spans="1:9" x14ac:dyDescent="0.25">
      <c r="A3131" s="69"/>
      <c r="B3131" s="45"/>
      <c r="C3131" s="45"/>
      <c r="D3131" s="45"/>
      <c r="E3131" s="45"/>
      <c r="F3131" s="45"/>
      <c r="G3131" s="45"/>
      <c r="H3131" s="45"/>
      <c r="I3131" s="45"/>
    </row>
    <row r="3132" spans="1:9" x14ac:dyDescent="0.25">
      <c r="A3132" s="69"/>
      <c r="B3132" s="45"/>
      <c r="C3132" s="45"/>
      <c r="D3132" s="45"/>
      <c r="E3132" s="45"/>
      <c r="F3132" s="45"/>
      <c r="G3132" s="45"/>
      <c r="H3132" s="45"/>
      <c r="I3132" s="45"/>
    </row>
    <row r="3133" spans="1:9" x14ac:dyDescent="0.25">
      <c r="A3133" s="69"/>
      <c r="B3133" s="45"/>
      <c r="C3133" s="45"/>
      <c r="D3133" s="45"/>
      <c r="E3133" s="45"/>
      <c r="F3133" s="45"/>
      <c r="G3133" s="45"/>
      <c r="H3133" s="45"/>
      <c r="I3133" s="45"/>
    </row>
    <row r="3134" spans="1:9" x14ac:dyDescent="0.25">
      <c r="A3134" s="69"/>
      <c r="B3134" s="45"/>
      <c r="C3134" s="45"/>
      <c r="D3134" s="45"/>
      <c r="E3134" s="45"/>
      <c r="F3134" s="45"/>
      <c r="G3134" s="45"/>
      <c r="H3134" s="45"/>
      <c r="I3134" s="45"/>
    </row>
    <row r="3135" spans="1:9" x14ac:dyDescent="0.25">
      <c r="A3135" s="69"/>
      <c r="B3135" s="45"/>
      <c r="C3135" s="45"/>
      <c r="D3135" s="45"/>
      <c r="E3135" s="45"/>
      <c r="F3135" s="45"/>
      <c r="G3135" s="45"/>
      <c r="H3135" s="45"/>
      <c r="I3135" s="45"/>
    </row>
    <row r="3136" spans="1:9" x14ac:dyDescent="0.25">
      <c r="A3136" s="69"/>
      <c r="B3136" s="45"/>
      <c r="C3136" s="45"/>
      <c r="D3136" s="45"/>
      <c r="E3136" s="45"/>
      <c r="F3136" s="45"/>
      <c r="G3136" s="45"/>
      <c r="H3136" s="45"/>
      <c r="I3136" s="45"/>
    </row>
    <row r="3137" spans="1:9" x14ac:dyDescent="0.25">
      <c r="A3137" s="69"/>
      <c r="B3137" s="45"/>
      <c r="C3137" s="45"/>
      <c r="D3137" s="45"/>
      <c r="E3137" s="45"/>
      <c r="F3137" s="45"/>
      <c r="G3137" s="45"/>
      <c r="H3137" s="45"/>
      <c r="I3137" s="45"/>
    </row>
    <row r="3138" spans="1:9" x14ac:dyDescent="0.25">
      <c r="A3138" s="69"/>
      <c r="B3138" s="45"/>
      <c r="C3138" s="45"/>
      <c r="D3138" s="45"/>
      <c r="E3138" s="45"/>
      <c r="F3138" s="45"/>
      <c r="G3138" s="45"/>
      <c r="H3138" s="45"/>
      <c r="I3138" s="45"/>
    </row>
    <row r="3139" spans="1:9" x14ac:dyDescent="0.25">
      <c r="A3139" s="69"/>
      <c r="B3139" s="45"/>
      <c r="C3139" s="45"/>
      <c r="D3139" s="45"/>
      <c r="E3139" s="45"/>
      <c r="F3139" s="45"/>
      <c r="G3139" s="45"/>
      <c r="H3139" s="45"/>
      <c r="I3139" s="45"/>
    </row>
    <row r="3140" spans="1:9" x14ac:dyDescent="0.25">
      <c r="A3140" s="69"/>
      <c r="B3140" s="45"/>
      <c r="C3140" s="45"/>
      <c r="D3140" s="45"/>
      <c r="E3140" s="45"/>
      <c r="F3140" s="45"/>
      <c r="G3140" s="45"/>
      <c r="H3140" s="45"/>
      <c r="I3140" s="45"/>
    </row>
    <row r="3141" spans="1:9" x14ac:dyDescent="0.25">
      <c r="A3141" s="69"/>
      <c r="B3141" s="45"/>
      <c r="C3141" s="45"/>
      <c r="D3141" s="45"/>
      <c r="E3141" s="45"/>
      <c r="F3141" s="45"/>
      <c r="G3141" s="45"/>
      <c r="H3141" s="45"/>
      <c r="I3141" s="45"/>
    </row>
    <row r="3142" spans="1:9" x14ac:dyDescent="0.25">
      <c r="A3142" s="70"/>
      <c r="B3142" s="45"/>
      <c r="C3142" s="45"/>
      <c r="D3142" s="45"/>
      <c r="E3142" s="45"/>
      <c r="F3142" s="45"/>
      <c r="G3142" s="45"/>
      <c r="H3142" s="45"/>
      <c r="I3142" s="45"/>
    </row>
    <row r="3143" spans="1:9" x14ac:dyDescent="0.25">
      <c r="A3143" s="69"/>
      <c r="B3143" s="45"/>
      <c r="C3143" s="45"/>
      <c r="D3143" s="45"/>
      <c r="E3143" s="45"/>
      <c r="F3143" s="45"/>
      <c r="G3143" s="45"/>
      <c r="H3143" s="45"/>
      <c r="I3143" s="45"/>
    </row>
    <row r="3144" spans="1:9" x14ac:dyDescent="0.25">
      <c r="A3144" s="69"/>
      <c r="B3144" s="45"/>
      <c r="C3144" s="45"/>
      <c r="D3144" s="45"/>
      <c r="E3144" s="45"/>
      <c r="F3144" s="45"/>
      <c r="G3144" s="45"/>
      <c r="H3144" s="45"/>
      <c r="I3144" s="45"/>
    </row>
    <row r="3145" spans="1:9" x14ac:dyDescent="0.25">
      <c r="A3145" s="69"/>
      <c r="B3145" s="45"/>
      <c r="C3145" s="45"/>
      <c r="D3145" s="45"/>
      <c r="E3145" s="45"/>
      <c r="F3145" s="45"/>
      <c r="G3145" s="45"/>
      <c r="H3145" s="45"/>
      <c r="I3145" s="45"/>
    </row>
    <row r="3146" spans="1:9" x14ac:dyDescent="0.25">
      <c r="A3146" s="69"/>
      <c r="B3146" s="45"/>
      <c r="C3146" s="45"/>
      <c r="D3146" s="45"/>
      <c r="E3146" s="45"/>
      <c r="F3146" s="45"/>
      <c r="G3146" s="45"/>
      <c r="H3146" s="45"/>
      <c r="I3146" s="45"/>
    </row>
    <row r="3147" spans="1:9" x14ac:dyDescent="0.25">
      <c r="A3147" s="69"/>
      <c r="B3147" s="45"/>
      <c r="C3147" s="45"/>
      <c r="D3147" s="45"/>
      <c r="E3147" s="45"/>
      <c r="F3147" s="45"/>
      <c r="G3147" s="45"/>
      <c r="H3147" s="45"/>
      <c r="I3147" s="45"/>
    </row>
    <row r="3148" spans="1:9" x14ac:dyDescent="0.25">
      <c r="A3148" s="69"/>
      <c r="B3148" s="45"/>
      <c r="C3148" s="45"/>
      <c r="D3148" s="45"/>
      <c r="E3148" s="45"/>
      <c r="F3148" s="45"/>
      <c r="G3148" s="45"/>
      <c r="H3148" s="45"/>
      <c r="I3148" s="45"/>
    </row>
    <row r="3149" spans="1:9" x14ac:dyDescent="0.25">
      <c r="A3149" s="69"/>
      <c r="B3149" s="45"/>
      <c r="C3149" s="45"/>
      <c r="D3149" s="45"/>
      <c r="E3149" s="45"/>
      <c r="F3149" s="45"/>
      <c r="G3149" s="45"/>
      <c r="H3149" s="45"/>
      <c r="I3149" s="45"/>
    </row>
    <row r="3150" spans="1:9" x14ac:dyDescent="0.25">
      <c r="A3150" s="69"/>
      <c r="B3150" s="45"/>
      <c r="C3150" s="45"/>
      <c r="D3150" s="45"/>
      <c r="E3150" s="45"/>
      <c r="F3150" s="45"/>
      <c r="G3150" s="45"/>
      <c r="H3150" s="45"/>
      <c r="I3150" s="45"/>
    </row>
    <row r="3151" spans="1:9" x14ac:dyDescent="0.25">
      <c r="A3151" s="69"/>
      <c r="B3151" s="45"/>
      <c r="C3151" s="45"/>
      <c r="D3151" s="45"/>
      <c r="E3151" s="45"/>
      <c r="F3151" s="45"/>
      <c r="G3151" s="45"/>
      <c r="H3151" s="45"/>
      <c r="I3151" s="45"/>
    </row>
    <row r="3152" spans="1:9" x14ac:dyDescent="0.25">
      <c r="A3152" s="69"/>
      <c r="B3152" s="45"/>
      <c r="C3152" s="45"/>
      <c r="D3152" s="45"/>
      <c r="E3152" s="45"/>
      <c r="F3152" s="45"/>
      <c r="G3152" s="45"/>
      <c r="H3152" s="45"/>
      <c r="I3152" s="45"/>
    </row>
    <row r="3153" spans="1:9" x14ac:dyDescent="0.25">
      <c r="A3153" s="69"/>
      <c r="B3153" s="45"/>
      <c r="C3153" s="45"/>
      <c r="D3153" s="45"/>
      <c r="E3153" s="45"/>
      <c r="F3153" s="45"/>
      <c r="G3153" s="45"/>
      <c r="H3153" s="45"/>
      <c r="I3153" s="45"/>
    </row>
    <row r="3154" spans="1:9" x14ac:dyDescent="0.25">
      <c r="A3154" s="69"/>
      <c r="B3154" s="45"/>
      <c r="C3154" s="45"/>
      <c r="D3154" s="45"/>
      <c r="E3154" s="45"/>
      <c r="F3154" s="45"/>
      <c r="G3154" s="45"/>
      <c r="H3154" s="45"/>
      <c r="I3154" s="45"/>
    </row>
    <row r="3155" spans="1:9" x14ac:dyDescent="0.25">
      <c r="A3155" s="69"/>
      <c r="B3155" s="45"/>
      <c r="C3155" s="45"/>
      <c r="D3155" s="45"/>
      <c r="E3155" s="45"/>
      <c r="F3155" s="45"/>
      <c r="G3155" s="45"/>
      <c r="H3155" s="45"/>
      <c r="I3155" s="45"/>
    </row>
    <row r="3156" spans="1:9" x14ac:dyDescent="0.25">
      <c r="A3156" s="69"/>
      <c r="B3156" s="45"/>
      <c r="C3156" s="45"/>
      <c r="D3156" s="45"/>
      <c r="E3156" s="45"/>
      <c r="F3156" s="45"/>
      <c r="G3156" s="45"/>
      <c r="H3156" s="45"/>
      <c r="I3156" s="45"/>
    </row>
    <row r="3157" spans="1:9" x14ac:dyDescent="0.25">
      <c r="A3157" s="69"/>
      <c r="B3157" s="45"/>
      <c r="C3157" s="45"/>
      <c r="D3157" s="45"/>
      <c r="E3157" s="45"/>
      <c r="F3157" s="45"/>
      <c r="G3157" s="45"/>
      <c r="H3157" s="45"/>
      <c r="I3157" s="45"/>
    </row>
    <row r="3158" spans="1:9" x14ac:dyDescent="0.25">
      <c r="A3158" s="69"/>
      <c r="B3158" s="45"/>
      <c r="C3158" s="45"/>
      <c r="D3158" s="45"/>
      <c r="E3158" s="45"/>
      <c r="F3158" s="45"/>
      <c r="G3158" s="45"/>
      <c r="H3158" s="45"/>
      <c r="I3158" s="45"/>
    </row>
    <row r="3159" spans="1:9" x14ac:dyDescent="0.25">
      <c r="A3159" s="69"/>
      <c r="B3159" s="45"/>
      <c r="C3159" s="45"/>
      <c r="D3159" s="45"/>
      <c r="E3159" s="45"/>
      <c r="F3159" s="45"/>
      <c r="G3159" s="45"/>
      <c r="H3159" s="45"/>
      <c r="I3159" s="45"/>
    </row>
    <row r="3160" spans="1:9" x14ac:dyDescent="0.25">
      <c r="A3160" s="70"/>
      <c r="B3160" s="45"/>
      <c r="C3160" s="45"/>
      <c r="D3160" s="45"/>
      <c r="E3160" s="45"/>
      <c r="F3160" s="45"/>
      <c r="G3160" s="45"/>
      <c r="H3160" s="45"/>
      <c r="I3160" s="45"/>
    </row>
    <row r="3161" spans="1:9" x14ac:dyDescent="0.25">
      <c r="A3161" s="69"/>
      <c r="B3161" s="45"/>
      <c r="C3161" s="45"/>
      <c r="D3161" s="45"/>
      <c r="E3161" s="45"/>
      <c r="F3161" s="45"/>
      <c r="G3161" s="45"/>
      <c r="H3161" s="45"/>
      <c r="I3161" s="45"/>
    </row>
    <row r="3162" spans="1:9" x14ac:dyDescent="0.25">
      <c r="A3162" s="69"/>
      <c r="B3162" s="45"/>
      <c r="C3162" s="45"/>
      <c r="D3162" s="45"/>
      <c r="E3162" s="45"/>
      <c r="F3162" s="45"/>
      <c r="G3162" s="45"/>
      <c r="H3162" s="45"/>
      <c r="I3162" s="45"/>
    </row>
    <row r="3163" spans="1:9" x14ac:dyDescent="0.25">
      <c r="A3163" s="69"/>
      <c r="B3163" s="45"/>
      <c r="C3163" s="45"/>
      <c r="D3163" s="45"/>
      <c r="E3163" s="45"/>
      <c r="F3163" s="45"/>
      <c r="G3163" s="45"/>
      <c r="H3163" s="45"/>
      <c r="I3163" s="45"/>
    </row>
    <row r="3164" spans="1:9" x14ac:dyDescent="0.25">
      <c r="A3164" s="69"/>
      <c r="B3164" s="45"/>
      <c r="C3164" s="45"/>
      <c r="D3164" s="45"/>
      <c r="E3164" s="45"/>
      <c r="F3164" s="45"/>
      <c r="G3164" s="45"/>
      <c r="H3164" s="45"/>
      <c r="I3164" s="45"/>
    </row>
    <row r="3165" spans="1:9" x14ac:dyDescent="0.25">
      <c r="A3165" s="69"/>
      <c r="B3165" s="45"/>
      <c r="C3165" s="45"/>
      <c r="D3165" s="45"/>
      <c r="E3165" s="45"/>
      <c r="F3165" s="45"/>
      <c r="G3165" s="45"/>
      <c r="H3165" s="45"/>
      <c r="I3165" s="45"/>
    </row>
    <row r="3166" spans="1:9" x14ac:dyDescent="0.25">
      <c r="A3166" s="69"/>
      <c r="B3166" s="45"/>
      <c r="C3166" s="45"/>
      <c r="D3166" s="45"/>
      <c r="E3166" s="45"/>
      <c r="F3166" s="45"/>
      <c r="G3166" s="45"/>
      <c r="H3166" s="45"/>
      <c r="I3166" s="45"/>
    </row>
    <row r="3167" spans="1:9" x14ac:dyDescent="0.25">
      <c r="A3167" s="69"/>
      <c r="B3167" s="45"/>
      <c r="C3167" s="45"/>
      <c r="D3167" s="45"/>
      <c r="E3167" s="45"/>
      <c r="F3167" s="45"/>
      <c r="G3167" s="45"/>
      <c r="H3167" s="45"/>
      <c r="I3167" s="45"/>
    </row>
    <row r="3168" spans="1:9" x14ac:dyDescent="0.25">
      <c r="A3168" s="69"/>
      <c r="B3168" s="45"/>
      <c r="C3168" s="45"/>
      <c r="D3168" s="45"/>
      <c r="E3168" s="45"/>
      <c r="F3168" s="45"/>
      <c r="G3168" s="45"/>
      <c r="H3168" s="45"/>
      <c r="I3168" s="45"/>
    </row>
    <row r="3169" spans="1:9" x14ac:dyDescent="0.25">
      <c r="A3169" s="69"/>
      <c r="B3169" s="45"/>
      <c r="C3169" s="45"/>
      <c r="D3169" s="45"/>
      <c r="E3169" s="45"/>
      <c r="F3169" s="45"/>
      <c r="G3169" s="45"/>
      <c r="H3169" s="45"/>
      <c r="I3169" s="45"/>
    </row>
    <row r="3170" spans="1:9" x14ac:dyDescent="0.25">
      <c r="A3170" s="69"/>
      <c r="B3170" s="45"/>
      <c r="C3170" s="45"/>
      <c r="D3170" s="45"/>
      <c r="E3170" s="45"/>
      <c r="F3170" s="45"/>
      <c r="G3170" s="45"/>
      <c r="H3170" s="45"/>
      <c r="I3170" s="45"/>
    </row>
    <row r="3171" spans="1:9" x14ac:dyDescent="0.25">
      <c r="A3171" s="69"/>
      <c r="B3171" s="45"/>
      <c r="C3171" s="45"/>
      <c r="D3171" s="45"/>
      <c r="E3171" s="45"/>
      <c r="F3171" s="45"/>
      <c r="G3171" s="45"/>
      <c r="H3171" s="45"/>
      <c r="I3171" s="45"/>
    </row>
    <row r="3172" spans="1:9" x14ac:dyDescent="0.25">
      <c r="A3172" s="69"/>
      <c r="B3172" s="45"/>
      <c r="C3172" s="45"/>
      <c r="D3172" s="45"/>
      <c r="E3172" s="45"/>
      <c r="F3172" s="45"/>
      <c r="G3172" s="45"/>
      <c r="H3172" s="45"/>
      <c r="I3172" s="45"/>
    </row>
    <row r="3173" spans="1:9" x14ac:dyDescent="0.25">
      <c r="A3173" s="69"/>
      <c r="B3173" s="45"/>
      <c r="C3173" s="45"/>
      <c r="D3173" s="45"/>
      <c r="E3173" s="45"/>
      <c r="F3173" s="45"/>
      <c r="G3173" s="45"/>
      <c r="H3173" s="45"/>
      <c r="I3173" s="45"/>
    </row>
    <row r="3174" spans="1:9" x14ac:dyDescent="0.25">
      <c r="A3174" s="69"/>
      <c r="B3174" s="45"/>
      <c r="C3174" s="45"/>
      <c r="D3174" s="45"/>
      <c r="E3174" s="45"/>
      <c r="F3174" s="45"/>
      <c r="G3174" s="45"/>
      <c r="H3174" s="45"/>
      <c r="I3174" s="45"/>
    </row>
    <row r="3175" spans="1:9" x14ac:dyDescent="0.25">
      <c r="A3175" s="69"/>
      <c r="B3175" s="45"/>
      <c r="C3175" s="45"/>
      <c r="D3175" s="45"/>
      <c r="E3175" s="45"/>
      <c r="F3175" s="45"/>
      <c r="G3175" s="45"/>
      <c r="H3175" s="45"/>
      <c r="I3175" s="45"/>
    </row>
    <row r="3176" spans="1:9" x14ac:dyDescent="0.25">
      <c r="A3176" s="69"/>
      <c r="B3176" s="45"/>
      <c r="C3176" s="45"/>
      <c r="D3176" s="45"/>
      <c r="E3176" s="45"/>
      <c r="F3176" s="45"/>
      <c r="G3176" s="45"/>
      <c r="H3176" s="45"/>
      <c r="I3176" s="45"/>
    </row>
    <row r="3177" spans="1:9" x14ac:dyDescent="0.25">
      <c r="A3177" s="69"/>
      <c r="B3177" s="45"/>
      <c r="C3177" s="45"/>
      <c r="D3177" s="45"/>
      <c r="E3177" s="45"/>
      <c r="F3177" s="45"/>
      <c r="G3177" s="45"/>
      <c r="H3177" s="45"/>
      <c r="I3177" s="45"/>
    </row>
    <row r="3178" spans="1:9" x14ac:dyDescent="0.25">
      <c r="A3178" s="70"/>
      <c r="B3178" s="45"/>
      <c r="C3178" s="45"/>
      <c r="D3178" s="45"/>
      <c r="E3178" s="45"/>
      <c r="F3178" s="45"/>
      <c r="G3178" s="45"/>
      <c r="H3178" s="45"/>
      <c r="I3178" s="45"/>
    </row>
    <row r="3179" spans="1:9" x14ac:dyDescent="0.25">
      <c r="A3179" s="69"/>
      <c r="B3179" s="45"/>
      <c r="C3179" s="45"/>
      <c r="D3179" s="45"/>
      <c r="E3179" s="45"/>
      <c r="F3179" s="45"/>
      <c r="G3179" s="45"/>
      <c r="H3179" s="45"/>
      <c r="I3179" s="45"/>
    </row>
    <row r="3180" spans="1:9" x14ac:dyDescent="0.25">
      <c r="A3180" s="69"/>
      <c r="B3180" s="45"/>
      <c r="C3180" s="45"/>
      <c r="D3180" s="45"/>
      <c r="E3180" s="45"/>
      <c r="F3180" s="45"/>
      <c r="G3180" s="45"/>
      <c r="H3180" s="45"/>
      <c r="I3180" s="45"/>
    </row>
    <row r="3181" spans="1:9" x14ac:dyDescent="0.25">
      <c r="A3181" s="69"/>
      <c r="B3181" s="45"/>
      <c r="C3181" s="45"/>
      <c r="D3181" s="45"/>
      <c r="E3181" s="45"/>
      <c r="F3181" s="45"/>
      <c r="G3181" s="45"/>
      <c r="H3181" s="45"/>
      <c r="I3181" s="45"/>
    </row>
    <row r="3182" spans="1:9" x14ac:dyDescent="0.25">
      <c r="A3182" s="69"/>
      <c r="B3182" s="45"/>
      <c r="C3182" s="45"/>
      <c r="D3182" s="45"/>
      <c r="E3182" s="45"/>
      <c r="F3182" s="45"/>
      <c r="G3182" s="45"/>
      <c r="H3182" s="45"/>
      <c r="I3182" s="45"/>
    </row>
    <row r="3183" spans="1:9" x14ac:dyDescent="0.25">
      <c r="A3183" s="69"/>
      <c r="B3183" s="45"/>
      <c r="C3183" s="45"/>
      <c r="D3183" s="45"/>
      <c r="E3183" s="45"/>
      <c r="F3183" s="45"/>
      <c r="G3183" s="45"/>
      <c r="H3183" s="45"/>
      <c r="I3183" s="45"/>
    </row>
    <row r="3184" spans="1:9" x14ac:dyDescent="0.25">
      <c r="A3184" s="69"/>
      <c r="B3184" s="45"/>
      <c r="C3184" s="45"/>
      <c r="D3184" s="45"/>
      <c r="E3184" s="45"/>
      <c r="F3184" s="45"/>
      <c r="G3184" s="45"/>
      <c r="H3184" s="45"/>
      <c r="I3184" s="45"/>
    </row>
    <row r="3185" spans="1:9" x14ac:dyDescent="0.25">
      <c r="A3185" s="69"/>
      <c r="B3185" s="45"/>
      <c r="C3185" s="45"/>
      <c r="D3185" s="45"/>
      <c r="E3185" s="45"/>
      <c r="F3185" s="45"/>
      <c r="G3185" s="45"/>
      <c r="H3185" s="45"/>
      <c r="I3185" s="45"/>
    </row>
    <row r="3186" spans="1:9" x14ac:dyDescent="0.25">
      <c r="A3186" s="69"/>
      <c r="B3186" s="45"/>
      <c r="C3186" s="45"/>
      <c r="D3186" s="45"/>
      <c r="E3186" s="45"/>
      <c r="F3186" s="45"/>
      <c r="G3186" s="45"/>
      <c r="H3186" s="45"/>
      <c r="I3186" s="45"/>
    </row>
    <row r="3187" spans="1:9" x14ac:dyDescent="0.25">
      <c r="A3187" s="69"/>
      <c r="B3187" s="45"/>
      <c r="C3187" s="45"/>
      <c r="D3187" s="45"/>
      <c r="E3187" s="45"/>
      <c r="F3187" s="45"/>
      <c r="G3187" s="45"/>
      <c r="H3187" s="45"/>
      <c r="I3187" s="45"/>
    </row>
    <row r="3188" spans="1:9" x14ac:dyDescent="0.25">
      <c r="A3188" s="69"/>
      <c r="B3188" s="45"/>
      <c r="C3188" s="45"/>
      <c r="D3188" s="45"/>
      <c r="E3188" s="45"/>
      <c r="F3188" s="45"/>
      <c r="G3188" s="45"/>
      <c r="H3188" s="45"/>
      <c r="I3188" s="45"/>
    </row>
    <row r="3189" spans="1:9" x14ac:dyDescent="0.25">
      <c r="A3189" s="69"/>
      <c r="B3189" s="45"/>
      <c r="C3189" s="45"/>
      <c r="D3189" s="45"/>
      <c r="E3189" s="45"/>
      <c r="F3189" s="45"/>
      <c r="G3189" s="45"/>
      <c r="H3189" s="45"/>
      <c r="I3189" s="45"/>
    </row>
    <row r="3190" spans="1:9" x14ac:dyDescent="0.25">
      <c r="A3190" s="69"/>
      <c r="B3190" s="45"/>
      <c r="C3190" s="45"/>
      <c r="D3190" s="45"/>
      <c r="E3190" s="45"/>
      <c r="F3190" s="45"/>
      <c r="G3190" s="45"/>
      <c r="H3190" s="45"/>
      <c r="I3190" s="45"/>
    </row>
    <row r="3191" spans="1:9" x14ac:dyDescent="0.25">
      <c r="A3191" s="69"/>
      <c r="B3191" s="45"/>
      <c r="C3191" s="45"/>
      <c r="D3191" s="45"/>
      <c r="E3191" s="45"/>
      <c r="F3191" s="45"/>
      <c r="G3191" s="45"/>
      <c r="H3191" s="45"/>
      <c r="I3191" s="45"/>
    </row>
    <row r="3192" spans="1:9" x14ac:dyDescent="0.25">
      <c r="A3192" s="69"/>
      <c r="B3192" s="45"/>
      <c r="C3192" s="45"/>
      <c r="D3192" s="45"/>
      <c r="E3192" s="45"/>
      <c r="F3192" s="45"/>
      <c r="G3192" s="45"/>
      <c r="H3192" s="45"/>
      <c r="I3192" s="45"/>
    </row>
    <row r="3193" spans="1:9" x14ac:dyDescent="0.25">
      <c r="A3193" s="69"/>
      <c r="B3193" s="45"/>
      <c r="C3193" s="45"/>
      <c r="D3193" s="45"/>
      <c r="E3193" s="45"/>
      <c r="F3193" s="45"/>
      <c r="G3193" s="45"/>
      <c r="H3193" s="45"/>
      <c r="I3193" s="45"/>
    </row>
    <row r="3194" spans="1:9" x14ac:dyDescent="0.25">
      <c r="A3194" s="69"/>
      <c r="B3194" s="45"/>
      <c r="C3194" s="45"/>
      <c r="D3194" s="45"/>
      <c r="E3194" s="45"/>
      <c r="F3194" s="45"/>
      <c r="G3194" s="45"/>
      <c r="H3194" s="45"/>
      <c r="I3194" s="45"/>
    </row>
    <row r="3195" spans="1:9" x14ac:dyDescent="0.25">
      <c r="A3195" s="69"/>
      <c r="B3195" s="45"/>
      <c r="C3195" s="45"/>
      <c r="D3195" s="45"/>
      <c r="E3195" s="45"/>
      <c r="F3195" s="45"/>
      <c r="G3195" s="45"/>
      <c r="H3195" s="45"/>
      <c r="I3195" s="45"/>
    </row>
    <row r="3196" spans="1:9" x14ac:dyDescent="0.25">
      <c r="A3196" s="70"/>
      <c r="B3196" s="45"/>
      <c r="C3196" s="45"/>
      <c r="D3196" s="45"/>
      <c r="E3196" s="45"/>
      <c r="F3196" s="45"/>
      <c r="G3196" s="45"/>
      <c r="H3196" s="45"/>
      <c r="I3196" s="45"/>
    </row>
    <row r="3197" spans="1:9" x14ac:dyDescent="0.25">
      <c r="A3197" s="69"/>
      <c r="B3197" s="45"/>
      <c r="C3197" s="45"/>
      <c r="D3197" s="45"/>
      <c r="E3197" s="45"/>
      <c r="F3197" s="45"/>
      <c r="G3197" s="45"/>
      <c r="H3197" s="45"/>
      <c r="I3197" s="45"/>
    </row>
    <row r="3198" spans="1:9" x14ac:dyDescent="0.25">
      <c r="A3198" s="69"/>
      <c r="B3198" s="45"/>
      <c r="C3198" s="45"/>
      <c r="D3198" s="45"/>
      <c r="E3198" s="45"/>
      <c r="F3198" s="45"/>
      <c r="G3198" s="45"/>
      <c r="H3198" s="45"/>
      <c r="I3198" s="45"/>
    </row>
    <row r="3199" spans="1:9" x14ac:dyDescent="0.25">
      <c r="A3199" s="69"/>
      <c r="B3199" s="45"/>
      <c r="C3199" s="45"/>
      <c r="D3199" s="45"/>
      <c r="E3199" s="45"/>
      <c r="F3199" s="45"/>
      <c r="G3199" s="45"/>
      <c r="H3199" s="45"/>
      <c r="I3199" s="45"/>
    </row>
    <row r="3200" spans="1:9" x14ac:dyDescent="0.25">
      <c r="A3200" s="69"/>
      <c r="B3200" s="45"/>
      <c r="C3200" s="45"/>
      <c r="D3200" s="45"/>
      <c r="E3200" s="45"/>
      <c r="F3200" s="45"/>
      <c r="G3200" s="45"/>
      <c r="H3200" s="45"/>
      <c r="I3200" s="45"/>
    </row>
    <row r="3201" spans="1:9" x14ac:dyDescent="0.25">
      <c r="A3201" s="69"/>
      <c r="B3201" s="45"/>
      <c r="C3201" s="45"/>
      <c r="D3201" s="45"/>
      <c r="E3201" s="45"/>
      <c r="F3201" s="45"/>
      <c r="G3201" s="45"/>
      <c r="H3201" s="45"/>
      <c r="I3201" s="45"/>
    </row>
    <row r="3202" spans="1:9" x14ac:dyDescent="0.25">
      <c r="A3202" s="69"/>
      <c r="B3202" s="45"/>
      <c r="C3202" s="45"/>
      <c r="D3202" s="45"/>
      <c r="E3202" s="45"/>
      <c r="F3202" s="45"/>
      <c r="G3202" s="45"/>
      <c r="H3202" s="45"/>
      <c r="I3202" s="45"/>
    </row>
    <row r="3203" spans="1:9" x14ac:dyDescent="0.25">
      <c r="A3203" s="69"/>
      <c r="B3203" s="45"/>
      <c r="C3203" s="45"/>
      <c r="D3203" s="45"/>
      <c r="E3203" s="45"/>
      <c r="F3203" s="45"/>
      <c r="G3203" s="45"/>
      <c r="H3203" s="45"/>
      <c r="I3203" s="45"/>
    </row>
    <row r="3204" spans="1:9" x14ac:dyDescent="0.25">
      <c r="A3204" s="69"/>
      <c r="B3204" s="45"/>
      <c r="C3204" s="45"/>
      <c r="D3204" s="45"/>
      <c r="E3204" s="45"/>
      <c r="F3204" s="45"/>
      <c r="G3204" s="45"/>
      <c r="H3204" s="45"/>
      <c r="I3204" s="45"/>
    </row>
    <row r="3205" spans="1:9" x14ac:dyDescent="0.25">
      <c r="A3205" s="69"/>
      <c r="B3205" s="45"/>
      <c r="C3205" s="45"/>
      <c r="D3205" s="45"/>
      <c r="E3205" s="45"/>
      <c r="F3205" s="45"/>
      <c r="G3205" s="45"/>
      <c r="H3205" s="45"/>
      <c r="I3205" s="45"/>
    </row>
    <row r="3206" spans="1:9" x14ac:dyDescent="0.25">
      <c r="A3206" s="69"/>
      <c r="B3206" s="45"/>
      <c r="C3206" s="45"/>
      <c r="D3206" s="45"/>
      <c r="E3206" s="45"/>
      <c r="F3206" s="45"/>
      <c r="G3206" s="45"/>
      <c r="H3206" s="45"/>
      <c r="I3206" s="45"/>
    </row>
    <row r="3207" spans="1:9" x14ac:dyDescent="0.25">
      <c r="A3207" s="69"/>
      <c r="B3207" s="45"/>
      <c r="C3207" s="45"/>
      <c r="D3207" s="45"/>
      <c r="E3207" s="45"/>
      <c r="F3207" s="45"/>
      <c r="G3207" s="45"/>
      <c r="H3207" s="45"/>
      <c r="I3207" s="45"/>
    </row>
    <row r="3208" spans="1:9" x14ac:dyDescent="0.25">
      <c r="A3208" s="69"/>
      <c r="B3208" s="45"/>
      <c r="C3208" s="45"/>
      <c r="D3208" s="45"/>
      <c r="E3208" s="45"/>
      <c r="F3208" s="45"/>
      <c r="G3208" s="45"/>
      <c r="H3208" s="45"/>
      <c r="I3208" s="45"/>
    </row>
    <row r="3209" spans="1:9" x14ac:dyDescent="0.25">
      <c r="A3209" s="69"/>
      <c r="B3209" s="45"/>
      <c r="C3209" s="45"/>
      <c r="D3209" s="45"/>
      <c r="E3209" s="45"/>
      <c r="F3209" s="45"/>
      <c r="G3209" s="45"/>
      <c r="H3209" s="45"/>
      <c r="I3209" s="45"/>
    </row>
    <row r="3210" spans="1:9" x14ac:dyDescent="0.25">
      <c r="A3210" s="69"/>
      <c r="B3210" s="45"/>
      <c r="C3210" s="45"/>
      <c r="D3210" s="45"/>
      <c r="E3210" s="45"/>
      <c r="F3210" s="45"/>
      <c r="G3210" s="45"/>
      <c r="H3210" s="45"/>
      <c r="I3210" s="45"/>
    </row>
    <row r="3211" spans="1:9" x14ac:dyDescent="0.25">
      <c r="A3211" s="69"/>
      <c r="B3211" s="45"/>
      <c r="C3211" s="45"/>
      <c r="D3211" s="45"/>
      <c r="E3211" s="45"/>
      <c r="F3211" s="45"/>
      <c r="G3211" s="45"/>
      <c r="H3211" s="45"/>
      <c r="I3211" s="45"/>
    </row>
    <row r="3212" spans="1:9" x14ac:dyDescent="0.25">
      <c r="A3212" s="69"/>
      <c r="B3212" s="45"/>
      <c r="C3212" s="45"/>
      <c r="D3212" s="45"/>
      <c r="E3212" s="45"/>
      <c r="F3212" s="45"/>
      <c r="G3212" s="45"/>
      <c r="H3212" s="45"/>
      <c r="I3212" s="45"/>
    </row>
    <row r="3213" spans="1:9" x14ac:dyDescent="0.25">
      <c r="A3213" s="69"/>
      <c r="B3213" s="45"/>
      <c r="C3213" s="45"/>
      <c r="D3213" s="45"/>
      <c r="E3213" s="45"/>
      <c r="F3213" s="45"/>
      <c r="G3213" s="45"/>
      <c r="H3213" s="45"/>
      <c r="I3213" s="45"/>
    </row>
    <row r="3214" spans="1:9" x14ac:dyDescent="0.25">
      <c r="A3214" s="70"/>
      <c r="B3214" s="45"/>
      <c r="C3214" s="45"/>
      <c r="D3214" s="45"/>
      <c r="E3214" s="45"/>
      <c r="F3214" s="45"/>
      <c r="G3214" s="45"/>
      <c r="H3214" s="45"/>
      <c r="I3214" s="45"/>
    </row>
    <row r="3215" spans="1:9" x14ac:dyDescent="0.25">
      <c r="A3215" s="69"/>
      <c r="B3215" s="45"/>
      <c r="C3215" s="45"/>
      <c r="D3215" s="45"/>
      <c r="E3215" s="45"/>
      <c r="F3215" s="45"/>
      <c r="G3215" s="45"/>
      <c r="H3215" s="45"/>
      <c r="I3215" s="45"/>
    </row>
    <row r="3216" spans="1:9" x14ac:dyDescent="0.25">
      <c r="A3216" s="69"/>
      <c r="B3216" s="45"/>
      <c r="C3216" s="45"/>
      <c r="D3216" s="45"/>
      <c r="E3216" s="45"/>
      <c r="F3216" s="45"/>
      <c r="G3216" s="45"/>
      <c r="H3216" s="45"/>
      <c r="I3216" s="45"/>
    </row>
    <row r="3217" spans="1:9" x14ac:dyDescent="0.25">
      <c r="A3217" s="69"/>
      <c r="B3217" s="45"/>
      <c r="C3217" s="45"/>
      <c r="D3217" s="45"/>
      <c r="E3217" s="45"/>
      <c r="F3217" s="45"/>
      <c r="G3217" s="45"/>
      <c r="H3217" s="45"/>
      <c r="I3217" s="45"/>
    </row>
    <row r="3218" spans="1:9" x14ac:dyDescent="0.25">
      <c r="A3218" s="69"/>
      <c r="B3218" s="45"/>
      <c r="C3218" s="45"/>
      <c r="D3218" s="45"/>
      <c r="E3218" s="45"/>
      <c r="F3218" s="45"/>
      <c r="G3218" s="45"/>
      <c r="H3218" s="45"/>
      <c r="I3218" s="45"/>
    </row>
    <row r="3219" spans="1:9" x14ac:dyDescent="0.25">
      <c r="A3219" s="69"/>
      <c r="B3219" s="45"/>
      <c r="C3219" s="45"/>
      <c r="D3219" s="45"/>
      <c r="E3219" s="45"/>
      <c r="F3219" s="45"/>
      <c r="G3219" s="45"/>
      <c r="H3219" s="45"/>
      <c r="I3219" s="45"/>
    </row>
    <row r="3220" spans="1:9" x14ac:dyDescent="0.25">
      <c r="A3220" s="69"/>
      <c r="B3220" s="45"/>
      <c r="C3220" s="45"/>
      <c r="D3220" s="45"/>
      <c r="E3220" s="45"/>
      <c r="F3220" s="45"/>
      <c r="G3220" s="45"/>
      <c r="H3220" s="45"/>
      <c r="I3220" s="45"/>
    </row>
    <row r="3221" spans="1:9" x14ac:dyDescent="0.25">
      <c r="A3221" s="69"/>
      <c r="B3221" s="45"/>
      <c r="C3221" s="45"/>
      <c r="D3221" s="45"/>
      <c r="E3221" s="45"/>
      <c r="F3221" s="45"/>
      <c r="G3221" s="45"/>
      <c r="H3221" s="45"/>
      <c r="I3221" s="45"/>
    </row>
    <row r="3222" spans="1:9" x14ac:dyDescent="0.25">
      <c r="A3222" s="69"/>
      <c r="B3222" s="45"/>
      <c r="C3222" s="45"/>
      <c r="D3222" s="45"/>
      <c r="E3222" s="45"/>
      <c r="F3222" s="45"/>
      <c r="G3222" s="45"/>
      <c r="H3222" s="45"/>
      <c r="I3222" s="45"/>
    </row>
    <row r="3223" spans="1:9" x14ac:dyDescent="0.25">
      <c r="A3223" s="69"/>
      <c r="B3223" s="45"/>
      <c r="C3223" s="45"/>
      <c r="D3223" s="45"/>
      <c r="E3223" s="45"/>
      <c r="F3223" s="45"/>
      <c r="G3223" s="45"/>
      <c r="H3223" s="45"/>
      <c r="I3223" s="45"/>
    </row>
    <row r="3224" spans="1:9" x14ac:dyDescent="0.25">
      <c r="A3224" s="69"/>
      <c r="B3224" s="45"/>
      <c r="C3224" s="45"/>
      <c r="D3224" s="45"/>
      <c r="E3224" s="45"/>
      <c r="F3224" s="45"/>
      <c r="G3224" s="45"/>
      <c r="H3224" s="45"/>
      <c r="I3224" s="45"/>
    </row>
    <row r="3225" spans="1:9" x14ac:dyDescent="0.25">
      <c r="A3225" s="69"/>
      <c r="B3225" s="45"/>
      <c r="C3225" s="45"/>
      <c r="D3225" s="45"/>
      <c r="E3225" s="45"/>
      <c r="F3225" s="45"/>
      <c r="G3225" s="45"/>
      <c r="H3225" s="45"/>
      <c r="I3225" s="45"/>
    </row>
    <row r="3226" spans="1:9" x14ac:dyDescent="0.25">
      <c r="A3226" s="69"/>
      <c r="B3226" s="45"/>
      <c r="C3226" s="45"/>
      <c r="D3226" s="45"/>
      <c r="E3226" s="45"/>
      <c r="F3226" s="45"/>
      <c r="G3226" s="45"/>
      <c r="H3226" s="45"/>
      <c r="I3226" s="45"/>
    </row>
    <row r="3227" spans="1:9" x14ac:dyDescent="0.25">
      <c r="A3227" s="69"/>
      <c r="B3227" s="45"/>
      <c r="C3227" s="45"/>
      <c r="D3227" s="45"/>
      <c r="E3227" s="45"/>
      <c r="F3227" s="45"/>
      <c r="G3227" s="45"/>
      <c r="H3227" s="45"/>
      <c r="I3227" s="45"/>
    </row>
    <row r="3228" spans="1:9" x14ac:dyDescent="0.25">
      <c r="A3228" s="69"/>
      <c r="B3228" s="45"/>
      <c r="C3228" s="45"/>
      <c r="D3228" s="45"/>
      <c r="E3228" s="45"/>
      <c r="F3228" s="45"/>
      <c r="G3228" s="45"/>
      <c r="H3228" s="45"/>
      <c r="I3228" s="45"/>
    </row>
    <row r="3229" spans="1:9" x14ac:dyDescent="0.25">
      <c r="A3229" s="69"/>
      <c r="B3229" s="45"/>
      <c r="C3229" s="45"/>
      <c r="D3229" s="45"/>
      <c r="E3229" s="45"/>
      <c r="F3229" s="45"/>
      <c r="G3229" s="45"/>
      <c r="H3229" s="45"/>
      <c r="I3229" s="45"/>
    </row>
    <row r="3230" spans="1:9" x14ac:dyDescent="0.25">
      <c r="A3230" s="69"/>
      <c r="B3230" s="45"/>
      <c r="C3230" s="45"/>
      <c r="D3230" s="45"/>
      <c r="E3230" s="45"/>
      <c r="F3230" s="45"/>
      <c r="G3230" s="45"/>
      <c r="H3230" s="45"/>
      <c r="I3230" s="45"/>
    </row>
    <row r="3231" spans="1:9" x14ac:dyDescent="0.25">
      <c r="A3231" s="69"/>
      <c r="B3231" s="45"/>
      <c r="C3231" s="45"/>
      <c r="D3231" s="45"/>
      <c r="E3231" s="45"/>
      <c r="F3231" s="45"/>
      <c r="G3231" s="45"/>
      <c r="H3231" s="45"/>
      <c r="I3231" s="45"/>
    </row>
    <row r="3232" spans="1:9" x14ac:dyDescent="0.25">
      <c r="A3232" s="70"/>
      <c r="B3232" s="45"/>
      <c r="C3232" s="45"/>
      <c r="D3232" s="45"/>
      <c r="E3232" s="45"/>
      <c r="F3232" s="45"/>
      <c r="G3232" s="45"/>
      <c r="H3232" s="45"/>
      <c r="I3232" s="45"/>
    </row>
    <row r="3233" spans="1:9" x14ac:dyDescent="0.25">
      <c r="A3233" s="69"/>
      <c r="B3233" s="45"/>
      <c r="C3233" s="45"/>
      <c r="D3233" s="45"/>
      <c r="E3233" s="45"/>
      <c r="F3233" s="45"/>
      <c r="G3233" s="45"/>
      <c r="H3233" s="45"/>
      <c r="I3233" s="45"/>
    </row>
    <row r="3234" spans="1:9" x14ac:dyDescent="0.25">
      <c r="A3234" s="69"/>
      <c r="B3234" s="45"/>
      <c r="C3234" s="45"/>
      <c r="D3234" s="45"/>
      <c r="E3234" s="45"/>
      <c r="F3234" s="45"/>
      <c r="G3234" s="45"/>
      <c r="H3234" s="45"/>
      <c r="I3234" s="45"/>
    </row>
    <row r="3235" spans="1:9" x14ac:dyDescent="0.25">
      <c r="A3235" s="69"/>
      <c r="B3235" s="45"/>
      <c r="C3235" s="45"/>
      <c r="D3235" s="45"/>
      <c r="E3235" s="45"/>
      <c r="F3235" s="45"/>
      <c r="G3235" s="45"/>
      <c r="H3235" s="45"/>
      <c r="I3235" s="45"/>
    </row>
    <row r="3236" spans="1:9" x14ac:dyDescent="0.25">
      <c r="A3236" s="69"/>
      <c r="B3236" s="45"/>
      <c r="C3236" s="45"/>
      <c r="D3236" s="45"/>
      <c r="E3236" s="45"/>
      <c r="F3236" s="45"/>
      <c r="G3236" s="45"/>
      <c r="H3236" s="45"/>
      <c r="I3236" s="45"/>
    </row>
    <row r="3237" spans="1:9" x14ac:dyDescent="0.25">
      <c r="A3237" s="69"/>
      <c r="B3237" s="45"/>
      <c r="C3237" s="45"/>
      <c r="D3237" s="45"/>
      <c r="E3237" s="45"/>
      <c r="F3237" s="45"/>
      <c r="G3237" s="45"/>
      <c r="H3237" s="45"/>
      <c r="I3237" s="45"/>
    </row>
    <row r="3238" spans="1:9" x14ac:dyDescent="0.25">
      <c r="A3238" s="69"/>
      <c r="B3238" s="45"/>
      <c r="C3238" s="45"/>
      <c r="D3238" s="45"/>
      <c r="E3238" s="45"/>
      <c r="F3238" s="45"/>
      <c r="G3238" s="45"/>
      <c r="H3238" s="45"/>
      <c r="I3238" s="45"/>
    </row>
    <row r="3239" spans="1:9" x14ac:dyDescent="0.25">
      <c r="A3239" s="69"/>
      <c r="B3239" s="45"/>
      <c r="C3239" s="45"/>
      <c r="D3239" s="45"/>
      <c r="E3239" s="45"/>
      <c r="F3239" s="45"/>
      <c r="G3239" s="45"/>
      <c r="H3239" s="45"/>
      <c r="I3239" s="45"/>
    </row>
    <row r="3240" spans="1:9" x14ac:dyDescent="0.25">
      <c r="A3240" s="69"/>
      <c r="B3240" s="45"/>
      <c r="C3240" s="45"/>
      <c r="D3240" s="45"/>
      <c r="E3240" s="45"/>
      <c r="F3240" s="45"/>
      <c r="G3240" s="45"/>
      <c r="H3240" s="45"/>
      <c r="I3240" s="45"/>
    </row>
    <row r="3241" spans="1:9" x14ac:dyDescent="0.25">
      <c r="A3241" s="69"/>
      <c r="B3241" s="45"/>
      <c r="C3241" s="45"/>
      <c r="D3241" s="45"/>
      <c r="E3241" s="45"/>
      <c r="F3241" s="45"/>
      <c r="G3241" s="45"/>
      <c r="H3241" s="45"/>
      <c r="I3241" s="45"/>
    </row>
    <row r="3242" spans="1:9" x14ac:dyDescent="0.25">
      <c r="A3242" s="69"/>
      <c r="B3242" s="45"/>
      <c r="C3242" s="45"/>
      <c r="D3242" s="45"/>
      <c r="E3242" s="45"/>
      <c r="F3242" s="45"/>
      <c r="G3242" s="45"/>
      <c r="H3242" s="45"/>
      <c r="I3242" s="45"/>
    </row>
    <row r="3243" spans="1:9" x14ac:dyDescent="0.25">
      <c r="A3243" s="69"/>
      <c r="B3243" s="45"/>
      <c r="C3243" s="45"/>
      <c r="D3243" s="45"/>
      <c r="E3243" s="45"/>
      <c r="F3243" s="45"/>
      <c r="G3243" s="45"/>
      <c r="H3243" s="45"/>
      <c r="I3243" s="45"/>
    </row>
    <row r="3244" spans="1:9" x14ac:dyDescent="0.25">
      <c r="A3244" s="69"/>
      <c r="B3244" s="45"/>
      <c r="C3244" s="45"/>
      <c r="D3244" s="45"/>
      <c r="E3244" s="45"/>
      <c r="F3244" s="45"/>
      <c r="G3244" s="45"/>
      <c r="H3244" s="45"/>
      <c r="I3244" s="45"/>
    </row>
    <row r="3245" spans="1:9" x14ac:dyDescent="0.25">
      <c r="A3245" s="69"/>
      <c r="B3245" s="45"/>
      <c r="C3245" s="45"/>
      <c r="D3245" s="45"/>
      <c r="E3245" s="45"/>
      <c r="F3245" s="45"/>
      <c r="G3245" s="45"/>
      <c r="H3245" s="45"/>
      <c r="I3245" s="45"/>
    </row>
    <row r="3246" spans="1:9" x14ac:dyDescent="0.25">
      <c r="A3246" s="69"/>
      <c r="B3246" s="45"/>
      <c r="C3246" s="45"/>
      <c r="D3246" s="45"/>
      <c r="E3246" s="45"/>
      <c r="F3246" s="45"/>
      <c r="G3246" s="45"/>
      <c r="H3246" s="45"/>
      <c r="I3246" s="45"/>
    </row>
    <row r="3247" spans="1:9" x14ac:dyDescent="0.25">
      <c r="A3247" s="69"/>
      <c r="B3247" s="45"/>
      <c r="C3247" s="45"/>
      <c r="D3247" s="45"/>
      <c r="E3247" s="45"/>
      <c r="F3247" s="45"/>
      <c r="G3247" s="45"/>
      <c r="H3247" s="45"/>
      <c r="I3247" s="45"/>
    </row>
    <row r="3248" spans="1:9" x14ac:dyDescent="0.25">
      <c r="A3248" s="69"/>
      <c r="B3248" s="45"/>
      <c r="C3248" s="45"/>
      <c r="D3248" s="45"/>
      <c r="E3248" s="45"/>
      <c r="F3248" s="45"/>
      <c r="G3248" s="45"/>
      <c r="H3248" s="45"/>
      <c r="I3248" s="45"/>
    </row>
    <row r="3249" spans="1:9" x14ac:dyDescent="0.25">
      <c r="A3249" s="69"/>
      <c r="B3249" s="45"/>
      <c r="C3249" s="45"/>
      <c r="D3249" s="45"/>
      <c r="E3249" s="45"/>
      <c r="F3249" s="45"/>
      <c r="G3249" s="45"/>
      <c r="H3249" s="45"/>
      <c r="I3249" s="45"/>
    </row>
    <row r="3250" spans="1:9" x14ac:dyDescent="0.25">
      <c r="A3250" s="70"/>
      <c r="B3250" s="45"/>
      <c r="C3250" s="45"/>
      <c r="D3250" s="45"/>
      <c r="E3250" s="45"/>
      <c r="F3250" s="45"/>
      <c r="G3250" s="45"/>
      <c r="H3250" s="45"/>
      <c r="I3250" s="45"/>
    </row>
    <row r="3251" spans="1:9" x14ac:dyDescent="0.25">
      <c r="A3251" s="69"/>
      <c r="B3251" s="45"/>
      <c r="C3251" s="45"/>
      <c r="D3251" s="45"/>
      <c r="E3251" s="45"/>
      <c r="F3251" s="45"/>
      <c r="G3251" s="45"/>
      <c r="H3251" s="45"/>
      <c r="I3251" s="45"/>
    </row>
    <row r="3252" spans="1:9" x14ac:dyDescent="0.25">
      <c r="A3252" s="69"/>
      <c r="B3252" s="45"/>
      <c r="C3252" s="45"/>
      <c r="D3252" s="45"/>
      <c r="E3252" s="45"/>
      <c r="F3252" s="45"/>
      <c r="G3252" s="45"/>
      <c r="H3252" s="45"/>
      <c r="I3252" s="45"/>
    </row>
    <row r="3253" spans="1:9" x14ac:dyDescent="0.25">
      <c r="A3253" s="69"/>
      <c r="B3253" s="45"/>
      <c r="C3253" s="45"/>
      <c r="D3253" s="45"/>
      <c r="E3253" s="45"/>
      <c r="F3253" s="45"/>
      <c r="G3253" s="45"/>
      <c r="H3253" s="45"/>
      <c r="I3253" s="45"/>
    </row>
    <row r="3254" spans="1:9" x14ac:dyDescent="0.25">
      <c r="A3254" s="69"/>
      <c r="B3254" s="45"/>
      <c r="C3254" s="45"/>
      <c r="D3254" s="45"/>
      <c r="E3254" s="45"/>
      <c r="F3254" s="45"/>
      <c r="G3254" s="45"/>
      <c r="H3254" s="45"/>
      <c r="I3254" s="45"/>
    </row>
    <row r="3255" spans="1:9" x14ac:dyDescent="0.25">
      <c r="A3255" s="69"/>
      <c r="B3255" s="45"/>
      <c r="C3255" s="45"/>
      <c r="D3255" s="45"/>
      <c r="E3255" s="45"/>
      <c r="F3255" s="45"/>
      <c r="G3255" s="45"/>
      <c r="H3255" s="45"/>
      <c r="I3255" s="45"/>
    </row>
    <row r="3256" spans="1:9" x14ac:dyDescent="0.25">
      <c r="A3256" s="69"/>
      <c r="B3256" s="45"/>
      <c r="C3256" s="45"/>
      <c r="D3256" s="45"/>
      <c r="E3256" s="45"/>
      <c r="F3256" s="45"/>
      <c r="G3256" s="45"/>
      <c r="H3256" s="45"/>
      <c r="I3256" s="45"/>
    </row>
    <row r="3257" spans="1:9" x14ac:dyDescent="0.25">
      <c r="A3257" s="69"/>
      <c r="B3257" s="45"/>
      <c r="C3257" s="45"/>
      <c r="D3257" s="45"/>
      <c r="E3257" s="45"/>
      <c r="F3257" s="45"/>
      <c r="G3257" s="45"/>
      <c r="H3257" s="45"/>
      <c r="I3257" s="45"/>
    </row>
    <row r="3258" spans="1:9" x14ac:dyDescent="0.25">
      <c r="A3258" s="69"/>
      <c r="B3258" s="45"/>
      <c r="C3258" s="45"/>
      <c r="D3258" s="45"/>
      <c r="E3258" s="45"/>
      <c r="F3258" s="45"/>
      <c r="G3258" s="45"/>
      <c r="H3258" s="45"/>
      <c r="I3258" s="45"/>
    </row>
    <row r="3259" spans="1:9" x14ac:dyDescent="0.25">
      <c r="A3259" s="69"/>
      <c r="B3259" s="45"/>
      <c r="C3259" s="45"/>
      <c r="D3259" s="45"/>
      <c r="E3259" s="45"/>
      <c r="F3259" s="45"/>
      <c r="G3259" s="45"/>
      <c r="H3259" s="45"/>
      <c r="I3259" s="45"/>
    </row>
    <row r="3260" spans="1:9" x14ac:dyDescent="0.25">
      <c r="A3260" s="69"/>
      <c r="B3260" s="45"/>
      <c r="C3260" s="45"/>
      <c r="D3260" s="45"/>
      <c r="E3260" s="45"/>
      <c r="F3260" s="45"/>
      <c r="G3260" s="45"/>
      <c r="H3260" s="45"/>
      <c r="I3260" s="45"/>
    </row>
    <row r="3261" spans="1:9" x14ac:dyDescent="0.25">
      <c r="A3261" s="69"/>
      <c r="B3261" s="45"/>
      <c r="C3261" s="45"/>
      <c r="D3261" s="45"/>
      <c r="E3261" s="45"/>
      <c r="F3261" s="45"/>
      <c r="G3261" s="45"/>
      <c r="H3261" s="45"/>
      <c r="I3261" s="45"/>
    </row>
    <row r="3262" spans="1:9" x14ac:dyDescent="0.25">
      <c r="A3262" s="69"/>
      <c r="B3262" s="45"/>
      <c r="C3262" s="45"/>
      <c r="D3262" s="45"/>
      <c r="E3262" s="45"/>
      <c r="F3262" s="45"/>
      <c r="G3262" s="45"/>
      <c r="H3262" s="45"/>
      <c r="I3262" s="45"/>
    </row>
    <row r="3263" spans="1:9" x14ac:dyDescent="0.25">
      <c r="A3263" s="69"/>
      <c r="B3263" s="45"/>
      <c r="C3263" s="45"/>
      <c r="D3263" s="45"/>
      <c r="E3263" s="45"/>
      <c r="F3263" s="45"/>
      <c r="G3263" s="45"/>
      <c r="H3263" s="45"/>
      <c r="I3263" s="45"/>
    </row>
    <row r="3264" spans="1:9" x14ac:dyDescent="0.25">
      <c r="A3264" s="69"/>
      <c r="B3264" s="45"/>
      <c r="C3264" s="45"/>
      <c r="D3264" s="45"/>
      <c r="E3264" s="45"/>
      <c r="F3264" s="45"/>
      <c r="G3264" s="45"/>
      <c r="H3264" s="45"/>
      <c r="I3264" s="45"/>
    </row>
    <row r="3265" spans="1:9" x14ac:dyDescent="0.25">
      <c r="A3265" s="69"/>
      <c r="B3265" s="45"/>
      <c r="C3265" s="45"/>
      <c r="D3265" s="45"/>
      <c r="E3265" s="45"/>
      <c r="F3265" s="45"/>
      <c r="G3265" s="45"/>
      <c r="H3265" s="45"/>
      <c r="I3265" s="45"/>
    </row>
    <row r="3266" spans="1:9" x14ac:dyDescent="0.25">
      <c r="A3266" s="69"/>
      <c r="B3266" s="45"/>
      <c r="C3266" s="45"/>
      <c r="D3266" s="45"/>
      <c r="E3266" s="45"/>
      <c r="F3266" s="45"/>
      <c r="G3266" s="45"/>
      <c r="H3266" s="45"/>
      <c r="I3266" s="45"/>
    </row>
    <row r="3267" spans="1:9" x14ac:dyDescent="0.25">
      <c r="A3267" s="69"/>
      <c r="B3267" s="45"/>
      <c r="C3267" s="45"/>
      <c r="D3267" s="45"/>
      <c r="E3267" s="45"/>
      <c r="F3267" s="45"/>
      <c r="G3267" s="45"/>
      <c r="H3267" s="45"/>
      <c r="I3267" s="45"/>
    </row>
    <row r="3268" spans="1:9" x14ac:dyDescent="0.25">
      <c r="A3268" s="70"/>
      <c r="B3268" s="45"/>
      <c r="C3268" s="45"/>
      <c r="D3268" s="45"/>
      <c r="E3268" s="45"/>
      <c r="F3268" s="45"/>
      <c r="G3268" s="45"/>
      <c r="H3268" s="45"/>
      <c r="I3268" s="45"/>
    </row>
    <row r="3269" spans="1:9" x14ac:dyDescent="0.25">
      <c r="A3269" s="69"/>
      <c r="B3269" s="45"/>
      <c r="C3269" s="45"/>
      <c r="D3269" s="45"/>
      <c r="E3269" s="45"/>
      <c r="F3269" s="45"/>
      <c r="G3269" s="45"/>
      <c r="H3269" s="45"/>
      <c r="I3269" s="45"/>
    </row>
    <row r="3270" spans="1:9" x14ac:dyDescent="0.25">
      <c r="A3270" s="69"/>
      <c r="B3270" s="45"/>
      <c r="C3270" s="45"/>
      <c r="D3270" s="45"/>
      <c r="E3270" s="45"/>
      <c r="F3270" s="45"/>
      <c r="G3270" s="45"/>
      <c r="H3270" s="45"/>
      <c r="I3270" s="45"/>
    </row>
    <row r="3271" spans="1:9" x14ac:dyDescent="0.25">
      <c r="A3271" s="69"/>
      <c r="B3271" s="45"/>
      <c r="C3271" s="45"/>
      <c r="D3271" s="45"/>
      <c r="E3271" s="45"/>
      <c r="F3271" s="45"/>
      <c r="G3271" s="45"/>
      <c r="H3271" s="45"/>
      <c r="I3271" s="45"/>
    </row>
    <row r="3272" spans="1:9" x14ac:dyDescent="0.25">
      <c r="A3272" s="69"/>
      <c r="B3272" s="45"/>
      <c r="C3272" s="45"/>
      <c r="D3272" s="45"/>
      <c r="E3272" s="45"/>
      <c r="F3272" s="45"/>
      <c r="G3272" s="45"/>
      <c r="H3272" s="45"/>
      <c r="I3272" s="45"/>
    </row>
    <row r="3273" spans="1:9" x14ac:dyDescent="0.25">
      <c r="A3273" s="69"/>
      <c r="B3273" s="45"/>
      <c r="C3273" s="45"/>
      <c r="D3273" s="45"/>
      <c r="E3273" s="45"/>
      <c r="F3273" s="45"/>
      <c r="G3273" s="45"/>
      <c r="H3273" s="45"/>
      <c r="I3273" s="45"/>
    </row>
    <row r="3274" spans="1:9" x14ac:dyDescent="0.25">
      <c r="A3274" s="69"/>
      <c r="B3274" s="45"/>
      <c r="C3274" s="45"/>
      <c r="D3274" s="45"/>
      <c r="E3274" s="45"/>
      <c r="F3274" s="45"/>
      <c r="G3274" s="45"/>
      <c r="H3274" s="45"/>
      <c r="I3274" s="45"/>
    </row>
    <row r="3275" spans="1:9" x14ac:dyDescent="0.25">
      <c r="A3275" s="69"/>
      <c r="B3275" s="45"/>
      <c r="C3275" s="45"/>
      <c r="D3275" s="45"/>
      <c r="E3275" s="45"/>
      <c r="F3275" s="45"/>
      <c r="G3275" s="45"/>
      <c r="H3275" s="45"/>
      <c r="I3275" s="45"/>
    </row>
    <row r="3276" spans="1:9" x14ac:dyDescent="0.25">
      <c r="A3276" s="69"/>
      <c r="B3276" s="45"/>
      <c r="C3276" s="45"/>
      <c r="D3276" s="45"/>
      <c r="E3276" s="45"/>
      <c r="F3276" s="45"/>
      <c r="G3276" s="45"/>
      <c r="H3276" s="45"/>
      <c r="I3276" s="45"/>
    </row>
    <row r="3277" spans="1:9" x14ac:dyDescent="0.25">
      <c r="A3277" s="69"/>
      <c r="B3277" s="45"/>
      <c r="C3277" s="45"/>
      <c r="D3277" s="45"/>
      <c r="E3277" s="45"/>
      <c r="F3277" s="45"/>
      <c r="G3277" s="45"/>
      <c r="H3277" s="45"/>
      <c r="I3277" s="45"/>
    </row>
    <row r="3278" spans="1:9" x14ac:dyDescent="0.25">
      <c r="A3278" s="69"/>
      <c r="B3278" s="45"/>
      <c r="C3278" s="45"/>
      <c r="D3278" s="45"/>
      <c r="E3278" s="45"/>
      <c r="F3278" s="45"/>
      <c r="G3278" s="45"/>
      <c r="H3278" s="45"/>
      <c r="I3278" s="45"/>
    </row>
    <row r="3279" spans="1:9" x14ac:dyDescent="0.25">
      <c r="A3279" s="69"/>
      <c r="B3279" s="45"/>
      <c r="C3279" s="45"/>
      <c r="D3279" s="45"/>
      <c r="E3279" s="45"/>
      <c r="F3279" s="45"/>
      <c r="G3279" s="45"/>
      <c r="H3279" s="45"/>
      <c r="I3279" s="45"/>
    </row>
    <row r="3280" spans="1:9" x14ac:dyDescent="0.25">
      <c r="A3280" s="69"/>
      <c r="B3280" s="45"/>
      <c r="C3280" s="45"/>
      <c r="D3280" s="45"/>
      <c r="E3280" s="45"/>
      <c r="F3280" s="45"/>
      <c r="G3280" s="45"/>
      <c r="H3280" s="45"/>
      <c r="I3280" s="45"/>
    </row>
    <row r="3281" spans="1:9" x14ac:dyDescent="0.25">
      <c r="A3281" s="69"/>
      <c r="B3281" s="45"/>
      <c r="C3281" s="45"/>
      <c r="D3281" s="45"/>
      <c r="E3281" s="45"/>
      <c r="F3281" s="45"/>
      <c r="G3281" s="45"/>
      <c r="H3281" s="45"/>
      <c r="I3281" s="45"/>
    </row>
    <row r="3282" spans="1:9" x14ac:dyDescent="0.25">
      <c r="A3282" s="69"/>
      <c r="B3282" s="45"/>
      <c r="C3282" s="45"/>
      <c r="D3282" s="45"/>
      <c r="E3282" s="45"/>
      <c r="F3282" s="45"/>
      <c r="G3282" s="45"/>
      <c r="H3282" s="45"/>
      <c r="I3282" s="45"/>
    </row>
    <row r="3283" spans="1:9" x14ac:dyDescent="0.25">
      <c r="A3283" s="69"/>
      <c r="B3283" s="45"/>
      <c r="C3283" s="45"/>
      <c r="D3283" s="45"/>
      <c r="E3283" s="45"/>
      <c r="F3283" s="45"/>
      <c r="G3283" s="45"/>
      <c r="H3283" s="45"/>
      <c r="I3283" s="45"/>
    </row>
    <row r="3284" spans="1:9" x14ac:dyDescent="0.25">
      <c r="A3284" s="69"/>
      <c r="B3284" s="45"/>
      <c r="C3284" s="45"/>
      <c r="D3284" s="45"/>
      <c r="E3284" s="45"/>
      <c r="F3284" s="45"/>
      <c r="G3284" s="45"/>
      <c r="H3284" s="45"/>
      <c r="I3284" s="45"/>
    </row>
    <row r="3285" spans="1:9" x14ac:dyDescent="0.25">
      <c r="A3285" s="69"/>
      <c r="B3285" s="45"/>
      <c r="C3285" s="45"/>
      <c r="D3285" s="45"/>
      <c r="E3285" s="45"/>
      <c r="F3285" s="45"/>
      <c r="G3285" s="45"/>
      <c r="H3285" s="45"/>
      <c r="I3285" s="45"/>
    </row>
    <row r="3286" spans="1:9" x14ac:dyDescent="0.25">
      <c r="A3286" s="70"/>
      <c r="B3286" s="45"/>
      <c r="C3286" s="45"/>
      <c r="D3286" s="45"/>
      <c r="E3286" s="45"/>
      <c r="F3286" s="45"/>
      <c r="G3286" s="45"/>
      <c r="H3286" s="45"/>
      <c r="I3286" s="45"/>
    </row>
    <row r="3287" spans="1:9" x14ac:dyDescent="0.25">
      <c r="A3287" s="69"/>
      <c r="B3287" s="45"/>
      <c r="C3287" s="45"/>
      <c r="D3287" s="45"/>
      <c r="E3287" s="45"/>
      <c r="F3287" s="45"/>
      <c r="G3287" s="45"/>
      <c r="H3287" s="45"/>
      <c r="I3287" s="45"/>
    </row>
    <row r="3288" spans="1:9" x14ac:dyDescent="0.25">
      <c r="A3288" s="69"/>
      <c r="B3288" s="45"/>
      <c r="C3288" s="45"/>
      <c r="D3288" s="45"/>
      <c r="E3288" s="45"/>
      <c r="F3288" s="45"/>
      <c r="G3288" s="45"/>
      <c r="H3288" s="45"/>
      <c r="I3288" s="45"/>
    </row>
    <row r="3289" spans="1:9" x14ac:dyDescent="0.25">
      <c r="A3289" s="69"/>
      <c r="B3289" s="45"/>
      <c r="C3289" s="45"/>
      <c r="D3289" s="45"/>
      <c r="E3289" s="45"/>
      <c r="F3289" s="45"/>
      <c r="G3289" s="45"/>
      <c r="H3289" s="45"/>
      <c r="I3289" s="45"/>
    </row>
    <row r="3290" spans="1:9" x14ac:dyDescent="0.25">
      <c r="A3290" s="69"/>
      <c r="B3290" s="45"/>
      <c r="C3290" s="45"/>
      <c r="D3290" s="45"/>
      <c r="E3290" s="45"/>
      <c r="F3290" s="45"/>
      <c r="G3290" s="45"/>
      <c r="H3290" s="45"/>
      <c r="I3290" s="45"/>
    </row>
    <row r="3291" spans="1:9" x14ac:dyDescent="0.25">
      <c r="A3291" s="69"/>
      <c r="B3291" s="45"/>
      <c r="C3291" s="45"/>
      <c r="D3291" s="45"/>
      <c r="E3291" s="45"/>
      <c r="F3291" s="45"/>
      <c r="G3291" s="45"/>
      <c r="H3291" s="45"/>
      <c r="I3291" s="45"/>
    </row>
    <row r="3292" spans="1:9" x14ac:dyDescent="0.25">
      <c r="A3292" s="69"/>
      <c r="B3292" s="45"/>
      <c r="C3292" s="45"/>
      <c r="D3292" s="45"/>
      <c r="E3292" s="45"/>
      <c r="F3292" s="45"/>
      <c r="G3292" s="45"/>
      <c r="H3292" s="45"/>
      <c r="I3292" s="45"/>
    </row>
    <row r="3293" spans="1:9" x14ac:dyDescent="0.25">
      <c r="A3293" s="69"/>
      <c r="B3293" s="45"/>
      <c r="C3293" s="45"/>
      <c r="D3293" s="45"/>
      <c r="E3293" s="45"/>
      <c r="F3293" s="45"/>
      <c r="G3293" s="45"/>
      <c r="H3293" s="45"/>
      <c r="I3293" s="45"/>
    </row>
    <row r="3294" spans="1:9" x14ac:dyDescent="0.25">
      <c r="A3294" s="69"/>
      <c r="B3294" s="45"/>
      <c r="C3294" s="45"/>
      <c r="D3294" s="45"/>
      <c r="E3294" s="45"/>
      <c r="F3294" s="45"/>
      <c r="G3294" s="45"/>
      <c r="H3294" s="45"/>
      <c r="I3294" s="45"/>
    </row>
    <row r="3295" spans="1:9" x14ac:dyDescent="0.25">
      <c r="A3295" s="69"/>
      <c r="B3295" s="45"/>
      <c r="C3295" s="45"/>
      <c r="D3295" s="45"/>
      <c r="E3295" s="45"/>
      <c r="F3295" s="45"/>
      <c r="G3295" s="45"/>
      <c r="H3295" s="45"/>
      <c r="I3295" s="45"/>
    </row>
    <row r="3296" spans="1:9" x14ac:dyDescent="0.25">
      <c r="A3296" s="69"/>
      <c r="B3296" s="45"/>
      <c r="C3296" s="45"/>
      <c r="D3296" s="45"/>
      <c r="E3296" s="45"/>
      <c r="F3296" s="45"/>
      <c r="G3296" s="45"/>
      <c r="H3296" s="45"/>
      <c r="I3296" s="45"/>
    </row>
    <row r="3297" spans="1:9" x14ac:dyDescent="0.25">
      <c r="A3297" s="69"/>
      <c r="B3297" s="45"/>
      <c r="C3297" s="45"/>
      <c r="D3297" s="45"/>
      <c r="E3297" s="45"/>
      <c r="F3297" s="45"/>
      <c r="G3297" s="45"/>
      <c r="H3297" s="45"/>
      <c r="I3297" s="45"/>
    </row>
    <row r="3298" spans="1:9" x14ac:dyDescent="0.25">
      <c r="A3298" s="69"/>
      <c r="B3298" s="45"/>
      <c r="C3298" s="45"/>
      <c r="D3298" s="45"/>
      <c r="E3298" s="45"/>
      <c r="F3298" s="45"/>
      <c r="G3298" s="45"/>
      <c r="H3298" s="45"/>
      <c r="I3298" s="45"/>
    </row>
    <row r="3299" spans="1:9" x14ac:dyDescent="0.25">
      <c r="A3299" s="69"/>
      <c r="B3299" s="45"/>
      <c r="C3299" s="45"/>
      <c r="D3299" s="45"/>
      <c r="E3299" s="45"/>
      <c r="F3299" s="45"/>
      <c r="G3299" s="45"/>
      <c r="H3299" s="45"/>
      <c r="I3299" s="45"/>
    </row>
    <row r="3300" spans="1:9" x14ac:dyDescent="0.25">
      <c r="A3300" s="69"/>
      <c r="B3300" s="45"/>
      <c r="C3300" s="45"/>
      <c r="D3300" s="45"/>
      <c r="E3300" s="45"/>
      <c r="F3300" s="45"/>
      <c r="G3300" s="45"/>
      <c r="H3300" s="45"/>
      <c r="I3300" s="45"/>
    </row>
    <row r="3301" spans="1:9" x14ac:dyDescent="0.25">
      <c r="A3301" s="69"/>
      <c r="B3301" s="45"/>
      <c r="C3301" s="45"/>
      <c r="D3301" s="45"/>
      <c r="E3301" s="45"/>
      <c r="F3301" s="45"/>
      <c r="G3301" s="45"/>
      <c r="H3301" s="45"/>
      <c r="I3301" s="45"/>
    </row>
    <row r="3302" spans="1:9" x14ac:dyDescent="0.25">
      <c r="A3302" s="69"/>
      <c r="B3302" s="45"/>
      <c r="C3302" s="45"/>
      <c r="D3302" s="45"/>
      <c r="E3302" s="45"/>
      <c r="F3302" s="45"/>
      <c r="G3302" s="45"/>
      <c r="H3302" s="45"/>
      <c r="I3302" s="45"/>
    </row>
    <row r="3303" spans="1:9" x14ac:dyDescent="0.25">
      <c r="A3303" s="69"/>
      <c r="B3303" s="45"/>
      <c r="C3303" s="45"/>
      <c r="D3303" s="45"/>
      <c r="E3303" s="45"/>
      <c r="F3303" s="45"/>
      <c r="G3303" s="45"/>
      <c r="H3303" s="45"/>
      <c r="I3303" s="45"/>
    </row>
    <row r="3304" spans="1:9" x14ac:dyDescent="0.25">
      <c r="A3304" s="70"/>
      <c r="B3304" s="45"/>
      <c r="C3304" s="45"/>
      <c r="D3304" s="45"/>
      <c r="E3304" s="45"/>
      <c r="F3304" s="45"/>
      <c r="G3304" s="45"/>
      <c r="H3304" s="45"/>
      <c r="I3304" s="45"/>
    </row>
    <row r="3305" spans="1:9" x14ac:dyDescent="0.25">
      <c r="A3305" s="69"/>
      <c r="B3305" s="45"/>
      <c r="C3305" s="45"/>
      <c r="D3305" s="45"/>
      <c r="E3305" s="45"/>
      <c r="F3305" s="45"/>
      <c r="G3305" s="45"/>
      <c r="H3305" s="45"/>
      <c r="I3305" s="45"/>
    </row>
    <row r="3306" spans="1:9" x14ac:dyDescent="0.25">
      <c r="A3306" s="69"/>
      <c r="B3306" s="45"/>
      <c r="C3306" s="45"/>
      <c r="D3306" s="45"/>
      <c r="E3306" s="45"/>
      <c r="F3306" s="45"/>
      <c r="G3306" s="45"/>
      <c r="H3306" s="45"/>
      <c r="I3306" s="45"/>
    </row>
    <row r="3307" spans="1:9" x14ac:dyDescent="0.25">
      <c r="A3307" s="69"/>
      <c r="B3307" s="45"/>
      <c r="C3307" s="45"/>
      <c r="D3307" s="45"/>
      <c r="E3307" s="45"/>
      <c r="F3307" s="45"/>
      <c r="G3307" s="45"/>
      <c r="H3307" s="45"/>
      <c r="I3307" s="45"/>
    </row>
    <row r="3308" spans="1:9" x14ac:dyDescent="0.25">
      <c r="A3308" s="69"/>
      <c r="B3308" s="45"/>
      <c r="C3308" s="45"/>
      <c r="D3308" s="45"/>
      <c r="E3308" s="45"/>
      <c r="F3308" s="45"/>
      <c r="G3308" s="45"/>
      <c r="H3308" s="45"/>
      <c r="I3308" s="45"/>
    </row>
    <row r="3309" spans="1:9" x14ac:dyDescent="0.25">
      <c r="A3309" s="69"/>
      <c r="B3309" s="45"/>
      <c r="C3309" s="45"/>
      <c r="D3309" s="45"/>
      <c r="E3309" s="45"/>
      <c r="F3309" s="45"/>
      <c r="G3309" s="45"/>
      <c r="H3309" s="45"/>
      <c r="I3309" s="45"/>
    </row>
    <row r="3310" spans="1:9" x14ac:dyDescent="0.25">
      <c r="A3310" s="69"/>
      <c r="B3310" s="45"/>
      <c r="C3310" s="45"/>
      <c r="D3310" s="45"/>
      <c r="E3310" s="45"/>
      <c r="F3310" s="45"/>
      <c r="G3310" s="45"/>
      <c r="H3310" s="45"/>
      <c r="I3310" s="45"/>
    </row>
    <row r="3311" spans="1:9" x14ac:dyDescent="0.25">
      <c r="A3311" s="69"/>
      <c r="B3311" s="45"/>
      <c r="C3311" s="45"/>
      <c r="D3311" s="45"/>
      <c r="E3311" s="45"/>
      <c r="F3311" s="45"/>
      <c r="G3311" s="45"/>
      <c r="H3311" s="45"/>
      <c r="I3311" s="45"/>
    </row>
    <row r="3312" spans="1:9" x14ac:dyDescent="0.25">
      <c r="A3312" s="69"/>
      <c r="B3312" s="45"/>
      <c r="C3312" s="45"/>
      <c r="D3312" s="45"/>
      <c r="E3312" s="45"/>
      <c r="F3312" s="45"/>
      <c r="G3312" s="45"/>
      <c r="H3312" s="45"/>
      <c r="I3312" s="45"/>
    </row>
    <row r="3313" spans="1:9" x14ac:dyDescent="0.25">
      <c r="A3313" s="69"/>
      <c r="B3313" s="45"/>
      <c r="C3313" s="45"/>
      <c r="D3313" s="45"/>
      <c r="E3313" s="45"/>
      <c r="F3313" s="45"/>
      <c r="G3313" s="45"/>
      <c r="H3313" s="45"/>
      <c r="I3313" s="45"/>
    </row>
    <row r="3314" spans="1:9" x14ac:dyDescent="0.25">
      <c r="A3314" s="69"/>
      <c r="B3314" s="45"/>
      <c r="C3314" s="45"/>
      <c r="D3314" s="45"/>
      <c r="E3314" s="45"/>
      <c r="F3314" s="45"/>
      <c r="G3314" s="45"/>
      <c r="H3314" s="45"/>
      <c r="I3314" s="45"/>
    </row>
    <row r="3315" spans="1:9" x14ac:dyDescent="0.25">
      <c r="A3315" s="69"/>
      <c r="B3315" s="45"/>
      <c r="C3315" s="45"/>
      <c r="D3315" s="45"/>
      <c r="E3315" s="45"/>
      <c r="F3315" s="45"/>
      <c r="G3315" s="45"/>
      <c r="H3315" s="45"/>
      <c r="I3315" s="45"/>
    </row>
    <row r="3316" spans="1:9" x14ac:dyDescent="0.25">
      <c r="A3316" s="69"/>
      <c r="B3316" s="45"/>
      <c r="C3316" s="45"/>
      <c r="D3316" s="45"/>
      <c r="E3316" s="45"/>
      <c r="F3316" s="45"/>
      <c r="G3316" s="45"/>
      <c r="H3316" s="45"/>
      <c r="I3316" s="45"/>
    </row>
    <row r="3317" spans="1:9" x14ac:dyDescent="0.25">
      <c r="A3317" s="69"/>
      <c r="B3317" s="45"/>
      <c r="C3317" s="45"/>
      <c r="D3317" s="45"/>
      <c r="E3317" s="45"/>
      <c r="F3317" s="45"/>
      <c r="G3317" s="45"/>
      <c r="H3317" s="45"/>
      <c r="I3317" s="45"/>
    </row>
    <row r="3318" spans="1:9" x14ac:dyDescent="0.25">
      <c r="A3318" s="69"/>
      <c r="B3318" s="45"/>
      <c r="C3318" s="45"/>
      <c r="D3318" s="45"/>
      <c r="E3318" s="45"/>
      <c r="F3318" s="45"/>
      <c r="G3318" s="45"/>
      <c r="H3318" s="45"/>
      <c r="I3318" s="45"/>
    </row>
    <row r="3319" spans="1:9" x14ac:dyDescent="0.25">
      <c r="A3319" s="69"/>
      <c r="B3319" s="45"/>
      <c r="C3319" s="45"/>
      <c r="D3319" s="45"/>
      <c r="E3319" s="45"/>
      <c r="F3319" s="45"/>
      <c r="G3319" s="45"/>
      <c r="H3319" s="45"/>
      <c r="I3319" s="45"/>
    </row>
    <row r="3320" spans="1:9" x14ac:dyDescent="0.25">
      <c r="A3320" s="69"/>
      <c r="B3320" s="45"/>
      <c r="C3320" s="45"/>
      <c r="D3320" s="45"/>
      <c r="E3320" s="45"/>
      <c r="F3320" s="45"/>
      <c r="G3320" s="45"/>
      <c r="H3320" s="45"/>
      <c r="I3320" s="45"/>
    </row>
    <row r="3321" spans="1:9" x14ac:dyDescent="0.25">
      <c r="A3321" s="69"/>
      <c r="B3321" s="45"/>
      <c r="C3321" s="45"/>
      <c r="D3321" s="45"/>
      <c r="E3321" s="45"/>
      <c r="F3321" s="45"/>
      <c r="G3321" s="45"/>
      <c r="H3321" s="45"/>
      <c r="I3321" s="45"/>
    </row>
    <row r="3322" spans="1:9" x14ac:dyDescent="0.25">
      <c r="A3322" s="70"/>
      <c r="B3322" s="45"/>
      <c r="C3322" s="45"/>
      <c r="D3322" s="45"/>
      <c r="E3322" s="45"/>
      <c r="F3322" s="45"/>
      <c r="G3322" s="45"/>
      <c r="H3322" s="45"/>
      <c r="I3322" s="45"/>
    </row>
    <row r="3323" spans="1:9" x14ac:dyDescent="0.25">
      <c r="A3323" s="69"/>
      <c r="B3323" s="45"/>
      <c r="C3323" s="45"/>
      <c r="D3323" s="45"/>
      <c r="E3323" s="45"/>
      <c r="F3323" s="45"/>
      <c r="G3323" s="45"/>
      <c r="H3323" s="45"/>
      <c r="I3323" s="45"/>
    </row>
    <row r="3324" spans="1:9" x14ac:dyDescent="0.25">
      <c r="A3324" s="69"/>
      <c r="B3324" s="45"/>
      <c r="C3324" s="45"/>
      <c r="D3324" s="45"/>
      <c r="E3324" s="45"/>
      <c r="F3324" s="45"/>
      <c r="G3324" s="45"/>
      <c r="H3324" s="45"/>
      <c r="I3324" s="45"/>
    </row>
    <row r="3325" spans="1:9" x14ac:dyDescent="0.25">
      <c r="A3325" s="69"/>
      <c r="B3325" s="45"/>
      <c r="C3325" s="45"/>
      <c r="D3325" s="45"/>
      <c r="E3325" s="45"/>
      <c r="F3325" s="45"/>
      <c r="G3325" s="45"/>
      <c r="H3325" s="45"/>
      <c r="I3325" s="45"/>
    </row>
    <row r="3326" spans="1:9" x14ac:dyDescent="0.25">
      <c r="A3326" s="69"/>
      <c r="B3326" s="45"/>
      <c r="C3326" s="45"/>
      <c r="D3326" s="45"/>
      <c r="E3326" s="45"/>
      <c r="F3326" s="45"/>
      <c r="G3326" s="45"/>
      <c r="H3326" s="45"/>
      <c r="I3326" s="45"/>
    </row>
    <row r="3327" spans="1:9" x14ac:dyDescent="0.25">
      <c r="A3327" s="69"/>
      <c r="B3327" s="45"/>
      <c r="C3327" s="45"/>
      <c r="D3327" s="45"/>
      <c r="E3327" s="45"/>
      <c r="F3327" s="45"/>
      <c r="G3327" s="45"/>
      <c r="H3327" s="45"/>
      <c r="I3327" s="45"/>
    </row>
    <row r="3328" spans="1:9" x14ac:dyDescent="0.25">
      <c r="A3328" s="69"/>
      <c r="B3328" s="45"/>
      <c r="C3328" s="45"/>
      <c r="D3328" s="45"/>
      <c r="E3328" s="45"/>
      <c r="F3328" s="45"/>
      <c r="G3328" s="45"/>
      <c r="H3328" s="45"/>
      <c r="I3328" s="45"/>
    </row>
    <row r="3329" spans="1:9" x14ac:dyDescent="0.25">
      <c r="A3329" s="69"/>
      <c r="B3329" s="45"/>
      <c r="C3329" s="45"/>
      <c r="D3329" s="45"/>
      <c r="E3329" s="45"/>
      <c r="F3329" s="45"/>
      <c r="G3329" s="45"/>
      <c r="H3329" s="45"/>
      <c r="I3329" s="45"/>
    </row>
    <row r="3330" spans="1:9" x14ac:dyDescent="0.25">
      <c r="A3330" s="69"/>
      <c r="B3330" s="45"/>
      <c r="C3330" s="45"/>
      <c r="D3330" s="45"/>
      <c r="E3330" s="45"/>
      <c r="F3330" s="45"/>
      <c r="G3330" s="45"/>
      <c r="H3330" s="45"/>
      <c r="I3330" s="45"/>
    </row>
    <row r="3331" spans="1:9" x14ac:dyDescent="0.25">
      <c r="A3331" s="69"/>
      <c r="B3331" s="45"/>
      <c r="C3331" s="45"/>
      <c r="D3331" s="45"/>
      <c r="E3331" s="45"/>
      <c r="F3331" s="45"/>
      <c r="G3331" s="45"/>
      <c r="H3331" s="45"/>
      <c r="I3331" s="45"/>
    </row>
    <row r="3332" spans="1:9" x14ac:dyDescent="0.25">
      <c r="A3332" s="69"/>
      <c r="B3332" s="45"/>
      <c r="C3332" s="45"/>
      <c r="D3332" s="45"/>
      <c r="E3332" s="45"/>
      <c r="F3332" s="45"/>
      <c r="G3332" s="45"/>
      <c r="H3332" s="45"/>
      <c r="I3332" s="45"/>
    </row>
    <row r="3333" spans="1:9" x14ac:dyDescent="0.25">
      <c r="A3333" s="69"/>
      <c r="B3333" s="45"/>
      <c r="C3333" s="45"/>
      <c r="D3333" s="45"/>
      <c r="E3333" s="45"/>
      <c r="F3333" s="45"/>
      <c r="G3333" s="45"/>
      <c r="H3333" s="45"/>
      <c r="I3333" s="45"/>
    </row>
    <row r="3334" spans="1:9" x14ac:dyDescent="0.25">
      <c r="A3334" s="69"/>
      <c r="B3334" s="45"/>
      <c r="C3334" s="45"/>
      <c r="D3334" s="45"/>
      <c r="E3334" s="45"/>
      <c r="F3334" s="45"/>
      <c r="G3334" s="45"/>
      <c r="H3334" s="45"/>
      <c r="I3334" s="45"/>
    </row>
    <row r="3335" spans="1:9" x14ac:dyDescent="0.25">
      <c r="A3335" s="69"/>
      <c r="B3335" s="45"/>
      <c r="C3335" s="45"/>
      <c r="D3335" s="45"/>
      <c r="E3335" s="45"/>
      <c r="F3335" s="45"/>
      <c r="G3335" s="45"/>
      <c r="H3335" s="45"/>
      <c r="I3335" s="45"/>
    </row>
    <row r="3336" spans="1:9" x14ac:dyDescent="0.25">
      <c r="A3336" s="69"/>
      <c r="B3336" s="45"/>
      <c r="C3336" s="45"/>
      <c r="D3336" s="45"/>
      <c r="E3336" s="45"/>
      <c r="F3336" s="45"/>
      <c r="G3336" s="45"/>
      <c r="H3336" s="45"/>
      <c r="I3336" s="45"/>
    </row>
    <row r="3337" spans="1:9" x14ac:dyDescent="0.25">
      <c r="A3337" s="69"/>
      <c r="B3337" s="45"/>
      <c r="C3337" s="45"/>
      <c r="D3337" s="45"/>
      <c r="E3337" s="45"/>
      <c r="F3337" s="45"/>
      <c r="G3337" s="45"/>
      <c r="H3337" s="45"/>
      <c r="I3337" s="45"/>
    </row>
    <row r="3338" spans="1:9" x14ac:dyDescent="0.25">
      <c r="A3338" s="69"/>
      <c r="B3338" s="45"/>
      <c r="C3338" s="45"/>
      <c r="D3338" s="45"/>
      <c r="E3338" s="45"/>
      <c r="F3338" s="45"/>
      <c r="G3338" s="45"/>
      <c r="H3338" s="45"/>
      <c r="I3338" s="45"/>
    </row>
    <row r="3339" spans="1:9" x14ac:dyDescent="0.25">
      <c r="A3339" s="69"/>
      <c r="B3339" s="45"/>
      <c r="C3339" s="45"/>
      <c r="D3339" s="45"/>
      <c r="E3339" s="45"/>
      <c r="F3339" s="45"/>
      <c r="G3339" s="45"/>
      <c r="H3339" s="45"/>
      <c r="I3339" s="45"/>
    </row>
    <row r="3340" spans="1:9" x14ac:dyDescent="0.25">
      <c r="A3340" s="70"/>
      <c r="B3340" s="45"/>
      <c r="C3340" s="45"/>
      <c r="D3340" s="45"/>
      <c r="E3340" s="45"/>
      <c r="F3340" s="45"/>
      <c r="G3340" s="45"/>
      <c r="H3340" s="45"/>
      <c r="I3340" s="45"/>
    </row>
    <row r="3341" spans="1:9" x14ac:dyDescent="0.25">
      <c r="A3341" s="69"/>
      <c r="B3341" s="45"/>
      <c r="C3341" s="45"/>
      <c r="D3341" s="45"/>
      <c r="E3341" s="45"/>
      <c r="F3341" s="45"/>
      <c r="G3341" s="45"/>
      <c r="H3341" s="45"/>
      <c r="I3341" s="45"/>
    </row>
    <row r="3342" spans="1:9" x14ac:dyDescent="0.25">
      <c r="A3342" s="69"/>
      <c r="B3342" s="45"/>
      <c r="C3342" s="45"/>
      <c r="D3342" s="45"/>
      <c r="E3342" s="45"/>
      <c r="F3342" s="45"/>
      <c r="G3342" s="45"/>
      <c r="H3342" s="45"/>
      <c r="I3342" s="45"/>
    </row>
    <row r="3343" spans="1:9" x14ac:dyDescent="0.25">
      <c r="A3343" s="69"/>
      <c r="B3343" s="45"/>
      <c r="C3343" s="45"/>
      <c r="D3343" s="45"/>
      <c r="E3343" s="45"/>
      <c r="F3343" s="45"/>
      <c r="G3343" s="45"/>
      <c r="H3343" s="45"/>
      <c r="I3343" s="45"/>
    </row>
    <row r="3344" spans="1:9" x14ac:dyDescent="0.25">
      <c r="A3344" s="69"/>
      <c r="B3344" s="45"/>
      <c r="C3344" s="45"/>
      <c r="D3344" s="45"/>
      <c r="E3344" s="45"/>
      <c r="F3344" s="45"/>
      <c r="G3344" s="45"/>
      <c r="H3344" s="45"/>
      <c r="I3344" s="45"/>
    </row>
    <row r="3345" spans="1:9" x14ac:dyDescent="0.25">
      <c r="A3345" s="69"/>
      <c r="B3345" s="45"/>
      <c r="C3345" s="45"/>
      <c r="D3345" s="45"/>
      <c r="E3345" s="45"/>
      <c r="F3345" s="45"/>
      <c r="G3345" s="45"/>
      <c r="H3345" s="45"/>
      <c r="I3345" s="45"/>
    </row>
    <row r="3346" spans="1:9" x14ac:dyDescent="0.25">
      <c r="A3346" s="69"/>
      <c r="B3346" s="45"/>
      <c r="C3346" s="45"/>
      <c r="D3346" s="45"/>
      <c r="E3346" s="45"/>
      <c r="F3346" s="45"/>
      <c r="G3346" s="45"/>
      <c r="H3346" s="45"/>
      <c r="I3346" s="45"/>
    </row>
    <row r="3347" spans="1:9" x14ac:dyDescent="0.25">
      <c r="A3347" s="69"/>
      <c r="B3347" s="45"/>
      <c r="C3347" s="45"/>
      <c r="D3347" s="45"/>
      <c r="E3347" s="45"/>
      <c r="F3347" s="45"/>
      <c r="G3347" s="45"/>
      <c r="H3347" s="45"/>
      <c r="I3347" s="45"/>
    </row>
    <row r="3348" spans="1:9" x14ac:dyDescent="0.25">
      <c r="A3348" s="69"/>
      <c r="B3348" s="45"/>
      <c r="C3348" s="45"/>
      <c r="D3348" s="45"/>
      <c r="E3348" s="45"/>
      <c r="F3348" s="45"/>
      <c r="G3348" s="45"/>
      <c r="H3348" s="45"/>
      <c r="I3348" s="45"/>
    </row>
    <row r="3349" spans="1:9" x14ac:dyDescent="0.25">
      <c r="A3349" s="69"/>
      <c r="B3349" s="45"/>
      <c r="C3349" s="45"/>
      <c r="D3349" s="45"/>
      <c r="E3349" s="45"/>
      <c r="F3349" s="45"/>
      <c r="G3349" s="45"/>
      <c r="H3349" s="45"/>
      <c r="I3349" s="45"/>
    </row>
    <row r="3350" spans="1:9" x14ac:dyDescent="0.25">
      <c r="A3350" s="69"/>
      <c r="B3350" s="45"/>
      <c r="C3350" s="45"/>
      <c r="D3350" s="45"/>
      <c r="E3350" s="45"/>
      <c r="F3350" s="45"/>
      <c r="G3350" s="45"/>
      <c r="H3350" s="45"/>
      <c r="I3350" s="45"/>
    </row>
    <row r="3351" spans="1:9" x14ac:dyDescent="0.25">
      <c r="A3351" s="69"/>
      <c r="B3351" s="45"/>
      <c r="C3351" s="45"/>
      <c r="D3351" s="45"/>
      <c r="E3351" s="45"/>
      <c r="F3351" s="45"/>
      <c r="G3351" s="45"/>
      <c r="H3351" s="45"/>
      <c r="I3351" s="45"/>
    </row>
    <row r="3352" spans="1:9" x14ac:dyDescent="0.25">
      <c r="A3352" s="69"/>
      <c r="B3352" s="45"/>
      <c r="C3352" s="45"/>
      <c r="D3352" s="45"/>
      <c r="E3352" s="45"/>
      <c r="F3352" s="45"/>
      <c r="G3352" s="45"/>
      <c r="H3352" s="45"/>
      <c r="I3352" s="45"/>
    </row>
    <row r="3353" spans="1:9" x14ac:dyDescent="0.25">
      <c r="A3353" s="69"/>
      <c r="B3353" s="45"/>
      <c r="C3353" s="45"/>
      <c r="D3353" s="45"/>
      <c r="E3353" s="45"/>
      <c r="F3353" s="45"/>
      <c r="G3353" s="45"/>
      <c r="H3353" s="45"/>
      <c r="I3353" s="45"/>
    </row>
    <row r="3354" spans="1:9" x14ac:dyDescent="0.25">
      <c r="A3354" s="69"/>
      <c r="B3354" s="45"/>
      <c r="C3354" s="45"/>
      <c r="D3354" s="45"/>
      <c r="E3354" s="45"/>
      <c r="F3354" s="45"/>
      <c r="G3354" s="45"/>
      <c r="H3354" s="45"/>
      <c r="I3354" s="45"/>
    </row>
    <row r="3355" spans="1:9" x14ac:dyDescent="0.25">
      <c r="A3355" s="69"/>
      <c r="B3355" s="45"/>
      <c r="C3355" s="45"/>
      <c r="D3355" s="45"/>
      <c r="E3355" s="45"/>
      <c r="F3355" s="45"/>
      <c r="G3355" s="45"/>
      <c r="H3355" s="45"/>
      <c r="I3355" s="45"/>
    </row>
    <row r="3356" spans="1:9" x14ac:dyDescent="0.25">
      <c r="A3356" s="69"/>
      <c r="B3356" s="45"/>
      <c r="C3356" s="45"/>
      <c r="D3356" s="45"/>
      <c r="E3356" s="45"/>
      <c r="F3356" s="45"/>
      <c r="G3356" s="45"/>
      <c r="H3356" s="45"/>
      <c r="I3356" s="45"/>
    </row>
    <row r="3357" spans="1:9" x14ac:dyDescent="0.25">
      <c r="A3357" s="69"/>
      <c r="B3357" s="45"/>
      <c r="C3357" s="45"/>
      <c r="D3357" s="45"/>
      <c r="E3357" s="45"/>
      <c r="F3357" s="45"/>
      <c r="G3357" s="45"/>
      <c r="H3357" s="45"/>
      <c r="I3357" s="45"/>
    </row>
    <row r="3358" spans="1:9" x14ac:dyDescent="0.25">
      <c r="A3358" s="70"/>
      <c r="B3358" s="45"/>
      <c r="C3358" s="45"/>
      <c r="D3358" s="45"/>
      <c r="E3358" s="45"/>
      <c r="F3358" s="45"/>
      <c r="G3358" s="45"/>
      <c r="H3358" s="45"/>
      <c r="I3358" s="45"/>
    </row>
    <row r="3359" spans="1:9" x14ac:dyDescent="0.25">
      <c r="A3359" s="69"/>
      <c r="B3359" s="45"/>
      <c r="C3359" s="45"/>
      <c r="D3359" s="45"/>
      <c r="E3359" s="45"/>
      <c r="F3359" s="45"/>
      <c r="G3359" s="45"/>
      <c r="H3359" s="45"/>
      <c r="I3359" s="45"/>
    </row>
    <row r="3360" spans="1:9" x14ac:dyDescent="0.25">
      <c r="A3360" s="69"/>
      <c r="B3360" s="45"/>
      <c r="C3360" s="45"/>
      <c r="D3360" s="45"/>
      <c r="E3360" s="45"/>
      <c r="F3360" s="45"/>
      <c r="G3360" s="45"/>
      <c r="H3360" s="45"/>
      <c r="I3360" s="45"/>
    </row>
    <row r="3361" spans="1:9" x14ac:dyDescent="0.25">
      <c r="A3361" s="69"/>
      <c r="B3361" s="45"/>
      <c r="C3361" s="45"/>
      <c r="D3361" s="45"/>
      <c r="E3361" s="45"/>
      <c r="F3361" s="45"/>
      <c r="G3361" s="45"/>
      <c r="H3361" s="45"/>
      <c r="I3361" s="45"/>
    </row>
    <row r="3362" spans="1:9" x14ac:dyDescent="0.25">
      <c r="A3362" s="69"/>
      <c r="B3362" s="45"/>
      <c r="C3362" s="45"/>
      <c r="D3362" s="45"/>
      <c r="E3362" s="45"/>
      <c r="F3362" s="45"/>
      <c r="G3362" s="45"/>
      <c r="H3362" s="45"/>
      <c r="I3362" s="45"/>
    </row>
    <row r="3363" spans="1:9" x14ac:dyDescent="0.25">
      <c r="A3363" s="69"/>
      <c r="B3363" s="45"/>
      <c r="C3363" s="45"/>
      <c r="D3363" s="45"/>
      <c r="E3363" s="45"/>
      <c r="F3363" s="45"/>
      <c r="G3363" s="45"/>
      <c r="H3363" s="45"/>
      <c r="I3363" s="45"/>
    </row>
    <row r="3364" spans="1:9" x14ac:dyDescent="0.25">
      <c r="A3364" s="69"/>
      <c r="B3364" s="45"/>
      <c r="C3364" s="45"/>
      <c r="D3364" s="45"/>
      <c r="E3364" s="45"/>
      <c r="F3364" s="45"/>
      <c r="G3364" s="45"/>
      <c r="H3364" s="45"/>
      <c r="I3364" s="45"/>
    </row>
    <row r="3365" spans="1:9" x14ac:dyDescent="0.25">
      <c r="A3365" s="69"/>
      <c r="B3365" s="45"/>
      <c r="C3365" s="45"/>
      <c r="D3365" s="45"/>
      <c r="E3365" s="45"/>
      <c r="F3365" s="45"/>
      <c r="G3365" s="45"/>
      <c r="H3365" s="45"/>
      <c r="I3365" s="45"/>
    </row>
    <row r="3366" spans="1:9" x14ac:dyDescent="0.25">
      <c r="A3366" s="69"/>
      <c r="B3366" s="45"/>
      <c r="C3366" s="45"/>
      <c r="D3366" s="45"/>
      <c r="E3366" s="45"/>
      <c r="F3366" s="45"/>
      <c r="G3366" s="45"/>
      <c r="H3366" s="45"/>
      <c r="I3366" s="45"/>
    </row>
    <row r="3367" spans="1:9" x14ac:dyDescent="0.25">
      <c r="A3367" s="69"/>
      <c r="B3367" s="45"/>
      <c r="C3367" s="45"/>
      <c r="D3367" s="45"/>
      <c r="E3367" s="45"/>
      <c r="F3367" s="45"/>
      <c r="G3367" s="45"/>
      <c r="H3367" s="45"/>
      <c r="I3367" s="45"/>
    </row>
    <row r="3368" spans="1:9" x14ac:dyDescent="0.25">
      <c r="A3368" s="69"/>
      <c r="B3368" s="45"/>
      <c r="C3368" s="45"/>
      <c r="D3368" s="45"/>
      <c r="E3368" s="45"/>
      <c r="F3368" s="45"/>
      <c r="G3368" s="45"/>
      <c r="H3368" s="45"/>
      <c r="I3368" s="45"/>
    </row>
    <row r="3369" spans="1:9" x14ac:dyDescent="0.25">
      <c r="A3369" s="69"/>
      <c r="B3369" s="45"/>
      <c r="C3369" s="45"/>
      <c r="D3369" s="45"/>
      <c r="E3369" s="45"/>
      <c r="F3369" s="45"/>
      <c r="G3369" s="45"/>
      <c r="H3369" s="45"/>
      <c r="I3369" s="45"/>
    </row>
    <row r="3370" spans="1:9" x14ac:dyDescent="0.25">
      <c r="A3370" s="69"/>
      <c r="B3370" s="45"/>
      <c r="C3370" s="45"/>
      <c r="D3370" s="45"/>
      <c r="E3370" s="45"/>
      <c r="F3370" s="45"/>
      <c r="G3370" s="45"/>
      <c r="H3370" s="45"/>
      <c r="I3370" s="45"/>
    </row>
    <row r="3371" spans="1:9" x14ac:dyDescent="0.25">
      <c r="A3371" s="69"/>
      <c r="B3371" s="45"/>
      <c r="C3371" s="45"/>
      <c r="D3371" s="45"/>
      <c r="E3371" s="45"/>
      <c r="F3371" s="45"/>
      <c r="G3371" s="45"/>
      <c r="H3371" s="45"/>
      <c r="I3371" s="45"/>
    </row>
    <row r="3372" spans="1:9" x14ac:dyDescent="0.25">
      <c r="A3372" s="69"/>
      <c r="B3372" s="45"/>
      <c r="C3372" s="45"/>
      <c r="D3372" s="45"/>
      <c r="E3372" s="45"/>
      <c r="F3372" s="45"/>
      <c r="G3372" s="45"/>
      <c r="H3372" s="45"/>
      <c r="I3372" s="45"/>
    </row>
    <row r="3373" spans="1:9" x14ac:dyDescent="0.25">
      <c r="A3373" s="69"/>
      <c r="B3373" s="45"/>
      <c r="C3373" s="45"/>
      <c r="D3373" s="45"/>
      <c r="E3373" s="45"/>
      <c r="F3373" s="45"/>
      <c r="G3373" s="45"/>
      <c r="H3373" s="45"/>
      <c r="I3373" s="45"/>
    </row>
    <row r="3374" spans="1:9" x14ac:dyDescent="0.25">
      <c r="A3374" s="69"/>
      <c r="B3374" s="45"/>
      <c r="C3374" s="45"/>
      <c r="D3374" s="45"/>
      <c r="E3374" s="45"/>
      <c r="F3374" s="45"/>
      <c r="G3374" s="45"/>
      <c r="H3374" s="45"/>
      <c r="I3374" s="45"/>
    </row>
    <row r="3375" spans="1:9" x14ac:dyDescent="0.25">
      <c r="A3375" s="69"/>
      <c r="B3375" s="45"/>
      <c r="C3375" s="45"/>
      <c r="D3375" s="45"/>
      <c r="E3375" s="45"/>
      <c r="F3375" s="45"/>
      <c r="G3375" s="45"/>
      <c r="H3375" s="45"/>
      <c r="I3375" s="45"/>
    </row>
    <row r="3376" spans="1:9" x14ac:dyDescent="0.25">
      <c r="A3376" s="70"/>
      <c r="B3376" s="45"/>
      <c r="C3376" s="45"/>
      <c r="D3376" s="45"/>
      <c r="E3376" s="45"/>
      <c r="F3376" s="45"/>
      <c r="G3376" s="45"/>
      <c r="H3376" s="45"/>
      <c r="I3376" s="45"/>
    </row>
    <row r="3377" spans="1:9" x14ac:dyDescent="0.25">
      <c r="A3377" s="69"/>
      <c r="B3377" s="45"/>
      <c r="C3377" s="45"/>
      <c r="D3377" s="45"/>
      <c r="E3377" s="45"/>
      <c r="F3377" s="45"/>
      <c r="G3377" s="45"/>
      <c r="H3377" s="45"/>
      <c r="I3377" s="45"/>
    </row>
    <row r="3378" spans="1:9" x14ac:dyDescent="0.25">
      <c r="A3378" s="69"/>
      <c r="B3378" s="45"/>
      <c r="C3378" s="45"/>
      <c r="D3378" s="45"/>
      <c r="E3378" s="45"/>
      <c r="F3378" s="45"/>
      <c r="G3378" s="45"/>
      <c r="H3378" s="45"/>
      <c r="I3378" s="45"/>
    </row>
    <row r="3379" spans="1:9" x14ac:dyDescent="0.25">
      <c r="A3379" s="69"/>
      <c r="B3379" s="45"/>
      <c r="C3379" s="45"/>
      <c r="D3379" s="45"/>
      <c r="E3379" s="45"/>
      <c r="F3379" s="45"/>
      <c r="G3379" s="45"/>
      <c r="H3379" s="45"/>
      <c r="I3379" s="45"/>
    </row>
    <row r="3380" spans="1:9" x14ac:dyDescent="0.25">
      <c r="A3380" s="69"/>
      <c r="B3380" s="45"/>
      <c r="C3380" s="45"/>
      <c r="D3380" s="45"/>
      <c r="E3380" s="45"/>
      <c r="F3380" s="45"/>
      <c r="G3380" s="45"/>
      <c r="H3380" s="45"/>
      <c r="I3380" s="45"/>
    </row>
    <row r="3381" spans="1:9" x14ac:dyDescent="0.25">
      <c r="A3381" s="69"/>
      <c r="B3381" s="45"/>
      <c r="C3381" s="45"/>
      <c r="D3381" s="45"/>
      <c r="E3381" s="45"/>
      <c r="F3381" s="45"/>
      <c r="G3381" s="45"/>
      <c r="H3381" s="45"/>
      <c r="I3381" s="45"/>
    </row>
    <row r="3382" spans="1:9" x14ac:dyDescent="0.25">
      <c r="A3382" s="69"/>
      <c r="B3382" s="45"/>
      <c r="C3382" s="45"/>
      <c r="D3382" s="45"/>
      <c r="E3382" s="45"/>
      <c r="F3382" s="45"/>
      <c r="G3382" s="45"/>
      <c r="H3382" s="45"/>
      <c r="I3382" s="45"/>
    </row>
    <row r="3383" spans="1:9" x14ac:dyDescent="0.25">
      <c r="A3383" s="69"/>
      <c r="B3383" s="45"/>
      <c r="C3383" s="45"/>
      <c r="D3383" s="45"/>
      <c r="E3383" s="45"/>
      <c r="F3383" s="45"/>
      <c r="G3383" s="45"/>
      <c r="H3383" s="45"/>
      <c r="I3383" s="45"/>
    </row>
    <row r="3384" spans="1:9" x14ac:dyDescent="0.25">
      <c r="A3384" s="69"/>
      <c r="B3384" s="45"/>
      <c r="C3384" s="45"/>
      <c r="D3384" s="45"/>
      <c r="E3384" s="45"/>
      <c r="F3384" s="45"/>
      <c r="G3384" s="45"/>
      <c r="H3384" s="45"/>
      <c r="I3384" s="45"/>
    </row>
    <row r="3385" spans="1:9" x14ac:dyDescent="0.25">
      <c r="A3385" s="69"/>
      <c r="B3385" s="45"/>
      <c r="C3385" s="45"/>
      <c r="D3385" s="45"/>
      <c r="E3385" s="45"/>
      <c r="F3385" s="45"/>
      <c r="G3385" s="45"/>
      <c r="H3385" s="45"/>
      <c r="I3385" s="45"/>
    </row>
    <row r="3386" spans="1:9" x14ac:dyDescent="0.25">
      <c r="A3386" s="69"/>
      <c r="B3386" s="45"/>
      <c r="C3386" s="45"/>
      <c r="D3386" s="45"/>
      <c r="E3386" s="45"/>
      <c r="F3386" s="45"/>
      <c r="G3386" s="45"/>
      <c r="H3386" s="45"/>
      <c r="I3386" s="45"/>
    </row>
    <row r="3387" spans="1:9" x14ac:dyDescent="0.25">
      <c r="A3387" s="69"/>
      <c r="B3387" s="45"/>
      <c r="C3387" s="45"/>
      <c r="D3387" s="45"/>
      <c r="E3387" s="45"/>
      <c r="F3387" s="45"/>
      <c r="G3387" s="45"/>
      <c r="H3387" s="45"/>
      <c r="I3387" s="45"/>
    </row>
    <row r="3388" spans="1:9" x14ac:dyDescent="0.25">
      <c r="A3388" s="69"/>
      <c r="B3388" s="45"/>
      <c r="C3388" s="45"/>
      <c r="D3388" s="45"/>
      <c r="E3388" s="45"/>
      <c r="F3388" s="45"/>
      <c r="G3388" s="45"/>
      <c r="H3388" s="45"/>
      <c r="I3388" s="45"/>
    </row>
    <row r="3389" spans="1:9" x14ac:dyDescent="0.25">
      <c r="A3389" s="69"/>
      <c r="B3389" s="45"/>
      <c r="C3389" s="45"/>
      <c r="D3389" s="45"/>
      <c r="E3389" s="45"/>
      <c r="F3389" s="45"/>
      <c r="G3389" s="45"/>
      <c r="H3389" s="45"/>
      <c r="I3389" s="45"/>
    </row>
    <row r="3390" spans="1:9" x14ac:dyDescent="0.25">
      <c r="A3390" s="69"/>
      <c r="B3390" s="45"/>
      <c r="C3390" s="45"/>
      <c r="D3390" s="45"/>
      <c r="E3390" s="45"/>
      <c r="F3390" s="45"/>
      <c r="G3390" s="45"/>
      <c r="H3390" s="45"/>
      <c r="I3390" s="45"/>
    </row>
    <row r="3391" spans="1:9" x14ac:dyDescent="0.25">
      <c r="A3391" s="69"/>
      <c r="B3391" s="45"/>
      <c r="C3391" s="45"/>
      <c r="D3391" s="45"/>
      <c r="E3391" s="45"/>
      <c r="F3391" s="45"/>
      <c r="G3391" s="45"/>
      <c r="H3391" s="45"/>
      <c r="I3391" s="45"/>
    </row>
    <row r="3392" spans="1:9" x14ac:dyDescent="0.25">
      <c r="A3392" s="69"/>
      <c r="B3392" s="45"/>
      <c r="C3392" s="45"/>
      <c r="D3392" s="45"/>
      <c r="E3392" s="45"/>
      <c r="F3392" s="45"/>
      <c r="G3392" s="45"/>
      <c r="H3392" s="45"/>
      <c r="I3392" s="45"/>
    </row>
    <row r="3393" spans="1:9" x14ac:dyDescent="0.25">
      <c r="A3393" s="69"/>
      <c r="B3393" s="45"/>
      <c r="C3393" s="45"/>
      <c r="D3393" s="45"/>
      <c r="E3393" s="45"/>
      <c r="F3393" s="45"/>
      <c r="G3393" s="45"/>
      <c r="H3393" s="45"/>
      <c r="I3393" s="45"/>
    </row>
    <row r="3394" spans="1:9" x14ac:dyDescent="0.25">
      <c r="A3394" s="70"/>
      <c r="B3394" s="45"/>
      <c r="C3394" s="45"/>
      <c r="D3394" s="45"/>
      <c r="E3394" s="45"/>
      <c r="F3394" s="45"/>
      <c r="G3394" s="45"/>
      <c r="H3394" s="45"/>
      <c r="I3394" s="45"/>
    </row>
    <row r="3395" spans="1:9" x14ac:dyDescent="0.25">
      <c r="A3395" s="69"/>
      <c r="B3395" s="45"/>
      <c r="C3395" s="45"/>
      <c r="D3395" s="45"/>
      <c r="E3395" s="45"/>
      <c r="F3395" s="45"/>
      <c r="G3395" s="45"/>
      <c r="H3395" s="45"/>
      <c r="I3395" s="45"/>
    </row>
    <row r="3396" spans="1:9" x14ac:dyDescent="0.25">
      <c r="A3396" s="69"/>
      <c r="B3396" s="45"/>
      <c r="C3396" s="45"/>
      <c r="D3396" s="45"/>
      <c r="E3396" s="45"/>
      <c r="F3396" s="45"/>
      <c r="G3396" s="45"/>
      <c r="H3396" s="45"/>
      <c r="I3396" s="45"/>
    </row>
    <row r="3397" spans="1:9" x14ac:dyDescent="0.25">
      <c r="A3397" s="69"/>
      <c r="B3397" s="45"/>
      <c r="C3397" s="45"/>
      <c r="D3397" s="45"/>
      <c r="E3397" s="45"/>
      <c r="F3397" s="45"/>
      <c r="G3397" s="45"/>
      <c r="H3397" s="45"/>
      <c r="I3397" s="45"/>
    </row>
    <row r="3398" spans="1:9" x14ac:dyDescent="0.25">
      <c r="A3398" s="69"/>
      <c r="B3398" s="45"/>
      <c r="C3398" s="45"/>
      <c r="D3398" s="45"/>
      <c r="E3398" s="45"/>
      <c r="F3398" s="45"/>
      <c r="G3398" s="45"/>
      <c r="H3398" s="45"/>
      <c r="I3398" s="45"/>
    </row>
    <row r="3399" spans="1:9" x14ac:dyDescent="0.25">
      <c r="A3399" s="69"/>
      <c r="B3399" s="45"/>
      <c r="C3399" s="45"/>
      <c r="D3399" s="45"/>
      <c r="E3399" s="45"/>
      <c r="F3399" s="45"/>
      <c r="G3399" s="45"/>
      <c r="H3399" s="45"/>
      <c r="I3399" s="45"/>
    </row>
    <row r="3400" spans="1:9" x14ac:dyDescent="0.25">
      <c r="A3400" s="69"/>
      <c r="B3400" s="45"/>
      <c r="C3400" s="45"/>
      <c r="D3400" s="45"/>
      <c r="E3400" s="45"/>
      <c r="F3400" s="45"/>
      <c r="G3400" s="45"/>
      <c r="H3400" s="45"/>
      <c r="I3400" s="45"/>
    </row>
    <row r="3401" spans="1:9" x14ac:dyDescent="0.25">
      <c r="A3401" s="69"/>
      <c r="B3401" s="45"/>
      <c r="C3401" s="45"/>
      <c r="D3401" s="45"/>
      <c r="E3401" s="45"/>
      <c r="F3401" s="45"/>
      <c r="G3401" s="45"/>
      <c r="H3401" s="45"/>
      <c r="I3401" s="45"/>
    </row>
    <row r="3402" spans="1:9" x14ac:dyDescent="0.25">
      <c r="A3402" s="69"/>
      <c r="B3402" s="45"/>
      <c r="C3402" s="45"/>
      <c r="D3402" s="45"/>
      <c r="E3402" s="45"/>
      <c r="F3402" s="45"/>
      <c r="G3402" s="45"/>
      <c r="H3402" s="45"/>
      <c r="I3402" s="45"/>
    </row>
    <row r="3403" spans="1:9" x14ac:dyDescent="0.25">
      <c r="A3403" s="69"/>
      <c r="B3403" s="45"/>
      <c r="C3403" s="45"/>
      <c r="D3403" s="45"/>
      <c r="E3403" s="45"/>
      <c r="F3403" s="45"/>
      <c r="G3403" s="45"/>
      <c r="H3403" s="45"/>
      <c r="I3403" s="45"/>
    </row>
    <row r="3404" spans="1:9" x14ac:dyDescent="0.25">
      <c r="A3404" s="69"/>
      <c r="B3404" s="45"/>
      <c r="C3404" s="45"/>
      <c r="D3404" s="45"/>
      <c r="E3404" s="45"/>
      <c r="F3404" s="45"/>
      <c r="G3404" s="45"/>
      <c r="H3404" s="45"/>
      <c r="I3404" s="45"/>
    </row>
    <row r="3405" spans="1:9" x14ac:dyDescent="0.25">
      <c r="A3405" s="69"/>
      <c r="B3405" s="45"/>
      <c r="C3405" s="45"/>
      <c r="D3405" s="45"/>
      <c r="E3405" s="45"/>
      <c r="F3405" s="45"/>
      <c r="G3405" s="45"/>
      <c r="H3405" s="45"/>
      <c r="I3405" s="45"/>
    </row>
    <row r="3406" spans="1:9" x14ac:dyDescent="0.25">
      <c r="A3406" s="69"/>
      <c r="B3406" s="45"/>
      <c r="C3406" s="45"/>
      <c r="D3406" s="45"/>
      <c r="E3406" s="45"/>
      <c r="F3406" s="45"/>
      <c r="G3406" s="45"/>
      <c r="H3406" s="45"/>
      <c r="I3406" s="45"/>
    </row>
    <row r="3407" spans="1:9" x14ac:dyDescent="0.25">
      <c r="A3407" s="69"/>
      <c r="B3407" s="45"/>
      <c r="C3407" s="45"/>
      <c r="D3407" s="45"/>
      <c r="E3407" s="45"/>
      <c r="F3407" s="45"/>
      <c r="G3407" s="45"/>
      <c r="H3407" s="45"/>
      <c r="I3407" s="45"/>
    </row>
    <row r="3408" spans="1:9" x14ac:dyDescent="0.25">
      <c r="A3408" s="69"/>
      <c r="B3408" s="45"/>
      <c r="C3408" s="45"/>
      <c r="D3408" s="45"/>
      <c r="E3408" s="45"/>
      <c r="F3408" s="45"/>
      <c r="G3408" s="45"/>
      <c r="H3408" s="45"/>
      <c r="I3408" s="45"/>
    </row>
    <row r="3409" spans="1:9" x14ac:dyDescent="0.25">
      <c r="A3409" s="69"/>
      <c r="B3409" s="45"/>
      <c r="C3409" s="45"/>
      <c r="D3409" s="45"/>
      <c r="E3409" s="45"/>
      <c r="F3409" s="45"/>
      <c r="G3409" s="45"/>
      <c r="H3409" s="45"/>
      <c r="I3409" s="45"/>
    </row>
    <row r="3410" spans="1:9" x14ac:dyDescent="0.25">
      <c r="A3410" s="69"/>
      <c r="B3410" s="45"/>
      <c r="C3410" s="45"/>
      <c r="D3410" s="45"/>
      <c r="E3410" s="45"/>
      <c r="F3410" s="45"/>
      <c r="G3410" s="45"/>
      <c r="H3410" s="45"/>
      <c r="I3410" s="45"/>
    </row>
    <row r="3411" spans="1:9" x14ac:dyDescent="0.25">
      <c r="A3411" s="69"/>
      <c r="B3411" s="45"/>
      <c r="C3411" s="45"/>
      <c r="D3411" s="45"/>
      <c r="E3411" s="45"/>
      <c r="F3411" s="45"/>
      <c r="G3411" s="45"/>
      <c r="H3411" s="45"/>
      <c r="I3411" s="45"/>
    </row>
    <row r="3412" spans="1:9" x14ac:dyDescent="0.25">
      <c r="A3412" s="70"/>
      <c r="B3412" s="45"/>
      <c r="C3412" s="45"/>
      <c r="D3412" s="45"/>
      <c r="E3412" s="45"/>
      <c r="F3412" s="45"/>
      <c r="G3412" s="45"/>
      <c r="H3412" s="45"/>
      <c r="I3412" s="45"/>
    </row>
    <row r="3413" spans="1:9" x14ac:dyDescent="0.25">
      <c r="A3413" s="69"/>
      <c r="B3413" s="45"/>
      <c r="C3413" s="45"/>
      <c r="D3413" s="45"/>
      <c r="E3413" s="45"/>
      <c r="F3413" s="45"/>
      <c r="G3413" s="45"/>
      <c r="H3413" s="45"/>
      <c r="I3413" s="45"/>
    </row>
    <row r="3414" spans="1:9" x14ac:dyDescent="0.25">
      <c r="A3414" s="69"/>
      <c r="B3414" s="45"/>
      <c r="C3414" s="45"/>
      <c r="D3414" s="45"/>
      <c r="E3414" s="45"/>
      <c r="F3414" s="45"/>
      <c r="G3414" s="45"/>
      <c r="H3414" s="45"/>
      <c r="I3414" s="45"/>
    </row>
    <row r="3415" spans="1:9" x14ac:dyDescent="0.25">
      <c r="A3415" s="69"/>
      <c r="B3415" s="45"/>
      <c r="C3415" s="45"/>
      <c r="D3415" s="45"/>
      <c r="E3415" s="45"/>
      <c r="F3415" s="45"/>
      <c r="G3415" s="45"/>
      <c r="H3415" s="45"/>
      <c r="I3415" s="45"/>
    </row>
    <row r="3416" spans="1:9" x14ac:dyDescent="0.25">
      <c r="A3416" s="69"/>
      <c r="B3416" s="45"/>
      <c r="C3416" s="45"/>
      <c r="D3416" s="45"/>
      <c r="E3416" s="45"/>
      <c r="F3416" s="45"/>
      <c r="G3416" s="45"/>
      <c r="H3416" s="45"/>
      <c r="I3416" s="45"/>
    </row>
    <row r="3417" spans="1:9" x14ac:dyDescent="0.25">
      <c r="A3417" s="69"/>
      <c r="B3417" s="45"/>
      <c r="C3417" s="45"/>
      <c r="D3417" s="45"/>
      <c r="E3417" s="45"/>
      <c r="F3417" s="45"/>
      <c r="G3417" s="45"/>
      <c r="H3417" s="45"/>
      <c r="I3417" s="45"/>
    </row>
    <row r="3418" spans="1:9" x14ac:dyDescent="0.25">
      <c r="A3418" s="69"/>
      <c r="B3418" s="45"/>
      <c r="C3418" s="45"/>
      <c r="D3418" s="45"/>
      <c r="E3418" s="45"/>
      <c r="F3418" s="45"/>
      <c r="G3418" s="45"/>
      <c r="H3418" s="45"/>
      <c r="I3418" s="45"/>
    </row>
    <row r="3419" spans="1:9" x14ac:dyDescent="0.25">
      <c r="A3419" s="69"/>
      <c r="B3419" s="45"/>
      <c r="C3419" s="45"/>
      <c r="D3419" s="45"/>
      <c r="E3419" s="45"/>
      <c r="F3419" s="45"/>
      <c r="G3419" s="45"/>
      <c r="H3419" s="45"/>
      <c r="I3419" s="45"/>
    </row>
    <row r="3420" spans="1:9" x14ac:dyDescent="0.25">
      <c r="A3420" s="69"/>
      <c r="B3420" s="45"/>
      <c r="C3420" s="45"/>
      <c r="D3420" s="45"/>
      <c r="E3420" s="45"/>
      <c r="F3420" s="45"/>
      <c r="G3420" s="45"/>
      <c r="H3420" s="45"/>
      <c r="I3420" s="45"/>
    </row>
    <row r="3421" spans="1:9" x14ac:dyDescent="0.25">
      <c r="A3421" s="69"/>
      <c r="B3421" s="45"/>
      <c r="C3421" s="45"/>
      <c r="D3421" s="45"/>
      <c r="E3421" s="45"/>
      <c r="F3421" s="45"/>
      <c r="G3421" s="45"/>
      <c r="H3421" s="45"/>
      <c r="I3421" s="45"/>
    </row>
    <row r="3422" spans="1:9" x14ac:dyDescent="0.25">
      <c r="A3422" s="69"/>
      <c r="B3422" s="45"/>
      <c r="C3422" s="45"/>
      <c r="D3422" s="45"/>
      <c r="E3422" s="45"/>
      <c r="F3422" s="45"/>
      <c r="G3422" s="45"/>
      <c r="H3422" s="45"/>
      <c r="I3422" s="45"/>
    </row>
    <row r="3423" spans="1:9" x14ac:dyDescent="0.25">
      <c r="A3423" s="69"/>
      <c r="B3423" s="45"/>
      <c r="C3423" s="45"/>
      <c r="D3423" s="45"/>
      <c r="E3423" s="45"/>
      <c r="F3423" s="45"/>
      <c r="G3423" s="45"/>
      <c r="H3423" s="45"/>
      <c r="I3423" s="45"/>
    </row>
    <row r="3424" spans="1:9" x14ac:dyDescent="0.25">
      <c r="A3424" s="69"/>
      <c r="B3424" s="45"/>
      <c r="C3424" s="45"/>
      <c r="D3424" s="45"/>
      <c r="E3424" s="45"/>
      <c r="F3424" s="45"/>
      <c r="G3424" s="45"/>
      <c r="H3424" s="45"/>
      <c r="I3424" s="45"/>
    </row>
    <row r="3425" spans="1:9" x14ac:dyDescent="0.25">
      <c r="A3425" s="69"/>
      <c r="B3425" s="45"/>
      <c r="C3425" s="45"/>
      <c r="D3425" s="45"/>
      <c r="E3425" s="45"/>
      <c r="F3425" s="45"/>
      <c r="G3425" s="45"/>
      <c r="H3425" s="45"/>
      <c r="I3425" s="45"/>
    </row>
    <row r="3426" spans="1:9" x14ac:dyDescent="0.25">
      <c r="A3426" s="69"/>
      <c r="B3426" s="45"/>
      <c r="C3426" s="45"/>
      <c r="D3426" s="45"/>
      <c r="E3426" s="45"/>
      <c r="F3426" s="45"/>
      <c r="G3426" s="45"/>
      <c r="H3426" s="45"/>
      <c r="I3426" s="45"/>
    </row>
    <row r="3427" spans="1:9" x14ac:dyDescent="0.25">
      <c r="A3427" s="69"/>
      <c r="B3427" s="45"/>
      <c r="C3427" s="45"/>
      <c r="D3427" s="45"/>
      <c r="E3427" s="45"/>
      <c r="F3427" s="45"/>
      <c r="G3427" s="45"/>
      <c r="H3427" s="45"/>
      <c r="I3427" s="45"/>
    </row>
    <row r="3428" spans="1:9" x14ac:dyDescent="0.25">
      <c r="A3428" s="69"/>
      <c r="B3428" s="45"/>
      <c r="C3428" s="45"/>
      <c r="D3428" s="45"/>
      <c r="E3428" s="45"/>
      <c r="F3428" s="45"/>
      <c r="G3428" s="45"/>
      <c r="H3428" s="45"/>
      <c r="I3428" s="45"/>
    </row>
    <row r="3429" spans="1:9" x14ac:dyDescent="0.25">
      <c r="A3429" s="69"/>
      <c r="B3429" s="45"/>
      <c r="C3429" s="45"/>
      <c r="D3429" s="45"/>
      <c r="E3429" s="45"/>
      <c r="F3429" s="45"/>
      <c r="G3429" s="45"/>
      <c r="H3429" s="45"/>
      <c r="I3429" s="45"/>
    </row>
    <row r="3430" spans="1:9" x14ac:dyDescent="0.25">
      <c r="A3430" s="70"/>
      <c r="B3430" s="45"/>
      <c r="C3430" s="45"/>
      <c r="D3430" s="45"/>
      <c r="E3430" s="45"/>
      <c r="F3430" s="45"/>
      <c r="G3430" s="45"/>
      <c r="H3430" s="45"/>
      <c r="I3430" s="45"/>
    </row>
    <row r="3431" spans="1:9" x14ac:dyDescent="0.25">
      <c r="A3431" s="69"/>
      <c r="B3431" s="45"/>
      <c r="C3431" s="45"/>
      <c r="D3431" s="45"/>
      <c r="E3431" s="45"/>
      <c r="F3431" s="45"/>
      <c r="G3431" s="45"/>
      <c r="H3431" s="45"/>
      <c r="I3431" s="45"/>
    </row>
    <row r="3432" spans="1:9" x14ac:dyDescent="0.25">
      <c r="A3432" s="69"/>
      <c r="B3432" s="45"/>
      <c r="C3432" s="45"/>
      <c r="D3432" s="45"/>
      <c r="E3432" s="45"/>
      <c r="F3432" s="45"/>
      <c r="G3432" s="45"/>
      <c r="H3432" s="45"/>
      <c r="I3432" s="45"/>
    </row>
    <row r="3433" spans="1:9" x14ac:dyDescent="0.25">
      <c r="A3433" s="69"/>
      <c r="B3433" s="45"/>
      <c r="C3433" s="45"/>
      <c r="D3433" s="45"/>
      <c r="E3433" s="45"/>
      <c r="F3433" s="45"/>
      <c r="G3433" s="45"/>
      <c r="H3433" s="45"/>
      <c r="I3433" s="45"/>
    </row>
    <row r="3434" spans="1:9" x14ac:dyDescent="0.25">
      <c r="A3434" s="69"/>
      <c r="B3434" s="45"/>
      <c r="C3434" s="45"/>
      <c r="D3434" s="45"/>
      <c r="E3434" s="45"/>
      <c r="F3434" s="45"/>
      <c r="G3434" s="45"/>
      <c r="H3434" s="45"/>
      <c r="I3434" s="45"/>
    </row>
    <row r="3435" spans="1:9" x14ac:dyDescent="0.25">
      <c r="A3435" s="69"/>
      <c r="B3435" s="45"/>
      <c r="C3435" s="45"/>
      <c r="D3435" s="45"/>
      <c r="E3435" s="45"/>
      <c r="F3435" s="45"/>
      <c r="G3435" s="45"/>
      <c r="H3435" s="45"/>
      <c r="I3435" s="45"/>
    </row>
    <row r="3436" spans="1:9" x14ac:dyDescent="0.25">
      <c r="A3436" s="69"/>
      <c r="B3436" s="45"/>
      <c r="C3436" s="45"/>
      <c r="D3436" s="45"/>
      <c r="E3436" s="45"/>
      <c r="F3436" s="45"/>
      <c r="G3436" s="45"/>
      <c r="H3436" s="45"/>
      <c r="I3436" s="45"/>
    </row>
    <row r="3437" spans="1:9" x14ac:dyDescent="0.25">
      <c r="A3437" s="69"/>
      <c r="B3437" s="45"/>
      <c r="C3437" s="45"/>
      <c r="D3437" s="45"/>
      <c r="E3437" s="45"/>
      <c r="F3437" s="45"/>
      <c r="G3437" s="45"/>
      <c r="H3437" s="45"/>
      <c r="I3437" s="45"/>
    </row>
    <row r="3438" spans="1:9" x14ac:dyDescent="0.25">
      <c r="A3438" s="69"/>
      <c r="B3438" s="45"/>
      <c r="C3438" s="45"/>
      <c r="D3438" s="45"/>
      <c r="E3438" s="45"/>
      <c r="F3438" s="45"/>
      <c r="G3438" s="45"/>
      <c r="H3438" s="45"/>
      <c r="I3438" s="45"/>
    </row>
    <row r="3439" spans="1:9" x14ac:dyDescent="0.25">
      <c r="A3439" s="69"/>
      <c r="B3439" s="45"/>
      <c r="C3439" s="45"/>
      <c r="D3439" s="45"/>
      <c r="E3439" s="45"/>
      <c r="F3439" s="45"/>
      <c r="G3439" s="45"/>
      <c r="H3439" s="45"/>
      <c r="I3439" s="45"/>
    </row>
    <row r="3440" spans="1:9" x14ac:dyDescent="0.25">
      <c r="A3440" s="69"/>
      <c r="B3440" s="45"/>
      <c r="C3440" s="45"/>
      <c r="D3440" s="45"/>
      <c r="E3440" s="45"/>
      <c r="F3440" s="45"/>
      <c r="G3440" s="45"/>
      <c r="H3440" s="45"/>
      <c r="I3440" s="45"/>
    </row>
    <row r="3441" spans="1:9" x14ac:dyDescent="0.25">
      <c r="A3441" s="69"/>
      <c r="B3441" s="45"/>
      <c r="C3441" s="45"/>
      <c r="D3441" s="45"/>
      <c r="E3441" s="45"/>
      <c r="F3441" s="45"/>
      <c r="G3441" s="45"/>
      <c r="H3441" s="45"/>
      <c r="I3441" s="45"/>
    </row>
    <row r="3442" spans="1:9" x14ac:dyDescent="0.25">
      <c r="A3442" s="69"/>
      <c r="B3442" s="45"/>
      <c r="C3442" s="45"/>
      <c r="D3442" s="45"/>
      <c r="E3442" s="45"/>
      <c r="F3442" s="45"/>
      <c r="G3442" s="45"/>
      <c r="H3442" s="45"/>
      <c r="I3442" s="45"/>
    </row>
    <row r="3443" spans="1:9" x14ac:dyDescent="0.25">
      <c r="A3443" s="69"/>
      <c r="B3443" s="45"/>
      <c r="C3443" s="45"/>
      <c r="D3443" s="45"/>
      <c r="E3443" s="45"/>
      <c r="F3443" s="45"/>
      <c r="G3443" s="45"/>
      <c r="H3443" s="45"/>
      <c r="I3443" s="45"/>
    </row>
    <row r="3444" spans="1:9" x14ac:dyDescent="0.25">
      <c r="A3444" s="69"/>
      <c r="B3444" s="45"/>
      <c r="C3444" s="45"/>
      <c r="D3444" s="45"/>
      <c r="E3444" s="45"/>
      <c r="F3444" s="45"/>
      <c r="G3444" s="45"/>
      <c r="H3444" s="45"/>
      <c r="I3444" s="45"/>
    </row>
    <row r="3445" spans="1:9" x14ac:dyDescent="0.25">
      <c r="A3445" s="69"/>
      <c r="B3445" s="45"/>
      <c r="C3445" s="45"/>
      <c r="D3445" s="45"/>
      <c r="E3445" s="45"/>
      <c r="F3445" s="45"/>
      <c r="G3445" s="45"/>
      <c r="H3445" s="45"/>
      <c r="I3445" s="45"/>
    </row>
    <row r="3446" spans="1:9" x14ac:dyDescent="0.25">
      <c r="A3446" s="69"/>
      <c r="B3446" s="45"/>
      <c r="C3446" s="45"/>
      <c r="D3446" s="45"/>
      <c r="E3446" s="45"/>
      <c r="F3446" s="45"/>
      <c r="G3446" s="45"/>
      <c r="H3446" s="45"/>
      <c r="I3446" s="45"/>
    </row>
    <row r="3447" spans="1:9" x14ac:dyDescent="0.25">
      <c r="A3447" s="69"/>
      <c r="B3447" s="45"/>
      <c r="C3447" s="45"/>
      <c r="D3447" s="45"/>
      <c r="E3447" s="45"/>
      <c r="F3447" s="45"/>
      <c r="G3447" s="45"/>
      <c r="H3447" s="45"/>
      <c r="I3447" s="45"/>
    </row>
    <row r="3448" spans="1:9" x14ac:dyDescent="0.25">
      <c r="A3448" s="70"/>
      <c r="B3448" s="45"/>
      <c r="C3448" s="45"/>
      <c r="D3448" s="45"/>
      <c r="E3448" s="45"/>
      <c r="F3448" s="45"/>
      <c r="G3448" s="45"/>
      <c r="H3448" s="45"/>
      <c r="I3448" s="45"/>
    </row>
    <row r="3449" spans="1:9" x14ac:dyDescent="0.25">
      <c r="A3449" s="69"/>
      <c r="B3449" s="45"/>
      <c r="C3449" s="45"/>
      <c r="D3449" s="45"/>
      <c r="E3449" s="45"/>
      <c r="F3449" s="45"/>
      <c r="G3449" s="45"/>
      <c r="H3449" s="45"/>
      <c r="I3449" s="45"/>
    </row>
    <row r="3450" spans="1:9" x14ac:dyDescent="0.25">
      <c r="A3450" s="69"/>
      <c r="B3450" s="45"/>
      <c r="C3450" s="45"/>
      <c r="D3450" s="45"/>
      <c r="E3450" s="45"/>
      <c r="F3450" s="45"/>
      <c r="G3450" s="45"/>
      <c r="H3450" s="45"/>
      <c r="I3450" s="45"/>
    </row>
    <row r="3451" spans="1:9" x14ac:dyDescent="0.25">
      <c r="A3451" s="69"/>
      <c r="B3451" s="45"/>
      <c r="C3451" s="45"/>
      <c r="D3451" s="45"/>
      <c r="E3451" s="45"/>
      <c r="F3451" s="45"/>
      <c r="G3451" s="45"/>
      <c r="H3451" s="45"/>
      <c r="I3451" s="45"/>
    </row>
    <row r="3452" spans="1:9" x14ac:dyDescent="0.25">
      <c r="A3452" s="69"/>
      <c r="B3452" s="45"/>
      <c r="C3452" s="45"/>
      <c r="D3452" s="45"/>
      <c r="E3452" s="45"/>
      <c r="F3452" s="45"/>
      <c r="G3452" s="45"/>
      <c r="H3452" s="45"/>
      <c r="I3452" s="45"/>
    </row>
    <row r="3453" spans="1:9" x14ac:dyDescent="0.25">
      <c r="A3453" s="69"/>
      <c r="B3453" s="45"/>
      <c r="C3453" s="45"/>
      <c r="D3453" s="45"/>
      <c r="E3453" s="45"/>
      <c r="F3453" s="45"/>
      <c r="G3453" s="45"/>
      <c r="H3453" s="45"/>
      <c r="I3453" s="45"/>
    </row>
    <row r="3454" spans="1:9" x14ac:dyDescent="0.25">
      <c r="A3454" s="69"/>
      <c r="B3454" s="45"/>
      <c r="C3454" s="45"/>
      <c r="D3454" s="45"/>
      <c r="E3454" s="45"/>
      <c r="F3454" s="45"/>
      <c r="G3454" s="45"/>
      <c r="H3454" s="45"/>
      <c r="I3454" s="45"/>
    </row>
    <row r="3455" spans="1:9" x14ac:dyDescent="0.25">
      <c r="A3455" s="69"/>
      <c r="B3455" s="45"/>
      <c r="C3455" s="45"/>
      <c r="D3455" s="45"/>
      <c r="E3455" s="45"/>
      <c r="F3455" s="45"/>
      <c r="G3455" s="45"/>
      <c r="H3455" s="45"/>
      <c r="I3455" s="45"/>
    </row>
    <row r="3456" spans="1:9" x14ac:dyDescent="0.25">
      <c r="A3456" s="69"/>
      <c r="B3456" s="45"/>
      <c r="C3456" s="45"/>
      <c r="D3456" s="45"/>
      <c r="E3456" s="45"/>
      <c r="F3456" s="45"/>
      <c r="G3456" s="45"/>
      <c r="H3456" s="45"/>
      <c r="I3456" s="45"/>
    </row>
    <row r="3457" spans="1:9" x14ac:dyDescent="0.25">
      <c r="A3457" s="69"/>
      <c r="B3457" s="45"/>
      <c r="C3457" s="45"/>
      <c r="D3457" s="45"/>
      <c r="E3457" s="45"/>
      <c r="F3457" s="45"/>
      <c r="G3457" s="45"/>
      <c r="H3457" s="45"/>
      <c r="I3457" s="45"/>
    </row>
    <row r="3458" spans="1:9" x14ac:dyDescent="0.25">
      <c r="A3458" s="69"/>
      <c r="B3458" s="45"/>
      <c r="C3458" s="45"/>
      <c r="D3458" s="45"/>
      <c r="E3458" s="45"/>
      <c r="F3458" s="45"/>
      <c r="G3458" s="45"/>
      <c r="H3458" s="45"/>
      <c r="I3458" s="45"/>
    </row>
    <row r="3459" spans="1:9" x14ac:dyDescent="0.25">
      <c r="A3459" s="69"/>
      <c r="B3459" s="45"/>
      <c r="C3459" s="45"/>
      <c r="D3459" s="45"/>
      <c r="E3459" s="45"/>
      <c r="F3459" s="45"/>
      <c r="G3459" s="45"/>
      <c r="H3459" s="45"/>
      <c r="I3459" s="45"/>
    </row>
    <row r="3460" spans="1:9" x14ac:dyDescent="0.25">
      <c r="A3460" s="69"/>
      <c r="B3460" s="45"/>
      <c r="C3460" s="45"/>
      <c r="D3460" s="45"/>
      <c r="E3460" s="45"/>
      <c r="F3460" s="45"/>
      <c r="G3460" s="45"/>
      <c r="H3460" s="45"/>
      <c r="I3460" s="45"/>
    </row>
    <row r="3461" spans="1:9" x14ac:dyDescent="0.25">
      <c r="A3461" s="69"/>
      <c r="B3461" s="45"/>
      <c r="C3461" s="45"/>
      <c r="D3461" s="45"/>
      <c r="E3461" s="45"/>
      <c r="F3461" s="45"/>
      <c r="G3461" s="45"/>
      <c r="H3461" s="45"/>
      <c r="I3461" s="45"/>
    </row>
    <row r="3462" spans="1:9" x14ac:dyDescent="0.25">
      <c r="A3462" s="69"/>
      <c r="B3462" s="45"/>
      <c r="C3462" s="45"/>
      <c r="D3462" s="45"/>
      <c r="E3462" s="45"/>
      <c r="F3462" s="45"/>
      <c r="G3462" s="45"/>
      <c r="H3462" s="45"/>
      <c r="I3462" s="45"/>
    </row>
    <row r="3463" spans="1:9" x14ac:dyDescent="0.25">
      <c r="A3463" s="69"/>
      <c r="B3463" s="45"/>
      <c r="C3463" s="45"/>
      <c r="D3463" s="45"/>
      <c r="E3463" s="45"/>
      <c r="F3463" s="45"/>
      <c r="G3463" s="45"/>
      <c r="H3463" s="45"/>
      <c r="I3463" s="45"/>
    </row>
    <row r="3464" spans="1:9" x14ac:dyDescent="0.25">
      <c r="A3464" s="69"/>
      <c r="B3464" s="45"/>
      <c r="C3464" s="45"/>
      <c r="D3464" s="45"/>
      <c r="E3464" s="45"/>
      <c r="F3464" s="45"/>
      <c r="G3464" s="45"/>
      <c r="H3464" s="45"/>
      <c r="I3464" s="45"/>
    </row>
    <row r="3465" spans="1:9" x14ac:dyDescent="0.25">
      <c r="A3465" s="69"/>
      <c r="B3465" s="45"/>
      <c r="C3465" s="45"/>
      <c r="D3465" s="45"/>
      <c r="E3465" s="45"/>
      <c r="F3465" s="45"/>
      <c r="G3465" s="45"/>
      <c r="H3465" s="45"/>
      <c r="I3465" s="45"/>
    </row>
    <row r="3466" spans="1:9" x14ac:dyDescent="0.25">
      <c r="A3466" s="70"/>
      <c r="B3466" s="45"/>
      <c r="C3466" s="45"/>
      <c r="D3466" s="45"/>
      <c r="E3466" s="45"/>
      <c r="F3466" s="45"/>
      <c r="G3466" s="45"/>
      <c r="H3466" s="45"/>
      <c r="I3466" s="45"/>
    </row>
    <row r="3467" spans="1:9" x14ac:dyDescent="0.25">
      <c r="A3467" s="69"/>
      <c r="B3467" s="45"/>
      <c r="C3467" s="45"/>
      <c r="D3467" s="45"/>
      <c r="E3467" s="45"/>
      <c r="F3467" s="45"/>
      <c r="G3467" s="45"/>
      <c r="H3467" s="45"/>
      <c r="I3467" s="45"/>
    </row>
    <row r="3468" spans="1:9" x14ac:dyDescent="0.25">
      <c r="A3468" s="69"/>
      <c r="B3468" s="45"/>
      <c r="C3468" s="45"/>
      <c r="D3468" s="45"/>
      <c r="E3468" s="45"/>
      <c r="F3468" s="45"/>
      <c r="G3468" s="45"/>
      <c r="H3468" s="45"/>
      <c r="I3468" s="45"/>
    </row>
    <row r="3469" spans="1:9" x14ac:dyDescent="0.25">
      <c r="A3469" s="69"/>
      <c r="B3469" s="45"/>
      <c r="C3469" s="45"/>
      <c r="D3469" s="45"/>
      <c r="E3469" s="45"/>
      <c r="F3469" s="45"/>
      <c r="G3469" s="45"/>
      <c r="H3469" s="45"/>
      <c r="I3469" s="45"/>
    </row>
    <row r="3470" spans="1:9" x14ac:dyDescent="0.25">
      <c r="A3470" s="69"/>
      <c r="B3470" s="45"/>
      <c r="C3470" s="45"/>
      <c r="D3470" s="45"/>
      <c r="E3470" s="45"/>
      <c r="F3470" s="45"/>
      <c r="G3470" s="45"/>
      <c r="H3470" s="45"/>
      <c r="I3470" s="45"/>
    </row>
    <row r="3471" spans="1:9" x14ac:dyDescent="0.25">
      <c r="A3471" s="69"/>
      <c r="B3471" s="45"/>
      <c r="C3471" s="45"/>
      <c r="D3471" s="45"/>
      <c r="E3471" s="45"/>
      <c r="F3471" s="45"/>
      <c r="G3471" s="45"/>
      <c r="H3471" s="45"/>
      <c r="I3471" s="45"/>
    </row>
    <row r="3472" spans="1:9" x14ac:dyDescent="0.25">
      <c r="A3472" s="69"/>
      <c r="B3472" s="45"/>
      <c r="C3472" s="45"/>
      <c r="D3472" s="45"/>
      <c r="E3472" s="45"/>
      <c r="F3472" s="45"/>
      <c r="G3472" s="45"/>
      <c r="H3472" s="45"/>
      <c r="I3472" s="45"/>
    </row>
    <row r="3473" spans="1:9" x14ac:dyDescent="0.25">
      <c r="A3473" s="69"/>
      <c r="B3473" s="45"/>
      <c r="C3473" s="45"/>
      <c r="D3473" s="45"/>
      <c r="E3473" s="45"/>
      <c r="F3473" s="45"/>
      <c r="G3473" s="45"/>
      <c r="H3473" s="45"/>
      <c r="I3473" s="45"/>
    </row>
    <row r="3474" spans="1:9" x14ac:dyDescent="0.25">
      <c r="A3474" s="69"/>
      <c r="B3474" s="45"/>
      <c r="C3474" s="45"/>
      <c r="D3474" s="45"/>
      <c r="E3474" s="45"/>
      <c r="F3474" s="45"/>
      <c r="G3474" s="45"/>
      <c r="H3474" s="45"/>
      <c r="I3474" s="45"/>
    </row>
    <row r="3475" spans="1:9" x14ac:dyDescent="0.25">
      <c r="A3475" s="69"/>
      <c r="B3475" s="45"/>
      <c r="C3475" s="45"/>
      <c r="D3475" s="45"/>
      <c r="E3475" s="45"/>
      <c r="F3475" s="45"/>
      <c r="G3475" s="45"/>
      <c r="H3475" s="45"/>
      <c r="I3475" s="45"/>
    </row>
    <row r="3476" spans="1:9" x14ac:dyDescent="0.25">
      <c r="A3476" s="69"/>
      <c r="B3476" s="45"/>
      <c r="C3476" s="45"/>
      <c r="D3476" s="45"/>
      <c r="E3476" s="45"/>
      <c r="F3476" s="45"/>
      <c r="G3476" s="45"/>
      <c r="H3476" s="45"/>
      <c r="I3476" s="45"/>
    </row>
    <row r="3477" spans="1:9" x14ac:dyDescent="0.25">
      <c r="A3477" s="69"/>
      <c r="B3477" s="45"/>
      <c r="C3477" s="45"/>
      <c r="D3477" s="45"/>
      <c r="E3477" s="45"/>
      <c r="F3477" s="45"/>
      <c r="G3477" s="45"/>
      <c r="H3477" s="45"/>
      <c r="I3477" s="45"/>
    </row>
    <row r="3478" spans="1:9" x14ac:dyDescent="0.25">
      <c r="A3478" s="69"/>
      <c r="B3478" s="45"/>
      <c r="C3478" s="45"/>
      <c r="D3478" s="45"/>
      <c r="E3478" s="45"/>
      <c r="F3478" s="45"/>
      <c r="G3478" s="45"/>
      <c r="H3478" s="45"/>
      <c r="I3478" s="45"/>
    </row>
    <row r="3479" spans="1:9" x14ac:dyDescent="0.25">
      <c r="A3479" s="69"/>
      <c r="B3479" s="45"/>
      <c r="C3479" s="45"/>
      <c r="D3479" s="45"/>
      <c r="E3479" s="45"/>
      <c r="F3479" s="45"/>
      <c r="G3479" s="45"/>
      <c r="H3479" s="45"/>
      <c r="I3479" s="45"/>
    </row>
    <row r="3480" spans="1:9" x14ac:dyDescent="0.25">
      <c r="A3480" s="69"/>
      <c r="B3480" s="45"/>
      <c r="C3480" s="45"/>
      <c r="D3480" s="45"/>
      <c r="E3480" s="45"/>
      <c r="F3480" s="45"/>
      <c r="G3480" s="45"/>
      <c r="H3480" s="45"/>
      <c r="I3480" s="45"/>
    </row>
    <row r="3481" spans="1:9" x14ac:dyDescent="0.25">
      <c r="A3481" s="69"/>
      <c r="B3481" s="45"/>
      <c r="C3481" s="45"/>
      <c r="D3481" s="45"/>
      <c r="E3481" s="45"/>
      <c r="F3481" s="45"/>
      <c r="G3481" s="45"/>
      <c r="H3481" s="45"/>
      <c r="I3481" s="45"/>
    </row>
    <row r="3482" spans="1:9" x14ac:dyDescent="0.25">
      <c r="A3482" s="69"/>
      <c r="B3482" s="45"/>
      <c r="C3482" s="45"/>
      <c r="D3482" s="45"/>
      <c r="E3482" s="45"/>
      <c r="F3482" s="45"/>
      <c r="G3482" s="45"/>
      <c r="H3482" s="45"/>
      <c r="I3482" s="45"/>
    </row>
    <row r="3483" spans="1:9" x14ac:dyDescent="0.25">
      <c r="A3483" s="69"/>
      <c r="B3483" s="45"/>
      <c r="C3483" s="45"/>
      <c r="D3483" s="45"/>
      <c r="E3483" s="45"/>
      <c r="F3483" s="45"/>
      <c r="G3483" s="45"/>
      <c r="H3483" s="45"/>
      <c r="I3483" s="45"/>
    </row>
    <row r="3484" spans="1:9" x14ac:dyDescent="0.25">
      <c r="A3484" s="70"/>
      <c r="B3484" s="45"/>
      <c r="C3484" s="45"/>
      <c r="D3484" s="45"/>
      <c r="E3484" s="45"/>
      <c r="F3484" s="45"/>
      <c r="G3484" s="45"/>
      <c r="H3484" s="45"/>
      <c r="I3484" s="45"/>
    </row>
    <row r="3485" spans="1:9" x14ac:dyDescent="0.25">
      <c r="A3485" s="69"/>
      <c r="B3485" s="45"/>
      <c r="C3485" s="45"/>
      <c r="D3485" s="45"/>
      <c r="E3485" s="45"/>
      <c r="F3485" s="45"/>
      <c r="G3485" s="45"/>
      <c r="H3485" s="45"/>
      <c r="I3485" s="45"/>
    </row>
    <row r="3486" spans="1:9" x14ac:dyDescent="0.25">
      <c r="A3486" s="69"/>
      <c r="B3486" s="45"/>
      <c r="C3486" s="45"/>
      <c r="D3486" s="45"/>
      <c r="E3486" s="45"/>
      <c r="F3486" s="45"/>
      <c r="G3486" s="45"/>
      <c r="H3486" s="45"/>
      <c r="I3486" s="45"/>
    </row>
    <row r="3487" spans="1:9" x14ac:dyDescent="0.25">
      <c r="A3487" s="69"/>
      <c r="B3487" s="45"/>
      <c r="C3487" s="45"/>
      <c r="D3487" s="45"/>
      <c r="E3487" s="45"/>
      <c r="F3487" s="45"/>
      <c r="G3487" s="45"/>
      <c r="H3487" s="45"/>
      <c r="I3487" s="45"/>
    </row>
    <row r="3488" spans="1:9" x14ac:dyDescent="0.25">
      <c r="A3488" s="69"/>
      <c r="B3488" s="45"/>
      <c r="C3488" s="45"/>
      <c r="D3488" s="45"/>
      <c r="E3488" s="45"/>
      <c r="F3488" s="45"/>
      <c r="G3488" s="45"/>
      <c r="H3488" s="45"/>
      <c r="I3488" s="45"/>
    </row>
    <row r="3489" spans="1:9" x14ac:dyDescent="0.25">
      <c r="A3489" s="69"/>
      <c r="B3489" s="45"/>
      <c r="C3489" s="45"/>
      <c r="D3489" s="45"/>
      <c r="E3489" s="45"/>
      <c r="F3489" s="45"/>
      <c r="G3489" s="45"/>
      <c r="H3489" s="45"/>
      <c r="I3489" s="45"/>
    </row>
    <row r="3490" spans="1:9" x14ac:dyDescent="0.25">
      <c r="A3490" s="69"/>
      <c r="B3490" s="45"/>
      <c r="C3490" s="45"/>
      <c r="D3490" s="45"/>
      <c r="E3490" s="45"/>
      <c r="F3490" s="45"/>
      <c r="G3490" s="45"/>
      <c r="H3490" s="45"/>
      <c r="I3490" s="45"/>
    </row>
    <row r="3491" spans="1:9" x14ac:dyDescent="0.25">
      <c r="A3491" s="69"/>
      <c r="B3491" s="45"/>
      <c r="C3491" s="45"/>
      <c r="D3491" s="45"/>
      <c r="E3491" s="45"/>
      <c r="F3491" s="45"/>
      <c r="G3491" s="45"/>
      <c r="H3491" s="45"/>
      <c r="I3491" s="45"/>
    </row>
    <row r="3492" spans="1:9" x14ac:dyDescent="0.25">
      <c r="A3492" s="69"/>
      <c r="B3492" s="45"/>
      <c r="C3492" s="45"/>
      <c r="D3492" s="45"/>
      <c r="E3492" s="45"/>
      <c r="F3492" s="45"/>
      <c r="G3492" s="45"/>
      <c r="H3492" s="45"/>
      <c r="I3492" s="45"/>
    </row>
    <row r="3493" spans="1:9" x14ac:dyDescent="0.25">
      <c r="A3493" s="69"/>
      <c r="B3493" s="45"/>
      <c r="C3493" s="45"/>
      <c r="D3493" s="45"/>
      <c r="E3493" s="45"/>
      <c r="F3493" s="45"/>
      <c r="G3493" s="45"/>
      <c r="H3493" s="45"/>
      <c r="I3493" s="45"/>
    </row>
    <row r="3494" spans="1:9" x14ac:dyDescent="0.25">
      <c r="A3494" s="69"/>
      <c r="B3494" s="45"/>
      <c r="C3494" s="45"/>
      <c r="D3494" s="45"/>
      <c r="E3494" s="45"/>
      <c r="F3494" s="45"/>
      <c r="G3494" s="45"/>
      <c r="H3494" s="45"/>
      <c r="I3494" s="45"/>
    </row>
    <row r="3495" spans="1:9" x14ac:dyDescent="0.25">
      <c r="A3495" s="69"/>
      <c r="B3495" s="45"/>
      <c r="C3495" s="45"/>
      <c r="D3495" s="45"/>
      <c r="E3495" s="45"/>
      <c r="F3495" s="45"/>
      <c r="G3495" s="45"/>
      <c r="H3495" s="45"/>
      <c r="I3495" s="45"/>
    </row>
    <row r="3496" spans="1:9" x14ac:dyDescent="0.25">
      <c r="A3496" s="69"/>
      <c r="B3496" s="45"/>
      <c r="C3496" s="45"/>
      <c r="D3496" s="45"/>
      <c r="E3496" s="45"/>
      <c r="F3496" s="45"/>
      <c r="G3496" s="45"/>
      <c r="H3496" s="45"/>
      <c r="I3496" s="45"/>
    </row>
    <row r="3497" spans="1:9" x14ac:dyDescent="0.25">
      <c r="A3497" s="69"/>
      <c r="B3497" s="45"/>
      <c r="C3497" s="45"/>
      <c r="D3497" s="45"/>
      <c r="E3497" s="45"/>
      <c r="F3497" s="45"/>
      <c r="G3497" s="45"/>
      <c r="H3497" s="45"/>
      <c r="I3497" s="45"/>
    </row>
    <row r="3498" spans="1:9" x14ac:dyDescent="0.25">
      <c r="A3498" s="69"/>
      <c r="B3498" s="45"/>
      <c r="C3498" s="45"/>
      <c r="D3498" s="45"/>
      <c r="E3498" s="45"/>
      <c r="F3498" s="45"/>
      <c r="G3498" s="45"/>
      <c r="H3498" s="45"/>
      <c r="I3498" s="45"/>
    </row>
    <row r="3499" spans="1:9" x14ac:dyDescent="0.25">
      <c r="A3499" s="69"/>
      <c r="B3499" s="45"/>
      <c r="C3499" s="45"/>
      <c r="D3499" s="45"/>
      <c r="E3499" s="45"/>
      <c r="F3499" s="45"/>
      <c r="G3499" s="45"/>
      <c r="H3499" s="45"/>
      <c r="I3499" s="45"/>
    </row>
    <row r="3500" spans="1:9" x14ac:dyDescent="0.25">
      <c r="A3500" s="69"/>
      <c r="B3500" s="45"/>
      <c r="C3500" s="45"/>
      <c r="D3500" s="45"/>
      <c r="E3500" s="45"/>
      <c r="F3500" s="45"/>
      <c r="G3500" s="45"/>
      <c r="H3500" s="45"/>
      <c r="I3500" s="45"/>
    </row>
    <row r="3501" spans="1:9" x14ac:dyDescent="0.25">
      <c r="A3501" s="69"/>
      <c r="B3501" s="45"/>
      <c r="C3501" s="45"/>
      <c r="D3501" s="45"/>
      <c r="E3501" s="45"/>
      <c r="F3501" s="45"/>
      <c r="G3501" s="45"/>
      <c r="H3501" s="45"/>
      <c r="I3501" s="45"/>
    </row>
    <row r="3502" spans="1:9" x14ac:dyDescent="0.25">
      <c r="A3502" s="70"/>
      <c r="B3502" s="45"/>
      <c r="C3502" s="45"/>
      <c r="D3502" s="45"/>
      <c r="E3502" s="45"/>
      <c r="F3502" s="45"/>
      <c r="G3502" s="45"/>
      <c r="H3502" s="45"/>
      <c r="I3502" s="45"/>
    </row>
    <row r="3503" spans="1:9" x14ac:dyDescent="0.25">
      <c r="A3503" s="69"/>
      <c r="B3503" s="45"/>
      <c r="C3503" s="45"/>
      <c r="D3503" s="45"/>
      <c r="E3503" s="45"/>
      <c r="F3503" s="45"/>
      <c r="G3503" s="45"/>
      <c r="H3503" s="45"/>
      <c r="I3503" s="45"/>
    </row>
    <row r="3504" spans="1:9" x14ac:dyDescent="0.25">
      <c r="A3504" s="69"/>
      <c r="B3504" s="45"/>
      <c r="C3504" s="45"/>
      <c r="D3504" s="45"/>
      <c r="E3504" s="45"/>
      <c r="F3504" s="45"/>
      <c r="G3504" s="45"/>
      <c r="H3504" s="45"/>
      <c r="I3504" s="45"/>
    </row>
    <row r="3505" spans="1:9" x14ac:dyDescent="0.25">
      <c r="A3505" s="69"/>
      <c r="B3505" s="45"/>
      <c r="C3505" s="45"/>
      <c r="D3505" s="45"/>
      <c r="E3505" s="45"/>
      <c r="F3505" s="45"/>
      <c r="G3505" s="45"/>
      <c r="H3505" s="45"/>
      <c r="I3505" s="45"/>
    </row>
    <row r="3506" spans="1:9" x14ac:dyDescent="0.25">
      <c r="A3506" s="69"/>
      <c r="B3506" s="45"/>
      <c r="C3506" s="45"/>
      <c r="D3506" s="45"/>
      <c r="E3506" s="45"/>
      <c r="F3506" s="45"/>
      <c r="G3506" s="45"/>
      <c r="H3506" s="45"/>
      <c r="I3506" s="45"/>
    </row>
    <row r="3507" spans="1:9" x14ac:dyDescent="0.25">
      <c r="A3507" s="69"/>
      <c r="B3507" s="45"/>
      <c r="C3507" s="45"/>
      <c r="D3507" s="45"/>
      <c r="E3507" s="45"/>
      <c r="F3507" s="45"/>
      <c r="G3507" s="45"/>
      <c r="H3507" s="45"/>
      <c r="I3507" s="45"/>
    </row>
    <row r="3508" spans="1:9" x14ac:dyDescent="0.25">
      <c r="A3508" s="69"/>
      <c r="B3508" s="45"/>
      <c r="C3508" s="45"/>
      <c r="D3508" s="45"/>
      <c r="E3508" s="45"/>
      <c r="F3508" s="45"/>
      <c r="G3508" s="45"/>
      <c r="H3508" s="45"/>
      <c r="I3508" s="45"/>
    </row>
    <row r="3509" spans="1:9" x14ac:dyDescent="0.25">
      <c r="A3509" s="69"/>
      <c r="B3509" s="45"/>
      <c r="C3509" s="45"/>
      <c r="D3509" s="45"/>
      <c r="E3509" s="45"/>
      <c r="F3509" s="45"/>
      <c r="G3509" s="45"/>
      <c r="H3509" s="45"/>
      <c r="I3509" s="45"/>
    </row>
    <row r="3510" spans="1:9" x14ac:dyDescent="0.25">
      <c r="A3510" s="69"/>
      <c r="B3510" s="45"/>
      <c r="C3510" s="45"/>
      <c r="D3510" s="45"/>
      <c r="E3510" s="45"/>
      <c r="F3510" s="45"/>
      <c r="G3510" s="45"/>
      <c r="H3510" s="45"/>
      <c r="I3510" s="45"/>
    </row>
    <row r="3511" spans="1:9" x14ac:dyDescent="0.25">
      <c r="A3511" s="69"/>
      <c r="B3511" s="45"/>
      <c r="C3511" s="45"/>
      <c r="D3511" s="45"/>
      <c r="E3511" s="45"/>
      <c r="F3511" s="45"/>
      <c r="G3511" s="45"/>
      <c r="H3511" s="45"/>
      <c r="I3511" s="45"/>
    </row>
    <row r="3512" spans="1:9" x14ac:dyDescent="0.25">
      <c r="A3512" s="69"/>
      <c r="B3512" s="45"/>
      <c r="C3512" s="45"/>
      <c r="D3512" s="45"/>
      <c r="E3512" s="45"/>
      <c r="F3512" s="45"/>
      <c r="G3512" s="45"/>
      <c r="H3512" s="45"/>
      <c r="I3512" s="45"/>
    </row>
    <row r="3513" spans="1:9" x14ac:dyDescent="0.25">
      <c r="A3513" s="69"/>
      <c r="B3513" s="45"/>
      <c r="C3513" s="45"/>
      <c r="D3513" s="45"/>
      <c r="E3513" s="45"/>
      <c r="F3513" s="45"/>
      <c r="G3513" s="45"/>
      <c r="H3513" s="45"/>
      <c r="I3513" s="45"/>
    </row>
    <row r="3514" spans="1:9" x14ac:dyDescent="0.25">
      <c r="A3514" s="69"/>
      <c r="B3514" s="45"/>
      <c r="C3514" s="45"/>
      <c r="D3514" s="45"/>
      <c r="E3514" s="45"/>
      <c r="F3514" s="45"/>
      <c r="G3514" s="45"/>
      <c r="H3514" s="45"/>
      <c r="I3514" s="45"/>
    </row>
    <row r="3515" spans="1:9" x14ac:dyDescent="0.25">
      <c r="A3515" s="69"/>
      <c r="B3515" s="45"/>
      <c r="C3515" s="45"/>
      <c r="D3515" s="45"/>
      <c r="E3515" s="45"/>
      <c r="F3515" s="45"/>
      <c r="G3515" s="45"/>
      <c r="H3515" s="45"/>
      <c r="I3515" s="45"/>
    </row>
    <row r="3516" spans="1:9" x14ac:dyDescent="0.25">
      <c r="A3516" s="69"/>
      <c r="B3516" s="45"/>
      <c r="C3516" s="45"/>
      <c r="D3516" s="45"/>
      <c r="E3516" s="45"/>
      <c r="F3516" s="45"/>
      <c r="G3516" s="45"/>
      <c r="H3516" s="45"/>
      <c r="I3516" s="45"/>
    </row>
    <row r="3517" spans="1:9" x14ac:dyDescent="0.25">
      <c r="A3517" s="69"/>
      <c r="B3517" s="45"/>
      <c r="C3517" s="45"/>
      <c r="D3517" s="45"/>
      <c r="E3517" s="45"/>
      <c r="F3517" s="45"/>
      <c r="G3517" s="45"/>
      <c r="H3517" s="45"/>
      <c r="I3517" s="45"/>
    </row>
    <row r="3518" spans="1:9" x14ac:dyDescent="0.25">
      <c r="A3518" s="69"/>
      <c r="B3518" s="45"/>
      <c r="C3518" s="45"/>
      <c r="D3518" s="45"/>
      <c r="E3518" s="45"/>
      <c r="F3518" s="45"/>
      <c r="G3518" s="45"/>
      <c r="H3518" s="45"/>
      <c r="I3518" s="45"/>
    </row>
    <row r="3519" spans="1:9" x14ac:dyDescent="0.25">
      <c r="A3519" s="69"/>
      <c r="B3519" s="45"/>
      <c r="C3519" s="45"/>
      <c r="D3519" s="45"/>
      <c r="E3519" s="45"/>
      <c r="F3519" s="45"/>
      <c r="G3519" s="45"/>
      <c r="H3519" s="45"/>
      <c r="I3519" s="45"/>
    </row>
    <row r="3520" spans="1:9" x14ac:dyDescent="0.25">
      <c r="A3520" s="70"/>
      <c r="B3520" s="45"/>
      <c r="C3520" s="45"/>
      <c r="D3520" s="45"/>
      <c r="E3520" s="45"/>
      <c r="F3520" s="45"/>
      <c r="G3520" s="45"/>
      <c r="H3520" s="45"/>
      <c r="I3520" s="45"/>
    </row>
    <row r="3521" spans="1:9" x14ac:dyDescent="0.25">
      <c r="A3521" s="69"/>
      <c r="B3521" s="45"/>
      <c r="C3521" s="45"/>
      <c r="D3521" s="45"/>
      <c r="E3521" s="45"/>
      <c r="F3521" s="45"/>
      <c r="G3521" s="45"/>
      <c r="H3521" s="45"/>
      <c r="I3521" s="45"/>
    </row>
    <row r="3522" spans="1:9" x14ac:dyDescent="0.25">
      <c r="A3522" s="69"/>
      <c r="B3522" s="45"/>
      <c r="C3522" s="45"/>
      <c r="D3522" s="45"/>
      <c r="E3522" s="45"/>
      <c r="F3522" s="45"/>
      <c r="G3522" s="45"/>
      <c r="H3522" s="45"/>
      <c r="I3522" s="45"/>
    </row>
    <row r="3523" spans="1:9" x14ac:dyDescent="0.25">
      <c r="A3523" s="69"/>
      <c r="B3523" s="45"/>
      <c r="C3523" s="45"/>
      <c r="D3523" s="45"/>
      <c r="E3523" s="45"/>
      <c r="F3523" s="45"/>
      <c r="G3523" s="45"/>
      <c r="H3523" s="45"/>
      <c r="I3523" s="45"/>
    </row>
    <row r="3524" spans="1:9" x14ac:dyDescent="0.25">
      <c r="A3524" s="69"/>
      <c r="B3524" s="45"/>
      <c r="C3524" s="45"/>
      <c r="D3524" s="45"/>
      <c r="E3524" s="45"/>
      <c r="F3524" s="45"/>
      <c r="G3524" s="45"/>
      <c r="H3524" s="45"/>
      <c r="I3524" s="45"/>
    </row>
    <row r="3525" spans="1:9" x14ac:dyDescent="0.25">
      <c r="A3525" s="69"/>
      <c r="B3525" s="45"/>
      <c r="C3525" s="45"/>
      <c r="D3525" s="45"/>
      <c r="E3525" s="45"/>
      <c r="F3525" s="45"/>
      <c r="G3525" s="45"/>
      <c r="H3525" s="45"/>
      <c r="I3525" s="45"/>
    </row>
    <row r="3526" spans="1:9" x14ac:dyDescent="0.25">
      <c r="A3526" s="69"/>
      <c r="B3526" s="45"/>
      <c r="C3526" s="45"/>
      <c r="D3526" s="45"/>
      <c r="E3526" s="45"/>
      <c r="F3526" s="45"/>
      <c r="G3526" s="45"/>
      <c r="H3526" s="45"/>
      <c r="I3526" s="45"/>
    </row>
    <row r="3527" spans="1:9" x14ac:dyDescent="0.25">
      <c r="A3527" s="69"/>
      <c r="B3527" s="45"/>
      <c r="C3527" s="45"/>
      <c r="D3527" s="45"/>
      <c r="E3527" s="45"/>
      <c r="F3527" s="45"/>
      <c r="G3527" s="45"/>
      <c r="H3527" s="45"/>
      <c r="I3527" s="45"/>
    </row>
    <row r="3528" spans="1:9" x14ac:dyDescent="0.25">
      <c r="A3528" s="69"/>
      <c r="B3528" s="45"/>
      <c r="C3528" s="45"/>
      <c r="D3528" s="45"/>
      <c r="E3528" s="45"/>
      <c r="F3528" s="45"/>
      <c r="G3528" s="45"/>
      <c r="H3528" s="45"/>
      <c r="I3528" s="45"/>
    </row>
    <row r="3529" spans="1:9" x14ac:dyDescent="0.25">
      <c r="A3529" s="69"/>
      <c r="B3529" s="45"/>
      <c r="C3529" s="45"/>
      <c r="D3529" s="45"/>
      <c r="E3529" s="45"/>
      <c r="F3529" s="45"/>
      <c r="G3529" s="45"/>
      <c r="H3529" s="45"/>
      <c r="I3529" s="45"/>
    </row>
    <row r="3530" spans="1:9" x14ac:dyDescent="0.25">
      <c r="A3530" s="69"/>
      <c r="B3530" s="45"/>
      <c r="C3530" s="45"/>
      <c r="D3530" s="45"/>
      <c r="E3530" s="45"/>
      <c r="F3530" s="45"/>
      <c r="G3530" s="45"/>
      <c r="H3530" s="45"/>
      <c r="I3530" s="45"/>
    </row>
    <row r="3531" spans="1:9" x14ac:dyDescent="0.25">
      <c r="A3531" s="69"/>
      <c r="B3531" s="45"/>
      <c r="C3531" s="45"/>
      <c r="D3531" s="45"/>
      <c r="E3531" s="45"/>
      <c r="F3531" s="45"/>
      <c r="G3531" s="45"/>
      <c r="H3531" s="45"/>
      <c r="I3531" s="45"/>
    </row>
    <row r="3532" spans="1:9" x14ac:dyDescent="0.25">
      <c r="A3532" s="69"/>
      <c r="B3532" s="45"/>
      <c r="C3532" s="45"/>
      <c r="D3532" s="45"/>
      <c r="E3532" s="45"/>
      <c r="F3532" s="45"/>
      <c r="G3532" s="45"/>
      <c r="H3532" s="45"/>
      <c r="I3532" s="45"/>
    </row>
    <row r="3533" spans="1:9" x14ac:dyDescent="0.25">
      <c r="A3533" s="69"/>
      <c r="B3533" s="45"/>
      <c r="C3533" s="45"/>
      <c r="D3533" s="45"/>
      <c r="E3533" s="45"/>
      <c r="F3533" s="45"/>
      <c r="G3533" s="45"/>
      <c r="H3533" s="45"/>
      <c r="I3533" s="45"/>
    </row>
    <row r="3534" spans="1:9" x14ac:dyDescent="0.25">
      <c r="A3534" s="69"/>
      <c r="B3534" s="45"/>
      <c r="C3534" s="45"/>
      <c r="D3534" s="45"/>
      <c r="E3534" s="45"/>
      <c r="F3534" s="45"/>
      <c r="G3534" s="45"/>
      <c r="H3534" s="45"/>
      <c r="I3534" s="45"/>
    </row>
    <row r="3535" spans="1:9" x14ac:dyDescent="0.25">
      <c r="A3535" s="69"/>
      <c r="B3535" s="45"/>
      <c r="C3535" s="45"/>
      <c r="D3535" s="45"/>
      <c r="E3535" s="45"/>
      <c r="F3535" s="45"/>
      <c r="G3535" s="45"/>
      <c r="H3535" s="45"/>
      <c r="I3535" s="45"/>
    </row>
    <row r="3536" spans="1:9" x14ac:dyDescent="0.25">
      <c r="A3536" s="69"/>
      <c r="B3536" s="45"/>
      <c r="C3536" s="45"/>
      <c r="D3536" s="45"/>
      <c r="E3536" s="45"/>
      <c r="F3536" s="45"/>
      <c r="G3536" s="45"/>
      <c r="H3536" s="45"/>
      <c r="I3536" s="45"/>
    </row>
    <row r="3537" spans="1:9" x14ac:dyDescent="0.25">
      <c r="A3537" s="69"/>
      <c r="B3537" s="45"/>
      <c r="C3537" s="45"/>
      <c r="D3537" s="45"/>
      <c r="E3537" s="45"/>
      <c r="F3537" s="45"/>
      <c r="G3537" s="45"/>
      <c r="H3537" s="45"/>
      <c r="I3537" s="45"/>
    </row>
    <row r="3538" spans="1:9" x14ac:dyDescent="0.25">
      <c r="A3538" s="70"/>
      <c r="B3538" s="45"/>
      <c r="C3538" s="45"/>
      <c r="D3538" s="45"/>
      <c r="E3538" s="45"/>
      <c r="F3538" s="45"/>
      <c r="G3538" s="45"/>
      <c r="H3538" s="45"/>
      <c r="I3538" s="45"/>
    </row>
    <row r="3539" spans="1:9" x14ac:dyDescent="0.25">
      <c r="A3539" s="69"/>
      <c r="B3539" s="45"/>
      <c r="C3539" s="45"/>
      <c r="D3539" s="45"/>
      <c r="E3539" s="45"/>
      <c r="F3539" s="45"/>
      <c r="G3539" s="45"/>
      <c r="H3539" s="45"/>
      <c r="I3539" s="45"/>
    </row>
    <row r="3540" spans="1:9" x14ac:dyDescent="0.25">
      <c r="A3540" s="69"/>
      <c r="B3540" s="45"/>
      <c r="C3540" s="45"/>
      <c r="D3540" s="45"/>
      <c r="E3540" s="45"/>
      <c r="F3540" s="45"/>
      <c r="G3540" s="45"/>
      <c r="H3540" s="45"/>
      <c r="I3540" s="45"/>
    </row>
    <row r="3541" spans="1:9" x14ac:dyDescent="0.25">
      <c r="A3541" s="69"/>
      <c r="B3541" s="45"/>
      <c r="C3541" s="45"/>
      <c r="D3541" s="45"/>
      <c r="E3541" s="45"/>
      <c r="F3541" s="45"/>
      <c r="G3541" s="45"/>
      <c r="H3541" s="45"/>
      <c r="I3541" s="45"/>
    </row>
    <row r="3542" spans="1:9" x14ac:dyDescent="0.25">
      <c r="A3542" s="69"/>
      <c r="B3542" s="45"/>
      <c r="C3542" s="45"/>
      <c r="D3542" s="45"/>
      <c r="E3542" s="45"/>
      <c r="F3542" s="45"/>
      <c r="G3542" s="45"/>
      <c r="H3542" s="45"/>
      <c r="I3542" s="45"/>
    </row>
    <row r="3543" spans="1:9" x14ac:dyDescent="0.25">
      <c r="A3543" s="69"/>
      <c r="B3543" s="45"/>
      <c r="C3543" s="45"/>
      <c r="D3543" s="45"/>
      <c r="E3543" s="45"/>
      <c r="F3543" s="45"/>
      <c r="G3543" s="45"/>
      <c r="H3543" s="45"/>
      <c r="I3543" s="45"/>
    </row>
    <row r="3544" spans="1:9" x14ac:dyDescent="0.25">
      <c r="A3544" s="69"/>
      <c r="B3544" s="45"/>
      <c r="C3544" s="45"/>
      <c r="D3544" s="45"/>
      <c r="E3544" s="45"/>
      <c r="F3544" s="45"/>
      <c r="G3544" s="45"/>
      <c r="H3544" s="45"/>
      <c r="I3544" s="45"/>
    </row>
    <row r="3545" spans="1:9" x14ac:dyDescent="0.25">
      <c r="A3545" s="69"/>
      <c r="B3545" s="45"/>
      <c r="C3545" s="45"/>
      <c r="D3545" s="45"/>
      <c r="E3545" s="45"/>
      <c r="F3545" s="45"/>
      <c r="G3545" s="45"/>
      <c r="H3545" s="45"/>
      <c r="I3545" s="45"/>
    </row>
    <row r="3546" spans="1:9" x14ac:dyDescent="0.25">
      <c r="A3546" s="69"/>
      <c r="B3546" s="45"/>
      <c r="C3546" s="45"/>
      <c r="D3546" s="45"/>
      <c r="E3546" s="45"/>
      <c r="F3546" s="45"/>
      <c r="G3546" s="45"/>
      <c r="H3546" s="45"/>
      <c r="I3546" s="45"/>
    </row>
    <row r="3547" spans="1:9" x14ac:dyDescent="0.25">
      <c r="A3547" s="69"/>
      <c r="B3547" s="45"/>
      <c r="C3547" s="45"/>
      <c r="D3547" s="45"/>
      <c r="E3547" s="45"/>
      <c r="F3547" s="45"/>
      <c r="G3547" s="45"/>
      <c r="H3547" s="45"/>
      <c r="I3547" s="45"/>
    </row>
    <row r="3548" spans="1:9" x14ac:dyDescent="0.25">
      <c r="A3548" s="69"/>
      <c r="B3548" s="45"/>
      <c r="C3548" s="45"/>
      <c r="D3548" s="45"/>
      <c r="E3548" s="45"/>
      <c r="F3548" s="45"/>
      <c r="G3548" s="45"/>
      <c r="H3548" s="45"/>
      <c r="I3548" s="45"/>
    </row>
    <row r="3549" spans="1:9" x14ac:dyDescent="0.25">
      <c r="A3549" s="69"/>
      <c r="B3549" s="45"/>
      <c r="C3549" s="45"/>
      <c r="D3549" s="45"/>
      <c r="E3549" s="45"/>
      <c r="F3549" s="45"/>
      <c r="G3549" s="45"/>
      <c r="H3549" s="45"/>
      <c r="I3549" s="45"/>
    </row>
    <row r="3550" spans="1:9" x14ac:dyDescent="0.25">
      <c r="A3550" s="69"/>
      <c r="B3550" s="45"/>
      <c r="C3550" s="45"/>
      <c r="D3550" s="45"/>
      <c r="E3550" s="45"/>
      <c r="F3550" s="45"/>
      <c r="G3550" s="45"/>
      <c r="H3550" s="45"/>
      <c r="I3550" s="45"/>
    </row>
    <row r="3551" spans="1:9" x14ac:dyDescent="0.25">
      <c r="A3551" s="69"/>
      <c r="B3551" s="45"/>
      <c r="C3551" s="45"/>
      <c r="D3551" s="45"/>
      <c r="E3551" s="45"/>
      <c r="F3551" s="45"/>
      <c r="G3551" s="45"/>
      <c r="H3551" s="45"/>
      <c r="I3551" s="45"/>
    </row>
    <row r="3552" spans="1:9" x14ac:dyDescent="0.25">
      <c r="A3552" s="69"/>
      <c r="B3552" s="45"/>
      <c r="C3552" s="45"/>
      <c r="D3552" s="45"/>
      <c r="E3552" s="45"/>
      <c r="F3552" s="45"/>
      <c r="G3552" s="45"/>
      <c r="H3552" s="45"/>
      <c r="I3552" s="45"/>
    </row>
    <row r="3553" spans="1:9" x14ac:dyDescent="0.25">
      <c r="A3553" s="69"/>
      <c r="B3553" s="45"/>
      <c r="C3553" s="45"/>
      <c r="D3553" s="45"/>
      <c r="E3553" s="45"/>
      <c r="F3553" s="45"/>
      <c r="G3553" s="45"/>
      <c r="H3553" s="45"/>
      <c r="I3553" s="45"/>
    </row>
    <row r="3554" spans="1:9" x14ac:dyDescent="0.25">
      <c r="A3554" s="69"/>
      <c r="B3554" s="45"/>
      <c r="C3554" s="45"/>
      <c r="D3554" s="45"/>
      <c r="E3554" s="45"/>
      <c r="F3554" s="45"/>
      <c r="G3554" s="45"/>
      <c r="H3554" s="45"/>
      <c r="I3554" s="45"/>
    </row>
    <row r="3555" spans="1:9" x14ac:dyDescent="0.25">
      <c r="A3555" s="69"/>
      <c r="B3555" s="45"/>
      <c r="C3555" s="45"/>
      <c r="D3555" s="45"/>
      <c r="E3555" s="45"/>
      <c r="F3555" s="45"/>
      <c r="G3555" s="45"/>
      <c r="H3555" s="45"/>
      <c r="I3555" s="45"/>
    </row>
    <row r="3556" spans="1:9" x14ac:dyDescent="0.25">
      <c r="A3556" s="70"/>
      <c r="B3556" s="45"/>
      <c r="C3556" s="45"/>
      <c r="D3556" s="45"/>
      <c r="E3556" s="45"/>
      <c r="F3556" s="45"/>
      <c r="G3556" s="45"/>
      <c r="H3556" s="45"/>
      <c r="I3556" s="45"/>
    </row>
    <row r="3557" spans="1:9" x14ac:dyDescent="0.25">
      <c r="A3557" s="69"/>
      <c r="B3557" s="45"/>
      <c r="C3557" s="45"/>
      <c r="D3557" s="45"/>
      <c r="E3557" s="45"/>
      <c r="F3557" s="45"/>
      <c r="G3557" s="45"/>
      <c r="H3557" s="45"/>
      <c r="I3557" s="45"/>
    </row>
    <row r="3558" spans="1:9" x14ac:dyDescent="0.25">
      <c r="A3558" s="69"/>
      <c r="B3558" s="45"/>
      <c r="C3558" s="45"/>
      <c r="D3558" s="45"/>
      <c r="E3558" s="45"/>
      <c r="F3558" s="45"/>
      <c r="G3558" s="45"/>
      <c r="H3558" s="45"/>
      <c r="I3558" s="45"/>
    </row>
    <row r="3559" spans="1:9" x14ac:dyDescent="0.25">
      <c r="A3559" s="69"/>
      <c r="B3559" s="45"/>
      <c r="C3559" s="45"/>
      <c r="D3559" s="45"/>
      <c r="E3559" s="45"/>
      <c r="F3559" s="45"/>
      <c r="G3559" s="45"/>
      <c r="H3559" s="45"/>
      <c r="I3559" s="45"/>
    </row>
    <row r="3560" spans="1:9" x14ac:dyDescent="0.25">
      <c r="A3560" s="69"/>
      <c r="B3560" s="45"/>
      <c r="C3560" s="45"/>
      <c r="D3560" s="45"/>
      <c r="E3560" s="45"/>
      <c r="F3560" s="45"/>
      <c r="G3560" s="45"/>
      <c r="H3560" s="45"/>
      <c r="I3560" s="45"/>
    </row>
    <row r="3561" spans="1:9" x14ac:dyDescent="0.25">
      <c r="A3561" s="69"/>
      <c r="B3561" s="45"/>
      <c r="C3561" s="45"/>
      <c r="D3561" s="45"/>
      <c r="E3561" s="45"/>
      <c r="F3561" s="45"/>
      <c r="G3561" s="45"/>
      <c r="H3561" s="45"/>
      <c r="I3561" s="45"/>
    </row>
    <row r="3562" spans="1:9" x14ac:dyDescent="0.25">
      <c r="A3562" s="69"/>
      <c r="B3562" s="45"/>
      <c r="C3562" s="45"/>
      <c r="D3562" s="45"/>
      <c r="E3562" s="45"/>
      <c r="F3562" s="45"/>
      <c r="G3562" s="45"/>
      <c r="H3562" s="45"/>
      <c r="I3562" s="45"/>
    </row>
    <row r="3563" spans="1:9" x14ac:dyDescent="0.25">
      <c r="A3563" s="69"/>
      <c r="B3563" s="45"/>
      <c r="C3563" s="45"/>
      <c r="D3563" s="45"/>
      <c r="E3563" s="45"/>
      <c r="F3563" s="45"/>
      <c r="G3563" s="45"/>
      <c r="H3563" s="45"/>
      <c r="I3563" s="45"/>
    </row>
    <row r="3564" spans="1:9" x14ac:dyDescent="0.25">
      <c r="A3564" s="69"/>
      <c r="B3564" s="45"/>
      <c r="C3564" s="45"/>
      <c r="D3564" s="45"/>
      <c r="E3564" s="45"/>
      <c r="F3564" s="45"/>
      <c r="G3564" s="45"/>
      <c r="H3564" s="45"/>
      <c r="I3564" s="45"/>
    </row>
    <row r="3565" spans="1:9" x14ac:dyDescent="0.25">
      <c r="A3565" s="69"/>
      <c r="B3565" s="45"/>
      <c r="C3565" s="45"/>
      <c r="D3565" s="45"/>
      <c r="E3565" s="45"/>
      <c r="F3565" s="45"/>
      <c r="G3565" s="45"/>
      <c r="H3565" s="45"/>
      <c r="I3565" s="45"/>
    </row>
    <row r="3566" spans="1:9" x14ac:dyDescent="0.25">
      <c r="A3566" s="69"/>
      <c r="B3566" s="45"/>
      <c r="C3566" s="45"/>
      <c r="D3566" s="45"/>
      <c r="E3566" s="45"/>
      <c r="F3566" s="45"/>
      <c r="G3566" s="45"/>
      <c r="H3566" s="45"/>
      <c r="I3566" s="45"/>
    </row>
    <row r="3567" spans="1:9" x14ac:dyDescent="0.25">
      <c r="A3567" s="69"/>
      <c r="B3567" s="45"/>
      <c r="C3567" s="45"/>
      <c r="D3567" s="45"/>
      <c r="E3567" s="45"/>
      <c r="F3567" s="45"/>
      <c r="G3567" s="45"/>
      <c r="H3567" s="45"/>
      <c r="I3567" s="45"/>
    </row>
    <row r="3568" spans="1:9" x14ac:dyDescent="0.25">
      <c r="A3568" s="69"/>
      <c r="B3568" s="45"/>
      <c r="C3568" s="45"/>
      <c r="D3568" s="45"/>
      <c r="E3568" s="45"/>
      <c r="F3568" s="45"/>
      <c r="G3568" s="45"/>
      <c r="H3568" s="45"/>
      <c r="I3568" s="45"/>
    </row>
    <row r="3569" spans="1:9" x14ac:dyDescent="0.25">
      <c r="A3569" s="69"/>
      <c r="B3569" s="45"/>
      <c r="C3569" s="45"/>
      <c r="D3569" s="45"/>
      <c r="E3569" s="45"/>
      <c r="F3569" s="45"/>
      <c r="G3569" s="45"/>
      <c r="H3569" s="45"/>
      <c r="I3569" s="45"/>
    </row>
    <row r="3570" spans="1:9" x14ac:dyDescent="0.25">
      <c r="A3570" s="69"/>
      <c r="B3570" s="45"/>
      <c r="C3570" s="45"/>
      <c r="D3570" s="45"/>
      <c r="E3570" s="45"/>
      <c r="F3570" s="45"/>
      <c r="G3570" s="45"/>
      <c r="H3570" s="45"/>
      <c r="I3570" s="45"/>
    </row>
    <row r="3571" spans="1:9" x14ac:dyDescent="0.25">
      <c r="A3571" s="69"/>
      <c r="B3571" s="45"/>
      <c r="C3571" s="45"/>
      <c r="D3571" s="45"/>
      <c r="E3571" s="45"/>
      <c r="F3571" s="45"/>
      <c r="G3571" s="45"/>
      <c r="H3571" s="45"/>
      <c r="I3571" s="45"/>
    </row>
    <row r="3572" spans="1:9" x14ac:dyDescent="0.25">
      <c r="A3572" s="69"/>
      <c r="B3572" s="45"/>
      <c r="C3572" s="45"/>
      <c r="D3572" s="45"/>
      <c r="E3572" s="45"/>
      <c r="F3572" s="45"/>
      <c r="G3572" s="45"/>
      <c r="H3572" s="45"/>
      <c r="I3572" s="45"/>
    </row>
    <row r="3573" spans="1:9" x14ac:dyDescent="0.25">
      <c r="A3573" s="69"/>
      <c r="B3573" s="45"/>
      <c r="C3573" s="45"/>
      <c r="D3573" s="45"/>
      <c r="E3573" s="45"/>
      <c r="F3573" s="45"/>
      <c r="G3573" s="45"/>
      <c r="H3573" s="45"/>
      <c r="I3573" s="45"/>
    </row>
    <row r="3574" spans="1:9" x14ac:dyDescent="0.25">
      <c r="A3574" s="70"/>
      <c r="B3574" s="45"/>
      <c r="C3574" s="45"/>
      <c r="D3574" s="45"/>
      <c r="E3574" s="45"/>
      <c r="F3574" s="45"/>
      <c r="G3574" s="45"/>
      <c r="H3574" s="45"/>
      <c r="I3574" s="45"/>
    </row>
    <row r="3575" spans="1:9" x14ac:dyDescent="0.25">
      <c r="A3575" s="69"/>
      <c r="B3575" s="45"/>
      <c r="C3575" s="45"/>
      <c r="D3575" s="45"/>
      <c r="E3575" s="45"/>
      <c r="F3575" s="45"/>
      <c r="G3575" s="45"/>
      <c r="H3575" s="45"/>
      <c r="I3575" s="45"/>
    </row>
    <row r="3576" spans="1:9" x14ac:dyDescent="0.25">
      <c r="A3576" s="69"/>
      <c r="B3576" s="45"/>
      <c r="C3576" s="45"/>
      <c r="D3576" s="45"/>
      <c r="E3576" s="45"/>
      <c r="F3576" s="45"/>
      <c r="G3576" s="45"/>
      <c r="H3576" s="45"/>
      <c r="I3576" s="45"/>
    </row>
    <row r="3577" spans="1:9" x14ac:dyDescent="0.25">
      <c r="A3577" s="69"/>
      <c r="B3577" s="45"/>
      <c r="C3577" s="45"/>
      <c r="D3577" s="45"/>
      <c r="E3577" s="45"/>
      <c r="F3577" s="45"/>
      <c r="G3577" s="45"/>
      <c r="H3577" s="45"/>
      <c r="I3577" s="45"/>
    </row>
    <row r="3578" spans="1:9" x14ac:dyDescent="0.25">
      <c r="A3578" s="69"/>
      <c r="B3578" s="45"/>
      <c r="C3578" s="45"/>
      <c r="D3578" s="45"/>
      <c r="E3578" s="45"/>
      <c r="F3578" s="45"/>
      <c r="G3578" s="45"/>
      <c r="H3578" s="45"/>
      <c r="I3578" s="45"/>
    </row>
    <row r="3579" spans="1:9" x14ac:dyDescent="0.25">
      <c r="A3579" s="69"/>
      <c r="B3579" s="45"/>
      <c r="C3579" s="45"/>
      <c r="D3579" s="45"/>
      <c r="E3579" s="45"/>
      <c r="F3579" s="45"/>
      <c r="G3579" s="45"/>
      <c r="H3579" s="45"/>
      <c r="I3579" s="45"/>
    </row>
    <row r="3580" spans="1:9" x14ac:dyDescent="0.25">
      <c r="A3580" s="69"/>
      <c r="B3580" s="45"/>
      <c r="C3580" s="45"/>
      <c r="D3580" s="45"/>
      <c r="E3580" s="45"/>
      <c r="F3580" s="45"/>
      <c r="G3580" s="45"/>
      <c r="H3580" s="45"/>
      <c r="I3580" s="45"/>
    </row>
    <row r="3581" spans="1:9" x14ac:dyDescent="0.25">
      <c r="A3581" s="69"/>
      <c r="B3581" s="45"/>
      <c r="C3581" s="45"/>
      <c r="D3581" s="45"/>
      <c r="E3581" s="45"/>
      <c r="F3581" s="45"/>
      <c r="G3581" s="45"/>
      <c r="H3581" s="45"/>
      <c r="I3581" s="45"/>
    </row>
    <row r="3582" spans="1:9" x14ac:dyDescent="0.25">
      <c r="A3582" s="69"/>
      <c r="B3582" s="45"/>
      <c r="C3582" s="45"/>
      <c r="D3582" s="45"/>
      <c r="E3582" s="45"/>
      <c r="F3582" s="45"/>
      <c r="G3582" s="45"/>
      <c r="H3582" s="45"/>
      <c r="I3582" s="45"/>
    </row>
    <row r="3583" spans="1:9" x14ac:dyDescent="0.25">
      <c r="A3583" s="69"/>
      <c r="B3583" s="45"/>
      <c r="C3583" s="45"/>
      <c r="D3583" s="45"/>
      <c r="E3583" s="45"/>
      <c r="F3583" s="45"/>
      <c r="G3583" s="45"/>
      <c r="H3583" s="45"/>
      <c r="I3583" s="45"/>
    </row>
    <row r="3584" spans="1:9" x14ac:dyDescent="0.25">
      <c r="A3584" s="69"/>
      <c r="B3584" s="45"/>
      <c r="C3584" s="45"/>
      <c r="D3584" s="45"/>
      <c r="E3584" s="45"/>
      <c r="F3584" s="45"/>
      <c r="G3584" s="45"/>
      <c r="H3584" s="45"/>
      <c r="I3584" s="45"/>
    </row>
    <row r="3585" spans="1:9" x14ac:dyDescent="0.25">
      <c r="A3585" s="69"/>
      <c r="B3585" s="45"/>
      <c r="C3585" s="45"/>
      <c r="D3585" s="45"/>
      <c r="E3585" s="45"/>
      <c r="F3585" s="45"/>
      <c r="G3585" s="45"/>
      <c r="H3585" s="45"/>
      <c r="I3585" s="45"/>
    </row>
    <row r="3586" spans="1:9" x14ac:dyDescent="0.25">
      <c r="A3586" s="69"/>
      <c r="B3586" s="45"/>
      <c r="C3586" s="45"/>
      <c r="D3586" s="45"/>
      <c r="E3586" s="45"/>
      <c r="F3586" s="45"/>
      <c r="G3586" s="45"/>
      <c r="H3586" s="45"/>
      <c r="I3586" s="45"/>
    </row>
    <row r="3587" spans="1:9" x14ac:dyDescent="0.25">
      <c r="A3587" s="69"/>
      <c r="B3587" s="45"/>
      <c r="C3587" s="45"/>
      <c r="D3587" s="45"/>
      <c r="E3587" s="45"/>
      <c r="F3587" s="45"/>
      <c r="G3587" s="45"/>
      <c r="H3587" s="45"/>
      <c r="I3587" s="45"/>
    </row>
    <row r="3588" spans="1:9" x14ac:dyDescent="0.25">
      <c r="A3588" s="69"/>
      <c r="B3588" s="45"/>
      <c r="C3588" s="45"/>
      <c r="D3588" s="45"/>
      <c r="E3588" s="45"/>
      <c r="F3588" s="45"/>
      <c r="G3588" s="45"/>
      <c r="H3588" s="45"/>
      <c r="I3588" s="45"/>
    </row>
    <row r="3589" spans="1:9" x14ac:dyDescent="0.25">
      <c r="A3589" s="69"/>
      <c r="B3589" s="45"/>
      <c r="C3589" s="45"/>
      <c r="D3589" s="45"/>
      <c r="E3589" s="45"/>
      <c r="F3589" s="45"/>
      <c r="G3589" s="45"/>
      <c r="H3589" s="45"/>
      <c r="I3589" s="45"/>
    </row>
    <row r="3590" spans="1:9" x14ac:dyDescent="0.25">
      <c r="A3590" s="69"/>
      <c r="B3590" s="45"/>
      <c r="C3590" s="45"/>
      <c r="D3590" s="45"/>
      <c r="E3590" s="45"/>
      <c r="F3590" s="45"/>
      <c r="G3590" s="45"/>
      <c r="H3590" s="45"/>
      <c r="I3590" s="45"/>
    </row>
    <row r="3591" spans="1:9" x14ac:dyDescent="0.25">
      <c r="A3591" s="69"/>
      <c r="B3591" s="45"/>
      <c r="C3591" s="45"/>
      <c r="D3591" s="45"/>
      <c r="E3591" s="45"/>
      <c r="F3591" s="45"/>
      <c r="G3591" s="45"/>
      <c r="H3591" s="45"/>
      <c r="I3591" s="45"/>
    </row>
    <row r="3592" spans="1:9" x14ac:dyDescent="0.25">
      <c r="A3592" s="70"/>
      <c r="B3592" s="45"/>
      <c r="C3592" s="45"/>
      <c r="D3592" s="45"/>
      <c r="E3592" s="45"/>
      <c r="F3592" s="45"/>
      <c r="G3592" s="45"/>
      <c r="H3592" s="45"/>
      <c r="I3592" s="45"/>
    </row>
    <row r="3593" spans="1:9" x14ac:dyDescent="0.25">
      <c r="A3593" s="69"/>
      <c r="B3593" s="45"/>
      <c r="C3593" s="45"/>
      <c r="D3593" s="45"/>
      <c r="E3593" s="45"/>
      <c r="F3593" s="45"/>
      <c r="G3593" s="45"/>
      <c r="H3593" s="45"/>
      <c r="I3593" s="45"/>
    </row>
    <row r="3594" spans="1:9" x14ac:dyDescent="0.25">
      <c r="A3594" s="69"/>
      <c r="B3594" s="45"/>
      <c r="C3594" s="45"/>
      <c r="D3594" s="45"/>
      <c r="E3594" s="45"/>
      <c r="F3594" s="45"/>
      <c r="G3594" s="45"/>
      <c r="H3594" s="45"/>
      <c r="I3594" s="45"/>
    </row>
    <row r="3595" spans="1:9" x14ac:dyDescent="0.25">
      <c r="A3595" s="69"/>
      <c r="B3595" s="45"/>
      <c r="C3595" s="45"/>
      <c r="D3595" s="45"/>
      <c r="E3595" s="45"/>
      <c r="F3595" s="45"/>
      <c r="G3595" s="45"/>
      <c r="H3595" s="45"/>
      <c r="I3595" s="45"/>
    </row>
    <row r="3596" spans="1:9" x14ac:dyDescent="0.25">
      <c r="A3596" s="69"/>
      <c r="B3596" s="45"/>
      <c r="C3596" s="45"/>
      <c r="D3596" s="45"/>
      <c r="E3596" s="45"/>
      <c r="F3596" s="45"/>
      <c r="G3596" s="45"/>
      <c r="H3596" s="45"/>
      <c r="I3596" s="45"/>
    </row>
    <row r="3597" spans="1:9" x14ac:dyDescent="0.25">
      <c r="A3597" s="69"/>
      <c r="B3597" s="45"/>
      <c r="C3597" s="45"/>
      <c r="D3597" s="45"/>
      <c r="E3597" s="45"/>
      <c r="F3597" s="45"/>
      <c r="G3597" s="45"/>
      <c r="H3597" s="45"/>
      <c r="I3597" s="45"/>
    </row>
    <row r="3598" spans="1:9" x14ac:dyDescent="0.25">
      <c r="A3598" s="69"/>
      <c r="B3598" s="45"/>
      <c r="C3598" s="45"/>
      <c r="D3598" s="45"/>
      <c r="E3598" s="45"/>
      <c r="F3598" s="45"/>
      <c r="G3598" s="45"/>
      <c r="H3598" s="45"/>
      <c r="I3598" s="45"/>
    </row>
    <row r="3599" spans="1:9" x14ac:dyDescent="0.25">
      <c r="A3599" s="69"/>
      <c r="B3599" s="45"/>
      <c r="C3599" s="45"/>
      <c r="D3599" s="45"/>
      <c r="E3599" s="45"/>
      <c r="F3599" s="45"/>
      <c r="G3599" s="45"/>
      <c r="H3599" s="45"/>
      <c r="I3599" s="45"/>
    </row>
    <row r="3600" spans="1:9" x14ac:dyDescent="0.25">
      <c r="A3600" s="69"/>
      <c r="B3600" s="45"/>
      <c r="C3600" s="45"/>
      <c r="D3600" s="45"/>
      <c r="E3600" s="45"/>
      <c r="F3600" s="45"/>
      <c r="G3600" s="45"/>
      <c r="H3600" s="45"/>
      <c r="I3600" s="45"/>
    </row>
    <row r="3601" spans="1:9" x14ac:dyDescent="0.25">
      <c r="A3601" s="69"/>
      <c r="B3601" s="45"/>
      <c r="C3601" s="45"/>
      <c r="D3601" s="45"/>
      <c r="E3601" s="45"/>
      <c r="F3601" s="45"/>
      <c r="G3601" s="45"/>
      <c r="H3601" s="45"/>
      <c r="I3601" s="45"/>
    </row>
    <row r="3602" spans="1:9" x14ac:dyDescent="0.25">
      <c r="A3602" s="69"/>
      <c r="B3602" s="45"/>
      <c r="C3602" s="45"/>
      <c r="D3602" s="45"/>
      <c r="E3602" s="45"/>
      <c r="F3602" s="45"/>
      <c r="G3602" s="45"/>
      <c r="H3602" s="45"/>
      <c r="I3602" s="45"/>
    </row>
    <row r="3603" spans="1:9" x14ac:dyDescent="0.25">
      <c r="A3603" s="69"/>
      <c r="B3603" s="45"/>
      <c r="C3603" s="45"/>
      <c r="D3603" s="45"/>
      <c r="E3603" s="45"/>
      <c r="F3603" s="45"/>
      <c r="G3603" s="45"/>
      <c r="H3603" s="45"/>
      <c r="I3603" s="45"/>
    </row>
    <row r="3604" spans="1:9" x14ac:dyDescent="0.25">
      <c r="A3604" s="69"/>
      <c r="B3604" s="45"/>
      <c r="C3604" s="45"/>
      <c r="D3604" s="45"/>
      <c r="E3604" s="45"/>
      <c r="F3604" s="45"/>
      <c r="G3604" s="45"/>
      <c r="H3604" s="45"/>
      <c r="I3604" s="45"/>
    </row>
    <row r="3605" spans="1:9" x14ac:dyDescent="0.25">
      <c r="A3605" s="69"/>
      <c r="B3605" s="45"/>
      <c r="C3605" s="45"/>
      <c r="D3605" s="45"/>
      <c r="E3605" s="45"/>
      <c r="F3605" s="45"/>
      <c r="G3605" s="45"/>
      <c r="H3605" s="45"/>
      <c r="I3605" s="45"/>
    </row>
    <row r="3606" spans="1:9" x14ac:dyDescent="0.25">
      <c r="A3606" s="69"/>
      <c r="B3606" s="45"/>
      <c r="C3606" s="45"/>
      <c r="D3606" s="45"/>
      <c r="E3606" s="45"/>
      <c r="F3606" s="45"/>
      <c r="G3606" s="45"/>
      <c r="H3606" s="45"/>
      <c r="I3606" s="45"/>
    </row>
    <row r="3607" spans="1:9" x14ac:dyDescent="0.25">
      <c r="A3607" s="69"/>
      <c r="B3607" s="45"/>
      <c r="C3607" s="45"/>
      <c r="D3607" s="45"/>
      <c r="E3607" s="45"/>
      <c r="F3607" s="45"/>
      <c r="G3607" s="45"/>
      <c r="H3607" s="45"/>
      <c r="I3607" s="45"/>
    </row>
    <row r="3608" spans="1:9" x14ac:dyDescent="0.25">
      <c r="A3608" s="69"/>
      <c r="B3608" s="45"/>
      <c r="C3608" s="45"/>
      <c r="D3608" s="45"/>
      <c r="E3608" s="45"/>
      <c r="F3608" s="45"/>
      <c r="G3608" s="45"/>
      <c r="H3608" s="45"/>
      <c r="I3608" s="45"/>
    </row>
    <row r="3609" spans="1:9" x14ac:dyDescent="0.25">
      <c r="A3609" s="69"/>
      <c r="B3609" s="45"/>
      <c r="C3609" s="45"/>
      <c r="D3609" s="45"/>
      <c r="E3609" s="45"/>
      <c r="F3609" s="45"/>
      <c r="G3609" s="45"/>
      <c r="H3609" s="45"/>
      <c r="I3609" s="45"/>
    </row>
    <row r="3610" spans="1:9" x14ac:dyDescent="0.25">
      <c r="A3610" s="70"/>
      <c r="B3610" s="45"/>
      <c r="C3610" s="45"/>
      <c r="D3610" s="45"/>
      <c r="E3610" s="45"/>
      <c r="F3610" s="45"/>
      <c r="G3610" s="45"/>
      <c r="H3610" s="45"/>
      <c r="I3610" s="45"/>
    </row>
    <row r="3611" spans="1:9" x14ac:dyDescent="0.25">
      <c r="A3611" s="69"/>
      <c r="B3611" s="45"/>
      <c r="C3611" s="45"/>
      <c r="D3611" s="45"/>
      <c r="E3611" s="45"/>
      <c r="F3611" s="45"/>
      <c r="G3611" s="45"/>
      <c r="H3611" s="45"/>
      <c r="I3611" s="45"/>
    </row>
    <row r="3612" spans="1:9" x14ac:dyDescent="0.25">
      <c r="A3612" s="69"/>
      <c r="B3612" s="45"/>
      <c r="C3612" s="45"/>
      <c r="D3612" s="45"/>
      <c r="E3612" s="45"/>
      <c r="F3612" s="45"/>
      <c r="G3612" s="45"/>
      <c r="H3612" s="45"/>
      <c r="I3612" s="45"/>
    </row>
    <row r="3613" spans="1:9" x14ac:dyDescent="0.25">
      <c r="A3613" s="69"/>
      <c r="B3613" s="45"/>
      <c r="C3613" s="45"/>
      <c r="D3613" s="45"/>
      <c r="E3613" s="45"/>
      <c r="F3613" s="45"/>
      <c r="G3613" s="45"/>
      <c r="H3613" s="45"/>
      <c r="I3613" s="45"/>
    </row>
    <row r="3614" spans="1:9" x14ac:dyDescent="0.25">
      <c r="A3614" s="69"/>
      <c r="B3614" s="45"/>
      <c r="C3614" s="45"/>
      <c r="D3614" s="45"/>
      <c r="E3614" s="45"/>
      <c r="F3614" s="45"/>
      <c r="G3614" s="45"/>
      <c r="H3614" s="45"/>
      <c r="I3614" s="45"/>
    </row>
    <row r="3615" spans="1:9" x14ac:dyDescent="0.25">
      <c r="A3615" s="69"/>
      <c r="B3615" s="45"/>
      <c r="C3615" s="45"/>
      <c r="D3615" s="45"/>
      <c r="E3615" s="45"/>
      <c r="F3615" s="45"/>
      <c r="G3615" s="45"/>
      <c r="H3615" s="45"/>
      <c r="I3615" s="45"/>
    </row>
    <row r="3616" spans="1:9" x14ac:dyDescent="0.25">
      <c r="A3616" s="69"/>
      <c r="B3616" s="45"/>
      <c r="C3616" s="45"/>
      <c r="D3616" s="45"/>
      <c r="E3616" s="45"/>
      <c r="F3616" s="45"/>
      <c r="G3616" s="45"/>
      <c r="H3616" s="45"/>
      <c r="I3616" s="45"/>
    </row>
    <row r="3617" spans="1:9" x14ac:dyDescent="0.25">
      <c r="A3617" s="69"/>
      <c r="B3617" s="45"/>
      <c r="C3617" s="45"/>
      <c r="D3617" s="45"/>
      <c r="E3617" s="45"/>
      <c r="F3617" s="45"/>
      <c r="G3617" s="45"/>
      <c r="H3617" s="45"/>
      <c r="I3617" s="45"/>
    </row>
    <row r="3618" spans="1:9" x14ac:dyDescent="0.25">
      <c r="A3618" s="69"/>
      <c r="B3618" s="45"/>
      <c r="C3618" s="45"/>
      <c r="D3618" s="45"/>
      <c r="E3618" s="45"/>
      <c r="F3618" s="45"/>
      <c r="G3618" s="45"/>
      <c r="H3618" s="45"/>
      <c r="I3618" s="45"/>
    </row>
    <row r="3619" spans="1:9" x14ac:dyDescent="0.25">
      <c r="A3619" s="69"/>
      <c r="B3619" s="45"/>
      <c r="C3619" s="45"/>
      <c r="D3619" s="45"/>
      <c r="E3619" s="45"/>
      <c r="F3619" s="45"/>
      <c r="G3619" s="45"/>
      <c r="H3619" s="45"/>
      <c r="I3619" s="45"/>
    </row>
    <row r="3620" spans="1:9" x14ac:dyDescent="0.25">
      <c r="A3620" s="69"/>
      <c r="B3620" s="45"/>
      <c r="C3620" s="45"/>
      <c r="D3620" s="45"/>
      <c r="E3620" s="45"/>
      <c r="F3620" s="45"/>
      <c r="G3620" s="45"/>
      <c r="H3620" s="45"/>
      <c r="I3620" s="45"/>
    </row>
    <row r="3621" spans="1:9" x14ac:dyDescent="0.25">
      <c r="A3621" s="69"/>
      <c r="B3621" s="45"/>
      <c r="C3621" s="45"/>
      <c r="D3621" s="45"/>
      <c r="E3621" s="45"/>
      <c r="F3621" s="45"/>
      <c r="G3621" s="45"/>
      <c r="H3621" s="45"/>
      <c r="I3621" s="45"/>
    </row>
    <row r="3622" spans="1:9" x14ac:dyDescent="0.25">
      <c r="A3622" s="69"/>
      <c r="B3622" s="45"/>
      <c r="C3622" s="45"/>
      <c r="D3622" s="45"/>
      <c r="E3622" s="45"/>
      <c r="F3622" s="45"/>
      <c r="G3622" s="45"/>
      <c r="H3622" s="45"/>
      <c r="I3622" s="45"/>
    </row>
    <row r="3623" spans="1:9" x14ac:dyDescent="0.25">
      <c r="A3623" s="69"/>
      <c r="B3623" s="45"/>
      <c r="C3623" s="45"/>
      <c r="D3623" s="45"/>
      <c r="E3623" s="45"/>
      <c r="F3623" s="45"/>
      <c r="G3623" s="45"/>
      <c r="H3623" s="45"/>
      <c r="I3623" s="45"/>
    </row>
    <row r="3624" spans="1:9" x14ac:dyDescent="0.25">
      <c r="A3624" s="69"/>
      <c r="B3624" s="45"/>
      <c r="C3624" s="45"/>
      <c r="D3624" s="45"/>
      <c r="E3624" s="45"/>
      <c r="F3624" s="45"/>
      <c r="G3624" s="45"/>
      <c r="H3624" s="45"/>
      <c r="I3624" s="45"/>
    </row>
    <row r="3625" spans="1:9" x14ac:dyDescent="0.25">
      <c r="A3625" s="69"/>
      <c r="B3625" s="45"/>
      <c r="C3625" s="45"/>
      <c r="D3625" s="45"/>
      <c r="E3625" s="45"/>
      <c r="F3625" s="45"/>
      <c r="G3625" s="45"/>
      <c r="H3625" s="45"/>
      <c r="I3625" s="45"/>
    </row>
    <row r="3626" spans="1:9" x14ac:dyDescent="0.25">
      <c r="A3626" s="69"/>
      <c r="B3626" s="45"/>
      <c r="C3626" s="45"/>
      <c r="D3626" s="45"/>
      <c r="E3626" s="45"/>
      <c r="F3626" s="45"/>
      <c r="G3626" s="45"/>
      <c r="H3626" s="45"/>
      <c r="I3626" s="45"/>
    </row>
    <row r="3627" spans="1:9" x14ac:dyDescent="0.25">
      <c r="A3627" s="69"/>
      <c r="B3627" s="45"/>
      <c r="C3627" s="45"/>
      <c r="D3627" s="45"/>
      <c r="E3627" s="45"/>
      <c r="F3627" s="45"/>
      <c r="G3627" s="45"/>
      <c r="H3627" s="45"/>
      <c r="I3627" s="45"/>
    </row>
    <row r="3628" spans="1:9" x14ac:dyDescent="0.25">
      <c r="A3628" s="70"/>
      <c r="B3628" s="45"/>
      <c r="C3628" s="45"/>
      <c r="D3628" s="45"/>
      <c r="E3628" s="45"/>
      <c r="F3628" s="45"/>
      <c r="G3628" s="45"/>
      <c r="H3628" s="45"/>
      <c r="I3628" s="45"/>
    </row>
    <row r="3629" spans="1:9" x14ac:dyDescent="0.25">
      <c r="A3629" s="69"/>
      <c r="B3629" s="45"/>
      <c r="C3629" s="45"/>
      <c r="D3629" s="45"/>
      <c r="E3629" s="45"/>
      <c r="F3629" s="45"/>
      <c r="G3629" s="45"/>
      <c r="H3629" s="45"/>
      <c r="I3629" s="45"/>
    </row>
    <row r="3630" spans="1:9" x14ac:dyDescent="0.25">
      <c r="A3630" s="69"/>
      <c r="B3630" s="45"/>
      <c r="C3630" s="45"/>
      <c r="D3630" s="45"/>
      <c r="E3630" s="45"/>
      <c r="F3630" s="45"/>
      <c r="G3630" s="45"/>
      <c r="H3630" s="45"/>
      <c r="I3630" s="45"/>
    </row>
    <row r="3631" spans="1:9" x14ac:dyDescent="0.25">
      <c r="A3631" s="69"/>
      <c r="B3631" s="45"/>
      <c r="C3631" s="45"/>
      <c r="D3631" s="45"/>
      <c r="E3631" s="45"/>
      <c r="F3631" s="45"/>
      <c r="G3631" s="45"/>
      <c r="H3631" s="45"/>
      <c r="I3631" s="45"/>
    </row>
    <row r="3632" spans="1:9" x14ac:dyDescent="0.25">
      <c r="A3632" s="69"/>
      <c r="B3632" s="45"/>
      <c r="C3632" s="45"/>
      <c r="D3632" s="45"/>
      <c r="E3632" s="45"/>
      <c r="F3632" s="45"/>
      <c r="G3632" s="45"/>
      <c r="H3632" s="45"/>
      <c r="I3632" s="45"/>
    </row>
    <row r="3633" spans="1:9" x14ac:dyDescent="0.25">
      <c r="A3633" s="69"/>
      <c r="B3633" s="45"/>
      <c r="C3633" s="45"/>
      <c r="D3633" s="45"/>
      <c r="E3633" s="45"/>
      <c r="F3633" s="45"/>
      <c r="G3633" s="45"/>
      <c r="H3633" s="45"/>
      <c r="I3633" s="45"/>
    </row>
    <row r="3634" spans="1:9" x14ac:dyDescent="0.25">
      <c r="A3634" s="69"/>
      <c r="B3634" s="45"/>
      <c r="C3634" s="45"/>
      <c r="D3634" s="45"/>
      <c r="E3634" s="45"/>
      <c r="F3634" s="45"/>
      <c r="G3634" s="45"/>
      <c r="H3634" s="45"/>
      <c r="I3634" s="45"/>
    </row>
    <row r="3635" spans="1:9" x14ac:dyDescent="0.25">
      <c r="A3635" s="69"/>
      <c r="B3635" s="45"/>
      <c r="C3635" s="45"/>
      <c r="D3635" s="45"/>
      <c r="E3635" s="45"/>
      <c r="F3635" s="45"/>
      <c r="G3635" s="45"/>
      <c r="H3635" s="45"/>
      <c r="I3635" s="45"/>
    </row>
    <row r="3636" spans="1:9" x14ac:dyDescent="0.25">
      <c r="A3636" s="69"/>
      <c r="B3636" s="45"/>
      <c r="C3636" s="45"/>
      <c r="D3636" s="45"/>
      <c r="E3636" s="45"/>
      <c r="F3636" s="45"/>
      <c r="G3636" s="45"/>
      <c r="H3636" s="45"/>
      <c r="I3636" s="45"/>
    </row>
    <row r="3637" spans="1:9" x14ac:dyDescent="0.25">
      <c r="A3637" s="69"/>
      <c r="B3637" s="45"/>
      <c r="C3637" s="45"/>
      <c r="D3637" s="45"/>
      <c r="E3637" s="45"/>
      <c r="F3637" s="45"/>
      <c r="G3637" s="45"/>
      <c r="H3637" s="45"/>
      <c r="I3637" s="45"/>
    </row>
    <row r="3638" spans="1:9" x14ac:dyDescent="0.25">
      <c r="A3638" s="69"/>
      <c r="B3638" s="45"/>
      <c r="C3638" s="45"/>
      <c r="D3638" s="45"/>
      <c r="E3638" s="45"/>
      <c r="F3638" s="45"/>
      <c r="G3638" s="45"/>
      <c r="H3638" s="45"/>
      <c r="I3638" s="45"/>
    </row>
    <row r="3639" spans="1:9" x14ac:dyDescent="0.25">
      <c r="A3639" s="69"/>
      <c r="B3639" s="45"/>
      <c r="C3639" s="45"/>
      <c r="D3639" s="45"/>
      <c r="E3639" s="45"/>
      <c r="F3639" s="45"/>
      <c r="G3639" s="45"/>
      <c r="H3639" s="45"/>
      <c r="I3639" s="45"/>
    </row>
    <row r="3640" spans="1:9" x14ac:dyDescent="0.25">
      <c r="A3640" s="69"/>
      <c r="B3640" s="45"/>
      <c r="C3640" s="45"/>
      <c r="D3640" s="45"/>
      <c r="E3640" s="45"/>
      <c r="F3640" s="45"/>
      <c r="G3640" s="45"/>
      <c r="H3640" s="45"/>
      <c r="I3640" s="45"/>
    </row>
    <row r="3641" spans="1:9" x14ac:dyDescent="0.25">
      <c r="A3641" s="69"/>
      <c r="B3641" s="45"/>
      <c r="C3641" s="45"/>
      <c r="D3641" s="45"/>
      <c r="E3641" s="45"/>
      <c r="F3641" s="45"/>
      <c r="G3641" s="45"/>
      <c r="H3641" s="45"/>
      <c r="I3641" s="45"/>
    </row>
    <row r="3642" spans="1:9" x14ac:dyDescent="0.25">
      <c r="A3642" s="69"/>
      <c r="B3642" s="45"/>
      <c r="C3642" s="45"/>
      <c r="D3642" s="45"/>
      <c r="E3642" s="45"/>
      <c r="F3642" s="45"/>
      <c r="G3642" s="45"/>
      <c r="H3642" s="45"/>
      <c r="I3642" s="45"/>
    </row>
    <row r="3643" spans="1:9" x14ac:dyDescent="0.25">
      <c r="A3643" s="69"/>
      <c r="B3643" s="45"/>
      <c r="C3643" s="45"/>
      <c r="D3643" s="45"/>
      <c r="E3643" s="45"/>
      <c r="F3643" s="45"/>
      <c r="G3643" s="45"/>
      <c r="H3643" s="45"/>
      <c r="I3643" s="45"/>
    </row>
    <row r="3644" spans="1:9" x14ac:dyDescent="0.25">
      <c r="A3644" s="69"/>
      <c r="B3644" s="45"/>
      <c r="C3644" s="45"/>
      <c r="D3644" s="45"/>
      <c r="E3644" s="45"/>
      <c r="F3644" s="45"/>
      <c r="G3644" s="45"/>
      <c r="H3644" s="45"/>
      <c r="I3644" s="45"/>
    </row>
    <row r="3645" spans="1:9" x14ac:dyDescent="0.25">
      <c r="A3645" s="69"/>
      <c r="B3645" s="45"/>
      <c r="C3645" s="45"/>
      <c r="D3645" s="45"/>
      <c r="E3645" s="45"/>
      <c r="F3645" s="45"/>
      <c r="G3645" s="45"/>
      <c r="H3645" s="45"/>
      <c r="I3645" s="45"/>
    </row>
    <row r="3646" spans="1:9" x14ac:dyDescent="0.25">
      <c r="A3646" s="70"/>
      <c r="B3646" s="45"/>
      <c r="C3646" s="45"/>
      <c r="D3646" s="45"/>
      <c r="E3646" s="45"/>
      <c r="F3646" s="45"/>
      <c r="G3646" s="45"/>
      <c r="H3646" s="45"/>
      <c r="I3646" s="45"/>
    </row>
    <row r="3647" spans="1:9" x14ac:dyDescent="0.25">
      <c r="A3647" s="69"/>
      <c r="B3647" s="45"/>
      <c r="C3647" s="45"/>
      <c r="D3647" s="45"/>
      <c r="E3647" s="45"/>
      <c r="F3647" s="45"/>
      <c r="G3647" s="45"/>
      <c r="H3647" s="45"/>
      <c r="I3647" s="45"/>
    </row>
    <row r="3648" spans="1:9" x14ac:dyDescent="0.25">
      <c r="A3648" s="69"/>
      <c r="B3648" s="45"/>
      <c r="C3648" s="45"/>
      <c r="D3648" s="45"/>
      <c r="E3648" s="45"/>
      <c r="F3648" s="45"/>
      <c r="G3648" s="45"/>
      <c r="H3648" s="45"/>
      <c r="I3648" s="45"/>
    </row>
    <row r="3649" spans="1:9" x14ac:dyDescent="0.25">
      <c r="A3649" s="69"/>
      <c r="B3649" s="45"/>
      <c r="C3649" s="45"/>
      <c r="D3649" s="45"/>
      <c r="E3649" s="45"/>
      <c r="F3649" s="45"/>
      <c r="G3649" s="45"/>
      <c r="H3649" s="45"/>
      <c r="I3649" s="45"/>
    </row>
    <row r="3650" spans="1:9" x14ac:dyDescent="0.25">
      <c r="A3650" s="69"/>
      <c r="B3650" s="45"/>
      <c r="C3650" s="45"/>
      <c r="D3650" s="45"/>
      <c r="E3650" s="45"/>
      <c r="F3650" s="45"/>
      <c r="G3650" s="45"/>
      <c r="H3650" s="45"/>
      <c r="I3650" s="45"/>
    </row>
    <row r="3651" spans="1:9" x14ac:dyDescent="0.25">
      <c r="A3651" s="69"/>
      <c r="B3651" s="45"/>
      <c r="C3651" s="45"/>
      <c r="D3651" s="45"/>
      <c r="E3651" s="45"/>
      <c r="F3651" s="45"/>
      <c r="G3651" s="45"/>
      <c r="H3651" s="45"/>
      <c r="I3651" s="45"/>
    </row>
    <row r="3652" spans="1:9" x14ac:dyDescent="0.25">
      <c r="A3652" s="69"/>
      <c r="B3652" s="45"/>
      <c r="C3652" s="45"/>
      <c r="D3652" s="45"/>
      <c r="E3652" s="45"/>
      <c r="F3652" s="45"/>
      <c r="G3652" s="45"/>
      <c r="H3652" s="45"/>
      <c r="I3652" s="45"/>
    </row>
    <row r="3653" spans="1:9" x14ac:dyDescent="0.25">
      <c r="A3653" s="69"/>
      <c r="B3653" s="45"/>
      <c r="C3653" s="45"/>
      <c r="D3653" s="45"/>
      <c r="E3653" s="45"/>
      <c r="F3653" s="45"/>
      <c r="G3653" s="45"/>
      <c r="H3653" s="45"/>
      <c r="I3653" s="45"/>
    </row>
    <row r="3654" spans="1:9" x14ac:dyDescent="0.25">
      <c r="A3654" s="69"/>
      <c r="B3654" s="45"/>
      <c r="C3654" s="45"/>
      <c r="D3654" s="45"/>
      <c r="E3654" s="45"/>
      <c r="F3654" s="45"/>
      <c r="G3654" s="45"/>
      <c r="H3654" s="45"/>
      <c r="I3654" s="45"/>
    </row>
    <row r="3655" spans="1:9" x14ac:dyDescent="0.25">
      <c r="A3655" s="69"/>
      <c r="B3655" s="45"/>
      <c r="C3655" s="45"/>
      <c r="D3655" s="45"/>
      <c r="E3655" s="45"/>
      <c r="F3655" s="45"/>
      <c r="G3655" s="45"/>
      <c r="H3655" s="45"/>
      <c r="I3655" s="45"/>
    </row>
    <row r="3656" spans="1:9" x14ac:dyDescent="0.25">
      <c r="A3656" s="69"/>
      <c r="B3656" s="45"/>
      <c r="C3656" s="45"/>
      <c r="D3656" s="45"/>
      <c r="E3656" s="45"/>
      <c r="F3656" s="45"/>
      <c r="G3656" s="45"/>
      <c r="H3656" s="45"/>
      <c r="I3656" s="45"/>
    </row>
    <row r="3657" spans="1:9" x14ac:dyDescent="0.25">
      <c r="A3657" s="69"/>
      <c r="B3657" s="45"/>
      <c r="C3657" s="45"/>
      <c r="D3657" s="45"/>
      <c r="E3657" s="45"/>
      <c r="F3657" s="45"/>
      <c r="G3657" s="45"/>
      <c r="H3657" s="45"/>
      <c r="I3657" s="45"/>
    </row>
    <row r="3658" spans="1:9" x14ac:dyDescent="0.25">
      <c r="A3658" s="69"/>
      <c r="B3658" s="45"/>
      <c r="C3658" s="45"/>
      <c r="D3658" s="45"/>
      <c r="E3658" s="45"/>
      <c r="F3658" s="45"/>
      <c r="G3658" s="45"/>
      <c r="H3658" s="45"/>
      <c r="I3658" s="45"/>
    </row>
    <row r="3659" spans="1:9" x14ac:dyDescent="0.25">
      <c r="A3659" s="69"/>
      <c r="B3659" s="45"/>
      <c r="C3659" s="45"/>
      <c r="D3659" s="45"/>
      <c r="E3659" s="45"/>
      <c r="F3659" s="45"/>
      <c r="G3659" s="45"/>
      <c r="H3659" s="45"/>
      <c r="I3659" s="45"/>
    </row>
    <row r="3660" spans="1:9" x14ac:dyDescent="0.25">
      <c r="A3660" s="69"/>
      <c r="B3660" s="45"/>
      <c r="C3660" s="45"/>
      <c r="D3660" s="45"/>
      <c r="E3660" s="45"/>
      <c r="F3660" s="45"/>
      <c r="G3660" s="45"/>
      <c r="H3660" s="45"/>
      <c r="I3660" s="45"/>
    </row>
    <row r="3661" spans="1:9" x14ac:dyDescent="0.25">
      <c r="A3661" s="69"/>
      <c r="B3661" s="45"/>
      <c r="C3661" s="45"/>
      <c r="D3661" s="45"/>
      <c r="E3661" s="45"/>
      <c r="F3661" s="45"/>
      <c r="G3661" s="45"/>
      <c r="H3661" s="45"/>
      <c r="I3661" s="45"/>
    </row>
    <row r="3662" spans="1:9" x14ac:dyDescent="0.25">
      <c r="A3662" s="69"/>
      <c r="B3662" s="45"/>
      <c r="C3662" s="45"/>
      <c r="D3662" s="45"/>
      <c r="E3662" s="45"/>
      <c r="F3662" s="45"/>
      <c r="G3662" s="45"/>
      <c r="H3662" s="45"/>
      <c r="I3662" s="45"/>
    </row>
    <row r="3663" spans="1:9" x14ac:dyDescent="0.25">
      <c r="A3663" s="69"/>
      <c r="B3663" s="45"/>
      <c r="C3663" s="45"/>
      <c r="D3663" s="45"/>
      <c r="E3663" s="45"/>
      <c r="F3663" s="45"/>
      <c r="G3663" s="45"/>
      <c r="H3663" s="45"/>
      <c r="I3663" s="45"/>
    </row>
    <row r="3664" spans="1:9" x14ac:dyDescent="0.25">
      <c r="A3664" s="70"/>
      <c r="B3664" s="45"/>
      <c r="C3664" s="45"/>
      <c r="D3664" s="45"/>
      <c r="E3664" s="45"/>
      <c r="F3664" s="45"/>
      <c r="G3664" s="45"/>
      <c r="H3664" s="45"/>
      <c r="I3664" s="45"/>
    </row>
    <row r="3665" spans="1:9" x14ac:dyDescent="0.25">
      <c r="A3665" s="69"/>
      <c r="B3665" s="45"/>
      <c r="C3665" s="45"/>
      <c r="D3665" s="45"/>
      <c r="E3665" s="45"/>
      <c r="F3665" s="45"/>
      <c r="G3665" s="45"/>
      <c r="H3665" s="45"/>
      <c r="I3665" s="45"/>
    </row>
    <row r="3666" spans="1:9" x14ac:dyDescent="0.25">
      <c r="A3666" s="69"/>
      <c r="B3666" s="45"/>
      <c r="C3666" s="45"/>
      <c r="D3666" s="45"/>
      <c r="E3666" s="45"/>
      <c r="F3666" s="45"/>
      <c r="G3666" s="45"/>
      <c r="H3666" s="45"/>
      <c r="I3666" s="45"/>
    </row>
    <row r="3667" spans="1:9" x14ac:dyDescent="0.25">
      <c r="A3667" s="69"/>
      <c r="B3667" s="45"/>
      <c r="C3667" s="45"/>
      <c r="D3667" s="45"/>
      <c r="E3667" s="45"/>
      <c r="F3667" s="45"/>
      <c r="G3667" s="45"/>
      <c r="H3667" s="45"/>
      <c r="I3667" s="45"/>
    </row>
    <row r="3668" spans="1:9" x14ac:dyDescent="0.25">
      <c r="A3668" s="69"/>
      <c r="B3668" s="45"/>
      <c r="C3668" s="45"/>
      <c r="D3668" s="45"/>
      <c r="E3668" s="45"/>
      <c r="F3668" s="45"/>
      <c r="G3668" s="45"/>
      <c r="H3668" s="45"/>
      <c r="I3668" s="45"/>
    </row>
    <row r="3669" spans="1:9" x14ac:dyDescent="0.25">
      <c r="A3669" s="69"/>
      <c r="B3669" s="45"/>
      <c r="C3669" s="45"/>
      <c r="D3669" s="45"/>
      <c r="E3669" s="45"/>
      <c r="F3669" s="45"/>
      <c r="G3669" s="45"/>
      <c r="H3669" s="45"/>
      <c r="I3669" s="45"/>
    </row>
    <row r="3670" spans="1:9" x14ac:dyDescent="0.25">
      <c r="A3670" s="69"/>
      <c r="B3670" s="45"/>
      <c r="C3670" s="45"/>
      <c r="D3670" s="45"/>
      <c r="E3670" s="45"/>
      <c r="F3670" s="45"/>
      <c r="G3670" s="45"/>
      <c r="H3670" s="45"/>
      <c r="I3670" s="45"/>
    </row>
    <row r="3671" spans="1:9" x14ac:dyDescent="0.25">
      <c r="A3671" s="69"/>
      <c r="B3671" s="45"/>
      <c r="C3671" s="45"/>
      <c r="D3671" s="45"/>
      <c r="E3671" s="45"/>
      <c r="F3671" s="45"/>
      <c r="G3671" s="45"/>
      <c r="H3671" s="45"/>
      <c r="I3671" s="45"/>
    </row>
    <row r="3672" spans="1:9" x14ac:dyDescent="0.25">
      <c r="A3672" s="69"/>
      <c r="B3672" s="45"/>
      <c r="C3672" s="45"/>
      <c r="D3672" s="45"/>
      <c r="E3672" s="45"/>
      <c r="F3672" s="45"/>
      <c r="G3672" s="45"/>
      <c r="H3672" s="45"/>
      <c r="I3672" s="45"/>
    </row>
    <row r="3673" spans="1:9" x14ac:dyDescent="0.25">
      <c r="A3673" s="69"/>
      <c r="B3673" s="45"/>
      <c r="C3673" s="45"/>
      <c r="D3673" s="45"/>
      <c r="E3673" s="45"/>
      <c r="F3673" s="45"/>
      <c r="G3673" s="45"/>
      <c r="H3673" s="45"/>
      <c r="I3673" s="45"/>
    </row>
    <row r="3674" spans="1:9" x14ac:dyDescent="0.25">
      <c r="A3674" s="69"/>
      <c r="B3674" s="45"/>
      <c r="C3674" s="45"/>
      <c r="D3674" s="45"/>
      <c r="E3674" s="45"/>
      <c r="F3674" s="45"/>
      <c r="G3674" s="45"/>
      <c r="H3674" s="45"/>
      <c r="I3674" s="45"/>
    </row>
    <row r="3675" spans="1:9" x14ac:dyDescent="0.25">
      <c r="A3675" s="69"/>
      <c r="B3675" s="45"/>
      <c r="C3675" s="45"/>
      <c r="D3675" s="45"/>
      <c r="E3675" s="45"/>
      <c r="F3675" s="45"/>
      <c r="G3675" s="45"/>
      <c r="H3675" s="45"/>
      <c r="I3675" s="45"/>
    </row>
    <row r="3676" spans="1:9" x14ac:dyDescent="0.25">
      <c r="A3676" s="69"/>
      <c r="B3676" s="45"/>
      <c r="C3676" s="45"/>
      <c r="D3676" s="45"/>
      <c r="E3676" s="45"/>
      <c r="F3676" s="45"/>
      <c r="G3676" s="45"/>
      <c r="H3676" s="45"/>
      <c r="I3676" s="45"/>
    </row>
    <row r="3677" spans="1:9" x14ac:dyDescent="0.25">
      <c r="A3677" s="69"/>
      <c r="B3677" s="45"/>
      <c r="C3677" s="45"/>
      <c r="D3677" s="45"/>
      <c r="E3677" s="45"/>
      <c r="F3677" s="45"/>
      <c r="G3677" s="45"/>
      <c r="H3677" s="45"/>
      <c r="I3677" s="45"/>
    </row>
    <row r="3678" spans="1:9" x14ac:dyDescent="0.25">
      <c r="A3678" s="69"/>
      <c r="B3678" s="45"/>
      <c r="C3678" s="45"/>
      <c r="D3678" s="45"/>
      <c r="E3678" s="45"/>
      <c r="F3678" s="45"/>
      <c r="G3678" s="45"/>
      <c r="H3678" s="45"/>
      <c r="I3678" s="45"/>
    </row>
    <row r="3679" spans="1:9" x14ac:dyDescent="0.25">
      <c r="A3679" s="69"/>
      <c r="B3679" s="45"/>
      <c r="C3679" s="45"/>
      <c r="D3679" s="45"/>
      <c r="E3679" s="45"/>
      <c r="F3679" s="45"/>
      <c r="G3679" s="45"/>
      <c r="H3679" s="45"/>
      <c r="I3679" s="45"/>
    </row>
    <row r="3680" spans="1:9" x14ac:dyDescent="0.25">
      <c r="A3680" s="69"/>
      <c r="B3680" s="45"/>
      <c r="C3680" s="45"/>
      <c r="D3680" s="45"/>
      <c r="E3680" s="45"/>
      <c r="F3680" s="45"/>
      <c r="G3680" s="45"/>
      <c r="H3680" s="45"/>
      <c r="I3680" s="45"/>
    </row>
    <row r="3681" spans="1:9" x14ac:dyDescent="0.25">
      <c r="A3681" s="69"/>
      <c r="B3681" s="45"/>
      <c r="C3681" s="45"/>
      <c r="D3681" s="45"/>
      <c r="E3681" s="45"/>
      <c r="F3681" s="45"/>
      <c r="G3681" s="45"/>
      <c r="H3681" s="45"/>
      <c r="I3681" s="45"/>
    </row>
    <row r="3682" spans="1:9" x14ac:dyDescent="0.25">
      <c r="A3682" s="70"/>
      <c r="B3682" s="45"/>
      <c r="C3682" s="45"/>
      <c r="D3682" s="45"/>
      <c r="E3682" s="45"/>
      <c r="F3682" s="45"/>
      <c r="G3682" s="45"/>
      <c r="H3682" s="45"/>
      <c r="I3682" s="45"/>
    </row>
    <row r="3683" spans="1:9" x14ac:dyDescent="0.25">
      <c r="A3683" s="69"/>
      <c r="B3683" s="45"/>
      <c r="C3683" s="45"/>
      <c r="D3683" s="45"/>
      <c r="E3683" s="45"/>
      <c r="F3683" s="45"/>
      <c r="G3683" s="45"/>
      <c r="H3683" s="45"/>
      <c r="I3683" s="45"/>
    </row>
    <row r="3684" spans="1:9" x14ac:dyDescent="0.25">
      <c r="A3684" s="69"/>
      <c r="B3684" s="45"/>
      <c r="C3684" s="45"/>
      <c r="D3684" s="45"/>
      <c r="E3684" s="45"/>
      <c r="F3684" s="45"/>
      <c r="G3684" s="45"/>
      <c r="H3684" s="45"/>
      <c r="I3684" s="45"/>
    </row>
    <row r="3685" spans="1:9" x14ac:dyDescent="0.25">
      <c r="A3685" s="69"/>
      <c r="B3685" s="45"/>
      <c r="C3685" s="45"/>
      <c r="D3685" s="45"/>
      <c r="E3685" s="45"/>
      <c r="F3685" s="45"/>
      <c r="G3685" s="45"/>
      <c r="H3685" s="45"/>
      <c r="I3685" s="45"/>
    </row>
    <row r="3686" spans="1:9" x14ac:dyDescent="0.25">
      <c r="A3686" s="69"/>
      <c r="B3686" s="45"/>
      <c r="C3686" s="45"/>
      <c r="D3686" s="45"/>
      <c r="E3686" s="45"/>
      <c r="F3686" s="45"/>
      <c r="G3686" s="45"/>
      <c r="H3686" s="45"/>
      <c r="I3686" s="45"/>
    </row>
    <row r="3687" spans="1:9" x14ac:dyDescent="0.25">
      <c r="A3687" s="69"/>
      <c r="B3687" s="45"/>
      <c r="C3687" s="45"/>
      <c r="D3687" s="45"/>
      <c r="E3687" s="45"/>
      <c r="F3687" s="45"/>
      <c r="G3687" s="45"/>
      <c r="H3687" s="45"/>
      <c r="I3687" s="45"/>
    </row>
    <row r="3688" spans="1:9" x14ac:dyDescent="0.25">
      <c r="A3688" s="69"/>
      <c r="B3688" s="45"/>
      <c r="C3688" s="45"/>
      <c r="D3688" s="45"/>
      <c r="E3688" s="45"/>
      <c r="F3688" s="45"/>
      <c r="G3688" s="45"/>
      <c r="H3688" s="45"/>
      <c r="I3688" s="45"/>
    </row>
    <row r="3689" spans="1:9" x14ac:dyDescent="0.25">
      <c r="A3689" s="69"/>
      <c r="B3689" s="45"/>
      <c r="C3689" s="45"/>
      <c r="D3689" s="45"/>
      <c r="E3689" s="45"/>
      <c r="F3689" s="45"/>
      <c r="G3689" s="45"/>
      <c r="H3689" s="45"/>
      <c r="I3689" s="45"/>
    </row>
    <row r="3690" spans="1:9" x14ac:dyDescent="0.25">
      <c r="A3690" s="69"/>
      <c r="B3690" s="45"/>
      <c r="C3690" s="45"/>
      <c r="D3690" s="45"/>
      <c r="E3690" s="45"/>
      <c r="F3690" s="45"/>
      <c r="G3690" s="45"/>
      <c r="H3690" s="45"/>
      <c r="I3690" s="45"/>
    </row>
    <row r="3691" spans="1:9" x14ac:dyDescent="0.25">
      <c r="A3691" s="69"/>
      <c r="B3691" s="45"/>
      <c r="C3691" s="45"/>
      <c r="D3691" s="45"/>
      <c r="E3691" s="45"/>
      <c r="F3691" s="45"/>
      <c r="G3691" s="45"/>
      <c r="H3691" s="45"/>
      <c r="I3691" s="45"/>
    </row>
    <row r="3692" spans="1:9" x14ac:dyDescent="0.25">
      <c r="A3692" s="69"/>
      <c r="B3692" s="45"/>
      <c r="C3692" s="45"/>
      <c r="D3692" s="45"/>
      <c r="E3692" s="45"/>
      <c r="F3692" s="45"/>
      <c r="G3692" s="45"/>
      <c r="H3692" s="45"/>
      <c r="I3692" s="45"/>
    </row>
    <row r="3693" spans="1:9" x14ac:dyDescent="0.25">
      <c r="A3693" s="69"/>
      <c r="B3693" s="45"/>
      <c r="C3693" s="45"/>
      <c r="D3693" s="45"/>
      <c r="E3693" s="45"/>
      <c r="F3693" s="45"/>
      <c r="G3693" s="45"/>
      <c r="H3693" s="45"/>
      <c r="I3693" s="45"/>
    </row>
    <row r="3694" spans="1:9" x14ac:dyDescent="0.25">
      <c r="A3694" s="69"/>
      <c r="B3694" s="45"/>
      <c r="C3694" s="45"/>
      <c r="D3694" s="45"/>
      <c r="E3694" s="45"/>
      <c r="F3694" s="45"/>
      <c r="G3694" s="45"/>
      <c r="H3694" s="45"/>
      <c r="I3694" s="45"/>
    </row>
    <row r="3695" spans="1:9" x14ac:dyDescent="0.25">
      <c r="A3695" s="69"/>
      <c r="B3695" s="45"/>
      <c r="C3695" s="45"/>
      <c r="D3695" s="45"/>
      <c r="E3695" s="45"/>
      <c r="F3695" s="45"/>
      <c r="G3695" s="45"/>
      <c r="H3695" s="45"/>
      <c r="I3695" s="45"/>
    </row>
    <row r="3696" spans="1:9" x14ac:dyDescent="0.25">
      <c r="A3696" s="69"/>
      <c r="B3696" s="45"/>
      <c r="C3696" s="45"/>
      <c r="D3696" s="45"/>
      <c r="E3696" s="45"/>
      <c r="F3696" s="45"/>
      <c r="G3696" s="45"/>
      <c r="H3696" s="45"/>
      <c r="I3696" s="45"/>
    </row>
    <row r="3697" spans="1:9" x14ac:dyDescent="0.25">
      <c r="A3697" s="69"/>
      <c r="B3697" s="45"/>
      <c r="C3697" s="45"/>
      <c r="D3697" s="45"/>
      <c r="E3697" s="45"/>
      <c r="F3697" s="45"/>
      <c r="G3697" s="45"/>
      <c r="H3697" s="45"/>
      <c r="I3697" s="45"/>
    </row>
    <row r="3698" spans="1:9" x14ac:dyDescent="0.25">
      <c r="A3698" s="69"/>
      <c r="B3698" s="45"/>
      <c r="C3698" s="45"/>
      <c r="D3698" s="45"/>
      <c r="E3698" s="45"/>
      <c r="F3698" s="45"/>
      <c r="G3698" s="45"/>
      <c r="H3698" s="45"/>
      <c r="I3698" s="45"/>
    </row>
    <row r="3699" spans="1:9" x14ac:dyDescent="0.25">
      <c r="A3699" s="69"/>
      <c r="B3699" s="45"/>
      <c r="C3699" s="45"/>
      <c r="D3699" s="45"/>
      <c r="E3699" s="45"/>
      <c r="F3699" s="45"/>
      <c r="G3699" s="45"/>
      <c r="H3699" s="45"/>
      <c r="I3699" s="45"/>
    </row>
    <row r="3700" spans="1:9" x14ac:dyDescent="0.25">
      <c r="A3700" s="70"/>
      <c r="B3700" s="45"/>
      <c r="C3700" s="45"/>
      <c r="D3700" s="45"/>
      <c r="E3700" s="45"/>
      <c r="F3700" s="45"/>
      <c r="G3700" s="45"/>
      <c r="H3700" s="45"/>
      <c r="I3700" s="45"/>
    </row>
    <row r="3701" spans="1:9" x14ac:dyDescent="0.25">
      <c r="A3701" s="69"/>
      <c r="B3701" s="45"/>
      <c r="C3701" s="45"/>
      <c r="D3701" s="45"/>
      <c r="E3701" s="45"/>
      <c r="F3701" s="45"/>
      <c r="G3701" s="45"/>
      <c r="H3701" s="45"/>
      <c r="I3701" s="45"/>
    </row>
    <row r="3702" spans="1:9" x14ac:dyDescent="0.25">
      <c r="A3702" s="69"/>
      <c r="B3702" s="45"/>
      <c r="C3702" s="45"/>
      <c r="D3702" s="45"/>
      <c r="E3702" s="45"/>
      <c r="F3702" s="45"/>
      <c r="G3702" s="45"/>
      <c r="H3702" s="45"/>
      <c r="I3702" s="45"/>
    </row>
    <row r="3703" spans="1:9" x14ac:dyDescent="0.25">
      <c r="A3703" s="69"/>
      <c r="B3703" s="45"/>
      <c r="C3703" s="45"/>
      <c r="D3703" s="45"/>
      <c r="E3703" s="45"/>
      <c r="F3703" s="45"/>
      <c r="G3703" s="45"/>
      <c r="H3703" s="45"/>
      <c r="I3703" s="45"/>
    </row>
    <row r="3704" spans="1:9" x14ac:dyDescent="0.25">
      <c r="A3704" s="69"/>
      <c r="B3704" s="45"/>
      <c r="C3704" s="45"/>
      <c r="D3704" s="45"/>
      <c r="E3704" s="45"/>
      <c r="F3704" s="45"/>
      <c r="G3704" s="45"/>
      <c r="H3704" s="45"/>
      <c r="I3704" s="45"/>
    </row>
    <row r="3705" spans="1:9" x14ac:dyDescent="0.25">
      <c r="A3705" s="69"/>
      <c r="B3705" s="45"/>
      <c r="C3705" s="45"/>
      <c r="D3705" s="45"/>
      <c r="E3705" s="45"/>
      <c r="F3705" s="45"/>
      <c r="G3705" s="45"/>
      <c r="H3705" s="45"/>
      <c r="I3705" s="45"/>
    </row>
    <row r="3706" spans="1:9" x14ac:dyDescent="0.25">
      <c r="A3706" s="69"/>
      <c r="B3706" s="45"/>
      <c r="C3706" s="45"/>
      <c r="D3706" s="45"/>
      <c r="E3706" s="45"/>
      <c r="F3706" s="45"/>
      <c r="G3706" s="45"/>
      <c r="H3706" s="45"/>
      <c r="I3706" s="45"/>
    </row>
    <row r="3707" spans="1:9" x14ac:dyDescent="0.25">
      <c r="A3707" s="69"/>
      <c r="B3707" s="45"/>
      <c r="C3707" s="45"/>
      <c r="D3707" s="45"/>
      <c r="E3707" s="45"/>
      <c r="F3707" s="45"/>
      <c r="G3707" s="45"/>
      <c r="H3707" s="45"/>
      <c r="I3707" s="45"/>
    </row>
    <row r="3708" spans="1:9" x14ac:dyDescent="0.25">
      <c r="A3708" s="69"/>
      <c r="B3708" s="45"/>
      <c r="C3708" s="45"/>
      <c r="D3708" s="45"/>
      <c r="E3708" s="45"/>
      <c r="F3708" s="45"/>
      <c r="G3708" s="45"/>
      <c r="H3708" s="45"/>
      <c r="I3708" s="45"/>
    </row>
    <row r="3709" spans="1:9" x14ac:dyDescent="0.25">
      <c r="A3709" s="69"/>
      <c r="B3709" s="45"/>
      <c r="C3709" s="45"/>
      <c r="D3709" s="45"/>
      <c r="E3709" s="45"/>
      <c r="F3709" s="45"/>
      <c r="G3709" s="45"/>
      <c r="H3709" s="45"/>
      <c r="I3709" s="45"/>
    </row>
    <row r="3710" spans="1:9" x14ac:dyDescent="0.25">
      <c r="A3710" s="69"/>
      <c r="B3710" s="45"/>
      <c r="C3710" s="45"/>
      <c r="D3710" s="45"/>
      <c r="E3710" s="45"/>
      <c r="F3710" s="45"/>
      <c r="G3710" s="45"/>
      <c r="H3710" s="45"/>
      <c r="I3710" s="45"/>
    </row>
    <row r="3711" spans="1:9" x14ac:dyDescent="0.25">
      <c r="A3711" s="69"/>
      <c r="B3711" s="45"/>
      <c r="C3711" s="45"/>
      <c r="D3711" s="45"/>
      <c r="E3711" s="45"/>
      <c r="F3711" s="45"/>
      <c r="G3711" s="45"/>
      <c r="H3711" s="45"/>
      <c r="I3711" s="45"/>
    </row>
    <row r="3712" spans="1:9" x14ac:dyDescent="0.25">
      <c r="A3712" s="69"/>
      <c r="B3712" s="45"/>
      <c r="C3712" s="45"/>
      <c r="D3712" s="45"/>
      <c r="E3712" s="45"/>
      <c r="F3712" s="45"/>
      <c r="G3712" s="45"/>
      <c r="H3712" s="45"/>
      <c r="I3712" s="45"/>
    </row>
    <row r="3713" spans="1:9" x14ac:dyDescent="0.25">
      <c r="A3713" s="69"/>
      <c r="B3713" s="45"/>
      <c r="C3713" s="45"/>
      <c r="D3713" s="45"/>
      <c r="E3713" s="45"/>
      <c r="F3713" s="45"/>
      <c r="G3713" s="45"/>
      <c r="H3713" s="45"/>
      <c r="I3713" s="45"/>
    </row>
    <row r="3714" spans="1:9" x14ac:dyDescent="0.25">
      <c r="A3714" s="69"/>
      <c r="B3714" s="45"/>
      <c r="C3714" s="45"/>
      <c r="D3714" s="45"/>
      <c r="E3714" s="45"/>
      <c r="F3714" s="45"/>
      <c r="G3714" s="45"/>
      <c r="H3714" s="45"/>
      <c r="I3714" s="45"/>
    </row>
    <row r="3715" spans="1:9" x14ac:dyDescent="0.25">
      <c r="A3715" s="69"/>
      <c r="B3715" s="45"/>
      <c r="C3715" s="45"/>
      <c r="D3715" s="45"/>
      <c r="E3715" s="45"/>
      <c r="F3715" s="45"/>
      <c r="G3715" s="45"/>
      <c r="H3715" s="45"/>
      <c r="I3715" s="45"/>
    </row>
    <row r="3716" spans="1:9" x14ac:dyDescent="0.25">
      <c r="A3716" s="69"/>
      <c r="B3716" s="45"/>
      <c r="C3716" s="45"/>
      <c r="D3716" s="45"/>
      <c r="E3716" s="45"/>
      <c r="F3716" s="45"/>
      <c r="G3716" s="45"/>
      <c r="H3716" s="45"/>
      <c r="I3716" s="45"/>
    </row>
    <row r="3717" spans="1:9" x14ac:dyDescent="0.25">
      <c r="A3717" s="69"/>
      <c r="B3717" s="45"/>
      <c r="C3717" s="45"/>
      <c r="D3717" s="45"/>
      <c r="E3717" s="45"/>
      <c r="F3717" s="45"/>
      <c r="G3717" s="45"/>
      <c r="H3717" s="45"/>
      <c r="I3717" s="45"/>
    </row>
    <row r="3718" spans="1:9" x14ac:dyDescent="0.25">
      <c r="A3718" s="70"/>
      <c r="B3718" s="45"/>
      <c r="C3718" s="45"/>
      <c r="D3718" s="45"/>
      <c r="E3718" s="45"/>
      <c r="F3718" s="45"/>
      <c r="G3718" s="45"/>
      <c r="H3718" s="45"/>
      <c r="I3718" s="45"/>
    </row>
    <row r="3719" spans="1:9" x14ac:dyDescent="0.25">
      <c r="A3719" s="69"/>
      <c r="B3719" s="45"/>
      <c r="C3719" s="45"/>
      <c r="D3719" s="45"/>
      <c r="E3719" s="45"/>
      <c r="F3719" s="45"/>
      <c r="G3719" s="45"/>
      <c r="H3719" s="45"/>
      <c r="I3719" s="45"/>
    </row>
    <row r="3720" spans="1:9" x14ac:dyDescent="0.25">
      <c r="A3720" s="69"/>
      <c r="B3720" s="45"/>
      <c r="C3720" s="45"/>
      <c r="D3720" s="45"/>
      <c r="E3720" s="45"/>
      <c r="F3720" s="45"/>
      <c r="G3720" s="45"/>
      <c r="H3720" s="45"/>
      <c r="I3720" s="45"/>
    </row>
    <row r="3721" spans="1:9" x14ac:dyDescent="0.25">
      <c r="A3721" s="69"/>
      <c r="B3721" s="45"/>
      <c r="C3721" s="45"/>
      <c r="D3721" s="45"/>
      <c r="E3721" s="45"/>
      <c r="F3721" s="45"/>
      <c r="G3721" s="45"/>
      <c r="H3721" s="45"/>
      <c r="I3721" s="45"/>
    </row>
    <row r="3722" spans="1:9" x14ac:dyDescent="0.25">
      <c r="A3722" s="69"/>
      <c r="B3722" s="45"/>
      <c r="C3722" s="45"/>
      <c r="D3722" s="45"/>
      <c r="E3722" s="45"/>
      <c r="F3722" s="45"/>
      <c r="G3722" s="45"/>
      <c r="H3722" s="45"/>
      <c r="I3722" s="45"/>
    </row>
    <row r="3723" spans="1:9" x14ac:dyDescent="0.25">
      <c r="A3723" s="69"/>
      <c r="B3723" s="45"/>
      <c r="C3723" s="45"/>
      <c r="D3723" s="45"/>
      <c r="E3723" s="45"/>
      <c r="F3723" s="45"/>
      <c r="G3723" s="45"/>
      <c r="H3723" s="45"/>
      <c r="I3723" s="45"/>
    </row>
    <row r="3724" spans="1:9" x14ac:dyDescent="0.25">
      <c r="A3724" s="69"/>
      <c r="B3724" s="45"/>
      <c r="C3724" s="45"/>
      <c r="D3724" s="45"/>
      <c r="E3724" s="45"/>
      <c r="F3724" s="45"/>
      <c r="G3724" s="45"/>
      <c r="H3724" s="45"/>
      <c r="I3724" s="45"/>
    </row>
    <row r="3725" spans="1:9" x14ac:dyDescent="0.25">
      <c r="A3725" s="69"/>
      <c r="B3725" s="45"/>
      <c r="C3725" s="45"/>
      <c r="D3725" s="45"/>
      <c r="E3725" s="45"/>
      <c r="F3725" s="45"/>
      <c r="G3725" s="45"/>
      <c r="H3725" s="45"/>
      <c r="I3725" s="45"/>
    </row>
    <row r="3726" spans="1:9" x14ac:dyDescent="0.25">
      <c r="A3726" s="69"/>
      <c r="B3726" s="45"/>
      <c r="C3726" s="45"/>
      <c r="D3726" s="45"/>
      <c r="E3726" s="45"/>
      <c r="F3726" s="45"/>
      <c r="G3726" s="45"/>
      <c r="H3726" s="45"/>
      <c r="I3726" s="45"/>
    </row>
    <row r="3727" spans="1:9" x14ac:dyDescent="0.25">
      <c r="A3727" s="69"/>
      <c r="B3727" s="45"/>
      <c r="C3727" s="45"/>
      <c r="D3727" s="45"/>
      <c r="E3727" s="45"/>
      <c r="F3727" s="45"/>
      <c r="G3727" s="45"/>
      <c r="H3727" s="45"/>
      <c r="I3727" s="45"/>
    </row>
    <row r="3728" spans="1:9" x14ac:dyDescent="0.25">
      <c r="A3728" s="69"/>
      <c r="B3728" s="45"/>
      <c r="C3728" s="45"/>
      <c r="D3728" s="45"/>
      <c r="E3728" s="45"/>
      <c r="F3728" s="45"/>
      <c r="G3728" s="45"/>
      <c r="H3728" s="45"/>
      <c r="I3728" s="45"/>
    </row>
    <row r="3729" spans="1:9" x14ac:dyDescent="0.25">
      <c r="A3729" s="69"/>
      <c r="B3729" s="45"/>
      <c r="C3729" s="45"/>
      <c r="D3729" s="45"/>
      <c r="E3729" s="45"/>
      <c r="F3729" s="45"/>
      <c r="G3729" s="45"/>
      <c r="H3729" s="45"/>
      <c r="I3729" s="45"/>
    </row>
    <row r="3730" spans="1:9" x14ac:dyDescent="0.25">
      <c r="A3730" s="69"/>
      <c r="B3730" s="45"/>
      <c r="C3730" s="45"/>
      <c r="D3730" s="45"/>
      <c r="E3730" s="45"/>
      <c r="F3730" s="45"/>
      <c r="G3730" s="45"/>
      <c r="H3730" s="45"/>
      <c r="I3730" s="45"/>
    </row>
    <row r="3731" spans="1:9" x14ac:dyDescent="0.25">
      <c r="A3731" s="69"/>
      <c r="B3731" s="45"/>
      <c r="C3731" s="45"/>
      <c r="D3731" s="45"/>
      <c r="E3731" s="45"/>
      <c r="F3731" s="45"/>
      <c r="G3731" s="45"/>
      <c r="H3731" s="45"/>
      <c r="I3731" s="45"/>
    </row>
    <row r="3732" spans="1:9" x14ac:dyDescent="0.25">
      <c r="A3732" s="69"/>
      <c r="B3732" s="45"/>
      <c r="C3732" s="45"/>
      <c r="D3732" s="45"/>
      <c r="E3732" s="45"/>
      <c r="F3732" s="45"/>
      <c r="G3732" s="45"/>
      <c r="H3732" s="45"/>
      <c r="I3732" s="45"/>
    </row>
    <row r="3733" spans="1:9" x14ac:dyDescent="0.25">
      <c r="A3733" s="69"/>
      <c r="B3733" s="45"/>
      <c r="C3733" s="45"/>
      <c r="D3733" s="45"/>
      <c r="E3733" s="45"/>
      <c r="F3733" s="45"/>
      <c r="G3733" s="45"/>
      <c r="H3733" s="45"/>
      <c r="I3733" s="45"/>
    </row>
    <row r="3734" spans="1:9" x14ac:dyDescent="0.25">
      <c r="A3734" s="69"/>
      <c r="B3734" s="45"/>
      <c r="C3734" s="45"/>
      <c r="D3734" s="45"/>
      <c r="E3734" s="45"/>
      <c r="F3734" s="45"/>
      <c r="G3734" s="45"/>
      <c r="H3734" s="45"/>
      <c r="I3734" s="45"/>
    </row>
    <row r="3735" spans="1:9" x14ac:dyDescent="0.25">
      <c r="A3735" s="69"/>
      <c r="B3735" s="45"/>
      <c r="C3735" s="45"/>
      <c r="D3735" s="45"/>
      <c r="E3735" s="45"/>
      <c r="F3735" s="45"/>
      <c r="G3735" s="45"/>
      <c r="H3735" s="45"/>
      <c r="I3735" s="45"/>
    </row>
    <row r="3736" spans="1:9" x14ac:dyDescent="0.25">
      <c r="A3736" s="70"/>
      <c r="B3736" s="45"/>
      <c r="C3736" s="45"/>
      <c r="D3736" s="45"/>
      <c r="E3736" s="45"/>
      <c r="F3736" s="45"/>
      <c r="G3736" s="45"/>
      <c r="H3736" s="45"/>
      <c r="I3736" s="45"/>
    </row>
    <row r="3737" spans="1:9" x14ac:dyDescent="0.25">
      <c r="A3737" s="69"/>
      <c r="B3737" s="45"/>
      <c r="C3737" s="45"/>
      <c r="D3737" s="45"/>
      <c r="E3737" s="45"/>
      <c r="F3737" s="45"/>
      <c r="G3737" s="45"/>
      <c r="H3737" s="45"/>
      <c r="I3737" s="45"/>
    </row>
    <row r="3738" spans="1:9" x14ac:dyDescent="0.25">
      <c r="A3738" s="69"/>
      <c r="B3738" s="45"/>
      <c r="C3738" s="45"/>
      <c r="D3738" s="45"/>
      <c r="E3738" s="45"/>
      <c r="F3738" s="45"/>
      <c r="G3738" s="45"/>
      <c r="H3738" s="45"/>
      <c r="I3738" s="45"/>
    </row>
    <row r="3739" spans="1:9" x14ac:dyDescent="0.25">
      <c r="A3739" s="69"/>
      <c r="B3739" s="45"/>
      <c r="C3739" s="45"/>
      <c r="D3739" s="45"/>
      <c r="E3739" s="45"/>
      <c r="F3739" s="45"/>
      <c r="G3739" s="45"/>
      <c r="H3739" s="45"/>
      <c r="I3739" s="45"/>
    </row>
    <row r="3740" spans="1:9" x14ac:dyDescent="0.25">
      <c r="A3740" s="69"/>
      <c r="B3740" s="45"/>
      <c r="C3740" s="45"/>
      <c r="D3740" s="45"/>
      <c r="E3740" s="45"/>
      <c r="F3740" s="45"/>
      <c r="G3740" s="45"/>
      <c r="H3740" s="45"/>
      <c r="I3740" s="45"/>
    </row>
    <row r="3741" spans="1:9" x14ac:dyDescent="0.25">
      <c r="A3741" s="69"/>
      <c r="B3741" s="45"/>
      <c r="C3741" s="45"/>
      <c r="D3741" s="45"/>
      <c r="E3741" s="45"/>
      <c r="F3741" s="45"/>
      <c r="G3741" s="45"/>
      <c r="H3741" s="45"/>
      <c r="I3741" s="45"/>
    </row>
    <row r="3742" spans="1:9" x14ac:dyDescent="0.25">
      <c r="A3742" s="69"/>
      <c r="B3742" s="45"/>
      <c r="C3742" s="45"/>
      <c r="D3742" s="45"/>
      <c r="E3742" s="45"/>
      <c r="F3742" s="45"/>
      <c r="G3742" s="45"/>
      <c r="H3742" s="45"/>
      <c r="I3742" s="45"/>
    </row>
    <row r="3743" spans="1:9" x14ac:dyDescent="0.25">
      <c r="A3743" s="69"/>
      <c r="B3743" s="45"/>
      <c r="C3743" s="45"/>
      <c r="D3743" s="45"/>
      <c r="E3743" s="45"/>
      <c r="F3743" s="45"/>
      <c r="G3743" s="45"/>
      <c r="H3743" s="45"/>
      <c r="I3743" s="45"/>
    </row>
    <row r="3744" spans="1:9" x14ac:dyDescent="0.25">
      <c r="A3744" s="69"/>
      <c r="B3744" s="45"/>
      <c r="C3744" s="45"/>
      <c r="D3744" s="45"/>
      <c r="E3744" s="45"/>
      <c r="F3744" s="45"/>
      <c r="G3744" s="45"/>
      <c r="H3744" s="45"/>
      <c r="I3744" s="45"/>
    </row>
    <row r="3745" spans="1:9" x14ac:dyDescent="0.25">
      <c r="A3745" s="69"/>
      <c r="B3745" s="45"/>
      <c r="C3745" s="45"/>
      <c r="D3745" s="45"/>
      <c r="E3745" s="45"/>
      <c r="F3745" s="45"/>
      <c r="G3745" s="45"/>
      <c r="H3745" s="45"/>
      <c r="I3745" s="45"/>
    </row>
    <row r="3746" spans="1:9" x14ac:dyDescent="0.25">
      <c r="A3746" s="69"/>
      <c r="B3746" s="45"/>
      <c r="C3746" s="45"/>
      <c r="D3746" s="45"/>
      <c r="E3746" s="45"/>
      <c r="F3746" s="45"/>
      <c r="G3746" s="45"/>
      <c r="H3746" s="45"/>
      <c r="I3746" s="45"/>
    </row>
    <row r="3747" spans="1:9" x14ac:dyDescent="0.25">
      <c r="A3747" s="69"/>
      <c r="B3747" s="45"/>
      <c r="C3747" s="45"/>
      <c r="D3747" s="45"/>
      <c r="E3747" s="45"/>
      <c r="F3747" s="45"/>
      <c r="G3747" s="45"/>
      <c r="H3747" s="45"/>
      <c r="I3747" s="45"/>
    </row>
    <row r="3748" spans="1:9" x14ac:dyDescent="0.25">
      <c r="A3748" s="69"/>
      <c r="B3748" s="45"/>
      <c r="C3748" s="45"/>
      <c r="D3748" s="45"/>
      <c r="E3748" s="45"/>
      <c r="F3748" s="45"/>
      <c r="G3748" s="45"/>
      <c r="H3748" s="45"/>
      <c r="I3748" s="45"/>
    </row>
    <row r="3749" spans="1:9" x14ac:dyDescent="0.25">
      <c r="A3749" s="69"/>
      <c r="B3749" s="45"/>
      <c r="C3749" s="45"/>
      <c r="D3749" s="45"/>
      <c r="E3749" s="45"/>
      <c r="F3749" s="45"/>
      <c r="G3749" s="45"/>
      <c r="H3749" s="45"/>
      <c r="I3749" s="45"/>
    </row>
    <row r="3750" spans="1:9" x14ac:dyDescent="0.25">
      <c r="A3750" s="69"/>
      <c r="B3750" s="45"/>
      <c r="C3750" s="45"/>
      <c r="D3750" s="45"/>
      <c r="E3750" s="45"/>
      <c r="F3750" s="45"/>
      <c r="G3750" s="45"/>
      <c r="H3750" s="45"/>
      <c r="I3750" s="45"/>
    </row>
    <row r="3751" spans="1:9" x14ac:dyDescent="0.25">
      <c r="A3751" s="69"/>
      <c r="B3751" s="45"/>
      <c r="C3751" s="45"/>
      <c r="D3751" s="45"/>
      <c r="E3751" s="45"/>
      <c r="F3751" s="45"/>
      <c r="G3751" s="45"/>
      <c r="H3751" s="45"/>
      <c r="I3751" s="45"/>
    </row>
    <row r="3752" spans="1:9" x14ac:dyDescent="0.25">
      <c r="A3752" s="69"/>
      <c r="B3752" s="45"/>
      <c r="C3752" s="45"/>
      <c r="D3752" s="45"/>
      <c r="E3752" s="45"/>
      <c r="F3752" s="45"/>
      <c r="G3752" s="45"/>
      <c r="H3752" s="45"/>
      <c r="I3752" s="45"/>
    </row>
    <row r="3753" spans="1:9" x14ac:dyDescent="0.25">
      <c r="A3753" s="69"/>
      <c r="B3753" s="45"/>
      <c r="C3753" s="45"/>
      <c r="D3753" s="45"/>
      <c r="E3753" s="45"/>
      <c r="F3753" s="45"/>
      <c r="G3753" s="45"/>
      <c r="H3753" s="45"/>
      <c r="I3753" s="45"/>
    </row>
    <row r="3754" spans="1:9" x14ac:dyDescent="0.25">
      <c r="A3754" s="70"/>
      <c r="B3754" s="45"/>
      <c r="C3754" s="45"/>
      <c r="D3754" s="45"/>
      <c r="E3754" s="45"/>
      <c r="F3754" s="45"/>
      <c r="G3754" s="45"/>
      <c r="H3754" s="45"/>
      <c r="I3754" s="45"/>
    </row>
    <row r="3755" spans="1:9" x14ac:dyDescent="0.25">
      <c r="A3755" s="69"/>
      <c r="B3755" s="45"/>
      <c r="C3755" s="45"/>
      <c r="D3755" s="45"/>
      <c r="E3755" s="45"/>
      <c r="F3755" s="45"/>
      <c r="G3755" s="45"/>
      <c r="H3755" s="45"/>
      <c r="I3755" s="45"/>
    </row>
    <row r="3756" spans="1:9" x14ac:dyDescent="0.25">
      <c r="A3756" s="69"/>
      <c r="B3756" s="45"/>
      <c r="C3756" s="45"/>
      <c r="D3756" s="45"/>
      <c r="E3756" s="45"/>
      <c r="F3756" s="45"/>
      <c r="G3756" s="45"/>
      <c r="H3756" s="45"/>
      <c r="I3756" s="45"/>
    </row>
    <row r="3757" spans="1:9" x14ac:dyDescent="0.25">
      <c r="A3757" s="69"/>
      <c r="B3757" s="45"/>
      <c r="C3757" s="45"/>
      <c r="D3757" s="45"/>
      <c r="E3757" s="45"/>
      <c r="F3757" s="45"/>
      <c r="G3757" s="45"/>
      <c r="H3757" s="45"/>
      <c r="I3757" s="45"/>
    </row>
    <row r="3758" spans="1:9" x14ac:dyDescent="0.25">
      <c r="A3758" s="69"/>
      <c r="B3758" s="45"/>
      <c r="C3758" s="45"/>
      <c r="D3758" s="45"/>
      <c r="E3758" s="45"/>
      <c r="F3758" s="45"/>
      <c r="G3758" s="45"/>
      <c r="H3758" s="45"/>
      <c r="I3758" s="45"/>
    </row>
    <row r="3759" spans="1:9" x14ac:dyDescent="0.25">
      <c r="A3759" s="69"/>
      <c r="B3759" s="45"/>
      <c r="C3759" s="45"/>
      <c r="D3759" s="45"/>
      <c r="E3759" s="45"/>
      <c r="F3759" s="45"/>
      <c r="G3759" s="45"/>
      <c r="H3759" s="45"/>
      <c r="I3759" s="45"/>
    </row>
    <row r="3760" spans="1:9" x14ac:dyDescent="0.25">
      <c r="A3760" s="69"/>
      <c r="B3760" s="45"/>
      <c r="C3760" s="45"/>
      <c r="D3760" s="45"/>
      <c r="E3760" s="45"/>
      <c r="F3760" s="45"/>
      <c r="G3760" s="45"/>
      <c r="H3760" s="45"/>
      <c r="I3760" s="45"/>
    </row>
    <row r="3761" spans="1:9" x14ac:dyDescent="0.25">
      <c r="A3761" s="69"/>
      <c r="B3761" s="45"/>
      <c r="C3761" s="45"/>
      <c r="D3761" s="45"/>
      <c r="E3761" s="45"/>
      <c r="F3761" s="45"/>
      <c r="G3761" s="45"/>
      <c r="H3761" s="45"/>
      <c r="I3761" s="45"/>
    </row>
    <row r="3762" spans="1:9" x14ac:dyDescent="0.25">
      <c r="A3762" s="69"/>
      <c r="B3762" s="45"/>
      <c r="C3762" s="45"/>
      <c r="D3762" s="45"/>
      <c r="E3762" s="45"/>
      <c r="F3762" s="45"/>
      <c r="G3762" s="45"/>
      <c r="H3762" s="45"/>
      <c r="I3762" s="45"/>
    </row>
    <row r="3763" spans="1:9" x14ac:dyDescent="0.25">
      <c r="A3763" s="69"/>
      <c r="B3763" s="45"/>
      <c r="C3763" s="45"/>
      <c r="D3763" s="45"/>
      <c r="E3763" s="45"/>
      <c r="F3763" s="45"/>
      <c r="G3763" s="45"/>
      <c r="H3763" s="45"/>
      <c r="I3763" s="45"/>
    </row>
    <row r="3764" spans="1:9" x14ac:dyDescent="0.25">
      <c r="A3764" s="69"/>
      <c r="B3764" s="45"/>
      <c r="C3764" s="45"/>
      <c r="D3764" s="45"/>
      <c r="E3764" s="45"/>
      <c r="F3764" s="45"/>
      <c r="G3764" s="45"/>
      <c r="H3764" s="45"/>
      <c r="I3764" s="45"/>
    </row>
    <row r="3765" spans="1:9" x14ac:dyDescent="0.25">
      <c r="A3765" s="69"/>
      <c r="B3765" s="45"/>
      <c r="C3765" s="45"/>
      <c r="D3765" s="45"/>
      <c r="E3765" s="45"/>
      <c r="F3765" s="45"/>
      <c r="G3765" s="45"/>
      <c r="H3765" s="45"/>
      <c r="I3765" s="45"/>
    </row>
    <row r="3766" spans="1:9" x14ac:dyDescent="0.25">
      <c r="A3766" s="69"/>
      <c r="B3766" s="45"/>
      <c r="C3766" s="45"/>
      <c r="D3766" s="45"/>
      <c r="E3766" s="45"/>
      <c r="F3766" s="45"/>
      <c r="G3766" s="45"/>
      <c r="H3766" s="45"/>
      <c r="I3766" s="45"/>
    </row>
    <row r="3767" spans="1:9" x14ac:dyDescent="0.25">
      <c r="A3767" s="69"/>
      <c r="B3767" s="45"/>
      <c r="C3767" s="45"/>
      <c r="D3767" s="45"/>
      <c r="E3767" s="45"/>
      <c r="F3767" s="45"/>
      <c r="G3767" s="45"/>
      <c r="H3767" s="45"/>
      <c r="I3767" s="45"/>
    </row>
    <row r="3768" spans="1:9" x14ac:dyDescent="0.25">
      <c r="A3768" s="69"/>
      <c r="B3768" s="45"/>
      <c r="C3768" s="45"/>
      <c r="D3768" s="45"/>
      <c r="E3768" s="45"/>
      <c r="F3768" s="45"/>
      <c r="G3768" s="45"/>
      <c r="H3768" s="45"/>
      <c r="I3768" s="45"/>
    </row>
    <row r="3769" spans="1:9" x14ac:dyDescent="0.25">
      <c r="A3769" s="69"/>
      <c r="B3769" s="45"/>
      <c r="C3769" s="45"/>
      <c r="D3769" s="45"/>
      <c r="E3769" s="45"/>
      <c r="F3769" s="45"/>
      <c r="G3769" s="45"/>
      <c r="H3769" s="45"/>
      <c r="I3769" s="45"/>
    </row>
    <row r="3770" spans="1:9" x14ac:dyDescent="0.25">
      <c r="A3770" s="69"/>
      <c r="B3770" s="45"/>
      <c r="C3770" s="45"/>
      <c r="D3770" s="45"/>
      <c r="E3770" s="45"/>
      <c r="F3770" s="45"/>
      <c r="G3770" s="45"/>
      <c r="H3770" s="45"/>
      <c r="I3770" s="45"/>
    </row>
    <row r="3771" spans="1:9" x14ac:dyDescent="0.25">
      <c r="A3771" s="69"/>
      <c r="B3771" s="45"/>
      <c r="C3771" s="45"/>
      <c r="D3771" s="45"/>
      <c r="E3771" s="45"/>
      <c r="F3771" s="45"/>
      <c r="G3771" s="45"/>
      <c r="H3771" s="45"/>
      <c r="I3771" s="45"/>
    </row>
    <row r="3772" spans="1:9" x14ac:dyDescent="0.25">
      <c r="A3772" s="70"/>
      <c r="B3772" s="45"/>
      <c r="C3772" s="45"/>
      <c r="D3772" s="45"/>
      <c r="E3772" s="45"/>
      <c r="F3772" s="45"/>
      <c r="G3772" s="45"/>
      <c r="H3772" s="45"/>
      <c r="I3772" s="45"/>
    </row>
    <row r="3773" spans="1:9" x14ac:dyDescent="0.25">
      <c r="A3773" s="69"/>
      <c r="B3773" s="45"/>
      <c r="C3773" s="45"/>
      <c r="D3773" s="45"/>
      <c r="E3773" s="45"/>
      <c r="F3773" s="45"/>
      <c r="G3773" s="45"/>
      <c r="H3773" s="45"/>
      <c r="I3773" s="45"/>
    </row>
    <row r="3774" spans="1:9" x14ac:dyDescent="0.25">
      <c r="A3774" s="69"/>
      <c r="B3774" s="45"/>
      <c r="C3774" s="45"/>
      <c r="D3774" s="45"/>
      <c r="E3774" s="45"/>
      <c r="F3774" s="45"/>
      <c r="G3774" s="45"/>
      <c r="H3774" s="45"/>
      <c r="I3774" s="45"/>
    </row>
    <row r="3775" spans="1:9" x14ac:dyDescent="0.25">
      <c r="A3775" s="69"/>
      <c r="B3775" s="45"/>
      <c r="C3775" s="45"/>
      <c r="D3775" s="45"/>
      <c r="E3775" s="45"/>
      <c r="F3775" s="45"/>
      <c r="G3775" s="45"/>
      <c r="H3775" s="45"/>
      <c r="I3775" s="45"/>
    </row>
    <row r="3776" spans="1:9" x14ac:dyDescent="0.25">
      <c r="A3776" s="69"/>
      <c r="B3776" s="45"/>
      <c r="C3776" s="45"/>
      <c r="D3776" s="45"/>
      <c r="E3776" s="45"/>
      <c r="F3776" s="45"/>
      <c r="G3776" s="45"/>
      <c r="H3776" s="45"/>
      <c r="I3776" s="45"/>
    </row>
    <row r="3777" spans="1:9" x14ac:dyDescent="0.25">
      <c r="A3777" s="69"/>
      <c r="B3777" s="45"/>
      <c r="C3777" s="45"/>
      <c r="D3777" s="45"/>
      <c r="E3777" s="45"/>
      <c r="F3777" s="45"/>
      <c r="G3777" s="45"/>
      <c r="H3777" s="45"/>
      <c r="I3777" s="45"/>
    </row>
    <row r="3778" spans="1:9" x14ac:dyDescent="0.25">
      <c r="A3778" s="69"/>
      <c r="B3778" s="45"/>
      <c r="C3778" s="45"/>
      <c r="D3778" s="45"/>
      <c r="E3778" s="45"/>
      <c r="F3778" s="45"/>
      <c r="G3778" s="45"/>
      <c r="H3778" s="45"/>
      <c r="I3778" s="45"/>
    </row>
    <row r="3779" spans="1:9" x14ac:dyDescent="0.25">
      <c r="A3779" s="69"/>
      <c r="B3779" s="45"/>
      <c r="C3779" s="45"/>
      <c r="D3779" s="45"/>
      <c r="E3779" s="45"/>
      <c r="F3779" s="45"/>
      <c r="G3779" s="45"/>
      <c r="H3779" s="45"/>
      <c r="I3779" s="45"/>
    </row>
    <row r="3780" spans="1:9" x14ac:dyDescent="0.25">
      <c r="A3780" s="69"/>
      <c r="B3780" s="45"/>
      <c r="C3780" s="45"/>
      <c r="D3780" s="45"/>
      <c r="E3780" s="45"/>
      <c r="F3780" s="45"/>
      <c r="G3780" s="45"/>
      <c r="H3780" s="45"/>
      <c r="I3780" s="45"/>
    </row>
    <row r="3781" spans="1:9" x14ac:dyDescent="0.25">
      <c r="A3781" s="69"/>
      <c r="B3781" s="45"/>
      <c r="C3781" s="45"/>
      <c r="D3781" s="45"/>
      <c r="E3781" s="45"/>
      <c r="F3781" s="45"/>
      <c r="G3781" s="45"/>
      <c r="H3781" s="45"/>
      <c r="I3781" s="45"/>
    </row>
    <row r="3782" spans="1:9" x14ac:dyDescent="0.25">
      <c r="A3782" s="69"/>
      <c r="B3782" s="45"/>
      <c r="C3782" s="45"/>
      <c r="D3782" s="45"/>
      <c r="E3782" s="45"/>
      <c r="F3782" s="45"/>
      <c r="G3782" s="45"/>
      <c r="H3782" s="45"/>
      <c r="I3782" s="45"/>
    </row>
    <row r="3783" spans="1:9" x14ac:dyDescent="0.25">
      <c r="A3783" s="69"/>
      <c r="B3783" s="45"/>
      <c r="C3783" s="45"/>
      <c r="D3783" s="45"/>
      <c r="E3783" s="45"/>
      <c r="F3783" s="45"/>
      <c r="G3783" s="45"/>
      <c r="H3783" s="45"/>
      <c r="I3783" s="45"/>
    </row>
    <row r="3784" spans="1:9" x14ac:dyDescent="0.25">
      <c r="A3784" s="69"/>
      <c r="B3784" s="45"/>
      <c r="C3784" s="45"/>
      <c r="D3784" s="45"/>
      <c r="E3784" s="45"/>
      <c r="F3784" s="45"/>
      <c r="G3784" s="45"/>
      <c r="H3784" s="45"/>
      <c r="I3784" s="45"/>
    </row>
    <row r="3785" spans="1:9" x14ac:dyDescent="0.25">
      <c r="A3785" s="69"/>
      <c r="B3785" s="45"/>
      <c r="C3785" s="45"/>
      <c r="D3785" s="45"/>
      <c r="E3785" s="45"/>
      <c r="F3785" s="45"/>
      <c r="G3785" s="45"/>
      <c r="H3785" s="45"/>
      <c r="I3785" s="45"/>
    </row>
    <row r="3786" spans="1:9" x14ac:dyDescent="0.25">
      <c r="A3786" s="69"/>
      <c r="B3786" s="45"/>
      <c r="C3786" s="45"/>
      <c r="D3786" s="45"/>
      <c r="E3786" s="45"/>
      <c r="F3786" s="45"/>
      <c r="G3786" s="45"/>
      <c r="H3786" s="45"/>
      <c r="I3786" s="45"/>
    </row>
    <row r="3787" spans="1:9" x14ac:dyDescent="0.25">
      <c r="A3787" s="69"/>
      <c r="B3787" s="45"/>
      <c r="C3787" s="45"/>
      <c r="D3787" s="45"/>
      <c r="E3787" s="45"/>
      <c r="F3787" s="45"/>
      <c r="G3787" s="45"/>
      <c r="H3787" s="45"/>
      <c r="I3787" s="45"/>
    </row>
    <row r="3788" spans="1:9" x14ac:dyDescent="0.25">
      <c r="A3788" s="69"/>
      <c r="B3788" s="45"/>
      <c r="C3788" s="45"/>
      <c r="D3788" s="45"/>
      <c r="E3788" s="45"/>
      <c r="F3788" s="45"/>
      <c r="G3788" s="45"/>
      <c r="H3788" s="45"/>
      <c r="I3788" s="45"/>
    </row>
    <row r="3789" spans="1:9" x14ac:dyDescent="0.25">
      <c r="A3789" s="69"/>
      <c r="B3789" s="45"/>
      <c r="C3789" s="45"/>
      <c r="D3789" s="45"/>
      <c r="E3789" s="45"/>
      <c r="F3789" s="45"/>
      <c r="G3789" s="45"/>
      <c r="H3789" s="45"/>
      <c r="I3789" s="45"/>
    </row>
    <row r="3790" spans="1:9" x14ac:dyDescent="0.25">
      <c r="A3790" s="70"/>
      <c r="B3790" s="45"/>
      <c r="C3790" s="45"/>
      <c r="D3790" s="45"/>
      <c r="E3790" s="45"/>
      <c r="F3790" s="45"/>
      <c r="G3790" s="45"/>
      <c r="H3790" s="45"/>
      <c r="I3790" s="45"/>
    </row>
    <row r="3791" spans="1:9" x14ac:dyDescent="0.25">
      <c r="A3791" s="69"/>
      <c r="B3791" s="45"/>
      <c r="C3791" s="45"/>
      <c r="D3791" s="45"/>
      <c r="E3791" s="45"/>
      <c r="F3791" s="45"/>
      <c r="G3791" s="45"/>
      <c r="H3791" s="45"/>
      <c r="I3791" s="45"/>
    </row>
    <row r="3792" spans="1:9" x14ac:dyDescent="0.25">
      <c r="A3792" s="69"/>
      <c r="B3792" s="45"/>
      <c r="C3792" s="45"/>
      <c r="D3792" s="45"/>
      <c r="E3792" s="45"/>
      <c r="F3792" s="45"/>
      <c r="G3792" s="45"/>
      <c r="H3792" s="45"/>
      <c r="I3792" s="45"/>
    </row>
    <row r="3793" spans="1:9" x14ac:dyDescent="0.25">
      <c r="A3793" s="69"/>
      <c r="B3793" s="45"/>
      <c r="C3793" s="45"/>
      <c r="D3793" s="45"/>
      <c r="E3793" s="45"/>
      <c r="F3793" s="45"/>
      <c r="G3793" s="45"/>
      <c r="H3793" s="45"/>
      <c r="I3793" s="45"/>
    </row>
    <row r="3794" spans="1:9" x14ac:dyDescent="0.25">
      <c r="A3794" s="69"/>
      <c r="B3794" s="45"/>
      <c r="C3794" s="45"/>
      <c r="D3794" s="45"/>
      <c r="E3794" s="45"/>
      <c r="F3794" s="45"/>
      <c r="G3794" s="45"/>
      <c r="H3794" s="45"/>
      <c r="I3794" s="45"/>
    </row>
    <row r="3795" spans="1:9" x14ac:dyDescent="0.25">
      <c r="A3795" s="69"/>
      <c r="B3795" s="45"/>
      <c r="C3795" s="45"/>
      <c r="D3795" s="45"/>
      <c r="E3795" s="45"/>
      <c r="F3795" s="45"/>
      <c r="G3795" s="45"/>
      <c r="H3795" s="45"/>
      <c r="I3795" s="45"/>
    </row>
    <row r="3796" spans="1:9" x14ac:dyDescent="0.25">
      <c r="A3796" s="69"/>
      <c r="B3796" s="45"/>
      <c r="C3796" s="45"/>
      <c r="D3796" s="45"/>
      <c r="E3796" s="45"/>
      <c r="F3796" s="45"/>
      <c r="G3796" s="45"/>
      <c r="H3796" s="45"/>
      <c r="I3796" s="45"/>
    </row>
    <row r="3797" spans="1:9" x14ac:dyDescent="0.25">
      <c r="A3797" s="69"/>
      <c r="B3797" s="45"/>
      <c r="C3797" s="45"/>
      <c r="D3797" s="45"/>
      <c r="E3797" s="45"/>
      <c r="F3797" s="45"/>
      <c r="G3797" s="45"/>
      <c r="H3797" s="45"/>
      <c r="I3797" s="45"/>
    </row>
    <row r="3798" spans="1:9" x14ac:dyDescent="0.25">
      <c r="A3798" s="69"/>
      <c r="B3798" s="45"/>
      <c r="C3798" s="45"/>
      <c r="D3798" s="45"/>
      <c r="E3798" s="45"/>
      <c r="F3798" s="45"/>
      <c r="G3798" s="45"/>
      <c r="H3798" s="45"/>
      <c r="I3798" s="45"/>
    </row>
    <row r="3799" spans="1:9" x14ac:dyDescent="0.25">
      <c r="A3799" s="69"/>
      <c r="B3799" s="45"/>
      <c r="C3799" s="45"/>
      <c r="D3799" s="45"/>
      <c r="E3799" s="45"/>
      <c r="F3799" s="45"/>
      <c r="G3799" s="45"/>
      <c r="H3799" s="45"/>
      <c r="I3799" s="45"/>
    </row>
    <row r="3800" spans="1:9" x14ac:dyDescent="0.25">
      <c r="A3800" s="69"/>
      <c r="B3800" s="45"/>
      <c r="C3800" s="45"/>
      <c r="D3800" s="45"/>
      <c r="E3800" s="45"/>
      <c r="F3800" s="45"/>
      <c r="G3800" s="45"/>
      <c r="H3800" s="45"/>
      <c r="I3800" s="45"/>
    </row>
    <row r="3801" spans="1:9" x14ac:dyDescent="0.25">
      <c r="A3801" s="69"/>
      <c r="B3801" s="45"/>
      <c r="C3801" s="45"/>
      <c r="D3801" s="45"/>
      <c r="E3801" s="45"/>
      <c r="F3801" s="45"/>
      <c r="G3801" s="45"/>
      <c r="H3801" s="45"/>
      <c r="I3801" s="45"/>
    </row>
    <row r="3802" spans="1:9" x14ac:dyDescent="0.25">
      <c r="A3802" s="69"/>
      <c r="B3802" s="45"/>
      <c r="C3802" s="45"/>
      <c r="D3802" s="45"/>
      <c r="E3802" s="45"/>
      <c r="F3802" s="45"/>
      <c r="G3802" s="45"/>
      <c r="H3802" s="45"/>
      <c r="I3802" s="45"/>
    </row>
    <row r="3803" spans="1:9" x14ac:dyDescent="0.25">
      <c r="A3803" s="69"/>
      <c r="B3803" s="45"/>
      <c r="C3803" s="45"/>
      <c r="D3803" s="45"/>
      <c r="E3803" s="45"/>
      <c r="F3803" s="45"/>
      <c r="G3803" s="45"/>
      <c r="H3803" s="45"/>
      <c r="I3803" s="45"/>
    </row>
    <row r="3804" spans="1:9" x14ac:dyDescent="0.25">
      <c r="A3804" s="69"/>
      <c r="B3804" s="45"/>
      <c r="C3804" s="45"/>
      <c r="D3804" s="45"/>
      <c r="E3804" s="45"/>
      <c r="F3804" s="45"/>
      <c r="G3804" s="45"/>
      <c r="H3804" s="45"/>
      <c r="I3804" s="45"/>
    </row>
    <row r="3805" spans="1:9" x14ac:dyDescent="0.25">
      <c r="A3805" s="69"/>
      <c r="B3805" s="45"/>
      <c r="C3805" s="45"/>
      <c r="D3805" s="45"/>
      <c r="E3805" s="45"/>
      <c r="F3805" s="45"/>
      <c r="G3805" s="45"/>
      <c r="H3805" s="45"/>
      <c r="I3805" s="45"/>
    </row>
    <row r="3806" spans="1:9" x14ac:dyDescent="0.25">
      <c r="A3806" s="69"/>
      <c r="B3806" s="45"/>
      <c r="C3806" s="45"/>
      <c r="D3806" s="45"/>
      <c r="E3806" s="45"/>
      <c r="F3806" s="45"/>
      <c r="G3806" s="45"/>
      <c r="H3806" s="45"/>
      <c r="I3806" s="45"/>
    </row>
    <row r="3807" spans="1:9" x14ac:dyDescent="0.25">
      <c r="A3807" s="69"/>
      <c r="B3807" s="45"/>
      <c r="C3807" s="45"/>
      <c r="D3807" s="45"/>
      <c r="E3807" s="45"/>
      <c r="F3807" s="45"/>
      <c r="G3807" s="45"/>
      <c r="H3807" s="45"/>
      <c r="I3807" s="45"/>
    </row>
    <row r="3808" spans="1:9" x14ac:dyDescent="0.25">
      <c r="A3808" s="70"/>
      <c r="B3808" s="45"/>
      <c r="C3808" s="45"/>
      <c r="D3808" s="45"/>
      <c r="E3808" s="45"/>
      <c r="F3808" s="45"/>
      <c r="G3808" s="45"/>
      <c r="H3808" s="45"/>
      <c r="I3808" s="45"/>
    </row>
    <row r="3809" spans="1:9" x14ac:dyDescent="0.25">
      <c r="A3809" s="69"/>
      <c r="B3809" s="45"/>
      <c r="C3809" s="45"/>
      <c r="D3809" s="45"/>
      <c r="E3809" s="45"/>
      <c r="F3809" s="45"/>
      <c r="G3809" s="45"/>
      <c r="H3809" s="45"/>
      <c r="I3809" s="45"/>
    </row>
    <row r="3810" spans="1:9" x14ac:dyDescent="0.25">
      <c r="A3810" s="69"/>
      <c r="B3810" s="45"/>
      <c r="C3810" s="45"/>
      <c r="D3810" s="45"/>
      <c r="E3810" s="45"/>
      <c r="F3810" s="45"/>
      <c r="G3810" s="45"/>
      <c r="H3810" s="45"/>
      <c r="I3810" s="45"/>
    </row>
    <row r="3811" spans="1:9" x14ac:dyDescent="0.25">
      <c r="A3811" s="69"/>
      <c r="B3811" s="45"/>
      <c r="C3811" s="45"/>
      <c r="D3811" s="45"/>
      <c r="E3811" s="45"/>
      <c r="F3811" s="45"/>
      <c r="G3811" s="45"/>
      <c r="H3811" s="45"/>
      <c r="I3811" s="45"/>
    </row>
    <row r="3812" spans="1:9" x14ac:dyDescent="0.25">
      <c r="A3812" s="69"/>
      <c r="B3812" s="45"/>
      <c r="C3812" s="45"/>
      <c r="D3812" s="45"/>
      <c r="E3812" s="45"/>
      <c r="F3812" s="45"/>
      <c r="G3812" s="45"/>
      <c r="H3812" s="45"/>
      <c r="I3812" s="45"/>
    </row>
    <row r="3813" spans="1:9" x14ac:dyDescent="0.25">
      <c r="A3813" s="69"/>
      <c r="B3813" s="45"/>
      <c r="C3813" s="45"/>
      <c r="D3813" s="45"/>
      <c r="E3813" s="45"/>
      <c r="F3813" s="45"/>
      <c r="G3813" s="45"/>
      <c r="H3813" s="45"/>
      <c r="I3813" s="45"/>
    </row>
    <row r="3814" spans="1:9" x14ac:dyDescent="0.25">
      <c r="A3814" s="69"/>
      <c r="B3814" s="45"/>
      <c r="C3814" s="45"/>
      <c r="D3814" s="45"/>
      <c r="E3814" s="45"/>
      <c r="F3814" s="45"/>
      <c r="G3814" s="45"/>
      <c r="H3814" s="45"/>
      <c r="I3814" s="45"/>
    </row>
    <row r="3815" spans="1:9" x14ac:dyDescent="0.25">
      <c r="A3815" s="69"/>
      <c r="B3815" s="45"/>
      <c r="C3815" s="45"/>
      <c r="D3815" s="45"/>
      <c r="E3815" s="45"/>
      <c r="F3815" s="45"/>
      <c r="G3815" s="45"/>
      <c r="H3815" s="45"/>
      <c r="I3815" s="45"/>
    </row>
    <row r="3816" spans="1:9" x14ac:dyDescent="0.25">
      <c r="A3816" s="69"/>
      <c r="B3816" s="45"/>
      <c r="C3816" s="45"/>
      <c r="D3816" s="45"/>
      <c r="E3816" s="45"/>
      <c r="F3816" s="45"/>
      <c r="G3816" s="45"/>
      <c r="H3816" s="45"/>
      <c r="I3816" s="45"/>
    </row>
    <row r="3817" spans="1:9" x14ac:dyDescent="0.25">
      <c r="A3817" s="69"/>
      <c r="B3817" s="45"/>
      <c r="C3817" s="45"/>
      <c r="D3817" s="45"/>
      <c r="E3817" s="45"/>
      <c r="F3817" s="45"/>
      <c r="G3817" s="45"/>
      <c r="H3817" s="45"/>
      <c r="I3817" s="45"/>
    </row>
    <row r="3818" spans="1:9" x14ac:dyDescent="0.25">
      <c r="A3818" s="69"/>
      <c r="B3818" s="45"/>
      <c r="C3818" s="45"/>
      <c r="D3818" s="45"/>
      <c r="E3818" s="45"/>
      <c r="F3818" s="45"/>
      <c r="G3818" s="45"/>
      <c r="H3818" s="45"/>
      <c r="I3818" s="45"/>
    </row>
    <row r="3819" spans="1:9" x14ac:dyDescent="0.25">
      <c r="A3819" s="69"/>
      <c r="B3819" s="45"/>
      <c r="C3819" s="45"/>
      <c r="D3819" s="45"/>
      <c r="E3819" s="45"/>
      <c r="F3819" s="45"/>
      <c r="G3819" s="45"/>
      <c r="H3819" s="45"/>
      <c r="I3819" s="45"/>
    </row>
    <row r="3820" spans="1:9" x14ac:dyDescent="0.25">
      <c r="A3820" s="69"/>
      <c r="B3820" s="45"/>
      <c r="C3820" s="45"/>
      <c r="D3820" s="45"/>
      <c r="E3820" s="45"/>
      <c r="F3820" s="45"/>
      <c r="G3820" s="45"/>
      <c r="H3820" s="45"/>
      <c r="I3820" s="45"/>
    </row>
    <row r="3821" spans="1:9" x14ac:dyDescent="0.25">
      <c r="A3821" s="69"/>
      <c r="B3821" s="45"/>
      <c r="C3821" s="45"/>
      <c r="D3821" s="45"/>
      <c r="E3821" s="45"/>
      <c r="F3821" s="45"/>
      <c r="G3821" s="45"/>
      <c r="H3821" s="45"/>
      <c r="I3821" s="45"/>
    </row>
    <row r="3822" spans="1:9" x14ac:dyDescent="0.25">
      <c r="A3822" s="69"/>
      <c r="B3822" s="45"/>
      <c r="C3822" s="45"/>
      <c r="D3822" s="45"/>
      <c r="E3822" s="45"/>
      <c r="F3822" s="45"/>
      <c r="G3822" s="45"/>
      <c r="H3822" s="45"/>
      <c r="I3822" s="45"/>
    </row>
    <row r="3823" spans="1:9" x14ac:dyDescent="0.25">
      <c r="A3823" s="69"/>
      <c r="B3823" s="45"/>
      <c r="C3823" s="45"/>
      <c r="D3823" s="45"/>
      <c r="E3823" s="45"/>
      <c r="F3823" s="45"/>
      <c r="G3823" s="45"/>
      <c r="H3823" s="45"/>
      <c r="I3823" s="45"/>
    </row>
    <row r="3824" spans="1:9" x14ac:dyDescent="0.25">
      <c r="A3824" s="69"/>
      <c r="B3824" s="45"/>
      <c r="C3824" s="45"/>
      <c r="D3824" s="45"/>
      <c r="E3824" s="45"/>
      <c r="F3824" s="45"/>
      <c r="G3824" s="45"/>
      <c r="H3824" s="45"/>
      <c r="I3824" s="45"/>
    </row>
    <row r="3825" spans="1:9" x14ac:dyDescent="0.25">
      <c r="A3825" s="69"/>
      <c r="B3825" s="45"/>
      <c r="C3825" s="45"/>
      <c r="D3825" s="45"/>
      <c r="E3825" s="45"/>
      <c r="F3825" s="45"/>
      <c r="G3825" s="45"/>
      <c r="H3825" s="45"/>
      <c r="I3825" s="45"/>
    </row>
    <row r="3826" spans="1:9" x14ac:dyDescent="0.25">
      <c r="A3826" s="70"/>
      <c r="B3826" s="45"/>
      <c r="C3826" s="45"/>
      <c r="D3826" s="45"/>
      <c r="E3826" s="45"/>
      <c r="F3826" s="45"/>
      <c r="G3826" s="45"/>
      <c r="H3826" s="45"/>
      <c r="I3826" s="45"/>
    </row>
    <row r="3827" spans="1:9" x14ac:dyDescent="0.25">
      <c r="A3827" s="69"/>
      <c r="B3827" s="45"/>
      <c r="C3827" s="45"/>
      <c r="D3827" s="45"/>
      <c r="E3827" s="45"/>
      <c r="F3827" s="45"/>
      <c r="G3827" s="45"/>
      <c r="H3827" s="45"/>
      <c r="I3827" s="45"/>
    </row>
    <row r="3828" spans="1:9" x14ac:dyDescent="0.25">
      <c r="A3828" s="69"/>
      <c r="B3828" s="45"/>
      <c r="C3828" s="45"/>
      <c r="D3828" s="45"/>
      <c r="E3828" s="45"/>
      <c r="F3828" s="45"/>
      <c r="G3828" s="45"/>
      <c r="H3828" s="45"/>
      <c r="I3828" s="45"/>
    </row>
    <row r="3829" spans="1:9" x14ac:dyDescent="0.25">
      <c r="A3829" s="69"/>
      <c r="B3829" s="45"/>
      <c r="C3829" s="45"/>
      <c r="D3829" s="45"/>
      <c r="E3829" s="45"/>
      <c r="F3829" s="45"/>
      <c r="G3829" s="45"/>
      <c r="H3829" s="45"/>
      <c r="I3829" s="45"/>
    </row>
    <row r="3830" spans="1:9" x14ac:dyDescent="0.25">
      <c r="A3830" s="69"/>
      <c r="B3830" s="45"/>
      <c r="C3830" s="45"/>
      <c r="D3830" s="45"/>
      <c r="E3830" s="45"/>
      <c r="F3830" s="45"/>
      <c r="G3830" s="45"/>
      <c r="H3830" s="45"/>
      <c r="I3830" s="45"/>
    </row>
    <row r="3831" spans="1:9" x14ac:dyDescent="0.25">
      <c r="A3831" s="69"/>
      <c r="B3831" s="45"/>
      <c r="C3831" s="45"/>
      <c r="D3831" s="45"/>
      <c r="E3831" s="45"/>
      <c r="F3831" s="45"/>
      <c r="G3831" s="45"/>
      <c r="H3831" s="45"/>
      <c r="I3831" s="45"/>
    </row>
    <row r="3832" spans="1:9" x14ac:dyDescent="0.25">
      <c r="A3832" s="69"/>
      <c r="B3832" s="45"/>
      <c r="C3832" s="45"/>
      <c r="D3832" s="45"/>
      <c r="E3832" s="45"/>
      <c r="F3832" s="45"/>
      <c r="G3832" s="45"/>
      <c r="H3832" s="45"/>
      <c r="I3832" s="45"/>
    </row>
    <row r="3833" spans="1:9" x14ac:dyDescent="0.25">
      <c r="A3833" s="69"/>
      <c r="B3833" s="45"/>
      <c r="C3833" s="45"/>
      <c r="D3833" s="45"/>
      <c r="E3833" s="45"/>
      <c r="F3833" s="45"/>
      <c r="G3833" s="45"/>
      <c r="H3833" s="45"/>
      <c r="I3833" s="45"/>
    </row>
    <row r="3834" spans="1:9" x14ac:dyDescent="0.25">
      <c r="A3834" s="69"/>
      <c r="B3834" s="45"/>
      <c r="C3834" s="45"/>
      <c r="D3834" s="45"/>
      <c r="E3834" s="45"/>
      <c r="F3834" s="45"/>
      <c r="G3834" s="45"/>
      <c r="H3834" s="45"/>
      <c r="I3834" s="45"/>
    </row>
    <row r="3835" spans="1:9" x14ac:dyDescent="0.25">
      <c r="A3835" s="69"/>
      <c r="B3835" s="45"/>
      <c r="C3835" s="45"/>
      <c r="D3835" s="45"/>
      <c r="E3835" s="45"/>
      <c r="F3835" s="45"/>
      <c r="G3835" s="45"/>
      <c r="H3835" s="45"/>
      <c r="I3835" s="45"/>
    </row>
    <row r="3836" spans="1:9" x14ac:dyDescent="0.25">
      <c r="A3836" s="69"/>
      <c r="B3836" s="45"/>
      <c r="C3836" s="45"/>
      <c r="D3836" s="45"/>
      <c r="E3836" s="45"/>
      <c r="F3836" s="45"/>
      <c r="G3836" s="45"/>
      <c r="H3836" s="45"/>
      <c r="I3836" s="45"/>
    </row>
    <row r="3837" spans="1:9" x14ac:dyDescent="0.25">
      <c r="A3837" s="69"/>
      <c r="B3837" s="45"/>
      <c r="C3837" s="45"/>
      <c r="D3837" s="45"/>
      <c r="E3837" s="45"/>
      <c r="F3837" s="45"/>
      <c r="G3837" s="45"/>
      <c r="H3837" s="45"/>
      <c r="I3837" s="45"/>
    </row>
    <row r="3838" spans="1:9" x14ac:dyDescent="0.25">
      <c r="A3838" s="69"/>
      <c r="B3838" s="45"/>
      <c r="C3838" s="45"/>
      <c r="D3838" s="45"/>
      <c r="E3838" s="45"/>
      <c r="F3838" s="45"/>
      <c r="G3838" s="45"/>
      <c r="H3838" s="45"/>
      <c r="I3838" s="45"/>
    </row>
    <row r="3839" spans="1:9" x14ac:dyDescent="0.25">
      <c r="A3839" s="69"/>
      <c r="B3839" s="45"/>
      <c r="C3839" s="45"/>
      <c r="D3839" s="45"/>
      <c r="E3839" s="45"/>
      <c r="F3839" s="45"/>
      <c r="G3839" s="45"/>
      <c r="H3839" s="45"/>
      <c r="I3839" s="45"/>
    </row>
    <row r="3840" spans="1:9" x14ac:dyDescent="0.25">
      <c r="A3840" s="69"/>
      <c r="B3840" s="45"/>
      <c r="C3840" s="45"/>
      <c r="D3840" s="45"/>
      <c r="E3840" s="45"/>
      <c r="F3840" s="45"/>
      <c r="G3840" s="45"/>
      <c r="H3840" s="45"/>
      <c r="I3840" s="45"/>
    </row>
    <row r="3841" spans="1:9" x14ac:dyDescent="0.25">
      <c r="A3841" s="69"/>
      <c r="B3841" s="45"/>
      <c r="C3841" s="45"/>
      <c r="D3841" s="45"/>
      <c r="E3841" s="45"/>
      <c r="F3841" s="45"/>
      <c r="G3841" s="45"/>
      <c r="H3841" s="45"/>
      <c r="I3841" s="45"/>
    </row>
    <row r="3842" spans="1:9" x14ac:dyDescent="0.25">
      <c r="A3842" s="69"/>
      <c r="B3842" s="45"/>
      <c r="C3842" s="45"/>
      <c r="D3842" s="45"/>
      <c r="E3842" s="45"/>
      <c r="F3842" s="45"/>
      <c r="G3842" s="45"/>
      <c r="H3842" s="45"/>
      <c r="I3842" s="45"/>
    </row>
    <row r="3843" spans="1:9" x14ac:dyDescent="0.25">
      <c r="A3843" s="69"/>
      <c r="B3843" s="45"/>
      <c r="C3843" s="45"/>
      <c r="D3843" s="45"/>
      <c r="E3843" s="45"/>
      <c r="F3843" s="45"/>
      <c r="G3843" s="45"/>
      <c r="H3843" s="45"/>
      <c r="I3843" s="45"/>
    </row>
    <row r="3844" spans="1:9" x14ac:dyDescent="0.25">
      <c r="A3844" s="70"/>
      <c r="B3844" s="45"/>
      <c r="C3844" s="45"/>
      <c r="D3844" s="45"/>
      <c r="E3844" s="45"/>
      <c r="F3844" s="45"/>
      <c r="G3844" s="45"/>
      <c r="H3844" s="45"/>
      <c r="I3844" s="45"/>
    </row>
    <row r="3845" spans="1:9" x14ac:dyDescent="0.25">
      <c r="A3845" s="69"/>
      <c r="B3845" s="45"/>
      <c r="C3845" s="45"/>
      <c r="D3845" s="45"/>
      <c r="E3845" s="45"/>
      <c r="F3845" s="45"/>
      <c r="G3845" s="45"/>
      <c r="H3845" s="45"/>
      <c r="I3845" s="45"/>
    </row>
    <row r="3846" spans="1:9" x14ac:dyDescent="0.25">
      <c r="A3846" s="69"/>
      <c r="B3846" s="45"/>
      <c r="C3846" s="45"/>
      <c r="D3846" s="45"/>
      <c r="E3846" s="45"/>
      <c r="F3846" s="45"/>
      <c r="G3846" s="45"/>
      <c r="H3846" s="45"/>
      <c r="I3846" s="45"/>
    </row>
    <row r="3847" spans="1:9" x14ac:dyDescent="0.25">
      <c r="A3847" s="69"/>
      <c r="B3847" s="45"/>
      <c r="C3847" s="45"/>
      <c r="D3847" s="45"/>
      <c r="E3847" s="45"/>
      <c r="F3847" s="45"/>
      <c r="G3847" s="45"/>
      <c r="H3847" s="45"/>
      <c r="I3847" s="45"/>
    </row>
    <row r="3848" spans="1:9" x14ac:dyDescent="0.25">
      <c r="A3848" s="69"/>
      <c r="B3848" s="45"/>
      <c r="C3848" s="45"/>
      <c r="D3848" s="45"/>
      <c r="E3848" s="45"/>
      <c r="F3848" s="45"/>
      <c r="G3848" s="45"/>
      <c r="H3848" s="45"/>
      <c r="I3848" s="45"/>
    </row>
    <row r="3849" spans="1:9" x14ac:dyDescent="0.25">
      <c r="A3849" s="69"/>
      <c r="B3849" s="45"/>
      <c r="C3849" s="45"/>
      <c r="D3849" s="45"/>
      <c r="E3849" s="45"/>
      <c r="F3849" s="45"/>
      <c r="G3849" s="45"/>
      <c r="H3849" s="45"/>
      <c r="I3849" s="45"/>
    </row>
    <row r="3850" spans="1:9" x14ac:dyDescent="0.25">
      <c r="A3850" s="69"/>
      <c r="B3850" s="45"/>
      <c r="C3850" s="45"/>
      <c r="D3850" s="45"/>
      <c r="E3850" s="45"/>
      <c r="F3850" s="45"/>
      <c r="G3850" s="45"/>
      <c r="H3850" s="45"/>
      <c r="I3850" s="45"/>
    </row>
    <row r="3851" spans="1:9" x14ac:dyDescent="0.25">
      <c r="A3851" s="69"/>
      <c r="B3851" s="45"/>
      <c r="C3851" s="45"/>
      <c r="D3851" s="45"/>
      <c r="E3851" s="45"/>
      <c r="F3851" s="45"/>
      <c r="G3851" s="45"/>
      <c r="H3851" s="45"/>
      <c r="I3851" s="45"/>
    </row>
    <row r="3852" spans="1:9" x14ac:dyDescent="0.25">
      <c r="A3852" s="69"/>
      <c r="B3852" s="45"/>
      <c r="C3852" s="45"/>
      <c r="D3852" s="45"/>
      <c r="E3852" s="45"/>
      <c r="F3852" s="45"/>
      <c r="G3852" s="45"/>
      <c r="H3852" s="45"/>
      <c r="I3852" s="45"/>
    </row>
    <row r="3853" spans="1:9" x14ac:dyDescent="0.25">
      <c r="A3853" s="69"/>
      <c r="B3853" s="45"/>
      <c r="C3853" s="45"/>
      <c r="D3853" s="45"/>
      <c r="E3853" s="45"/>
      <c r="F3853" s="45"/>
      <c r="G3853" s="45"/>
      <c r="H3853" s="45"/>
      <c r="I3853" s="45"/>
    </row>
    <row r="3854" spans="1:9" x14ac:dyDescent="0.25">
      <c r="A3854" s="69"/>
      <c r="B3854" s="45"/>
      <c r="C3854" s="45"/>
      <c r="D3854" s="45"/>
      <c r="E3854" s="45"/>
      <c r="F3854" s="45"/>
      <c r="G3854" s="45"/>
      <c r="H3854" s="45"/>
      <c r="I3854" s="45"/>
    </row>
    <row r="3855" spans="1:9" x14ac:dyDescent="0.25">
      <c r="A3855" s="69"/>
      <c r="B3855" s="45"/>
      <c r="C3855" s="45"/>
      <c r="D3855" s="45"/>
      <c r="E3855" s="45"/>
      <c r="F3855" s="45"/>
      <c r="G3855" s="45"/>
      <c r="H3855" s="45"/>
      <c r="I3855" s="45"/>
    </row>
    <row r="3856" spans="1:9" x14ac:dyDescent="0.25">
      <c r="A3856" s="69"/>
      <c r="B3856" s="45"/>
      <c r="C3856" s="45"/>
      <c r="D3856" s="45"/>
      <c r="E3856" s="45"/>
      <c r="F3856" s="45"/>
      <c r="G3856" s="45"/>
      <c r="H3856" s="45"/>
      <c r="I3856" s="45"/>
    </row>
    <row r="3857" spans="1:9" x14ac:dyDescent="0.25">
      <c r="A3857" s="69"/>
      <c r="B3857" s="45"/>
      <c r="C3857" s="45"/>
      <c r="D3857" s="45"/>
      <c r="E3857" s="45"/>
      <c r="F3857" s="45"/>
      <c r="G3857" s="45"/>
      <c r="H3857" s="45"/>
      <c r="I3857" s="45"/>
    </row>
    <row r="3858" spans="1:9" x14ac:dyDescent="0.25">
      <c r="A3858" s="69"/>
      <c r="B3858" s="45"/>
      <c r="C3858" s="45"/>
      <c r="D3858" s="45"/>
      <c r="E3858" s="45"/>
      <c r="F3858" s="45"/>
      <c r="G3858" s="45"/>
      <c r="H3858" s="45"/>
      <c r="I3858" s="45"/>
    </row>
    <row r="3859" spans="1:9" x14ac:dyDescent="0.25">
      <c r="A3859" s="69"/>
      <c r="B3859" s="45"/>
      <c r="C3859" s="45"/>
      <c r="D3859" s="45"/>
      <c r="E3859" s="45"/>
      <c r="F3859" s="45"/>
      <c r="G3859" s="45"/>
      <c r="H3859" s="45"/>
      <c r="I3859" s="45"/>
    </row>
    <row r="3860" spans="1:9" x14ac:dyDescent="0.25">
      <c r="A3860" s="69"/>
      <c r="B3860" s="45"/>
      <c r="C3860" s="45"/>
      <c r="D3860" s="45"/>
      <c r="E3860" s="45"/>
      <c r="F3860" s="45"/>
      <c r="G3860" s="45"/>
      <c r="H3860" s="45"/>
      <c r="I3860" s="45"/>
    </row>
    <row r="3861" spans="1:9" x14ac:dyDescent="0.25">
      <c r="A3861" s="69"/>
      <c r="B3861" s="45"/>
      <c r="C3861" s="45"/>
      <c r="D3861" s="45"/>
      <c r="E3861" s="45"/>
      <c r="F3861" s="45"/>
      <c r="G3861" s="45"/>
      <c r="H3861" s="45"/>
      <c r="I3861" s="45"/>
    </row>
    <row r="3862" spans="1:9" x14ac:dyDescent="0.25">
      <c r="A3862" s="70"/>
      <c r="B3862" s="45"/>
      <c r="C3862" s="45"/>
      <c r="D3862" s="45"/>
      <c r="E3862" s="45"/>
      <c r="F3862" s="45"/>
      <c r="G3862" s="45"/>
      <c r="H3862" s="45"/>
      <c r="I3862" s="45"/>
    </row>
    <row r="3863" spans="1:9" x14ac:dyDescent="0.25">
      <c r="A3863" s="69"/>
      <c r="B3863" s="45"/>
      <c r="C3863" s="45"/>
      <c r="D3863" s="45"/>
      <c r="E3863" s="45"/>
      <c r="F3863" s="45"/>
      <c r="G3863" s="45"/>
      <c r="H3863" s="45"/>
      <c r="I3863" s="45"/>
    </row>
    <row r="3864" spans="1:9" x14ac:dyDescent="0.25">
      <c r="A3864" s="69"/>
      <c r="B3864" s="45"/>
      <c r="C3864" s="45"/>
      <c r="D3864" s="45"/>
      <c r="E3864" s="45"/>
      <c r="F3864" s="45"/>
      <c r="G3864" s="45"/>
      <c r="H3864" s="45"/>
      <c r="I3864" s="45"/>
    </row>
    <row r="3865" spans="1:9" x14ac:dyDescent="0.25">
      <c r="A3865" s="69"/>
      <c r="B3865" s="45"/>
      <c r="C3865" s="45"/>
      <c r="D3865" s="45"/>
      <c r="E3865" s="45"/>
      <c r="F3865" s="45"/>
      <c r="G3865" s="45"/>
      <c r="H3865" s="45"/>
      <c r="I3865" s="45"/>
    </row>
    <row r="3866" spans="1:9" x14ac:dyDescent="0.25">
      <c r="A3866" s="69"/>
      <c r="B3866" s="45"/>
      <c r="C3866" s="45"/>
      <c r="D3866" s="45"/>
      <c r="E3866" s="45"/>
      <c r="F3866" s="45"/>
      <c r="G3866" s="45"/>
      <c r="H3866" s="45"/>
      <c r="I3866" s="45"/>
    </row>
    <row r="3867" spans="1:9" x14ac:dyDescent="0.25">
      <c r="A3867" s="69"/>
      <c r="B3867" s="45"/>
      <c r="C3867" s="45"/>
      <c r="D3867" s="45"/>
      <c r="E3867" s="45"/>
      <c r="F3867" s="45"/>
      <c r="G3867" s="45"/>
      <c r="H3867" s="45"/>
      <c r="I3867" s="45"/>
    </row>
    <row r="3868" spans="1:9" x14ac:dyDescent="0.25">
      <c r="A3868" s="69"/>
      <c r="B3868" s="45"/>
      <c r="C3868" s="45"/>
      <c r="D3868" s="45"/>
      <c r="E3868" s="45"/>
      <c r="F3868" s="45"/>
      <c r="G3868" s="45"/>
      <c r="H3868" s="45"/>
      <c r="I3868" s="45"/>
    </row>
    <row r="3869" spans="1:9" x14ac:dyDescent="0.25">
      <c r="A3869" s="69"/>
      <c r="B3869" s="45"/>
      <c r="C3869" s="45"/>
      <c r="D3869" s="45"/>
      <c r="E3869" s="45"/>
      <c r="F3869" s="45"/>
      <c r="G3869" s="45"/>
      <c r="H3869" s="45"/>
      <c r="I3869" s="45"/>
    </row>
    <row r="3870" spans="1:9" x14ac:dyDescent="0.25">
      <c r="A3870" s="69"/>
      <c r="B3870" s="45"/>
      <c r="C3870" s="45"/>
      <c r="D3870" s="45"/>
      <c r="E3870" s="45"/>
      <c r="F3870" s="45"/>
      <c r="G3870" s="45"/>
      <c r="H3870" s="45"/>
      <c r="I3870" s="45"/>
    </row>
    <row r="3871" spans="1:9" x14ac:dyDescent="0.25">
      <c r="A3871" s="69"/>
      <c r="B3871" s="45"/>
      <c r="C3871" s="45"/>
      <c r="D3871" s="45"/>
      <c r="E3871" s="45"/>
      <c r="F3871" s="45"/>
      <c r="G3871" s="45"/>
      <c r="H3871" s="45"/>
      <c r="I3871" s="45"/>
    </row>
    <row r="3872" spans="1:9" x14ac:dyDescent="0.25">
      <c r="A3872" s="69"/>
      <c r="B3872" s="45"/>
      <c r="C3872" s="45"/>
      <c r="D3872" s="45"/>
      <c r="E3872" s="45"/>
      <c r="F3872" s="45"/>
      <c r="G3872" s="45"/>
      <c r="H3872" s="45"/>
      <c r="I3872" s="45"/>
    </row>
    <row r="3873" spans="1:9" x14ac:dyDescent="0.25">
      <c r="A3873" s="69"/>
      <c r="B3873" s="45"/>
      <c r="C3873" s="45"/>
      <c r="D3873" s="45"/>
      <c r="E3873" s="45"/>
      <c r="F3873" s="45"/>
      <c r="G3873" s="45"/>
      <c r="H3873" s="45"/>
      <c r="I3873" s="45"/>
    </row>
    <row r="3874" spans="1:9" x14ac:dyDescent="0.25">
      <c r="A3874" s="69"/>
      <c r="B3874" s="45"/>
      <c r="C3874" s="45"/>
      <c r="D3874" s="45"/>
      <c r="E3874" s="45"/>
      <c r="F3874" s="45"/>
      <c r="G3874" s="45"/>
      <c r="H3874" s="45"/>
      <c r="I3874" s="45"/>
    </row>
    <row r="3875" spans="1:9" x14ac:dyDescent="0.25">
      <c r="A3875" s="69"/>
      <c r="B3875" s="45"/>
      <c r="C3875" s="45"/>
      <c r="D3875" s="45"/>
      <c r="E3875" s="45"/>
      <c r="F3875" s="45"/>
      <c r="G3875" s="45"/>
      <c r="H3875" s="45"/>
      <c r="I3875" s="45"/>
    </row>
    <row r="3876" spans="1:9" x14ac:dyDescent="0.25">
      <c r="A3876" s="69"/>
      <c r="B3876" s="45"/>
      <c r="C3876" s="45"/>
      <c r="D3876" s="45"/>
      <c r="E3876" s="45"/>
      <c r="F3876" s="45"/>
      <c r="G3876" s="45"/>
      <c r="H3876" s="45"/>
      <c r="I3876" s="45"/>
    </row>
    <row r="3877" spans="1:9" x14ac:dyDescent="0.25">
      <c r="A3877" s="69"/>
      <c r="B3877" s="45"/>
      <c r="C3877" s="45"/>
      <c r="D3877" s="45"/>
      <c r="E3877" s="45"/>
      <c r="F3877" s="45"/>
      <c r="G3877" s="45"/>
      <c r="H3877" s="45"/>
      <c r="I3877" s="45"/>
    </row>
    <row r="3878" spans="1:9" x14ac:dyDescent="0.25">
      <c r="A3878" s="69"/>
      <c r="B3878" s="45"/>
      <c r="C3878" s="45"/>
      <c r="D3878" s="45"/>
      <c r="E3878" s="45"/>
      <c r="F3878" s="45"/>
      <c r="G3878" s="45"/>
      <c r="H3878" s="45"/>
      <c r="I3878" s="45"/>
    </row>
    <row r="3879" spans="1:9" x14ac:dyDescent="0.25">
      <c r="A3879" s="69"/>
      <c r="B3879" s="45"/>
      <c r="C3879" s="45"/>
      <c r="D3879" s="45"/>
      <c r="E3879" s="45"/>
      <c r="F3879" s="45"/>
      <c r="G3879" s="45"/>
      <c r="H3879" s="45"/>
      <c r="I3879" s="45"/>
    </row>
    <row r="3880" spans="1:9" x14ac:dyDescent="0.25">
      <c r="A3880" s="70"/>
      <c r="B3880" s="45"/>
      <c r="C3880" s="45"/>
      <c r="D3880" s="45"/>
      <c r="E3880" s="45"/>
      <c r="F3880" s="45"/>
      <c r="G3880" s="45"/>
      <c r="H3880" s="45"/>
      <c r="I3880" s="45"/>
    </row>
    <row r="3881" spans="1:9" x14ac:dyDescent="0.25">
      <c r="A3881" s="69"/>
      <c r="B3881" s="45"/>
      <c r="C3881" s="45"/>
      <c r="D3881" s="45"/>
      <c r="E3881" s="45"/>
      <c r="F3881" s="45"/>
      <c r="G3881" s="45"/>
      <c r="H3881" s="45"/>
      <c r="I3881" s="45"/>
    </row>
    <row r="3882" spans="1:9" x14ac:dyDescent="0.25">
      <c r="A3882" s="69"/>
      <c r="B3882" s="45"/>
      <c r="C3882" s="45"/>
      <c r="D3882" s="45"/>
      <c r="E3882" s="45"/>
      <c r="F3882" s="45"/>
      <c r="G3882" s="45"/>
      <c r="H3882" s="45"/>
      <c r="I3882" s="45"/>
    </row>
    <row r="3883" spans="1:9" x14ac:dyDescent="0.25">
      <c r="A3883" s="69"/>
      <c r="B3883" s="45"/>
      <c r="C3883" s="45"/>
      <c r="D3883" s="45"/>
      <c r="E3883" s="45"/>
      <c r="F3883" s="45"/>
      <c r="G3883" s="45"/>
      <c r="H3883" s="45"/>
      <c r="I3883" s="45"/>
    </row>
    <row r="3884" spans="1:9" x14ac:dyDescent="0.25">
      <c r="A3884" s="69"/>
      <c r="B3884" s="45"/>
      <c r="C3884" s="45"/>
      <c r="D3884" s="45"/>
      <c r="E3884" s="45"/>
      <c r="F3884" s="45"/>
      <c r="G3884" s="45"/>
      <c r="H3884" s="45"/>
      <c r="I3884" s="45"/>
    </row>
    <row r="3885" spans="1:9" x14ac:dyDescent="0.25">
      <c r="A3885" s="69"/>
      <c r="B3885" s="45"/>
      <c r="C3885" s="45"/>
      <c r="D3885" s="45"/>
      <c r="E3885" s="45"/>
      <c r="F3885" s="45"/>
      <c r="G3885" s="45"/>
      <c r="H3885" s="45"/>
      <c r="I3885" s="45"/>
    </row>
    <row r="3886" spans="1:9" x14ac:dyDescent="0.25">
      <c r="A3886" s="69"/>
      <c r="B3886" s="45"/>
      <c r="C3886" s="45"/>
      <c r="D3886" s="45"/>
      <c r="E3886" s="45"/>
      <c r="F3886" s="45"/>
      <c r="G3886" s="45"/>
      <c r="H3886" s="45"/>
      <c r="I3886" s="45"/>
    </row>
    <row r="3887" spans="1:9" x14ac:dyDescent="0.25">
      <c r="A3887" s="69"/>
      <c r="B3887" s="45"/>
      <c r="C3887" s="45"/>
      <c r="D3887" s="45"/>
      <c r="E3887" s="45"/>
      <c r="F3887" s="45"/>
      <c r="G3887" s="45"/>
      <c r="H3887" s="45"/>
      <c r="I3887" s="45"/>
    </row>
    <row r="3888" spans="1:9" x14ac:dyDescent="0.25">
      <c r="A3888" s="69"/>
      <c r="B3888" s="45"/>
      <c r="C3888" s="45"/>
      <c r="D3888" s="45"/>
      <c r="E3888" s="45"/>
      <c r="F3888" s="45"/>
      <c r="G3888" s="45"/>
      <c r="H3888" s="45"/>
      <c r="I3888" s="45"/>
    </row>
    <row r="3889" spans="1:9" x14ac:dyDescent="0.25">
      <c r="A3889" s="69"/>
      <c r="B3889" s="45"/>
      <c r="C3889" s="45"/>
      <c r="D3889" s="45"/>
      <c r="E3889" s="45"/>
      <c r="F3889" s="45"/>
      <c r="G3889" s="45"/>
      <c r="H3889" s="45"/>
      <c r="I3889" s="45"/>
    </row>
    <row r="3890" spans="1:9" x14ac:dyDescent="0.25">
      <c r="A3890" s="69"/>
      <c r="B3890" s="45"/>
      <c r="C3890" s="45"/>
      <c r="D3890" s="45"/>
      <c r="E3890" s="45"/>
      <c r="F3890" s="45"/>
      <c r="G3890" s="45"/>
      <c r="H3890" s="45"/>
      <c r="I3890" s="45"/>
    </row>
    <row r="3891" spans="1:9" x14ac:dyDescent="0.25">
      <c r="A3891" s="69"/>
      <c r="B3891" s="45"/>
      <c r="C3891" s="45"/>
      <c r="D3891" s="45"/>
      <c r="E3891" s="45"/>
      <c r="F3891" s="45"/>
      <c r="G3891" s="45"/>
      <c r="H3891" s="45"/>
      <c r="I3891" s="45"/>
    </row>
    <row r="3892" spans="1:9" x14ac:dyDescent="0.25">
      <c r="A3892" s="69"/>
      <c r="B3892" s="45"/>
      <c r="C3892" s="45"/>
      <c r="D3892" s="45"/>
      <c r="E3892" s="45"/>
      <c r="F3892" s="45"/>
      <c r="G3892" s="45"/>
      <c r="H3892" s="45"/>
      <c r="I3892" s="45"/>
    </row>
    <row r="3893" spans="1:9" x14ac:dyDescent="0.25">
      <c r="A3893" s="69"/>
      <c r="B3893" s="45"/>
      <c r="C3893" s="45"/>
      <c r="D3893" s="45"/>
      <c r="E3893" s="45"/>
      <c r="F3893" s="45"/>
      <c r="G3893" s="45"/>
      <c r="H3893" s="45"/>
      <c r="I3893" s="45"/>
    </row>
    <row r="3894" spans="1:9" x14ac:dyDescent="0.25">
      <c r="A3894" s="69"/>
      <c r="B3894" s="45"/>
      <c r="C3894" s="45"/>
      <c r="D3894" s="45"/>
      <c r="E3894" s="45"/>
      <c r="F3894" s="45"/>
      <c r="G3894" s="45"/>
      <c r="H3894" s="45"/>
      <c r="I3894" s="45"/>
    </row>
    <row r="3895" spans="1:9" x14ac:dyDescent="0.25">
      <c r="A3895" s="69"/>
      <c r="B3895" s="45"/>
      <c r="C3895" s="45"/>
      <c r="D3895" s="45"/>
      <c r="E3895" s="45"/>
      <c r="F3895" s="45"/>
      <c r="G3895" s="45"/>
      <c r="H3895" s="45"/>
      <c r="I3895" s="45"/>
    </row>
    <row r="3896" spans="1:9" x14ac:dyDescent="0.25">
      <c r="A3896" s="69"/>
      <c r="B3896" s="45"/>
      <c r="C3896" s="45"/>
      <c r="D3896" s="45"/>
      <c r="E3896" s="45"/>
      <c r="F3896" s="45"/>
      <c r="G3896" s="45"/>
      <c r="H3896" s="45"/>
      <c r="I3896" s="45"/>
    </row>
    <row r="3897" spans="1:9" x14ac:dyDescent="0.25">
      <c r="A3897" s="69"/>
      <c r="B3897" s="45"/>
      <c r="C3897" s="45"/>
      <c r="D3897" s="45"/>
      <c r="E3897" s="45"/>
      <c r="F3897" s="45"/>
      <c r="G3897" s="45"/>
      <c r="H3897" s="45"/>
      <c r="I3897" s="45"/>
    </row>
    <row r="3898" spans="1:9" x14ac:dyDescent="0.25">
      <c r="A3898" s="70"/>
      <c r="B3898" s="45"/>
      <c r="C3898" s="45"/>
      <c r="D3898" s="45"/>
      <c r="E3898" s="45"/>
      <c r="F3898" s="45"/>
      <c r="G3898" s="45"/>
      <c r="H3898" s="45"/>
      <c r="I3898" s="45"/>
    </row>
    <row r="3899" spans="1:9" x14ac:dyDescent="0.25">
      <c r="A3899" s="69"/>
      <c r="B3899" s="45"/>
      <c r="C3899" s="45"/>
      <c r="D3899" s="45"/>
      <c r="E3899" s="45"/>
      <c r="F3899" s="45"/>
      <c r="G3899" s="45"/>
      <c r="H3899" s="45"/>
      <c r="I3899" s="45"/>
    </row>
    <row r="3900" spans="1:9" x14ac:dyDescent="0.25">
      <c r="A3900" s="69"/>
      <c r="B3900" s="45"/>
      <c r="C3900" s="45"/>
      <c r="D3900" s="45"/>
      <c r="E3900" s="45"/>
      <c r="F3900" s="45"/>
      <c r="G3900" s="45"/>
      <c r="H3900" s="45"/>
      <c r="I3900" s="45"/>
    </row>
    <row r="3901" spans="1:9" x14ac:dyDescent="0.25">
      <c r="A3901" s="69"/>
      <c r="B3901" s="45"/>
      <c r="C3901" s="45"/>
      <c r="D3901" s="45"/>
      <c r="E3901" s="45"/>
      <c r="F3901" s="45"/>
      <c r="G3901" s="45"/>
      <c r="H3901" s="45"/>
      <c r="I3901" s="45"/>
    </row>
    <row r="3902" spans="1:9" x14ac:dyDescent="0.25">
      <c r="A3902" s="69"/>
      <c r="B3902" s="45"/>
      <c r="C3902" s="45"/>
      <c r="D3902" s="45"/>
      <c r="E3902" s="45"/>
      <c r="F3902" s="45"/>
      <c r="G3902" s="45"/>
      <c r="H3902" s="45"/>
      <c r="I3902" s="45"/>
    </row>
    <row r="3903" spans="1:9" x14ac:dyDescent="0.25">
      <c r="A3903" s="69"/>
      <c r="B3903" s="45"/>
      <c r="C3903" s="45"/>
      <c r="D3903" s="45"/>
      <c r="E3903" s="45"/>
      <c r="F3903" s="45"/>
      <c r="G3903" s="45"/>
      <c r="H3903" s="45"/>
      <c r="I3903" s="45"/>
    </row>
    <row r="3904" spans="1:9" x14ac:dyDescent="0.25">
      <c r="A3904" s="69"/>
      <c r="B3904" s="45"/>
      <c r="C3904" s="45"/>
      <c r="D3904" s="45"/>
      <c r="E3904" s="45"/>
      <c r="F3904" s="45"/>
      <c r="G3904" s="45"/>
      <c r="H3904" s="45"/>
      <c r="I3904" s="45"/>
    </row>
    <row r="3905" spans="1:9" x14ac:dyDescent="0.25">
      <c r="A3905" s="69"/>
      <c r="B3905" s="45"/>
      <c r="C3905" s="45"/>
      <c r="D3905" s="45"/>
      <c r="E3905" s="45"/>
      <c r="F3905" s="45"/>
      <c r="G3905" s="45"/>
      <c r="H3905" s="45"/>
      <c r="I3905" s="45"/>
    </row>
    <row r="3906" spans="1:9" x14ac:dyDescent="0.25">
      <c r="A3906" s="69"/>
      <c r="B3906" s="45"/>
      <c r="C3906" s="45"/>
      <c r="D3906" s="45"/>
      <c r="E3906" s="45"/>
      <c r="F3906" s="45"/>
      <c r="G3906" s="45"/>
      <c r="H3906" s="45"/>
      <c r="I3906" s="45"/>
    </row>
    <row r="3907" spans="1:9" x14ac:dyDescent="0.25">
      <c r="A3907" s="69"/>
      <c r="B3907" s="45"/>
      <c r="C3907" s="45"/>
      <c r="D3907" s="45"/>
      <c r="E3907" s="45"/>
      <c r="F3907" s="45"/>
      <c r="G3907" s="45"/>
      <c r="H3907" s="45"/>
      <c r="I3907" s="45"/>
    </row>
    <row r="3908" spans="1:9" x14ac:dyDescent="0.25">
      <c r="A3908" s="69"/>
      <c r="B3908" s="45"/>
      <c r="C3908" s="45"/>
      <c r="D3908" s="45"/>
      <c r="E3908" s="45"/>
      <c r="F3908" s="45"/>
      <c r="G3908" s="45"/>
      <c r="H3908" s="45"/>
      <c r="I3908" s="45"/>
    </row>
    <row r="3909" spans="1:9" x14ac:dyDescent="0.25">
      <c r="A3909" s="69"/>
      <c r="B3909" s="45"/>
      <c r="C3909" s="45"/>
      <c r="D3909" s="45"/>
      <c r="E3909" s="45"/>
      <c r="F3909" s="45"/>
      <c r="G3909" s="45"/>
      <c r="H3909" s="45"/>
      <c r="I3909" s="45"/>
    </row>
    <row r="3910" spans="1:9" x14ac:dyDescent="0.25">
      <c r="A3910" s="69"/>
      <c r="B3910" s="45"/>
      <c r="C3910" s="45"/>
      <c r="D3910" s="45"/>
      <c r="E3910" s="45"/>
      <c r="F3910" s="45"/>
      <c r="G3910" s="45"/>
      <c r="H3910" s="45"/>
      <c r="I3910" s="45"/>
    </row>
    <row r="3911" spans="1:9" x14ac:dyDescent="0.25">
      <c r="A3911" s="69"/>
      <c r="B3911" s="45"/>
      <c r="C3911" s="45"/>
      <c r="D3911" s="45"/>
      <c r="E3911" s="45"/>
      <c r="F3911" s="45"/>
      <c r="G3911" s="45"/>
      <c r="H3911" s="45"/>
      <c r="I3911" s="45"/>
    </row>
    <row r="3912" spans="1:9" x14ac:dyDescent="0.25">
      <c r="A3912" s="69"/>
      <c r="B3912" s="45"/>
      <c r="C3912" s="45"/>
      <c r="D3912" s="45"/>
      <c r="E3912" s="45"/>
      <c r="F3912" s="45"/>
      <c r="G3912" s="45"/>
      <c r="H3912" s="45"/>
      <c r="I3912" s="45"/>
    </row>
    <row r="3913" spans="1:9" x14ac:dyDescent="0.25">
      <c r="A3913" s="69"/>
      <c r="B3913" s="45"/>
      <c r="C3913" s="45"/>
      <c r="D3913" s="45"/>
      <c r="E3913" s="45"/>
      <c r="F3913" s="45"/>
      <c r="G3913" s="45"/>
      <c r="H3913" s="45"/>
      <c r="I3913" s="45"/>
    </row>
    <row r="3914" spans="1:9" x14ac:dyDescent="0.25">
      <c r="A3914" s="69"/>
      <c r="B3914" s="45"/>
      <c r="C3914" s="45"/>
      <c r="D3914" s="45"/>
      <c r="E3914" s="45"/>
      <c r="F3914" s="45"/>
      <c r="G3914" s="45"/>
      <c r="H3914" s="45"/>
      <c r="I3914" s="45"/>
    </row>
    <row r="3915" spans="1:9" x14ac:dyDescent="0.25">
      <c r="A3915" s="69"/>
      <c r="B3915" s="45"/>
      <c r="C3915" s="45"/>
      <c r="D3915" s="45"/>
      <c r="E3915" s="45"/>
      <c r="F3915" s="45"/>
      <c r="G3915" s="45"/>
      <c r="H3915" s="45"/>
      <c r="I3915" s="45"/>
    </row>
    <row r="3916" spans="1:9" x14ac:dyDescent="0.25">
      <c r="A3916" s="70"/>
      <c r="B3916" s="45"/>
      <c r="C3916" s="45"/>
      <c r="D3916" s="45"/>
      <c r="E3916" s="45"/>
      <c r="F3916" s="45"/>
      <c r="G3916" s="45"/>
      <c r="H3916" s="45"/>
      <c r="I3916" s="45"/>
    </row>
    <row r="3917" spans="1:9" x14ac:dyDescent="0.25">
      <c r="A3917" s="69"/>
      <c r="B3917" s="45"/>
      <c r="C3917" s="45"/>
      <c r="D3917" s="45"/>
      <c r="E3917" s="45"/>
      <c r="F3917" s="45"/>
      <c r="G3917" s="45"/>
      <c r="H3917" s="45"/>
      <c r="I3917" s="45"/>
    </row>
    <row r="3918" spans="1:9" x14ac:dyDescent="0.25">
      <c r="A3918" s="69"/>
      <c r="B3918" s="45"/>
      <c r="C3918" s="45"/>
      <c r="D3918" s="45"/>
      <c r="E3918" s="45"/>
      <c r="F3918" s="45"/>
      <c r="G3918" s="45"/>
      <c r="H3918" s="45"/>
      <c r="I3918" s="45"/>
    </row>
    <row r="3919" spans="1:9" x14ac:dyDescent="0.25">
      <c r="A3919" s="69"/>
      <c r="B3919" s="45"/>
      <c r="C3919" s="45"/>
      <c r="D3919" s="45"/>
      <c r="E3919" s="45"/>
      <c r="F3919" s="45"/>
      <c r="G3919" s="45"/>
      <c r="H3919" s="45"/>
      <c r="I3919" s="45"/>
    </row>
    <row r="3920" spans="1:9" x14ac:dyDescent="0.25">
      <c r="A3920" s="69"/>
      <c r="B3920" s="45"/>
      <c r="C3920" s="45"/>
      <c r="D3920" s="45"/>
      <c r="E3920" s="45"/>
      <c r="F3920" s="45"/>
      <c r="G3920" s="45"/>
      <c r="H3920" s="45"/>
      <c r="I3920" s="45"/>
    </row>
    <row r="3921" spans="1:9" x14ac:dyDescent="0.25">
      <c r="A3921" s="69"/>
      <c r="B3921" s="45"/>
      <c r="C3921" s="45"/>
      <c r="D3921" s="45"/>
      <c r="E3921" s="45"/>
      <c r="F3921" s="45"/>
      <c r="G3921" s="45"/>
      <c r="H3921" s="45"/>
      <c r="I3921" s="45"/>
    </row>
    <row r="3922" spans="1:9" x14ac:dyDescent="0.25">
      <c r="A3922" s="69"/>
      <c r="B3922" s="45"/>
      <c r="C3922" s="45"/>
      <c r="D3922" s="45"/>
      <c r="E3922" s="45"/>
      <c r="F3922" s="45"/>
      <c r="G3922" s="45"/>
      <c r="H3922" s="45"/>
      <c r="I3922" s="45"/>
    </row>
    <row r="3923" spans="1:9" x14ac:dyDescent="0.25">
      <c r="A3923" s="69"/>
      <c r="B3923" s="45"/>
      <c r="C3923" s="45"/>
      <c r="D3923" s="45"/>
      <c r="E3923" s="45"/>
      <c r="F3923" s="45"/>
      <c r="G3923" s="45"/>
      <c r="H3923" s="45"/>
      <c r="I3923" s="45"/>
    </row>
    <row r="3924" spans="1:9" x14ac:dyDescent="0.25">
      <c r="A3924" s="69"/>
      <c r="B3924" s="45"/>
      <c r="C3924" s="45"/>
      <c r="D3924" s="45"/>
      <c r="E3924" s="45"/>
      <c r="F3924" s="45"/>
      <c r="G3924" s="45"/>
      <c r="H3924" s="45"/>
      <c r="I3924" s="45"/>
    </row>
    <row r="3925" spans="1:9" x14ac:dyDescent="0.25">
      <c r="A3925" s="69"/>
      <c r="B3925" s="45"/>
      <c r="C3925" s="45"/>
      <c r="D3925" s="45"/>
      <c r="E3925" s="45"/>
      <c r="F3925" s="45"/>
      <c r="G3925" s="45"/>
      <c r="H3925" s="45"/>
      <c r="I3925" s="45"/>
    </row>
    <row r="3926" spans="1:9" x14ac:dyDescent="0.25">
      <c r="A3926" s="69"/>
      <c r="B3926" s="45"/>
      <c r="C3926" s="45"/>
      <c r="D3926" s="45"/>
      <c r="E3926" s="45"/>
      <c r="F3926" s="45"/>
      <c r="G3926" s="45"/>
      <c r="H3926" s="45"/>
      <c r="I3926" s="45"/>
    </row>
    <row r="3927" spans="1:9" x14ac:dyDescent="0.25">
      <c r="A3927" s="69"/>
      <c r="B3927" s="45"/>
      <c r="C3927" s="45"/>
      <c r="D3927" s="45"/>
      <c r="E3927" s="45"/>
      <c r="F3927" s="45"/>
      <c r="G3927" s="45"/>
      <c r="H3927" s="45"/>
      <c r="I3927" s="45"/>
    </row>
    <row r="3928" spans="1:9" x14ac:dyDescent="0.25">
      <c r="A3928" s="69"/>
      <c r="B3928" s="45"/>
      <c r="C3928" s="45"/>
      <c r="D3928" s="45"/>
      <c r="E3928" s="45"/>
      <c r="F3928" s="45"/>
      <c r="G3928" s="45"/>
      <c r="H3928" s="45"/>
      <c r="I3928" s="45"/>
    </row>
    <row r="3929" spans="1:9" x14ac:dyDescent="0.25">
      <c r="A3929" s="69"/>
      <c r="B3929" s="45"/>
      <c r="C3929" s="45"/>
      <c r="D3929" s="45"/>
      <c r="E3929" s="45"/>
      <c r="F3929" s="45"/>
      <c r="G3929" s="45"/>
      <c r="H3929" s="45"/>
      <c r="I3929" s="45"/>
    </row>
    <row r="3930" spans="1:9" x14ac:dyDescent="0.25">
      <c r="A3930" s="69"/>
      <c r="B3930" s="45"/>
      <c r="C3930" s="45"/>
      <c r="D3930" s="45"/>
      <c r="E3930" s="45"/>
      <c r="F3930" s="45"/>
      <c r="G3930" s="45"/>
      <c r="H3930" s="45"/>
      <c r="I3930" s="45"/>
    </row>
    <row r="3931" spans="1:9" x14ac:dyDescent="0.25">
      <c r="A3931" s="69"/>
      <c r="B3931" s="45"/>
      <c r="C3931" s="45"/>
      <c r="D3931" s="45"/>
      <c r="E3931" s="45"/>
      <c r="F3931" s="45"/>
      <c r="G3931" s="45"/>
      <c r="H3931" s="45"/>
      <c r="I3931" s="45"/>
    </row>
    <row r="3932" spans="1:9" x14ac:dyDescent="0.25">
      <c r="A3932" s="69"/>
      <c r="B3932" s="45"/>
      <c r="C3932" s="45"/>
      <c r="D3932" s="45"/>
      <c r="E3932" s="45"/>
      <c r="F3932" s="45"/>
      <c r="G3932" s="45"/>
      <c r="H3932" s="45"/>
      <c r="I3932" s="45"/>
    </row>
    <row r="3933" spans="1:9" x14ac:dyDescent="0.25">
      <c r="A3933" s="69"/>
      <c r="B3933" s="45"/>
      <c r="C3933" s="45"/>
      <c r="D3933" s="45"/>
      <c r="E3933" s="45"/>
      <c r="F3933" s="45"/>
      <c r="G3933" s="45"/>
      <c r="H3933" s="45"/>
      <c r="I3933" s="45"/>
    </row>
    <row r="3934" spans="1:9" x14ac:dyDescent="0.25">
      <c r="A3934" s="70"/>
      <c r="B3934" s="45"/>
      <c r="C3934" s="45"/>
      <c r="D3934" s="45"/>
      <c r="E3934" s="45"/>
      <c r="F3934" s="45"/>
      <c r="G3934" s="45"/>
      <c r="H3934" s="45"/>
      <c r="I3934" s="45"/>
    </row>
    <row r="3935" spans="1:9" x14ac:dyDescent="0.25">
      <c r="A3935" s="69"/>
      <c r="B3935" s="45"/>
      <c r="C3935" s="45"/>
      <c r="D3935" s="45"/>
      <c r="E3935" s="45"/>
      <c r="F3935" s="45"/>
      <c r="G3935" s="45"/>
      <c r="H3935" s="45"/>
      <c r="I3935" s="45"/>
    </row>
    <row r="3936" spans="1:9" x14ac:dyDescent="0.25">
      <c r="A3936" s="69"/>
      <c r="B3936" s="45"/>
      <c r="C3936" s="45"/>
      <c r="D3936" s="45"/>
      <c r="E3936" s="45"/>
      <c r="F3936" s="45"/>
      <c r="G3936" s="45"/>
      <c r="H3936" s="45"/>
      <c r="I3936" s="45"/>
    </row>
    <row r="3937" spans="1:9" x14ac:dyDescent="0.25">
      <c r="A3937" s="69"/>
      <c r="B3937" s="45"/>
      <c r="C3937" s="45"/>
      <c r="D3937" s="45"/>
      <c r="E3937" s="45"/>
      <c r="F3937" s="45"/>
      <c r="G3937" s="45"/>
      <c r="H3937" s="45"/>
      <c r="I3937" s="45"/>
    </row>
    <row r="3938" spans="1:9" x14ac:dyDescent="0.25">
      <c r="A3938" s="69"/>
      <c r="B3938" s="45"/>
      <c r="C3938" s="45"/>
      <c r="D3938" s="45"/>
      <c r="E3938" s="45"/>
      <c r="F3938" s="45"/>
      <c r="G3938" s="45"/>
      <c r="H3938" s="45"/>
      <c r="I3938" s="45"/>
    </row>
    <row r="3939" spans="1:9" x14ac:dyDescent="0.25">
      <c r="A3939" s="69"/>
      <c r="B3939" s="45"/>
      <c r="C3939" s="45"/>
      <c r="D3939" s="45"/>
      <c r="E3939" s="45"/>
      <c r="F3939" s="45"/>
      <c r="G3939" s="45"/>
      <c r="H3939" s="45"/>
      <c r="I3939" s="45"/>
    </row>
    <row r="3940" spans="1:9" x14ac:dyDescent="0.25">
      <c r="A3940" s="69"/>
      <c r="B3940" s="45"/>
      <c r="C3940" s="45"/>
      <c r="D3940" s="45"/>
      <c r="E3940" s="45"/>
      <c r="F3940" s="45"/>
      <c r="G3940" s="45"/>
      <c r="H3940" s="45"/>
      <c r="I3940" s="45"/>
    </row>
    <row r="3941" spans="1:9" x14ac:dyDescent="0.25">
      <c r="A3941" s="69"/>
      <c r="B3941" s="45"/>
      <c r="C3941" s="45"/>
      <c r="D3941" s="45"/>
      <c r="E3941" s="45"/>
      <c r="F3941" s="45"/>
      <c r="G3941" s="45"/>
      <c r="H3941" s="45"/>
      <c r="I3941" s="45"/>
    </row>
    <row r="3942" spans="1:9" x14ac:dyDescent="0.25">
      <c r="A3942" s="69"/>
      <c r="B3942" s="45"/>
      <c r="C3942" s="45"/>
      <c r="D3942" s="45"/>
      <c r="E3942" s="45"/>
      <c r="F3942" s="45"/>
      <c r="G3942" s="45"/>
      <c r="H3942" s="45"/>
      <c r="I3942" s="45"/>
    </row>
    <row r="3943" spans="1:9" x14ac:dyDescent="0.25">
      <c r="A3943" s="69"/>
      <c r="B3943" s="45"/>
      <c r="C3943" s="45"/>
      <c r="D3943" s="45"/>
      <c r="E3943" s="45"/>
      <c r="F3943" s="45"/>
      <c r="G3943" s="45"/>
      <c r="H3943" s="45"/>
      <c r="I3943" s="45"/>
    </row>
    <row r="3944" spans="1:9" x14ac:dyDescent="0.25">
      <c r="A3944" s="69"/>
      <c r="B3944" s="45"/>
      <c r="C3944" s="45"/>
      <c r="D3944" s="45"/>
      <c r="E3944" s="45"/>
      <c r="F3944" s="45"/>
      <c r="G3944" s="45"/>
      <c r="H3944" s="45"/>
      <c r="I3944" s="45"/>
    </row>
    <row r="3945" spans="1:9" x14ac:dyDescent="0.25">
      <c r="A3945" s="69"/>
      <c r="B3945" s="45"/>
      <c r="C3945" s="45"/>
      <c r="D3945" s="45"/>
      <c r="E3945" s="45"/>
      <c r="F3945" s="45"/>
      <c r="G3945" s="45"/>
      <c r="H3945" s="45"/>
      <c r="I3945" s="45"/>
    </row>
    <row r="3946" spans="1:9" x14ac:dyDescent="0.25">
      <c r="A3946" s="69"/>
      <c r="B3946" s="45"/>
      <c r="C3946" s="45"/>
      <c r="D3946" s="45"/>
      <c r="E3946" s="45"/>
      <c r="F3946" s="45"/>
      <c r="G3946" s="45"/>
      <c r="H3946" s="45"/>
      <c r="I3946" s="45"/>
    </row>
    <row r="3947" spans="1:9" x14ac:dyDescent="0.25">
      <c r="A3947" s="69"/>
      <c r="B3947" s="45"/>
      <c r="C3947" s="45"/>
      <c r="D3947" s="45"/>
      <c r="E3947" s="45"/>
      <c r="F3947" s="45"/>
      <c r="G3947" s="45"/>
      <c r="H3947" s="45"/>
      <c r="I3947" s="45"/>
    </row>
    <row r="3948" spans="1:9" x14ac:dyDescent="0.25">
      <c r="A3948" s="69"/>
      <c r="B3948" s="45"/>
      <c r="C3948" s="45"/>
      <c r="D3948" s="45"/>
      <c r="E3948" s="45"/>
      <c r="F3948" s="45"/>
      <c r="G3948" s="45"/>
      <c r="H3948" s="45"/>
      <c r="I3948" s="45"/>
    </row>
    <row r="3949" spans="1:9" x14ac:dyDescent="0.25">
      <c r="A3949" s="69"/>
      <c r="B3949" s="45"/>
      <c r="C3949" s="45"/>
      <c r="D3949" s="45"/>
      <c r="E3949" s="45"/>
      <c r="F3949" s="45"/>
      <c r="G3949" s="45"/>
      <c r="H3949" s="45"/>
      <c r="I3949" s="45"/>
    </row>
    <row r="3950" spans="1:9" x14ac:dyDescent="0.25">
      <c r="A3950" s="69"/>
      <c r="B3950" s="45"/>
      <c r="C3950" s="45"/>
      <c r="D3950" s="45"/>
      <c r="E3950" s="45"/>
      <c r="F3950" s="45"/>
      <c r="G3950" s="45"/>
      <c r="H3950" s="45"/>
      <c r="I3950" s="45"/>
    </row>
    <row r="3951" spans="1:9" x14ac:dyDescent="0.25">
      <c r="A3951" s="69"/>
      <c r="B3951" s="45"/>
      <c r="C3951" s="45"/>
      <c r="D3951" s="45"/>
      <c r="E3951" s="45"/>
      <c r="F3951" s="45"/>
      <c r="G3951" s="45"/>
      <c r="H3951" s="45"/>
      <c r="I3951" s="45"/>
    </row>
    <row r="3952" spans="1:9" x14ac:dyDescent="0.25">
      <c r="A3952" s="70"/>
      <c r="B3952" s="45"/>
      <c r="C3952" s="45"/>
      <c r="D3952" s="45"/>
      <c r="E3952" s="45"/>
      <c r="F3952" s="45"/>
      <c r="G3952" s="45"/>
      <c r="H3952" s="45"/>
      <c r="I3952" s="45"/>
    </row>
    <row r="3953" spans="1:9" x14ac:dyDescent="0.25">
      <c r="A3953" s="69"/>
      <c r="B3953" s="45"/>
      <c r="C3953" s="45"/>
      <c r="D3953" s="45"/>
      <c r="E3953" s="45"/>
      <c r="F3953" s="45"/>
      <c r="G3953" s="45"/>
      <c r="H3953" s="45"/>
      <c r="I3953" s="45"/>
    </row>
    <row r="3954" spans="1:9" x14ac:dyDescent="0.25">
      <c r="A3954" s="69"/>
      <c r="B3954" s="45"/>
      <c r="C3954" s="45"/>
      <c r="D3954" s="45"/>
      <c r="E3954" s="45"/>
      <c r="F3954" s="45"/>
      <c r="G3954" s="45"/>
      <c r="H3954" s="45"/>
      <c r="I3954" s="45"/>
    </row>
    <row r="3955" spans="1:9" x14ac:dyDescent="0.25">
      <c r="A3955" s="69"/>
      <c r="B3955" s="45"/>
      <c r="C3955" s="45"/>
      <c r="D3955" s="45"/>
      <c r="E3955" s="45"/>
      <c r="F3955" s="45"/>
      <c r="G3955" s="45"/>
      <c r="H3955" s="45"/>
      <c r="I3955" s="45"/>
    </row>
    <row r="3956" spans="1:9" x14ac:dyDescent="0.25">
      <c r="A3956" s="69"/>
      <c r="B3956" s="45"/>
      <c r="C3956" s="45"/>
      <c r="D3956" s="45"/>
      <c r="E3956" s="45"/>
      <c r="F3956" s="45"/>
      <c r="G3956" s="45"/>
      <c r="H3956" s="45"/>
      <c r="I3956" s="45"/>
    </row>
    <row r="3957" spans="1:9" x14ac:dyDescent="0.25">
      <c r="A3957" s="69"/>
      <c r="B3957" s="45"/>
      <c r="C3957" s="45"/>
      <c r="D3957" s="45"/>
      <c r="E3957" s="45"/>
      <c r="F3957" s="45"/>
      <c r="G3957" s="45"/>
      <c r="H3957" s="45"/>
      <c r="I3957" s="45"/>
    </row>
    <row r="3958" spans="1:9" x14ac:dyDescent="0.25">
      <c r="A3958" s="69"/>
      <c r="B3958" s="45"/>
      <c r="C3958" s="45"/>
      <c r="D3958" s="45"/>
      <c r="E3958" s="45"/>
      <c r="F3958" s="45"/>
      <c r="G3958" s="45"/>
      <c r="H3958" s="45"/>
      <c r="I3958" s="45"/>
    </row>
    <row r="3959" spans="1:9" x14ac:dyDescent="0.25">
      <c r="A3959" s="69"/>
      <c r="B3959" s="45"/>
      <c r="C3959" s="45"/>
      <c r="D3959" s="45"/>
      <c r="E3959" s="45"/>
      <c r="F3959" s="45"/>
      <c r="G3959" s="45"/>
      <c r="H3959" s="45"/>
      <c r="I3959" s="45"/>
    </row>
    <row r="3960" spans="1:9" x14ac:dyDescent="0.25">
      <c r="A3960" s="69"/>
      <c r="B3960" s="45"/>
      <c r="C3960" s="45"/>
      <c r="D3960" s="45"/>
      <c r="E3960" s="45"/>
      <c r="F3960" s="45"/>
      <c r="G3960" s="45"/>
      <c r="H3960" s="45"/>
      <c r="I3960" s="45"/>
    </row>
    <row r="3961" spans="1:9" x14ac:dyDescent="0.25">
      <c r="A3961" s="69"/>
      <c r="B3961" s="45"/>
      <c r="C3961" s="45"/>
      <c r="D3961" s="45"/>
      <c r="E3961" s="45"/>
      <c r="F3961" s="45"/>
      <c r="G3961" s="45"/>
      <c r="H3961" s="45"/>
      <c r="I3961" s="45"/>
    </row>
    <row r="3962" spans="1:9" x14ac:dyDescent="0.25">
      <c r="A3962" s="69"/>
      <c r="B3962" s="45"/>
      <c r="C3962" s="45"/>
      <c r="D3962" s="45"/>
      <c r="E3962" s="45"/>
      <c r="F3962" s="45"/>
      <c r="G3962" s="45"/>
      <c r="H3962" s="45"/>
      <c r="I3962" s="45"/>
    </row>
    <row r="3963" spans="1:9" x14ac:dyDescent="0.25">
      <c r="A3963" s="69"/>
      <c r="B3963" s="45"/>
      <c r="C3963" s="45"/>
      <c r="D3963" s="45"/>
      <c r="E3963" s="45"/>
      <c r="F3963" s="45"/>
      <c r="G3963" s="45"/>
      <c r="H3963" s="45"/>
      <c r="I3963" s="45"/>
    </row>
    <row r="3964" spans="1:9" x14ac:dyDescent="0.25">
      <c r="A3964" s="69"/>
      <c r="B3964" s="45"/>
      <c r="C3964" s="45"/>
      <c r="D3964" s="45"/>
      <c r="E3964" s="45"/>
      <c r="F3964" s="45"/>
      <c r="G3964" s="45"/>
      <c r="H3964" s="45"/>
      <c r="I3964" s="45"/>
    </row>
    <row r="3965" spans="1:9" x14ac:dyDescent="0.25">
      <c r="A3965" s="69"/>
      <c r="B3965" s="45"/>
      <c r="C3965" s="45"/>
      <c r="D3965" s="45"/>
      <c r="E3965" s="45"/>
      <c r="F3965" s="45"/>
      <c r="G3965" s="45"/>
      <c r="H3965" s="45"/>
      <c r="I3965" s="45"/>
    </row>
    <row r="3966" spans="1:9" x14ac:dyDescent="0.25">
      <c r="A3966" s="69"/>
      <c r="B3966" s="45"/>
      <c r="C3966" s="45"/>
      <c r="D3966" s="45"/>
      <c r="E3966" s="45"/>
      <c r="F3966" s="45"/>
      <c r="G3966" s="45"/>
      <c r="H3966" s="45"/>
      <c r="I3966" s="45"/>
    </row>
    <row r="3967" spans="1:9" x14ac:dyDescent="0.25">
      <c r="A3967" s="69"/>
      <c r="B3967" s="45"/>
      <c r="C3967" s="45"/>
      <c r="D3967" s="45"/>
      <c r="E3967" s="45"/>
      <c r="F3967" s="45"/>
      <c r="G3967" s="45"/>
      <c r="H3967" s="45"/>
      <c r="I3967" s="45"/>
    </row>
    <row r="3968" spans="1:9" x14ac:dyDescent="0.25">
      <c r="A3968" s="69"/>
      <c r="B3968" s="45"/>
      <c r="C3968" s="45"/>
      <c r="D3968" s="45"/>
      <c r="E3968" s="45"/>
      <c r="F3968" s="45"/>
      <c r="G3968" s="45"/>
      <c r="H3968" s="45"/>
      <c r="I3968" s="45"/>
    </row>
    <row r="3969" spans="1:9" x14ac:dyDescent="0.25">
      <c r="A3969" s="69"/>
      <c r="B3969" s="45"/>
      <c r="C3969" s="45"/>
      <c r="D3969" s="45"/>
      <c r="E3969" s="45"/>
      <c r="F3969" s="45"/>
      <c r="G3969" s="45"/>
      <c r="H3969" s="45"/>
      <c r="I3969" s="45"/>
    </row>
    <row r="3970" spans="1:9" x14ac:dyDescent="0.25">
      <c r="A3970" s="70"/>
      <c r="B3970" s="45"/>
      <c r="C3970" s="45"/>
      <c r="D3970" s="45"/>
      <c r="E3970" s="45"/>
      <c r="F3970" s="45"/>
      <c r="G3970" s="45"/>
      <c r="H3970" s="45"/>
      <c r="I3970" s="45"/>
    </row>
    <row r="3971" spans="1:9" x14ac:dyDescent="0.25">
      <c r="A3971" s="69"/>
      <c r="B3971" s="45"/>
      <c r="C3971" s="45"/>
      <c r="D3971" s="45"/>
      <c r="E3971" s="45"/>
      <c r="F3971" s="45"/>
      <c r="G3971" s="45"/>
      <c r="H3971" s="45"/>
      <c r="I3971" s="45"/>
    </row>
    <row r="3972" spans="1:9" x14ac:dyDescent="0.25">
      <c r="A3972" s="69"/>
      <c r="B3972" s="45"/>
      <c r="C3972" s="45"/>
      <c r="D3972" s="45"/>
      <c r="E3972" s="45"/>
      <c r="F3972" s="45"/>
      <c r="G3972" s="45"/>
      <c r="H3972" s="45"/>
      <c r="I3972" s="45"/>
    </row>
    <row r="3973" spans="1:9" x14ac:dyDescent="0.25">
      <c r="A3973" s="69"/>
      <c r="B3973" s="45"/>
      <c r="C3973" s="45"/>
      <c r="D3973" s="45"/>
      <c r="E3973" s="45"/>
      <c r="F3973" s="45"/>
      <c r="G3973" s="45"/>
      <c r="H3973" s="45"/>
      <c r="I3973" s="45"/>
    </row>
    <row r="3974" spans="1:9" x14ac:dyDescent="0.25">
      <c r="A3974" s="69"/>
      <c r="B3974" s="45"/>
      <c r="C3974" s="45"/>
      <c r="D3974" s="45"/>
      <c r="E3974" s="45"/>
      <c r="F3974" s="45"/>
      <c r="G3974" s="45"/>
      <c r="H3974" s="45"/>
      <c r="I3974" s="45"/>
    </row>
    <row r="3975" spans="1:9" x14ac:dyDescent="0.25">
      <c r="A3975" s="69"/>
      <c r="B3975" s="45"/>
      <c r="C3975" s="45"/>
      <c r="D3975" s="45"/>
      <c r="E3975" s="45"/>
      <c r="F3975" s="45"/>
      <c r="G3975" s="45"/>
      <c r="H3975" s="45"/>
      <c r="I3975" s="45"/>
    </row>
    <row r="3976" spans="1:9" x14ac:dyDescent="0.25">
      <c r="A3976" s="69"/>
      <c r="B3976" s="45"/>
      <c r="C3976" s="45"/>
      <c r="D3976" s="45"/>
      <c r="E3976" s="45"/>
      <c r="F3976" s="45"/>
      <c r="G3976" s="45"/>
      <c r="H3976" s="45"/>
      <c r="I3976" s="45"/>
    </row>
    <row r="3977" spans="1:9" x14ac:dyDescent="0.25">
      <c r="A3977" s="69"/>
      <c r="B3977" s="45"/>
      <c r="C3977" s="45"/>
      <c r="D3977" s="45"/>
      <c r="E3977" s="45"/>
      <c r="F3977" s="45"/>
      <c r="G3977" s="45"/>
      <c r="H3977" s="45"/>
      <c r="I3977" s="45"/>
    </row>
    <row r="3978" spans="1:9" x14ac:dyDescent="0.25">
      <c r="A3978" s="69"/>
      <c r="B3978" s="45"/>
      <c r="C3978" s="45"/>
      <c r="D3978" s="45"/>
      <c r="E3978" s="45"/>
      <c r="F3978" s="45"/>
      <c r="G3978" s="45"/>
      <c r="H3978" s="45"/>
      <c r="I3978" s="45"/>
    </row>
    <row r="3979" spans="1:9" x14ac:dyDescent="0.25">
      <c r="A3979" s="69"/>
      <c r="B3979" s="45"/>
      <c r="C3979" s="45"/>
      <c r="D3979" s="45"/>
      <c r="E3979" s="45"/>
      <c r="F3979" s="45"/>
      <c r="G3979" s="45"/>
      <c r="H3979" s="45"/>
      <c r="I3979" s="45"/>
    </row>
    <row r="3980" spans="1:9" x14ac:dyDescent="0.25">
      <c r="A3980" s="69"/>
      <c r="B3980" s="45"/>
      <c r="C3980" s="45"/>
      <c r="D3980" s="45"/>
      <c r="E3980" s="45"/>
      <c r="F3980" s="45"/>
      <c r="G3980" s="45"/>
      <c r="H3980" s="45"/>
      <c r="I3980" s="45"/>
    </row>
    <row r="3981" spans="1:9" x14ac:dyDescent="0.25">
      <c r="A3981" s="69"/>
      <c r="B3981" s="45"/>
      <c r="C3981" s="45"/>
      <c r="D3981" s="45"/>
      <c r="E3981" s="45"/>
      <c r="F3981" s="45"/>
      <c r="G3981" s="45"/>
      <c r="H3981" s="45"/>
      <c r="I3981" s="45"/>
    </row>
    <row r="3982" spans="1:9" x14ac:dyDescent="0.25">
      <c r="A3982" s="69"/>
      <c r="B3982" s="45"/>
      <c r="C3982" s="45"/>
      <c r="D3982" s="45"/>
      <c r="E3982" s="45"/>
      <c r="F3982" s="45"/>
      <c r="G3982" s="45"/>
      <c r="H3982" s="45"/>
      <c r="I3982" s="45"/>
    </row>
    <row r="3983" spans="1:9" x14ac:dyDescent="0.25">
      <c r="A3983" s="69"/>
      <c r="B3983" s="45"/>
      <c r="C3983" s="45"/>
      <c r="D3983" s="45"/>
      <c r="E3983" s="45"/>
      <c r="F3983" s="45"/>
      <c r="G3983" s="45"/>
      <c r="H3983" s="45"/>
      <c r="I3983" s="45"/>
    </row>
    <row r="3984" spans="1:9" x14ac:dyDescent="0.25">
      <c r="A3984" s="69"/>
      <c r="B3984" s="45"/>
      <c r="C3984" s="45"/>
      <c r="D3984" s="45"/>
      <c r="E3984" s="45"/>
      <c r="F3984" s="45"/>
      <c r="G3984" s="45"/>
      <c r="H3984" s="45"/>
      <c r="I3984" s="45"/>
    </row>
    <row r="3985" spans="1:9" x14ac:dyDescent="0.25">
      <c r="A3985" s="69"/>
      <c r="B3985" s="45"/>
      <c r="C3985" s="45"/>
      <c r="D3985" s="45"/>
      <c r="E3985" s="45"/>
      <c r="F3985" s="45"/>
      <c r="G3985" s="45"/>
      <c r="H3985" s="45"/>
      <c r="I3985" s="45"/>
    </row>
    <row r="3986" spans="1:9" x14ac:dyDescent="0.25">
      <c r="A3986" s="69"/>
      <c r="B3986" s="45"/>
      <c r="C3986" s="45"/>
      <c r="D3986" s="45"/>
      <c r="E3986" s="45"/>
      <c r="F3986" s="45"/>
      <c r="G3986" s="45"/>
      <c r="H3986" s="45"/>
      <c r="I3986" s="45"/>
    </row>
    <row r="3987" spans="1:9" x14ac:dyDescent="0.25">
      <c r="A3987" s="69"/>
      <c r="B3987" s="45"/>
      <c r="C3987" s="45"/>
      <c r="D3987" s="45"/>
      <c r="E3987" s="45"/>
      <c r="F3987" s="45"/>
      <c r="G3987" s="45"/>
      <c r="H3987" s="45"/>
      <c r="I3987" s="45"/>
    </row>
    <row r="3988" spans="1:9" x14ac:dyDescent="0.25">
      <c r="A3988" s="70"/>
      <c r="B3988" s="45"/>
      <c r="C3988" s="45"/>
      <c r="D3988" s="45"/>
      <c r="E3988" s="45"/>
      <c r="F3988" s="45"/>
      <c r="G3988" s="45"/>
      <c r="H3988" s="45"/>
      <c r="I3988" s="45"/>
    </row>
    <row r="3989" spans="1:9" x14ac:dyDescent="0.25">
      <c r="A3989" s="69"/>
      <c r="B3989" s="45"/>
      <c r="C3989" s="45"/>
      <c r="D3989" s="45"/>
      <c r="E3989" s="45"/>
      <c r="F3989" s="45"/>
      <c r="G3989" s="45"/>
      <c r="H3989" s="45"/>
      <c r="I3989" s="45"/>
    </row>
    <row r="3990" spans="1:9" x14ac:dyDescent="0.25">
      <c r="A3990" s="69"/>
      <c r="B3990" s="45"/>
      <c r="C3990" s="45"/>
      <c r="D3990" s="45"/>
      <c r="E3990" s="45"/>
      <c r="F3990" s="45"/>
      <c r="G3990" s="45"/>
      <c r="H3990" s="45"/>
      <c r="I3990" s="45"/>
    </row>
    <row r="3991" spans="1:9" x14ac:dyDescent="0.25">
      <c r="A3991" s="69"/>
      <c r="B3991" s="45"/>
      <c r="C3991" s="45"/>
      <c r="D3991" s="45"/>
      <c r="E3991" s="45"/>
      <c r="F3991" s="45"/>
      <c r="G3991" s="45"/>
      <c r="H3991" s="45"/>
      <c r="I3991" s="45"/>
    </row>
    <row r="3992" spans="1:9" x14ac:dyDescent="0.25">
      <c r="A3992" s="69"/>
      <c r="B3992" s="45"/>
      <c r="C3992" s="45"/>
      <c r="D3992" s="45"/>
      <c r="E3992" s="45"/>
      <c r="F3992" s="45"/>
      <c r="G3992" s="45"/>
      <c r="H3992" s="45"/>
      <c r="I3992" s="45"/>
    </row>
    <row r="3993" spans="1:9" x14ac:dyDescent="0.25">
      <c r="A3993" s="69"/>
      <c r="B3993" s="45"/>
      <c r="C3993" s="45"/>
      <c r="D3993" s="45"/>
      <c r="E3993" s="45"/>
      <c r="F3993" s="45"/>
      <c r="G3993" s="45"/>
      <c r="H3993" s="45"/>
      <c r="I3993" s="45"/>
    </row>
    <row r="3994" spans="1:9" x14ac:dyDescent="0.25">
      <c r="A3994" s="69"/>
      <c r="B3994" s="45"/>
      <c r="C3994" s="45"/>
      <c r="D3994" s="45"/>
      <c r="E3994" s="45"/>
      <c r="F3994" s="45"/>
      <c r="G3994" s="45"/>
      <c r="H3994" s="45"/>
      <c r="I3994" s="45"/>
    </row>
    <row r="3995" spans="1:9" x14ac:dyDescent="0.25">
      <c r="A3995" s="69"/>
      <c r="B3995" s="45"/>
      <c r="C3995" s="45"/>
      <c r="D3995" s="45"/>
      <c r="E3995" s="45"/>
      <c r="F3995" s="45"/>
      <c r="G3995" s="45"/>
      <c r="H3995" s="45"/>
      <c r="I3995" s="45"/>
    </row>
    <row r="3996" spans="1:9" x14ac:dyDescent="0.25">
      <c r="A3996" s="69"/>
      <c r="B3996" s="45"/>
      <c r="C3996" s="45"/>
      <c r="D3996" s="45"/>
      <c r="E3996" s="45"/>
      <c r="F3996" s="45"/>
      <c r="G3996" s="45"/>
      <c r="H3996" s="45"/>
      <c r="I3996" s="45"/>
    </row>
    <row r="3997" spans="1:9" x14ac:dyDescent="0.25">
      <c r="A3997" s="69"/>
      <c r="B3997" s="45"/>
      <c r="C3997" s="45"/>
      <c r="D3997" s="45"/>
      <c r="E3997" s="45"/>
      <c r="F3997" s="45"/>
      <c r="G3997" s="45"/>
      <c r="H3997" s="45"/>
      <c r="I3997" s="45"/>
    </row>
    <row r="3998" spans="1:9" x14ac:dyDescent="0.25">
      <c r="A3998" s="69"/>
      <c r="B3998" s="45"/>
      <c r="C3998" s="45"/>
      <c r="D3998" s="45"/>
      <c r="E3998" s="45"/>
      <c r="F3998" s="45"/>
      <c r="G3998" s="45"/>
      <c r="H3998" s="45"/>
      <c r="I3998" s="45"/>
    </row>
    <row r="3999" spans="1:9" x14ac:dyDescent="0.25">
      <c r="A3999" s="69"/>
      <c r="B3999" s="45"/>
      <c r="C3999" s="45"/>
      <c r="D3999" s="45"/>
      <c r="E3999" s="45"/>
      <c r="F3999" s="45"/>
      <c r="G3999" s="45"/>
      <c r="H3999" s="45"/>
      <c r="I3999" s="45"/>
    </row>
    <row r="4000" spans="1:9" x14ac:dyDescent="0.25">
      <c r="A4000" s="69"/>
      <c r="B4000" s="45"/>
      <c r="C4000" s="45"/>
      <c r="D4000" s="45"/>
      <c r="E4000" s="45"/>
      <c r="F4000" s="45"/>
      <c r="G4000" s="45"/>
      <c r="H4000" s="45"/>
      <c r="I4000" s="45"/>
    </row>
    <row r="4001" spans="1:9" x14ac:dyDescent="0.25">
      <c r="A4001" s="69"/>
      <c r="B4001" s="45"/>
      <c r="C4001" s="45"/>
      <c r="D4001" s="45"/>
      <c r="E4001" s="45"/>
      <c r="F4001" s="45"/>
      <c r="G4001" s="45"/>
      <c r="H4001" s="45"/>
      <c r="I4001" s="45"/>
    </row>
    <row r="4002" spans="1:9" x14ac:dyDescent="0.25">
      <c r="A4002" s="69"/>
      <c r="B4002" s="45"/>
      <c r="C4002" s="45"/>
      <c r="D4002" s="45"/>
      <c r="E4002" s="45"/>
      <c r="F4002" s="45"/>
      <c r="G4002" s="45"/>
      <c r="H4002" s="45"/>
      <c r="I4002" s="45"/>
    </row>
    <row r="4003" spans="1:9" x14ac:dyDescent="0.25">
      <c r="A4003" s="69"/>
      <c r="B4003" s="45"/>
      <c r="C4003" s="45"/>
      <c r="D4003" s="45"/>
      <c r="E4003" s="45"/>
      <c r="F4003" s="45"/>
      <c r="G4003" s="45"/>
      <c r="H4003" s="45"/>
      <c r="I4003" s="45"/>
    </row>
    <row r="4004" spans="1:9" x14ac:dyDescent="0.25">
      <c r="A4004" s="69"/>
      <c r="B4004" s="45"/>
      <c r="C4004" s="45"/>
      <c r="D4004" s="45"/>
      <c r="E4004" s="45"/>
      <c r="F4004" s="45"/>
      <c r="G4004" s="45"/>
      <c r="H4004" s="45"/>
      <c r="I4004" s="45"/>
    </row>
    <row r="4005" spans="1:9" x14ac:dyDescent="0.25">
      <c r="A4005" s="69"/>
      <c r="B4005" s="45"/>
      <c r="C4005" s="45"/>
      <c r="D4005" s="45"/>
      <c r="E4005" s="45"/>
      <c r="F4005" s="45"/>
      <c r="G4005" s="45"/>
      <c r="H4005" s="45"/>
      <c r="I4005" s="45"/>
    </row>
    <row r="4006" spans="1:9" x14ac:dyDescent="0.25">
      <c r="A4006" s="70"/>
      <c r="B4006" s="45"/>
      <c r="C4006" s="45"/>
      <c r="D4006" s="45"/>
      <c r="E4006" s="45"/>
      <c r="F4006" s="45"/>
      <c r="G4006" s="45"/>
      <c r="H4006" s="45"/>
      <c r="I4006" s="45"/>
    </row>
    <row r="4007" spans="1:9" x14ac:dyDescent="0.25">
      <c r="A4007" s="69"/>
      <c r="B4007" s="45"/>
      <c r="C4007" s="45"/>
      <c r="D4007" s="45"/>
      <c r="E4007" s="45"/>
      <c r="F4007" s="45"/>
      <c r="G4007" s="45"/>
      <c r="H4007" s="45"/>
      <c r="I4007" s="45"/>
    </row>
    <row r="4008" spans="1:9" x14ac:dyDescent="0.25">
      <c r="A4008" s="69"/>
      <c r="B4008" s="45"/>
      <c r="C4008" s="45"/>
      <c r="D4008" s="45"/>
      <c r="E4008" s="45"/>
      <c r="F4008" s="45"/>
      <c r="G4008" s="45"/>
      <c r="H4008" s="45"/>
      <c r="I4008" s="45"/>
    </row>
    <row r="4009" spans="1:9" x14ac:dyDescent="0.25">
      <c r="A4009" s="69"/>
      <c r="B4009" s="45"/>
      <c r="C4009" s="45"/>
      <c r="D4009" s="45"/>
      <c r="E4009" s="45"/>
      <c r="F4009" s="45"/>
      <c r="G4009" s="45"/>
      <c r="H4009" s="45"/>
      <c r="I4009" s="45"/>
    </row>
    <row r="4010" spans="1:9" x14ac:dyDescent="0.25">
      <c r="A4010" s="69"/>
      <c r="B4010" s="45"/>
      <c r="C4010" s="45"/>
      <c r="D4010" s="45"/>
      <c r="E4010" s="45"/>
      <c r="F4010" s="45"/>
      <c r="G4010" s="45"/>
      <c r="H4010" s="45"/>
      <c r="I4010" s="45"/>
    </row>
    <row r="4011" spans="1:9" x14ac:dyDescent="0.25">
      <c r="A4011" s="69"/>
      <c r="B4011" s="45"/>
      <c r="C4011" s="45"/>
      <c r="D4011" s="45"/>
      <c r="E4011" s="45"/>
      <c r="F4011" s="45"/>
      <c r="G4011" s="45"/>
      <c r="H4011" s="45"/>
      <c r="I4011" s="45"/>
    </row>
    <row r="4012" spans="1:9" x14ac:dyDescent="0.25">
      <c r="A4012" s="69"/>
      <c r="B4012" s="45"/>
      <c r="C4012" s="45"/>
      <c r="D4012" s="45"/>
      <c r="E4012" s="45"/>
      <c r="F4012" s="45"/>
      <c r="G4012" s="45"/>
      <c r="H4012" s="45"/>
      <c r="I4012" s="45"/>
    </row>
    <row r="4013" spans="1:9" x14ac:dyDescent="0.25">
      <c r="A4013" s="69"/>
      <c r="B4013" s="45"/>
      <c r="C4013" s="45"/>
      <c r="D4013" s="45"/>
      <c r="E4013" s="45"/>
      <c r="F4013" s="45"/>
      <c r="G4013" s="45"/>
      <c r="H4013" s="45"/>
      <c r="I4013" s="45"/>
    </row>
    <row r="4014" spans="1:9" x14ac:dyDescent="0.25">
      <c r="A4014" s="69"/>
      <c r="B4014" s="45"/>
      <c r="C4014" s="45"/>
      <c r="D4014" s="45"/>
      <c r="E4014" s="45"/>
      <c r="F4014" s="45"/>
      <c r="G4014" s="45"/>
      <c r="H4014" s="45"/>
      <c r="I4014" s="45"/>
    </row>
    <row r="4015" spans="1:9" x14ac:dyDescent="0.25">
      <c r="A4015" s="69"/>
      <c r="B4015" s="45"/>
      <c r="C4015" s="45"/>
      <c r="D4015" s="45"/>
      <c r="E4015" s="45"/>
      <c r="F4015" s="45"/>
      <c r="G4015" s="45"/>
      <c r="H4015" s="45"/>
      <c r="I4015" s="45"/>
    </row>
    <row r="4016" spans="1:9" x14ac:dyDescent="0.25">
      <c r="A4016" s="69"/>
      <c r="B4016" s="45"/>
      <c r="C4016" s="45"/>
      <c r="D4016" s="45"/>
      <c r="E4016" s="45"/>
      <c r="F4016" s="45"/>
      <c r="G4016" s="45"/>
      <c r="H4016" s="45"/>
      <c r="I4016" s="45"/>
    </row>
    <row r="4017" spans="1:9" x14ac:dyDescent="0.25">
      <c r="A4017" s="69"/>
      <c r="B4017" s="45"/>
      <c r="C4017" s="45"/>
      <c r="D4017" s="45"/>
      <c r="E4017" s="45"/>
      <c r="F4017" s="45"/>
      <c r="G4017" s="45"/>
      <c r="H4017" s="45"/>
      <c r="I4017" s="45"/>
    </row>
    <row r="4018" spans="1:9" x14ac:dyDescent="0.25">
      <c r="A4018" s="69"/>
      <c r="B4018" s="45"/>
      <c r="C4018" s="45"/>
      <c r="D4018" s="45"/>
      <c r="E4018" s="45"/>
      <c r="F4018" s="45"/>
      <c r="G4018" s="45"/>
      <c r="H4018" s="45"/>
      <c r="I4018" s="45"/>
    </row>
    <row r="4019" spans="1:9" x14ac:dyDescent="0.25">
      <c r="A4019" s="69"/>
      <c r="B4019" s="45"/>
      <c r="C4019" s="45"/>
      <c r="D4019" s="45"/>
      <c r="E4019" s="45"/>
      <c r="F4019" s="45"/>
      <c r="G4019" s="45"/>
      <c r="H4019" s="45"/>
      <c r="I4019" s="45"/>
    </row>
    <row r="4020" spans="1:9" x14ac:dyDescent="0.25">
      <c r="A4020" s="69"/>
      <c r="B4020" s="45"/>
      <c r="C4020" s="45"/>
      <c r="D4020" s="45"/>
      <c r="E4020" s="45"/>
      <c r="F4020" s="45"/>
      <c r="G4020" s="45"/>
      <c r="H4020" s="45"/>
      <c r="I4020" s="45"/>
    </row>
    <row r="4021" spans="1:9" x14ac:dyDescent="0.25">
      <c r="A4021" s="69"/>
      <c r="B4021" s="45"/>
      <c r="C4021" s="45"/>
      <c r="D4021" s="45"/>
      <c r="E4021" s="45"/>
      <c r="F4021" s="45"/>
      <c r="G4021" s="45"/>
      <c r="H4021" s="45"/>
      <c r="I4021" s="45"/>
    </row>
    <row r="4022" spans="1:9" x14ac:dyDescent="0.25">
      <c r="A4022" s="69"/>
      <c r="B4022" s="45"/>
      <c r="C4022" s="45"/>
      <c r="D4022" s="45"/>
      <c r="E4022" s="45"/>
      <c r="F4022" s="45"/>
      <c r="G4022" s="45"/>
      <c r="H4022" s="45"/>
      <c r="I4022" s="45"/>
    </row>
    <row r="4023" spans="1:9" x14ac:dyDescent="0.25">
      <c r="A4023" s="69"/>
      <c r="B4023" s="45"/>
      <c r="C4023" s="45"/>
      <c r="D4023" s="45"/>
      <c r="E4023" s="45"/>
      <c r="F4023" s="45"/>
      <c r="G4023" s="45"/>
      <c r="H4023" s="45"/>
      <c r="I4023" s="45"/>
    </row>
    <row r="4024" spans="1:9" x14ac:dyDescent="0.25">
      <c r="A4024" s="70"/>
      <c r="B4024" s="45"/>
      <c r="C4024" s="45"/>
      <c r="D4024" s="45"/>
      <c r="E4024" s="45"/>
      <c r="F4024" s="45"/>
      <c r="G4024" s="45"/>
      <c r="H4024" s="45"/>
      <c r="I4024" s="45"/>
    </row>
    <row r="4025" spans="1:9" x14ac:dyDescent="0.25">
      <c r="A4025" s="69"/>
      <c r="B4025" s="45"/>
      <c r="C4025" s="45"/>
      <c r="D4025" s="45"/>
      <c r="E4025" s="45"/>
      <c r="F4025" s="45"/>
      <c r="G4025" s="45"/>
      <c r="H4025" s="45"/>
      <c r="I4025" s="45"/>
    </row>
    <row r="4026" spans="1:9" x14ac:dyDescent="0.25">
      <c r="A4026" s="69"/>
      <c r="B4026" s="45"/>
      <c r="C4026" s="45"/>
      <c r="D4026" s="45"/>
      <c r="E4026" s="45"/>
      <c r="F4026" s="45"/>
      <c r="G4026" s="45"/>
      <c r="H4026" s="45"/>
      <c r="I4026" s="45"/>
    </row>
    <row r="4027" spans="1:9" x14ac:dyDescent="0.25">
      <c r="A4027" s="69"/>
      <c r="B4027" s="45"/>
      <c r="C4027" s="45"/>
      <c r="D4027" s="45"/>
      <c r="E4027" s="45"/>
      <c r="F4027" s="45"/>
      <c r="G4027" s="45"/>
      <c r="H4027" s="45"/>
      <c r="I4027" s="45"/>
    </row>
    <row r="4028" spans="1:9" x14ac:dyDescent="0.25">
      <c r="A4028" s="69"/>
      <c r="B4028" s="45"/>
      <c r="C4028" s="45"/>
      <c r="D4028" s="45"/>
      <c r="E4028" s="45"/>
      <c r="F4028" s="45"/>
      <c r="G4028" s="45"/>
      <c r="H4028" s="45"/>
      <c r="I4028" s="45"/>
    </row>
    <row r="4029" spans="1:9" x14ac:dyDescent="0.25">
      <c r="A4029" s="69"/>
      <c r="B4029" s="45"/>
      <c r="C4029" s="45"/>
      <c r="D4029" s="45"/>
      <c r="E4029" s="45"/>
      <c r="F4029" s="45"/>
      <c r="G4029" s="45"/>
      <c r="H4029" s="45"/>
      <c r="I4029" s="45"/>
    </row>
    <row r="4030" spans="1:9" x14ac:dyDescent="0.25">
      <c r="A4030" s="69"/>
      <c r="B4030" s="45"/>
      <c r="C4030" s="45"/>
      <c r="D4030" s="45"/>
      <c r="E4030" s="45"/>
      <c r="F4030" s="45"/>
      <c r="G4030" s="45"/>
      <c r="H4030" s="45"/>
      <c r="I4030" s="45"/>
    </row>
    <row r="4031" spans="1:9" x14ac:dyDescent="0.25">
      <c r="A4031" s="69"/>
      <c r="B4031" s="45"/>
      <c r="C4031" s="45"/>
      <c r="D4031" s="45"/>
      <c r="E4031" s="45"/>
      <c r="F4031" s="45"/>
      <c r="G4031" s="45"/>
      <c r="H4031" s="45"/>
      <c r="I4031" s="45"/>
    </row>
    <row r="4032" spans="1:9" x14ac:dyDescent="0.25">
      <c r="A4032" s="69"/>
      <c r="B4032" s="45"/>
      <c r="C4032" s="45"/>
      <c r="D4032" s="45"/>
      <c r="E4032" s="45"/>
      <c r="F4032" s="45"/>
      <c r="G4032" s="45"/>
      <c r="H4032" s="45"/>
      <c r="I4032" s="45"/>
    </row>
    <row r="4033" spans="1:9" x14ac:dyDescent="0.25">
      <c r="A4033" s="69"/>
      <c r="B4033" s="45"/>
      <c r="C4033" s="45"/>
      <c r="D4033" s="45"/>
      <c r="E4033" s="45"/>
      <c r="F4033" s="45"/>
      <c r="G4033" s="45"/>
      <c r="H4033" s="45"/>
      <c r="I4033" s="45"/>
    </row>
    <row r="4034" spans="1:9" x14ac:dyDescent="0.25">
      <c r="A4034" s="69"/>
      <c r="B4034" s="45"/>
      <c r="C4034" s="45"/>
      <c r="D4034" s="45"/>
      <c r="E4034" s="45"/>
      <c r="F4034" s="45"/>
      <c r="G4034" s="45"/>
      <c r="H4034" s="45"/>
      <c r="I4034" s="45"/>
    </row>
    <row r="4035" spans="1:9" x14ac:dyDescent="0.25">
      <c r="A4035" s="69"/>
      <c r="B4035" s="45"/>
      <c r="C4035" s="45"/>
      <c r="D4035" s="45"/>
      <c r="E4035" s="45"/>
      <c r="F4035" s="45"/>
      <c r="G4035" s="45"/>
      <c r="H4035" s="45"/>
      <c r="I4035" s="45"/>
    </row>
    <row r="4036" spans="1:9" x14ac:dyDescent="0.25">
      <c r="A4036" s="69"/>
      <c r="B4036" s="45"/>
      <c r="C4036" s="45"/>
      <c r="D4036" s="45"/>
      <c r="E4036" s="45"/>
      <c r="F4036" s="45"/>
      <c r="G4036" s="45"/>
      <c r="H4036" s="45"/>
      <c r="I4036" s="45"/>
    </row>
    <row r="4037" spans="1:9" x14ac:dyDescent="0.25">
      <c r="A4037" s="69"/>
      <c r="B4037" s="45"/>
      <c r="C4037" s="45"/>
      <c r="D4037" s="45"/>
      <c r="E4037" s="45"/>
      <c r="F4037" s="45"/>
      <c r="G4037" s="45"/>
      <c r="H4037" s="45"/>
      <c r="I4037" s="45"/>
    </row>
    <row r="4038" spans="1:9" x14ac:dyDescent="0.25">
      <c r="A4038" s="69"/>
      <c r="B4038" s="45"/>
      <c r="C4038" s="45"/>
      <c r="D4038" s="45"/>
      <c r="E4038" s="45"/>
      <c r="F4038" s="45"/>
      <c r="G4038" s="45"/>
      <c r="H4038" s="45"/>
      <c r="I4038" s="45"/>
    </row>
    <row r="4039" spans="1:9" x14ac:dyDescent="0.25">
      <c r="A4039" s="69"/>
      <c r="B4039" s="45"/>
      <c r="C4039" s="45"/>
      <c r="D4039" s="45"/>
      <c r="E4039" s="45"/>
      <c r="F4039" s="45"/>
      <c r="G4039" s="45"/>
      <c r="H4039" s="45"/>
      <c r="I4039" s="45"/>
    </row>
    <row r="4040" spans="1:9" x14ac:dyDescent="0.25">
      <c r="A4040" s="69"/>
      <c r="B4040" s="45"/>
      <c r="C4040" s="45"/>
      <c r="D4040" s="45"/>
      <c r="E4040" s="45"/>
      <c r="F4040" s="45"/>
      <c r="G4040" s="45"/>
      <c r="H4040" s="45"/>
      <c r="I4040" s="45"/>
    </row>
    <row r="4041" spans="1:9" x14ac:dyDescent="0.25">
      <c r="A4041" s="69"/>
      <c r="B4041" s="45"/>
      <c r="C4041" s="45"/>
      <c r="D4041" s="45"/>
      <c r="E4041" s="45"/>
      <c r="F4041" s="45"/>
      <c r="G4041" s="45"/>
      <c r="H4041" s="45"/>
      <c r="I4041" s="45"/>
    </row>
    <row r="4042" spans="1:9" x14ac:dyDescent="0.25">
      <c r="A4042" s="70"/>
      <c r="B4042" s="45"/>
      <c r="C4042" s="45"/>
      <c r="D4042" s="45"/>
      <c r="E4042" s="45"/>
      <c r="F4042" s="45"/>
      <c r="G4042" s="45"/>
      <c r="H4042" s="45"/>
      <c r="I4042" s="45"/>
    </row>
    <row r="4043" spans="1:9" x14ac:dyDescent="0.25">
      <c r="A4043" s="69"/>
      <c r="B4043" s="45"/>
      <c r="C4043" s="45"/>
      <c r="D4043" s="45"/>
      <c r="E4043" s="45"/>
      <c r="F4043" s="45"/>
      <c r="G4043" s="45"/>
      <c r="H4043" s="45"/>
      <c r="I4043" s="45"/>
    </row>
    <row r="4044" spans="1:9" x14ac:dyDescent="0.25">
      <c r="A4044" s="69"/>
      <c r="B4044" s="45"/>
      <c r="C4044" s="45"/>
      <c r="D4044" s="45"/>
      <c r="E4044" s="45"/>
      <c r="F4044" s="45"/>
      <c r="G4044" s="45"/>
      <c r="H4044" s="45"/>
      <c r="I4044" s="45"/>
    </row>
    <row r="4045" spans="1:9" x14ac:dyDescent="0.25">
      <c r="A4045" s="69"/>
      <c r="B4045" s="45"/>
      <c r="C4045" s="45"/>
      <c r="D4045" s="45"/>
      <c r="E4045" s="45"/>
      <c r="F4045" s="45"/>
      <c r="G4045" s="45"/>
      <c r="H4045" s="45"/>
      <c r="I4045" s="45"/>
    </row>
    <row r="4046" spans="1:9" x14ac:dyDescent="0.25">
      <c r="A4046" s="69"/>
      <c r="B4046" s="45"/>
      <c r="C4046" s="45"/>
      <c r="D4046" s="45"/>
      <c r="E4046" s="45"/>
      <c r="F4046" s="45"/>
      <c r="G4046" s="45"/>
      <c r="H4046" s="45"/>
      <c r="I4046" s="45"/>
    </row>
    <row r="4047" spans="1:9" x14ac:dyDescent="0.25">
      <c r="A4047" s="69"/>
      <c r="B4047" s="45"/>
      <c r="C4047" s="45"/>
      <c r="D4047" s="45"/>
      <c r="E4047" s="45"/>
      <c r="F4047" s="45"/>
      <c r="G4047" s="45"/>
      <c r="H4047" s="45"/>
      <c r="I4047" s="45"/>
    </row>
    <row r="4048" spans="1:9" x14ac:dyDescent="0.25">
      <c r="A4048" s="69"/>
      <c r="B4048" s="45"/>
      <c r="C4048" s="45"/>
      <c r="D4048" s="45"/>
      <c r="E4048" s="45"/>
      <c r="F4048" s="45"/>
      <c r="G4048" s="45"/>
      <c r="H4048" s="45"/>
      <c r="I4048" s="45"/>
    </row>
    <row r="4049" spans="1:9" x14ac:dyDescent="0.25">
      <c r="A4049" s="69"/>
      <c r="B4049" s="45"/>
      <c r="C4049" s="45"/>
      <c r="D4049" s="45"/>
      <c r="E4049" s="45"/>
      <c r="F4049" s="45"/>
      <c r="G4049" s="45"/>
      <c r="H4049" s="45"/>
      <c r="I4049" s="45"/>
    </row>
    <row r="4050" spans="1:9" x14ac:dyDescent="0.25">
      <c r="A4050" s="69"/>
      <c r="B4050" s="45"/>
      <c r="C4050" s="45"/>
      <c r="D4050" s="45"/>
      <c r="E4050" s="45"/>
      <c r="F4050" s="45"/>
      <c r="G4050" s="45"/>
      <c r="H4050" s="45"/>
      <c r="I4050" s="45"/>
    </row>
    <row r="4051" spans="1:9" x14ac:dyDescent="0.25">
      <c r="A4051" s="69"/>
      <c r="B4051" s="45"/>
      <c r="C4051" s="45"/>
      <c r="D4051" s="45"/>
      <c r="E4051" s="45"/>
      <c r="F4051" s="45"/>
      <c r="G4051" s="45"/>
      <c r="H4051" s="45"/>
      <c r="I4051" s="45"/>
    </row>
    <row r="4052" spans="1:9" x14ac:dyDescent="0.25">
      <c r="A4052" s="69"/>
      <c r="B4052" s="45"/>
      <c r="C4052" s="45"/>
      <c r="D4052" s="45"/>
      <c r="E4052" s="45"/>
      <c r="F4052" s="45"/>
      <c r="G4052" s="45"/>
      <c r="H4052" s="45"/>
      <c r="I4052" s="45"/>
    </row>
    <row r="4053" spans="1:9" x14ac:dyDescent="0.25">
      <c r="A4053" s="69"/>
      <c r="B4053" s="45"/>
      <c r="C4053" s="45"/>
      <c r="D4053" s="45"/>
      <c r="E4053" s="45"/>
      <c r="F4053" s="45"/>
      <c r="G4053" s="45"/>
      <c r="H4053" s="45"/>
      <c r="I4053" s="45"/>
    </row>
    <row r="4054" spans="1:9" x14ac:dyDescent="0.25">
      <c r="A4054" s="69"/>
      <c r="B4054" s="45"/>
      <c r="C4054" s="45"/>
      <c r="D4054" s="45"/>
      <c r="E4054" s="45"/>
      <c r="F4054" s="45"/>
      <c r="G4054" s="45"/>
      <c r="H4054" s="45"/>
      <c r="I4054" s="45"/>
    </row>
    <row r="4055" spans="1:9" x14ac:dyDescent="0.25">
      <c r="A4055" s="69"/>
      <c r="B4055" s="45"/>
      <c r="C4055" s="45"/>
      <c r="D4055" s="45"/>
      <c r="E4055" s="45"/>
      <c r="F4055" s="45"/>
      <c r="G4055" s="45"/>
      <c r="H4055" s="45"/>
      <c r="I4055" s="45"/>
    </row>
    <row r="4056" spans="1:9" x14ac:dyDescent="0.25">
      <c r="A4056" s="69"/>
      <c r="B4056" s="45"/>
      <c r="C4056" s="45"/>
      <c r="D4056" s="45"/>
      <c r="E4056" s="45"/>
      <c r="F4056" s="45"/>
      <c r="G4056" s="45"/>
      <c r="H4056" s="45"/>
      <c r="I4056" s="45"/>
    </row>
    <row r="4057" spans="1:9" x14ac:dyDescent="0.25">
      <c r="A4057" s="69"/>
      <c r="B4057" s="45"/>
      <c r="C4057" s="45"/>
      <c r="D4057" s="45"/>
      <c r="E4057" s="45"/>
      <c r="F4057" s="45"/>
      <c r="G4057" s="45"/>
      <c r="H4057" s="45"/>
      <c r="I4057" s="45"/>
    </row>
    <row r="4058" spans="1:9" x14ac:dyDescent="0.25">
      <c r="A4058" s="69"/>
      <c r="B4058" s="45"/>
      <c r="C4058" s="45"/>
      <c r="D4058" s="45"/>
      <c r="E4058" s="45"/>
      <c r="F4058" s="45"/>
      <c r="G4058" s="45"/>
      <c r="H4058" s="45"/>
      <c r="I4058" s="45"/>
    </row>
    <row r="4059" spans="1:9" x14ac:dyDescent="0.25">
      <c r="A4059" s="69"/>
      <c r="B4059" s="45"/>
      <c r="C4059" s="45"/>
      <c r="D4059" s="45"/>
      <c r="E4059" s="45"/>
      <c r="F4059" s="45"/>
      <c r="G4059" s="45"/>
      <c r="H4059" s="45"/>
      <c r="I4059" s="45"/>
    </row>
    <row r="4060" spans="1:9" x14ac:dyDescent="0.25">
      <c r="A4060" s="70"/>
      <c r="B4060" s="45"/>
      <c r="C4060" s="45"/>
      <c r="D4060" s="45"/>
      <c r="E4060" s="45"/>
      <c r="F4060" s="45"/>
      <c r="G4060" s="45"/>
      <c r="H4060" s="45"/>
      <c r="I4060" s="45"/>
    </row>
    <row r="4061" spans="1:9" x14ac:dyDescent="0.25">
      <c r="A4061" s="69"/>
      <c r="B4061" s="45"/>
      <c r="C4061" s="45"/>
      <c r="D4061" s="45"/>
      <c r="E4061" s="45"/>
      <c r="F4061" s="45"/>
      <c r="G4061" s="45"/>
      <c r="H4061" s="45"/>
      <c r="I4061" s="45"/>
    </row>
    <row r="4062" spans="1:9" x14ac:dyDescent="0.25">
      <c r="A4062" s="69"/>
      <c r="B4062" s="45"/>
      <c r="C4062" s="45"/>
      <c r="D4062" s="45"/>
      <c r="E4062" s="45"/>
      <c r="F4062" s="45"/>
      <c r="G4062" s="45"/>
      <c r="H4062" s="45"/>
      <c r="I4062" s="45"/>
    </row>
    <row r="4063" spans="1:9" x14ac:dyDescent="0.25">
      <c r="A4063" s="69"/>
      <c r="B4063" s="45"/>
      <c r="C4063" s="45"/>
      <c r="D4063" s="45"/>
      <c r="E4063" s="45"/>
      <c r="F4063" s="45"/>
      <c r="G4063" s="45"/>
      <c r="H4063" s="45"/>
      <c r="I4063" s="45"/>
    </row>
    <row r="4064" spans="1:9" x14ac:dyDescent="0.25">
      <c r="A4064" s="69"/>
      <c r="B4064" s="45"/>
      <c r="C4064" s="45"/>
      <c r="D4064" s="45"/>
      <c r="E4064" s="45"/>
      <c r="F4064" s="45"/>
      <c r="G4064" s="45"/>
      <c r="H4064" s="45"/>
      <c r="I4064" s="45"/>
    </row>
    <row r="4065" spans="1:9" x14ac:dyDescent="0.25">
      <c r="A4065" s="69"/>
      <c r="B4065" s="45"/>
      <c r="C4065" s="45"/>
      <c r="D4065" s="45"/>
      <c r="E4065" s="45"/>
      <c r="F4065" s="45"/>
      <c r="G4065" s="45"/>
      <c r="H4065" s="45"/>
      <c r="I4065" s="45"/>
    </row>
    <row r="4066" spans="1:9" x14ac:dyDescent="0.25">
      <c r="A4066" s="69"/>
      <c r="B4066" s="45"/>
      <c r="C4066" s="45"/>
      <c r="D4066" s="45"/>
      <c r="E4066" s="45"/>
      <c r="F4066" s="45"/>
      <c r="G4066" s="45"/>
      <c r="H4066" s="45"/>
      <c r="I4066" s="45"/>
    </row>
    <row r="4067" spans="1:9" x14ac:dyDescent="0.25">
      <c r="A4067" s="69"/>
      <c r="B4067" s="45"/>
      <c r="C4067" s="45"/>
      <c r="D4067" s="45"/>
      <c r="E4067" s="45"/>
      <c r="F4067" s="45"/>
      <c r="G4067" s="45"/>
      <c r="H4067" s="45"/>
      <c r="I4067" s="45"/>
    </row>
    <row r="4068" spans="1:9" x14ac:dyDescent="0.25">
      <c r="A4068" s="69"/>
      <c r="B4068" s="45"/>
      <c r="C4068" s="45"/>
      <c r="D4068" s="45"/>
      <c r="E4068" s="45"/>
      <c r="F4068" s="45"/>
      <c r="G4068" s="45"/>
      <c r="H4068" s="45"/>
      <c r="I4068" s="45"/>
    </row>
    <row r="4069" spans="1:9" x14ac:dyDescent="0.25">
      <c r="A4069" s="69"/>
      <c r="B4069" s="45"/>
      <c r="C4069" s="45"/>
      <c r="D4069" s="45"/>
      <c r="E4069" s="45"/>
      <c r="F4069" s="45"/>
      <c r="G4069" s="45"/>
      <c r="H4069" s="45"/>
      <c r="I4069" s="45"/>
    </row>
    <row r="4070" spans="1:9" x14ac:dyDescent="0.25">
      <c r="A4070" s="69"/>
      <c r="B4070" s="45"/>
      <c r="C4070" s="45"/>
      <c r="D4070" s="45"/>
      <c r="E4070" s="45"/>
      <c r="F4070" s="45"/>
      <c r="G4070" s="45"/>
      <c r="H4070" s="45"/>
      <c r="I4070" s="45"/>
    </row>
    <row r="4071" spans="1:9" x14ac:dyDescent="0.25">
      <c r="A4071" s="69"/>
      <c r="B4071" s="45"/>
      <c r="C4071" s="45"/>
      <c r="D4071" s="45"/>
      <c r="E4071" s="45"/>
      <c r="F4071" s="45"/>
      <c r="G4071" s="45"/>
      <c r="H4071" s="45"/>
      <c r="I4071" s="45"/>
    </row>
    <row r="4072" spans="1:9" x14ac:dyDescent="0.25">
      <c r="A4072" s="69"/>
      <c r="B4072" s="45"/>
      <c r="C4072" s="45"/>
      <c r="D4072" s="45"/>
      <c r="E4072" s="45"/>
      <c r="F4072" s="45"/>
      <c r="G4072" s="45"/>
      <c r="H4072" s="45"/>
      <c r="I4072" s="45"/>
    </row>
    <row r="4073" spans="1:9" x14ac:dyDescent="0.25">
      <c r="A4073" s="69"/>
      <c r="B4073" s="45"/>
      <c r="C4073" s="45"/>
      <c r="D4073" s="45"/>
      <c r="E4073" s="45"/>
      <c r="F4073" s="45"/>
      <c r="G4073" s="45"/>
      <c r="H4073" s="45"/>
      <c r="I4073" s="45"/>
    </row>
    <row r="4074" spans="1:9" x14ac:dyDescent="0.25">
      <c r="A4074" s="69"/>
      <c r="B4074" s="45"/>
      <c r="C4074" s="45"/>
      <c r="D4074" s="45"/>
      <c r="E4074" s="45"/>
      <c r="F4074" s="45"/>
      <c r="G4074" s="45"/>
      <c r="H4074" s="45"/>
      <c r="I4074" s="45"/>
    </row>
    <row r="4075" spans="1:9" x14ac:dyDescent="0.25">
      <c r="A4075" s="69"/>
      <c r="B4075" s="45"/>
      <c r="C4075" s="45"/>
      <c r="D4075" s="45"/>
      <c r="E4075" s="45"/>
      <c r="F4075" s="45"/>
      <c r="G4075" s="45"/>
      <c r="H4075" s="45"/>
      <c r="I4075" s="45"/>
    </row>
    <row r="4076" spans="1:9" x14ac:dyDescent="0.25">
      <c r="A4076" s="69"/>
      <c r="B4076" s="45"/>
      <c r="C4076" s="45"/>
      <c r="D4076" s="45"/>
      <c r="E4076" s="45"/>
      <c r="F4076" s="45"/>
      <c r="G4076" s="45"/>
      <c r="H4076" s="45"/>
      <c r="I4076" s="45"/>
    </row>
    <row r="4077" spans="1:9" x14ac:dyDescent="0.25">
      <c r="A4077" s="69"/>
      <c r="B4077" s="45"/>
      <c r="C4077" s="45"/>
      <c r="D4077" s="45"/>
      <c r="E4077" s="45"/>
      <c r="F4077" s="45"/>
      <c r="G4077" s="45"/>
      <c r="H4077" s="45"/>
      <c r="I4077" s="45"/>
    </row>
    <row r="4078" spans="1:9" x14ac:dyDescent="0.25">
      <c r="A4078" s="70"/>
      <c r="B4078" s="45"/>
      <c r="C4078" s="45"/>
      <c r="D4078" s="45"/>
      <c r="E4078" s="45"/>
      <c r="F4078" s="45"/>
      <c r="G4078" s="45"/>
      <c r="H4078" s="45"/>
      <c r="I4078" s="45"/>
    </row>
    <row r="4079" spans="1:9" x14ac:dyDescent="0.25">
      <c r="A4079" s="69"/>
      <c r="B4079" s="45"/>
      <c r="C4079" s="45"/>
      <c r="D4079" s="45"/>
      <c r="E4079" s="45"/>
      <c r="F4079" s="45"/>
      <c r="G4079" s="45"/>
      <c r="H4079" s="45"/>
      <c r="I4079" s="45"/>
    </row>
    <row r="4080" spans="1:9" x14ac:dyDescent="0.25">
      <c r="A4080" s="69"/>
      <c r="B4080" s="45"/>
      <c r="C4080" s="45"/>
      <c r="D4080" s="45"/>
      <c r="E4080" s="45"/>
      <c r="F4080" s="45"/>
      <c r="G4080" s="45"/>
      <c r="H4080" s="45"/>
      <c r="I4080" s="45"/>
    </row>
    <row r="4081" spans="1:9" x14ac:dyDescent="0.25">
      <c r="A4081" s="69"/>
      <c r="B4081" s="45"/>
      <c r="C4081" s="45"/>
      <c r="D4081" s="45"/>
      <c r="E4081" s="45"/>
      <c r="F4081" s="45"/>
      <c r="G4081" s="45"/>
      <c r="H4081" s="45"/>
      <c r="I4081" s="45"/>
    </row>
    <row r="4082" spans="1:9" x14ac:dyDescent="0.25">
      <c r="A4082" s="69"/>
      <c r="B4082" s="45"/>
      <c r="C4082" s="45"/>
      <c r="D4082" s="45"/>
      <c r="E4082" s="45"/>
      <c r="F4082" s="45"/>
      <c r="G4082" s="45"/>
      <c r="H4082" s="45"/>
      <c r="I4082" s="45"/>
    </row>
    <row r="4083" spans="1:9" x14ac:dyDescent="0.25">
      <c r="A4083" s="69"/>
      <c r="B4083" s="45"/>
      <c r="C4083" s="45"/>
      <c r="D4083" s="45"/>
      <c r="E4083" s="45"/>
      <c r="F4083" s="45"/>
      <c r="G4083" s="45"/>
      <c r="H4083" s="45"/>
      <c r="I4083" s="45"/>
    </row>
    <row r="4084" spans="1:9" x14ac:dyDescent="0.25">
      <c r="A4084" s="69"/>
      <c r="B4084" s="45"/>
      <c r="C4084" s="45"/>
      <c r="D4084" s="45"/>
      <c r="E4084" s="45"/>
      <c r="F4084" s="45"/>
      <c r="G4084" s="45"/>
      <c r="H4084" s="45"/>
      <c r="I4084" s="45"/>
    </row>
    <row r="4085" spans="1:9" x14ac:dyDescent="0.25">
      <c r="A4085" s="69"/>
      <c r="B4085" s="45"/>
      <c r="C4085" s="45"/>
      <c r="D4085" s="45"/>
      <c r="E4085" s="45"/>
      <c r="F4085" s="45"/>
      <c r="G4085" s="45"/>
      <c r="H4085" s="45"/>
      <c r="I4085" s="45"/>
    </row>
    <row r="4086" spans="1:9" x14ac:dyDescent="0.25">
      <c r="A4086" s="69"/>
      <c r="B4086" s="45"/>
      <c r="C4086" s="45"/>
      <c r="D4086" s="45"/>
      <c r="E4086" s="45"/>
      <c r="F4086" s="45"/>
      <c r="G4086" s="45"/>
      <c r="H4086" s="45"/>
      <c r="I4086" s="45"/>
    </row>
    <row r="4087" spans="1:9" x14ac:dyDescent="0.25">
      <c r="A4087" s="69"/>
      <c r="B4087" s="45"/>
      <c r="C4087" s="45"/>
      <c r="D4087" s="45"/>
      <c r="E4087" s="45"/>
      <c r="F4087" s="45"/>
      <c r="G4087" s="45"/>
      <c r="H4087" s="45"/>
      <c r="I4087" s="45"/>
    </row>
    <row r="4088" spans="1:9" x14ac:dyDescent="0.25">
      <c r="A4088" s="69"/>
      <c r="B4088" s="45"/>
      <c r="C4088" s="45"/>
      <c r="D4088" s="45"/>
      <c r="E4088" s="45"/>
      <c r="F4088" s="45"/>
      <c r="G4088" s="45"/>
      <c r="H4088" s="45"/>
      <c r="I4088" s="45"/>
    </row>
    <row r="4089" spans="1:9" x14ac:dyDescent="0.25">
      <c r="A4089" s="69"/>
      <c r="B4089" s="45"/>
      <c r="C4089" s="45"/>
      <c r="D4089" s="45"/>
      <c r="E4089" s="45"/>
      <c r="F4089" s="45"/>
      <c r="G4089" s="45"/>
      <c r="H4089" s="45"/>
      <c r="I4089" s="45"/>
    </row>
    <row r="4090" spans="1:9" x14ac:dyDescent="0.25">
      <c r="A4090" s="69"/>
      <c r="B4090" s="45"/>
      <c r="C4090" s="45"/>
      <c r="D4090" s="45"/>
      <c r="E4090" s="45"/>
      <c r="F4090" s="45"/>
      <c r="G4090" s="45"/>
      <c r="H4090" s="45"/>
      <c r="I4090" s="45"/>
    </row>
    <row r="4091" spans="1:9" x14ac:dyDescent="0.25">
      <c r="A4091" s="69"/>
      <c r="B4091" s="45"/>
      <c r="C4091" s="45"/>
      <c r="D4091" s="45"/>
      <c r="E4091" s="45"/>
      <c r="F4091" s="45"/>
      <c r="G4091" s="45"/>
      <c r="H4091" s="45"/>
      <c r="I4091" s="45"/>
    </row>
    <row r="4092" spans="1:9" x14ac:dyDescent="0.25">
      <c r="A4092" s="69"/>
      <c r="B4092" s="45"/>
      <c r="C4092" s="45"/>
      <c r="D4092" s="45"/>
      <c r="E4092" s="45"/>
      <c r="F4092" s="45"/>
      <c r="G4092" s="45"/>
      <c r="H4092" s="45"/>
      <c r="I4092" s="45"/>
    </row>
    <row r="4093" spans="1:9" x14ac:dyDescent="0.25">
      <c r="A4093" s="69"/>
      <c r="B4093" s="45"/>
      <c r="C4093" s="45"/>
      <c r="D4093" s="45"/>
      <c r="E4093" s="45"/>
      <c r="F4093" s="45"/>
      <c r="G4093" s="45"/>
      <c r="H4093" s="45"/>
      <c r="I4093" s="45"/>
    </row>
    <row r="4094" spans="1:9" x14ac:dyDescent="0.25">
      <c r="A4094" s="69"/>
      <c r="B4094" s="45"/>
      <c r="C4094" s="45"/>
      <c r="D4094" s="45"/>
      <c r="E4094" s="45"/>
      <c r="F4094" s="45"/>
      <c r="G4094" s="45"/>
      <c r="H4094" s="45"/>
      <c r="I4094" s="45"/>
    </row>
    <row r="4095" spans="1:9" x14ac:dyDescent="0.25">
      <c r="A4095" s="69"/>
      <c r="B4095" s="45"/>
      <c r="C4095" s="45"/>
      <c r="D4095" s="45"/>
      <c r="E4095" s="45"/>
      <c r="F4095" s="45"/>
      <c r="G4095" s="45"/>
      <c r="H4095" s="45"/>
      <c r="I4095" s="45"/>
    </row>
    <row r="4096" spans="1:9" x14ac:dyDescent="0.25">
      <c r="A4096" s="70"/>
      <c r="B4096" s="45"/>
      <c r="C4096" s="45"/>
      <c r="D4096" s="45"/>
      <c r="E4096" s="45"/>
      <c r="F4096" s="45"/>
      <c r="G4096" s="45"/>
      <c r="H4096" s="45"/>
      <c r="I4096" s="45"/>
    </row>
    <row r="4097" spans="1:9" x14ac:dyDescent="0.25">
      <c r="A4097" s="69"/>
      <c r="B4097" s="45"/>
      <c r="C4097" s="45"/>
      <c r="D4097" s="45"/>
      <c r="E4097" s="45"/>
      <c r="F4097" s="45"/>
      <c r="G4097" s="45"/>
      <c r="H4097" s="45"/>
      <c r="I4097" s="45"/>
    </row>
    <row r="4098" spans="1:9" x14ac:dyDescent="0.25">
      <c r="A4098" s="69"/>
      <c r="B4098" s="45"/>
      <c r="C4098" s="45"/>
      <c r="D4098" s="45"/>
      <c r="E4098" s="45"/>
      <c r="F4098" s="45"/>
      <c r="G4098" s="45"/>
      <c r="H4098" s="45"/>
      <c r="I4098" s="45"/>
    </row>
    <row r="4099" spans="1:9" x14ac:dyDescent="0.25">
      <c r="A4099" s="69"/>
      <c r="B4099" s="45"/>
      <c r="C4099" s="45"/>
      <c r="D4099" s="45"/>
      <c r="E4099" s="45"/>
      <c r="F4099" s="45"/>
      <c r="G4099" s="45"/>
      <c r="H4099" s="45"/>
      <c r="I4099" s="45"/>
    </row>
    <row r="4100" spans="1:9" x14ac:dyDescent="0.25">
      <c r="A4100" s="69"/>
      <c r="B4100" s="45"/>
      <c r="C4100" s="45"/>
      <c r="D4100" s="45"/>
      <c r="E4100" s="45"/>
      <c r="F4100" s="45"/>
      <c r="G4100" s="45"/>
      <c r="H4100" s="45"/>
      <c r="I4100" s="45"/>
    </row>
    <row r="4101" spans="1:9" x14ac:dyDescent="0.25">
      <c r="A4101" s="69"/>
      <c r="B4101" s="45"/>
      <c r="C4101" s="45"/>
      <c r="D4101" s="45"/>
      <c r="E4101" s="45"/>
      <c r="F4101" s="45"/>
      <c r="G4101" s="45"/>
      <c r="H4101" s="45"/>
      <c r="I4101" s="45"/>
    </row>
    <row r="4102" spans="1:9" x14ac:dyDescent="0.25">
      <c r="A4102" s="69"/>
      <c r="B4102" s="45"/>
      <c r="C4102" s="45"/>
      <c r="D4102" s="45"/>
      <c r="E4102" s="45"/>
      <c r="F4102" s="45"/>
      <c r="G4102" s="45"/>
      <c r="H4102" s="45"/>
      <c r="I4102" s="45"/>
    </row>
    <row r="4103" spans="1:9" x14ac:dyDescent="0.25">
      <c r="A4103" s="69"/>
      <c r="B4103" s="45"/>
      <c r="C4103" s="45"/>
      <c r="D4103" s="45"/>
      <c r="E4103" s="45"/>
      <c r="F4103" s="45"/>
      <c r="G4103" s="45"/>
      <c r="H4103" s="45"/>
      <c r="I4103" s="45"/>
    </row>
    <row r="4104" spans="1:9" x14ac:dyDescent="0.25">
      <c r="A4104" s="69"/>
      <c r="B4104" s="45"/>
      <c r="C4104" s="45"/>
      <c r="D4104" s="45"/>
      <c r="E4104" s="45"/>
      <c r="F4104" s="45"/>
      <c r="G4104" s="45"/>
      <c r="H4104" s="45"/>
      <c r="I4104" s="45"/>
    </row>
    <row r="4105" spans="1:9" x14ac:dyDescent="0.25">
      <c r="A4105" s="69"/>
      <c r="B4105" s="45"/>
      <c r="C4105" s="45"/>
      <c r="D4105" s="45"/>
      <c r="E4105" s="45"/>
      <c r="F4105" s="45"/>
      <c r="G4105" s="45"/>
      <c r="H4105" s="45"/>
      <c r="I4105" s="45"/>
    </row>
    <row r="4106" spans="1:9" x14ac:dyDescent="0.25">
      <c r="A4106" s="69"/>
      <c r="B4106" s="45"/>
      <c r="C4106" s="45"/>
      <c r="D4106" s="45"/>
      <c r="E4106" s="45"/>
      <c r="F4106" s="45"/>
      <c r="G4106" s="45"/>
      <c r="H4106" s="45"/>
      <c r="I4106" s="45"/>
    </row>
    <row r="4107" spans="1:9" x14ac:dyDescent="0.25">
      <c r="A4107" s="69"/>
      <c r="B4107" s="45"/>
      <c r="C4107" s="45"/>
      <c r="D4107" s="45"/>
      <c r="E4107" s="45"/>
      <c r="F4107" s="45"/>
      <c r="G4107" s="45"/>
      <c r="H4107" s="45"/>
      <c r="I4107" s="45"/>
    </row>
    <row r="4108" spans="1:9" x14ac:dyDescent="0.25">
      <c r="A4108" s="69"/>
      <c r="B4108" s="45"/>
      <c r="C4108" s="45"/>
      <c r="D4108" s="45"/>
      <c r="E4108" s="45"/>
      <c r="F4108" s="45"/>
      <c r="G4108" s="45"/>
      <c r="H4108" s="45"/>
      <c r="I4108" s="45"/>
    </row>
    <row r="4109" spans="1:9" x14ac:dyDescent="0.25">
      <c r="A4109" s="69"/>
      <c r="B4109" s="45"/>
      <c r="C4109" s="45"/>
      <c r="D4109" s="45"/>
      <c r="E4109" s="45"/>
      <c r="F4109" s="45"/>
      <c r="G4109" s="45"/>
      <c r="H4109" s="45"/>
      <c r="I4109" s="45"/>
    </row>
    <row r="4110" spans="1:9" x14ac:dyDescent="0.25">
      <c r="A4110" s="69"/>
      <c r="B4110" s="45"/>
      <c r="C4110" s="45"/>
      <c r="D4110" s="45"/>
      <c r="E4110" s="45"/>
      <c r="F4110" s="45"/>
      <c r="G4110" s="45"/>
      <c r="H4110" s="45"/>
      <c r="I4110" s="45"/>
    </row>
    <row r="4111" spans="1:9" x14ac:dyDescent="0.25">
      <c r="A4111" s="69"/>
      <c r="B4111" s="45"/>
      <c r="C4111" s="45"/>
      <c r="D4111" s="45"/>
      <c r="E4111" s="45"/>
      <c r="F4111" s="45"/>
      <c r="G4111" s="45"/>
      <c r="H4111" s="45"/>
      <c r="I4111" s="45"/>
    </row>
    <row r="4112" spans="1:9" x14ac:dyDescent="0.25">
      <c r="A4112" s="69"/>
      <c r="B4112" s="45"/>
      <c r="C4112" s="45"/>
      <c r="D4112" s="45"/>
      <c r="E4112" s="45"/>
      <c r="F4112" s="45"/>
      <c r="G4112" s="45"/>
      <c r="H4112" s="45"/>
      <c r="I4112" s="45"/>
    </row>
    <row r="4113" spans="1:9" x14ac:dyDescent="0.25">
      <c r="A4113" s="69"/>
      <c r="B4113" s="45"/>
      <c r="C4113" s="45"/>
      <c r="D4113" s="45"/>
      <c r="E4113" s="45"/>
      <c r="F4113" s="45"/>
      <c r="G4113" s="45"/>
      <c r="H4113" s="45"/>
      <c r="I4113" s="45"/>
    </row>
    <row r="4114" spans="1:9" x14ac:dyDescent="0.25">
      <c r="A4114" s="70"/>
      <c r="B4114" s="45"/>
      <c r="C4114" s="45"/>
      <c r="D4114" s="45"/>
      <c r="E4114" s="45"/>
      <c r="F4114" s="45"/>
      <c r="G4114" s="45"/>
      <c r="H4114" s="45"/>
      <c r="I4114" s="45"/>
    </row>
    <row r="4115" spans="1:9" x14ac:dyDescent="0.25">
      <c r="A4115" s="69"/>
      <c r="B4115" s="45"/>
      <c r="C4115" s="45"/>
      <c r="D4115" s="45"/>
      <c r="E4115" s="45"/>
      <c r="F4115" s="45"/>
      <c r="G4115" s="45"/>
      <c r="H4115" s="45"/>
      <c r="I4115" s="45"/>
    </row>
    <row r="4116" spans="1:9" x14ac:dyDescent="0.25">
      <c r="A4116" s="69"/>
      <c r="B4116" s="45"/>
      <c r="C4116" s="45"/>
      <c r="D4116" s="45"/>
      <c r="E4116" s="45"/>
      <c r="F4116" s="45"/>
      <c r="G4116" s="45"/>
      <c r="H4116" s="45"/>
      <c r="I4116" s="45"/>
    </row>
    <row r="4117" spans="1:9" x14ac:dyDescent="0.25">
      <c r="A4117" s="69"/>
      <c r="B4117" s="45"/>
      <c r="C4117" s="45"/>
      <c r="D4117" s="45"/>
      <c r="E4117" s="45"/>
      <c r="F4117" s="45"/>
      <c r="G4117" s="45"/>
      <c r="H4117" s="45"/>
      <c r="I4117" s="45"/>
    </row>
    <row r="4118" spans="1:9" x14ac:dyDescent="0.25">
      <c r="A4118" s="69"/>
      <c r="B4118" s="45"/>
      <c r="C4118" s="45"/>
      <c r="D4118" s="45"/>
      <c r="E4118" s="45"/>
      <c r="F4118" s="45"/>
      <c r="G4118" s="45"/>
      <c r="H4118" s="45"/>
      <c r="I4118" s="45"/>
    </row>
    <row r="4119" spans="1:9" x14ac:dyDescent="0.25">
      <c r="A4119" s="69"/>
      <c r="B4119" s="45"/>
      <c r="C4119" s="45"/>
      <c r="D4119" s="45"/>
      <c r="E4119" s="45"/>
      <c r="F4119" s="45"/>
      <c r="G4119" s="45"/>
      <c r="H4119" s="45"/>
      <c r="I4119" s="45"/>
    </row>
    <row r="4120" spans="1:9" x14ac:dyDescent="0.25">
      <c r="A4120" s="69"/>
      <c r="B4120" s="45"/>
      <c r="C4120" s="45"/>
      <c r="D4120" s="45"/>
      <c r="E4120" s="45"/>
      <c r="F4120" s="45"/>
      <c r="G4120" s="45"/>
      <c r="H4120" s="45"/>
      <c r="I4120" s="45"/>
    </row>
    <row r="4121" spans="1:9" x14ac:dyDescent="0.25">
      <c r="A4121" s="69"/>
      <c r="B4121" s="45"/>
      <c r="C4121" s="45"/>
      <c r="D4121" s="45"/>
      <c r="E4121" s="45"/>
      <c r="F4121" s="45"/>
      <c r="G4121" s="45"/>
      <c r="H4121" s="45"/>
      <c r="I4121" s="45"/>
    </row>
    <row r="4122" spans="1:9" x14ac:dyDescent="0.25">
      <c r="A4122" s="69"/>
      <c r="B4122" s="45"/>
      <c r="C4122" s="45"/>
      <c r="D4122" s="45"/>
      <c r="E4122" s="45"/>
      <c r="F4122" s="45"/>
      <c r="G4122" s="45"/>
      <c r="H4122" s="45"/>
      <c r="I4122" s="45"/>
    </row>
    <row r="4123" spans="1:9" x14ac:dyDescent="0.25">
      <c r="A4123" s="69"/>
      <c r="B4123" s="45"/>
      <c r="C4123" s="45"/>
      <c r="D4123" s="45"/>
      <c r="E4123" s="45"/>
      <c r="F4123" s="45"/>
      <c r="G4123" s="45"/>
      <c r="H4123" s="45"/>
      <c r="I4123" s="45"/>
    </row>
    <row r="4124" spans="1:9" x14ac:dyDescent="0.25">
      <c r="A4124" s="69"/>
      <c r="B4124" s="45"/>
      <c r="C4124" s="45"/>
      <c r="D4124" s="45"/>
      <c r="E4124" s="45"/>
      <c r="F4124" s="45"/>
      <c r="G4124" s="45"/>
      <c r="H4124" s="45"/>
      <c r="I4124" s="45"/>
    </row>
    <row r="4125" spans="1:9" x14ac:dyDescent="0.25">
      <c r="A4125" s="69"/>
      <c r="B4125" s="45"/>
      <c r="C4125" s="45"/>
      <c r="D4125" s="45"/>
      <c r="E4125" s="45"/>
      <c r="F4125" s="45"/>
      <c r="G4125" s="45"/>
      <c r="H4125" s="45"/>
      <c r="I4125" s="45"/>
    </row>
    <row r="4126" spans="1:9" x14ac:dyDescent="0.25">
      <c r="A4126" s="69"/>
      <c r="B4126" s="45"/>
      <c r="C4126" s="45"/>
      <c r="D4126" s="45"/>
      <c r="E4126" s="45"/>
      <c r="F4126" s="45"/>
      <c r="G4126" s="45"/>
      <c r="H4126" s="45"/>
      <c r="I4126" s="45"/>
    </row>
    <row r="4127" spans="1:9" x14ac:dyDescent="0.25">
      <c r="A4127" s="69"/>
      <c r="B4127" s="45"/>
      <c r="C4127" s="45"/>
      <c r="D4127" s="45"/>
      <c r="E4127" s="45"/>
      <c r="F4127" s="45"/>
      <c r="G4127" s="45"/>
      <c r="H4127" s="45"/>
      <c r="I4127" s="45"/>
    </row>
    <row r="4128" spans="1:9" x14ac:dyDescent="0.25">
      <c r="A4128" s="69"/>
      <c r="B4128" s="45"/>
      <c r="C4128" s="45"/>
      <c r="D4128" s="45"/>
      <c r="E4128" s="45"/>
      <c r="F4128" s="45"/>
      <c r="G4128" s="45"/>
      <c r="H4128" s="45"/>
      <c r="I4128" s="45"/>
    </row>
    <row r="4129" spans="1:9" x14ac:dyDescent="0.25">
      <c r="A4129" s="69"/>
      <c r="B4129" s="45"/>
      <c r="C4129" s="45"/>
      <c r="D4129" s="45"/>
      <c r="E4129" s="45"/>
      <c r="F4129" s="45"/>
      <c r="G4129" s="45"/>
      <c r="H4129" s="45"/>
      <c r="I4129" s="45"/>
    </row>
    <row r="4130" spans="1:9" x14ac:dyDescent="0.25">
      <c r="A4130" s="69"/>
      <c r="B4130" s="45"/>
      <c r="C4130" s="45"/>
      <c r="D4130" s="45"/>
      <c r="E4130" s="45"/>
      <c r="F4130" s="45"/>
      <c r="G4130" s="45"/>
      <c r="H4130" s="45"/>
      <c r="I4130" s="45"/>
    </row>
    <row r="4131" spans="1:9" x14ac:dyDescent="0.25">
      <c r="A4131" s="69"/>
      <c r="B4131" s="45"/>
      <c r="C4131" s="45"/>
      <c r="D4131" s="45"/>
      <c r="E4131" s="45"/>
      <c r="F4131" s="45"/>
      <c r="G4131" s="45"/>
      <c r="H4131" s="45"/>
      <c r="I4131" s="45"/>
    </row>
    <row r="4132" spans="1:9" x14ac:dyDescent="0.25">
      <c r="A4132" s="70"/>
      <c r="B4132" s="45"/>
      <c r="C4132" s="45"/>
      <c r="D4132" s="45"/>
      <c r="E4132" s="45"/>
      <c r="F4132" s="45"/>
      <c r="G4132" s="45"/>
      <c r="H4132" s="45"/>
      <c r="I4132" s="45"/>
    </row>
    <row r="4133" spans="1:9" x14ac:dyDescent="0.25">
      <c r="A4133" s="69"/>
      <c r="B4133" s="45"/>
      <c r="C4133" s="45"/>
      <c r="D4133" s="45"/>
      <c r="E4133" s="45"/>
      <c r="F4133" s="45"/>
      <c r="G4133" s="45"/>
      <c r="H4133" s="45"/>
      <c r="I4133" s="45"/>
    </row>
    <row r="4134" spans="1:9" x14ac:dyDescent="0.25">
      <c r="A4134" s="69"/>
      <c r="B4134" s="45"/>
      <c r="C4134" s="45"/>
      <c r="D4134" s="45"/>
      <c r="E4134" s="45"/>
      <c r="F4134" s="45"/>
      <c r="G4134" s="45"/>
      <c r="H4134" s="45"/>
      <c r="I4134" s="45"/>
    </row>
    <row r="4135" spans="1:9" x14ac:dyDescent="0.25">
      <c r="A4135" s="69"/>
      <c r="B4135" s="45"/>
      <c r="C4135" s="45"/>
      <c r="D4135" s="45"/>
      <c r="E4135" s="45"/>
      <c r="F4135" s="45"/>
      <c r="G4135" s="45"/>
      <c r="H4135" s="45"/>
      <c r="I4135" s="45"/>
    </row>
    <row r="4136" spans="1:9" x14ac:dyDescent="0.25">
      <c r="A4136" s="69"/>
      <c r="B4136" s="45"/>
      <c r="C4136" s="45"/>
      <c r="D4136" s="45"/>
      <c r="E4136" s="45"/>
      <c r="F4136" s="45"/>
      <c r="G4136" s="45"/>
      <c r="H4136" s="45"/>
      <c r="I4136" s="45"/>
    </row>
    <row r="4137" spans="1:9" x14ac:dyDescent="0.25">
      <c r="A4137" s="69"/>
      <c r="B4137" s="45"/>
      <c r="C4137" s="45"/>
      <c r="D4137" s="45"/>
      <c r="E4137" s="45"/>
      <c r="F4137" s="45"/>
      <c r="G4137" s="45"/>
      <c r="H4137" s="45"/>
      <c r="I4137" s="45"/>
    </row>
    <row r="4138" spans="1:9" x14ac:dyDescent="0.25">
      <c r="A4138" s="69"/>
      <c r="B4138" s="45"/>
      <c r="C4138" s="45"/>
      <c r="D4138" s="45"/>
      <c r="E4138" s="45"/>
      <c r="F4138" s="45"/>
      <c r="G4138" s="45"/>
      <c r="H4138" s="45"/>
      <c r="I4138" s="45"/>
    </row>
    <row r="4139" spans="1:9" x14ac:dyDescent="0.25">
      <c r="A4139" s="69"/>
      <c r="B4139" s="45"/>
      <c r="C4139" s="45"/>
      <c r="D4139" s="45"/>
      <c r="E4139" s="45"/>
      <c r="F4139" s="45"/>
      <c r="G4139" s="45"/>
      <c r="H4139" s="45"/>
      <c r="I4139" s="45"/>
    </row>
    <row r="4140" spans="1:9" x14ac:dyDescent="0.25">
      <c r="A4140" s="69"/>
      <c r="B4140" s="45"/>
      <c r="C4140" s="45"/>
      <c r="D4140" s="45"/>
      <c r="E4140" s="45"/>
      <c r="F4140" s="45"/>
      <c r="G4140" s="45"/>
      <c r="H4140" s="45"/>
      <c r="I4140" s="45"/>
    </row>
    <row r="4141" spans="1:9" x14ac:dyDescent="0.25">
      <c r="A4141" s="69"/>
      <c r="B4141" s="45"/>
      <c r="C4141" s="45"/>
      <c r="D4141" s="45"/>
      <c r="E4141" s="45"/>
      <c r="F4141" s="45"/>
      <c r="G4141" s="45"/>
      <c r="H4141" s="45"/>
      <c r="I4141" s="45"/>
    </row>
    <row r="4142" spans="1:9" x14ac:dyDescent="0.25">
      <c r="A4142" s="69"/>
      <c r="B4142" s="45"/>
      <c r="C4142" s="45"/>
      <c r="D4142" s="45"/>
      <c r="E4142" s="45"/>
      <c r="F4142" s="45"/>
      <c r="G4142" s="45"/>
      <c r="H4142" s="45"/>
      <c r="I4142" s="45"/>
    </row>
    <row r="4143" spans="1:9" x14ac:dyDescent="0.25">
      <c r="A4143" s="69"/>
      <c r="B4143" s="45"/>
      <c r="C4143" s="45"/>
      <c r="D4143" s="45"/>
      <c r="E4143" s="45"/>
      <c r="F4143" s="45"/>
      <c r="G4143" s="45"/>
      <c r="H4143" s="45"/>
      <c r="I4143" s="45"/>
    </row>
    <row r="4144" spans="1:9" x14ac:dyDescent="0.25">
      <c r="A4144" s="69"/>
      <c r="B4144" s="45"/>
      <c r="C4144" s="45"/>
      <c r="D4144" s="45"/>
      <c r="E4144" s="45"/>
      <c r="F4144" s="45"/>
      <c r="G4144" s="45"/>
      <c r="H4144" s="45"/>
      <c r="I4144" s="45"/>
    </row>
    <row r="4145" spans="1:9" x14ac:dyDescent="0.25">
      <c r="A4145" s="69"/>
      <c r="B4145" s="45"/>
      <c r="C4145" s="45"/>
      <c r="D4145" s="45"/>
      <c r="E4145" s="45"/>
      <c r="F4145" s="45"/>
      <c r="G4145" s="45"/>
      <c r="H4145" s="45"/>
      <c r="I4145" s="45"/>
    </row>
    <row r="4146" spans="1:9" x14ac:dyDescent="0.25">
      <c r="A4146" s="69"/>
      <c r="B4146" s="45"/>
      <c r="C4146" s="45"/>
      <c r="D4146" s="45"/>
      <c r="E4146" s="45"/>
      <c r="F4146" s="45"/>
      <c r="G4146" s="45"/>
      <c r="H4146" s="45"/>
      <c r="I4146" s="45"/>
    </row>
    <row r="4147" spans="1:9" x14ac:dyDescent="0.25">
      <c r="A4147" s="69"/>
      <c r="B4147" s="45"/>
      <c r="C4147" s="45"/>
      <c r="D4147" s="45"/>
      <c r="E4147" s="45"/>
      <c r="F4147" s="45"/>
      <c r="G4147" s="45"/>
      <c r="H4147" s="45"/>
      <c r="I4147" s="45"/>
    </row>
    <row r="4148" spans="1:9" x14ac:dyDescent="0.25">
      <c r="A4148" s="69"/>
      <c r="B4148" s="45"/>
      <c r="C4148" s="45"/>
      <c r="D4148" s="45"/>
      <c r="E4148" s="45"/>
      <c r="F4148" s="45"/>
      <c r="G4148" s="45"/>
      <c r="H4148" s="45"/>
      <c r="I4148" s="45"/>
    </row>
    <row r="4149" spans="1:9" x14ac:dyDescent="0.25">
      <c r="A4149" s="69"/>
      <c r="B4149" s="45"/>
      <c r="C4149" s="45"/>
      <c r="D4149" s="45"/>
      <c r="E4149" s="45"/>
      <c r="F4149" s="45"/>
      <c r="G4149" s="45"/>
      <c r="H4149" s="45"/>
      <c r="I4149" s="45"/>
    </row>
    <row r="4150" spans="1:9" x14ac:dyDescent="0.25">
      <c r="A4150" s="70"/>
      <c r="B4150" s="45"/>
      <c r="C4150" s="45"/>
      <c r="D4150" s="45"/>
      <c r="E4150" s="45"/>
      <c r="F4150" s="45"/>
      <c r="G4150" s="45"/>
      <c r="H4150" s="45"/>
      <c r="I4150" s="45"/>
    </row>
    <row r="4151" spans="1:9" x14ac:dyDescent="0.25">
      <c r="A4151" s="69"/>
      <c r="B4151" s="45"/>
      <c r="C4151" s="45"/>
      <c r="D4151" s="45"/>
      <c r="E4151" s="45"/>
      <c r="F4151" s="45"/>
      <c r="G4151" s="45"/>
      <c r="H4151" s="45"/>
      <c r="I4151" s="45"/>
    </row>
    <row r="4152" spans="1:9" x14ac:dyDescent="0.25">
      <c r="A4152" s="69"/>
      <c r="B4152" s="45"/>
      <c r="C4152" s="45"/>
      <c r="D4152" s="45"/>
      <c r="E4152" s="45"/>
      <c r="F4152" s="45"/>
      <c r="G4152" s="45"/>
      <c r="H4152" s="45"/>
      <c r="I4152" s="45"/>
    </row>
    <row r="4153" spans="1:9" x14ac:dyDescent="0.25">
      <c r="A4153" s="69"/>
      <c r="B4153" s="45"/>
      <c r="C4153" s="45"/>
      <c r="D4153" s="45"/>
      <c r="E4153" s="45"/>
      <c r="F4153" s="45"/>
      <c r="G4153" s="45"/>
      <c r="H4153" s="45"/>
      <c r="I4153" s="45"/>
    </row>
    <row r="4154" spans="1:9" x14ac:dyDescent="0.25">
      <c r="A4154" s="69"/>
      <c r="B4154" s="45"/>
      <c r="C4154" s="45"/>
      <c r="D4154" s="45"/>
      <c r="E4154" s="45"/>
      <c r="F4154" s="45"/>
      <c r="G4154" s="45"/>
      <c r="H4154" s="45"/>
      <c r="I4154" s="45"/>
    </row>
    <row r="4155" spans="1:9" x14ac:dyDescent="0.25">
      <c r="A4155" s="69"/>
      <c r="B4155" s="45"/>
      <c r="C4155" s="45"/>
      <c r="D4155" s="45"/>
      <c r="E4155" s="45"/>
      <c r="F4155" s="45"/>
      <c r="G4155" s="45"/>
      <c r="H4155" s="45"/>
      <c r="I4155" s="45"/>
    </row>
    <row r="4156" spans="1:9" x14ac:dyDescent="0.25">
      <c r="A4156" s="69"/>
      <c r="B4156" s="45"/>
      <c r="C4156" s="45"/>
      <c r="D4156" s="45"/>
      <c r="E4156" s="45"/>
      <c r="F4156" s="45"/>
      <c r="G4156" s="45"/>
      <c r="H4156" s="45"/>
      <c r="I4156" s="45"/>
    </row>
    <row r="4157" spans="1:9" x14ac:dyDescent="0.25">
      <c r="A4157" s="69"/>
      <c r="B4157" s="45"/>
      <c r="C4157" s="45"/>
      <c r="D4157" s="45"/>
      <c r="E4157" s="45"/>
      <c r="F4157" s="45"/>
      <c r="G4157" s="45"/>
      <c r="H4157" s="45"/>
      <c r="I4157" s="45"/>
    </row>
    <row r="4158" spans="1:9" x14ac:dyDescent="0.25">
      <c r="A4158" s="69"/>
      <c r="B4158" s="45"/>
      <c r="C4158" s="45"/>
      <c r="D4158" s="45"/>
      <c r="E4158" s="45"/>
      <c r="F4158" s="45"/>
      <c r="G4158" s="45"/>
      <c r="H4158" s="45"/>
      <c r="I4158" s="45"/>
    </row>
    <row r="4159" spans="1:9" x14ac:dyDescent="0.25">
      <c r="A4159" s="69"/>
      <c r="B4159" s="45"/>
      <c r="C4159" s="45"/>
      <c r="D4159" s="45"/>
      <c r="E4159" s="45"/>
      <c r="F4159" s="45"/>
      <c r="G4159" s="45"/>
      <c r="H4159" s="45"/>
      <c r="I4159" s="45"/>
    </row>
    <row r="4160" spans="1:9" x14ac:dyDescent="0.25">
      <c r="A4160" s="69"/>
      <c r="B4160" s="45"/>
      <c r="C4160" s="45"/>
      <c r="D4160" s="45"/>
      <c r="E4160" s="45"/>
      <c r="F4160" s="45"/>
      <c r="G4160" s="45"/>
      <c r="H4160" s="45"/>
      <c r="I4160" s="45"/>
    </row>
    <row r="4161" spans="1:9" x14ac:dyDescent="0.25">
      <c r="A4161" s="69"/>
      <c r="B4161" s="45"/>
      <c r="C4161" s="45"/>
      <c r="D4161" s="45"/>
      <c r="E4161" s="45"/>
      <c r="F4161" s="45"/>
      <c r="G4161" s="45"/>
      <c r="H4161" s="45"/>
      <c r="I4161" s="45"/>
    </row>
    <row r="4162" spans="1:9" x14ac:dyDescent="0.25">
      <c r="A4162" s="69"/>
      <c r="B4162" s="45"/>
      <c r="C4162" s="45"/>
      <c r="D4162" s="45"/>
      <c r="E4162" s="45"/>
      <c r="F4162" s="45"/>
      <c r="G4162" s="45"/>
      <c r="H4162" s="45"/>
      <c r="I4162" s="45"/>
    </row>
    <row r="4163" spans="1:9" x14ac:dyDescent="0.25">
      <c r="A4163" s="69"/>
      <c r="B4163" s="45"/>
      <c r="C4163" s="45"/>
      <c r="D4163" s="45"/>
      <c r="E4163" s="45"/>
      <c r="F4163" s="45"/>
      <c r="G4163" s="45"/>
      <c r="H4163" s="45"/>
      <c r="I4163" s="45"/>
    </row>
    <row r="4164" spans="1:9" x14ac:dyDescent="0.25">
      <c r="A4164" s="69"/>
      <c r="B4164" s="45"/>
      <c r="C4164" s="45"/>
      <c r="D4164" s="45"/>
      <c r="E4164" s="45"/>
      <c r="F4164" s="45"/>
      <c r="G4164" s="45"/>
      <c r="H4164" s="45"/>
      <c r="I4164" s="45"/>
    </row>
    <row r="4165" spans="1:9" x14ac:dyDescent="0.25">
      <c r="A4165" s="69"/>
      <c r="B4165" s="45"/>
      <c r="C4165" s="45"/>
      <c r="D4165" s="45"/>
      <c r="E4165" s="45"/>
      <c r="F4165" s="45"/>
      <c r="G4165" s="45"/>
      <c r="H4165" s="45"/>
      <c r="I4165" s="45"/>
    </row>
    <row r="4166" spans="1:9" x14ac:dyDescent="0.25">
      <c r="A4166" s="69"/>
      <c r="B4166" s="45"/>
      <c r="C4166" s="45"/>
      <c r="D4166" s="45"/>
      <c r="E4166" s="45"/>
      <c r="F4166" s="45"/>
      <c r="G4166" s="45"/>
      <c r="H4166" s="45"/>
      <c r="I4166" s="45"/>
    </row>
    <row r="4167" spans="1:9" x14ac:dyDescent="0.25">
      <c r="A4167" s="69"/>
      <c r="B4167" s="45"/>
      <c r="C4167" s="45"/>
      <c r="D4167" s="45"/>
      <c r="E4167" s="45"/>
      <c r="F4167" s="45"/>
      <c r="G4167" s="45"/>
      <c r="H4167" s="45"/>
      <c r="I4167" s="45"/>
    </row>
    <row r="4168" spans="1:9" x14ac:dyDescent="0.25">
      <c r="A4168" s="70"/>
      <c r="B4168" s="45"/>
      <c r="C4168" s="45"/>
      <c r="D4168" s="45"/>
      <c r="E4168" s="45"/>
      <c r="F4168" s="45"/>
      <c r="G4168" s="45"/>
      <c r="H4168" s="45"/>
      <c r="I4168" s="45"/>
    </row>
    <row r="4169" spans="1:9" x14ac:dyDescent="0.25">
      <c r="A4169" s="69"/>
      <c r="B4169" s="45"/>
      <c r="C4169" s="45"/>
      <c r="D4169" s="45"/>
      <c r="E4169" s="45"/>
      <c r="F4169" s="45"/>
      <c r="G4169" s="45"/>
      <c r="H4169" s="45"/>
      <c r="I4169" s="45"/>
    </row>
    <row r="4170" spans="1:9" x14ac:dyDescent="0.25">
      <c r="A4170" s="69"/>
      <c r="B4170" s="45"/>
      <c r="C4170" s="45"/>
      <c r="D4170" s="45"/>
      <c r="E4170" s="45"/>
      <c r="F4170" s="45"/>
      <c r="G4170" s="45"/>
      <c r="H4170" s="45"/>
      <c r="I4170" s="45"/>
    </row>
    <row r="4171" spans="1:9" x14ac:dyDescent="0.25">
      <c r="A4171" s="69"/>
      <c r="B4171" s="45"/>
      <c r="C4171" s="45"/>
      <c r="D4171" s="45"/>
      <c r="E4171" s="45"/>
      <c r="F4171" s="45"/>
      <c r="G4171" s="45"/>
      <c r="H4171" s="45"/>
      <c r="I4171" s="45"/>
    </row>
    <row r="4172" spans="1:9" x14ac:dyDescent="0.25">
      <c r="A4172" s="69"/>
      <c r="B4172" s="45"/>
      <c r="C4172" s="45"/>
      <c r="D4172" s="45"/>
      <c r="E4172" s="45"/>
      <c r="F4172" s="45"/>
      <c r="G4172" s="45"/>
      <c r="H4172" s="45"/>
      <c r="I4172" s="45"/>
    </row>
    <row r="4173" spans="1:9" x14ac:dyDescent="0.25">
      <c r="A4173" s="69"/>
      <c r="B4173" s="45"/>
      <c r="C4173" s="45"/>
      <c r="D4173" s="45"/>
      <c r="E4173" s="45"/>
      <c r="F4173" s="45"/>
      <c r="G4173" s="45"/>
      <c r="H4173" s="45"/>
      <c r="I4173" s="45"/>
    </row>
    <row r="4174" spans="1:9" x14ac:dyDescent="0.25">
      <c r="A4174" s="69"/>
      <c r="B4174" s="45"/>
      <c r="C4174" s="45"/>
      <c r="D4174" s="45"/>
      <c r="E4174" s="45"/>
      <c r="F4174" s="45"/>
      <c r="G4174" s="45"/>
      <c r="H4174" s="45"/>
      <c r="I4174" s="45"/>
    </row>
    <row r="4175" spans="1:9" x14ac:dyDescent="0.25">
      <c r="A4175" s="69"/>
      <c r="B4175" s="45"/>
      <c r="C4175" s="45"/>
      <c r="D4175" s="45"/>
      <c r="E4175" s="45"/>
      <c r="F4175" s="45"/>
      <c r="G4175" s="45"/>
      <c r="H4175" s="45"/>
      <c r="I4175" s="45"/>
    </row>
    <row r="4176" spans="1:9" x14ac:dyDescent="0.25">
      <c r="A4176" s="69"/>
      <c r="B4176" s="45"/>
      <c r="C4176" s="45"/>
      <c r="D4176" s="45"/>
      <c r="E4176" s="45"/>
      <c r="F4176" s="45"/>
      <c r="G4176" s="45"/>
      <c r="H4176" s="45"/>
      <c r="I4176" s="45"/>
    </row>
    <row r="4177" spans="1:9" x14ac:dyDescent="0.25">
      <c r="A4177" s="69"/>
      <c r="B4177" s="45"/>
      <c r="C4177" s="45"/>
      <c r="D4177" s="45"/>
      <c r="E4177" s="45"/>
      <c r="F4177" s="45"/>
      <c r="G4177" s="45"/>
      <c r="H4177" s="45"/>
      <c r="I4177" s="45"/>
    </row>
    <row r="4178" spans="1:9" x14ac:dyDescent="0.25">
      <c r="A4178" s="69"/>
      <c r="B4178" s="45"/>
      <c r="C4178" s="45"/>
      <c r="D4178" s="45"/>
      <c r="E4178" s="45"/>
      <c r="F4178" s="45"/>
      <c r="G4178" s="45"/>
      <c r="H4178" s="45"/>
      <c r="I4178" s="45"/>
    </row>
    <row r="4179" spans="1:9" x14ac:dyDescent="0.25">
      <c r="A4179" s="69"/>
      <c r="B4179" s="45"/>
      <c r="C4179" s="45"/>
      <c r="D4179" s="45"/>
      <c r="E4179" s="45"/>
      <c r="F4179" s="45"/>
      <c r="G4179" s="45"/>
      <c r="H4179" s="45"/>
      <c r="I4179" s="45"/>
    </row>
    <row r="4180" spans="1:9" x14ac:dyDescent="0.25">
      <c r="A4180" s="69"/>
      <c r="B4180" s="45"/>
      <c r="C4180" s="45"/>
      <c r="D4180" s="45"/>
      <c r="E4180" s="45"/>
      <c r="F4180" s="45"/>
      <c r="G4180" s="45"/>
      <c r="H4180" s="45"/>
      <c r="I4180" s="45"/>
    </row>
    <row r="4181" spans="1:9" x14ac:dyDescent="0.25">
      <c r="A4181" s="69"/>
      <c r="B4181" s="45"/>
      <c r="C4181" s="45"/>
      <c r="D4181" s="45"/>
      <c r="E4181" s="45"/>
      <c r="F4181" s="45"/>
      <c r="G4181" s="45"/>
      <c r="H4181" s="45"/>
      <c r="I4181" s="45"/>
    </row>
    <row r="4182" spans="1:9" x14ac:dyDescent="0.25">
      <c r="A4182" s="69"/>
      <c r="B4182" s="45"/>
      <c r="C4182" s="45"/>
      <c r="D4182" s="45"/>
      <c r="E4182" s="45"/>
      <c r="F4182" s="45"/>
      <c r="G4182" s="45"/>
      <c r="H4182" s="45"/>
      <c r="I4182" s="45"/>
    </row>
    <row r="4183" spans="1:9" x14ac:dyDescent="0.25">
      <c r="A4183" s="69"/>
      <c r="B4183" s="45"/>
      <c r="C4183" s="45"/>
      <c r="D4183" s="45"/>
      <c r="E4183" s="45"/>
      <c r="F4183" s="45"/>
      <c r="G4183" s="45"/>
      <c r="H4183" s="45"/>
      <c r="I4183" s="45"/>
    </row>
    <row r="4184" spans="1:9" x14ac:dyDescent="0.25">
      <c r="A4184" s="69"/>
      <c r="B4184" s="45"/>
      <c r="C4184" s="45"/>
      <c r="D4184" s="45"/>
      <c r="E4184" s="45"/>
      <c r="F4184" s="45"/>
      <c r="G4184" s="45"/>
      <c r="H4184" s="45"/>
      <c r="I4184" s="45"/>
    </row>
    <row r="4185" spans="1:9" x14ac:dyDescent="0.25">
      <c r="A4185" s="69"/>
      <c r="B4185" s="45"/>
      <c r="C4185" s="45"/>
      <c r="D4185" s="45"/>
      <c r="E4185" s="45"/>
      <c r="F4185" s="45"/>
      <c r="G4185" s="45"/>
      <c r="H4185" s="45"/>
      <c r="I4185" s="45"/>
    </row>
    <row r="4186" spans="1:9" x14ac:dyDescent="0.25">
      <c r="A4186" s="70"/>
      <c r="B4186" s="45"/>
      <c r="C4186" s="45"/>
      <c r="D4186" s="45"/>
      <c r="E4186" s="45"/>
      <c r="F4186" s="45"/>
      <c r="G4186" s="45"/>
      <c r="H4186" s="45"/>
      <c r="I4186" s="45"/>
    </row>
    <row r="4187" spans="1:9" x14ac:dyDescent="0.25">
      <c r="A4187" s="69"/>
      <c r="B4187" s="45"/>
      <c r="C4187" s="45"/>
      <c r="D4187" s="45"/>
      <c r="E4187" s="45"/>
      <c r="F4187" s="45"/>
      <c r="G4187" s="45"/>
      <c r="H4187" s="45"/>
      <c r="I4187" s="45"/>
    </row>
    <row r="4188" spans="1:9" x14ac:dyDescent="0.25">
      <c r="A4188" s="69"/>
      <c r="B4188" s="45"/>
      <c r="C4188" s="45"/>
      <c r="D4188" s="45"/>
      <c r="E4188" s="45"/>
      <c r="F4188" s="45"/>
      <c r="G4188" s="45"/>
      <c r="H4188" s="45"/>
      <c r="I4188" s="45"/>
    </row>
    <row r="4189" spans="1:9" x14ac:dyDescent="0.25">
      <c r="A4189" s="69"/>
      <c r="B4189" s="45"/>
      <c r="C4189" s="45"/>
      <c r="D4189" s="45"/>
      <c r="E4189" s="45"/>
      <c r="F4189" s="45"/>
      <c r="G4189" s="45"/>
      <c r="H4189" s="45"/>
      <c r="I4189" s="45"/>
    </row>
    <row r="4190" spans="1:9" x14ac:dyDescent="0.25">
      <c r="A4190" s="69"/>
      <c r="B4190" s="45"/>
      <c r="C4190" s="45"/>
      <c r="D4190" s="45"/>
      <c r="E4190" s="45"/>
      <c r="F4190" s="45"/>
      <c r="G4190" s="45"/>
      <c r="H4190" s="45"/>
      <c r="I4190" s="45"/>
    </row>
    <row r="4191" spans="1:9" x14ac:dyDescent="0.25">
      <c r="A4191" s="69"/>
      <c r="B4191" s="45"/>
      <c r="C4191" s="45"/>
      <c r="D4191" s="45"/>
      <c r="E4191" s="45"/>
      <c r="F4191" s="45"/>
      <c r="G4191" s="45"/>
      <c r="H4191" s="45"/>
      <c r="I4191" s="45"/>
    </row>
    <row r="4192" spans="1:9" x14ac:dyDescent="0.25">
      <c r="A4192" s="69"/>
      <c r="B4192" s="45"/>
      <c r="C4192" s="45"/>
      <c r="D4192" s="45"/>
      <c r="E4192" s="45"/>
      <c r="F4192" s="45"/>
      <c r="G4192" s="45"/>
      <c r="H4192" s="45"/>
      <c r="I4192" s="45"/>
    </row>
    <row r="4193" spans="1:9" x14ac:dyDescent="0.25">
      <c r="A4193" s="69"/>
      <c r="B4193" s="45"/>
      <c r="C4193" s="45"/>
      <c r="D4193" s="45"/>
      <c r="E4193" s="45"/>
      <c r="F4193" s="45"/>
      <c r="G4193" s="45"/>
      <c r="H4193" s="45"/>
      <c r="I4193" s="45"/>
    </row>
    <row r="4194" spans="1:9" x14ac:dyDescent="0.25">
      <c r="A4194" s="69"/>
      <c r="B4194" s="45"/>
      <c r="C4194" s="45"/>
      <c r="D4194" s="45"/>
      <c r="E4194" s="45"/>
      <c r="F4194" s="45"/>
      <c r="G4194" s="45"/>
      <c r="H4194" s="45"/>
      <c r="I4194" s="45"/>
    </row>
    <row r="4195" spans="1:9" x14ac:dyDescent="0.25">
      <c r="A4195" s="69"/>
      <c r="B4195" s="45"/>
      <c r="C4195" s="45"/>
      <c r="D4195" s="45"/>
      <c r="E4195" s="45"/>
      <c r="F4195" s="45"/>
      <c r="G4195" s="45"/>
      <c r="H4195" s="45"/>
      <c r="I4195" s="45"/>
    </row>
    <row r="4196" spans="1:9" x14ac:dyDescent="0.25">
      <c r="A4196" s="69"/>
      <c r="B4196" s="45"/>
      <c r="C4196" s="45"/>
      <c r="D4196" s="45"/>
      <c r="E4196" s="45"/>
      <c r="F4196" s="45"/>
      <c r="G4196" s="45"/>
      <c r="H4196" s="45"/>
      <c r="I4196" s="45"/>
    </row>
    <row r="4197" spans="1:9" x14ac:dyDescent="0.25">
      <c r="A4197" s="69"/>
      <c r="B4197" s="45"/>
      <c r="C4197" s="45"/>
      <c r="D4197" s="45"/>
      <c r="E4197" s="45"/>
      <c r="F4197" s="45"/>
      <c r="G4197" s="45"/>
      <c r="H4197" s="45"/>
      <c r="I4197" s="45"/>
    </row>
    <row r="4198" spans="1:9" x14ac:dyDescent="0.25">
      <c r="A4198" s="69"/>
      <c r="B4198" s="45"/>
      <c r="C4198" s="45"/>
      <c r="D4198" s="45"/>
      <c r="E4198" s="45"/>
      <c r="F4198" s="45"/>
      <c r="G4198" s="45"/>
      <c r="H4198" s="45"/>
      <c r="I4198" s="45"/>
    </row>
    <row r="4199" spans="1:9" x14ac:dyDescent="0.25">
      <c r="A4199" s="69"/>
      <c r="B4199" s="45"/>
      <c r="C4199" s="45"/>
      <c r="D4199" s="45"/>
      <c r="E4199" s="45"/>
      <c r="F4199" s="45"/>
      <c r="G4199" s="45"/>
      <c r="H4199" s="45"/>
      <c r="I4199" s="45"/>
    </row>
    <row r="4200" spans="1:9" x14ac:dyDescent="0.25">
      <c r="A4200" s="69"/>
      <c r="B4200" s="45"/>
      <c r="C4200" s="45"/>
      <c r="D4200" s="45"/>
      <c r="E4200" s="45"/>
      <c r="F4200" s="45"/>
      <c r="G4200" s="45"/>
      <c r="H4200" s="45"/>
      <c r="I4200" s="45"/>
    </row>
    <row r="4201" spans="1:9" x14ac:dyDescent="0.25">
      <c r="A4201" s="69"/>
      <c r="B4201" s="45"/>
      <c r="C4201" s="45"/>
      <c r="D4201" s="45"/>
      <c r="E4201" s="45"/>
      <c r="F4201" s="45"/>
      <c r="G4201" s="45"/>
      <c r="H4201" s="45"/>
      <c r="I4201" s="45"/>
    </row>
    <row r="4202" spans="1:9" x14ac:dyDescent="0.25">
      <c r="A4202" s="69"/>
      <c r="B4202" s="45"/>
      <c r="C4202" s="45"/>
      <c r="D4202" s="45"/>
      <c r="E4202" s="45"/>
      <c r="F4202" s="45"/>
      <c r="G4202" s="45"/>
      <c r="H4202" s="45"/>
      <c r="I4202" s="45"/>
    </row>
    <row r="4203" spans="1:9" x14ac:dyDescent="0.25">
      <c r="A4203" s="69"/>
      <c r="B4203" s="45"/>
      <c r="C4203" s="45"/>
      <c r="D4203" s="45"/>
      <c r="E4203" s="45"/>
      <c r="F4203" s="45"/>
      <c r="G4203" s="45"/>
      <c r="H4203" s="45"/>
      <c r="I4203" s="45"/>
    </row>
    <row r="4204" spans="1:9" x14ac:dyDescent="0.25">
      <c r="A4204" s="70"/>
      <c r="B4204" s="45"/>
      <c r="C4204" s="45"/>
      <c r="D4204" s="45"/>
      <c r="E4204" s="45"/>
      <c r="F4204" s="45"/>
      <c r="G4204" s="45"/>
      <c r="H4204" s="45"/>
      <c r="I4204" s="45"/>
    </row>
    <row r="4205" spans="1:9" x14ac:dyDescent="0.25">
      <c r="A4205" s="69"/>
      <c r="B4205" s="45"/>
      <c r="C4205" s="45"/>
      <c r="D4205" s="45"/>
      <c r="E4205" s="45"/>
      <c r="F4205" s="45"/>
      <c r="G4205" s="45"/>
      <c r="H4205" s="45"/>
      <c r="I4205" s="45"/>
    </row>
    <row r="4206" spans="1:9" x14ac:dyDescent="0.25">
      <c r="A4206" s="69"/>
      <c r="B4206" s="45"/>
      <c r="C4206" s="45"/>
      <c r="D4206" s="45"/>
      <c r="E4206" s="45"/>
      <c r="F4206" s="45"/>
      <c r="G4206" s="45"/>
      <c r="H4206" s="45"/>
      <c r="I4206" s="45"/>
    </row>
    <row r="4207" spans="1:9" x14ac:dyDescent="0.25">
      <c r="A4207" s="69"/>
      <c r="B4207" s="45"/>
      <c r="C4207" s="45"/>
      <c r="D4207" s="45"/>
      <c r="E4207" s="45"/>
      <c r="F4207" s="45"/>
      <c r="G4207" s="45"/>
      <c r="H4207" s="45"/>
      <c r="I4207" s="45"/>
    </row>
    <row r="4208" spans="1:9" x14ac:dyDescent="0.25">
      <c r="A4208" s="69"/>
      <c r="B4208" s="45"/>
      <c r="C4208" s="45"/>
      <c r="D4208" s="45"/>
      <c r="E4208" s="45"/>
      <c r="F4208" s="45"/>
      <c r="G4208" s="45"/>
      <c r="H4208" s="45"/>
      <c r="I4208" s="45"/>
    </row>
    <row r="4209" spans="1:9" x14ac:dyDescent="0.25">
      <c r="A4209" s="69"/>
      <c r="B4209" s="45"/>
      <c r="C4209" s="45"/>
      <c r="D4209" s="45"/>
      <c r="E4209" s="45"/>
      <c r="F4209" s="45"/>
      <c r="G4209" s="45"/>
      <c r="H4209" s="45"/>
      <c r="I4209" s="45"/>
    </row>
    <row r="4210" spans="1:9" x14ac:dyDescent="0.25">
      <c r="A4210" s="69"/>
      <c r="B4210" s="45"/>
      <c r="C4210" s="45"/>
      <c r="D4210" s="45"/>
      <c r="E4210" s="45"/>
      <c r="F4210" s="45"/>
      <c r="G4210" s="45"/>
      <c r="H4210" s="45"/>
      <c r="I4210" s="45"/>
    </row>
    <row r="4211" spans="1:9" x14ac:dyDescent="0.25">
      <c r="A4211" s="69"/>
      <c r="B4211" s="45"/>
      <c r="C4211" s="45"/>
      <c r="D4211" s="45"/>
      <c r="E4211" s="45"/>
      <c r="F4211" s="45"/>
      <c r="G4211" s="45"/>
      <c r="H4211" s="45"/>
      <c r="I4211" s="45"/>
    </row>
    <row r="4212" spans="1:9" x14ac:dyDescent="0.25">
      <c r="A4212" s="69"/>
      <c r="B4212" s="45"/>
      <c r="C4212" s="45"/>
      <c r="D4212" s="45"/>
      <c r="E4212" s="45"/>
      <c r="F4212" s="45"/>
      <c r="G4212" s="45"/>
      <c r="H4212" s="45"/>
      <c r="I4212" s="45"/>
    </row>
    <row r="4213" spans="1:9" x14ac:dyDescent="0.25">
      <c r="A4213" s="69"/>
      <c r="B4213" s="45"/>
      <c r="C4213" s="45"/>
      <c r="D4213" s="45"/>
      <c r="E4213" s="45"/>
      <c r="F4213" s="45"/>
      <c r="G4213" s="45"/>
      <c r="H4213" s="45"/>
      <c r="I4213" s="45"/>
    </row>
    <row r="4214" spans="1:9" x14ac:dyDescent="0.25">
      <c r="A4214" s="69"/>
      <c r="B4214" s="45"/>
      <c r="C4214" s="45"/>
      <c r="D4214" s="45"/>
      <c r="E4214" s="45"/>
      <c r="F4214" s="45"/>
      <c r="G4214" s="45"/>
      <c r="H4214" s="45"/>
      <c r="I4214" s="45"/>
    </row>
    <row r="4215" spans="1:9" x14ac:dyDescent="0.25">
      <c r="A4215" s="69"/>
      <c r="B4215" s="45"/>
      <c r="C4215" s="45"/>
      <c r="D4215" s="45"/>
      <c r="E4215" s="45"/>
      <c r="F4215" s="45"/>
      <c r="G4215" s="45"/>
      <c r="H4215" s="45"/>
      <c r="I4215" s="45"/>
    </row>
    <row r="4216" spans="1:9" x14ac:dyDescent="0.25">
      <c r="A4216" s="69"/>
      <c r="B4216" s="45"/>
      <c r="C4216" s="45"/>
      <c r="D4216" s="45"/>
      <c r="E4216" s="45"/>
      <c r="F4216" s="45"/>
      <c r="G4216" s="45"/>
      <c r="H4216" s="45"/>
      <c r="I4216" s="45"/>
    </row>
    <row r="4217" spans="1:9" x14ac:dyDescent="0.25">
      <c r="A4217" s="69"/>
      <c r="B4217" s="45"/>
      <c r="C4217" s="45"/>
      <c r="D4217" s="45"/>
      <c r="E4217" s="45"/>
      <c r="F4217" s="45"/>
      <c r="G4217" s="45"/>
      <c r="H4217" s="45"/>
      <c r="I4217" s="45"/>
    </row>
    <row r="4218" spans="1:9" x14ac:dyDescent="0.25">
      <c r="A4218" s="69"/>
      <c r="B4218" s="45"/>
      <c r="C4218" s="45"/>
      <c r="D4218" s="45"/>
      <c r="E4218" s="45"/>
      <c r="F4218" s="45"/>
      <c r="G4218" s="45"/>
      <c r="H4218" s="45"/>
      <c r="I4218" s="45"/>
    </row>
    <row r="4219" spans="1:9" x14ac:dyDescent="0.25">
      <c r="A4219" s="69"/>
      <c r="B4219" s="45"/>
      <c r="C4219" s="45"/>
      <c r="D4219" s="45"/>
      <c r="E4219" s="45"/>
      <c r="F4219" s="45"/>
      <c r="G4219" s="45"/>
      <c r="H4219" s="45"/>
      <c r="I4219" s="45"/>
    </row>
    <row r="4220" spans="1:9" x14ac:dyDescent="0.25">
      <c r="A4220" s="69"/>
      <c r="B4220" s="45"/>
      <c r="C4220" s="45"/>
      <c r="D4220" s="45"/>
      <c r="E4220" s="45"/>
      <c r="F4220" s="45"/>
      <c r="G4220" s="45"/>
      <c r="H4220" s="45"/>
      <c r="I4220" s="45"/>
    </row>
    <row r="4221" spans="1:9" x14ac:dyDescent="0.25">
      <c r="A4221" s="69"/>
      <c r="B4221" s="45"/>
      <c r="C4221" s="45"/>
      <c r="D4221" s="45"/>
      <c r="E4221" s="45"/>
      <c r="F4221" s="45"/>
      <c r="G4221" s="45"/>
      <c r="H4221" s="45"/>
      <c r="I4221" s="45"/>
    </row>
    <row r="4222" spans="1:9" x14ac:dyDescent="0.25">
      <c r="A4222" s="70"/>
      <c r="B4222" s="45"/>
      <c r="C4222" s="45"/>
      <c r="D4222" s="45"/>
      <c r="E4222" s="45"/>
      <c r="F4222" s="45"/>
      <c r="G4222" s="45"/>
      <c r="H4222" s="45"/>
      <c r="I4222" s="45"/>
    </row>
    <row r="4223" spans="1:9" x14ac:dyDescent="0.25">
      <c r="A4223" s="69"/>
      <c r="B4223" s="45"/>
      <c r="C4223" s="45"/>
      <c r="D4223" s="45"/>
      <c r="E4223" s="45"/>
      <c r="F4223" s="45"/>
      <c r="G4223" s="45"/>
      <c r="H4223" s="45"/>
      <c r="I4223" s="45"/>
    </row>
    <row r="4224" spans="1:9" x14ac:dyDescent="0.25">
      <c r="A4224" s="69"/>
      <c r="B4224" s="45"/>
      <c r="C4224" s="45"/>
      <c r="D4224" s="45"/>
      <c r="E4224" s="45"/>
      <c r="F4224" s="45"/>
      <c r="G4224" s="45"/>
      <c r="H4224" s="45"/>
      <c r="I4224" s="45"/>
    </row>
    <row r="4225" spans="1:9" x14ac:dyDescent="0.25">
      <c r="A4225" s="69"/>
      <c r="B4225" s="45"/>
      <c r="C4225" s="45"/>
      <c r="D4225" s="45"/>
      <c r="E4225" s="45"/>
      <c r="F4225" s="45"/>
      <c r="G4225" s="45"/>
      <c r="H4225" s="45"/>
      <c r="I4225" s="45"/>
    </row>
    <row r="4226" spans="1:9" x14ac:dyDescent="0.25">
      <c r="A4226" s="69"/>
      <c r="B4226" s="45"/>
      <c r="C4226" s="45"/>
      <c r="D4226" s="45"/>
      <c r="E4226" s="45"/>
      <c r="F4226" s="45"/>
      <c r="G4226" s="45"/>
      <c r="H4226" s="45"/>
      <c r="I4226" s="45"/>
    </row>
    <row r="4227" spans="1:9" x14ac:dyDescent="0.25">
      <c r="A4227" s="69"/>
      <c r="B4227" s="45"/>
      <c r="C4227" s="45"/>
      <c r="D4227" s="45"/>
      <c r="E4227" s="45"/>
      <c r="F4227" s="45"/>
      <c r="G4227" s="45"/>
      <c r="H4227" s="45"/>
      <c r="I4227" s="45"/>
    </row>
    <row r="4228" spans="1:9" x14ac:dyDescent="0.25">
      <c r="A4228" s="69"/>
      <c r="B4228" s="45"/>
      <c r="C4228" s="45"/>
      <c r="D4228" s="45"/>
      <c r="E4228" s="45"/>
      <c r="F4228" s="45"/>
      <c r="G4228" s="45"/>
      <c r="H4228" s="45"/>
      <c r="I4228" s="45"/>
    </row>
    <row r="4229" spans="1:9" x14ac:dyDescent="0.25">
      <c r="A4229" s="69"/>
      <c r="B4229" s="45"/>
      <c r="C4229" s="45"/>
      <c r="D4229" s="45"/>
      <c r="E4229" s="45"/>
      <c r="F4229" s="45"/>
      <c r="G4229" s="45"/>
      <c r="H4229" s="45"/>
      <c r="I4229" s="45"/>
    </row>
    <row r="4230" spans="1:9" x14ac:dyDescent="0.25">
      <c r="A4230" s="69"/>
      <c r="B4230" s="45"/>
      <c r="C4230" s="45"/>
      <c r="D4230" s="45"/>
      <c r="E4230" s="45"/>
      <c r="F4230" s="45"/>
      <c r="G4230" s="45"/>
      <c r="H4230" s="45"/>
      <c r="I4230" s="45"/>
    </row>
    <row r="4231" spans="1:9" x14ac:dyDescent="0.25">
      <c r="A4231" s="69"/>
      <c r="B4231" s="45"/>
      <c r="C4231" s="45"/>
      <c r="D4231" s="45"/>
      <c r="E4231" s="45"/>
      <c r="F4231" s="45"/>
      <c r="G4231" s="45"/>
      <c r="H4231" s="45"/>
      <c r="I4231" s="45"/>
    </row>
    <row r="4232" spans="1:9" x14ac:dyDescent="0.25">
      <c r="A4232" s="69"/>
      <c r="B4232" s="45"/>
      <c r="C4232" s="45"/>
      <c r="D4232" s="45"/>
      <c r="E4232" s="45"/>
      <c r="F4232" s="45"/>
      <c r="G4232" s="45"/>
      <c r="H4232" s="45"/>
      <c r="I4232" s="45"/>
    </row>
    <row r="4233" spans="1:9" x14ac:dyDescent="0.25">
      <c r="A4233" s="69"/>
      <c r="B4233" s="45"/>
      <c r="C4233" s="45"/>
      <c r="D4233" s="45"/>
      <c r="E4233" s="45"/>
      <c r="F4233" s="45"/>
      <c r="G4233" s="45"/>
      <c r="H4233" s="45"/>
      <c r="I4233" s="45"/>
    </row>
    <row r="4234" spans="1:9" x14ac:dyDescent="0.25">
      <c r="A4234" s="69"/>
      <c r="B4234" s="45"/>
      <c r="C4234" s="45"/>
      <c r="D4234" s="45"/>
      <c r="E4234" s="45"/>
      <c r="F4234" s="45"/>
      <c r="G4234" s="45"/>
      <c r="H4234" s="45"/>
      <c r="I4234" s="45"/>
    </row>
    <row r="4235" spans="1:9" x14ac:dyDescent="0.25">
      <c r="A4235" s="69"/>
      <c r="B4235" s="45"/>
      <c r="C4235" s="45"/>
      <c r="D4235" s="45"/>
      <c r="E4235" s="45"/>
      <c r="F4235" s="45"/>
      <c r="G4235" s="45"/>
      <c r="H4235" s="45"/>
      <c r="I4235" s="45"/>
    </row>
    <row r="4236" spans="1:9" x14ac:dyDescent="0.25">
      <c r="A4236" s="69"/>
      <c r="B4236" s="45"/>
      <c r="C4236" s="45"/>
      <c r="D4236" s="45"/>
      <c r="E4236" s="45"/>
      <c r="F4236" s="45"/>
      <c r="G4236" s="45"/>
      <c r="H4236" s="45"/>
      <c r="I4236" s="45"/>
    </row>
    <row r="4237" spans="1:9" x14ac:dyDescent="0.25">
      <c r="A4237" s="69"/>
      <c r="B4237" s="45"/>
      <c r="C4237" s="45"/>
      <c r="D4237" s="45"/>
      <c r="E4237" s="45"/>
      <c r="F4237" s="45"/>
      <c r="G4237" s="45"/>
      <c r="H4237" s="45"/>
      <c r="I4237" s="45"/>
    </row>
    <row r="4238" spans="1:9" x14ac:dyDescent="0.25">
      <c r="A4238" s="69"/>
      <c r="B4238" s="45"/>
      <c r="C4238" s="45"/>
      <c r="D4238" s="45"/>
      <c r="E4238" s="45"/>
      <c r="F4238" s="45"/>
      <c r="G4238" s="45"/>
      <c r="H4238" s="45"/>
      <c r="I4238" s="45"/>
    </row>
    <row r="4239" spans="1:9" x14ac:dyDescent="0.25">
      <c r="A4239" s="69"/>
      <c r="B4239" s="45"/>
      <c r="C4239" s="45"/>
      <c r="D4239" s="45"/>
      <c r="E4239" s="45"/>
      <c r="F4239" s="45"/>
      <c r="G4239" s="45"/>
      <c r="H4239" s="45"/>
      <c r="I4239" s="45"/>
    </row>
    <row r="4240" spans="1:9" x14ac:dyDescent="0.25">
      <c r="A4240" s="70"/>
      <c r="B4240" s="45"/>
      <c r="C4240" s="45"/>
      <c r="D4240" s="45"/>
      <c r="E4240" s="45"/>
      <c r="F4240" s="45"/>
      <c r="G4240" s="45"/>
      <c r="H4240" s="45"/>
      <c r="I4240" s="45"/>
    </row>
    <row r="4241" spans="1:9" x14ac:dyDescent="0.25">
      <c r="A4241" s="69"/>
      <c r="B4241" s="45"/>
      <c r="C4241" s="45"/>
      <c r="D4241" s="45"/>
      <c r="E4241" s="45"/>
      <c r="F4241" s="45"/>
      <c r="G4241" s="45"/>
      <c r="H4241" s="45"/>
      <c r="I4241" s="45"/>
    </row>
    <row r="4242" spans="1:9" x14ac:dyDescent="0.25">
      <c r="A4242" s="69"/>
      <c r="B4242" s="45"/>
      <c r="C4242" s="45"/>
      <c r="D4242" s="45"/>
      <c r="E4242" s="45"/>
      <c r="F4242" s="45"/>
      <c r="G4242" s="45"/>
      <c r="H4242" s="45"/>
      <c r="I4242" s="45"/>
    </row>
    <row r="4243" spans="1:9" x14ac:dyDescent="0.25">
      <c r="A4243" s="69"/>
      <c r="B4243" s="45"/>
      <c r="C4243" s="45"/>
      <c r="D4243" s="45"/>
      <c r="E4243" s="45"/>
      <c r="F4243" s="45"/>
      <c r="G4243" s="45"/>
      <c r="H4243" s="45"/>
      <c r="I4243" s="45"/>
    </row>
    <row r="4244" spans="1:9" x14ac:dyDescent="0.25">
      <c r="A4244" s="69"/>
      <c r="B4244" s="45"/>
      <c r="C4244" s="45"/>
      <c r="D4244" s="45"/>
      <c r="E4244" s="45"/>
      <c r="F4244" s="45"/>
      <c r="G4244" s="45"/>
      <c r="H4244" s="45"/>
      <c r="I4244" s="45"/>
    </row>
    <row r="4245" spans="1:9" x14ac:dyDescent="0.25">
      <c r="A4245" s="69"/>
      <c r="B4245" s="45"/>
      <c r="C4245" s="45"/>
      <c r="D4245" s="45"/>
      <c r="E4245" s="45"/>
      <c r="F4245" s="45"/>
      <c r="G4245" s="45"/>
      <c r="H4245" s="45"/>
      <c r="I4245" s="45"/>
    </row>
    <row r="4246" spans="1:9" x14ac:dyDescent="0.25">
      <c r="A4246" s="69"/>
      <c r="B4246" s="45"/>
      <c r="C4246" s="45"/>
      <c r="D4246" s="45"/>
      <c r="E4246" s="45"/>
      <c r="F4246" s="45"/>
      <c r="G4246" s="45"/>
      <c r="H4246" s="45"/>
      <c r="I4246" s="45"/>
    </row>
    <row r="4247" spans="1:9" x14ac:dyDescent="0.25">
      <c r="A4247" s="69"/>
      <c r="B4247" s="45"/>
      <c r="C4247" s="45"/>
      <c r="D4247" s="45"/>
      <c r="E4247" s="45"/>
      <c r="F4247" s="45"/>
      <c r="G4247" s="45"/>
      <c r="H4247" s="45"/>
      <c r="I4247" s="45"/>
    </row>
    <row r="4248" spans="1:9" x14ac:dyDescent="0.25">
      <c r="A4248" s="69"/>
      <c r="B4248" s="45"/>
      <c r="C4248" s="45"/>
      <c r="D4248" s="45"/>
      <c r="E4248" s="45"/>
      <c r="F4248" s="45"/>
      <c r="G4248" s="45"/>
      <c r="H4248" s="45"/>
      <c r="I4248" s="45"/>
    </row>
    <row r="4249" spans="1:9" x14ac:dyDescent="0.25">
      <c r="A4249" s="69"/>
      <c r="B4249" s="45"/>
      <c r="C4249" s="45"/>
      <c r="D4249" s="45"/>
      <c r="E4249" s="45"/>
      <c r="F4249" s="45"/>
      <c r="G4249" s="45"/>
      <c r="H4249" s="45"/>
      <c r="I4249" s="45"/>
    </row>
    <row r="4250" spans="1:9" x14ac:dyDescent="0.25">
      <c r="A4250" s="69"/>
      <c r="B4250" s="45"/>
      <c r="C4250" s="45"/>
      <c r="D4250" s="45"/>
      <c r="E4250" s="45"/>
      <c r="F4250" s="45"/>
      <c r="G4250" s="45"/>
      <c r="H4250" s="45"/>
      <c r="I4250" s="45"/>
    </row>
    <row r="4251" spans="1:9" x14ac:dyDescent="0.25">
      <c r="A4251" s="69"/>
      <c r="B4251" s="45"/>
      <c r="C4251" s="45"/>
      <c r="D4251" s="45"/>
      <c r="E4251" s="45"/>
      <c r="F4251" s="45"/>
      <c r="G4251" s="45"/>
      <c r="H4251" s="45"/>
      <c r="I4251" s="45"/>
    </row>
    <row r="4252" spans="1:9" x14ac:dyDescent="0.25">
      <c r="A4252" s="69"/>
      <c r="B4252" s="45"/>
      <c r="C4252" s="45"/>
      <c r="D4252" s="45"/>
      <c r="E4252" s="45"/>
      <c r="F4252" s="45"/>
      <c r="G4252" s="45"/>
      <c r="H4252" s="45"/>
      <c r="I4252" s="45"/>
    </row>
    <row r="4253" spans="1:9" x14ac:dyDescent="0.25">
      <c r="A4253" s="69"/>
      <c r="B4253" s="45"/>
      <c r="C4253" s="45"/>
      <c r="D4253" s="45"/>
      <c r="E4253" s="45"/>
      <c r="F4253" s="45"/>
      <c r="G4253" s="45"/>
      <c r="H4253" s="45"/>
      <c r="I4253" s="45"/>
    </row>
    <row r="4254" spans="1:9" x14ac:dyDescent="0.25">
      <c r="A4254" s="69"/>
      <c r="B4254" s="45"/>
      <c r="C4254" s="45"/>
      <c r="D4254" s="45"/>
      <c r="E4254" s="45"/>
      <c r="F4254" s="45"/>
      <c r="G4254" s="45"/>
      <c r="H4254" s="45"/>
      <c r="I4254" s="45"/>
    </row>
    <row r="4255" spans="1:9" x14ac:dyDescent="0.25">
      <c r="A4255" s="69"/>
      <c r="B4255" s="45"/>
      <c r="C4255" s="45"/>
      <c r="D4255" s="45"/>
      <c r="E4255" s="45"/>
      <c r="F4255" s="45"/>
      <c r="G4255" s="45"/>
      <c r="H4255" s="45"/>
      <c r="I4255" s="45"/>
    </row>
    <row r="4256" spans="1:9" x14ac:dyDescent="0.25">
      <c r="A4256" s="69"/>
      <c r="B4256" s="45"/>
      <c r="C4256" s="45"/>
      <c r="D4256" s="45"/>
      <c r="E4256" s="45"/>
      <c r="F4256" s="45"/>
      <c r="G4256" s="45"/>
      <c r="H4256" s="45"/>
      <c r="I4256" s="45"/>
    </row>
    <row r="4257" spans="1:9" x14ac:dyDescent="0.25">
      <c r="A4257" s="69"/>
      <c r="B4257" s="45"/>
      <c r="C4257" s="45"/>
      <c r="D4257" s="45"/>
      <c r="E4257" s="45"/>
      <c r="F4257" s="45"/>
      <c r="G4257" s="45"/>
      <c r="H4257" s="45"/>
      <c r="I4257" s="45"/>
    </row>
    <row r="4258" spans="1:9" x14ac:dyDescent="0.25">
      <c r="A4258" s="70"/>
      <c r="B4258" s="45"/>
      <c r="C4258" s="45"/>
      <c r="D4258" s="45"/>
      <c r="E4258" s="45"/>
      <c r="F4258" s="45"/>
      <c r="G4258" s="45"/>
      <c r="H4258" s="45"/>
      <c r="I4258" s="45"/>
    </row>
    <row r="4259" spans="1:9" x14ac:dyDescent="0.25">
      <c r="A4259" s="69"/>
      <c r="B4259" s="45"/>
      <c r="C4259" s="45"/>
      <c r="D4259" s="45"/>
      <c r="E4259" s="45"/>
      <c r="F4259" s="45"/>
      <c r="G4259" s="45"/>
      <c r="H4259" s="45"/>
      <c r="I4259" s="45"/>
    </row>
    <row r="4260" spans="1:9" x14ac:dyDescent="0.25">
      <c r="A4260" s="69"/>
      <c r="B4260" s="45"/>
      <c r="C4260" s="45"/>
      <c r="D4260" s="45"/>
      <c r="E4260" s="45"/>
      <c r="F4260" s="45"/>
      <c r="G4260" s="45"/>
      <c r="H4260" s="45"/>
      <c r="I4260" s="45"/>
    </row>
    <row r="4261" spans="1:9" x14ac:dyDescent="0.25">
      <c r="A4261" s="69"/>
      <c r="B4261" s="45"/>
      <c r="C4261" s="45"/>
      <c r="D4261" s="45"/>
      <c r="E4261" s="45"/>
      <c r="F4261" s="45"/>
      <c r="G4261" s="45"/>
      <c r="H4261" s="45"/>
      <c r="I4261" s="45"/>
    </row>
    <row r="4262" spans="1:9" x14ac:dyDescent="0.25">
      <c r="A4262" s="69"/>
      <c r="B4262" s="45"/>
      <c r="C4262" s="45"/>
      <c r="D4262" s="45"/>
      <c r="E4262" s="45"/>
      <c r="F4262" s="45"/>
      <c r="G4262" s="45"/>
      <c r="H4262" s="45"/>
      <c r="I4262" s="45"/>
    </row>
    <row r="4263" spans="1:9" x14ac:dyDescent="0.25">
      <c r="A4263" s="69"/>
      <c r="B4263" s="45"/>
      <c r="C4263" s="45"/>
      <c r="D4263" s="45"/>
      <c r="E4263" s="45"/>
      <c r="F4263" s="45"/>
      <c r="G4263" s="45"/>
      <c r="H4263" s="45"/>
      <c r="I4263" s="45"/>
    </row>
    <row r="4264" spans="1:9" x14ac:dyDescent="0.25">
      <c r="A4264" s="69"/>
      <c r="B4264" s="45"/>
      <c r="C4264" s="45"/>
      <c r="D4264" s="45"/>
      <c r="E4264" s="45"/>
      <c r="F4264" s="45"/>
      <c r="G4264" s="45"/>
      <c r="H4264" s="45"/>
      <c r="I4264" s="45"/>
    </row>
    <row r="4265" spans="1:9" x14ac:dyDescent="0.25">
      <c r="A4265" s="69"/>
      <c r="B4265" s="45"/>
      <c r="C4265" s="45"/>
      <c r="D4265" s="45"/>
      <c r="E4265" s="45"/>
      <c r="F4265" s="45"/>
      <c r="G4265" s="45"/>
      <c r="H4265" s="45"/>
      <c r="I4265" s="45"/>
    </row>
    <row r="4266" spans="1:9" x14ac:dyDescent="0.25">
      <c r="A4266" s="69"/>
      <c r="B4266" s="45"/>
      <c r="C4266" s="45"/>
      <c r="D4266" s="45"/>
      <c r="E4266" s="45"/>
      <c r="F4266" s="45"/>
      <c r="G4266" s="45"/>
      <c r="H4266" s="45"/>
      <c r="I4266" s="45"/>
    </row>
    <row r="4267" spans="1:9" x14ac:dyDescent="0.25">
      <c r="A4267" s="69"/>
      <c r="B4267" s="45"/>
      <c r="C4267" s="45"/>
      <c r="D4267" s="45"/>
      <c r="E4267" s="45"/>
      <c r="F4267" s="45"/>
      <c r="G4267" s="45"/>
      <c r="H4267" s="45"/>
      <c r="I4267" s="45"/>
    </row>
    <row r="4268" spans="1:9" x14ac:dyDescent="0.25">
      <c r="A4268" s="69"/>
      <c r="B4268" s="45"/>
      <c r="C4268" s="45"/>
      <c r="D4268" s="45"/>
      <c r="E4268" s="45"/>
      <c r="F4268" s="45"/>
      <c r="G4268" s="45"/>
      <c r="H4268" s="45"/>
      <c r="I4268" s="45"/>
    </row>
    <row r="4269" spans="1:9" x14ac:dyDescent="0.25">
      <c r="A4269" s="69"/>
      <c r="B4269" s="45"/>
      <c r="C4269" s="45"/>
      <c r="D4269" s="45"/>
      <c r="E4269" s="45"/>
      <c r="F4269" s="45"/>
      <c r="G4269" s="45"/>
      <c r="H4269" s="45"/>
      <c r="I4269" s="45"/>
    </row>
    <row r="4270" spans="1:9" x14ac:dyDescent="0.25">
      <c r="A4270" s="69"/>
      <c r="B4270" s="45"/>
      <c r="C4270" s="45"/>
      <c r="D4270" s="45"/>
      <c r="E4270" s="45"/>
      <c r="F4270" s="45"/>
      <c r="G4270" s="45"/>
      <c r="H4270" s="45"/>
      <c r="I4270" s="45"/>
    </row>
    <row r="4271" spans="1:9" x14ac:dyDescent="0.25">
      <c r="A4271" s="69"/>
      <c r="B4271" s="45"/>
      <c r="C4271" s="45"/>
      <c r="D4271" s="45"/>
      <c r="E4271" s="45"/>
      <c r="F4271" s="45"/>
      <c r="G4271" s="45"/>
      <c r="H4271" s="45"/>
      <c r="I4271" s="45"/>
    </row>
    <row r="4272" spans="1:9" x14ac:dyDescent="0.25">
      <c r="A4272" s="69"/>
      <c r="B4272" s="45"/>
      <c r="C4272" s="45"/>
      <c r="D4272" s="45"/>
      <c r="E4272" s="45"/>
      <c r="F4272" s="45"/>
      <c r="G4272" s="45"/>
      <c r="H4272" s="45"/>
      <c r="I4272" s="45"/>
    </row>
    <row r="4273" spans="1:9" x14ac:dyDescent="0.25">
      <c r="A4273" s="69"/>
      <c r="B4273" s="45"/>
      <c r="C4273" s="45"/>
      <c r="D4273" s="45"/>
      <c r="E4273" s="45"/>
      <c r="F4273" s="45"/>
      <c r="G4273" s="45"/>
      <c r="H4273" s="45"/>
      <c r="I4273" s="45"/>
    </row>
    <row r="4274" spans="1:9" x14ac:dyDescent="0.25">
      <c r="A4274" s="69"/>
      <c r="B4274" s="45"/>
      <c r="C4274" s="45"/>
      <c r="D4274" s="45"/>
      <c r="E4274" s="45"/>
      <c r="F4274" s="45"/>
      <c r="G4274" s="45"/>
      <c r="H4274" s="45"/>
      <c r="I4274" s="45"/>
    </row>
    <row r="4275" spans="1:9" x14ac:dyDescent="0.25">
      <c r="A4275" s="69"/>
      <c r="B4275" s="45"/>
      <c r="C4275" s="45"/>
      <c r="D4275" s="45"/>
      <c r="E4275" s="45"/>
      <c r="F4275" s="45"/>
      <c r="G4275" s="45"/>
      <c r="H4275" s="45"/>
      <c r="I4275" s="45"/>
    </row>
    <row r="4276" spans="1:9" x14ac:dyDescent="0.25">
      <c r="A4276" s="70"/>
      <c r="B4276" s="45"/>
      <c r="C4276" s="45"/>
      <c r="D4276" s="45"/>
      <c r="E4276" s="45"/>
      <c r="F4276" s="45"/>
      <c r="G4276" s="45"/>
      <c r="H4276" s="45"/>
      <c r="I4276" s="45"/>
    </row>
    <row r="4277" spans="1:9" x14ac:dyDescent="0.25">
      <c r="A4277" s="69"/>
      <c r="B4277" s="45"/>
      <c r="C4277" s="45"/>
      <c r="D4277" s="45"/>
      <c r="E4277" s="45"/>
      <c r="F4277" s="45"/>
      <c r="G4277" s="45"/>
      <c r="H4277" s="45"/>
      <c r="I4277" s="45"/>
    </row>
    <row r="4278" spans="1:9" x14ac:dyDescent="0.25">
      <c r="A4278" s="69"/>
      <c r="B4278" s="45"/>
      <c r="C4278" s="45"/>
      <c r="D4278" s="45"/>
      <c r="E4278" s="45"/>
      <c r="F4278" s="45"/>
      <c r="G4278" s="45"/>
      <c r="H4278" s="45"/>
      <c r="I4278" s="45"/>
    </row>
    <row r="4279" spans="1:9" x14ac:dyDescent="0.25">
      <c r="A4279" s="69"/>
      <c r="B4279" s="45"/>
      <c r="C4279" s="45"/>
      <c r="D4279" s="45"/>
      <c r="E4279" s="45"/>
      <c r="F4279" s="45"/>
      <c r="G4279" s="45"/>
      <c r="H4279" s="45"/>
      <c r="I4279" s="45"/>
    </row>
    <row r="4280" spans="1:9" x14ac:dyDescent="0.25">
      <c r="A4280" s="69"/>
      <c r="B4280" s="45"/>
      <c r="C4280" s="45"/>
      <c r="D4280" s="45"/>
      <c r="E4280" s="45"/>
      <c r="F4280" s="45"/>
      <c r="G4280" s="45"/>
      <c r="H4280" s="45"/>
      <c r="I4280" s="45"/>
    </row>
    <row r="4281" spans="1:9" x14ac:dyDescent="0.25">
      <c r="A4281" s="69"/>
      <c r="B4281" s="45"/>
      <c r="C4281" s="45"/>
      <c r="D4281" s="45"/>
      <c r="E4281" s="45"/>
      <c r="F4281" s="45"/>
      <c r="G4281" s="45"/>
      <c r="H4281" s="45"/>
      <c r="I4281" s="45"/>
    </row>
    <row r="4282" spans="1:9" x14ac:dyDescent="0.25">
      <c r="A4282" s="69"/>
      <c r="B4282" s="45"/>
      <c r="C4282" s="45"/>
      <c r="D4282" s="45"/>
      <c r="E4282" s="45"/>
      <c r="F4282" s="45"/>
      <c r="G4282" s="45"/>
      <c r="H4282" s="45"/>
      <c r="I4282" s="45"/>
    </row>
    <row r="4283" spans="1:9" x14ac:dyDescent="0.25">
      <c r="A4283" s="69"/>
      <c r="B4283" s="45"/>
      <c r="C4283" s="45"/>
      <c r="D4283" s="45"/>
      <c r="E4283" s="45"/>
      <c r="F4283" s="45"/>
      <c r="G4283" s="45"/>
      <c r="H4283" s="45"/>
      <c r="I4283" s="45"/>
    </row>
    <row r="4284" spans="1:9" x14ac:dyDescent="0.25">
      <c r="A4284" s="69"/>
      <c r="B4284" s="45"/>
      <c r="C4284" s="45"/>
      <c r="D4284" s="45"/>
      <c r="E4284" s="45"/>
      <c r="F4284" s="45"/>
      <c r="G4284" s="45"/>
      <c r="H4284" s="45"/>
      <c r="I4284" s="45"/>
    </row>
    <row r="4285" spans="1:9" x14ac:dyDescent="0.25">
      <c r="A4285" s="69"/>
      <c r="B4285" s="45"/>
      <c r="C4285" s="45"/>
      <c r="D4285" s="45"/>
      <c r="E4285" s="45"/>
      <c r="F4285" s="45"/>
      <c r="G4285" s="45"/>
      <c r="H4285" s="45"/>
      <c r="I4285" s="45"/>
    </row>
    <row r="4286" spans="1:9" x14ac:dyDescent="0.25">
      <c r="A4286" s="69"/>
      <c r="B4286" s="45"/>
      <c r="C4286" s="45"/>
      <c r="D4286" s="45"/>
      <c r="E4286" s="45"/>
      <c r="F4286" s="45"/>
      <c r="G4286" s="45"/>
      <c r="H4286" s="45"/>
      <c r="I4286" s="45"/>
    </row>
    <row r="4287" spans="1:9" x14ac:dyDescent="0.25">
      <c r="A4287" s="69"/>
      <c r="B4287" s="45"/>
      <c r="C4287" s="45"/>
      <c r="D4287" s="45"/>
      <c r="E4287" s="45"/>
      <c r="F4287" s="45"/>
      <c r="G4287" s="45"/>
      <c r="H4287" s="45"/>
      <c r="I4287" s="45"/>
    </row>
    <row r="4288" spans="1:9" x14ac:dyDescent="0.25">
      <c r="A4288" s="69"/>
      <c r="B4288" s="45"/>
      <c r="C4288" s="45"/>
      <c r="D4288" s="45"/>
      <c r="E4288" s="45"/>
      <c r="F4288" s="45"/>
      <c r="G4288" s="45"/>
      <c r="H4288" s="45"/>
      <c r="I4288" s="45"/>
    </row>
    <row r="4289" spans="1:9" x14ac:dyDescent="0.25">
      <c r="A4289" s="69"/>
      <c r="B4289" s="45"/>
      <c r="C4289" s="45"/>
      <c r="D4289" s="45"/>
      <c r="E4289" s="45"/>
      <c r="F4289" s="45"/>
      <c r="G4289" s="45"/>
      <c r="H4289" s="45"/>
      <c r="I4289" s="45"/>
    </row>
    <row r="4290" spans="1:9" x14ac:dyDescent="0.25">
      <c r="A4290" s="69"/>
      <c r="B4290" s="45"/>
      <c r="C4290" s="45"/>
      <c r="D4290" s="45"/>
      <c r="E4290" s="45"/>
      <c r="F4290" s="45"/>
      <c r="G4290" s="45"/>
      <c r="H4290" s="45"/>
      <c r="I4290" s="45"/>
    </row>
    <row r="4291" spans="1:9" x14ac:dyDescent="0.25">
      <c r="A4291" s="69"/>
      <c r="B4291" s="45"/>
      <c r="C4291" s="45"/>
      <c r="D4291" s="45"/>
      <c r="E4291" s="45"/>
      <c r="F4291" s="45"/>
      <c r="G4291" s="45"/>
      <c r="H4291" s="45"/>
      <c r="I4291" s="45"/>
    </row>
    <row r="4292" spans="1:9" x14ac:dyDescent="0.25">
      <c r="A4292" s="69"/>
      <c r="B4292" s="45"/>
      <c r="C4292" s="45"/>
      <c r="D4292" s="45"/>
      <c r="E4292" s="45"/>
      <c r="F4292" s="45"/>
      <c r="G4292" s="45"/>
      <c r="H4292" s="45"/>
      <c r="I4292" s="45"/>
    </row>
    <row r="4293" spans="1:9" x14ac:dyDescent="0.25">
      <c r="A4293" s="69"/>
      <c r="B4293" s="45"/>
      <c r="C4293" s="45"/>
      <c r="D4293" s="45"/>
      <c r="E4293" s="45"/>
      <c r="F4293" s="45"/>
      <c r="G4293" s="45"/>
      <c r="H4293" s="45"/>
      <c r="I4293" s="45"/>
    </row>
    <row r="4294" spans="1:9" x14ac:dyDescent="0.25">
      <c r="A4294" s="70"/>
      <c r="B4294" s="45"/>
      <c r="C4294" s="45"/>
      <c r="D4294" s="45"/>
      <c r="E4294" s="45"/>
      <c r="F4294" s="45"/>
      <c r="G4294" s="45"/>
      <c r="H4294" s="45"/>
      <c r="I4294" s="45"/>
    </row>
    <row r="4295" spans="1:9" x14ac:dyDescent="0.25">
      <c r="A4295" s="69"/>
      <c r="B4295" s="45"/>
      <c r="C4295" s="45"/>
      <c r="D4295" s="45"/>
      <c r="E4295" s="45"/>
      <c r="F4295" s="45"/>
      <c r="G4295" s="45"/>
      <c r="H4295" s="45"/>
      <c r="I4295" s="45"/>
    </row>
    <row r="4296" spans="1:9" x14ac:dyDescent="0.25">
      <c r="A4296" s="69"/>
      <c r="B4296" s="45"/>
      <c r="C4296" s="45"/>
      <c r="D4296" s="45"/>
      <c r="E4296" s="45"/>
      <c r="F4296" s="45"/>
      <c r="G4296" s="45"/>
      <c r="H4296" s="45"/>
      <c r="I4296" s="45"/>
    </row>
    <row r="4297" spans="1:9" x14ac:dyDescent="0.25">
      <c r="A4297" s="69"/>
      <c r="B4297" s="45"/>
      <c r="C4297" s="45"/>
      <c r="D4297" s="45"/>
      <c r="E4297" s="45"/>
      <c r="F4297" s="45"/>
      <c r="G4297" s="45"/>
      <c r="H4297" s="45"/>
      <c r="I4297" s="45"/>
    </row>
    <row r="4298" spans="1:9" x14ac:dyDescent="0.25">
      <c r="A4298" s="69"/>
      <c r="B4298" s="45"/>
      <c r="C4298" s="45"/>
      <c r="D4298" s="45"/>
      <c r="E4298" s="45"/>
      <c r="F4298" s="45"/>
      <c r="G4298" s="45"/>
      <c r="H4298" s="45"/>
      <c r="I4298" s="45"/>
    </row>
    <row r="4299" spans="1:9" x14ac:dyDescent="0.25">
      <c r="A4299" s="69"/>
      <c r="B4299" s="45"/>
      <c r="C4299" s="45"/>
      <c r="D4299" s="45"/>
      <c r="E4299" s="45"/>
      <c r="F4299" s="45"/>
      <c r="G4299" s="45"/>
      <c r="H4299" s="45"/>
      <c r="I4299" s="45"/>
    </row>
    <row r="4300" spans="1:9" x14ac:dyDescent="0.25">
      <c r="A4300" s="69"/>
      <c r="B4300" s="45"/>
      <c r="C4300" s="45"/>
      <c r="D4300" s="45"/>
      <c r="E4300" s="45"/>
      <c r="F4300" s="45"/>
      <c r="G4300" s="45"/>
      <c r="H4300" s="45"/>
      <c r="I4300" s="45"/>
    </row>
    <row r="4301" spans="1:9" x14ac:dyDescent="0.25">
      <c r="A4301" s="69"/>
      <c r="B4301" s="45"/>
      <c r="C4301" s="45"/>
      <c r="D4301" s="45"/>
      <c r="E4301" s="45"/>
      <c r="F4301" s="45"/>
      <c r="G4301" s="45"/>
      <c r="H4301" s="45"/>
      <c r="I4301" s="45"/>
    </row>
    <row r="4302" spans="1:9" x14ac:dyDescent="0.25">
      <c r="A4302" s="69"/>
      <c r="B4302" s="45"/>
      <c r="C4302" s="45"/>
      <c r="D4302" s="45"/>
      <c r="E4302" s="45"/>
      <c r="F4302" s="45"/>
      <c r="G4302" s="45"/>
      <c r="H4302" s="45"/>
      <c r="I4302" s="45"/>
    </row>
    <row r="4303" spans="1:9" x14ac:dyDescent="0.25">
      <c r="A4303" s="69"/>
      <c r="B4303" s="45"/>
      <c r="C4303" s="45"/>
      <c r="D4303" s="45"/>
      <c r="E4303" s="45"/>
      <c r="F4303" s="45"/>
      <c r="G4303" s="45"/>
      <c r="H4303" s="45"/>
      <c r="I4303" s="45"/>
    </row>
    <row r="4304" spans="1:9" x14ac:dyDescent="0.25">
      <c r="A4304" s="69"/>
      <c r="B4304" s="45"/>
      <c r="C4304" s="45"/>
      <c r="D4304" s="45"/>
      <c r="E4304" s="45"/>
      <c r="F4304" s="45"/>
      <c r="G4304" s="45"/>
      <c r="H4304" s="45"/>
      <c r="I4304" s="45"/>
    </row>
    <row r="4305" spans="1:9" x14ac:dyDescent="0.25">
      <c r="A4305" s="69"/>
      <c r="B4305" s="45"/>
      <c r="C4305" s="45"/>
      <c r="D4305" s="45"/>
      <c r="E4305" s="45"/>
      <c r="F4305" s="45"/>
      <c r="G4305" s="45"/>
      <c r="H4305" s="45"/>
      <c r="I4305" s="45"/>
    </row>
    <row r="4306" spans="1:9" x14ac:dyDescent="0.25">
      <c r="A4306" s="69"/>
      <c r="B4306" s="45"/>
      <c r="C4306" s="45"/>
      <c r="D4306" s="45"/>
      <c r="E4306" s="45"/>
      <c r="F4306" s="45"/>
      <c r="G4306" s="45"/>
      <c r="H4306" s="45"/>
      <c r="I4306" s="45"/>
    </row>
    <row r="4307" spans="1:9" x14ac:dyDescent="0.25">
      <c r="A4307" s="69"/>
      <c r="B4307" s="45"/>
      <c r="C4307" s="45"/>
      <c r="D4307" s="45"/>
      <c r="E4307" s="45"/>
      <c r="F4307" s="45"/>
      <c r="G4307" s="45"/>
      <c r="H4307" s="45"/>
      <c r="I4307" s="45"/>
    </row>
    <row r="4308" spans="1:9" x14ac:dyDescent="0.25">
      <c r="A4308" s="69"/>
      <c r="B4308" s="45"/>
      <c r="C4308" s="45"/>
      <c r="D4308" s="45"/>
      <c r="E4308" s="45"/>
      <c r="F4308" s="45"/>
      <c r="G4308" s="45"/>
      <c r="H4308" s="45"/>
      <c r="I4308" s="45"/>
    </row>
    <row r="4309" spans="1:9" x14ac:dyDescent="0.25">
      <c r="A4309" s="69"/>
      <c r="B4309" s="45"/>
      <c r="C4309" s="45"/>
      <c r="D4309" s="45"/>
      <c r="E4309" s="45"/>
      <c r="F4309" s="45"/>
      <c r="G4309" s="45"/>
      <c r="H4309" s="45"/>
      <c r="I4309" s="45"/>
    </row>
    <row r="4310" spans="1:9" x14ac:dyDescent="0.25">
      <c r="A4310" s="69"/>
      <c r="B4310" s="45"/>
      <c r="C4310" s="45"/>
      <c r="D4310" s="45"/>
      <c r="E4310" s="45"/>
      <c r="F4310" s="45"/>
      <c r="G4310" s="45"/>
      <c r="H4310" s="45"/>
      <c r="I4310" s="45"/>
    </row>
    <row r="4311" spans="1:9" x14ac:dyDescent="0.25">
      <c r="A4311" s="69"/>
      <c r="B4311" s="45"/>
      <c r="C4311" s="45"/>
      <c r="D4311" s="45"/>
      <c r="E4311" s="45"/>
      <c r="F4311" s="45"/>
      <c r="G4311" s="45"/>
      <c r="H4311" s="45"/>
      <c r="I4311" s="45"/>
    </row>
    <row r="4312" spans="1:9" x14ac:dyDescent="0.25">
      <c r="A4312" s="70"/>
      <c r="B4312" s="45"/>
      <c r="C4312" s="45"/>
      <c r="D4312" s="45"/>
      <c r="E4312" s="45"/>
      <c r="F4312" s="45"/>
      <c r="G4312" s="45"/>
      <c r="H4312" s="45"/>
      <c r="I4312" s="45"/>
    </row>
    <row r="4313" spans="1:9" x14ac:dyDescent="0.25">
      <c r="A4313" s="69"/>
      <c r="B4313" s="45"/>
      <c r="C4313" s="45"/>
      <c r="D4313" s="45"/>
      <c r="E4313" s="45"/>
      <c r="F4313" s="45"/>
      <c r="G4313" s="45"/>
      <c r="H4313" s="45"/>
      <c r="I4313" s="45"/>
    </row>
    <row r="4314" spans="1:9" x14ac:dyDescent="0.25">
      <c r="A4314" s="69"/>
      <c r="B4314" s="45"/>
      <c r="C4314" s="45"/>
      <c r="D4314" s="45"/>
      <c r="E4314" s="45"/>
      <c r="F4314" s="45"/>
      <c r="G4314" s="45"/>
      <c r="H4314" s="45"/>
      <c r="I4314" s="45"/>
    </row>
    <row r="4315" spans="1:9" x14ac:dyDescent="0.25">
      <c r="A4315" s="69"/>
      <c r="B4315" s="45"/>
      <c r="C4315" s="45"/>
      <c r="D4315" s="45"/>
      <c r="E4315" s="45"/>
      <c r="F4315" s="45"/>
      <c r="G4315" s="45"/>
      <c r="H4315" s="45"/>
      <c r="I4315" s="45"/>
    </row>
    <row r="4316" spans="1:9" x14ac:dyDescent="0.25">
      <c r="A4316" s="69"/>
      <c r="B4316" s="45"/>
      <c r="C4316" s="45"/>
      <c r="D4316" s="45"/>
      <c r="E4316" s="45"/>
      <c r="F4316" s="45"/>
      <c r="G4316" s="45"/>
      <c r="H4316" s="45"/>
      <c r="I4316" s="45"/>
    </row>
    <row r="4317" spans="1:9" x14ac:dyDescent="0.25">
      <c r="A4317" s="69"/>
      <c r="B4317" s="45"/>
      <c r="C4317" s="45"/>
      <c r="D4317" s="45"/>
      <c r="E4317" s="45"/>
      <c r="F4317" s="45"/>
      <c r="G4317" s="45"/>
      <c r="H4317" s="45"/>
      <c r="I4317" s="45"/>
    </row>
    <row r="4318" spans="1:9" x14ac:dyDescent="0.25">
      <c r="A4318" s="69"/>
      <c r="B4318" s="45"/>
      <c r="C4318" s="45"/>
      <c r="D4318" s="45"/>
      <c r="E4318" s="45"/>
      <c r="F4318" s="45"/>
      <c r="G4318" s="45"/>
      <c r="H4318" s="45"/>
      <c r="I4318" s="45"/>
    </row>
    <row r="4319" spans="1:9" x14ac:dyDescent="0.25">
      <c r="A4319" s="69"/>
      <c r="B4319" s="45"/>
      <c r="C4319" s="45"/>
      <c r="D4319" s="45"/>
      <c r="E4319" s="45"/>
      <c r="F4319" s="45"/>
      <c r="G4319" s="45"/>
      <c r="H4319" s="45"/>
      <c r="I4319" s="45"/>
    </row>
    <row r="4320" spans="1:9" x14ac:dyDescent="0.25">
      <c r="A4320" s="69"/>
      <c r="B4320" s="45"/>
      <c r="C4320" s="45"/>
      <c r="D4320" s="45"/>
      <c r="E4320" s="45"/>
      <c r="F4320" s="45"/>
      <c r="G4320" s="45"/>
      <c r="H4320" s="45"/>
      <c r="I4320" s="45"/>
    </row>
    <row r="4321" spans="1:9" x14ac:dyDescent="0.25">
      <c r="A4321" s="69"/>
      <c r="B4321" s="45"/>
      <c r="C4321" s="45"/>
      <c r="D4321" s="45"/>
      <c r="E4321" s="45"/>
      <c r="F4321" s="45"/>
      <c r="G4321" s="45"/>
      <c r="H4321" s="45"/>
      <c r="I4321" s="45"/>
    </row>
    <row r="4322" spans="1:9" x14ac:dyDescent="0.25">
      <c r="A4322" s="69"/>
      <c r="B4322" s="45"/>
      <c r="C4322" s="45"/>
      <c r="D4322" s="45"/>
      <c r="E4322" s="45"/>
      <c r="F4322" s="45"/>
      <c r="G4322" s="45"/>
      <c r="H4322" s="45"/>
      <c r="I4322" s="45"/>
    </row>
    <row r="4323" spans="1:9" x14ac:dyDescent="0.25">
      <c r="A4323" s="69"/>
      <c r="B4323" s="45"/>
      <c r="C4323" s="45"/>
      <c r="D4323" s="45"/>
      <c r="E4323" s="45"/>
      <c r="F4323" s="45"/>
      <c r="G4323" s="45"/>
      <c r="H4323" s="45"/>
      <c r="I4323" s="45"/>
    </row>
    <row r="4324" spans="1:9" x14ac:dyDescent="0.25">
      <c r="A4324" s="69"/>
      <c r="B4324" s="45"/>
      <c r="C4324" s="45"/>
      <c r="D4324" s="45"/>
      <c r="E4324" s="45"/>
      <c r="F4324" s="45"/>
      <c r="G4324" s="45"/>
      <c r="H4324" s="45"/>
      <c r="I4324" s="45"/>
    </row>
    <row r="4325" spans="1:9" x14ac:dyDescent="0.25">
      <c r="A4325" s="69"/>
      <c r="B4325" s="45"/>
      <c r="C4325" s="45"/>
      <c r="D4325" s="45"/>
      <c r="E4325" s="45"/>
      <c r="F4325" s="45"/>
      <c r="G4325" s="45"/>
      <c r="H4325" s="45"/>
      <c r="I4325" s="45"/>
    </row>
    <row r="4326" spans="1:9" x14ac:dyDescent="0.25">
      <c r="A4326" s="69"/>
      <c r="B4326" s="45"/>
      <c r="C4326" s="45"/>
      <c r="D4326" s="45"/>
      <c r="E4326" s="45"/>
      <c r="F4326" s="45"/>
      <c r="G4326" s="45"/>
      <c r="H4326" s="45"/>
      <c r="I4326" s="45"/>
    </row>
    <row r="4327" spans="1:9" x14ac:dyDescent="0.25">
      <c r="A4327" s="69"/>
      <c r="B4327" s="45"/>
      <c r="C4327" s="45"/>
      <c r="D4327" s="45"/>
      <c r="E4327" s="45"/>
      <c r="F4327" s="45"/>
      <c r="G4327" s="45"/>
      <c r="H4327" s="45"/>
      <c r="I4327" s="45"/>
    </row>
    <row r="4328" spans="1:9" x14ac:dyDescent="0.25">
      <c r="A4328" s="69"/>
      <c r="B4328" s="45"/>
      <c r="C4328" s="45"/>
      <c r="D4328" s="45"/>
      <c r="E4328" s="45"/>
      <c r="F4328" s="45"/>
      <c r="G4328" s="45"/>
      <c r="H4328" s="45"/>
      <c r="I4328" s="45"/>
    </row>
    <row r="4329" spans="1:9" x14ac:dyDescent="0.25">
      <c r="A4329" s="69"/>
      <c r="B4329" s="45"/>
      <c r="C4329" s="45"/>
      <c r="D4329" s="45"/>
      <c r="E4329" s="45"/>
      <c r="F4329" s="45"/>
      <c r="G4329" s="45"/>
      <c r="H4329" s="45"/>
      <c r="I4329" s="45"/>
    </row>
    <row r="4330" spans="1:9" x14ac:dyDescent="0.25">
      <c r="A4330" s="70"/>
      <c r="B4330" s="45"/>
      <c r="C4330" s="45"/>
      <c r="D4330" s="45"/>
      <c r="E4330" s="45"/>
      <c r="F4330" s="45"/>
      <c r="G4330" s="45"/>
      <c r="H4330" s="45"/>
      <c r="I4330" s="45"/>
    </row>
    <row r="4331" spans="1:9" x14ac:dyDescent="0.25">
      <c r="A4331" s="69"/>
      <c r="B4331" s="45"/>
      <c r="C4331" s="45"/>
      <c r="D4331" s="45"/>
      <c r="E4331" s="45"/>
      <c r="F4331" s="45"/>
      <c r="G4331" s="45"/>
      <c r="H4331" s="45"/>
      <c r="I4331" s="45"/>
    </row>
    <row r="4332" spans="1:9" x14ac:dyDescent="0.25">
      <c r="A4332" s="69"/>
      <c r="B4332" s="45"/>
      <c r="C4332" s="45"/>
      <c r="D4332" s="45"/>
      <c r="E4332" s="45"/>
      <c r="F4332" s="45"/>
      <c r="G4332" s="45"/>
      <c r="H4332" s="45"/>
      <c r="I4332" s="45"/>
    </row>
    <row r="4333" spans="1:9" x14ac:dyDescent="0.25">
      <c r="A4333" s="69"/>
      <c r="B4333" s="45"/>
      <c r="C4333" s="45"/>
      <c r="D4333" s="45"/>
      <c r="E4333" s="45"/>
      <c r="F4333" s="45"/>
      <c r="G4333" s="45"/>
      <c r="H4333" s="45"/>
      <c r="I4333" s="45"/>
    </row>
    <row r="4334" spans="1:9" x14ac:dyDescent="0.25">
      <c r="A4334" s="69"/>
      <c r="B4334" s="45"/>
      <c r="C4334" s="45"/>
      <c r="D4334" s="45"/>
      <c r="E4334" s="45"/>
      <c r="F4334" s="45"/>
      <c r="G4334" s="45"/>
      <c r="H4334" s="45"/>
      <c r="I4334" s="45"/>
    </row>
    <row r="4335" spans="1:9" x14ac:dyDescent="0.25">
      <c r="A4335" s="69"/>
      <c r="B4335" s="45"/>
      <c r="C4335" s="45"/>
      <c r="D4335" s="45"/>
      <c r="E4335" s="45"/>
      <c r="F4335" s="45"/>
      <c r="G4335" s="45"/>
      <c r="H4335" s="45"/>
      <c r="I4335" s="45"/>
    </row>
    <row r="4336" spans="1:9" x14ac:dyDescent="0.25">
      <c r="A4336" s="69"/>
      <c r="B4336" s="45"/>
      <c r="C4336" s="45"/>
      <c r="D4336" s="45"/>
      <c r="E4336" s="45"/>
      <c r="F4336" s="45"/>
      <c r="G4336" s="45"/>
      <c r="H4336" s="45"/>
      <c r="I4336" s="45"/>
    </row>
    <row r="4337" spans="1:9" x14ac:dyDescent="0.25">
      <c r="A4337" s="69"/>
      <c r="B4337" s="45"/>
      <c r="C4337" s="45"/>
      <c r="D4337" s="45"/>
      <c r="E4337" s="45"/>
      <c r="F4337" s="45"/>
      <c r="G4337" s="45"/>
      <c r="H4337" s="45"/>
      <c r="I4337" s="45"/>
    </row>
    <row r="4338" spans="1:9" x14ac:dyDescent="0.25">
      <c r="A4338" s="69"/>
      <c r="B4338" s="45"/>
      <c r="C4338" s="45"/>
      <c r="D4338" s="45"/>
      <c r="E4338" s="45"/>
      <c r="F4338" s="45"/>
      <c r="G4338" s="45"/>
      <c r="H4338" s="45"/>
      <c r="I4338" s="45"/>
    </row>
    <row r="4339" spans="1:9" x14ac:dyDescent="0.25">
      <c r="A4339" s="69"/>
      <c r="B4339" s="45"/>
      <c r="C4339" s="45"/>
      <c r="D4339" s="45"/>
      <c r="E4339" s="45"/>
      <c r="F4339" s="45"/>
      <c r="G4339" s="45"/>
      <c r="H4339" s="45"/>
      <c r="I4339" s="45"/>
    </row>
    <row r="4340" spans="1:9" x14ac:dyDescent="0.25">
      <c r="A4340" s="69"/>
      <c r="B4340" s="45"/>
      <c r="C4340" s="45"/>
      <c r="D4340" s="45"/>
      <c r="E4340" s="45"/>
      <c r="F4340" s="45"/>
      <c r="G4340" s="45"/>
      <c r="H4340" s="45"/>
      <c r="I4340" s="45"/>
    </row>
    <row r="4341" spans="1:9" x14ac:dyDescent="0.25">
      <c r="A4341" s="69"/>
      <c r="B4341" s="45"/>
      <c r="C4341" s="45"/>
      <c r="D4341" s="45"/>
      <c r="E4341" s="45"/>
      <c r="F4341" s="45"/>
      <c r="G4341" s="45"/>
      <c r="H4341" s="45"/>
      <c r="I4341" s="45"/>
    </row>
    <row r="4342" spans="1:9" x14ac:dyDescent="0.25">
      <c r="A4342" s="69"/>
      <c r="B4342" s="45"/>
      <c r="C4342" s="45"/>
      <c r="D4342" s="45"/>
      <c r="E4342" s="45"/>
      <c r="F4342" s="45"/>
      <c r="G4342" s="45"/>
      <c r="H4342" s="45"/>
      <c r="I4342" s="45"/>
    </row>
    <row r="4343" spans="1:9" x14ac:dyDescent="0.25">
      <c r="A4343" s="69"/>
      <c r="B4343" s="45"/>
      <c r="C4343" s="45"/>
      <c r="D4343" s="45"/>
      <c r="E4343" s="45"/>
      <c r="F4343" s="45"/>
      <c r="G4343" s="45"/>
      <c r="H4343" s="45"/>
      <c r="I4343" s="45"/>
    </row>
    <row r="4344" spans="1:9" x14ac:dyDescent="0.25">
      <c r="A4344" s="69"/>
      <c r="B4344" s="45"/>
      <c r="C4344" s="45"/>
      <c r="D4344" s="45"/>
      <c r="E4344" s="45"/>
      <c r="F4344" s="45"/>
      <c r="G4344" s="45"/>
      <c r="H4344" s="45"/>
      <c r="I4344" s="45"/>
    </row>
    <row r="4345" spans="1:9" x14ac:dyDescent="0.25">
      <c r="A4345" s="69"/>
      <c r="B4345" s="45"/>
      <c r="C4345" s="45"/>
      <c r="D4345" s="45"/>
      <c r="E4345" s="45"/>
      <c r="F4345" s="45"/>
      <c r="G4345" s="45"/>
      <c r="H4345" s="45"/>
      <c r="I4345" s="45"/>
    </row>
    <row r="4346" spans="1:9" x14ac:dyDescent="0.25">
      <c r="A4346" s="69"/>
      <c r="B4346" s="45"/>
      <c r="C4346" s="45"/>
      <c r="D4346" s="45"/>
      <c r="E4346" s="45"/>
      <c r="F4346" s="45"/>
      <c r="G4346" s="45"/>
      <c r="H4346" s="45"/>
      <c r="I4346" s="45"/>
    </row>
    <row r="4347" spans="1:9" x14ac:dyDescent="0.25">
      <c r="A4347" s="69"/>
      <c r="B4347" s="45"/>
      <c r="C4347" s="45"/>
      <c r="D4347" s="45"/>
      <c r="E4347" s="45"/>
      <c r="F4347" s="45"/>
      <c r="G4347" s="45"/>
      <c r="H4347" s="45"/>
      <c r="I4347" s="45"/>
    </row>
    <row r="4348" spans="1:9" x14ac:dyDescent="0.25">
      <c r="A4348" s="70"/>
      <c r="B4348" s="45"/>
      <c r="C4348" s="45"/>
      <c r="D4348" s="45"/>
      <c r="E4348" s="45"/>
      <c r="F4348" s="45"/>
      <c r="G4348" s="45"/>
      <c r="H4348" s="45"/>
      <c r="I4348" s="45"/>
    </row>
    <row r="4349" spans="1:9" x14ac:dyDescent="0.25">
      <c r="A4349" s="69"/>
      <c r="B4349" s="45"/>
      <c r="C4349" s="45"/>
      <c r="D4349" s="45"/>
      <c r="E4349" s="45"/>
      <c r="F4349" s="45"/>
      <c r="G4349" s="45"/>
      <c r="H4349" s="45"/>
      <c r="I4349" s="45"/>
    </row>
    <row r="4350" spans="1:9" x14ac:dyDescent="0.25">
      <c r="A4350" s="69"/>
      <c r="B4350" s="45"/>
      <c r="C4350" s="45"/>
      <c r="D4350" s="45"/>
      <c r="E4350" s="45"/>
      <c r="F4350" s="45"/>
      <c r="G4350" s="45"/>
      <c r="H4350" s="45"/>
      <c r="I4350" s="45"/>
    </row>
    <row r="4351" spans="1:9" x14ac:dyDescent="0.25">
      <c r="A4351" s="69"/>
      <c r="B4351" s="45"/>
      <c r="C4351" s="45"/>
      <c r="D4351" s="45"/>
      <c r="E4351" s="45"/>
      <c r="F4351" s="45"/>
      <c r="G4351" s="45"/>
      <c r="H4351" s="45"/>
      <c r="I4351" s="45"/>
    </row>
    <row r="4352" spans="1:9" x14ac:dyDescent="0.25">
      <c r="A4352" s="69"/>
      <c r="B4352" s="45"/>
      <c r="C4352" s="45"/>
      <c r="D4352" s="45"/>
      <c r="E4352" s="45"/>
      <c r="F4352" s="45"/>
      <c r="G4352" s="45"/>
      <c r="H4352" s="45"/>
      <c r="I4352" s="45"/>
    </row>
    <row r="4353" spans="1:9" x14ac:dyDescent="0.25">
      <c r="A4353" s="69"/>
      <c r="B4353" s="45"/>
      <c r="C4353" s="45"/>
      <c r="D4353" s="45"/>
      <c r="E4353" s="45"/>
      <c r="F4353" s="45"/>
      <c r="G4353" s="45"/>
      <c r="H4353" s="45"/>
      <c r="I4353" s="45"/>
    </row>
    <row r="4354" spans="1:9" x14ac:dyDescent="0.25">
      <c r="A4354" s="69"/>
      <c r="B4354" s="45"/>
      <c r="C4354" s="45"/>
      <c r="D4354" s="45"/>
      <c r="E4354" s="45"/>
      <c r="F4354" s="45"/>
      <c r="G4354" s="45"/>
      <c r="H4354" s="45"/>
      <c r="I4354" s="45"/>
    </row>
    <row r="4355" spans="1:9" x14ac:dyDescent="0.25">
      <c r="A4355" s="69"/>
      <c r="B4355" s="45"/>
      <c r="C4355" s="45"/>
      <c r="D4355" s="45"/>
      <c r="E4355" s="45"/>
      <c r="F4355" s="45"/>
      <c r="G4355" s="45"/>
      <c r="H4355" s="45"/>
      <c r="I4355" s="45"/>
    </row>
    <row r="4356" spans="1:9" x14ac:dyDescent="0.25">
      <c r="A4356" s="69"/>
      <c r="B4356" s="45"/>
      <c r="C4356" s="45"/>
      <c r="D4356" s="45"/>
      <c r="E4356" s="45"/>
      <c r="F4356" s="45"/>
      <c r="G4356" s="45"/>
      <c r="H4356" s="45"/>
      <c r="I4356" s="45"/>
    </row>
    <row r="4357" spans="1:9" x14ac:dyDescent="0.25">
      <c r="A4357" s="69"/>
      <c r="B4357" s="45"/>
      <c r="C4357" s="45"/>
      <c r="D4357" s="45"/>
      <c r="E4357" s="45"/>
      <c r="F4357" s="45"/>
      <c r="G4357" s="45"/>
      <c r="H4357" s="45"/>
      <c r="I4357" s="45"/>
    </row>
    <row r="4358" spans="1:9" x14ac:dyDescent="0.25">
      <c r="A4358" s="69"/>
      <c r="B4358" s="45"/>
      <c r="C4358" s="45"/>
      <c r="D4358" s="45"/>
      <c r="E4358" s="45"/>
      <c r="F4358" s="45"/>
      <c r="G4358" s="45"/>
      <c r="H4358" s="45"/>
      <c r="I4358" s="45"/>
    </row>
    <row r="4359" spans="1:9" x14ac:dyDescent="0.25">
      <c r="A4359" s="69"/>
      <c r="B4359" s="45"/>
      <c r="C4359" s="45"/>
      <c r="D4359" s="45"/>
      <c r="E4359" s="45"/>
      <c r="F4359" s="45"/>
      <c r="G4359" s="45"/>
      <c r="H4359" s="45"/>
      <c r="I4359" s="45"/>
    </row>
    <row r="4360" spans="1:9" x14ac:dyDescent="0.25">
      <c r="A4360" s="69"/>
      <c r="B4360" s="45"/>
      <c r="C4360" s="45"/>
      <c r="D4360" s="45"/>
      <c r="E4360" s="45"/>
      <c r="F4360" s="45"/>
      <c r="G4360" s="45"/>
      <c r="H4360" s="45"/>
      <c r="I4360" s="45"/>
    </row>
    <row r="4361" spans="1:9" x14ac:dyDescent="0.25">
      <c r="A4361" s="69"/>
      <c r="B4361" s="45"/>
      <c r="C4361" s="45"/>
      <c r="D4361" s="45"/>
      <c r="E4361" s="45"/>
      <c r="F4361" s="45"/>
      <c r="G4361" s="45"/>
      <c r="H4361" s="45"/>
      <c r="I4361" s="45"/>
    </row>
    <row r="4362" spans="1:9" x14ac:dyDescent="0.25">
      <c r="A4362" s="69"/>
      <c r="B4362" s="45"/>
      <c r="C4362" s="45"/>
      <c r="D4362" s="45"/>
      <c r="E4362" s="45"/>
      <c r="F4362" s="45"/>
      <c r="G4362" s="45"/>
      <c r="H4362" s="45"/>
      <c r="I4362" s="45"/>
    </row>
    <row r="4363" spans="1:9" x14ac:dyDescent="0.25">
      <c r="A4363" s="69"/>
      <c r="B4363" s="45"/>
      <c r="C4363" s="45"/>
      <c r="D4363" s="45"/>
      <c r="E4363" s="45"/>
      <c r="F4363" s="45"/>
      <c r="G4363" s="45"/>
      <c r="H4363" s="45"/>
      <c r="I4363" s="45"/>
    </row>
    <row r="4364" spans="1:9" x14ac:dyDescent="0.25">
      <c r="A4364" s="69"/>
      <c r="B4364" s="45"/>
      <c r="C4364" s="45"/>
      <c r="D4364" s="45"/>
      <c r="E4364" s="45"/>
      <c r="F4364" s="45"/>
      <c r="G4364" s="45"/>
      <c r="H4364" s="45"/>
      <c r="I4364" s="45"/>
    </row>
    <row r="4365" spans="1:9" x14ac:dyDescent="0.25">
      <c r="A4365" s="69"/>
      <c r="B4365" s="45"/>
      <c r="C4365" s="45"/>
      <c r="D4365" s="45"/>
      <c r="E4365" s="45"/>
      <c r="F4365" s="45"/>
      <c r="G4365" s="45"/>
      <c r="H4365" s="45"/>
      <c r="I4365" s="45"/>
    </row>
    <row r="4366" spans="1:9" x14ac:dyDescent="0.25">
      <c r="A4366" s="70"/>
      <c r="B4366" s="45"/>
      <c r="C4366" s="45"/>
      <c r="D4366" s="45"/>
      <c r="E4366" s="45"/>
      <c r="F4366" s="45"/>
      <c r="G4366" s="45"/>
      <c r="H4366" s="45"/>
      <c r="I4366" s="45"/>
    </row>
    <row r="4367" spans="1:9" x14ac:dyDescent="0.25">
      <c r="A4367" s="69"/>
      <c r="B4367" s="45"/>
      <c r="C4367" s="45"/>
      <c r="D4367" s="45"/>
      <c r="E4367" s="45"/>
      <c r="F4367" s="45"/>
      <c r="G4367" s="45"/>
      <c r="H4367" s="45"/>
      <c r="I4367" s="45"/>
    </row>
    <row r="4368" spans="1:9" x14ac:dyDescent="0.25">
      <c r="A4368" s="69"/>
      <c r="B4368" s="45"/>
      <c r="C4368" s="45"/>
      <c r="D4368" s="45"/>
      <c r="E4368" s="45"/>
      <c r="F4368" s="45"/>
      <c r="G4368" s="45"/>
      <c r="H4368" s="45"/>
      <c r="I4368" s="45"/>
    </row>
    <row r="4369" spans="1:9" x14ac:dyDescent="0.25">
      <c r="A4369" s="69"/>
      <c r="B4369" s="45"/>
      <c r="C4369" s="45"/>
      <c r="D4369" s="45"/>
      <c r="E4369" s="45"/>
      <c r="F4369" s="45"/>
      <c r="G4369" s="45"/>
      <c r="H4369" s="45"/>
      <c r="I4369" s="45"/>
    </row>
    <row r="4370" spans="1:9" x14ac:dyDescent="0.25">
      <c r="A4370" s="69"/>
      <c r="B4370" s="45"/>
      <c r="C4370" s="45"/>
      <c r="D4370" s="45"/>
      <c r="E4370" s="45"/>
      <c r="F4370" s="45"/>
      <c r="G4370" s="45"/>
      <c r="H4370" s="45"/>
      <c r="I4370" s="45"/>
    </row>
    <row r="4371" spans="1:9" x14ac:dyDescent="0.25">
      <c r="A4371" s="69"/>
      <c r="B4371" s="45"/>
      <c r="C4371" s="45"/>
      <c r="D4371" s="45"/>
      <c r="E4371" s="45"/>
      <c r="F4371" s="45"/>
      <c r="G4371" s="45"/>
      <c r="H4371" s="45"/>
      <c r="I4371" s="45"/>
    </row>
    <row r="4372" spans="1:9" x14ac:dyDescent="0.25">
      <c r="A4372" s="69"/>
      <c r="B4372" s="45"/>
      <c r="C4372" s="45"/>
      <c r="D4372" s="45"/>
      <c r="E4372" s="45"/>
      <c r="F4372" s="45"/>
      <c r="G4372" s="45"/>
      <c r="H4372" s="45"/>
      <c r="I4372" s="45"/>
    </row>
    <row r="4373" spans="1:9" x14ac:dyDescent="0.25">
      <c r="A4373" s="69"/>
      <c r="B4373" s="45"/>
      <c r="C4373" s="45"/>
      <c r="D4373" s="45"/>
      <c r="E4373" s="45"/>
      <c r="F4373" s="45"/>
      <c r="G4373" s="45"/>
      <c r="H4373" s="45"/>
      <c r="I4373" s="45"/>
    </row>
    <row r="4374" spans="1:9" x14ac:dyDescent="0.25">
      <c r="A4374" s="69"/>
      <c r="B4374" s="45"/>
      <c r="C4374" s="45"/>
      <c r="D4374" s="45"/>
      <c r="E4374" s="45"/>
      <c r="F4374" s="45"/>
      <c r="G4374" s="45"/>
      <c r="H4374" s="45"/>
      <c r="I4374" s="45"/>
    </row>
    <row r="4375" spans="1:9" x14ac:dyDescent="0.25">
      <c r="A4375" s="69"/>
      <c r="B4375" s="45"/>
      <c r="C4375" s="45"/>
      <c r="D4375" s="45"/>
      <c r="E4375" s="45"/>
      <c r="F4375" s="45"/>
      <c r="G4375" s="45"/>
      <c r="H4375" s="45"/>
      <c r="I4375" s="45"/>
    </row>
    <row r="4376" spans="1:9" x14ac:dyDescent="0.25">
      <c r="A4376" s="69"/>
      <c r="B4376" s="45"/>
      <c r="C4376" s="45"/>
      <c r="D4376" s="45"/>
      <c r="E4376" s="45"/>
      <c r="F4376" s="45"/>
      <c r="G4376" s="45"/>
      <c r="H4376" s="45"/>
      <c r="I4376" s="45"/>
    </row>
    <row r="4377" spans="1:9" x14ac:dyDescent="0.25">
      <c r="A4377" s="69"/>
      <c r="B4377" s="45"/>
      <c r="C4377" s="45"/>
      <c r="D4377" s="45"/>
      <c r="E4377" s="45"/>
      <c r="F4377" s="45"/>
      <c r="G4377" s="45"/>
      <c r="H4377" s="45"/>
      <c r="I4377" s="45"/>
    </row>
    <row r="4378" spans="1:9" x14ac:dyDescent="0.25">
      <c r="A4378" s="69"/>
      <c r="B4378" s="45"/>
      <c r="C4378" s="45"/>
      <c r="D4378" s="45"/>
      <c r="E4378" s="45"/>
      <c r="F4378" s="45"/>
      <c r="G4378" s="45"/>
      <c r="H4378" s="45"/>
      <c r="I4378" s="45"/>
    </row>
    <row r="4379" spans="1:9" x14ac:dyDescent="0.25">
      <c r="A4379" s="69"/>
      <c r="B4379" s="45"/>
      <c r="C4379" s="45"/>
      <c r="D4379" s="45"/>
      <c r="E4379" s="45"/>
      <c r="F4379" s="45"/>
      <c r="G4379" s="45"/>
      <c r="H4379" s="45"/>
      <c r="I4379" s="45"/>
    </row>
    <row r="4380" spans="1:9" x14ac:dyDescent="0.25">
      <c r="A4380" s="69"/>
      <c r="B4380" s="45"/>
      <c r="C4380" s="45"/>
      <c r="D4380" s="45"/>
      <c r="E4380" s="45"/>
      <c r="F4380" s="45"/>
      <c r="G4380" s="45"/>
      <c r="H4380" s="45"/>
      <c r="I4380" s="45"/>
    </row>
    <row r="4381" spans="1:9" x14ac:dyDescent="0.25">
      <c r="A4381" s="69"/>
      <c r="B4381" s="45"/>
      <c r="C4381" s="45"/>
      <c r="D4381" s="45"/>
      <c r="E4381" s="45"/>
      <c r="F4381" s="45"/>
      <c r="G4381" s="45"/>
      <c r="H4381" s="45"/>
      <c r="I4381" s="45"/>
    </row>
    <row r="4382" spans="1:9" x14ac:dyDescent="0.25">
      <c r="A4382" s="69"/>
      <c r="B4382" s="45"/>
      <c r="C4382" s="45"/>
      <c r="D4382" s="45"/>
      <c r="E4382" s="45"/>
      <c r="F4382" s="45"/>
      <c r="G4382" s="45"/>
      <c r="H4382" s="45"/>
      <c r="I4382" s="45"/>
    </row>
    <row r="4383" spans="1:9" x14ac:dyDescent="0.25">
      <c r="A4383" s="69"/>
      <c r="B4383" s="45"/>
      <c r="C4383" s="45"/>
      <c r="D4383" s="45"/>
      <c r="E4383" s="45"/>
      <c r="F4383" s="45"/>
      <c r="G4383" s="45"/>
      <c r="H4383" s="45"/>
      <c r="I4383" s="45"/>
    </row>
    <row r="4384" spans="1:9" x14ac:dyDescent="0.25">
      <c r="A4384" s="70"/>
      <c r="B4384" s="45"/>
      <c r="C4384" s="45"/>
      <c r="D4384" s="45"/>
      <c r="E4384" s="45"/>
      <c r="F4384" s="45"/>
      <c r="G4384" s="45"/>
      <c r="H4384" s="45"/>
      <c r="I4384" s="45"/>
    </row>
    <row r="4385" spans="1:9" x14ac:dyDescent="0.25">
      <c r="A4385" s="69"/>
      <c r="B4385" s="45"/>
      <c r="C4385" s="45"/>
      <c r="D4385" s="45"/>
      <c r="E4385" s="45"/>
      <c r="F4385" s="45"/>
      <c r="G4385" s="45"/>
      <c r="H4385" s="45"/>
      <c r="I4385" s="45"/>
    </row>
    <row r="4386" spans="1:9" x14ac:dyDescent="0.25">
      <c r="A4386" s="69"/>
      <c r="B4386" s="45"/>
      <c r="C4386" s="45"/>
      <c r="D4386" s="45"/>
      <c r="E4386" s="45"/>
      <c r="F4386" s="45"/>
      <c r="G4386" s="45"/>
      <c r="H4386" s="45"/>
      <c r="I4386" s="45"/>
    </row>
    <row r="4387" spans="1:9" x14ac:dyDescent="0.25">
      <c r="A4387" s="69"/>
      <c r="B4387" s="45"/>
      <c r="C4387" s="45"/>
      <c r="D4387" s="45"/>
      <c r="E4387" s="45"/>
      <c r="F4387" s="45"/>
      <c r="G4387" s="45"/>
      <c r="H4387" s="45"/>
      <c r="I4387" s="45"/>
    </row>
    <row r="4388" spans="1:9" x14ac:dyDescent="0.25">
      <c r="A4388" s="69"/>
      <c r="B4388" s="45"/>
      <c r="C4388" s="45"/>
      <c r="D4388" s="45"/>
      <c r="E4388" s="45"/>
      <c r="F4388" s="45"/>
      <c r="G4388" s="45"/>
      <c r="H4388" s="45"/>
      <c r="I4388" s="45"/>
    </row>
    <row r="4389" spans="1:9" x14ac:dyDescent="0.25">
      <c r="A4389" s="69"/>
      <c r="B4389" s="45"/>
      <c r="C4389" s="45"/>
      <c r="D4389" s="45"/>
      <c r="E4389" s="45"/>
      <c r="F4389" s="45"/>
      <c r="G4389" s="45"/>
      <c r="H4389" s="45"/>
      <c r="I4389" s="45"/>
    </row>
    <row r="4390" spans="1:9" x14ac:dyDescent="0.25">
      <c r="A4390" s="69"/>
      <c r="B4390" s="45"/>
      <c r="C4390" s="45"/>
      <c r="D4390" s="45"/>
      <c r="E4390" s="45"/>
      <c r="F4390" s="45"/>
      <c r="G4390" s="45"/>
      <c r="H4390" s="45"/>
      <c r="I4390" s="45"/>
    </row>
    <row r="4391" spans="1:9" x14ac:dyDescent="0.25">
      <c r="A4391" s="69"/>
      <c r="B4391" s="45"/>
      <c r="C4391" s="45"/>
      <c r="D4391" s="45"/>
      <c r="E4391" s="45"/>
      <c r="F4391" s="45"/>
      <c r="G4391" s="45"/>
      <c r="H4391" s="45"/>
      <c r="I4391" s="45"/>
    </row>
    <row r="4392" spans="1:9" x14ac:dyDescent="0.25">
      <c r="A4392" s="69"/>
      <c r="B4392" s="45"/>
      <c r="C4392" s="45"/>
      <c r="D4392" s="45"/>
      <c r="E4392" s="45"/>
      <c r="F4392" s="45"/>
      <c r="G4392" s="45"/>
      <c r="H4392" s="45"/>
      <c r="I4392" s="45"/>
    </row>
    <row r="4393" spans="1:9" x14ac:dyDescent="0.25">
      <c r="A4393" s="69"/>
      <c r="B4393" s="45"/>
      <c r="C4393" s="45"/>
      <c r="D4393" s="45"/>
      <c r="E4393" s="45"/>
      <c r="F4393" s="45"/>
      <c r="G4393" s="45"/>
      <c r="H4393" s="45"/>
      <c r="I4393" s="45"/>
    </row>
    <row r="4394" spans="1:9" x14ac:dyDescent="0.25">
      <c r="A4394" s="69"/>
      <c r="B4394" s="45"/>
      <c r="C4394" s="45"/>
      <c r="D4394" s="45"/>
      <c r="E4394" s="45"/>
      <c r="F4394" s="45"/>
      <c r="G4394" s="45"/>
      <c r="H4394" s="45"/>
      <c r="I4394" s="45"/>
    </row>
    <row r="4395" spans="1:9" x14ac:dyDescent="0.25">
      <c r="A4395" s="69"/>
      <c r="B4395" s="45"/>
      <c r="C4395" s="45"/>
      <c r="D4395" s="45"/>
      <c r="E4395" s="45"/>
      <c r="F4395" s="45"/>
      <c r="G4395" s="45"/>
      <c r="H4395" s="45"/>
      <c r="I4395" s="45"/>
    </row>
    <row r="4396" spans="1:9" x14ac:dyDescent="0.25">
      <c r="A4396" s="69"/>
      <c r="B4396" s="45"/>
      <c r="C4396" s="45"/>
      <c r="D4396" s="45"/>
      <c r="E4396" s="45"/>
      <c r="F4396" s="45"/>
      <c r="G4396" s="45"/>
      <c r="H4396" s="45"/>
      <c r="I4396" s="45"/>
    </row>
    <row r="4397" spans="1:9" x14ac:dyDescent="0.25">
      <c r="A4397" s="69"/>
      <c r="B4397" s="45"/>
      <c r="C4397" s="45"/>
      <c r="D4397" s="45"/>
      <c r="E4397" s="45"/>
      <c r="F4397" s="45"/>
      <c r="G4397" s="45"/>
      <c r="H4397" s="45"/>
      <c r="I4397" s="45"/>
    </row>
    <row r="4398" spans="1:9" x14ac:dyDescent="0.25">
      <c r="A4398" s="69"/>
      <c r="B4398" s="45"/>
      <c r="C4398" s="45"/>
      <c r="D4398" s="45"/>
      <c r="E4398" s="45"/>
      <c r="F4398" s="45"/>
      <c r="G4398" s="45"/>
      <c r="H4398" s="45"/>
      <c r="I4398" s="45"/>
    </row>
    <row r="4399" spans="1:9" x14ac:dyDescent="0.25">
      <c r="A4399" s="69"/>
      <c r="B4399" s="45"/>
      <c r="C4399" s="45"/>
      <c r="D4399" s="45"/>
      <c r="E4399" s="45"/>
      <c r="F4399" s="45"/>
      <c r="G4399" s="45"/>
      <c r="H4399" s="45"/>
      <c r="I4399" s="45"/>
    </row>
    <row r="4400" spans="1:9" x14ac:dyDescent="0.25">
      <c r="A4400" s="69"/>
      <c r="B4400" s="45"/>
      <c r="C4400" s="45"/>
      <c r="D4400" s="45"/>
      <c r="E4400" s="45"/>
      <c r="F4400" s="45"/>
      <c r="G4400" s="45"/>
      <c r="H4400" s="45"/>
      <c r="I4400" s="45"/>
    </row>
    <row r="4401" spans="1:9" x14ac:dyDescent="0.25">
      <c r="A4401" s="69"/>
      <c r="B4401" s="45"/>
      <c r="C4401" s="45"/>
      <c r="D4401" s="45"/>
      <c r="E4401" s="45"/>
      <c r="F4401" s="45"/>
      <c r="G4401" s="45"/>
      <c r="H4401" s="45"/>
      <c r="I4401" s="45"/>
    </row>
    <row r="4402" spans="1:9" x14ac:dyDescent="0.25">
      <c r="A4402" s="70"/>
      <c r="B4402" s="45"/>
      <c r="C4402" s="45"/>
      <c r="D4402" s="45"/>
      <c r="E4402" s="45"/>
      <c r="F4402" s="45"/>
      <c r="G4402" s="45"/>
      <c r="H4402" s="45"/>
      <c r="I4402" s="45"/>
    </row>
    <row r="4403" spans="1:9" x14ac:dyDescent="0.25">
      <c r="A4403" s="69"/>
      <c r="B4403" s="45"/>
      <c r="C4403" s="45"/>
      <c r="D4403" s="45"/>
      <c r="E4403" s="45"/>
      <c r="F4403" s="45"/>
      <c r="G4403" s="45"/>
      <c r="H4403" s="45"/>
      <c r="I4403" s="45"/>
    </row>
    <row r="4404" spans="1:9" x14ac:dyDescent="0.25">
      <c r="A4404" s="69"/>
      <c r="B4404" s="45"/>
      <c r="C4404" s="45"/>
      <c r="D4404" s="45"/>
      <c r="E4404" s="45"/>
      <c r="F4404" s="45"/>
      <c r="G4404" s="45"/>
      <c r="H4404" s="45"/>
      <c r="I4404" s="45"/>
    </row>
    <row r="4405" spans="1:9" x14ac:dyDescent="0.25">
      <c r="A4405" s="69"/>
      <c r="B4405" s="45"/>
      <c r="C4405" s="45"/>
      <c r="D4405" s="45"/>
      <c r="E4405" s="45"/>
      <c r="F4405" s="45"/>
      <c r="G4405" s="45"/>
      <c r="H4405" s="45"/>
      <c r="I4405" s="45"/>
    </row>
    <row r="4406" spans="1:9" x14ac:dyDescent="0.25">
      <c r="A4406" s="69"/>
      <c r="B4406" s="45"/>
      <c r="C4406" s="45"/>
      <c r="D4406" s="45"/>
      <c r="E4406" s="45"/>
      <c r="F4406" s="45"/>
      <c r="G4406" s="45"/>
      <c r="H4406" s="45"/>
      <c r="I4406" s="45"/>
    </row>
    <row r="4407" spans="1:9" x14ac:dyDescent="0.25">
      <c r="A4407" s="69"/>
      <c r="B4407" s="45"/>
      <c r="C4407" s="45"/>
      <c r="D4407" s="45"/>
      <c r="E4407" s="45"/>
      <c r="F4407" s="45"/>
      <c r="G4407" s="45"/>
      <c r="H4407" s="45"/>
      <c r="I4407" s="45"/>
    </row>
    <row r="4408" spans="1:9" x14ac:dyDescent="0.25">
      <c r="A4408" s="69"/>
      <c r="B4408" s="45"/>
      <c r="C4408" s="45"/>
      <c r="D4408" s="45"/>
      <c r="E4408" s="45"/>
      <c r="F4408" s="45"/>
      <c r="G4408" s="45"/>
      <c r="H4408" s="45"/>
      <c r="I4408" s="45"/>
    </row>
    <row r="4409" spans="1:9" x14ac:dyDescent="0.25">
      <c r="A4409" s="69"/>
      <c r="B4409" s="45"/>
      <c r="C4409" s="45"/>
      <c r="D4409" s="45"/>
      <c r="E4409" s="45"/>
      <c r="F4409" s="45"/>
      <c r="G4409" s="45"/>
      <c r="H4409" s="45"/>
      <c r="I4409" s="45"/>
    </row>
    <row r="4410" spans="1:9" x14ac:dyDescent="0.25">
      <c r="A4410" s="69"/>
      <c r="B4410" s="45"/>
      <c r="C4410" s="45"/>
      <c r="D4410" s="45"/>
      <c r="E4410" s="45"/>
      <c r="F4410" s="45"/>
      <c r="G4410" s="45"/>
      <c r="H4410" s="45"/>
      <c r="I4410" s="45"/>
    </row>
    <row r="4411" spans="1:9" x14ac:dyDescent="0.25">
      <c r="A4411" s="69"/>
      <c r="B4411" s="45"/>
      <c r="C4411" s="45"/>
      <c r="D4411" s="45"/>
      <c r="E4411" s="45"/>
      <c r="F4411" s="45"/>
      <c r="G4411" s="45"/>
      <c r="H4411" s="45"/>
      <c r="I4411" s="45"/>
    </row>
    <row r="4412" spans="1:9" x14ac:dyDescent="0.25">
      <c r="A4412" s="69"/>
      <c r="B4412" s="45"/>
      <c r="C4412" s="45"/>
      <c r="D4412" s="45"/>
      <c r="E4412" s="45"/>
      <c r="F4412" s="45"/>
      <c r="G4412" s="45"/>
      <c r="H4412" s="45"/>
      <c r="I4412" s="45"/>
    </row>
    <row r="4413" spans="1:9" x14ac:dyDescent="0.25">
      <c r="A4413" s="69"/>
      <c r="B4413" s="45"/>
      <c r="C4413" s="45"/>
      <c r="D4413" s="45"/>
      <c r="E4413" s="45"/>
      <c r="F4413" s="45"/>
      <c r="G4413" s="45"/>
      <c r="H4413" s="45"/>
      <c r="I4413" s="45"/>
    </row>
    <row r="4414" spans="1:9" x14ac:dyDescent="0.25">
      <c r="A4414" s="69"/>
      <c r="B4414" s="45"/>
      <c r="C4414" s="45"/>
      <c r="D4414" s="45"/>
      <c r="E4414" s="45"/>
      <c r="F4414" s="45"/>
      <c r="G4414" s="45"/>
      <c r="H4414" s="45"/>
      <c r="I4414" s="45"/>
    </row>
    <row r="4415" spans="1:9" x14ac:dyDescent="0.25">
      <c r="A4415" s="69"/>
      <c r="B4415" s="45"/>
      <c r="C4415" s="45"/>
      <c r="D4415" s="45"/>
      <c r="E4415" s="45"/>
      <c r="F4415" s="45"/>
      <c r="G4415" s="45"/>
      <c r="H4415" s="45"/>
      <c r="I4415" s="45"/>
    </row>
    <row r="4416" spans="1:9" x14ac:dyDescent="0.25">
      <c r="A4416" s="69"/>
      <c r="B4416" s="45"/>
      <c r="C4416" s="45"/>
      <c r="D4416" s="45"/>
      <c r="E4416" s="45"/>
      <c r="F4416" s="45"/>
      <c r="G4416" s="45"/>
      <c r="H4416" s="45"/>
      <c r="I4416" s="45"/>
    </row>
    <row r="4417" spans="1:9" x14ac:dyDescent="0.25">
      <c r="A4417" s="69"/>
      <c r="B4417" s="45"/>
      <c r="C4417" s="45"/>
      <c r="D4417" s="45"/>
      <c r="E4417" s="45"/>
      <c r="F4417" s="45"/>
      <c r="G4417" s="45"/>
      <c r="H4417" s="45"/>
      <c r="I4417" s="45"/>
    </row>
    <row r="4418" spans="1:9" x14ac:dyDescent="0.25">
      <c r="A4418" s="69"/>
      <c r="B4418" s="45"/>
      <c r="C4418" s="45"/>
      <c r="D4418" s="45"/>
      <c r="E4418" s="45"/>
      <c r="F4418" s="45"/>
      <c r="G4418" s="45"/>
      <c r="H4418" s="45"/>
      <c r="I4418" s="45"/>
    </row>
    <row r="4419" spans="1:9" x14ac:dyDescent="0.25">
      <c r="A4419" s="69"/>
      <c r="B4419" s="45"/>
      <c r="C4419" s="45"/>
      <c r="D4419" s="45"/>
      <c r="E4419" s="45"/>
      <c r="F4419" s="45"/>
      <c r="G4419" s="45"/>
      <c r="H4419" s="45"/>
      <c r="I4419" s="45"/>
    </row>
    <row r="4420" spans="1:9" x14ac:dyDescent="0.25">
      <c r="A4420" s="70"/>
      <c r="B4420" s="45"/>
      <c r="C4420" s="45"/>
      <c r="D4420" s="45"/>
      <c r="E4420" s="45"/>
      <c r="F4420" s="45"/>
      <c r="G4420" s="45"/>
      <c r="H4420" s="45"/>
      <c r="I4420" s="45"/>
    </row>
    <row r="4421" spans="1:9" x14ac:dyDescent="0.25">
      <c r="A4421" s="69"/>
      <c r="B4421" s="45"/>
      <c r="C4421" s="45"/>
      <c r="D4421" s="45"/>
      <c r="E4421" s="45"/>
      <c r="F4421" s="45"/>
      <c r="G4421" s="45"/>
      <c r="H4421" s="45"/>
      <c r="I4421" s="45"/>
    </row>
    <row r="4422" spans="1:9" x14ac:dyDescent="0.25">
      <c r="A4422" s="69"/>
      <c r="B4422" s="45"/>
      <c r="C4422" s="45"/>
      <c r="D4422" s="45"/>
      <c r="E4422" s="45"/>
      <c r="F4422" s="45"/>
      <c r="G4422" s="45"/>
      <c r="H4422" s="45"/>
      <c r="I4422" s="45"/>
    </row>
    <row r="4423" spans="1:9" x14ac:dyDescent="0.25">
      <c r="A4423" s="69"/>
      <c r="B4423" s="45"/>
      <c r="C4423" s="45"/>
      <c r="D4423" s="45"/>
      <c r="E4423" s="45"/>
      <c r="F4423" s="45"/>
      <c r="G4423" s="45"/>
      <c r="H4423" s="45"/>
      <c r="I4423" s="45"/>
    </row>
    <row r="4424" spans="1:9" x14ac:dyDescent="0.25">
      <c r="A4424" s="69"/>
      <c r="B4424" s="45"/>
      <c r="C4424" s="45"/>
      <c r="D4424" s="45"/>
      <c r="E4424" s="45"/>
      <c r="F4424" s="45"/>
      <c r="G4424" s="45"/>
      <c r="H4424" s="45"/>
      <c r="I4424" s="45"/>
    </row>
    <row r="4425" spans="1:9" x14ac:dyDescent="0.25">
      <c r="A4425" s="69"/>
      <c r="B4425" s="45"/>
      <c r="C4425" s="45"/>
      <c r="D4425" s="45"/>
      <c r="E4425" s="45"/>
      <c r="F4425" s="45"/>
      <c r="G4425" s="45"/>
      <c r="H4425" s="45"/>
      <c r="I4425" s="45"/>
    </row>
    <row r="4426" spans="1:9" x14ac:dyDescent="0.25">
      <c r="A4426" s="69"/>
      <c r="B4426" s="45"/>
      <c r="C4426" s="45"/>
      <c r="D4426" s="45"/>
      <c r="E4426" s="45"/>
      <c r="F4426" s="45"/>
      <c r="G4426" s="45"/>
      <c r="H4426" s="45"/>
      <c r="I4426" s="45"/>
    </row>
    <row r="4427" spans="1:9" x14ac:dyDescent="0.25">
      <c r="A4427" s="69"/>
      <c r="B4427" s="45"/>
      <c r="C4427" s="45"/>
      <c r="D4427" s="45"/>
      <c r="E4427" s="45"/>
      <c r="F4427" s="45"/>
      <c r="G4427" s="45"/>
      <c r="H4427" s="45"/>
      <c r="I4427" s="45"/>
    </row>
    <row r="4428" spans="1:9" x14ac:dyDescent="0.25">
      <c r="A4428" s="69"/>
      <c r="B4428" s="45"/>
      <c r="C4428" s="45"/>
      <c r="D4428" s="45"/>
      <c r="E4428" s="45"/>
      <c r="F4428" s="45"/>
      <c r="G4428" s="45"/>
      <c r="H4428" s="45"/>
      <c r="I4428" s="45"/>
    </row>
    <row r="4429" spans="1:9" x14ac:dyDescent="0.25">
      <c r="A4429" s="69"/>
      <c r="B4429" s="45"/>
      <c r="C4429" s="45"/>
      <c r="D4429" s="45"/>
      <c r="E4429" s="45"/>
      <c r="F4429" s="45"/>
      <c r="G4429" s="45"/>
      <c r="H4429" s="45"/>
      <c r="I4429" s="45"/>
    </row>
    <row r="4430" spans="1:9" x14ac:dyDescent="0.25">
      <c r="A4430" s="69"/>
      <c r="B4430" s="45"/>
      <c r="C4430" s="45"/>
      <c r="D4430" s="45"/>
      <c r="E4430" s="45"/>
      <c r="F4430" s="45"/>
      <c r="G4430" s="45"/>
      <c r="H4430" s="45"/>
      <c r="I4430" s="45"/>
    </row>
    <row r="4431" spans="1:9" x14ac:dyDescent="0.25">
      <c r="A4431" s="69"/>
      <c r="B4431" s="45"/>
      <c r="C4431" s="45"/>
      <c r="D4431" s="45"/>
      <c r="E4431" s="45"/>
      <c r="F4431" s="45"/>
      <c r="G4431" s="45"/>
      <c r="H4431" s="45"/>
      <c r="I4431" s="45"/>
    </row>
    <row r="4432" spans="1:9" x14ac:dyDescent="0.25">
      <c r="A4432" s="69"/>
      <c r="B4432" s="45"/>
      <c r="C4432" s="45"/>
      <c r="D4432" s="45"/>
      <c r="E4432" s="45"/>
      <c r="F4432" s="45"/>
      <c r="G4432" s="45"/>
      <c r="H4432" s="45"/>
      <c r="I4432" s="45"/>
    </row>
    <row r="4433" spans="1:9" x14ac:dyDescent="0.25">
      <c r="A4433" s="69"/>
      <c r="B4433" s="45"/>
      <c r="C4433" s="45"/>
      <c r="D4433" s="45"/>
      <c r="E4433" s="45"/>
      <c r="F4433" s="45"/>
      <c r="G4433" s="45"/>
      <c r="H4433" s="45"/>
      <c r="I4433" s="45"/>
    </row>
    <row r="4434" spans="1:9" x14ac:dyDescent="0.25">
      <c r="A4434" s="69"/>
      <c r="B4434" s="45"/>
      <c r="C4434" s="45"/>
      <c r="D4434" s="45"/>
      <c r="E4434" s="45"/>
      <c r="F4434" s="45"/>
      <c r="G4434" s="45"/>
      <c r="H4434" s="45"/>
      <c r="I4434" s="45"/>
    </row>
    <row r="4435" spans="1:9" x14ac:dyDescent="0.25">
      <c r="A4435" s="69"/>
      <c r="B4435" s="45"/>
      <c r="C4435" s="45"/>
      <c r="D4435" s="45"/>
      <c r="E4435" s="45"/>
      <c r="F4435" s="45"/>
      <c r="G4435" s="45"/>
      <c r="H4435" s="45"/>
      <c r="I4435" s="45"/>
    </row>
    <row r="4436" spans="1:9" x14ac:dyDescent="0.25">
      <c r="A4436" s="69"/>
      <c r="B4436" s="45"/>
      <c r="C4436" s="45"/>
      <c r="D4436" s="45"/>
      <c r="E4436" s="45"/>
      <c r="F4436" s="45"/>
      <c r="G4436" s="45"/>
      <c r="H4436" s="45"/>
      <c r="I4436" s="45"/>
    </row>
    <row r="4437" spans="1:9" x14ac:dyDescent="0.25">
      <c r="A4437" s="69"/>
      <c r="B4437" s="45"/>
      <c r="C4437" s="45"/>
      <c r="D4437" s="45"/>
      <c r="E4437" s="45"/>
      <c r="F4437" s="45"/>
      <c r="G4437" s="45"/>
      <c r="H4437" s="45"/>
      <c r="I4437" s="45"/>
    </row>
    <row r="4438" spans="1:9" x14ac:dyDescent="0.25">
      <c r="A4438" s="70"/>
      <c r="B4438" s="45"/>
      <c r="C4438" s="45"/>
      <c r="D4438" s="45"/>
      <c r="E4438" s="45"/>
      <c r="F4438" s="45"/>
      <c r="G4438" s="45"/>
      <c r="H4438" s="45"/>
      <c r="I4438" s="45"/>
    </row>
    <row r="4439" spans="1:9" x14ac:dyDescent="0.25">
      <c r="A4439" s="69"/>
      <c r="B4439" s="45"/>
      <c r="C4439" s="45"/>
      <c r="D4439" s="45"/>
      <c r="E4439" s="45"/>
      <c r="F4439" s="45"/>
      <c r="G4439" s="45"/>
      <c r="H4439" s="45"/>
      <c r="I4439" s="45"/>
    </row>
    <row r="4440" spans="1:9" x14ac:dyDescent="0.25">
      <c r="A4440" s="69"/>
      <c r="B4440" s="45"/>
      <c r="C4440" s="45"/>
      <c r="D4440" s="45"/>
      <c r="E4440" s="45"/>
      <c r="F4440" s="45"/>
      <c r="G4440" s="45"/>
      <c r="H4440" s="45"/>
      <c r="I4440" s="45"/>
    </row>
    <row r="4441" spans="1:9" x14ac:dyDescent="0.25">
      <c r="A4441" s="69"/>
      <c r="B4441" s="45"/>
      <c r="C4441" s="45"/>
      <c r="D4441" s="45"/>
      <c r="E4441" s="45"/>
      <c r="F4441" s="45"/>
      <c r="G4441" s="45"/>
      <c r="H4441" s="45"/>
      <c r="I4441" s="45"/>
    </row>
    <row r="4442" spans="1:9" x14ac:dyDescent="0.25">
      <c r="A4442" s="69"/>
      <c r="B4442" s="45"/>
      <c r="C4442" s="45"/>
      <c r="D4442" s="45"/>
      <c r="E4442" s="45"/>
      <c r="F4442" s="45"/>
      <c r="G4442" s="45"/>
      <c r="H4442" s="45"/>
      <c r="I4442" s="45"/>
    </row>
    <row r="4443" spans="1:9" x14ac:dyDescent="0.25">
      <c r="A4443" s="69"/>
      <c r="B4443" s="45"/>
      <c r="C4443" s="45"/>
      <c r="D4443" s="45"/>
      <c r="E4443" s="45"/>
      <c r="F4443" s="45"/>
      <c r="G4443" s="45"/>
      <c r="H4443" s="45"/>
      <c r="I4443" s="45"/>
    </row>
    <row r="4444" spans="1:9" x14ac:dyDescent="0.25">
      <c r="A4444" s="69"/>
      <c r="B4444" s="45"/>
      <c r="C4444" s="45"/>
      <c r="D4444" s="45"/>
      <c r="E4444" s="45"/>
      <c r="F4444" s="45"/>
      <c r="G4444" s="45"/>
      <c r="H4444" s="45"/>
      <c r="I4444" s="45"/>
    </row>
    <row r="4445" spans="1:9" x14ac:dyDescent="0.25">
      <c r="A4445" s="69"/>
      <c r="B4445" s="45"/>
      <c r="C4445" s="45"/>
      <c r="D4445" s="45"/>
      <c r="E4445" s="45"/>
      <c r="F4445" s="45"/>
      <c r="G4445" s="45"/>
      <c r="H4445" s="45"/>
      <c r="I4445" s="45"/>
    </row>
    <row r="4446" spans="1:9" x14ac:dyDescent="0.25">
      <c r="A4446" s="69"/>
      <c r="B4446" s="45"/>
      <c r="C4446" s="45"/>
      <c r="D4446" s="45"/>
      <c r="E4446" s="45"/>
      <c r="F4446" s="45"/>
      <c r="G4446" s="45"/>
      <c r="H4446" s="45"/>
      <c r="I4446" s="45"/>
    </row>
    <row r="4447" spans="1:9" x14ac:dyDescent="0.25">
      <c r="A4447" s="69"/>
      <c r="B4447" s="45"/>
      <c r="C4447" s="45"/>
      <c r="D4447" s="45"/>
      <c r="E4447" s="45"/>
      <c r="F4447" s="45"/>
      <c r="G4447" s="45"/>
      <c r="H4447" s="45"/>
      <c r="I4447" s="45"/>
    </row>
    <row r="4448" spans="1:9" x14ac:dyDescent="0.25">
      <c r="A4448" s="69"/>
      <c r="B4448" s="45"/>
      <c r="C4448" s="45"/>
      <c r="D4448" s="45"/>
      <c r="E4448" s="45"/>
      <c r="F4448" s="45"/>
      <c r="G4448" s="45"/>
      <c r="H4448" s="45"/>
      <c r="I4448" s="45"/>
    </row>
    <row r="4449" spans="1:9" x14ac:dyDescent="0.25">
      <c r="A4449" s="69"/>
      <c r="B4449" s="45"/>
      <c r="C4449" s="45"/>
      <c r="D4449" s="45"/>
      <c r="E4449" s="45"/>
      <c r="F4449" s="45"/>
      <c r="G4449" s="45"/>
      <c r="H4449" s="45"/>
      <c r="I4449" s="45"/>
    </row>
    <row r="4450" spans="1:9" x14ac:dyDescent="0.25">
      <c r="A4450" s="69"/>
      <c r="B4450" s="45"/>
      <c r="C4450" s="45"/>
      <c r="D4450" s="45"/>
      <c r="E4450" s="45"/>
      <c r="F4450" s="45"/>
      <c r="G4450" s="45"/>
      <c r="H4450" s="45"/>
      <c r="I4450" s="45"/>
    </row>
    <row r="4451" spans="1:9" x14ac:dyDescent="0.25">
      <c r="A4451" s="69"/>
      <c r="B4451" s="45"/>
      <c r="C4451" s="45"/>
      <c r="D4451" s="45"/>
      <c r="E4451" s="45"/>
      <c r="F4451" s="45"/>
      <c r="G4451" s="45"/>
      <c r="H4451" s="45"/>
      <c r="I4451" s="45"/>
    </row>
    <row r="4452" spans="1:9" x14ac:dyDescent="0.25">
      <c r="A4452" s="69"/>
      <c r="B4452" s="45"/>
      <c r="C4452" s="45"/>
      <c r="D4452" s="45"/>
      <c r="E4452" s="45"/>
      <c r="F4452" s="45"/>
      <c r="G4452" s="45"/>
      <c r="H4452" s="45"/>
      <c r="I4452" s="45"/>
    </row>
    <row r="4453" spans="1:9" x14ac:dyDescent="0.25">
      <c r="A4453" s="69"/>
      <c r="B4453" s="45"/>
      <c r="C4453" s="45"/>
      <c r="D4453" s="45"/>
      <c r="E4453" s="45"/>
      <c r="F4453" s="45"/>
      <c r="G4453" s="45"/>
      <c r="H4453" s="45"/>
      <c r="I4453" s="45"/>
    </row>
    <row r="4454" spans="1:9" x14ac:dyDescent="0.25">
      <c r="A4454" s="69"/>
      <c r="B4454" s="45"/>
      <c r="C4454" s="45"/>
      <c r="D4454" s="45"/>
      <c r="E4454" s="45"/>
      <c r="F4454" s="45"/>
      <c r="G4454" s="45"/>
      <c r="H4454" s="45"/>
      <c r="I4454" s="45"/>
    </row>
    <row r="4455" spans="1:9" x14ac:dyDescent="0.25">
      <c r="A4455" s="69"/>
      <c r="B4455" s="45"/>
      <c r="C4455" s="45"/>
      <c r="D4455" s="45"/>
      <c r="E4455" s="45"/>
      <c r="F4455" s="45"/>
      <c r="G4455" s="45"/>
      <c r="H4455" s="45"/>
      <c r="I4455" s="45"/>
    </row>
    <row r="4456" spans="1:9" x14ac:dyDescent="0.25">
      <c r="A4456" s="70"/>
      <c r="B4456" s="45"/>
      <c r="C4456" s="45"/>
      <c r="D4456" s="45"/>
      <c r="E4456" s="45"/>
      <c r="F4456" s="45"/>
      <c r="G4456" s="45"/>
      <c r="H4456" s="45"/>
      <c r="I4456" s="45"/>
    </row>
    <row r="4457" spans="1:9" x14ac:dyDescent="0.25">
      <c r="A4457" s="69"/>
      <c r="B4457" s="45"/>
      <c r="C4457" s="45"/>
      <c r="D4457" s="45"/>
      <c r="E4457" s="45"/>
      <c r="F4457" s="45"/>
      <c r="G4457" s="45"/>
      <c r="H4457" s="45"/>
      <c r="I4457" s="45"/>
    </row>
    <row r="4458" spans="1:9" x14ac:dyDescent="0.25">
      <c r="A4458" s="69"/>
      <c r="B4458" s="45"/>
      <c r="C4458" s="45"/>
      <c r="D4458" s="45"/>
      <c r="E4458" s="45"/>
      <c r="F4458" s="45"/>
      <c r="G4458" s="45"/>
      <c r="H4458" s="45"/>
      <c r="I4458" s="45"/>
    </row>
    <row r="4459" spans="1:9" x14ac:dyDescent="0.25">
      <c r="A4459" s="69"/>
      <c r="B4459" s="45"/>
      <c r="C4459" s="45"/>
      <c r="D4459" s="45"/>
      <c r="E4459" s="45"/>
      <c r="F4459" s="45"/>
      <c r="G4459" s="45"/>
      <c r="H4459" s="45"/>
      <c r="I4459" s="45"/>
    </row>
    <row r="4460" spans="1:9" x14ac:dyDescent="0.25">
      <c r="A4460" s="69"/>
      <c r="B4460" s="45"/>
      <c r="C4460" s="45"/>
      <c r="D4460" s="45"/>
      <c r="E4460" s="45"/>
      <c r="F4460" s="45"/>
      <c r="G4460" s="45"/>
      <c r="H4460" s="45"/>
      <c r="I4460" s="45"/>
    </row>
    <row r="4461" spans="1:9" x14ac:dyDescent="0.25">
      <c r="A4461" s="69"/>
      <c r="B4461" s="45"/>
      <c r="C4461" s="45"/>
      <c r="D4461" s="45"/>
      <c r="E4461" s="45"/>
      <c r="F4461" s="45"/>
      <c r="G4461" s="45"/>
      <c r="H4461" s="45"/>
      <c r="I4461" s="45"/>
    </row>
    <row r="4462" spans="1:9" x14ac:dyDescent="0.25">
      <c r="A4462" s="69"/>
      <c r="B4462" s="45"/>
      <c r="C4462" s="45"/>
      <c r="D4462" s="45"/>
      <c r="E4462" s="45"/>
      <c r="F4462" s="45"/>
      <c r="G4462" s="45"/>
      <c r="H4462" s="45"/>
      <c r="I4462" s="45"/>
    </row>
    <row r="4463" spans="1:9" x14ac:dyDescent="0.25">
      <c r="A4463" s="69"/>
      <c r="B4463" s="45"/>
      <c r="C4463" s="45"/>
      <c r="D4463" s="45"/>
      <c r="E4463" s="45"/>
      <c r="F4463" s="45"/>
      <c r="G4463" s="45"/>
      <c r="H4463" s="45"/>
      <c r="I4463" s="45"/>
    </row>
    <row r="4464" spans="1:9" x14ac:dyDescent="0.25">
      <c r="A4464" s="69"/>
      <c r="B4464" s="45"/>
      <c r="C4464" s="45"/>
      <c r="D4464" s="45"/>
      <c r="E4464" s="45"/>
      <c r="F4464" s="45"/>
      <c r="G4464" s="45"/>
      <c r="H4464" s="45"/>
      <c r="I4464" s="45"/>
    </row>
    <row r="4465" spans="1:9" x14ac:dyDescent="0.25">
      <c r="A4465" s="69"/>
      <c r="B4465" s="45"/>
      <c r="C4465" s="45"/>
      <c r="D4465" s="45"/>
      <c r="E4465" s="45"/>
      <c r="F4465" s="45"/>
      <c r="G4465" s="45"/>
      <c r="H4465" s="45"/>
      <c r="I4465" s="45"/>
    </row>
    <row r="4466" spans="1:9" x14ac:dyDescent="0.25">
      <c r="A4466" s="69"/>
      <c r="B4466" s="45"/>
      <c r="C4466" s="45"/>
      <c r="D4466" s="45"/>
      <c r="E4466" s="45"/>
      <c r="F4466" s="45"/>
      <c r="G4466" s="45"/>
      <c r="H4466" s="45"/>
      <c r="I4466" s="45"/>
    </row>
    <row r="4467" spans="1:9" x14ac:dyDescent="0.25">
      <c r="A4467" s="69"/>
      <c r="B4467" s="45"/>
      <c r="C4467" s="45"/>
      <c r="D4467" s="45"/>
      <c r="E4467" s="45"/>
      <c r="F4467" s="45"/>
      <c r="G4467" s="45"/>
      <c r="H4467" s="45"/>
      <c r="I4467" s="45"/>
    </row>
    <row r="4468" spans="1:9" x14ac:dyDescent="0.25">
      <c r="A4468" s="69"/>
      <c r="B4468" s="45"/>
      <c r="C4468" s="45"/>
      <c r="D4468" s="45"/>
      <c r="E4468" s="45"/>
      <c r="F4468" s="45"/>
      <c r="G4468" s="45"/>
      <c r="H4468" s="45"/>
      <c r="I4468" s="45"/>
    </row>
    <row r="4469" spans="1:9" x14ac:dyDescent="0.25">
      <c r="A4469" s="69"/>
      <c r="B4469" s="45"/>
      <c r="C4469" s="45"/>
      <c r="D4469" s="45"/>
      <c r="E4469" s="45"/>
      <c r="F4469" s="45"/>
      <c r="G4469" s="45"/>
      <c r="H4469" s="45"/>
      <c r="I4469" s="45"/>
    </row>
    <row r="4470" spans="1:9" x14ac:dyDescent="0.25">
      <c r="A4470" s="69"/>
      <c r="B4470" s="45"/>
      <c r="C4470" s="45"/>
      <c r="D4470" s="45"/>
      <c r="E4470" s="45"/>
      <c r="F4470" s="45"/>
      <c r="G4470" s="45"/>
      <c r="H4470" s="45"/>
      <c r="I4470" s="45"/>
    </row>
    <row r="4471" spans="1:9" x14ac:dyDescent="0.25">
      <c r="A4471" s="69"/>
      <c r="B4471" s="45"/>
      <c r="C4471" s="45"/>
      <c r="D4471" s="45"/>
      <c r="E4471" s="45"/>
      <c r="F4471" s="45"/>
      <c r="G4471" s="45"/>
      <c r="H4471" s="45"/>
      <c r="I4471" s="45"/>
    </row>
    <row r="4472" spans="1:9" x14ac:dyDescent="0.25">
      <c r="A4472" s="69"/>
      <c r="B4472" s="45"/>
      <c r="C4472" s="45"/>
      <c r="D4472" s="45"/>
      <c r="E4472" s="45"/>
      <c r="F4472" s="45"/>
      <c r="G4472" s="45"/>
      <c r="H4472" s="45"/>
      <c r="I4472" s="45"/>
    </row>
    <row r="4473" spans="1:9" x14ac:dyDescent="0.25">
      <c r="A4473" s="69"/>
      <c r="B4473" s="45"/>
      <c r="C4473" s="45"/>
      <c r="D4473" s="45"/>
      <c r="E4473" s="45"/>
      <c r="F4473" s="45"/>
      <c r="G4473" s="45"/>
      <c r="H4473" s="45"/>
      <c r="I4473" s="45"/>
    </row>
    <row r="4474" spans="1:9" x14ac:dyDescent="0.25">
      <c r="A4474" s="70"/>
      <c r="B4474" s="45"/>
      <c r="C4474" s="45"/>
      <c r="D4474" s="45"/>
      <c r="E4474" s="45"/>
      <c r="F4474" s="45"/>
      <c r="G4474" s="45"/>
      <c r="H4474" s="45"/>
      <c r="I4474" s="45"/>
    </row>
    <row r="4475" spans="1:9" x14ac:dyDescent="0.25">
      <c r="A4475" s="69"/>
      <c r="B4475" s="45"/>
      <c r="C4475" s="45"/>
      <c r="D4475" s="45"/>
      <c r="E4475" s="45"/>
      <c r="F4475" s="45"/>
      <c r="G4475" s="45"/>
      <c r="H4475" s="45"/>
      <c r="I4475" s="45"/>
    </row>
    <row r="4476" spans="1:9" x14ac:dyDescent="0.25">
      <c r="A4476" s="69"/>
      <c r="B4476" s="45"/>
      <c r="C4476" s="45"/>
      <c r="D4476" s="45"/>
      <c r="E4476" s="45"/>
      <c r="F4476" s="45"/>
      <c r="G4476" s="45"/>
      <c r="H4476" s="45"/>
      <c r="I4476" s="45"/>
    </row>
    <row r="4477" spans="1:9" x14ac:dyDescent="0.25">
      <c r="A4477" s="69"/>
      <c r="B4477" s="45"/>
      <c r="C4477" s="45"/>
      <c r="D4477" s="45"/>
      <c r="E4477" s="45"/>
      <c r="F4477" s="45"/>
      <c r="G4477" s="45"/>
      <c r="H4477" s="45"/>
      <c r="I4477" s="45"/>
    </row>
    <row r="4478" spans="1:9" x14ac:dyDescent="0.25">
      <c r="A4478" s="69"/>
      <c r="B4478" s="45"/>
      <c r="C4478" s="45"/>
      <c r="D4478" s="45"/>
      <c r="E4478" s="45"/>
      <c r="F4478" s="45"/>
      <c r="G4478" s="45"/>
      <c r="H4478" s="45"/>
      <c r="I4478" s="45"/>
    </row>
    <row r="4479" spans="1:9" x14ac:dyDescent="0.25">
      <c r="A4479" s="69"/>
      <c r="B4479" s="45"/>
      <c r="C4479" s="45"/>
      <c r="D4479" s="45"/>
      <c r="E4479" s="45"/>
      <c r="F4479" s="45"/>
      <c r="G4479" s="45"/>
      <c r="H4479" s="45"/>
      <c r="I4479" s="45"/>
    </row>
    <row r="4480" spans="1:9" x14ac:dyDescent="0.25">
      <c r="A4480" s="69"/>
      <c r="B4480" s="45"/>
      <c r="C4480" s="45"/>
      <c r="D4480" s="45"/>
      <c r="E4480" s="45"/>
      <c r="F4480" s="45"/>
      <c r="G4480" s="45"/>
      <c r="H4480" s="45"/>
      <c r="I4480" s="45"/>
    </row>
    <row r="4481" spans="1:9" x14ac:dyDescent="0.25">
      <c r="A4481" s="69"/>
      <c r="B4481" s="45"/>
      <c r="C4481" s="45"/>
      <c r="D4481" s="45"/>
      <c r="E4481" s="45"/>
      <c r="F4481" s="45"/>
      <c r="G4481" s="45"/>
      <c r="H4481" s="45"/>
      <c r="I4481" s="45"/>
    </row>
    <row r="4482" spans="1:9" x14ac:dyDescent="0.25">
      <c r="A4482" s="69"/>
      <c r="B4482" s="45"/>
      <c r="C4482" s="45"/>
      <c r="D4482" s="45"/>
      <c r="E4482" s="45"/>
      <c r="F4482" s="45"/>
      <c r="G4482" s="45"/>
      <c r="H4482" s="45"/>
      <c r="I4482" s="45"/>
    </row>
    <row r="4483" spans="1:9" x14ac:dyDescent="0.25">
      <c r="A4483" s="69"/>
      <c r="B4483" s="45"/>
      <c r="C4483" s="45"/>
      <c r="D4483" s="45"/>
      <c r="E4483" s="45"/>
      <c r="F4483" s="45"/>
      <c r="G4483" s="45"/>
      <c r="H4483" s="45"/>
      <c r="I4483" s="45"/>
    </row>
    <row r="4484" spans="1:9" x14ac:dyDescent="0.25">
      <c r="A4484" s="69"/>
      <c r="B4484" s="45"/>
      <c r="C4484" s="45"/>
      <c r="D4484" s="45"/>
      <c r="E4484" s="45"/>
      <c r="F4484" s="45"/>
      <c r="G4484" s="45"/>
      <c r="H4484" s="45"/>
      <c r="I4484" s="45"/>
    </row>
    <row r="4485" spans="1:9" x14ac:dyDescent="0.25">
      <c r="A4485" s="69"/>
      <c r="B4485" s="45"/>
      <c r="C4485" s="45"/>
      <c r="D4485" s="45"/>
      <c r="E4485" s="45"/>
      <c r="F4485" s="45"/>
      <c r="G4485" s="45"/>
      <c r="H4485" s="45"/>
      <c r="I4485" s="45"/>
    </row>
    <row r="4486" spans="1:9" x14ac:dyDescent="0.25">
      <c r="A4486" s="69"/>
      <c r="B4486" s="45"/>
      <c r="C4486" s="45"/>
      <c r="D4486" s="45"/>
      <c r="E4486" s="45"/>
      <c r="F4486" s="45"/>
      <c r="G4486" s="45"/>
      <c r="H4486" s="45"/>
      <c r="I4486" s="45"/>
    </row>
    <row r="4487" spans="1:9" x14ac:dyDescent="0.25">
      <c r="A4487" s="69"/>
      <c r="B4487" s="45"/>
      <c r="C4487" s="45"/>
      <c r="D4487" s="45"/>
      <c r="E4487" s="45"/>
      <c r="F4487" s="45"/>
      <c r="G4487" s="45"/>
      <c r="H4487" s="45"/>
      <c r="I4487" s="45"/>
    </row>
    <row r="4488" spans="1:9" x14ac:dyDescent="0.25">
      <c r="A4488" s="69"/>
      <c r="B4488" s="45"/>
      <c r="C4488" s="45"/>
      <c r="D4488" s="45"/>
      <c r="E4488" s="45"/>
      <c r="F4488" s="45"/>
      <c r="G4488" s="45"/>
      <c r="H4488" s="45"/>
      <c r="I4488" s="45"/>
    </row>
    <row r="4489" spans="1:9" x14ac:dyDescent="0.25">
      <c r="A4489" s="69"/>
      <c r="B4489" s="45"/>
      <c r="C4489" s="45"/>
      <c r="D4489" s="45"/>
      <c r="E4489" s="45"/>
      <c r="F4489" s="45"/>
      <c r="G4489" s="45"/>
      <c r="H4489" s="45"/>
      <c r="I4489" s="45"/>
    </row>
    <row r="4490" spans="1:9" x14ac:dyDescent="0.25">
      <c r="A4490" s="69"/>
      <c r="B4490" s="45"/>
      <c r="C4490" s="45"/>
      <c r="D4490" s="45"/>
      <c r="E4490" s="45"/>
      <c r="F4490" s="45"/>
      <c r="G4490" s="45"/>
      <c r="H4490" s="45"/>
      <c r="I4490" s="45"/>
    </row>
    <row r="4491" spans="1:9" x14ac:dyDescent="0.25">
      <c r="A4491" s="69"/>
      <c r="B4491" s="45"/>
      <c r="C4491" s="45"/>
      <c r="D4491" s="45"/>
      <c r="E4491" s="45"/>
      <c r="F4491" s="45"/>
      <c r="G4491" s="45"/>
      <c r="H4491" s="45"/>
      <c r="I4491" s="45"/>
    </row>
    <row r="4492" spans="1:9" x14ac:dyDescent="0.25">
      <c r="A4492" s="70"/>
      <c r="B4492" s="45"/>
      <c r="C4492" s="45"/>
      <c r="D4492" s="45"/>
      <c r="E4492" s="45"/>
      <c r="F4492" s="45"/>
      <c r="G4492" s="45"/>
      <c r="H4492" s="45"/>
      <c r="I4492" s="45"/>
    </row>
    <row r="4493" spans="1:9" x14ac:dyDescent="0.25">
      <c r="A4493" s="69"/>
      <c r="B4493" s="45"/>
      <c r="C4493" s="45"/>
      <c r="D4493" s="45"/>
      <c r="E4493" s="45"/>
      <c r="F4493" s="45"/>
      <c r="G4493" s="45"/>
      <c r="H4493" s="45"/>
      <c r="I4493" s="45"/>
    </row>
    <row r="4494" spans="1:9" x14ac:dyDescent="0.25">
      <c r="A4494" s="69"/>
      <c r="B4494" s="45"/>
      <c r="C4494" s="45"/>
      <c r="D4494" s="45"/>
      <c r="E4494" s="45"/>
      <c r="F4494" s="45"/>
      <c r="G4494" s="45"/>
      <c r="H4494" s="45"/>
      <c r="I4494" s="45"/>
    </row>
    <row r="4495" spans="1:9" x14ac:dyDescent="0.25">
      <c r="A4495" s="69"/>
      <c r="B4495" s="45"/>
      <c r="C4495" s="45"/>
      <c r="D4495" s="45"/>
      <c r="E4495" s="45"/>
      <c r="F4495" s="45"/>
      <c r="G4495" s="45"/>
      <c r="H4495" s="45"/>
      <c r="I4495" s="45"/>
    </row>
    <row r="4496" spans="1:9" x14ac:dyDescent="0.25">
      <c r="A4496" s="69"/>
      <c r="B4496" s="45"/>
      <c r="C4496" s="45"/>
      <c r="D4496" s="45"/>
      <c r="E4496" s="45"/>
      <c r="F4496" s="45"/>
      <c r="G4496" s="45"/>
      <c r="H4496" s="45"/>
      <c r="I4496" s="45"/>
    </row>
    <row r="4497" spans="1:9" x14ac:dyDescent="0.25">
      <c r="A4497" s="69"/>
      <c r="B4497" s="45"/>
      <c r="C4497" s="45"/>
      <c r="D4497" s="45"/>
      <c r="E4497" s="45"/>
      <c r="F4497" s="45"/>
      <c r="G4497" s="45"/>
      <c r="H4497" s="45"/>
      <c r="I4497" s="45"/>
    </row>
    <row r="4498" spans="1:9" x14ac:dyDescent="0.25">
      <c r="A4498" s="69"/>
      <c r="B4498" s="45"/>
      <c r="C4498" s="45"/>
      <c r="D4498" s="45"/>
      <c r="E4498" s="45"/>
      <c r="F4498" s="45"/>
      <c r="G4498" s="45"/>
      <c r="H4498" s="45"/>
      <c r="I4498" s="45"/>
    </row>
    <row r="4499" spans="1:9" x14ac:dyDescent="0.25">
      <c r="A4499" s="69"/>
      <c r="B4499" s="45"/>
      <c r="C4499" s="45"/>
      <c r="D4499" s="45"/>
      <c r="E4499" s="45"/>
      <c r="F4499" s="45"/>
      <c r="G4499" s="45"/>
      <c r="H4499" s="45"/>
      <c r="I4499" s="45"/>
    </row>
    <row r="4500" spans="1:9" x14ac:dyDescent="0.25">
      <c r="A4500" s="69"/>
      <c r="B4500" s="45"/>
      <c r="C4500" s="45"/>
      <c r="D4500" s="45"/>
      <c r="E4500" s="45"/>
      <c r="F4500" s="45"/>
      <c r="G4500" s="45"/>
      <c r="H4500" s="45"/>
      <c r="I4500" s="45"/>
    </row>
    <row r="4501" spans="1:9" x14ac:dyDescent="0.25">
      <c r="A4501" s="69"/>
      <c r="B4501" s="45"/>
      <c r="C4501" s="45"/>
      <c r="D4501" s="45"/>
      <c r="E4501" s="45"/>
      <c r="F4501" s="45"/>
      <c r="G4501" s="45"/>
      <c r="H4501" s="45"/>
      <c r="I4501" s="45"/>
    </row>
    <row r="4502" spans="1:9" x14ac:dyDescent="0.25">
      <c r="A4502" s="69"/>
      <c r="B4502" s="45"/>
      <c r="C4502" s="45"/>
      <c r="D4502" s="45"/>
      <c r="E4502" s="45"/>
      <c r="F4502" s="45"/>
      <c r="G4502" s="45"/>
      <c r="H4502" s="45"/>
      <c r="I4502" s="45"/>
    </row>
    <row r="4503" spans="1:9" x14ac:dyDescent="0.25">
      <c r="A4503" s="69"/>
      <c r="B4503" s="45"/>
      <c r="C4503" s="45"/>
      <c r="D4503" s="45"/>
      <c r="E4503" s="45"/>
      <c r="F4503" s="45"/>
      <c r="G4503" s="45"/>
      <c r="H4503" s="45"/>
      <c r="I4503" s="45"/>
    </row>
    <row r="4504" spans="1:9" x14ac:dyDescent="0.25">
      <c r="A4504" s="69"/>
      <c r="B4504" s="45"/>
      <c r="C4504" s="45"/>
      <c r="D4504" s="45"/>
      <c r="E4504" s="45"/>
      <c r="F4504" s="45"/>
      <c r="G4504" s="45"/>
      <c r="H4504" s="45"/>
      <c r="I4504" s="45"/>
    </row>
    <row r="4505" spans="1:9" x14ac:dyDescent="0.25">
      <c r="A4505" s="69"/>
      <c r="B4505" s="45"/>
      <c r="C4505" s="45"/>
      <c r="D4505" s="45"/>
      <c r="E4505" s="45"/>
      <c r="F4505" s="45"/>
      <c r="G4505" s="45"/>
      <c r="H4505" s="45"/>
      <c r="I4505" s="45"/>
    </row>
    <row r="4506" spans="1:9" x14ac:dyDescent="0.25">
      <c r="A4506" s="69"/>
      <c r="B4506" s="45"/>
      <c r="C4506" s="45"/>
      <c r="D4506" s="45"/>
      <c r="E4506" s="45"/>
      <c r="F4506" s="45"/>
      <c r="G4506" s="45"/>
      <c r="H4506" s="45"/>
      <c r="I4506" s="45"/>
    </row>
    <row r="4507" spans="1:9" x14ac:dyDescent="0.25">
      <c r="A4507" s="69"/>
      <c r="B4507" s="45"/>
      <c r="C4507" s="45"/>
      <c r="D4507" s="45"/>
      <c r="E4507" s="45"/>
      <c r="F4507" s="45"/>
      <c r="G4507" s="45"/>
      <c r="H4507" s="45"/>
      <c r="I4507" s="45"/>
    </row>
    <row r="4508" spans="1:9" x14ac:dyDescent="0.25">
      <c r="A4508" s="69"/>
      <c r="B4508" s="45"/>
      <c r="C4508" s="45"/>
      <c r="D4508" s="45"/>
      <c r="E4508" s="45"/>
      <c r="F4508" s="45"/>
      <c r="G4508" s="45"/>
      <c r="H4508" s="45"/>
      <c r="I4508" s="45"/>
    </row>
    <row r="4509" spans="1:9" x14ac:dyDescent="0.25">
      <c r="A4509" s="69"/>
      <c r="B4509" s="45"/>
      <c r="C4509" s="45"/>
      <c r="D4509" s="45"/>
      <c r="E4509" s="45"/>
      <c r="F4509" s="45"/>
      <c r="G4509" s="45"/>
      <c r="H4509" s="45"/>
      <c r="I4509" s="45"/>
    </row>
    <row r="4510" spans="1:9" x14ac:dyDescent="0.25">
      <c r="A4510" s="70"/>
      <c r="B4510" s="45"/>
      <c r="C4510" s="45"/>
      <c r="D4510" s="45"/>
      <c r="E4510" s="45"/>
      <c r="F4510" s="45"/>
      <c r="G4510" s="45"/>
      <c r="H4510" s="45"/>
      <c r="I4510" s="45"/>
    </row>
    <row r="4511" spans="1:9" x14ac:dyDescent="0.25">
      <c r="A4511" s="69"/>
      <c r="B4511" s="45"/>
      <c r="C4511" s="45"/>
      <c r="D4511" s="45"/>
      <c r="E4511" s="45"/>
      <c r="F4511" s="45"/>
      <c r="G4511" s="45"/>
      <c r="H4511" s="45"/>
      <c r="I4511" s="45"/>
    </row>
    <row r="4512" spans="1:9" x14ac:dyDescent="0.25">
      <c r="A4512" s="69"/>
      <c r="B4512" s="45"/>
      <c r="C4512" s="45"/>
      <c r="D4512" s="45"/>
      <c r="E4512" s="45"/>
      <c r="F4512" s="45"/>
      <c r="G4512" s="45"/>
      <c r="H4512" s="45"/>
      <c r="I4512" s="45"/>
    </row>
    <row r="4513" spans="1:9" x14ac:dyDescent="0.25">
      <c r="A4513" s="69"/>
      <c r="B4513" s="45"/>
      <c r="C4513" s="45"/>
      <c r="D4513" s="45"/>
      <c r="E4513" s="45"/>
      <c r="F4513" s="45"/>
      <c r="G4513" s="45"/>
      <c r="H4513" s="45"/>
      <c r="I4513" s="45"/>
    </row>
    <row r="4514" spans="1:9" x14ac:dyDescent="0.25">
      <c r="A4514" s="69"/>
      <c r="B4514" s="45"/>
      <c r="C4514" s="45"/>
      <c r="D4514" s="45"/>
      <c r="E4514" s="45"/>
      <c r="F4514" s="45"/>
      <c r="G4514" s="45"/>
      <c r="H4514" s="45"/>
      <c r="I4514" s="45"/>
    </row>
    <row r="4515" spans="1:9" x14ac:dyDescent="0.25">
      <c r="A4515" s="69"/>
      <c r="B4515" s="45"/>
      <c r="C4515" s="45"/>
      <c r="D4515" s="45"/>
      <c r="E4515" s="45"/>
      <c r="F4515" s="45"/>
      <c r="G4515" s="45"/>
      <c r="H4515" s="45"/>
      <c r="I4515" s="45"/>
    </row>
    <row r="4516" spans="1:9" x14ac:dyDescent="0.25">
      <c r="A4516" s="69"/>
      <c r="B4516" s="45"/>
      <c r="C4516" s="45"/>
      <c r="D4516" s="45"/>
      <c r="E4516" s="45"/>
      <c r="F4516" s="45"/>
      <c r="G4516" s="45"/>
      <c r="H4516" s="45"/>
      <c r="I4516" s="45"/>
    </row>
    <row r="4517" spans="1:9" x14ac:dyDescent="0.25">
      <c r="A4517" s="69"/>
      <c r="B4517" s="45"/>
      <c r="C4517" s="45"/>
      <c r="D4517" s="45"/>
      <c r="E4517" s="45"/>
      <c r="F4517" s="45"/>
      <c r="G4517" s="45"/>
      <c r="H4517" s="45"/>
      <c r="I4517" s="45"/>
    </row>
    <row r="4518" spans="1:9" x14ac:dyDescent="0.25">
      <c r="A4518" s="69"/>
      <c r="B4518" s="45"/>
      <c r="C4518" s="45"/>
      <c r="D4518" s="45"/>
      <c r="E4518" s="45"/>
      <c r="F4518" s="45"/>
      <c r="G4518" s="45"/>
      <c r="H4518" s="45"/>
      <c r="I4518" s="45"/>
    </row>
    <row r="4519" spans="1:9" x14ac:dyDescent="0.25">
      <c r="A4519" s="69"/>
      <c r="B4519" s="45"/>
      <c r="C4519" s="45"/>
      <c r="D4519" s="45"/>
      <c r="E4519" s="45"/>
      <c r="F4519" s="45"/>
      <c r="G4519" s="45"/>
      <c r="H4519" s="45"/>
      <c r="I4519" s="45"/>
    </row>
    <row r="4520" spans="1:9" x14ac:dyDescent="0.25">
      <c r="A4520" s="69"/>
      <c r="B4520" s="45"/>
      <c r="C4520" s="45"/>
      <c r="D4520" s="45"/>
      <c r="E4520" s="45"/>
      <c r="F4520" s="45"/>
      <c r="G4520" s="45"/>
      <c r="H4520" s="45"/>
      <c r="I4520" s="45"/>
    </row>
    <row r="4521" spans="1:9" x14ac:dyDescent="0.25">
      <c r="A4521" s="69"/>
      <c r="B4521" s="45"/>
      <c r="C4521" s="45"/>
      <c r="D4521" s="45"/>
      <c r="E4521" s="45"/>
      <c r="F4521" s="45"/>
      <c r="G4521" s="45"/>
      <c r="H4521" s="45"/>
      <c r="I4521" s="45"/>
    </row>
    <row r="4522" spans="1:9" x14ac:dyDescent="0.25">
      <c r="A4522" s="69"/>
      <c r="B4522" s="45"/>
      <c r="C4522" s="45"/>
      <c r="D4522" s="45"/>
      <c r="E4522" s="45"/>
      <c r="F4522" s="45"/>
      <c r="G4522" s="45"/>
      <c r="H4522" s="45"/>
      <c r="I4522" s="45"/>
    </row>
    <row r="4523" spans="1:9" x14ac:dyDescent="0.25">
      <c r="A4523" s="69"/>
      <c r="B4523" s="45"/>
      <c r="C4523" s="45"/>
      <c r="D4523" s="45"/>
      <c r="E4523" s="45"/>
      <c r="F4523" s="45"/>
      <c r="G4523" s="45"/>
      <c r="H4523" s="45"/>
      <c r="I4523" s="45"/>
    </row>
    <row r="4524" spans="1:9" x14ac:dyDescent="0.25">
      <c r="A4524" s="69"/>
      <c r="B4524" s="45"/>
      <c r="C4524" s="45"/>
      <c r="D4524" s="45"/>
      <c r="E4524" s="45"/>
      <c r="F4524" s="45"/>
      <c r="G4524" s="45"/>
      <c r="H4524" s="45"/>
      <c r="I4524" s="45"/>
    </row>
    <row r="4525" spans="1:9" x14ac:dyDescent="0.25">
      <c r="A4525" s="69"/>
      <c r="B4525" s="45"/>
      <c r="C4525" s="45"/>
      <c r="D4525" s="45"/>
      <c r="E4525" s="45"/>
      <c r="F4525" s="45"/>
      <c r="G4525" s="45"/>
      <c r="H4525" s="45"/>
      <c r="I4525" s="45"/>
    </row>
    <row r="4526" spans="1:9" x14ac:dyDescent="0.25">
      <c r="A4526" s="69"/>
      <c r="B4526" s="45"/>
      <c r="C4526" s="45"/>
      <c r="D4526" s="45"/>
      <c r="E4526" s="45"/>
      <c r="F4526" s="45"/>
      <c r="G4526" s="45"/>
      <c r="H4526" s="45"/>
      <c r="I4526" s="45"/>
    </row>
    <row r="4527" spans="1:9" x14ac:dyDescent="0.25">
      <c r="A4527" s="69"/>
      <c r="B4527" s="45"/>
      <c r="C4527" s="45"/>
      <c r="D4527" s="45"/>
      <c r="E4527" s="45"/>
      <c r="F4527" s="45"/>
      <c r="G4527" s="45"/>
      <c r="H4527" s="45"/>
      <c r="I4527" s="45"/>
    </row>
    <row r="4528" spans="1:9" x14ac:dyDescent="0.25">
      <c r="A4528" s="70"/>
      <c r="B4528" s="45"/>
      <c r="C4528" s="45"/>
      <c r="D4528" s="45"/>
      <c r="E4528" s="45"/>
      <c r="F4528" s="45"/>
      <c r="G4528" s="45"/>
      <c r="H4528" s="45"/>
      <c r="I4528" s="45"/>
    </row>
    <row r="4529" spans="1:9" x14ac:dyDescent="0.25">
      <c r="A4529" s="69"/>
      <c r="B4529" s="45"/>
      <c r="C4529" s="45"/>
      <c r="D4529" s="45"/>
      <c r="E4529" s="45"/>
      <c r="F4529" s="45"/>
      <c r="G4529" s="45"/>
      <c r="H4529" s="45"/>
      <c r="I4529" s="45"/>
    </row>
    <row r="4530" spans="1:9" x14ac:dyDescent="0.25">
      <c r="A4530" s="69"/>
      <c r="B4530" s="45"/>
      <c r="C4530" s="45"/>
      <c r="D4530" s="45"/>
      <c r="E4530" s="45"/>
      <c r="F4530" s="45"/>
      <c r="G4530" s="45"/>
      <c r="H4530" s="45"/>
      <c r="I4530" s="45"/>
    </row>
    <row r="4531" spans="1:9" x14ac:dyDescent="0.25">
      <c r="A4531" s="69"/>
      <c r="B4531" s="45"/>
      <c r="C4531" s="45"/>
      <c r="D4531" s="45"/>
      <c r="E4531" s="45"/>
      <c r="F4531" s="45"/>
      <c r="G4531" s="45"/>
      <c r="H4531" s="45"/>
      <c r="I4531" s="45"/>
    </row>
    <row r="4532" spans="1:9" x14ac:dyDescent="0.25">
      <c r="A4532" s="69"/>
      <c r="B4532" s="45"/>
      <c r="C4532" s="45"/>
      <c r="D4532" s="45"/>
      <c r="E4532" s="45"/>
      <c r="F4532" s="45"/>
      <c r="G4532" s="45"/>
      <c r="H4532" s="45"/>
      <c r="I4532" s="45"/>
    </row>
    <row r="4533" spans="1:9" x14ac:dyDescent="0.25">
      <c r="A4533" s="69"/>
      <c r="B4533" s="45"/>
      <c r="C4533" s="45"/>
      <c r="D4533" s="45"/>
      <c r="E4533" s="45"/>
      <c r="F4533" s="45"/>
      <c r="G4533" s="45"/>
      <c r="H4533" s="45"/>
      <c r="I4533" s="45"/>
    </row>
    <row r="4534" spans="1:9" x14ac:dyDescent="0.25">
      <c r="A4534" s="69"/>
      <c r="B4534" s="45"/>
      <c r="C4534" s="45"/>
      <c r="D4534" s="45"/>
      <c r="E4534" s="45"/>
      <c r="F4534" s="45"/>
      <c r="G4534" s="45"/>
      <c r="H4534" s="45"/>
      <c r="I4534" s="45"/>
    </row>
    <row r="4535" spans="1:9" x14ac:dyDescent="0.25">
      <c r="A4535" s="69"/>
      <c r="B4535" s="45"/>
      <c r="C4535" s="45"/>
      <c r="D4535" s="45"/>
      <c r="E4535" s="45"/>
      <c r="F4535" s="45"/>
      <c r="G4535" s="45"/>
      <c r="H4535" s="45"/>
      <c r="I4535" s="45"/>
    </row>
    <row r="4536" spans="1:9" x14ac:dyDescent="0.25">
      <c r="A4536" s="69"/>
      <c r="B4536" s="45"/>
      <c r="C4536" s="45"/>
      <c r="D4536" s="45"/>
      <c r="E4536" s="45"/>
      <c r="F4536" s="45"/>
      <c r="G4536" s="45"/>
      <c r="H4536" s="45"/>
      <c r="I4536" s="45"/>
    </row>
    <row r="4537" spans="1:9" x14ac:dyDescent="0.25">
      <c r="A4537" s="69"/>
      <c r="B4537" s="45"/>
      <c r="C4537" s="45"/>
      <c r="D4537" s="45"/>
      <c r="E4537" s="45"/>
      <c r="F4537" s="45"/>
      <c r="G4537" s="45"/>
      <c r="H4537" s="45"/>
      <c r="I4537" s="45"/>
    </row>
    <row r="4538" spans="1:9" x14ac:dyDescent="0.25">
      <c r="A4538" s="69"/>
      <c r="B4538" s="45"/>
      <c r="C4538" s="45"/>
      <c r="D4538" s="45"/>
      <c r="E4538" s="45"/>
      <c r="F4538" s="45"/>
      <c r="G4538" s="45"/>
      <c r="H4538" s="45"/>
      <c r="I4538" s="45"/>
    </row>
    <row r="4539" spans="1:9" x14ac:dyDescent="0.25">
      <c r="A4539" s="69"/>
      <c r="B4539" s="45"/>
      <c r="C4539" s="45"/>
      <c r="D4539" s="45"/>
      <c r="E4539" s="45"/>
      <c r="F4539" s="45"/>
      <c r="G4539" s="45"/>
      <c r="H4539" s="45"/>
      <c r="I4539" s="45"/>
    </row>
    <row r="4540" spans="1:9" x14ac:dyDescent="0.25">
      <c r="A4540" s="69"/>
      <c r="B4540" s="45"/>
      <c r="C4540" s="45"/>
      <c r="D4540" s="45"/>
      <c r="E4540" s="45"/>
      <c r="F4540" s="45"/>
      <c r="G4540" s="45"/>
      <c r="H4540" s="45"/>
      <c r="I4540" s="45"/>
    </row>
    <row r="4541" spans="1:9" x14ac:dyDescent="0.25">
      <c r="A4541" s="69"/>
      <c r="B4541" s="45"/>
      <c r="C4541" s="45"/>
      <c r="D4541" s="45"/>
      <c r="E4541" s="45"/>
      <c r="F4541" s="45"/>
      <c r="G4541" s="45"/>
      <c r="H4541" s="45"/>
      <c r="I4541" s="45"/>
    </row>
    <row r="4542" spans="1:9" x14ac:dyDescent="0.25">
      <c r="A4542" s="69"/>
      <c r="B4542" s="45"/>
      <c r="C4542" s="45"/>
      <c r="D4542" s="45"/>
      <c r="E4542" s="45"/>
      <c r="F4542" s="45"/>
      <c r="G4542" s="45"/>
      <c r="H4542" s="45"/>
      <c r="I4542" s="45"/>
    </row>
    <row r="4543" spans="1:9" x14ac:dyDescent="0.25">
      <c r="A4543" s="69"/>
      <c r="B4543" s="45"/>
      <c r="C4543" s="45"/>
      <c r="D4543" s="45"/>
      <c r="E4543" s="45"/>
      <c r="F4543" s="45"/>
      <c r="G4543" s="45"/>
      <c r="H4543" s="45"/>
      <c r="I4543" s="45"/>
    </row>
    <row r="4544" spans="1:9" x14ac:dyDescent="0.25">
      <c r="A4544" s="69"/>
      <c r="B4544" s="45"/>
      <c r="C4544" s="45"/>
      <c r="D4544" s="45"/>
      <c r="E4544" s="45"/>
      <c r="F4544" s="45"/>
      <c r="G4544" s="45"/>
      <c r="H4544" s="45"/>
      <c r="I4544" s="45"/>
    </row>
    <row r="4545" spans="1:9" x14ac:dyDescent="0.25">
      <c r="A4545" s="69"/>
      <c r="B4545" s="45"/>
      <c r="C4545" s="45"/>
      <c r="D4545" s="45"/>
      <c r="E4545" s="45"/>
      <c r="F4545" s="45"/>
      <c r="G4545" s="45"/>
      <c r="H4545" s="45"/>
      <c r="I4545" s="45"/>
    </row>
    <row r="4546" spans="1:9" x14ac:dyDescent="0.25">
      <c r="A4546" s="70"/>
      <c r="B4546" s="45"/>
      <c r="C4546" s="45"/>
      <c r="D4546" s="45"/>
      <c r="E4546" s="45"/>
      <c r="F4546" s="45"/>
      <c r="G4546" s="45"/>
      <c r="H4546" s="45"/>
      <c r="I4546" s="45"/>
    </row>
    <row r="4547" spans="1:9" x14ac:dyDescent="0.25">
      <c r="A4547" s="69"/>
      <c r="B4547" s="45"/>
      <c r="C4547" s="45"/>
      <c r="D4547" s="45"/>
      <c r="E4547" s="45"/>
      <c r="F4547" s="45"/>
      <c r="G4547" s="45"/>
      <c r="H4547" s="45"/>
      <c r="I4547" s="45"/>
    </row>
    <row r="4548" spans="1:9" x14ac:dyDescent="0.25">
      <c r="A4548" s="69"/>
      <c r="B4548" s="45"/>
      <c r="C4548" s="45"/>
      <c r="D4548" s="45"/>
      <c r="E4548" s="45"/>
      <c r="F4548" s="45"/>
      <c r="G4548" s="45"/>
      <c r="H4548" s="45"/>
      <c r="I4548" s="45"/>
    </row>
    <row r="4549" spans="1:9" x14ac:dyDescent="0.25">
      <c r="A4549" s="69"/>
      <c r="B4549" s="45"/>
      <c r="C4549" s="45"/>
      <c r="D4549" s="45"/>
      <c r="E4549" s="45"/>
      <c r="F4549" s="45"/>
      <c r="G4549" s="45"/>
      <c r="H4549" s="45"/>
      <c r="I4549" s="45"/>
    </row>
    <row r="4550" spans="1:9" x14ac:dyDescent="0.25">
      <c r="A4550" s="69"/>
      <c r="B4550" s="45"/>
      <c r="C4550" s="45"/>
      <c r="D4550" s="45"/>
      <c r="E4550" s="45"/>
      <c r="F4550" s="45"/>
      <c r="G4550" s="45"/>
      <c r="H4550" s="45"/>
      <c r="I4550" s="45"/>
    </row>
    <row r="4551" spans="1:9" x14ac:dyDescent="0.25">
      <c r="A4551" s="69"/>
      <c r="B4551" s="45"/>
      <c r="C4551" s="45"/>
      <c r="D4551" s="45"/>
      <c r="E4551" s="45"/>
      <c r="F4551" s="45"/>
      <c r="G4551" s="45"/>
      <c r="H4551" s="45"/>
      <c r="I4551" s="45"/>
    </row>
    <row r="4552" spans="1:9" x14ac:dyDescent="0.25">
      <c r="A4552" s="69"/>
      <c r="B4552" s="45"/>
      <c r="C4552" s="45"/>
      <c r="D4552" s="45"/>
      <c r="E4552" s="45"/>
      <c r="F4552" s="45"/>
      <c r="G4552" s="45"/>
      <c r="H4552" s="45"/>
      <c r="I4552" s="45"/>
    </row>
    <row r="4553" spans="1:9" x14ac:dyDescent="0.25">
      <c r="A4553" s="69"/>
      <c r="B4553" s="45"/>
      <c r="C4553" s="45"/>
      <c r="D4553" s="45"/>
      <c r="E4553" s="45"/>
      <c r="F4553" s="45"/>
      <c r="G4553" s="45"/>
      <c r="H4553" s="45"/>
      <c r="I4553" s="45"/>
    </row>
    <row r="4554" spans="1:9" x14ac:dyDescent="0.25">
      <c r="A4554" s="69"/>
      <c r="B4554" s="45"/>
      <c r="C4554" s="45"/>
      <c r="D4554" s="45"/>
      <c r="E4554" s="45"/>
      <c r="F4554" s="45"/>
      <c r="G4554" s="45"/>
      <c r="H4554" s="45"/>
      <c r="I4554" s="45"/>
    </row>
    <row r="4555" spans="1:9" x14ac:dyDescent="0.25">
      <c r="A4555" s="69"/>
      <c r="B4555" s="45"/>
      <c r="C4555" s="45"/>
      <c r="D4555" s="45"/>
      <c r="E4555" s="45"/>
      <c r="F4555" s="45"/>
      <c r="G4555" s="45"/>
      <c r="H4555" s="45"/>
      <c r="I4555" s="45"/>
    </row>
    <row r="4556" spans="1:9" x14ac:dyDescent="0.25">
      <c r="A4556" s="69"/>
      <c r="B4556" s="45"/>
      <c r="C4556" s="45"/>
      <c r="D4556" s="45"/>
      <c r="E4556" s="45"/>
      <c r="F4556" s="45"/>
      <c r="G4556" s="45"/>
      <c r="H4556" s="45"/>
      <c r="I4556" s="45"/>
    </row>
    <row r="4557" spans="1:9" x14ac:dyDescent="0.25">
      <c r="A4557" s="69"/>
      <c r="B4557" s="45"/>
      <c r="C4557" s="45"/>
      <c r="D4557" s="45"/>
      <c r="E4557" s="45"/>
      <c r="F4557" s="45"/>
      <c r="G4557" s="45"/>
      <c r="H4557" s="45"/>
      <c r="I4557" s="45"/>
    </row>
    <row r="4558" spans="1:9" x14ac:dyDescent="0.25">
      <c r="A4558" s="69"/>
      <c r="B4558" s="45"/>
      <c r="C4558" s="45"/>
      <c r="D4558" s="45"/>
      <c r="E4558" s="45"/>
      <c r="F4558" s="45"/>
      <c r="G4558" s="45"/>
      <c r="H4558" s="45"/>
      <c r="I4558" s="45"/>
    </row>
    <row r="4559" spans="1:9" x14ac:dyDescent="0.25">
      <c r="A4559" s="69"/>
      <c r="B4559" s="45"/>
      <c r="C4559" s="45"/>
      <c r="D4559" s="45"/>
      <c r="E4559" s="45"/>
      <c r="F4559" s="45"/>
      <c r="G4559" s="45"/>
      <c r="H4559" s="45"/>
      <c r="I4559" s="45"/>
    </row>
    <row r="4560" spans="1:9" x14ac:dyDescent="0.25">
      <c r="A4560" s="69"/>
      <c r="B4560" s="45"/>
      <c r="C4560" s="45"/>
      <c r="D4560" s="45"/>
      <c r="E4560" s="45"/>
      <c r="F4560" s="45"/>
      <c r="G4560" s="45"/>
      <c r="H4560" s="45"/>
      <c r="I4560" s="45"/>
    </row>
    <row r="4561" spans="1:9" x14ac:dyDescent="0.25">
      <c r="A4561" s="69"/>
      <c r="B4561" s="45"/>
      <c r="C4561" s="45"/>
      <c r="D4561" s="45"/>
      <c r="E4561" s="45"/>
      <c r="F4561" s="45"/>
      <c r="G4561" s="45"/>
      <c r="H4561" s="45"/>
      <c r="I4561" s="45"/>
    </row>
    <row r="4562" spans="1:9" x14ac:dyDescent="0.25">
      <c r="A4562" s="69"/>
      <c r="B4562" s="45"/>
      <c r="C4562" s="45"/>
      <c r="D4562" s="45"/>
      <c r="E4562" s="45"/>
      <c r="F4562" s="45"/>
      <c r="G4562" s="45"/>
      <c r="H4562" s="45"/>
      <c r="I4562" s="45"/>
    </row>
    <row r="4563" spans="1:9" x14ac:dyDescent="0.25">
      <c r="A4563" s="69"/>
      <c r="B4563" s="45"/>
      <c r="C4563" s="45"/>
      <c r="D4563" s="45"/>
      <c r="E4563" s="45"/>
      <c r="F4563" s="45"/>
      <c r="G4563" s="45"/>
      <c r="H4563" s="45"/>
      <c r="I4563" s="45"/>
    </row>
    <row r="4564" spans="1:9" x14ac:dyDescent="0.25">
      <c r="A4564" s="70"/>
      <c r="B4564" s="45"/>
      <c r="C4564" s="45"/>
      <c r="D4564" s="45"/>
      <c r="E4564" s="45"/>
      <c r="F4564" s="45"/>
      <c r="G4564" s="45"/>
      <c r="H4564" s="45"/>
      <c r="I4564" s="45"/>
    </row>
    <row r="4565" spans="1:9" x14ac:dyDescent="0.25">
      <c r="A4565" s="69"/>
      <c r="B4565" s="45"/>
      <c r="C4565" s="45"/>
      <c r="D4565" s="45"/>
      <c r="E4565" s="45"/>
      <c r="F4565" s="45"/>
      <c r="G4565" s="45"/>
      <c r="H4565" s="45"/>
      <c r="I4565" s="45"/>
    </row>
    <row r="4566" spans="1:9" x14ac:dyDescent="0.25">
      <c r="A4566" s="69"/>
      <c r="B4566" s="45"/>
      <c r="C4566" s="45"/>
      <c r="D4566" s="45"/>
      <c r="E4566" s="45"/>
      <c r="F4566" s="45"/>
      <c r="G4566" s="45"/>
      <c r="H4566" s="45"/>
      <c r="I4566" s="45"/>
    </row>
    <row r="4567" spans="1:9" x14ac:dyDescent="0.25">
      <c r="A4567" s="69"/>
      <c r="B4567" s="45"/>
      <c r="C4567" s="45"/>
      <c r="D4567" s="45"/>
      <c r="E4567" s="45"/>
      <c r="F4567" s="45"/>
      <c r="G4567" s="45"/>
      <c r="H4567" s="45"/>
      <c r="I4567" s="45"/>
    </row>
    <row r="4568" spans="1:9" x14ac:dyDescent="0.25">
      <c r="A4568" s="69"/>
      <c r="B4568" s="45"/>
      <c r="C4568" s="45"/>
      <c r="D4568" s="45"/>
      <c r="E4568" s="45"/>
      <c r="F4568" s="45"/>
      <c r="G4568" s="45"/>
      <c r="H4568" s="45"/>
      <c r="I4568" s="45"/>
    </row>
    <row r="4569" spans="1:9" x14ac:dyDescent="0.25">
      <c r="A4569" s="69"/>
      <c r="B4569" s="45"/>
      <c r="C4569" s="45"/>
      <c r="D4569" s="45"/>
      <c r="E4569" s="45"/>
      <c r="F4569" s="45"/>
      <c r="G4569" s="45"/>
      <c r="H4569" s="45"/>
      <c r="I4569" s="45"/>
    </row>
    <row r="4570" spans="1:9" x14ac:dyDescent="0.25">
      <c r="A4570" s="69"/>
      <c r="B4570" s="45"/>
      <c r="C4570" s="45"/>
      <c r="D4570" s="45"/>
      <c r="E4570" s="45"/>
      <c r="F4570" s="45"/>
      <c r="G4570" s="45"/>
      <c r="H4570" s="45"/>
      <c r="I4570" s="45"/>
    </row>
    <row r="4571" spans="1:9" x14ac:dyDescent="0.25">
      <c r="A4571" s="69"/>
      <c r="B4571" s="45"/>
      <c r="C4571" s="45"/>
      <c r="D4571" s="45"/>
      <c r="E4571" s="45"/>
      <c r="F4571" s="45"/>
      <c r="G4571" s="45"/>
      <c r="H4571" s="45"/>
      <c r="I4571" s="45"/>
    </row>
    <row r="4572" spans="1:9" x14ac:dyDescent="0.25">
      <c r="A4572" s="69"/>
      <c r="B4572" s="45"/>
      <c r="C4572" s="45"/>
      <c r="D4572" s="45"/>
      <c r="E4572" s="45"/>
      <c r="F4572" s="45"/>
      <c r="G4572" s="45"/>
      <c r="H4572" s="45"/>
      <c r="I4572" s="45"/>
    </row>
    <row r="4573" spans="1:9" x14ac:dyDescent="0.25">
      <c r="A4573" s="69"/>
      <c r="B4573" s="45"/>
      <c r="C4573" s="45"/>
      <c r="D4573" s="45"/>
      <c r="E4573" s="45"/>
      <c r="F4573" s="45"/>
      <c r="G4573" s="45"/>
      <c r="H4573" s="45"/>
      <c r="I4573" s="45"/>
    </row>
    <row r="4574" spans="1:9" x14ac:dyDescent="0.25">
      <c r="A4574" s="69"/>
      <c r="B4574" s="45"/>
      <c r="C4574" s="45"/>
      <c r="D4574" s="45"/>
      <c r="E4574" s="45"/>
      <c r="F4574" s="45"/>
      <c r="G4574" s="45"/>
      <c r="H4574" s="45"/>
      <c r="I4574" s="45"/>
    </row>
    <row r="4575" spans="1:9" x14ac:dyDescent="0.25">
      <c r="A4575" s="69"/>
      <c r="B4575" s="45"/>
      <c r="C4575" s="45"/>
      <c r="D4575" s="45"/>
      <c r="E4575" s="45"/>
      <c r="F4575" s="45"/>
      <c r="G4575" s="45"/>
      <c r="H4575" s="45"/>
      <c r="I4575" s="45"/>
    </row>
    <row r="4576" spans="1:9" x14ac:dyDescent="0.25">
      <c r="A4576" s="69"/>
      <c r="B4576" s="45"/>
      <c r="C4576" s="45"/>
      <c r="D4576" s="45"/>
      <c r="E4576" s="45"/>
      <c r="F4576" s="45"/>
      <c r="G4576" s="45"/>
      <c r="H4576" s="45"/>
      <c r="I4576" s="45"/>
    </row>
    <row r="4577" spans="1:9" x14ac:dyDescent="0.25">
      <c r="A4577" s="69"/>
      <c r="B4577" s="45"/>
      <c r="C4577" s="45"/>
      <c r="D4577" s="45"/>
      <c r="E4577" s="45"/>
      <c r="F4577" s="45"/>
      <c r="G4577" s="45"/>
      <c r="H4577" s="45"/>
      <c r="I4577" s="45"/>
    </row>
    <row r="4578" spans="1:9" x14ac:dyDescent="0.25">
      <c r="A4578" s="69"/>
      <c r="B4578" s="45"/>
      <c r="C4578" s="45"/>
      <c r="D4578" s="45"/>
      <c r="E4578" s="45"/>
      <c r="F4578" s="45"/>
      <c r="G4578" s="45"/>
      <c r="H4578" s="45"/>
      <c r="I4578" s="45"/>
    </row>
    <row r="4579" spans="1:9" x14ac:dyDescent="0.25">
      <c r="A4579" s="69"/>
      <c r="B4579" s="45"/>
      <c r="C4579" s="45"/>
      <c r="D4579" s="45"/>
      <c r="E4579" s="45"/>
      <c r="F4579" s="45"/>
      <c r="G4579" s="45"/>
      <c r="H4579" s="45"/>
      <c r="I4579" s="45"/>
    </row>
    <row r="4580" spans="1:9" x14ac:dyDescent="0.25">
      <c r="A4580" s="69"/>
      <c r="B4580" s="45"/>
      <c r="C4580" s="45"/>
      <c r="D4580" s="45"/>
      <c r="E4580" s="45"/>
      <c r="F4580" s="45"/>
      <c r="G4580" s="45"/>
      <c r="H4580" s="45"/>
      <c r="I4580" s="45"/>
    </row>
    <row r="4581" spans="1:9" x14ac:dyDescent="0.25">
      <c r="A4581" s="69"/>
      <c r="B4581" s="45"/>
      <c r="C4581" s="45"/>
      <c r="D4581" s="45"/>
      <c r="E4581" s="45"/>
      <c r="F4581" s="45"/>
      <c r="G4581" s="45"/>
      <c r="H4581" s="45"/>
      <c r="I4581" s="45"/>
    </row>
    <row r="4582" spans="1:9" x14ac:dyDescent="0.25">
      <c r="A4582" s="70"/>
      <c r="B4582" s="45"/>
      <c r="C4582" s="45"/>
      <c r="D4582" s="45"/>
      <c r="E4582" s="45"/>
      <c r="F4582" s="45"/>
      <c r="G4582" s="45"/>
      <c r="H4582" s="45"/>
      <c r="I4582" s="45"/>
    </row>
    <row r="4583" spans="1:9" x14ac:dyDescent="0.25">
      <c r="A4583" s="69"/>
      <c r="B4583" s="45"/>
      <c r="C4583" s="45"/>
      <c r="D4583" s="45"/>
      <c r="E4583" s="45"/>
      <c r="F4583" s="45"/>
      <c r="G4583" s="45"/>
      <c r="H4583" s="45"/>
      <c r="I4583" s="45"/>
    </row>
    <row r="4584" spans="1:9" x14ac:dyDescent="0.25">
      <c r="A4584" s="69"/>
      <c r="B4584" s="45"/>
      <c r="C4584" s="45"/>
      <c r="D4584" s="45"/>
      <c r="E4584" s="45"/>
      <c r="F4584" s="45"/>
      <c r="G4584" s="45"/>
      <c r="H4584" s="45"/>
      <c r="I4584" s="45"/>
    </row>
    <row r="4585" spans="1:9" x14ac:dyDescent="0.25">
      <c r="A4585" s="69"/>
      <c r="B4585" s="45"/>
      <c r="C4585" s="45"/>
      <c r="D4585" s="45"/>
      <c r="E4585" s="45"/>
      <c r="F4585" s="45"/>
      <c r="G4585" s="45"/>
      <c r="H4585" s="45"/>
      <c r="I4585" s="45"/>
    </row>
    <row r="4586" spans="1:9" x14ac:dyDescent="0.25">
      <c r="A4586" s="69"/>
      <c r="B4586" s="45"/>
      <c r="C4586" s="45"/>
      <c r="D4586" s="45"/>
      <c r="E4586" s="45"/>
      <c r="F4586" s="45"/>
      <c r="G4586" s="45"/>
      <c r="H4586" s="45"/>
      <c r="I4586" s="45"/>
    </row>
    <row r="4587" spans="1:9" x14ac:dyDescent="0.25">
      <c r="A4587" s="69"/>
      <c r="B4587" s="45"/>
      <c r="C4587" s="45"/>
      <c r="D4587" s="45"/>
      <c r="E4587" s="45"/>
      <c r="F4587" s="45"/>
      <c r="G4587" s="45"/>
      <c r="H4587" s="45"/>
      <c r="I4587" s="45"/>
    </row>
    <row r="4588" spans="1:9" x14ac:dyDescent="0.25">
      <c r="A4588" s="69"/>
      <c r="B4588" s="45"/>
      <c r="C4588" s="45"/>
      <c r="D4588" s="45"/>
      <c r="E4588" s="45"/>
      <c r="F4588" s="45"/>
      <c r="G4588" s="45"/>
      <c r="H4588" s="45"/>
      <c r="I4588" s="45"/>
    </row>
    <row r="4589" spans="1:9" x14ac:dyDescent="0.25">
      <c r="A4589" s="69"/>
      <c r="B4589" s="45"/>
      <c r="C4589" s="45"/>
      <c r="D4589" s="45"/>
      <c r="E4589" s="45"/>
      <c r="F4589" s="45"/>
      <c r="G4589" s="45"/>
      <c r="H4589" s="45"/>
      <c r="I4589" s="45"/>
    </row>
    <row r="4590" spans="1:9" x14ac:dyDescent="0.25">
      <c r="A4590" s="69"/>
      <c r="B4590" s="45"/>
      <c r="C4590" s="45"/>
      <c r="D4590" s="45"/>
      <c r="E4590" s="45"/>
      <c r="F4590" s="45"/>
      <c r="G4590" s="45"/>
      <c r="H4590" s="45"/>
      <c r="I4590" s="45"/>
    </row>
    <row r="4591" spans="1:9" x14ac:dyDescent="0.25">
      <c r="A4591" s="69"/>
      <c r="B4591" s="45"/>
      <c r="C4591" s="45"/>
      <c r="D4591" s="45"/>
      <c r="E4591" s="45"/>
      <c r="F4591" s="45"/>
      <c r="G4591" s="45"/>
      <c r="H4591" s="45"/>
      <c r="I4591" s="45"/>
    </row>
    <row r="4592" spans="1:9" x14ac:dyDescent="0.25">
      <c r="A4592" s="69"/>
      <c r="B4592" s="45"/>
      <c r="C4592" s="45"/>
      <c r="D4592" s="45"/>
      <c r="E4592" s="45"/>
      <c r="F4592" s="45"/>
      <c r="G4592" s="45"/>
      <c r="H4592" s="45"/>
      <c r="I4592" s="45"/>
    </row>
    <row r="4593" spans="1:9" x14ac:dyDescent="0.25">
      <c r="A4593" s="69"/>
      <c r="B4593" s="45"/>
      <c r="C4593" s="45"/>
      <c r="D4593" s="45"/>
      <c r="E4593" s="45"/>
      <c r="F4593" s="45"/>
      <c r="G4593" s="45"/>
      <c r="H4593" s="45"/>
      <c r="I4593" s="45"/>
    </row>
    <row r="4594" spans="1:9" x14ac:dyDescent="0.25">
      <c r="A4594" s="69"/>
      <c r="B4594" s="45"/>
      <c r="C4594" s="45"/>
      <c r="D4594" s="45"/>
      <c r="E4594" s="45"/>
      <c r="F4594" s="45"/>
      <c r="G4594" s="45"/>
      <c r="H4594" s="45"/>
      <c r="I4594" s="45"/>
    </row>
    <row r="4595" spans="1:9" x14ac:dyDescent="0.25">
      <c r="A4595" s="69"/>
      <c r="B4595" s="45"/>
      <c r="C4595" s="45"/>
      <c r="D4595" s="45"/>
      <c r="E4595" s="45"/>
      <c r="F4595" s="45"/>
      <c r="G4595" s="45"/>
      <c r="H4595" s="45"/>
      <c r="I4595" s="45"/>
    </row>
    <row r="4596" spans="1:9" x14ac:dyDescent="0.25">
      <c r="A4596" s="69"/>
      <c r="B4596" s="45"/>
      <c r="C4596" s="45"/>
      <c r="D4596" s="45"/>
      <c r="E4596" s="45"/>
      <c r="F4596" s="45"/>
      <c r="G4596" s="45"/>
      <c r="H4596" s="45"/>
      <c r="I4596" s="45"/>
    </row>
    <row r="4597" spans="1:9" x14ac:dyDescent="0.25">
      <c r="A4597" s="69"/>
      <c r="B4597" s="45"/>
      <c r="C4597" s="45"/>
      <c r="D4597" s="45"/>
      <c r="E4597" s="45"/>
      <c r="F4597" s="45"/>
      <c r="G4597" s="45"/>
      <c r="H4597" s="45"/>
      <c r="I4597" s="45"/>
    </row>
    <row r="4598" spans="1:9" x14ac:dyDescent="0.25">
      <c r="A4598" s="69"/>
      <c r="B4598" s="45"/>
      <c r="C4598" s="45"/>
      <c r="D4598" s="45"/>
      <c r="E4598" s="45"/>
      <c r="F4598" s="45"/>
      <c r="G4598" s="45"/>
      <c r="H4598" s="45"/>
      <c r="I4598" s="45"/>
    </row>
    <row r="4599" spans="1:9" x14ac:dyDescent="0.25">
      <c r="A4599" s="69"/>
      <c r="B4599" s="45"/>
      <c r="C4599" s="45"/>
      <c r="D4599" s="45"/>
      <c r="E4599" s="45"/>
      <c r="F4599" s="45"/>
      <c r="G4599" s="45"/>
      <c r="H4599" s="45"/>
      <c r="I4599" s="45"/>
    </row>
    <row r="4600" spans="1:9" x14ac:dyDescent="0.25">
      <c r="A4600" s="70"/>
      <c r="B4600" s="45"/>
      <c r="C4600" s="45"/>
      <c r="D4600" s="45"/>
      <c r="E4600" s="45"/>
      <c r="F4600" s="45"/>
      <c r="G4600" s="45"/>
      <c r="H4600" s="45"/>
      <c r="I4600" s="45"/>
    </row>
    <row r="4601" spans="1:9" x14ac:dyDescent="0.25">
      <c r="A4601" s="69"/>
      <c r="B4601" s="45"/>
      <c r="C4601" s="45"/>
      <c r="D4601" s="45"/>
      <c r="E4601" s="45"/>
      <c r="F4601" s="45"/>
      <c r="G4601" s="45"/>
      <c r="H4601" s="45"/>
      <c r="I4601" s="45"/>
    </row>
    <row r="4602" spans="1:9" x14ac:dyDescent="0.25">
      <c r="A4602" s="69"/>
      <c r="B4602" s="45"/>
      <c r="C4602" s="45"/>
      <c r="D4602" s="45"/>
      <c r="E4602" s="45"/>
      <c r="F4602" s="45"/>
      <c r="G4602" s="45"/>
      <c r="H4602" s="45"/>
      <c r="I4602" s="45"/>
    </row>
    <row r="4603" spans="1:9" x14ac:dyDescent="0.25">
      <c r="A4603" s="69"/>
      <c r="B4603" s="45"/>
      <c r="C4603" s="45"/>
      <c r="D4603" s="45"/>
      <c r="E4603" s="45"/>
      <c r="F4603" s="45"/>
      <c r="G4603" s="45"/>
      <c r="H4603" s="45"/>
      <c r="I4603" s="45"/>
    </row>
    <row r="4604" spans="1:9" x14ac:dyDescent="0.25">
      <c r="A4604" s="69"/>
      <c r="B4604" s="45"/>
      <c r="C4604" s="45"/>
      <c r="D4604" s="45"/>
      <c r="E4604" s="45"/>
      <c r="F4604" s="45"/>
      <c r="G4604" s="45"/>
      <c r="H4604" s="45"/>
      <c r="I4604" s="45"/>
    </row>
    <row r="4605" spans="1:9" x14ac:dyDescent="0.25">
      <c r="A4605" s="69"/>
      <c r="B4605" s="45"/>
      <c r="C4605" s="45"/>
      <c r="D4605" s="45"/>
      <c r="E4605" s="45"/>
      <c r="F4605" s="45"/>
      <c r="G4605" s="45"/>
      <c r="H4605" s="45"/>
      <c r="I4605" s="45"/>
    </row>
    <row r="4606" spans="1:9" x14ac:dyDescent="0.25">
      <c r="A4606" s="69"/>
      <c r="B4606" s="45"/>
      <c r="C4606" s="45"/>
      <c r="D4606" s="45"/>
      <c r="E4606" s="45"/>
      <c r="F4606" s="45"/>
      <c r="G4606" s="45"/>
      <c r="H4606" s="45"/>
      <c r="I4606" s="45"/>
    </row>
    <row r="4607" spans="1:9" x14ac:dyDescent="0.25">
      <c r="A4607" s="69"/>
      <c r="B4607" s="45"/>
      <c r="C4607" s="45"/>
      <c r="D4607" s="45"/>
      <c r="E4607" s="45"/>
      <c r="F4607" s="45"/>
      <c r="G4607" s="45"/>
      <c r="H4607" s="45"/>
      <c r="I4607" s="45"/>
    </row>
    <row r="4608" spans="1:9" x14ac:dyDescent="0.25">
      <c r="A4608" s="69"/>
      <c r="B4608" s="45"/>
      <c r="C4608" s="45"/>
      <c r="D4608" s="45"/>
      <c r="E4608" s="45"/>
      <c r="F4608" s="45"/>
      <c r="G4608" s="45"/>
      <c r="H4608" s="45"/>
      <c r="I4608" s="45"/>
    </row>
    <row r="4609" spans="1:9" x14ac:dyDescent="0.25">
      <c r="A4609" s="69"/>
      <c r="B4609" s="45"/>
      <c r="C4609" s="45"/>
      <c r="D4609" s="45"/>
      <c r="E4609" s="45"/>
      <c r="F4609" s="45"/>
      <c r="G4609" s="45"/>
      <c r="H4609" s="45"/>
      <c r="I4609" s="45"/>
    </row>
    <row r="4610" spans="1:9" x14ac:dyDescent="0.25">
      <c r="A4610" s="69"/>
      <c r="B4610" s="45"/>
      <c r="C4610" s="45"/>
      <c r="D4610" s="45"/>
      <c r="E4610" s="45"/>
      <c r="F4610" s="45"/>
      <c r="G4610" s="45"/>
      <c r="H4610" s="45"/>
      <c r="I4610" s="45"/>
    </row>
    <row r="4611" spans="1:9" x14ac:dyDescent="0.25">
      <c r="A4611" s="69"/>
      <c r="B4611" s="45"/>
      <c r="C4611" s="45"/>
      <c r="D4611" s="45"/>
      <c r="E4611" s="45"/>
      <c r="F4611" s="45"/>
      <c r="G4611" s="45"/>
      <c r="H4611" s="45"/>
      <c r="I4611" s="45"/>
    </row>
    <row r="4612" spans="1:9" x14ac:dyDescent="0.25">
      <c r="A4612" s="69"/>
      <c r="B4612" s="45"/>
      <c r="C4612" s="45"/>
      <c r="D4612" s="45"/>
      <c r="E4612" s="45"/>
      <c r="F4612" s="45"/>
      <c r="G4612" s="45"/>
      <c r="H4612" s="45"/>
      <c r="I4612" s="45"/>
    </row>
    <row r="4613" spans="1:9" x14ac:dyDescent="0.25">
      <c r="A4613" s="69"/>
      <c r="B4613" s="45"/>
      <c r="C4613" s="45"/>
      <c r="D4613" s="45"/>
      <c r="E4613" s="45"/>
      <c r="F4613" s="45"/>
      <c r="G4613" s="45"/>
      <c r="H4613" s="45"/>
      <c r="I4613" s="45"/>
    </row>
    <row r="4614" spans="1:9" x14ac:dyDescent="0.25">
      <c r="A4614" s="69"/>
      <c r="B4614" s="45"/>
      <c r="C4614" s="45"/>
      <c r="D4614" s="45"/>
      <c r="E4614" s="45"/>
      <c r="F4614" s="45"/>
      <c r="G4614" s="45"/>
      <c r="H4614" s="45"/>
      <c r="I4614" s="45"/>
    </row>
    <row r="4615" spans="1:9" x14ac:dyDescent="0.25">
      <c r="A4615" s="69"/>
      <c r="B4615" s="45"/>
      <c r="C4615" s="45"/>
      <c r="D4615" s="45"/>
      <c r="E4615" s="45"/>
      <c r="F4615" s="45"/>
      <c r="G4615" s="45"/>
      <c r="H4615" s="45"/>
      <c r="I4615" s="45"/>
    </row>
    <row r="4616" spans="1:9" x14ac:dyDescent="0.25">
      <c r="A4616" s="69"/>
      <c r="B4616" s="45"/>
      <c r="C4616" s="45"/>
      <c r="D4616" s="45"/>
      <c r="E4616" s="45"/>
      <c r="F4616" s="45"/>
      <c r="G4616" s="45"/>
      <c r="H4616" s="45"/>
      <c r="I4616" s="45"/>
    </row>
    <row r="4617" spans="1:9" x14ac:dyDescent="0.25">
      <c r="A4617" s="69"/>
      <c r="B4617" s="45"/>
      <c r="C4617" s="45"/>
      <c r="D4617" s="45"/>
      <c r="E4617" s="45"/>
      <c r="F4617" s="45"/>
      <c r="G4617" s="45"/>
      <c r="H4617" s="45"/>
      <c r="I4617" s="45"/>
    </row>
    <row r="4618" spans="1:9" x14ac:dyDescent="0.25">
      <c r="A4618" s="70"/>
      <c r="B4618" s="45"/>
      <c r="C4618" s="45"/>
      <c r="D4618" s="45"/>
      <c r="E4618" s="45"/>
      <c r="F4618" s="45"/>
      <c r="G4618" s="45"/>
      <c r="H4618" s="45"/>
      <c r="I4618" s="45"/>
    </row>
    <row r="4619" spans="1:9" x14ac:dyDescent="0.25">
      <c r="A4619" s="69"/>
      <c r="B4619" s="45"/>
      <c r="C4619" s="45"/>
      <c r="D4619" s="45"/>
      <c r="E4619" s="45"/>
      <c r="F4619" s="45"/>
      <c r="G4619" s="45"/>
      <c r="H4619" s="45"/>
      <c r="I4619" s="45"/>
    </row>
    <row r="4620" spans="1:9" x14ac:dyDescent="0.25">
      <c r="A4620" s="69"/>
      <c r="B4620" s="45"/>
      <c r="C4620" s="45"/>
      <c r="D4620" s="45"/>
      <c r="E4620" s="45"/>
      <c r="F4620" s="45"/>
      <c r="G4620" s="45"/>
      <c r="H4620" s="45"/>
      <c r="I4620" s="45"/>
    </row>
    <row r="4621" spans="1:9" x14ac:dyDescent="0.25">
      <c r="A4621" s="69"/>
      <c r="B4621" s="45"/>
      <c r="C4621" s="45"/>
      <c r="D4621" s="45"/>
      <c r="E4621" s="45"/>
      <c r="F4621" s="45"/>
      <c r="G4621" s="45"/>
      <c r="H4621" s="45"/>
      <c r="I4621" s="45"/>
    </row>
    <row r="4622" spans="1:9" x14ac:dyDescent="0.25">
      <c r="A4622" s="69"/>
      <c r="B4622" s="45"/>
      <c r="C4622" s="45"/>
      <c r="D4622" s="45"/>
      <c r="E4622" s="45"/>
      <c r="F4622" s="45"/>
      <c r="G4622" s="45"/>
      <c r="H4622" s="45"/>
      <c r="I4622" s="45"/>
    </row>
    <row r="4623" spans="1:9" x14ac:dyDescent="0.25">
      <c r="A4623" s="69"/>
      <c r="B4623" s="45"/>
      <c r="C4623" s="45"/>
      <c r="D4623" s="45"/>
      <c r="E4623" s="45"/>
      <c r="F4623" s="45"/>
      <c r="G4623" s="45"/>
      <c r="H4623" s="45"/>
      <c r="I4623" s="45"/>
    </row>
    <row r="4624" spans="1:9" x14ac:dyDescent="0.25">
      <c r="A4624" s="69"/>
      <c r="B4624" s="45"/>
      <c r="C4624" s="45"/>
      <c r="D4624" s="45"/>
      <c r="E4624" s="45"/>
      <c r="F4624" s="45"/>
      <c r="G4624" s="45"/>
      <c r="H4624" s="45"/>
      <c r="I4624" s="45"/>
    </row>
    <row r="4625" spans="1:9" x14ac:dyDescent="0.25">
      <c r="A4625" s="69"/>
      <c r="B4625" s="45"/>
      <c r="C4625" s="45"/>
      <c r="D4625" s="45"/>
      <c r="E4625" s="45"/>
      <c r="F4625" s="45"/>
      <c r="G4625" s="45"/>
      <c r="H4625" s="45"/>
      <c r="I4625" s="45"/>
    </row>
    <row r="4626" spans="1:9" x14ac:dyDescent="0.25">
      <c r="A4626" s="69"/>
      <c r="B4626" s="45"/>
      <c r="C4626" s="45"/>
      <c r="D4626" s="45"/>
      <c r="E4626" s="45"/>
      <c r="F4626" s="45"/>
      <c r="G4626" s="45"/>
      <c r="H4626" s="45"/>
      <c r="I4626" s="45"/>
    </row>
    <row r="4627" spans="1:9" x14ac:dyDescent="0.25">
      <c r="A4627" s="69"/>
      <c r="B4627" s="45"/>
      <c r="C4627" s="45"/>
      <c r="D4627" s="45"/>
      <c r="E4627" s="45"/>
      <c r="F4627" s="45"/>
      <c r="G4627" s="45"/>
      <c r="H4627" s="45"/>
      <c r="I4627" s="45"/>
    </row>
    <row r="4628" spans="1:9" x14ac:dyDescent="0.25">
      <c r="A4628" s="69"/>
      <c r="B4628" s="45"/>
      <c r="C4628" s="45"/>
      <c r="D4628" s="45"/>
      <c r="E4628" s="45"/>
      <c r="F4628" s="45"/>
      <c r="G4628" s="45"/>
      <c r="H4628" s="45"/>
      <c r="I4628" s="45"/>
    </row>
    <row r="4629" spans="1:9" x14ac:dyDescent="0.25">
      <c r="A4629" s="69"/>
      <c r="B4629" s="45"/>
      <c r="C4629" s="45"/>
      <c r="D4629" s="45"/>
      <c r="E4629" s="45"/>
      <c r="F4629" s="45"/>
      <c r="G4629" s="45"/>
      <c r="H4629" s="45"/>
      <c r="I4629" s="45"/>
    </row>
    <row r="4630" spans="1:9" x14ac:dyDescent="0.25">
      <c r="A4630" s="69"/>
      <c r="B4630" s="45"/>
      <c r="C4630" s="45"/>
      <c r="D4630" s="45"/>
      <c r="E4630" s="45"/>
      <c r="F4630" s="45"/>
      <c r="G4630" s="45"/>
      <c r="H4630" s="45"/>
      <c r="I4630" s="45"/>
    </row>
    <row r="4631" spans="1:9" x14ac:dyDescent="0.25">
      <c r="A4631" s="69"/>
      <c r="B4631" s="45"/>
      <c r="C4631" s="45"/>
      <c r="D4631" s="45"/>
      <c r="E4631" s="45"/>
      <c r="F4631" s="45"/>
      <c r="G4631" s="45"/>
      <c r="H4631" s="45"/>
      <c r="I4631" s="45"/>
    </row>
    <row r="4632" spans="1:9" x14ac:dyDescent="0.25">
      <c r="A4632" s="69"/>
      <c r="B4632" s="45"/>
      <c r="C4632" s="45"/>
      <c r="D4632" s="45"/>
      <c r="E4632" s="45"/>
      <c r="F4632" s="45"/>
      <c r="G4632" s="45"/>
      <c r="H4632" s="45"/>
      <c r="I4632" s="45"/>
    </row>
    <row r="4633" spans="1:9" x14ac:dyDescent="0.25">
      <c r="A4633" s="69"/>
      <c r="B4633" s="45"/>
      <c r="C4633" s="45"/>
      <c r="D4633" s="45"/>
      <c r="E4633" s="45"/>
      <c r="F4633" s="45"/>
      <c r="G4633" s="45"/>
      <c r="H4633" s="45"/>
      <c r="I4633" s="45"/>
    </row>
    <row r="4634" spans="1:9" x14ac:dyDescent="0.25">
      <c r="A4634" s="69"/>
      <c r="B4634" s="45"/>
      <c r="C4634" s="45"/>
      <c r="D4634" s="45"/>
      <c r="E4634" s="45"/>
      <c r="F4634" s="45"/>
      <c r="G4634" s="45"/>
      <c r="H4634" s="45"/>
      <c r="I4634" s="45"/>
    </row>
    <row r="4635" spans="1:9" x14ac:dyDescent="0.25">
      <c r="A4635" s="69"/>
      <c r="B4635" s="45"/>
      <c r="C4635" s="45"/>
      <c r="D4635" s="45"/>
      <c r="E4635" s="45"/>
      <c r="F4635" s="45"/>
      <c r="G4635" s="45"/>
      <c r="H4635" s="45"/>
      <c r="I4635" s="45"/>
    </row>
    <row r="4636" spans="1:9" x14ac:dyDescent="0.25">
      <c r="A4636" s="70"/>
      <c r="B4636" s="45"/>
      <c r="C4636" s="45"/>
      <c r="D4636" s="45"/>
      <c r="E4636" s="45"/>
      <c r="F4636" s="45"/>
      <c r="G4636" s="45"/>
      <c r="H4636" s="45"/>
      <c r="I4636" s="45"/>
    </row>
    <row r="4637" spans="1:9" x14ac:dyDescent="0.25">
      <c r="A4637" s="69"/>
      <c r="B4637" s="45"/>
      <c r="C4637" s="45"/>
      <c r="D4637" s="45"/>
      <c r="E4637" s="45"/>
      <c r="F4637" s="45"/>
      <c r="G4637" s="45"/>
      <c r="H4637" s="45"/>
      <c r="I4637" s="45"/>
    </row>
    <row r="4638" spans="1:9" x14ac:dyDescent="0.25">
      <c r="A4638" s="69"/>
      <c r="B4638" s="45"/>
      <c r="C4638" s="45"/>
      <c r="D4638" s="45"/>
      <c r="E4638" s="45"/>
      <c r="F4638" s="45"/>
      <c r="G4638" s="45"/>
      <c r="H4638" s="45"/>
      <c r="I4638" s="45"/>
    </row>
    <row r="4639" spans="1:9" x14ac:dyDescent="0.25">
      <c r="A4639" s="69"/>
      <c r="B4639" s="45"/>
      <c r="C4639" s="45"/>
      <c r="D4639" s="45"/>
      <c r="E4639" s="45"/>
      <c r="F4639" s="45"/>
      <c r="G4639" s="45"/>
      <c r="H4639" s="45"/>
      <c r="I4639" s="45"/>
    </row>
    <row r="4640" spans="1:9" x14ac:dyDescent="0.25">
      <c r="A4640" s="69"/>
      <c r="B4640" s="45"/>
      <c r="C4640" s="45"/>
      <c r="D4640" s="45"/>
      <c r="E4640" s="45"/>
      <c r="F4640" s="45"/>
      <c r="G4640" s="45"/>
      <c r="H4640" s="45"/>
      <c r="I4640" s="45"/>
    </row>
    <row r="4641" spans="1:9" x14ac:dyDescent="0.25">
      <c r="A4641" s="69"/>
      <c r="B4641" s="45"/>
      <c r="C4641" s="45"/>
      <c r="D4641" s="45"/>
      <c r="E4641" s="45"/>
      <c r="F4641" s="45"/>
      <c r="G4641" s="45"/>
      <c r="H4641" s="45"/>
      <c r="I4641" s="45"/>
    </row>
    <row r="4642" spans="1:9" x14ac:dyDescent="0.25">
      <c r="A4642" s="69"/>
      <c r="B4642" s="45"/>
      <c r="C4642" s="45"/>
      <c r="D4642" s="45"/>
      <c r="E4642" s="45"/>
      <c r="F4642" s="45"/>
      <c r="G4642" s="45"/>
      <c r="H4642" s="45"/>
      <c r="I4642" s="45"/>
    </row>
    <row r="4643" spans="1:9" x14ac:dyDescent="0.25">
      <c r="A4643" s="69"/>
      <c r="B4643" s="45"/>
      <c r="C4643" s="45"/>
      <c r="D4643" s="45"/>
      <c r="E4643" s="45"/>
      <c r="F4643" s="45"/>
      <c r="G4643" s="45"/>
      <c r="H4643" s="45"/>
      <c r="I4643" s="45"/>
    </row>
    <row r="4644" spans="1:9" x14ac:dyDescent="0.25">
      <c r="A4644" s="69"/>
      <c r="B4644" s="45"/>
      <c r="C4644" s="45"/>
      <c r="D4644" s="45"/>
      <c r="E4644" s="45"/>
      <c r="F4644" s="45"/>
      <c r="G4644" s="45"/>
      <c r="H4644" s="45"/>
      <c r="I4644" s="45"/>
    </row>
    <row r="4645" spans="1:9" x14ac:dyDescent="0.25">
      <c r="A4645" s="69"/>
      <c r="B4645" s="45"/>
      <c r="C4645" s="45"/>
      <c r="D4645" s="45"/>
      <c r="E4645" s="45"/>
      <c r="F4645" s="45"/>
      <c r="G4645" s="45"/>
      <c r="H4645" s="45"/>
      <c r="I4645" s="45"/>
    </row>
    <row r="4646" spans="1:9" x14ac:dyDescent="0.25">
      <c r="A4646" s="69"/>
      <c r="B4646" s="45"/>
      <c r="C4646" s="45"/>
      <c r="D4646" s="45"/>
      <c r="E4646" s="45"/>
      <c r="F4646" s="45"/>
      <c r="G4646" s="45"/>
      <c r="H4646" s="45"/>
      <c r="I4646" s="45"/>
    </row>
    <row r="4647" spans="1:9" x14ac:dyDescent="0.25">
      <c r="A4647" s="69"/>
      <c r="B4647" s="45"/>
      <c r="C4647" s="45"/>
      <c r="D4647" s="45"/>
      <c r="E4647" s="45"/>
      <c r="F4647" s="45"/>
      <c r="G4647" s="45"/>
      <c r="H4647" s="45"/>
      <c r="I4647" s="45"/>
    </row>
    <row r="4648" spans="1:9" x14ac:dyDescent="0.25">
      <c r="A4648" s="69"/>
      <c r="B4648" s="45"/>
      <c r="C4648" s="45"/>
      <c r="D4648" s="45"/>
      <c r="E4648" s="45"/>
      <c r="F4648" s="45"/>
      <c r="G4648" s="45"/>
      <c r="H4648" s="45"/>
      <c r="I4648" s="45"/>
    </row>
    <row r="4649" spans="1:9" x14ac:dyDescent="0.25">
      <c r="A4649" s="69"/>
      <c r="B4649" s="45"/>
      <c r="C4649" s="45"/>
      <c r="D4649" s="45"/>
      <c r="E4649" s="45"/>
      <c r="F4649" s="45"/>
      <c r="G4649" s="45"/>
      <c r="H4649" s="45"/>
      <c r="I4649" s="45"/>
    </row>
    <row r="4650" spans="1:9" x14ac:dyDescent="0.25">
      <c r="A4650" s="69"/>
      <c r="B4650" s="45"/>
      <c r="C4650" s="45"/>
      <c r="D4650" s="45"/>
      <c r="E4650" s="45"/>
      <c r="F4650" s="45"/>
      <c r="G4650" s="45"/>
      <c r="H4650" s="45"/>
      <c r="I4650" s="45"/>
    </row>
    <row r="4651" spans="1:9" x14ac:dyDescent="0.25">
      <c r="A4651" s="69"/>
      <c r="B4651" s="45"/>
      <c r="C4651" s="45"/>
      <c r="D4651" s="45"/>
      <c r="E4651" s="45"/>
      <c r="F4651" s="45"/>
      <c r="G4651" s="45"/>
      <c r="H4651" s="45"/>
      <c r="I4651" s="45"/>
    </row>
    <row r="4652" spans="1:9" x14ac:dyDescent="0.25">
      <c r="A4652" s="69"/>
      <c r="B4652" s="45"/>
      <c r="C4652" s="45"/>
      <c r="D4652" s="45"/>
      <c r="E4652" s="45"/>
      <c r="F4652" s="45"/>
      <c r="G4652" s="45"/>
      <c r="H4652" s="45"/>
      <c r="I4652" s="45"/>
    </row>
    <row r="4653" spans="1:9" x14ac:dyDescent="0.25">
      <c r="A4653" s="69"/>
      <c r="B4653" s="45"/>
      <c r="C4653" s="45"/>
      <c r="D4653" s="45"/>
      <c r="E4653" s="45"/>
      <c r="F4653" s="45"/>
      <c r="G4653" s="45"/>
      <c r="H4653" s="45"/>
      <c r="I4653" s="45"/>
    </row>
    <row r="4654" spans="1:9" x14ac:dyDescent="0.25">
      <c r="A4654" s="70"/>
      <c r="B4654" s="45"/>
      <c r="C4654" s="45"/>
      <c r="D4654" s="45"/>
      <c r="E4654" s="45"/>
      <c r="F4654" s="45"/>
      <c r="G4654" s="45"/>
      <c r="H4654" s="45"/>
      <c r="I4654" s="45"/>
    </row>
    <row r="4655" spans="1:9" x14ac:dyDescent="0.25">
      <c r="A4655" s="69"/>
      <c r="B4655" s="45"/>
      <c r="C4655" s="45"/>
      <c r="D4655" s="45"/>
      <c r="E4655" s="45"/>
      <c r="F4655" s="45"/>
      <c r="G4655" s="45"/>
      <c r="H4655" s="45"/>
      <c r="I4655" s="45"/>
    </row>
    <row r="4656" spans="1:9" x14ac:dyDescent="0.25">
      <c r="A4656" s="69"/>
      <c r="B4656" s="45"/>
      <c r="C4656" s="45"/>
      <c r="D4656" s="45"/>
      <c r="E4656" s="45"/>
      <c r="F4656" s="45"/>
      <c r="G4656" s="45"/>
      <c r="H4656" s="45"/>
      <c r="I4656" s="45"/>
    </row>
    <row r="4657" spans="1:9" x14ac:dyDescent="0.25">
      <c r="A4657" s="69"/>
      <c r="B4657" s="45"/>
      <c r="C4657" s="45"/>
      <c r="D4657" s="45"/>
      <c r="E4657" s="45"/>
      <c r="F4657" s="45"/>
      <c r="G4657" s="45"/>
      <c r="H4657" s="45"/>
      <c r="I4657" s="45"/>
    </row>
    <row r="4658" spans="1:9" x14ac:dyDescent="0.25">
      <c r="A4658" s="69"/>
      <c r="B4658" s="45"/>
      <c r="C4658" s="45"/>
      <c r="D4658" s="45"/>
      <c r="E4658" s="45"/>
      <c r="F4658" s="45"/>
      <c r="G4658" s="45"/>
      <c r="H4658" s="45"/>
      <c r="I4658" s="45"/>
    </row>
    <row r="4659" spans="1:9" x14ac:dyDescent="0.25">
      <c r="A4659" s="69"/>
      <c r="B4659" s="45"/>
      <c r="C4659" s="45"/>
      <c r="D4659" s="45"/>
      <c r="E4659" s="45"/>
      <c r="F4659" s="45"/>
      <c r="G4659" s="45"/>
      <c r="H4659" s="45"/>
      <c r="I4659" s="45"/>
    </row>
    <row r="4660" spans="1:9" x14ac:dyDescent="0.25">
      <c r="A4660" s="69"/>
      <c r="B4660" s="45"/>
      <c r="C4660" s="45"/>
      <c r="D4660" s="45"/>
      <c r="E4660" s="45"/>
      <c r="F4660" s="45"/>
      <c r="G4660" s="45"/>
      <c r="H4660" s="45"/>
      <c r="I4660" s="45"/>
    </row>
    <row r="4661" spans="1:9" x14ac:dyDescent="0.25">
      <c r="A4661" s="69"/>
      <c r="B4661" s="45"/>
      <c r="C4661" s="45"/>
      <c r="D4661" s="45"/>
      <c r="E4661" s="45"/>
      <c r="F4661" s="45"/>
      <c r="G4661" s="45"/>
      <c r="H4661" s="45"/>
      <c r="I4661" s="45"/>
    </row>
    <row r="4662" spans="1:9" x14ac:dyDescent="0.25">
      <c r="A4662" s="69"/>
      <c r="B4662" s="45"/>
      <c r="C4662" s="45"/>
      <c r="D4662" s="45"/>
      <c r="E4662" s="45"/>
      <c r="F4662" s="45"/>
      <c r="G4662" s="45"/>
      <c r="H4662" s="45"/>
      <c r="I4662" s="45"/>
    </row>
    <row r="4663" spans="1:9" x14ac:dyDescent="0.25">
      <c r="A4663" s="69"/>
      <c r="B4663" s="45"/>
      <c r="C4663" s="45"/>
      <c r="D4663" s="45"/>
      <c r="E4663" s="45"/>
      <c r="F4663" s="45"/>
      <c r="G4663" s="45"/>
      <c r="H4663" s="45"/>
      <c r="I4663" s="45"/>
    </row>
    <row r="4664" spans="1:9" x14ac:dyDescent="0.25">
      <c r="A4664" s="69"/>
      <c r="B4664" s="45"/>
      <c r="C4664" s="45"/>
      <c r="D4664" s="45"/>
      <c r="E4664" s="45"/>
      <c r="F4664" s="45"/>
      <c r="G4664" s="45"/>
      <c r="H4664" s="45"/>
      <c r="I4664" s="45"/>
    </row>
    <row r="4665" spans="1:9" x14ac:dyDescent="0.25">
      <c r="A4665" s="69"/>
      <c r="B4665" s="45"/>
      <c r="C4665" s="45"/>
      <c r="D4665" s="45"/>
      <c r="E4665" s="45"/>
      <c r="F4665" s="45"/>
      <c r="G4665" s="45"/>
      <c r="H4665" s="45"/>
      <c r="I4665" s="45"/>
    </row>
    <row r="4666" spans="1:9" x14ac:dyDescent="0.25">
      <c r="A4666" s="69"/>
      <c r="B4666" s="45"/>
      <c r="C4666" s="45"/>
      <c r="D4666" s="45"/>
      <c r="E4666" s="45"/>
      <c r="F4666" s="45"/>
      <c r="G4666" s="45"/>
      <c r="H4666" s="45"/>
      <c r="I4666" s="45"/>
    </row>
    <row r="4667" spans="1:9" x14ac:dyDescent="0.25">
      <c r="A4667" s="69"/>
      <c r="B4667" s="45"/>
      <c r="C4667" s="45"/>
      <c r="D4667" s="45"/>
      <c r="E4667" s="45"/>
      <c r="F4667" s="45"/>
      <c r="G4667" s="45"/>
      <c r="H4667" s="45"/>
      <c r="I4667" s="45"/>
    </row>
    <row r="4668" spans="1:9" x14ac:dyDescent="0.25">
      <c r="A4668" s="69"/>
      <c r="B4668" s="45"/>
      <c r="C4668" s="45"/>
      <c r="D4668" s="45"/>
      <c r="E4668" s="45"/>
      <c r="F4668" s="45"/>
      <c r="G4668" s="45"/>
      <c r="H4668" s="45"/>
      <c r="I4668" s="45"/>
    </row>
    <row r="4669" spans="1:9" x14ac:dyDescent="0.25">
      <c r="A4669" s="69"/>
      <c r="B4669" s="45"/>
      <c r="C4669" s="45"/>
      <c r="D4669" s="45"/>
      <c r="E4669" s="45"/>
      <c r="F4669" s="45"/>
      <c r="G4669" s="45"/>
      <c r="H4669" s="45"/>
      <c r="I4669" s="45"/>
    </row>
    <row r="4670" spans="1:9" x14ac:dyDescent="0.25">
      <c r="A4670" s="69"/>
      <c r="B4670" s="45"/>
      <c r="C4670" s="45"/>
      <c r="D4670" s="45"/>
      <c r="E4670" s="45"/>
      <c r="F4670" s="45"/>
      <c r="G4670" s="45"/>
      <c r="H4670" s="45"/>
      <c r="I4670" s="45"/>
    </row>
    <row r="4671" spans="1:9" x14ac:dyDescent="0.25">
      <c r="A4671" s="69"/>
      <c r="B4671" s="45"/>
      <c r="C4671" s="45"/>
      <c r="D4671" s="45"/>
      <c r="E4671" s="45"/>
      <c r="F4671" s="45"/>
      <c r="G4671" s="45"/>
      <c r="H4671" s="45"/>
      <c r="I4671" s="45"/>
    </row>
    <row r="4672" spans="1:9" x14ac:dyDescent="0.25">
      <c r="A4672" s="70"/>
      <c r="B4672" s="45"/>
      <c r="C4672" s="45"/>
      <c r="D4672" s="45"/>
      <c r="E4672" s="45"/>
      <c r="F4672" s="45"/>
      <c r="G4672" s="45"/>
      <c r="H4672" s="45"/>
      <c r="I4672" s="45"/>
    </row>
    <row r="4673" spans="1:9" x14ac:dyDescent="0.25">
      <c r="A4673" s="69"/>
      <c r="B4673" s="45"/>
      <c r="C4673" s="45"/>
      <c r="D4673" s="45"/>
      <c r="E4673" s="45"/>
      <c r="F4673" s="45"/>
      <c r="G4673" s="45"/>
      <c r="H4673" s="45"/>
      <c r="I4673" s="45"/>
    </row>
    <row r="4674" spans="1:9" x14ac:dyDescent="0.25">
      <c r="A4674" s="69"/>
      <c r="B4674" s="45"/>
      <c r="C4674" s="45"/>
      <c r="D4674" s="45"/>
      <c r="E4674" s="45"/>
      <c r="F4674" s="45"/>
      <c r="G4674" s="45"/>
      <c r="H4674" s="45"/>
      <c r="I4674" s="45"/>
    </row>
    <row r="4675" spans="1:9" x14ac:dyDescent="0.25">
      <c r="A4675" s="69"/>
      <c r="B4675" s="45"/>
      <c r="C4675" s="45"/>
      <c r="D4675" s="45"/>
      <c r="E4675" s="45"/>
      <c r="F4675" s="45"/>
      <c r="G4675" s="45"/>
      <c r="H4675" s="45"/>
      <c r="I4675" s="45"/>
    </row>
    <row r="4676" spans="1:9" x14ac:dyDescent="0.25">
      <c r="A4676" s="69"/>
      <c r="B4676" s="45"/>
      <c r="C4676" s="45"/>
      <c r="D4676" s="45"/>
      <c r="E4676" s="45"/>
      <c r="F4676" s="45"/>
      <c r="G4676" s="45"/>
      <c r="H4676" s="45"/>
      <c r="I4676" s="45"/>
    </row>
    <row r="4677" spans="1:9" x14ac:dyDescent="0.25">
      <c r="A4677" s="69"/>
      <c r="B4677" s="45"/>
      <c r="C4677" s="45"/>
      <c r="D4677" s="45"/>
      <c r="E4677" s="45"/>
      <c r="F4677" s="45"/>
      <c r="G4677" s="45"/>
      <c r="H4677" s="45"/>
      <c r="I4677" s="45"/>
    </row>
    <row r="4678" spans="1:9" x14ac:dyDescent="0.25">
      <c r="A4678" s="69"/>
      <c r="B4678" s="45"/>
      <c r="C4678" s="45"/>
      <c r="D4678" s="45"/>
      <c r="E4678" s="45"/>
      <c r="F4678" s="45"/>
      <c r="G4678" s="45"/>
      <c r="H4678" s="45"/>
      <c r="I4678" s="45"/>
    </row>
    <row r="4679" spans="1:9" x14ac:dyDescent="0.25">
      <c r="A4679" s="69"/>
      <c r="B4679" s="45"/>
      <c r="C4679" s="45"/>
      <c r="D4679" s="45"/>
      <c r="E4679" s="45"/>
      <c r="F4679" s="45"/>
      <c r="G4679" s="45"/>
      <c r="H4679" s="45"/>
      <c r="I4679" s="45"/>
    </row>
    <row r="4680" spans="1:9" x14ac:dyDescent="0.25">
      <c r="A4680" s="69"/>
      <c r="B4680" s="45"/>
      <c r="C4680" s="45"/>
      <c r="D4680" s="45"/>
      <c r="E4680" s="45"/>
      <c r="F4680" s="45"/>
      <c r="G4680" s="45"/>
      <c r="H4680" s="45"/>
      <c r="I4680" s="45"/>
    </row>
    <row r="4681" spans="1:9" x14ac:dyDescent="0.25">
      <c r="A4681" s="69"/>
      <c r="B4681" s="45"/>
      <c r="C4681" s="45"/>
      <c r="D4681" s="45"/>
      <c r="E4681" s="45"/>
      <c r="F4681" s="45"/>
      <c r="G4681" s="45"/>
      <c r="H4681" s="45"/>
      <c r="I4681" s="45"/>
    </row>
    <row r="4682" spans="1:9" x14ac:dyDescent="0.25">
      <c r="A4682" s="69"/>
      <c r="B4682" s="45"/>
      <c r="C4682" s="45"/>
      <c r="D4682" s="45"/>
      <c r="E4682" s="45"/>
      <c r="F4682" s="45"/>
      <c r="G4682" s="45"/>
      <c r="H4682" s="45"/>
      <c r="I4682" s="45"/>
    </row>
    <row r="4683" spans="1:9" x14ac:dyDescent="0.25">
      <c r="A4683" s="69"/>
      <c r="B4683" s="45"/>
      <c r="C4683" s="45"/>
      <c r="D4683" s="45"/>
      <c r="E4683" s="45"/>
      <c r="F4683" s="45"/>
      <c r="G4683" s="45"/>
      <c r="H4683" s="45"/>
      <c r="I4683" s="45"/>
    </row>
    <row r="4684" spans="1:9" x14ac:dyDescent="0.25">
      <c r="A4684" s="69"/>
      <c r="B4684" s="45"/>
      <c r="C4684" s="45"/>
      <c r="D4684" s="45"/>
      <c r="E4684" s="45"/>
      <c r="F4684" s="45"/>
      <c r="G4684" s="45"/>
      <c r="H4684" s="45"/>
      <c r="I4684" s="45"/>
    </row>
    <row r="4685" spans="1:9" x14ac:dyDescent="0.25">
      <c r="A4685" s="69"/>
      <c r="B4685" s="45"/>
      <c r="C4685" s="45"/>
      <c r="D4685" s="45"/>
      <c r="E4685" s="45"/>
      <c r="F4685" s="45"/>
      <c r="G4685" s="45"/>
      <c r="H4685" s="45"/>
      <c r="I4685" s="45"/>
    </row>
    <row r="4686" spans="1:9" x14ac:dyDescent="0.25">
      <c r="A4686" s="69"/>
      <c r="B4686" s="45"/>
      <c r="C4686" s="45"/>
      <c r="D4686" s="45"/>
      <c r="E4686" s="45"/>
      <c r="F4686" s="45"/>
      <c r="G4686" s="45"/>
      <c r="H4686" s="45"/>
      <c r="I4686" s="45"/>
    </row>
    <row r="4687" spans="1:9" x14ac:dyDescent="0.25">
      <c r="A4687" s="69"/>
      <c r="B4687" s="45"/>
      <c r="C4687" s="45"/>
      <c r="D4687" s="45"/>
      <c r="E4687" s="45"/>
      <c r="F4687" s="45"/>
      <c r="G4687" s="45"/>
      <c r="H4687" s="45"/>
      <c r="I4687" s="45"/>
    </row>
    <row r="4688" spans="1:9" x14ac:dyDescent="0.25">
      <c r="A4688" s="69"/>
      <c r="B4688" s="45"/>
      <c r="C4688" s="45"/>
      <c r="D4688" s="45"/>
      <c r="E4688" s="45"/>
      <c r="F4688" s="45"/>
      <c r="G4688" s="45"/>
      <c r="H4688" s="45"/>
      <c r="I4688" s="45"/>
    </row>
    <row r="4689" spans="1:9" x14ac:dyDescent="0.25">
      <c r="A4689" s="69"/>
      <c r="B4689" s="45"/>
      <c r="C4689" s="45"/>
      <c r="D4689" s="45"/>
      <c r="E4689" s="45"/>
      <c r="F4689" s="45"/>
      <c r="G4689" s="45"/>
      <c r="H4689" s="45"/>
      <c r="I4689" s="45"/>
    </row>
    <row r="4690" spans="1:9" x14ac:dyDescent="0.25">
      <c r="A4690" s="70"/>
      <c r="B4690" s="45"/>
      <c r="C4690" s="45"/>
      <c r="D4690" s="45"/>
      <c r="E4690" s="45"/>
      <c r="F4690" s="45"/>
      <c r="G4690" s="45"/>
      <c r="H4690" s="45"/>
      <c r="I4690" s="45"/>
    </row>
    <row r="4691" spans="1:9" x14ac:dyDescent="0.25">
      <c r="A4691" s="69"/>
      <c r="B4691" s="45"/>
      <c r="C4691" s="45"/>
      <c r="D4691" s="45"/>
      <c r="E4691" s="45"/>
      <c r="F4691" s="45"/>
      <c r="G4691" s="45"/>
      <c r="H4691" s="45"/>
      <c r="I4691" s="45"/>
    </row>
    <row r="4692" spans="1:9" x14ac:dyDescent="0.25">
      <c r="A4692" s="69"/>
      <c r="B4692" s="45"/>
      <c r="C4692" s="45"/>
      <c r="D4692" s="45"/>
      <c r="E4692" s="45"/>
      <c r="F4692" s="45"/>
      <c r="G4692" s="45"/>
      <c r="H4692" s="45"/>
      <c r="I4692" s="45"/>
    </row>
    <row r="4693" spans="1:9" x14ac:dyDescent="0.25">
      <c r="A4693" s="69"/>
      <c r="B4693" s="45"/>
      <c r="C4693" s="45"/>
      <c r="D4693" s="45"/>
      <c r="E4693" s="45"/>
      <c r="F4693" s="45"/>
      <c r="G4693" s="45"/>
      <c r="H4693" s="45"/>
      <c r="I4693" s="45"/>
    </row>
    <row r="4694" spans="1:9" x14ac:dyDescent="0.25">
      <c r="A4694" s="69"/>
      <c r="B4694" s="45"/>
      <c r="C4694" s="45"/>
      <c r="D4694" s="45"/>
      <c r="E4694" s="45"/>
      <c r="F4694" s="45"/>
      <c r="G4694" s="45"/>
      <c r="H4694" s="45"/>
      <c r="I4694" s="45"/>
    </row>
    <row r="4695" spans="1:9" x14ac:dyDescent="0.25">
      <c r="A4695" s="69"/>
      <c r="B4695" s="45"/>
      <c r="C4695" s="45"/>
      <c r="D4695" s="45"/>
      <c r="E4695" s="45"/>
      <c r="F4695" s="45"/>
      <c r="G4695" s="45"/>
      <c r="H4695" s="45"/>
      <c r="I4695" s="45"/>
    </row>
    <row r="4696" spans="1:9" x14ac:dyDescent="0.25">
      <c r="A4696" s="69"/>
      <c r="B4696" s="45"/>
      <c r="C4696" s="45"/>
      <c r="D4696" s="45"/>
      <c r="E4696" s="45"/>
      <c r="F4696" s="45"/>
      <c r="G4696" s="45"/>
      <c r="H4696" s="45"/>
      <c r="I4696" s="45"/>
    </row>
    <row r="4697" spans="1:9" x14ac:dyDescent="0.25">
      <c r="A4697" s="69"/>
      <c r="B4697" s="45"/>
      <c r="C4697" s="45"/>
      <c r="D4697" s="45"/>
      <c r="E4697" s="45"/>
      <c r="F4697" s="45"/>
      <c r="G4697" s="45"/>
      <c r="H4697" s="45"/>
      <c r="I4697" s="45"/>
    </row>
    <row r="4698" spans="1:9" x14ac:dyDescent="0.25">
      <c r="A4698" s="69"/>
      <c r="B4698" s="45"/>
      <c r="C4698" s="45"/>
      <c r="D4698" s="45"/>
      <c r="E4698" s="45"/>
      <c r="F4698" s="45"/>
      <c r="G4698" s="45"/>
      <c r="H4698" s="45"/>
      <c r="I4698" s="45"/>
    </row>
    <row r="4699" spans="1:9" x14ac:dyDescent="0.25">
      <c r="A4699" s="69"/>
      <c r="B4699" s="45"/>
      <c r="C4699" s="45"/>
      <c r="D4699" s="45"/>
      <c r="E4699" s="45"/>
      <c r="F4699" s="45"/>
      <c r="G4699" s="45"/>
      <c r="H4699" s="45"/>
      <c r="I4699" s="45"/>
    </row>
    <row r="4700" spans="1:9" x14ac:dyDescent="0.25">
      <c r="A4700" s="69"/>
      <c r="B4700" s="45"/>
      <c r="C4700" s="45"/>
      <c r="D4700" s="45"/>
      <c r="E4700" s="45"/>
      <c r="F4700" s="45"/>
      <c r="G4700" s="45"/>
      <c r="H4700" s="45"/>
      <c r="I4700" s="45"/>
    </row>
    <row r="4701" spans="1:9" x14ac:dyDescent="0.25">
      <c r="A4701" s="69"/>
      <c r="B4701" s="45"/>
      <c r="C4701" s="45"/>
      <c r="D4701" s="45"/>
      <c r="E4701" s="45"/>
      <c r="F4701" s="45"/>
      <c r="G4701" s="45"/>
      <c r="H4701" s="45"/>
      <c r="I4701" s="45"/>
    </row>
    <row r="4702" spans="1:9" x14ac:dyDescent="0.25">
      <c r="A4702" s="69"/>
      <c r="B4702" s="45"/>
      <c r="C4702" s="45"/>
      <c r="D4702" s="45"/>
      <c r="E4702" s="45"/>
      <c r="F4702" s="45"/>
      <c r="G4702" s="45"/>
      <c r="H4702" s="45"/>
      <c r="I4702" s="45"/>
    </row>
    <row r="4703" spans="1:9" x14ac:dyDescent="0.25">
      <c r="A4703" s="69"/>
      <c r="B4703" s="45"/>
      <c r="C4703" s="45"/>
      <c r="D4703" s="45"/>
      <c r="E4703" s="45"/>
      <c r="F4703" s="45"/>
      <c r="G4703" s="45"/>
      <c r="H4703" s="45"/>
      <c r="I4703" s="45"/>
    </row>
    <row r="4704" spans="1:9" x14ac:dyDescent="0.25">
      <c r="A4704" s="69"/>
      <c r="B4704" s="45"/>
      <c r="C4704" s="45"/>
      <c r="D4704" s="45"/>
      <c r="E4704" s="45"/>
      <c r="F4704" s="45"/>
      <c r="G4704" s="45"/>
      <c r="H4704" s="45"/>
      <c r="I4704" s="45"/>
    </row>
    <row r="4705" spans="1:9" x14ac:dyDescent="0.25">
      <c r="A4705" s="69"/>
      <c r="B4705" s="45"/>
      <c r="C4705" s="45"/>
      <c r="D4705" s="45"/>
      <c r="E4705" s="45"/>
      <c r="F4705" s="45"/>
      <c r="G4705" s="45"/>
      <c r="H4705" s="45"/>
      <c r="I4705" s="45"/>
    </row>
    <row r="4706" spans="1:9" x14ac:dyDescent="0.25">
      <c r="A4706" s="69"/>
      <c r="B4706" s="45"/>
      <c r="C4706" s="45"/>
      <c r="D4706" s="45"/>
      <c r="E4706" s="45"/>
      <c r="F4706" s="45"/>
      <c r="G4706" s="45"/>
      <c r="H4706" s="45"/>
      <c r="I4706" s="45"/>
    </row>
    <row r="4707" spans="1:9" x14ac:dyDescent="0.25">
      <c r="A4707" s="69"/>
      <c r="B4707" s="45"/>
      <c r="C4707" s="45"/>
      <c r="D4707" s="45"/>
      <c r="E4707" s="45"/>
      <c r="F4707" s="45"/>
      <c r="G4707" s="45"/>
      <c r="H4707" s="45"/>
      <c r="I4707" s="45"/>
    </row>
    <row r="4708" spans="1:9" x14ac:dyDescent="0.25">
      <c r="A4708" s="70"/>
      <c r="B4708" s="45"/>
      <c r="C4708" s="45"/>
      <c r="D4708" s="45"/>
      <c r="E4708" s="45"/>
      <c r="F4708" s="45"/>
      <c r="G4708" s="45"/>
      <c r="H4708" s="45"/>
      <c r="I4708" s="45"/>
    </row>
    <row r="4709" spans="1:9" x14ac:dyDescent="0.25">
      <c r="A4709" s="69"/>
      <c r="B4709" s="45"/>
      <c r="C4709" s="45"/>
      <c r="D4709" s="45"/>
      <c r="E4709" s="45"/>
      <c r="F4709" s="45"/>
      <c r="G4709" s="45"/>
      <c r="H4709" s="45"/>
      <c r="I4709" s="45"/>
    </row>
    <row r="4710" spans="1:9" x14ac:dyDescent="0.25">
      <c r="A4710" s="69"/>
      <c r="B4710" s="45"/>
      <c r="C4710" s="45"/>
      <c r="D4710" s="45"/>
      <c r="E4710" s="45"/>
      <c r="F4710" s="45"/>
      <c r="G4710" s="45"/>
      <c r="H4710" s="45"/>
      <c r="I4710" s="45"/>
    </row>
    <row r="4711" spans="1:9" x14ac:dyDescent="0.25">
      <c r="A4711" s="69"/>
      <c r="B4711" s="45"/>
      <c r="C4711" s="45"/>
      <c r="D4711" s="45"/>
      <c r="E4711" s="45"/>
      <c r="F4711" s="45"/>
      <c r="G4711" s="45"/>
      <c r="H4711" s="45"/>
      <c r="I4711" s="45"/>
    </row>
    <row r="4712" spans="1:9" x14ac:dyDescent="0.25">
      <c r="A4712" s="69"/>
      <c r="B4712" s="45"/>
      <c r="C4712" s="45"/>
      <c r="D4712" s="45"/>
      <c r="E4712" s="45"/>
      <c r="F4712" s="45"/>
      <c r="G4712" s="45"/>
      <c r="H4712" s="45"/>
      <c r="I4712" s="45"/>
    </row>
    <row r="4713" spans="1:9" x14ac:dyDescent="0.25">
      <c r="A4713" s="69"/>
      <c r="B4713" s="45"/>
      <c r="C4713" s="45"/>
      <c r="D4713" s="45"/>
      <c r="E4713" s="45"/>
      <c r="F4713" s="45"/>
      <c r="G4713" s="45"/>
      <c r="H4713" s="45"/>
      <c r="I4713" s="45"/>
    </row>
    <row r="4714" spans="1:9" x14ac:dyDescent="0.25">
      <c r="A4714" s="69"/>
      <c r="B4714" s="45"/>
      <c r="C4714" s="45"/>
      <c r="D4714" s="45"/>
      <c r="E4714" s="45"/>
      <c r="F4714" s="45"/>
      <c r="G4714" s="45"/>
      <c r="H4714" s="45"/>
      <c r="I4714" s="45"/>
    </row>
    <row r="4715" spans="1:9" x14ac:dyDescent="0.25">
      <c r="A4715" s="69"/>
      <c r="B4715" s="45"/>
      <c r="C4715" s="45"/>
      <c r="D4715" s="45"/>
      <c r="E4715" s="45"/>
      <c r="F4715" s="45"/>
      <c r="G4715" s="45"/>
      <c r="H4715" s="45"/>
      <c r="I4715" s="45"/>
    </row>
    <row r="4716" spans="1:9" x14ac:dyDescent="0.25">
      <c r="A4716" s="69"/>
      <c r="B4716" s="45"/>
      <c r="C4716" s="45"/>
      <c r="D4716" s="45"/>
      <c r="E4716" s="45"/>
      <c r="F4716" s="45"/>
      <c r="G4716" s="45"/>
      <c r="H4716" s="45"/>
      <c r="I4716" s="45"/>
    </row>
    <row r="4717" spans="1:9" x14ac:dyDescent="0.25">
      <c r="A4717" s="69"/>
      <c r="B4717" s="45"/>
      <c r="C4717" s="45"/>
      <c r="D4717" s="45"/>
      <c r="E4717" s="45"/>
      <c r="F4717" s="45"/>
      <c r="G4717" s="45"/>
      <c r="H4717" s="45"/>
      <c r="I4717" s="45"/>
    </row>
    <row r="4718" spans="1:9" x14ac:dyDescent="0.25">
      <c r="A4718" s="69"/>
      <c r="B4718" s="45"/>
      <c r="C4718" s="45"/>
      <c r="D4718" s="45"/>
      <c r="E4718" s="45"/>
      <c r="F4718" s="45"/>
      <c r="G4718" s="45"/>
      <c r="H4718" s="45"/>
      <c r="I4718" s="45"/>
    </row>
    <row r="4719" spans="1:9" x14ac:dyDescent="0.25">
      <c r="A4719" s="69"/>
      <c r="B4719" s="45"/>
      <c r="C4719" s="45"/>
      <c r="D4719" s="45"/>
      <c r="E4719" s="45"/>
      <c r="F4719" s="45"/>
      <c r="G4719" s="45"/>
      <c r="H4719" s="45"/>
      <c r="I4719" s="45"/>
    </row>
    <row r="4720" spans="1:9" x14ac:dyDescent="0.25">
      <c r="A4720" s="69"/>
      <c r="B4720" s="45"/>
      <c r="C4720" s="45"/>
      <c r="D4720" s="45"/>
      <c r="E4720" s="45"/>
      <c r="F4720" s="45"/>
      <c r="G4720" s="45"/>
      <c r="H4720" s="45"/>
      <c r="I4720" s="45"/>
    </row>
    <row r="4721" spans="1:9" x14ac:dyDescent="0.25">
      <c r="A4721" s="69"/>
      <c r="B4721" s="45"/>
      <c r="C4721" s="45"/>
      <c r="D4721" s="45"/>
      <c r="E4721" s="45"/>
      <c r="F4721" s="45"/>
      <c r="G4721" s="45"/>
      <c r="H4721" s="45"/>
      <c r="I4721" s="45"/>
    </row>
    <row r="4722" spans="1:9" x14ac:dyDescent="0.25">
      <c r="A4722" s="69"/>
      <c r="B4722" s="45"/>
      <c r="C4722" s="45"/>
      <c r="D4722" s="45"/>
      <c r="E4722" s="45"/>
      <c r="F4722" s="45"/>
      <c r="G4722" s="45"/>
      <c r="H4722" s="45"/>
      <c r="I4722" s="45"/>
    </row>
    <row r="4723" spans="1:9" x14ac:dyDescent="0.25">
      <c r="A4723" s="69"/>
      <c r="B4723" s="45"/>
      <c r="C4723" s="45"/>
      <c r="D4723" s="45"/>
      <c r="E4723" s="45"/>
      <c r="F4723" s="45"/>
      <c r="G4723" s="45"/>
      <c r="H4723" s="45"/>
      <c r="I4723" s="45"/>
    </row>
    <row r="4724" spans="1:9" x14ac:dyDescent="0.25">
      <c r="A4724" s="69"/>
      <c r="B4724" s="45"/>
      <c r="C4724" s="45"/>
      <c r="D4724" s="45"/>
      <c r="E4724" s="45"/>
      <c r="F4724" s="45"/>
      <c r="G4724" s="45"/>
      <c r="H4724" s="45"/>
      <c r="I4724" s="45"/>
    </row>
    <row r="4725" spans="1:9" x14ac:dyDescent="0.25">
      <c r="A4725" s="69"/>
      <c r="B4725" s="45"/>
      <c r="C4725" s="45"/>
      <c r="D4725" s="45"/>
      <c r="E4725" s="45"/>
      <c r="F4725" s="45"/>
      <c r="G4725" s="45"/>
      <c r="H4725" s="45"/>
      <c r="I4725" s="45"/>
    </row>
    <row r="4726" spans="1:9" x14ac:dyDescent="0.25">
      <c r="A4726" s="70"/>
      <c r="B4726" s="45"/>
      <c r="C4726" s="45"/>
      <c r="D4726" s="45"/>
      <c r="E4726" s="45"/>
      <c r="F4726" s="45"/>
      <c r="G4726" s="45"/>
      <c r="H4726" s="45"/>
      <c r="I4726" s="45"/>
    </row>
    <row r="4727" spans="1:9" x14ac:dyDescent="0.25">
      <c r="A4727" s="69"/>
      <c r="B4727" s="45"/>
      <c r="C4727" s="45"/>
      <c r="D4727" s="45"/>
      <c r="E4727" s="45"/>
      <c r="F4727" s="45"/>
      <c r="G4727" s="45"/>
      <c r="H4727" s="45"/>
      <c r="I4727" s="45"/>
    </row>
    <row r="4728" spans="1:9" x14ac:dyDescent="0.25">
      <c r="A4728" s="69"/>
      <c r="B4728" s="45"/>
      <c r="C4728" s="45"/>
      <c r="D4728" s="45"/>
      <c r="E4728" s="45"/>
      <c r="F4728" s="45"/>
      <c r="G4728" s="45"/>
      <c r="H4728" s="45"/>
      <c r="I4728" s="45"/>
    </row>
    <row r="4729" spans="1:9" x14ac:dyDescent="0.25">
      <c r="A4729" s="69"/>
      <c r="B4729" s="45"/>
      <c r="C4729" s="45"/>
      <c r="D4729" s="45"/>
      <c r="E4729" s="45"/>
      <c r="F4729" s="45"/>
      <c r="G4729" s="45"/>
      <c r="H4729" s="45"/>
      <c r="I4729" s="45"/>
    </row>
    <row r="4730" spans="1:9" x14ac:dyDescent="0.25">
      <c r="A4730" s="69"/>
      <c r="B4730" s="45"/>
      <c r="C4730" s="45"/>
      <c r="D4730" s="45"/>
      <c r="E4730" s="45"/>
      <c r="F4730" s="45"/>
      <c r="G4730" s="45"/>
      <c r="H4730" s="45"/>
      <c r="I4730" s="45"/>
    </row>
    <row r="4731" spans="1:9" x14ac:dyDescent="0.25">
      <c r="A4731" s="69"/>
      <c r="B4731" s="45"/>
      <c r="C4731" s="45"/>
      <c r="D4731" s="45"/>
      <c r="E4731" s="45"/>
      <c r="F4731" s="45"/>
      <c r="G4731" s="45"/>
      <c r="H4731" s="45"/>
      <c r="I4731" s="45"/>
    </row>
    <row r="4732" spans="1:9" x14ac:dyDescent="0.25">
      <c r="A4732" s="69"/>
      <c r="B4732" s="45"/>
      <c r="C4732" s="45"/>
      <c r="D4732" s="45"/>
      <c r="E4732" s="45"/>
      <c r="F4732" s="45"/>
      <c r="G4732" s="45"/>
      <c r="H4732" s="45"/>
      <c r="I4732" s="45"/>
    </row>
    <row r="4733" spans="1:9" x14ac:dyDescent="0.25">
      <c r="A4733" s="69"/>
      <c r="B4733" s="45"/>
      <c r="C4733" s="45"/>
      <c r="D4733" s="45"/>
      <c r="E4733" s="45"/>
      <c r="F4733" s="45"/>
      <c r="G4733" s="45"/>
      <c r="H4733" s="45"/>
      <c r="I4733" s="45"/>
    </row>
    <row r="4734" spans="1:9" x14ac:dyDescent="0.25">
      <c r="A4734" s="69"/>
      <c r="B4734" s="45"/>
      <c r="C4734" s="45"/>
      <c r="D4734" s="45"/>
      <c r="E4734" s="45"/>
      <c r="F4734" s="45"/>
      <c r="G4734" s="45"/>
      <c r="H4734" s="45"/>
      <c r="I4734" s="45"/>
    </row>
    <row r="4735" spans="1:9" x14ac:dyDescent="0.25">
      <c r="A4735" s="69"/>
      <c r="B4735" s="45"/>
      <c r="C4735" s="45"/>
      <c r="D4735" s="45"/>
      <c r="E4735" s="45"/>
      <c r="F4735" s="45"/>
      <c r="G4735" s="45"/>
      <c r="H4735" s="45"/>
      <c r="I4735" s="45"/>
    </row>
    <row r="4736" spans="1:9" x14ac:dyDescent="0.25">
      <c r="A4736" s="69"/>
      <c r="B4736" s="45"/>
      <c r="C4736" s="45"/>
      <c r="D4736" s="45"/>
      <c r="E4736" s="45"/>
      <c r="F4736" s="45"/>
      <c r="G4736" s="45"/>
      <c r="H4736" s="45"/>
      <c r="I4736" s="45"/>
    </row>
    <row r="4737" spans="1:9" x14ac:dyDescent="0.25">
      <c r="A4737" s="69"/>
      <c r="B4737" s="45"/>
      <c r="C4737" s="45"/>
      <c r="D4737" s="45"/>
      <c r="E4737" s="45"/>
      <c r="F4737" s="45"/>
      <c r="G4737" s="45"/>
      <c r="H4737" s="45"/>
      <c r="I4737" s="45"/>
    </row>
    <row r="4738" spans="1:9" x14ac:dyDescent="0.25">
      <c r="A4738" s="69"/>
      <c r="B4738" s="45"/>
      <c r="C4738" s="45"/>
      <c r="D4738" s="45"/>
      <c r="E4738" s="45"/>
      <c r="F4738" s="45"/>
      <c r="G4738" s="45"/>
      <c r="H4738" s="45"/>
      <c r="I4738" s="45"/>
    </row>
    <row r="4739" spans="1:9" x14ac:dyDescent="0.25">
      <c r="A4739" s="69"/>
      <c r="B4739" s="45"/>
      <c r="C4739" s="45"/>
      <c r="D4739" s="45"/>
      <c r="E4739" s="45"/>
      <c r="F4739" s="45"/>
      <c r="G4739" s="45"/>
      <c r="H4739" s="45"/>
      <c r="I4739" s="45"/>
    </row>
    <row r="4740" spans="1:9" x14ac:dyDescent="0.25">
      <c r="A4740" s="69"/>
      <c r="B4740" s="45"/>
      <c r="C4740" s="45"/>
      <c r="D4740" s="45"/>
      <c r="E4740" s="45"/>
      <c r="F4740" s="45"/>
      <c r="G4740" s="45"/>
      <c r="H4740" s="45"/>
      <c r="I4740" s="45"/>
    </row>
    <row r="4741" spans="1:9" x14ac:dyDescent="0.25">
      <c r="A4741" s="69"/>
      <c r="B4741" s="45"/>
      <c r="C4741" s="45"/>
      <c r="D4741" s="45"/>
      <c r="E4741" s="45"/>
      <c r="F4741" s="45"/>
      <c r="G4741" s="45"/>
      <c r="H4741" s="45"/>
      <c r="I4741" s="45"/>
    </row>
    <row r="4742" spans="1:9" x14ac:dyDescent="0.25">
      <c r="A4742" s="69"/>
      <c r="B4742" s="45"/>
      <c r="C4742" s="45"/>
      <c r="D4742" s="45"/>
      <c r="E4742" s="45"/>
      <c r="F4742" s="45"/>
      <c r="G4742" s="45"/>
      <c r="H4742" s="45"/>
      <c r="I4742" s="45"/>
    </row>
    <row r="4743" spans="1:9" x14ac:dyDescent="0.25">
      <c r="A4743" s="69"/>
      <c r="B4743" s="45"/>
      <c r="C4743" s="45"/>
      <c r="D4743" s="45"/>
      <c r="E4743" s="45"/>
      <c r="F4743" s="45"/>
      <c r="G4743" s="45"/>
      <c r="H4743" s="45"/>
      <c r="I4743" s="45"/>
    </row>
    <row r="4744" spans="1:9" x14ac:dyDescent="0.25">
      <c r="A4744" s="70"/>
      <c r="B4744" s="45"/>
      <c r="C4744" s="45"/>
      <c r="D4744" s="45"/>
      <c r="E4744" s="45"/>
      <c r="F4744" s="45"/>
      <c r="G4744" s="45"/>
      <c r="H4744" s="45"/>
      <c r="I4744" s="45"/>
    </row>
    <row r="4745" spans="1:9" x14ac:dyDescent="0.25">
      <c r="A4745" s="69"/>
      <c r="B4745" s="45"/>
      <c r="C4745" s="45"/>
      <c r="D4745" s="45"/>
      <c r="E4745" s="45"/>
      <c r="F4745" s="45"/>
      <c r="G4745" s="45"/>
      <c r="H4745" s="45"/>
      <c r="I4745" s="45"/>
    </row>
    <row r="4746" spans="1:9" x14ac:dyDescent="0.25">
      <c r="A4746" s="69"/>
      <c r="B4746" s="45"/>
      <c r="C4746" s="45"/>
      <c r="D4746" s="45"/>
      <c r="E4746" s="45"/>
      <c r="F4746" s="45"/>
      <c r="G4746" s="45"/>
      <c r="H4746" s="45"/>
      <c r="I4746" s="45"/>
    </row>
    <row r="4747" spans="1:9" x14ac:dyDescent="0.25">
      <c r="A4747" s="69"/>
      <c r="B4747" s="45"/>
      <c r="C4747" s="45"/>
      <c r="D4747" s="45"/>
      <c r="E4747" s="45"/>
      <c r="F4747" s="45"/>
      <c r="G4747" s="45"/>
      <c r="H4747" s="45"/>
      <c r="I4747" s="45"/>
    </row>
    <row r="4748" spans="1:9" x14ac:dyDescent="0.25">
      <c r="A4748" s="69"/>
      <c r="B4748" s="45"/>
      <c r="C4748" s="45"/>
      <c r="D4748" s="45"/>
      <c r="E4748" s="45"/>
      <c r="F4748" s="45"/>
      <c r="G4748" s="45"/>
      <c r="H4748" s="45"/>
      <c r="I4748" s="45"/>
    </row>
    <row r="4749" spans="1:9" x14ac:dyDescent="0.25">
      <c r="A4749" s="69"/>
      <c r="B4749" s="45"/>
      <c r="C4749" s="45"/>
      <c r="D4749" s="45"/>
      <c r="E4749" s="45"/>
      <c r="F4749" s="45"/>
      <c r="G4749" s="45"/>
      <c r="H4749" s="45"/>
      <c r="I4749" s="45"/>
    </row>
    <row r="4750" spans="1:9" x14ac:dyDescent="0.25">
      <c r="A4750" s="69"/>
      <c r="B4750" s="45"/>
      <c r="C4750" s="45"/>
      <c r="D4750" s="45"/>
      <c r="E4750" s="45"/>
      <c r="F4750" s="45"/>
      <c r="G4750" s="45"/>
      <c r="H4750" s="45"/>
      <c r="I4750" s="45"/>
    </row>
    <row r="4751" spans="1:9" x14ac:dyDescent="0.25">
      <c r="A4751" s="69"/>
      <c r="B4751" s="45"/>
      <c r="C4751" s="45"/>
      <c r="D4751" s="45"/>
      <c r="E4751" s="45"/>
      <c r="F4751" s="45"/>
      <c r="G4751" s="45"/>
      <c r="H4751" s="45"/>
      <c r="I4751" s="45"/>
    </row>
    <row r="4752" spans="1:9" x14ac:dyDescent="0.25">
      <c r="A4752" s="69"/>
      <c r="B4752" s="45"/>
      <c r="C4752" s="45"/>
      <c r="D4752" s="45"/>
      <c r="E4752" s="45"/>
      <c r="F4752" s="45"/>
      <c r="G4752" s="45"/>
      <c r="H4752" s="45"/>
      <c r="I4752" s="45"/>
    </row>
    <row r="4753" spans="1:9" x14ac:dyDescent="0.25">
      <c r="A4753" s="69"/>
      <c r="B4753" s="45"/>
      <c r="C4753" s="45"/>
      <c r="D4753" s="45"/>
      <c r="E4753" s="45"/>
      <c r="F4753" s="45"/>
      <c r="G4753" s="45"/>
      <c r="H4753" s="45"/>
      <c r="I4753" s="45"/>
    </row>
    <row r="4754" spans="1:9" x14ac:dyDescent="0.25">
      <c r="A4754" s="69"/>
      <c r="B4754" s="45"/>
      <c r="C4754" s="45"/>
      <c r="D4754" s="45"/>
      <c r="E4754" s="45"/>
      <c r="F4754" s="45"/>
      <c r="G4754" s="45"/>
      <c r="H4754" s="45"/>
      <c r="I4754" s="45"/>
    </row>
    <row r="4755" spans="1:9" x14ac:dyDescent="0.25">
      <c r="A4755" s="69"/>
      <c r="B4755" s="45"/>
      <c r="C4755" s="45"/>
      <c r="D4755" s="45"/>
      <c r="E4755" s="45"/>
      <c r="F4755" s="45"/>
      <c r="G4755" s="45"/>
      <c r="H4755" s="45"/>
      <c r="I4755" s="45"/>
    </row>
    <row r="4756" spans="1:9" x14ac:dyDescent="0.25">
      <c r="A4756" s="69"/>
      <c r="B4756" s="45"/>
      <c r="C4756" s="45"/>
      <c r="D4756" s="45"/>
      <c r="E4756" s="45"/>
      <c r="F4756" s="45"/>
      <c r="G4756" s="45"/>
      <c r="H4756" s="45"/>
      <c r="I4756" s="45"/>
    </row>
    <row r="4757" spans="1:9" x14ac:dyDescent="0.25">
      <c r="A4757" s="69"/>
      <c r="B4757" s="45"/>
      <c r="C4757" s="45"/>
      <c r="D4757" s="45"/>
      <c r="E4757" s="45"/>
      <c r="F4757" s="45"/>
      <c r="G4757" s="45"/>
      <c r="H4757" s="45"/>
      <c r="I4757" s="45"/>
    </row>
    <row r="4758" spans="1:9" x14ac:dyDescent="0.25">
      <c r="A4758" s="69"/>
      <c r="B4758" s="45"/>
      <c r="C4758" s="45"/>
      <c r="D4758" s="45"/>
      <c r="E4758" s="45"/>
      <c r="F4758" s="45"/>
      <c r="G4758" s="45"/>
      <c r="H4758" s="45"/>
      <c r="I4758" s="45"/>
    </row>
    <row r="4759" spans="1:9" x14ac:dyDescent="0.25">
      <c r="A4759" s="69"/>
      <c r="B4759" s="45"/>
      <c r="C4759" s="45"/>
      <c r="D4759" s="45"/>
      <c r="E4759" s="45"/>
      <c r="F4759" s="45"/>
      <c r="G4759" s="45"/>
      <c r="H4759" s="45"/>
      <c r="I4759" s="45"/>
    </row>
    <row r="4760" spans="1:9" x14ac:dyDescent="0.25">
      <c r="A4760" s="69"/>
      <c r="B4760" s="45"/>
      <c r="C4760" s="45"/>
      <c r="D4760" s="45"/>
      <c r="E4760" s="45"/>
      <c r="F4760" s="45"/>
      <c r="G4760" s="45"/>
      <c r="H4760" s="45"/>
      <c r="I4760" s="45"/>
    </row>
    <row r="4761" spans="1:9" x14ac:dyDescent="0.25">
      <c r="A4761" s="69"/>
      <c r="B4761" s="45"/>
      <c r="C4761" s="45"/>
      <c r="D4761" s="45"/>
      <c r="E4761" s="45"/>
      <c r="F4761" s="45"/>
      <c r="G4761" s="45"/>
      <c r="H4761" s="45"/>
      <c r="I4761" s="45"/>
    </row>
    <row r="4762" spans="1:9" x14ac:dyDescent="0.25">
      <c r="A4762" s="70"/>
      <c r="B4762" s="45"/>
      <c r="C4762" s="45"/>
      <c r="D4762" s="45"/>
      <c r="E4762" s="45"/>
      <c r="F4762" s="45"/>
      <c r="G4762" s="45"/>
      <c r="H4762" s="45"/>
      <c r="I4762" s="45"/>
    </row>
    <row r="4763" spans="1:9" x14ac:dyDescent="0.25">
      <c r="A4763" s="69"/>
      <c r="B4763" s="45"/>
      <c r="C4763" s="45"/>
      <c r="D4763" s="45"/>
      <c r="E4763" s="45"/>
      <c r="F4763" s="45"/>
      <c r="G4763" s="45"/>
      <c r="H4763" s="45"/>
      <c r="I4763" s="45"/>
    </row>
    <row r="4764" spans="1:9" x14ac:dyDescent="0.25">
      <c r="A4764" s="69"/>
      <c r="B4764" s="45"/>
      <c r="C4764" s="45"/>
      <c r="D4764" s="45"/>
      <c r="E4764" s="45"/>
      <c r="F4764" s="45"/>
      <c r="G4764" s="45"/>
      <c r="H4764" s="45"/>
      <c r="I4764" s="45"/>
    </row>
    <row r="4765" spans="1:9" x14ac:dyDescent="0.25">
      <c r="A4765" s="69"/>
      <c r="B4765" s="45"/>
      <c r="C4765" s="45"/>
      <c r="D4765" s="45"/>
      <c r="E4765" s="45"/>
      <c r="F4765" s="45"/>
      <c r="G4765" s="45"/>
      <c r="H4765" s="45"/>
      <c r="I4765" s="45"/>
    </row>
    <row r="4766" spans="1:9" x14ac:dyDescent="0.25">
      <c r="A4766" s="69"/>
      <c r="B4766" s="45"/>
      <c r="C4766" s="45"/>
      <c r="D4766" s="45"/>
      <c r="E4766" s="45"/>
      <c r="F4766" s="45"/>
      <c r="G4766" s="45"/>
      <c r="H4766" s="45"/>
      <c r="I4766" s="45"/>
    </row>
    <row r="4767" spans="1:9" x14ac:dyDescent="0.25">
      <c r="A4767" s="69"/>
      <c r="B4767" s="45"/>
      <c r="C4767" s="45"/>
      <c r="D4767" s="45"/>
      <c r="E4767" s="45"/>
      <c r="F4767" s="45"/>
      <c r="G4767" s="45"/>
      <c r="H4767" s="45"/>
      <c r="I4767" s="45"/>
    </row>
    <row r="4768" spans="1:9" x14ac:dyDescent="0.25">
      <c r="A4768" s="69"/>
      <c r="B4768" s="45"/>
      <c r="C4768" s="45"/>
      <c r="D4768" s="45"/>
      <c r="E4768" s="45"/>
      <c r="F4768" s="45"/>
      <c r="G4768" s="45"/>
      <c r="H4768" s="45"/>
      <c r="I4768" s="45"/>
    </row>
    <row r="4769" spans="1:9" x14ac:dyDescent="0.25">
      <c r="A4769" s="69"/>
      <c r="B4769" s="45"/>
      <c r="C4769" s="45"/>
      <c r="D4769" s="45"/>
      <c r="E4769" s="45"/>
      <c r="F4769" s="45"/>
      <c r="G4769" s="45"/>
      <c r="H4769" s="45"/>
      <c r="I4769" s="45"/>
    </row>
    <row r="4770" spans="1:9" x14ac:dyDescent="0.25">
      <c r="A4770" s="69"/>
      <c r="B4770" s="45"/>
      <c r="C4770" s="45"/>
      <c r="D4770" s="45"/>
      <c r="E4770" s="45"/>
      <c r="F4770" s="45"/>
      <c r="G4770" s="45"/>
      <c r="H4770" s="45"/>
      <c r="I4770" s="45"/>
    </row>
    <row r="4771" spans="1:9" x14ac:dyDescent="0.25">
      <c r="A4771" s="69"/>
      <c r="B4771" s="45"/>
      <c r="C4771" s="45"/>
      <c r="D4771" s="45"/>
      <c r="E4771" s="45"/>
      <c r="F4771" s="45"/>
      <c r="G4771" s="45"/>
      <c r="H4771" s="45"/>
      <c r="I4771" s="45"/>
    </row>
    <row r="4772" spans="1:9" x14ac:dyDescent="0.25">
      <c r="A4772" s="69"/>
      <c r="B4772" s="45"/>
      <c r="C4772" s="45"/>
      <c r="D4772" s="45"/>
      <c r="E4772" s="45"/>
      <c r="F4772" s="45"/>
      <c r="G4772" s="45"/>
      <c r="H4772" s="45"/>
      <c r="I4772" s="45"/>
    </row>
    <row r="4773" spans="1:9" x14ac:dyDescent="0.25">
      <c r="A4773" s="69"/>
      <c r="B4773" s="45"/>
      <c r="C4773" s="45"/>
      <c r="D4773" s="45"/>
      <c r="E4773" s="45"/>
      <c r="F4773" s="45"/>
      <c r="G4773" s="45"/>
      <c r="H4773" s="45"/>
      <c r="I4773" s="45"/>
    </row>
    <row r="4774" spans="1:9" x14ac:dyDescent="0.25">
      <c r="A4774" s="69"/>
      <c r="B4774" s="45"/>
      <c r="C4774" s="45"/>
      <c r="D4774" s="45"/>
      <c r="E4774" s="45"/>
      <c r="F4774" s="45"/>
      <c r="G4774" s="45"/>
      <c r="H4774" s="45"/>
      <c r="I4774" s="45"/>
    </row>
    <row r="4775" spans="1:9" x14ac:dyDescent="0.25">
      <c r="A4775" s="69"/>
      <c r="B4775" s="45"/>
      <c r="C4775" s="45"/>
      <c r="D4775" s="45"/>
      <c r="E4775" s="45"/>
      <c r="F4775" s="45"/>
      <c r="G4775" s="45"/>
      <c r="H4775" s="45"/>
      <c r="I4775" s="45"/>
    </row>
    <row r="4776" spans="1:9" x14ac:dyDescent="0.25">
      <c r="A4776" s="69"/>
      <c r="B4776" s="45"/>
      <c r="C4776" s="45"/>
      <c r="D4776" s="45"/>
      <c r="E4776" s="45"/>
      <c r="F4776" s="45"/>
      <c r="G4776" s="45"/>
      <c r="H4776" s="45"/>
      <c r="I4776" s="45"/>
    </row>
    <row r="4777" spans="1:9" x14ac:dyDescent="0.25">
      <c r="A4777" s="69"/>
      <c r="B4777" s="45"/>
      <c r="C4777" s="45"/>
      <c r="D4777" s="45"/>
      <c r="E4777" s="45"/>
      <c r="F4777" s="45"/>
      <c r="G4777" s="45"/>
      <c r="H4777" s="45"/>
      <c r="I4777" s="45"/>
    </row>
    <row r="4778" spans="1:9" x14ac:dyDescent="0.25">
      <c r="A4778" s="69"/>
      <c r="B4778" s="45"/>
      <c r="C4778" s="45"/>
      <c r="D4778" s="45"/>
      <c r="E4778" s="45"/>
      <c r="F4778" s="45"/>
      <c r="G4778" s="45"/>
      <c r="H4778" s="45"/>
      <c r="I4778" s="45"/>
    </row>
    <row r="4779" spans="1:9" x14ac:dyDescent="0.25">
      <c r="A4779" s="69"/>
      <c r="B4779" s="45"/>
      <c r="C4779" s="45"/>
      <c r="D4779" s="45"/>
      <c r="E4779" s="45"/>
      <c r="F4779" s="45"/>
      <c r="G4779" s="45"/>
      <c r="H4779" s="45"/>
      <c r="I4779" s="45"/>
    </row>
    <row r="4780" spans="1:9" x14ac:dyDescent="0.25">
      <c r="A4780" s="70"/>
      <c r="B4780" s="45"/>
      <c r="C4780" s="45"/>
      <c r="D4780" s="45"/>
      <c r="E4780" s="45"/>
      <c r="F4780" s="45"/>
      <c r="G4780" s="45"/>
      <c r="H4780" s="45"/>
      <c r="I4780" s="45"/>
    </row>
    <row r="4781" spans="1:9" x14ac:dyDescent="0.25">
      <c r="A4781" s="69"/>
      <c r="B4781" s="45"/>
      <c r="C4781" s="45"/>
      <c r="D4781" s="45"/>
      <c r="E4781" s="45"/>
      <c r="F4781" s="45"/>
      <c r="G4781" s="45"/>
      <c r="H4781" s="45"/>
      <c r="I4781" s="45"/>
    </row>
    <row r="4782" spans="1:9" x14ac:dyDescent="0.25">
      <c r="A4782" s="69"/>
      <c r="B4782" s="45"/>
      <c r="C4782" s="45"/>
      <c r="D4782" s="45"/>
      <c r="E4782" s="45"/>
      <c r="F4782" s="45"/>
      <c r="G4782" s="45"/>
      <c r="H4782" s="45"/>
      <c r="I4782" s="45"/>
    </row>
    <row r="4783" spans="1:9" x14ac:dyDescent="0.25">
      <c r="A4783" s="69"/>
      <c r="B4783" s="45"/>
      <c r="C4783" s="45"/>
      <c r="D4783" s="45"/>
      <c r="E4783" s="45"/>
      <c r="F4783" s="45"/>
      <c r="G4783" s="45"/>
      <c r="H4783" s="45"/>
      <c r="I4783" s="45"/>
    </row>
    <row r="4784" spans="1:9" x14ac:dyDescent="0.25">
      <c r="A4784" s="69"/>
      <c r="B4784" s="45"/>
      <c r="C4784" s="45"/>
      <c r="D4784" s="45"/>
      <c r="E4784" s="45"/>
      <c r="F4784" s="45"/>
      <c r="G4784" s="45"/>
      <c r="H4784" s="45"/>
      <c r="I4784" s="45"/>
    </row>
    <row r="4785" spans="1:9" x14ac:dyDescent="0.25">
      <c r="A4785" s="69"/>
      <c r="B4785" s="45"/>
      <c r="C4785" s="45"/>
      <c r="D4785" s="45"/>
      <c r="E4785" s="45"/>
      <c r="F4785" s="45"/>
      <c r="G4785" s="45"/>
      <c r="H4785" s="45"/>
      <c r="I4785" s="45"/>
    </row>
    <row r="4786" spans="1:9" x14ac:dyDescent="0.25">
      <c r="A4786" s="69"/>
      <c r="B4786" s="45"/>
      <c r="C4786" s="45"/>
      <c r="D4786" s="45"/>
      <c r="E4786" s="45"/>
      <c r="F4786" s="45"/>
      <c r="G4786" s="45"/>
      <c r="H4786" s="45"/>
      <c r="I4786" s="45"/>
    </row>
    <row r="4787" spans="1:9" x14ac:dyDescent="0.25">
      <c r="A4787" s="69"/>
      <c r="B4787" s="45"/>
      <c r="C4787" s="45"/>
      <c r="D4787" s="45"/>
      <c r="E4787" s="45"/>
      <c r="F4787" s="45"/>
      <c r="G4787" s="45"/>
      <c r="H4787" s="45"/>
      <c r="I4787" s="45"/>
    </row>
    <row r="4788" spans="1:9" x14ac:dyDescent="0.25">
      <c r="A4788" s="69"/>
      <c r="B4788" s="45"/>
      <c r="C4788" s="45"/>
      <c r="D4788" s="45"/>
      <c r="E4788" s="45"/>
      <c r="F4788" s="45"/>
      <c r="G4788" s="45"/>
      <c r="H4788" s="45"/>
      <c r="I4788" s="45"/>
    </row>
    <row r="4789" spans="1:9" x14ac:dyDescent="0.25">
      <c r="A4789" s="69"/>
      <c r="B4789" s="45"/>
      <c r="C4789" s="45"/>
      <c r="D4789" s="45"/>
      <c r="E4789" s="45"/>
      <c r="F4789" s="45"/>
      <c r="G4789" s="45"/>
      <c r="H4789" s="45"/>
      <c r="I4789" s="45"/>
    </row>
    <row r="4790" spans="1:9" x14ac:dyDescent="0.25">
      <c r="A4790" s="69"/>
      <c r="B4790" s="45"/>
      <c r="C4790" s="45"/>
      <c r="D4790" s="45"/>
      <c r="E4790" s="45"/>
      <c r="F4790" s="45"/>
      <c r="G4790" s="45"/>
      <c r="H4790" s="45"/>
      <c r="I4790" s="45"/>
    </row>
    <row r="4791" spans="1:9" x14ac:dyDescent="0.25">
      <c r="A4791" s="69"/>
      <c r="B4791" s="45"/>
      <c r="C4791" s="45"/>
      <c r="D4791" s="45"/>
      <c r="E4791" s="45"/>
      <c r="F4791" s="45"/>
      <c r="G4791" s="45"/>
      <c r="H4791" s="45"/>
      <c r="I4791" s="45"/>
    </row>
    <row r="4792" spans="1:9" x14ac:dyDescent="0.25">
      <c r="A4792" s="69"/>
      <c r="B4792" s="45"/>
      <c r="C4792" s="45"/>
      <c r="D4792" s="45"/>
      <c r="E4792" s="45"/>
      <c r="F4792" s="45"/>
      <c r="G4792" s="45"/>
      <c r="H4792" s="45"/>
      <c r="I4792" s="45"/>
    </row>
    <row r="4793" spans="1:9" x14ac:dyDescent="0.25">
      <c r="A4793" s="69"/>
      <c r="B4793" s="45"/>
      <c r="C4793" s="45"/>
      <c r="D4793" s="45"/>
      <c r="E4793" s="45"/>
      <c r="F4793" s="45"/>
      <c r="G4793" s="45"/>
      <c r="H4793" s="45"/>
      <c r="I4793" s="45"/>
    </row>
    <row r="4794" spans="1:9" x14ac:dyDescent="0.25">
      <c r="A4794" s="69"/>
      <c r="B4794" s="45"/>
      <c r="C4794" s="45"/>
      <c r="D4794" s="45"/>
      <c r="E4794" s="45"/>
      <c r="F4794" s="45"/>
      <c r="G4794" s="45"/>
      <c r="H4794" s="45"/>
      <c r="I4794" s="45"/>
    </row>
    <row r="4795" spans="1:9" x14ac:dyDescent="0.25">
      <c r="A4795" s="69"/>
      <c r="B4795" s="45"/>
      <c r="C4795" s="45"/>
      <c r="D4795" s="45"/>
      <c r="E4795" s="45"/>
      <c r="F4795" s="45"/>
      <c r="G4795" s="45"/>
      <c r="H4795" s="45"/>
      <c r="I4795" s="45"/>
    </row>
    <row r="4796" spans="1:9" x14ac:dyDescent="0.25">
      <c r="A4796" s="69"/>
      <c r="B4796" s="45"/>
      <c r="C4796" s="45"/>
      <c r="D4796" s="45"/>
      <c r="E4796" s="45"/>
      <c r="F4796" s="45"/>
      <c r="G4796" s="45"/>
      <c r="H4796" s="45"/>
      <c r="I4796" s="45"/>
    </row>
    <row r="4797" spans="1:9" x14ac:dyDescent="0.25">
      <c r="A4797" s="69"/>
      <c r="B4797" s="45"/>
      <c r="C4797" s="45"/>
      <c r="D4797" s="45"/>
      <c r="E4797" s="45"/>
      <c r="F4797" s="45"/>
      <c r="G4797" s="45"/>
      <c r="H4797" s="45"/>
      <c r="I4797" s="45"/>
    </row>
    <row r="4798" spans="1:9" x14ac:dyDescent="0.25">
      <c r="A4798" s="70"/>
      <c r="B4798" s="45"/>
      <c r="C4798" s="45"/>
      <c r="D4798" s="45"/>
      <c r="E4798" s="45"/>
      <c r="F4798" s="45"/>
      <c r="G4798" s="45"/>
      <c r="H4798" s="45"/>
      <c r="I4798" s="45"/>
    </row>
    <row r="4799" spans="1:9" x14ac:dyDescent="0.25">
      <c r="A4799" s="69"/>
      <c r="B4799" s="45"/>
      <c r="C4799" s="45"/>
      <c r="D4799" s="45"/>
      <c r="E4799" s="45"/>
      <c r="F4799" s="45"/>
      <c r="G4799" s="45"/>
      <c r="H4799" s="45"/>
      <c r="I4799" s="45"/>
    </row>
    <row r="4800" spans="1:9" x14ac:dyDescent="0.25">
      <c r="A4800" s="69"/>
      <c r="B4800" s="45"/>
      <c r="C4800" s="45"/>
      <c r="D4800" s="45"/>
      <c r="E4800" s="45"/>
      <c r="F4800" s="45"/>
      <c r="G4800" s="45"/>
      <c r="H4800" s="45"/>
      <c r="I4800" s="45"/>
    </row>
    <row r="4801" spans="1:9" x14ac:dyDescent="0.25">
      <c r="A4801" s="69"/>
      <c r="B4801" s="45"/>
      <c r="C4801" s="45"/>
      <c r="D4801" s="45"/>
      <c r="E4801" s="45"/>
      <c r="F4801" s="45"/>
      <c r="G4801" s="45"/>
      <c r="H4801" s="45"/>
      <c r="I4801" s="45"/>
    </row>
    <row r="4802" spans="1:9" x14ac:dyDescent="0.25">
      <c r="A4802" s="69"/>
      <c r="B4802" s="45"/>
      <c r="C4802" s="45"/>
      <c r="D4802" s="45"/>
      <c r="E4802" s="45"/>
      <c r="F4802" s="45"/>
      <c r="G4802" s="45"/>
      <c r="H4802" s="45"/>
      <c r="I4802" s="45"/>
    </row>
    <row r="4803" spans="1:9" x14ac:dyDescent="0.25">
      <c r="A4803" s="69"/>
      <c r="B4803" s="45"/>
      <c r="C4803" s="45"/>
      <c r="D4803" s="45"/>
      <c r="E4803" s="45"/>
      <c r="F4803" s="45"/>
      <c r="G4803" s="45"/>
      <c r="H4803" s="45"/>
      <c r="I4803" s="45"/>
    </row>
    <row r="4804" spans="1:9" x14ac:dyDescent="0.25">
      <c r="A4804" s="69"/>
      <c r="B4804" s="45"/>
      <c r="C4804" s="45"/>
      <c r="D4804" s="45"/>
      <c r="E4804" s="45"/>
      <c r="F4804" s="45"/>
      <c r="G4804" s="45"/>
      <c r="H4804" s="45"/>
      <c r="I4804" s="45"/>
    </row>
    <row r="4805" spans="1:9" x14ac:dyDescent="0.25">
      <c r="A4805" s="69"/>
      <c r="B4805" s="45"/>
      <c r="C4805" s="45"/>
      <c r="D4805" s="45"/>
      <c r="E4805" s="45"/>
      <c r="F4805" s="45"/>
      <c r="G4805" s="45"/>
      <c r="H4805" s="45"/>
      <c r="I4805" s="45"/>
    </row>
    <row r="4806" spans="1:9" x14ac:dyDescent="0.25">
      <c r="A4806" s="69"/>
      <c r="B4806" s="45"/>
      <c r="C4806" s="45"/>
      <c r="D4806" s="45"/>
      <c r="E4806" s="45"/>
      <c r="F4806" s="45"/>
      <c r="G4806" s="45"/>
      <c r="H4806" s="45"/>
      <c r="I4806" s="45"/>
    </row>
    <row r="4807" spans="1:9" x14ac:dyDescent="0.25">
      <c r="A4807" s="69"/>
      <c r="B4807" s="45"/>
      <c r="C4807" s="45"/>
      <c r="D4807" s="45"/>
      <c r="E4807" s="45"/>
      <c r="F4807" s="45"/>
      <c r="G4807" s="45"/>
      <c r="H4807" s="45"/>
      <c r="I4807" s="45"/>
    </row>
    <row r="4808" spans="1:9" x14ac:dyDescent="0.25">
      <c r="A4808" s="69"/>
      <c r="B4808" s="45"/>
      <c r="C4808" s="45"/>
      <c r="D4808" s="45"/>
      <c r="E4808" s="45"/>
      <c r="F4808" s="45"/>
      <c r="G4808" s="45"/>
      <c r="H4808" s="45"/>
      <c r="I4808" s="45"/>
    </row>
    <row r="4809" spans="1:9" x14ac:dyDescent="0.25">
      <c r="A4809" s="69"/>
      <c r="B4809" s="45"/>
      <c r="C4809" s="45"/>
      <c r="D4809" s="45"/>
      <c r="E4809" s="45"/>
      <c r="F4809" s="45"/>
      <c r="G4809" s="45"/>
      <c r="H4809" s="45"/>
      <c r="I4809" s="45"/>
    </row>
    <row r="4810" spans="1:9" x14ac:dyDescent="0.25">
      <c r="A4810" s="69"/>
      <c r="B4810" s="45"/>
      <c r="C4810" s="45"/>
      <c r="D4810" s="45"/>
      <c r="E4810" s="45"/>
      <c r="F4810" s="45"/>
      <c r="G4810" s="45"/>
      <c r="H4810" s="45"/>
      <c r="I4810" s="45"/>
    </row>
    <row r="4811" spans="1:9" x14ac:dyDescent="0.25">
      <c r="A4811" s="69"/>
      <c r="B4811" s="45"/>
      <c r="C4811" s="45"/>
      <c r="D4811" s="45"/>
      <c r="E4811" s="45"/>
      <c r="F4811" s="45"/>
      <c r="G4811" s="45"/>
      <c r="H4811" s="45"/>
      <c r="I4811" s="45"/>
    </row>
    <row r="4812" spans="1:9" x14ac:dyDescent="0.25">
      <c r="A4812" s="69"/>
      <c r="B4812" s="45"/>
      <c r="C4812" s="45"/>
      <c r="D4812" s="45"/>
      <c r="E4812" s="45"/>
      <c r="F4812" s="45"/>
      <c r="G4812" s="45"/>
      <c r="H4812" s="45"/>
      <c r="I4812" s="45"/>
    </row>
    <row r="4813" spans="1:9" x14ac:dyDescent="0.25">
      <c r="A4813" s="69"/>
      <c r="B4813" s="45"/>
      <c r="C4813" s="45"/>
      <c r="D4813" s="45"/>
      <c r="E4813" s="45"/>
      <c r="F4813" s="45"/>
      <c r="G4813" s="45"/>
      <c r="H4813" s="45"/>
      <c r="I4813" s="45"/>
    </row>
    <row r="4814" spans="1:9" x14ac:dyDescent="0.25">
      <c r="A4814" s="69"/>
      <c r="B4814" s="45"/>
      <c r="C4814" s="45"/>
      <c r="D4814" s="45"/>
      <c r="E4814" s="45"/>
      <c r="F4814" s="45"/>
      <c r="G4814" s="45"/>
      <c r="H4814" s="45"/>
      <c r="I4814" s="45"/>
    </row>
    <row r="4815" spans="1:9" x14ac:dyDescent="0.25">
      <c r="A4815" s="69"/>
      <c r="B4815" s="45"/>
      <c r="C4815" s="45"/>
      <c r="D4815" s="45"/>
      <c r="E4815" s="45"/>
      <c r="F4815" s="45"/>
      <c r="G4815" s="45"/>
      <c r="H4815" s="45"/>
      <c r="I4815" s="45"/>
    </row>
    <row r="4816" spans="1:9" x14ac:dyDescent="0.25">
      <c r="A4816" s="70"/>
      <c r="B4816" s="45"/>
      <c r="C4816" s="45"/>
      <c r="D4816" s="45"/>
      <c r="E4816" s="45"/>
      <c r="F4816" s="45"/>
      <c r="G4816" s="45"/>
      <c r="H4816" s="45"/>
      <c r="I4816" s="45"/>
    </row>
    <row r="4817" spans="1:9" x14ac:dyDescent="0.25">
      <c r="A4817" s="69"/>
      <c r="B4817" s="45"/>
      <c r="C4817" s="45"/>
      <c r="D4817" s="45"/>
      <c r="E4817" s="45"/>
      <c r="F4817" s="45"/>
      <c r="G4817" s="45"/>
      <c r="H4817" s="45"/>
      <c r="I4817" s="45"/>
    </row>
    <row r="4818" spans="1:9" x14ac:dyDescent="0.25">
      <c r="A4818" s="69"/>
      <c r="B4818" s="45"/>
      <c r="C4818" s="45"/>
      <c r="D4818" s="45"/>
      <c r="E4818" s="45"/>
      <c r="F4818" s="45"/>
      <c r="G4818" s="45"/>
      <c r="H4818" s="45"/>
      <c r="I4818" s="45"/>
    </row>
    <row r="4819" spans="1:9" x14ac:dyDescent="0.25">
      <c r="A4819" s="69"/>
      <c r="B4819" s="45"/>
      <c r="C4819" s="45"/>
      <c r="D4819" s="45"/>
      <c r="E4819" s="45"/>
      <c r="F4819" s="45"/>
      <c r="G4819" s="45"/>
      <c r="H4819" s="45"/>
      <c r="I4819" s="45"/>
    </row>
    <row r="4820" spans="1:9" x14ac:dyDescent="0.25">
      <c r="A4820" s="69"/>
      <c r="B4820" s="45"/>
      <c r="C4820" s="45"/>
      <c r="D4820" s="45"/>
      <c r="E4820" s="45"/>
      <c r="F4820" s="45"/>
      <c r="G4820" s="45"/>
      <c r="H4820" s="45"/>
      <c r="I4820" s="45"/>
    </row>
    <row r="4821" spans="1:9" x14ac:dyDescent="0.25">
      <c r="A4821" s="69"/>
      <c r="B4821" s="45"/>
      <c r="C4821" s="45"/>
      <c r="D4821" s="45"/>
      <c r="E4821" s="45"/>
      <c r="F4821" s="45"/>
      <c r="G4821" s="45"/>
      <c r="H4821" s="45"/>
      <c r="I4821" s="45"/>
    </row>
    <row r="4822" spans="1:9" x14ac:dyDescent="0.25">
      <c r="A4822" s="69"/>
      <c r="B4822" s="45"/>
      <c r="C4822" s="45"/>
      <c r="D4822" s="45"/>
      <c r="E4822" s="45"/>
      <c r="F4822" s="45"/>
      <c r="G4822" s="45"/>
      <c r="H4822" s="45"/>
      <c r="I4822" s="45"/>
    </row>
    <row r="4823" spans="1:9" x14ac:dyDescent="0.25">
      <c r="A4823" s="69"/>
      <c r="B4823" s="45"/>
      <c r="C4823" s="45"/>
      <c r="D4823" s="45"/>
      <c r="E4823" s="45"/>
      <c r="F4823" s="45"/>
      <c r="G4823" s="45"/>
      <c r="H4823" s="45"/>
      <c r="I4823" s="45"/>
    </row>
    <row r="4824" spans="1:9" x14ac:dyDescent="0.25">
      <c r="A4824" s="69"/>
      <c r="B4824" s="45"/>
      <c r="C4824" s="45"/>
      <c r="D4824" s="45"/>
      <c r="E4824" s="45"/>
      <c r="F4824" s="45"/>
      <c r="G4824" s="45"/>
      <c r="H4824" s="45"/>
      <c r="I4824" s="45"/>
    </row>
    <row r="4825" spans="1:9" x14ac:dyDescent="0.25">
      <c r="A4825" s="69"/>
      <c r="B4825" s="45"/>
      <c r="C4825" s="45"/>
      <c r="D4825" s="45"/>
      <c r="E4825" s="45"/>
      <c r="F4825" s="45"/>
      <c r="G4825" s="45"/>
      <c r="H4825" s="45"/>
      <c r="I4825" s="45"/>
    </row>
    <row r="4826" spans="1:9" x14ac:dyDescent="0.25">
      <c r="A4826" s="69"/>
      <c r="B4826" s="45"/>
      <c r="C4826" s="45"/>
      <c r="D4826" s="45"/>
      <c r="E4826" s="45"/>
      <c r="F4826" s="45"/>
      <c r="G4826" s="45"/>
      <c r="H4826" s="45"/>
      <c r="I4826" s="45"/>
    </row>
    <row r="4827" spans="1:9" x14ac:dyDescent="0.25">
      <c r="A4827" s="69"/>
      <c r="B4827" s="45"/>
      <c r="C4827" s="45"/>
      <c r="D4827" s="45"/>
      <c r="E4827" s="45"/>
      <c r="F4827" s="45"/>
      <c r="G4827" s="45"/>
      <c r="H4827" s="45"/>
      <c r="I4827" s="45"/>
    </row>
    <row r="4828" spans="1:9" x14ac:dyDescent="0.25">
      <c r="A4828" s="69"/>
      <c r="B4828" s="45"/>
      <c r="C4828" s="45"/>
      <c r="D4828" s="45"/>
      <c r="E4828" s="45"/>
      <c r="F4828" s="45"/>
      <c r="G4828" s="45"/>
      <c r="H4828" s="45"/>
      <c r="I4828" s="45"/>
    </row>
    <row r="4829" spans="1:9" x14ac:dyDescent="0.25">
      <c r="A4829" s="69"/>
      <c r="B4829" s="45"/>
      <c r="C4829" s="45"/>
      <c r="D4829" s="45"/>
      <c r="E4829" s="45"/>
      <c r="F4829" s="45"/>
      <c r="G4829" s="45"/>
      <c r="H4829" s="45"/>
      <c r="I4829" s="45"/>
    </row>
    <row r="4830" spans="1:9" x14ac:dyDescent="0.25">
      <c r="A4830" s="69"/>
      <c r="B4830" s="45"/>
      <c r="C4830" s="45"/>
      <c r="D4830" s="45"/>
      <c r="E4830" s="45"/>
      <c r="F4830" s="45"/>
      <c r="G4830" s="45"/>
      <c r="H4830" s="45"/>
      <c r="I4830" s="45"/>
    </row>
    <row r="4831" spans="1:9" x14ac:dyDescent="0.25">
      <c r="A4831" s="69"/>
      <c r="B4831" s="45"/>
      <c r="C4831" s="45"/>
      <c r="D4831" s="45"/>
      <c r="E4831" s="45"/>
      <c r="F4831" s="45"/>
      <c r="G4831" s="45"/>
      <c r="H4831" s="45"/>
      <c r="I4831" s="45"/>
    </row>
    <row r="4832" spans="1:9" x14ac:dyDescent="0.25">
      <c r="A4832" s="69"/>
      <c r="B4832" s="45"/>
      <c r="C4832" s="45"/>
      <c r="D4832" s="45"/>
      <c r="E4832" s="45"/>
      <c r="F4832" s="45"/>
      <c r="G4832" s="45"/>
      <c r="H4832" s="45"/>
      <c r="I4832" s="45"/>
    </row>
    <row r="4833" spans="1:9" x14ac:dyDescent="0.25">
      <c r="A4833" s="69"/>
      <c r="B4833" s="45"/>
      <c r="C4833" s="45"/>
      <c r="D4833" s="45"/>
      <c r="E4833" s="45"/>
      <c r="F4833" s="45"/>
      <c r="G4833" s="45"/>
      <c r="H4833" s="45"/>
      <c r="I4833" s="45"/>
    </row>
    <row r="4834" spans="1:9" x14ac:dyDescent="0.25">
      <c r="A4834" s="70"/>
      <c r="B4834" s="45"/>
      <c r="C4834" s="45"/>
      <c r="D4834" s="45"/>
      <c r="E4834" s="45"/>
      <c r="F4834" s="45"/>
      <c r="G4834" s="45"/>
      <c r="H4834" s="45"/>
      <c r="I4834" s="45"/>
    </row>
    <row r="4835" spans="1:9" x14ac:dyDescent="0.25">
      <c r="A4835" s="69"/>
      <c r="B4835" s="45"/>
      <c r="C4835" s="45"/>
      <c r="D4835" s="45"/>
      <c r="E4835" s="45"/>
      <c r="F4835" s="45"/>
      <c r="G4835" s="45"/>
      <c r="H4835" s="45"/>
      <c r="I4835" s="45"/>
    </row>
    <row r="4836" spans="1:9" x14ac:dyDescent="0.25">
      <c r="A4836" s="69"/>
      <c r="B4836" s="45"/>
      <c r="C4836" s="45"/>
      <c r="D4836" s="45"/>
      <c r="E4836" s="45"/>
      <c r="F4836" s="45"/>
      <c r="G4836" s="45"/>
      <c r="H4836" s="45"/>
      <c r="I4836" s="45"/>
    </row>
    <row r="4837" spans="1:9" x14ac:dyDescent="0.25">
      <c r="A4837" s="69"/>
      <c r="B4837" s="45"/>
      <c r="C4837" s="45"/>
      <c r="D4837" s="45"/>
      <c r="E4837" s="45"/>
      <c r="F4837" s="45"/>
      <c r="G4837" s="45"/>
      <c r="H4837" s="45"/>
      <c r="I4837" s="45"/>
    </row>
    <row r="4838" spans="1:9" x14ac:dyDescent="0.25">
      <c r="A4838" s="69"/>
      <c r="B4838" s="45"/>
      <c r="C4838" s="45"/>
      <c r="D4838" s="45"/>
      <c r="E4838" s="45"/>
      <c r="F4838" s="45"/>
      <c r="G4838" s="45"/>
      <c r="H4838" s="45"/>
      <c r="I4838" s="45"/>
    </row>
    <row r="4839" spans="1:9" x14ac:dyDescent="0.25">
      <c r="A4839" s="69"/>
      <c r="B4839" s="45"/>
      <c r="C4839" s="45"/>
      <c r="D4839" s="45"/>
      <c r="E4839" s="45"/>
      <c r="F4839" s="45"/>
      <c r="G4839" s="45"/>
      <c r="H4839" s="45"/>
      <c r="I4839" s="45"/>
    </row>
    <row r="4840" spans="1:9" x14ac:dyDescent="0.25">
      <c r="A4840" s="69"/>
      <c r="B4840" s="45"/>
      <c r="C4840" s="45"/>
      <c r="D4840" s="45"/>
      <c r="E4840" s="45"/>
      <c r="F4840" s="45"/>
      <c r="G4840" s="45"/>
      <c r="H4840" s="45"/>
      <c r="I4840" s="45"/>
    </row>
    <row r="4841" spans="1:9" x14ac:dyDescent="0.25">
      <c r="A4841" s="69"/>
      <c r="B4841" s="45"/>
      <c r="C4841" s="45"/>
      <c r="D4841" s="45"/>
      <c r="E4841" s="45"/>
      <c r="F4841" s="45"/>
      <c r="G4841" s="45"/>
      <c r="H4841" s="45"/>
      <c r="I4841" s="45"/>
    </row>
    <row r="4842" spans="1:9" x14ac:dyDescent="0.25">
      <c r="A4842" s="69"/>
      <c r="B4842" s="45"/>
      <c r="C4842" s="45"/>
      <c r="D4842" s="45"/>
      <c r="E4842" s="45"/>
      <c r="F4842" s="45"/>
      <c r="G4842" s="45"/>
      <c r="H4842" s="45"/>
      <c r="I4842" s="45"/>
    </row>
    <row r="4843" spans="1:9" x14ac:dyDescent="0.25">
      <c r="A4843" s="69"/>
      <c r="B4843" s="45"/>
      <c r="C4843" s="45"/>
      <c r="D4843" s="45"/>
      <c r="E4843" s="45"/>
      <c r="F4843" s="45"/>
      <c r="G4843" s="45"/>
      <c r="H4843" s="45"/>
      <c r="I4843" s="45"/>
    </row>
    <row r="4844" spans="1:9" x14ac:dyDescent="0.25">
      <c r="A4844" s="69"/>
      <c r="B4844" s="45"/>
      <c r="C4844" s="45"/>
      <c r="D4844" s="45"/>
      <c r="E4844" s="45"/>
      <c r="F4844" s="45"/>
      <c r="G4844" s="45"/>
      <c r="H4844" s="45"/>
      <c r="I4844" s="45"/>
    </row>
    <row r="4845" spans="1:9" x14ac:dyDescent="0.25">
      <c r="A4845" s="69"/>
      <c r="B4845" s="45"/>
      <c r="C4845" s="45"/>
      <c r="D4845" s="45"/>
      <c r="E4845" s="45"/>
      <c r="F4845" s="45"/>
      <c r="G4845" s="45"/>
      <c r="H4845" s="45"/>
      <c r="I4845" s="45"/>
    </row>
    <row r="4846" spans="1:9" x14ac:dyDescent="0.25">
      <c r="A4846" s="69"/>
      <c r="B4846" s="45"/>
      <c r="C4846" s="45"/>
      <c r="D4846" s="45"/>
      <c r="E4846" s="45"/>
      <c r="F4846" s="45"/>
      <c r="G4846" s="45"/>
      <c r="H4846" s="45"/>
      <c r="I4846" s="45"/>
    </row>
    <row r="4847" spans="1:9" x14ac:dyDescent="0.25">
      <c r="A4847" s="69"/>
      <c r="B4847" s="45"/>
      <c r="C4847" s="45"/>
      <c r="D4847" s="45"/>
      <c r="E4847" s="45"/>
      <c r="F4847" s="45"/>
      <c r="G4847" s="45"/>
      <c r="H4847" s="45"/>
      <c r="I4847" s="45"/>
    </row>
    <row r="4848" spans="1:9" x14ac:dyDescent="0.25">
      <c r="A4848" s="69"/>
      <c r="B4848" s="45"/>
      <c r="C4848" s="45"/>
      <c r="D4848" s="45"/>
      <c r="E4848" s="45"/>
      <c r="F4848" s="45"/>
      <c r="G4848" s="45"/>
      <c r="H4848" s="45"/>
      <c r="I4848" s="45"/>
    </row>
    <row r="4849" spans="1:9" x14ac:dyDescent="0.25">
      <c r="A4849" s="69"/>
      <c r="B4849" s="45"/>
      <c r="C4849" s="45"/>
      <c r="D4849" s="45"/>
      <c r="E4849" s="45"/>
      <c r="F4849" s="45"/>
      <c r="G4849" s="45"/>
      <c r="H4849" s="45"/>
      <c r="I4849" s="45"/>
    </row>
    <row r="4850" spans="1:9" x14ac:dyDescent="0.25">
      <c r="A4850" s="69"/>
      <c r="B4850" s="45"/>
      <c r="C4850" s="45"/>
      <c r="D4850" s="45"/>
      <c r="E4850" s="45"/>
      <c r="F4850" s="45"/>
      <c r="G4850" s="45"/>
      <c r="H4850" s="45"/>
      <c r="I4850" s="45"/>
    </row>
    <row r="4851" spans="1:9" x14ac:dyDescent="0.25">
      <c r="A4851" s="69"/>
      <c r="B4851" s="45"/>
      <c r="C4851" s="45"/>
      <c r="D4851" s="45"/>
      <c r="E4851" s="45"/>
      <c r="F4851" s="45"/>
      <c r="G4851" s="45"/>
      <c r="H4851" s="45"/>
      <c r="I4851" s="45"/>
    </row>
    <row r="4852" spans="1:9" x14ac:dyDescent="0.25">
      <c r="A4852" s="70"/>
      <c r="B4852" s="45"/>
      <c r="C4852" s="45"/>
      <c r="D4852" s="45"/>
      <c r="E4852" s="45"/>
      <c r="F4852" s="45"/>
      <c r="G4852" s="45"/>
      <c r="H4852" s="45"/>
      <c r="I4852" s="45"/>
    </row>
    <row r="4853" spans="1:9" x14ac:dyDescent="0.25">
      <c r="A4853" s="69"/>
      <c r="B4853" s="45"/>
      <c r="C4853" s="45"/>
      <c r="D4853" s="45"/>
      <c r="E4853" s="45"/>
      <c r="F4853" s="45"/>
      <c r="G4853" s="45"/>
      <c r="H4853" s="45"/>
      <c r="I4853" s="45"/>
    </row>
    <row r="4854" spans="1:9" x14ac:dyDescent="0.25">
      <c r="A4854" s="69"/>
      <c r="B4854" s="45"/>
      <c r="C4854" s="45"/>
      <c r="D4854" s="45"/>
      <c r="E4854" s="45"/>
      <c r="F4854" s="45"/>
      <c r="G4854" s="45"/>
      <c r="H4854" s="45"/>
      <c r="I4854" s="45"/>
    </row>
    <row r="4855" spans="1:9" x14ac:dyDescent="0.25">
      <c r="A4855" s="69"/>
      <c r="B4855" s="45"/>
      <c r="C4855" s="45"/>
      <c r="D4855" s="45"/>
      <c r="E4855" s="45"/>
      <c r="F4855" s="45"/>
      <c r="G4855" s="45"/>
      <c r="H4855" s="45"/>
      <c r="I4855" s="45"/>
    </row>
    <row r="4856" spans="1:9" x14ac:dyDescent="0.25">
      <c r="A4856" s="69"/>
      <c r="B4856" s="45"/>
      <c r="C4856" s="45"/>
      <c r="D4856" s="45"/>
      <c r="E4856" s="45"/>
      <c r="F4856" s="45"/>
      <c r="G4856" s="45"/>
      <c r="H4856" s="45"/>
      <c r="I4856" s="45"/>
    </row>
    <row r="4857" spans="1:9" x14ac:dyDescent="0.25">
      <c r="A4857" s="69"/>
      <c r="B4857" s="45"/>
      <c r="C4857" s="45"/>
      <c r="D4857" s="45"/>
      <c r="E4857" s="45"/>
      <c r="F4857" s="45"/>
      <c r="G4857" s="45"/>
      <c r="H4857" s="45"/>
      <c r="I4857" s="45"/>
    </row>
    <row r="4858" spans="1:9" x14ac:dyDescent="0.25">
      <c r="A4858" s="69"/>
      <c r="B4858" s="45"/>
      <c r="C4858" s="45"/>
      <c r="D4858" s="45"/>
      <c r="E4858" s="45"/>
      <c r="F4858" s="45"/>
      <c r="G4858" s="45"/>
      <c r="H4858" s="45"/>
      <c r="I4858" s="45"/>
    </row>
    <row r="4859" spans="1:9" x14ac:dyDescent="0.25">
      <c r="A4859" s="69"/>
      <c r="B4859" s="45"/>
      <c r="C4859" s="45"/>
      <c r="D4859" s="45"/>
      <c r="E4859" s="45"/>
      <c r="F4859" s="45"/>
      <c r="G4859" s="45"/>
      <c r="H4859" s="45"/>
      <c r="I4859" s="45"/>
    </row>
    <row r="4860" spans="1:9" x14ac:dyDescent="0.25">
      <c r="A4860" s="69"/>
      <c r="B4860" s="45"/>
      <c r="C4860" s="45"/>
      <c r="D4860" s="45"/>
      <c r="E4860" s="45"/>
      <c r="F4860" s="45"/>
      <c r="G4860" s="45"/>
      <c r="H4860" s="45"/>
      <c r="I4860" s="45"/>
    </row>
    <row r="4861" spans="1:9" x14ac:dyDescent="0.25">
      <c r="A4861" s="69"/>
      <c r="B4861" s="45"/>
      <c r="C4861" s="45"/>
      <c r="D4861" s="45"/>
      <c r="E4861" s="45"/>
      <c r="F4861" s="45"/>
      <c r="G4861" s="45"/>
      <c r="H4861" s="45"/>
      <c r="I4861" s="45"/>
    </row>
    <row r="4862" spans="1:9" x14ac:dyDescent="0.25">
      <c r="A4862" s="69"/>
      <c r="B4862" s="45"/>
      <c r="C4862" s="45"/>
      <c r="D4862" s="45"/>
      <c r="E4862" s="45"/>
      <c r="F4862" s="45"/>
      <c r="G4862" s="45"/>
      <c r="H4862" s="45"/>
      <c r="I4862" s="45"/>
    </row>
    <row r="4863" spans="1:9" x14ac:dyDescent="0.25">
      <c r="A4863" s="69"/>
      <c r="B4863" s="45"/>
      <c r="C4863" s="45"/>
      <c r="D4863" s="45"/>
      <c r="E4863" s="45"/>
      <c r="F4863" s="45"/>
      <c r="G4863" s="45"/>
      <c r="H4863" s="45"/>
      <c r="I4863" s="45"/>
    </row>
    <row r="4864" spans="1:9" x14ac:dyDescent="0.25">
      <c r="A4864" s="69"/>
      <c r="B4864" s="45"/>
      <c r="C4864" s="45"/>
      <c r="D4864" s="45"/>
      <c r="E4864" s="45"/>
      <c r="F4864" s="45"/>
      <c r="G4864" s="45"/>
      <c r="H4864" s="45"/>
      <c r="I4864" s="45"/>
    </row>
    <row r="4865" spans="1:9" x14ac:dyDescent="0.25">
      <c r="A4865" s="69"/>
      <c r="B4865" s="45"/>
      <c r="C4865" s="45"/>
      <c r="D4865" s="45"/>
      <c r="E4865" s="45"/>
      <c r="F4865" s="45"/>
      <c r="G4865" s="45"/>
      <c r="H4865" s="45"/>
      <c r="I4865" s="45"/>
    </row>
    <row r="4866" spans="1:9" x14ac:dyDescent="0.25">
      <c r="A4866" s="69"/>
      <c r="B4866" s="45"/>
      <c r="C4866" s="45"/>
      <c r="D4866" s="45"/>
      <c r="E4866" s="45"/>
      <c r="F4866" s="45"/>
      <c r="G4866" s="45"/>
      <c r="H4866" s="45"/>
      <c r="I4866" s="45"/>
    </row>
    <row r="4867" spans="1:9" x14ac:dyDescent="0.25">
      <c r="A4867" s="69"/>
      <c r="B4867" s="45"/>
      <c r="C4867" s="45"/>
      <c r="D4867" s="45"/>
      <c r="E4867" s="45"/>
      <c r="F4867" s="45"/>
      <c r="G4867" s="45"/>
      <c r="H4867" s="45"/>
      <c r="I4867" s="45"/>
    </row>
    <row r="4868" spans="1:9" x14ac:dyDescent="0.25">
      <c r="A4868" s="69"/>
      <c r="B4868" s="45"/>
      <c r="C4868" s="45"/>
      <c r="D4868" s="45"/>
      <c r="E4868" s="45"/>
      <c r="F4868" s="45"/>
      <c r="G4868" s="45"/>
      <c r="H4868" s="45"/>
      <c r="I4868" s="45"/>
    </row>
    <row r="4869" spans="1:9" x14ac:dyDescent="0.25">
      <c r="A4869" s="69"/>
      <c r="B4869" s="45"/>
      <c r="C4869" s="45"/>
      <c r="D4869" s="45"/>
      <c r="E4869" s="45"/>
      <c r="F4869" s="45"/>
      <c r="G4869" s="45"/>
      <c r="H4869" s="45"/>
      <c r="I4869" s="45"/>
    </row>
    <row r="4870" spans="1:9" x14ac:dyDescent="0.25">
      <c r="A4870" s="70"/>
      <c r="B4870" s="45"/>
      <c r="C4870" s="45"/>
      <c r="D4870" s="45"/>
      <c r="E4870" s="45"/>
      <c r="F4870" s="45"/>
      <c r="G4870" s="45"/>
      <c r="H4870" s="45"/>
      <c r="I4870" s="45"/>
    </row>
    <row r="4871" spans="1:9" x14ac:dyDescent="0.25">
      <c r="A4871" s="69"/>
      <c r="B4871" s="45"/>
      <c r="C4871" s="45"/>
      <c r="D4871" s="45"/>
      <c r="E4871" s="45"/>
      <c r="F4871" s="45"/>
      <c r="G4871" s="45"/>
      <c r="H4871" s="45"/>
      <c r="I4871" s="45"/>
    </row>
    <row r="4872" spans="1:9" x14ac:dyDescent="0.25">
      <c r="A4872" s="69"/>
      <c r="B4872" s="45"/>
      <c r="C4872" s="45"/>
      <c r="D4872" s="45"/>
      <c r="E4872" s="45"/>
      <c r="F4872" s="45"/>
      <c r="G4872" s="45"/>
      <c r="H4872" s="45"/>
      <c r="I4872" s="45"/>
    </row>
    <row r="4873" spans="1:9" x14ac:dyDescent="0.25">
      <c r="A4873" s="69"/>
      <c r="B4873" s="45"/>
      <c r="C4873" s="45"/>
      <c r="D4873" s="45"/>
      <c r="E4873" s="45"/>
      <c r="F4873" s="45"/>
      <c r="G4873" s="45"/>
      <c r="H4873" s="45"/>
      <c r="I4873" s="45"/>
    </row>
    <row r="4874" spans="1:9" x14ac:dyDescent="0.25">
      <c r="A4874" s="69"/>
      <c r="B4874" s="45"/>
      <c r="C4874" s="45"/>
      <c r="D4874" s="45"/>
      <c r="E4874" s="45"/>
      <c r="F4874" s="45"/>
      <c r="G4874" s="45"/>
      <c r="H4874" s="45"/>
      <c r="I4874" s="45"/>
    </row>
    <row r="4875" spans="1:9" x14ac:dyDescent="0.25">
      <c r="A4875" s="69"/>
      <c r="B4875" s="45"/>
      <c r="C4875" s="45"/>
      <c r="D4875" s="45"/>
      <c r="E4875" s="45"/>
      <c r="F4875" s="45"/>
      <c r="G4875" s="45"/>
      <c r="H4875" s="45"/>
      <c r="I4875" s="45"/>
    </row>
    <row r="4876" spans="1:9" x14ac:dyDescent="0.25">
      <c r="A4876" s="69"/>
      <c r="B4876" s="45"/>
      <c r="C4876" s="45"/>
      <c r="D4876" s="45"/>
      <c r="E4876" s="45"/>
      <c r="F4876" s="45"/>
      <c r="G4876" s="45"/>
      <c r="H4876" s="45"/>
      <c r="I4876" s="45"/>
    </row>
    <row r="4877" spans="1:9" x14ac:dyDescent="0.25">
      <c r="A4877" s="69"/>
      <c r="B4877" s="45"/>
      <c r="C4877" s="45"/>
      <c r="D4877" s="45"/>
      <c r="E4877" s="45"/>
      <c r="F4877" s="45"/>
      <c r="G4877" s="45"/>
      <c r="H4877" s="45"/>
      <c r="I4877" s="45"/>
    </row>
    <row r="4878" spans="1:9" x14ac:dyDescent="0.25">
      <c r="A4878" s="69"/>
      <c r="B4878" s="45"/>
      <c r="C4878" s="45"/>
      <c r="D4878" s="45"/>
      <c r="E4878" s="45"/>
      <c r="F4878" s="45"/>
      <c r="G4878" s="45"/>
      <c r="H4878" s="45"/>
      <c r="I4878" s="45"/>
    </row>
    <row r="4879" spans="1:9" x14ac:dyDescent="0.25">
      <c r="A4879" s="69"/>
      <c r="B4879" s="45"/>
      <c r="C4879" s="45"/>
      <c r="D4879" s="45"/>
      <c r="E4879" s="45"/>
      <c r="F4879" s="45"/>
      <c r="G4879" s="45"/>
      <c r="H4879" s="45"/>
      <c r="I4879" s="45"/>
    </row>
    <row r="4880" spans="1:9" x14ac:dyDescent="0.25">
      <c r="A4880" s="69"/>
      <c r="B4880" s="45"/>
      <c r="C4880" s="45"/>
      <c r="D4880" s="45"/>
      <c r="E4880" s="45"/>
      <c r="F4880" s="45"/>
      <c r="G4880" s="45"/>
      <c r="H4880" s="45"/>
      <c r="I4880" s="45"/>
    </row>
    <row r="4881" spans="1:9" x14ac:dyDescent="0.25">
      <c r="A4881" s="69"/>
      <c r="B4881" s="45"/>
      <c r="C4881" s="45"/>
      <c r="D4881" s="45"/>
      <c r="E4881" s="45"/>
      <c r="F4881" s="45"/>
      <c r="G4881" s="45"/>
      <c r="H4881" s="45"/>
      <c r="I4881" s="45"/>
    </row>
    <row r="4882" spans="1:9" x14ac:dyDescent="0.25">
      <c r="A4882" s="69"/>
      <c r="B4882" s="45"/>
      <c r="C4882" s="45"/>
      <c r="D4882" s="45"/>
      <c r="E4882" s="45"/>
      <c r="F4882" s="45"/>
      <c r="G4882" s="45"/>
      <c r="H4882" s="45"/>
      <c r="I4882" s="45"/>
    </row>
    <row r="4883" spans="1:9" x14ac:dyDescent="0.25">
      <c r="A4883" s="69"/>
      <c r="B4883" s="45"/>
      <c r="C4883" s="45"/>
      <c r="D4883" s="45"/>
      <c r="E4883" s="45"/>
      <c r="F4883" s="45"/>
      <c r="G4883" s="45"/>
      <c r="H4883" s="45"/>
      <c r="I4883" s="45"/>
    </row>
    <row r="4884" spans="1:9" x14ac:dyDescent="0.25">
      <c r="A4884" s="69"/>
      <c r="B4884" s="45"/>
      <c r="C4884" s="45"/>
      <c r="D4884" s="45"/>
      <c r="E4884" s="45"/>
      <c r="F4884" s="45"/>
      <c r="G4884" s="45"/>
      <c r="H4884" s="45"/>
      <c r="I4884" s="45"/>
    </row>
    <row r="4885" spans="1:9" x14ac:dyDescent="0.25">
      <c r="A4885" s="69"/>
      <c r="B4885" s="45"/>
      <c r="C4885" s="45"/>
      <c r="D4885" s="45"/>
      <c r="E4885" s="45"/>
      <c r="F4885" s="45"/>
      <c r="G4885" s="45"/>
      <c r="H4885" s="45"/>
      <c r="I4885" s="45"/>
    </row>
    <row r="4886" spans="1:9" x14ac:dyDescent="0.25">
      <c r="A4886" s="69"/>
      <c r="B4886" s="45"/>
      <c r="C4886" s="45"/>
      <c r="D4886" s="45"/>
      <c r="E4886" s="45"/>
      <c r="F4886" s="45"/>
      <c r="G4886" s="45"/>
      <c r="H4886" s="45"/>
      <c r="I4886" s="45"/>
    </row>
    <row r="4887" spans="1:9" x14ac:dyDescent="0.25">
      <c r="A4887" s="69"/>
      <c r="B4887" s="45"/>
      <c r="C4887" s="45"/>
      <c r="D4887" s="45"/>
      <c r="E4887" s="45"/>
      <c r="F4887" s="45"/>
      <c r="G4887" s="45"/>
      <c r="H4887" s="45"/>
      <c r="I4887" s="45"/>
    </row>
    <row r="4888" spans="1:9" x14ac:dyDescent="0.25">
      <c r="A4888" s="70"/>
      <c r="B4888" s="45"/>
      <c r="C4888" s="45"/>
      <c r="D4888" s="45"/>
      <c r="E4888" s="45"/>
      <c r="F4888" s="45"/>
      <c r="G4888" s="45"/>
      <c r="H4888" s="45"/>
      <c r="I4888" s="45"/>
    </row>
    <row r="4889" spans="1:9" x14ac:dyDescent="0.25">
      <c r="A4889" s="69"/>
      <c r="B4889" s="45"/>
      <c r="C4889" s="45"/>
      <c r="D4889" s="45"/>
      <c r="E4889" s="45"/>
      <c r="F4889" s="45"/>
      <c r="G4889" s="45"/>
      <c r="H4889" s="45"/>
      <c r="I4889" s="45"/>
    </row>
    <row r="4890" spans="1:9" x14ac:dyDescent="0.25">
      <c r="A4890" s="69"/>
      <c r="B4890" s="45"/>
      <c r="C4890" s="45"/>
      <c r="D4890" s="45"/>
      <c r="E4890" s="45"/>
      <c r="F4890" s="45"/>
      <c r="G4890" s="45"/>
      <c r="H4890" s="45"/>
      <c r="I4890" s="45"/>
    </row>
    <row r="4891" spans="1:9" x14ac:dyDescent="0.25">
      <c r="A4891" s="69"/>
      <c r="B4891" s="45"/>
      <c r="C4891" s="45"/>
      <c r="D4891" s="45"/>
      <c r="E4891" s="45"/>
      <c r="F4891" s="45"/>
      <c r="G4891" s="45"/>
      <c r="H4891" s="45"/>
      <c r="I4891" s="45"/>
    </row>
    <row r="4892" spans="1:9" x14ac:dyDescent="0.25">
      <c r="A4892" s="69"/>
      <c r="B4892" s="45"/>
      <c r="C4892" s="45"/>
      <c r="D4892" s="45"/>
      <c r="E4892" s="45"/>
      <c r="F4892" s="45"/>
      <c r="G4892" s="45"/>
      <c r="H4892" s="45"/>
      <c r="I4892" s="45"/>
    </row>
    <row r="4893" spans="1:9" x14ac:dyDescent="0.25">
      <c r="A4893" s="69"/>
      <c r="B4893" s="45"/>
      <c r="C4893" s="45"/>
      <c r="D4893" s="45"/>
      <c r="E4893" s="45"/>
      <c r="F4893" s="45"/>
      <c r="G4893" s="45"/>
      <c r="H4893" s="45"/>
      <c r="I4893" s="45"/>
    </row>
    <row r="4894" spans="1:9" x14ac:dyDescent="0.25">
      <c r="A4894" s="69"/>
      <c r="B4894" s="45"/>
      <c r="C4894" s="45"/>
      <c r="D4894" s="45"/>
      <c r="E4894" s="45"/>
      <c r="F4894" s="45"/>
      <c r="G4894" s="45"/>
      <c r="H4894" s="45"/>
      <c r="I4894" s="45"/>
    </row>
    <row r="4895" spans="1:9" x14ac:dyDescent="0.25">
      <c r="A4895" s="69"/>
      <c r="B4895" s="45"/>
      <c r="C4895" s="45"/>
      <c r="D4895" s="45"/>
      <c r="E4895" s="45"/>
      <c r="F4895" s="45"/>
      <c r="G4895" s="45"/>
      <c r="H4895" s="45"/>
      <c r="I4895" s="45"/>
    </row>
    <row r="4896" spans="1:9" x14ac:dyDescent="0.25">
      <c r="A4896" s="69"/>
      <c r="B4896" s="45"/>
      <c r="C4896" s="45"/>
      <c r="D4896" s="45"/>
      <c r="E4896" s="45"/>
      <c r="F4896" s="45"/>
      <c r="G4896" s="45"/>
      <c r="H4896" s="45"/>
      <c r="I4896" s="45"/>
    </row>
    <row r="4897" spans="1:9" x14ac:dyDescent="0.25">
      <c r="A4897" s="69"/>
      <c r="B4897" s="45"/>
      <c r="C4897" s="45"/>
      <c r="D4897" s="45"/>
      <c r="E4897" s="45"/>
      <c r="F4897" s="45"/>
      <c r="G4897" s="45"/>
      <c r="H4897" s="45"/>
      <c r="I4897" s="45"/>
    </row>
    <row r="4898" spans="1:9" x14ac:dyDescent="0.25">
      <c r="A4898" s="69"/>
      <c r="B4898" s="45"/>
      <c r="C4898" s="45"/>
      <c r="D4898" s="45"/>
      <c r="E4898" s="45"/>
      <c r="F4898" s="45"/>
      <c r="G4898" s="45"/>
      <c r="H4898" s="45"/>
      <c r="I4898" s="45"/>
    </row>
    <row r="4899" spans="1:9" x14ac:dyDescent="0.25">
      <c r="A4899" s="69"/>
      <c r="B4899" s="45"/>
      <c r="C4899" s="45"/>
      <c r="D4899" s="45"/>
      <c r="E4899" s="45"/>
      <c r="F4899" s="45"/>
      <c r="G4899" s="45"/>
      <c r="H4899" s="45"/>
      <c r="I4899" s="45"/>
    </row>
    <row r="4900" spans="1:9" x14ac:dyDescent="0.25">
      <c r="A4900" s="69"/>
      <c r="B4900" s="45"/>
      <c r="C4900" s="45"/>
      <c r="D4900" s="45"/>
      <c r="E4900" s="45"/>
      <c r="F4900" s="45"/>
      <c r="G4900" s="45"/>
      <c r="H4900" s="45"/>
      <c r="I4900" s="45"/>
    </row>
    <row r="4901" spans="1:9" x14ac:dyDescent="0.25">
      <c r="A4901" s="69"/>
      <c r="B4901" s="45"/>
      <c r="C4901" s="45"/>
      <c r="D4901" s="45"/>
      <c r="E4901" s="45"/>
      <c r="F4901" s="45"/>
      <c r="G4901" s="45"/>
      <c r="H4901" s="45"/>
      <c r="I4901" s="45"/>
    </row>
    <row r="4902" spans="1:9" x14ac:dyDescent="0.25">
      <c r="A4902" s="69"/>
      <c r="B4902" s="45"/>
      <c r="C4902" s="45"/>
      <c r="D4902" s="45"/>
      <c r="E4902" s="45"/>
      <c r="F4902" s="45"/>
      <c r="G4902" s="45"/>
      <c r="H4902" s="45"/>
      <c r="I4902" s="45"/>
    </row>
    <row r="4903" spans="1:9" x14ac:dyDescent="0.25">
      <c r="A4903" s="69"/>
      <c r="B4903" s="45"/>
      <c r="C4903" s="45"/>
      <c r="D4903" s="45"/>
      <c r="E4903" s="45"/>
      <c r="F4903" s="45"/>
      <c r="G4903" s="45"/>
      <c r="H4903" s="45"/>
      <c r="I4903" s="45"/>
    </row>
    <row r="4904" spans="1:9" x14ac:dyDescent="0.25">
      <c r="A4904" s="69"/>
      <c r="B4904" s="45"/>
      <c r="C4904" s="45"/>
      <c r="D4904" s="45"/>
      <c r="E4904" s="45"/>
      <c r="F4904" s="45"/>
      <c r="G4904" s="45"/>
      <c r="H4904" s="45"/>
      <c r="I4904" s="45"/>
    </row>
    <row r="4905" spans="1:9" x14ac:dyDescent="0.25">
      <c r="A4905" s="69"/>
      <c r="B4905" s="45"/>
      <c r="C4905" s="45"/>
      <c r="D4905" s="45"/>
      <c r="E4905" s="45"/>
      <c r="F4905" s="45"/>
      <c r="G4905" s="45"/>
      <c r="H4905" s="45"/>
      <c r="I4905" s="45"/>
    </row>
    <row r="4906" spans="1:9" x14ac:dyDescent="0.25">
      <c r="A4906" s="70"/>
      <c r="B4906" s="45"/>
      <c r="C4906" s="45"/>
      <c r="D4906" s="45"/>
      <c r="E4906" s="45"/>
      <c r="F4906" s="45"/>
      <c r="G4906" s="45"/>
      <c r="H4906" s="45"/>
      <c r="I4906" s="45"/>
    </row>
    <row r="4907" spans="1:9" x14ac:dyDescent="0.25">
      <c r="A4907" s="69"/>
      <c r="B4907" s="45"/>
      <c r="C4907" s="45"/>
      <c r="D4907" s="45"/>
      <c r="E4907" s="45"/>
      <c r="F4907" s="45"/>
      <c r="G4907" s="45"/>
      <c r="H4907" s="45"/>
      <c r="I4907" s="45"/>
    </row>
    <row r="4908" spans="1:9" x14ac:dyDescent="0.25">
      <c r="A4908" s="69"/>
      <c r="B4908" s="45"/>
      <c r="C4908" s="45"/>
      <c r="D4908" s="45"/>
      <c r="E4908" s="45"/>
      <c r="F4908" s="45"/>
      <c r="G4908" s="45"/>
      <c r="H4908" s="45"/>
      <c r="I4908" s="45"/>
    </row>
    <row r="4909" spans="1:9" x14ac:dyDescent="0.25">
      <c r="A4909" s="69"/>
      <c r="B4909" s="45"/>
      <c r="C4909" s="45"/>
      <c r="D4909" s="45"/>
      <c r="E4909" s="45"/>
      <c r="F4909" s="45"/>
      <c r="G4909" s="45"/>
      <c r="H4909" s="45"/>
      <c r="I4909" s="45"/>
    </row>
    <row r="4910" spans="1:9" x14ac:dyDescent="0.25">
      <c r="A4910" s="69"/>
      <c r="B4910" s="45"/>
      <c r="C4910" s="45"/>
      <c r="D4910" s="45"/>
      <c r="E4910" s="45"/>
      <c r="F4910" s="45"/>
      <c r="G4910" s="45"/>
      <c r="H4910" s="45"/>
      <c r="I4910" s="45"/>
    </row>
    <row r="4911" spans="1:9" x14ac:dyDescent="0.25">
      <c r="A4911" s="69"/>
      <c r="B4911" s="45"/>
      <c r="C4911" s="45"/>
      <c r="D4911" s="45"/>
      <c r="E4911" s="45"/>
      <c r="F4911" s="45"/>
      <c r="G4911" s="45"/>
      <c r="H4911" s="45"/>
      <c r="I4911" s="45"/>
    </row>
    <row r="4912" spans="1:9" x14ac:dyDescent="0.25">
      <c r="A4912" s="69"/>
      <c r="B4912" s="45"/>
      <c r="C4912" s="45"/>
      <c r="D4912" s="45"/>
      <c r="E4912" s="45"/>
      <c r="F4912" s="45"/>
      <c r="G4912" s="45"/>
      <c r="H4912" s="45"/>
      <c r="I4912" s="45"/>
    </row>
    <row r="4913" spans="1:9" x14ac:dyDescent="0.25">
      <c r="A4913" s="69"/>
      <c r="B4913" s="45"/>
      <c r="C4913" s="45"/>
      <c r="D4913" s="45"/>
      <c r="E4913" s="45"/>
      <c r="F4913" s="45"/>
      <c r="G4913" s="45"/>
      <c r="H4913" s="45"/>
      <c r="I4913" s="45"/>
    </row>
    <row r="4914" spans="1:9" x14ac:dyDescent="0.25">
      <c r="A4914" s="69"/>
      <c r="B4914" s="45"/>
      <c r="C4914" s="45"/>
      <c r="D4914" s="45"/>
      <c r="E4914" s="45"/>
      <c r="F4914" s="45"/>
      <c r="G4914" s="45"/>
      <c r="H4914" s="45"/>
      <c r="I4914" s="45"/>
    </row>
    <row r="4915" spans="1:9" x14ac:dyDescent="0.25">
      <c r="A4915" s="69"/>
      <c r="B4915" s="45"/>
      <c r="C4915" s="45"/>
      <c r="D4915" s="45"/>
      <c r="E4915" s="45"/>
      <c r="F4915" s="45"/>
      <c r="G4915" s="45"/>
      <c r="H4915" s="45"/>
      <c r="I4915" s="45"/>
    </row>
    <row r="4916" spans="1:9" x14ac:dyDescent="0.25">
      <c r="A4916" s="69"/>
      <c r="B4916" s="45"/>
      <c r="C4916" s="45"/>
      <c r="D4916" s="45"/>
      <c r="E4916" s="45"/>
      <c r="F4916" s="45"/>
      <c r="G4916" s="45"/>
      <c r="H4916" s="45"/>
      <c r="I4916" s="45"/>
    </row>
    <row r="4917" spans="1:9" x14ac:dyDescent="0.25">
      <c r="A4917" s="69"/>
      <c r="B4917" s="45"/>
      <c r="C4917" s="45"/>
      <c r="D4917" s="45"/>
      <c r="E4917" s="45"/>
      <c r="F4917" s="45"/>
      <c r="G4917" s="45"/>
      <c r="H4917" s="45"/>
      <c r="I4917" s="45"/>
    </row>
    <row r="4918" spans="1:9" x14ac:dyDescent="0.25">
      <c r="A4918" s="69"/>
      <c r="B4918" s="45"/>
      <c r="C4918" s="45"/>
      <c r="D4918" s="45"/>
      <c r="E4918" s="45"/>
      <c r="F4918" s="45"/>
      <c r="G4918" s="45"/>
      <c r="H4918" s="45"/>
      <c r="I4918" s="45"/>
    </row>
    <row r="4919" spans="1:9" x14ac:dyDescent="0.25">
      <c r="A4919" s="69"/>
      <c r="B4919" s="45"/>
      <c r="C4919" s="45"/>
      <c r="D4919" s="45"/>
      <c r="E4919" s="45"/>
      <c r="F4919" s="45"/>
      <c r="G4919" s="45"/>
      <c r="H4919" s="45"/>
      <c r="I4919" s="45"/>
    </row>
    <row r="4920" spans="1:9" x14ac:dyDescent="0.25">
      <c r="A4920" s="69"/>
      <c r="B4920" s="45"/>
      <c r="C4920" s="45"/>
      <c r="D4920" s="45"/>
      <c r="E4920" s="45"/>
      <c r="F4920" s="45"/>
      <c r="G4920" s="45"/>
      <c r="H4920" s="45"/>
      <c r="I4920" s="45"/>
    </row>
    <row r="4921" spans="1:9" x14ac:dyDescent="0.25">
      <c r="A4921" s="69"/>
      <c r="B4921" s="45"/>
      <c r="C4921" s="45"/>
      <c r="D4921" s="45"/>
      <c r="E4921" s="45"/>
      <c r="F4921" s="45"/>
      <c r="G4921" s="45"/>
      <c r="H4921" s="45"/>
      <c r="I4921" s="45"/>
    </row>
    <row r="4922" spans="1:9" x14ac:dyDescent="0.25">
      <c r="A4922" s="69"/>
      <c r="B4922" s="45"/>
      <c r="C4922" s="45"/>
      <c r="D4922" s="45"/>
      <c r="E4922" s="45"/>
      <c r="F4922" s="45"/>
      <c r="G4922" s="45"/>
      <c r="H4922" s="45"/>
      <c r="I4922" s="45"/>
    </row>
    <row r="4923" spans="1:9" x14ac:dyDescent="0.25">
      <c r="A4923" s="69"/>
      <c r="B4923" s="45"/>
      <c r="C4923" s="45"/>
      <c r="D4923" s="45"/>
      <c r="E4923" s="45"/>
      <c r="F4923" s="45"/>
      <c r="G4923" s="45"/>
      <c r="H4923" s="45"/>
      <c r="I4923" s="45"/>
    </row>
    <row r="4924" spans="1:9" x14ac:dyDescent="0.25">
      <c r="A4924" s="70"/>
      <c r="B4924" s="45"/>
      <c r="C4924" s="45"/>
      <c r="D4924" s="45"/>
      <c r="E4924" s="45"/>
      <c r="F4924" s="45"/>
      <c r="G4924" s="45"/>
      <c r="H4924" s="45"/>
      <c r="I4924" s="45"/>
    </row>
    <row r="4925" spans="1:9" x14ac:dyDescent="0.25">
      <c r="A4925" s="69"/>
      <c r="B4925" s="45"/>
      <c r="C4925" s="45"/>
      <c r="D4925" s="45"/>
      <c r="E4925" s="45"/>
      <c r="F4925" s="45"/>
      <c r="G4925" s="45"/>
      <c r="H4925" s="45"/>
      <c r="I4925" s="45"/>
    </row>
    <row r="4926" spans="1:9" x14ac:dyDescent="0.25">
      <c r="A4926" s="69"/>
      <c r="B4926" s="45"/>
      <c r="C4926" s="45"/>
      <c r="D4926" s="45"/>
      <c r="E4926" s="45"/>
      <c r="F4926" s="45"/>
      <c r="G4926" s="45"/>
      <c r="H4926" s="45"/>
      <c r="I4926" s="45"/>
    </row>
    <row r="4927" spans="1:9" x14ac:dyDescent="0.25">
      <c r="A4927" s="69"/>
      <c r="B4927" s="45"/>
      <c r="C4927" s="45"/>
      <c r="D4927" s="45"/>
      <c r="E4927" s="45"/>
      <c r="F4927" s="45"/>
      <c r="G4927" s="45"/>
      <c r="H4927" s="45"/>
      <c r="I4927" s="45"/>
    </row>
    <row r="4928" spans="1:9" x14ac:dyDescent="0.25">
      <c r="A4928" s="69"/>
      <c r="B4928" s="45"/>
      <c r="C4928" s="45"/>
      <c r="D4928" s="45"/>
      <c r="E4928" s="45"/>
      <c r="F4928" s="45"/>
      <c r="G4928" s="45"/>
      <c r="H4928" s="45"/>
      <c r="I4928" s="45"/>
    </row>
    <row r="4929" spans="1:9" x14ac:dyDescent="0.25">
      <c r="A4929" s="69"/>
      <c r="B4929" s="45"/>
      <c r="C4929" s="45"/>
      <c r="D4929" s="45"/>
      <c r="E4929" s="45"/>
      <c r="F4929" s="45"/>
      <c r="G4929" s="45"/>
      <c r="H4929" s="45"/>
      <c r="I4929" s="45"/>
    </row>
    <row r="4930" spans="1:9" x14ac:dyDescent="0.25">
      <c r="A4930" s="69"/>
      <c r="B4930" s="45"/>
      <c r="C4930" s="45"/>
      <c r="D4930" s="45"/>
      <c r="E4930" s="45"/>
      <c r="F4930" s="45"/>
      <c r="G4930" s="45"/>
      <c r="H4930" s="45"/>
      <c r="I4930" s="45"/>
    </row>
    <row r="4931" spans="1:9" x14ac:dyDescent="0.25">
      <c r="A4931" s="69"/>
      <c r="B4931" s="45"/>
      <c r="C4931" s="45"/>
      <c r="D4931" s="45"/>
      <c r="E4931" s="45"/>
      <c r="F4931" s="45"/>
      <c r="G4931" s="45"/>
      <c r="H4931" s="45"/>
      <c r="I4931" s="45"/>
    </row>
    <row r="4932" spans="1:9" x14ac:dyDescent="0.25">
      <c r="A4932" s="69"/>
      <c r="B4932" s="45"/>
      <c r="C4932" s="45"/>
      <c r="D4932" s="45"/>
      <c r="E4932" s="45"/>
      <c r="F4932" s="45"/>
      <c r="G4932" s="45"/>
      <c r="H4932" s="45"/>
      <c r="I4932" s="45"/>
    </row>
    <row r="4933" spans="1:9" x14ac:dyDescent="0.25">
      <c r="A4933" s="69"/>
      <c r="B4933" s="45"/>
      <c r="C4933" s="45"/>
      <c r="D4933" s="45"/>
      <c r="E4933" s="45"/>
      <c r="F4933" s="45"/>
      <c r="G4933" s="45"/>
      <c r="H4933" s="45"/>
      <c r="I4933" s="45"/>
    </row>
    <row r="4934" spans="1:9" x14ac:dyDescent="0.25">
      <c r="A4934" s="69"/>
      <c r="B4934" s="45"/>
      <c r="C4934" s="45"/>
      <c r="D4934" s="45"/>
      <c r="E4934" s="45"/>
      <c r="F4934" s="45"/>
      <c r="G4934" s="45"/>
      <c r="H4934" s="45"/>
      <c r="I4934" s="45"/>
    </row>
    <row r="4935" spans="1:9" x14ac:dyDescent="0.25">
      <c r="A4935" s="69"/>
      <c r="B4935" s="45"/>
      <c r="C4935" s="45"/>
      <c r="D4935" s="45"/>
      <c r="E4935" s="45"/>
      <c r="F4935" s="45"/>
      <c r="G4935" s="45"/>
      <c r="H4935" s="45"/>
      <c r="I4935" s="45"/>
    </row>
    <row r="4936" spans="1:9" x14ac:dyDescent="0.25">
      <c r="A4936" s="69"/>
      <c r="B4936" s="45"/>
      <c r="C4936" s="45"/>
      <c r="D4936" s="45"/>
      <c r="E4936" s="45"/>
      <c r="F4936" s="45"/>
      <c r="G4936" s="45"/>
      <c r="H4936" s="45"/>
      <c r="I4936" s="45"/>
    </row>
    <row r="4937" spans="1:9" x14ac:dyDescent="0.25">
      <c r="A4937" s="69"/>
      <c r="B4937" s="45"/>
      <c r="C4937" s="45"/>
      <c r="D4937" s="45"/>
      <c r="E4937" s="45"/>
      <c r="F4937" s="45"/>
      <c r="G4937" s="45"/>
      <c r="H4937" s="45"/>
      <c r="I4937" s="45"/>
    </row>
    <row r="4938" spans="1:9" x14ac:dyDescent="0.25">
      <c r="A4938" s="69"/>
      <c r="B4938" s="45"/>
      <c r="C4938" s="45"/>
      <c r="D4938" s="45"/>
      <c r="E4938" s="45"/>
      <c r="F4938" s="45"/>
      <c r="G4938" s="45"/>
      <c r="H4938" s="45"/>
      <c r="I4938" s="45"/>
    </row>
    <row r="4939" spans="1:9" x14ac:dyDescent="0.25">
      <c r="A4939" s="69"/>
      <c r="B4939" s="45"/>
      <c r="C4939" s="45"/>
      <c r="D4939" s="45"/>
      <c r="E4939" s="45"/>
      <c r="F4939" s="45"/>
      <c r="G4939" s="45"/>
      <c r="H4939" s="45"/>
      <c r="I4939" s="45"/>
    </row>
    <row r="4940" spans="1:9" x14ac:dyDescent="0.25">
      <c r="A4940" s="69"/>
      <c r="B4940" s="45"/>
      <c r="C4940" s="45"/>
      <c r="D4940" s="45"/>
      <c r="E4940" s="45"/>
      <c r="F4940" s="45"/>
      <c r="G4940" s="45"/>
      <c r="H4940" s="45"/>
      <c r="I4940" s="45"/>
    </row>
    <row r="4941" spans="1:9" x14ac:dyDescent="0.25">
      <c r="A4941" s="69"/>
      <c r="B4941" s="45"/>
      <c r="C4941" s="45"/>
      <c r="D4941" s="45"/>
      <c r="E4941" s="45"/>
      <c r="F4941" s="45"/>
      <c r="G4941" s="45"/>
      <c r="H4941" s="45"/>
      <c r="I4941" s="45"/>
    </row>
    <row r="4942" spans="1:9" x14ac:dyDescent="0.25">
      <c r="A4942" s="70"/>
      <c r="B4942" s="45"/>
      <c r="C4942" s="45"/>
      <c r="D4942" s="45"/>
      <c r="E4942" s="45"/>
      <c r="F4942" s="45"/>
      <c r="G4942" s="45"/>
      <c r="H4942" s="45"/>
      <c r="I4942" s="45"/>
    </row>
    <row r="4943" spans="1:9" x14ac:dyDescent="0.25">
      <c r="A4943" s="69"/>
      <c r="B4943" s="45"/>
      <c r="C4943" s="45"/>
      <c r="D4943" s="45"/>
      <c r="E4943" s="45"/>
      <c r="F4943" s="45"/>
      <c r="G4943" s="45"/>
      <c r="H4943" s="45"/>
      <c r="I4943" s="45"/>
    </row>
    <row r="4944" spans="1:9" x14ac:dyDescent="0.25">
      <c r="A4944" s="69"/>
      <c r="B4944" s="45"/>
      <c r="C4944" s="45"/>
      <c r="D4944" s="45"/>
      <c r="E4944" s="45"/>
      <c r="F4944" s="45"/>
      <c r="G4944" s="45"/>
      <c r="H4944" s="45"/>
      <c r="I4944" s="45"/>
    </row>
    <row r="4945" spans="1:9" x14ac:dyDescent="0.25">
      <c r="A4945" s="69"/>
      <c r="B4945" s="45"/>
      <c r="C4945" s="45"/>
      <c r="D4945" s="45"/>
      <c r="E4945" s="45"/>
      <c r="F4945" s="45"/>
      <c r="G4945" s="45"/>
      <c r="H4945" s="45"/>
      <c r="I4945" s="45"/>
    </row>
    <row r="4946" spans="1:9" x14ac:dyDescent="0.25">
      <c r="A4946" s="69"/>
      <c r="B4946" s="45"/>
      <c r="C4946" s="45"/>
      <c r="D4946" s="45"/>
      <c r="E4946" s="45"/>
      <c r="F4946" s="45"/>
      <c r="G4946" s="45"/>
      <c r="H4946" s="45"/>
      <c r="I4946" s="45"/>
    </row>
    <row r="4947" spans="1:9" x14ac:dyDescent="0.25">
      <c r="A4947" s="69"/>
      <c r="B4947" s="45"/>
      <c r="C4947" s="45"/>
      <c r="D4947" s="45"/>
      <c r="E4947" s="45"/>
      <c r="F4947" s="45"/>
      <c r="G4947" s="45"/>
      <c r="H4947" s="45"/>
      <c r="I4947" s="45"/>
    </row>
    <row r="4948" spans="1:9" x14ac:dyDescent="0.25">
      <c r="A4948" s="69"/>
      <c r="B4948" s="45"/>
      <c r="C4948" s="45"/>
      <c r="D4948" s="45"/>
      <c r="E4948" s="45"/>
      <c r="F4948" s="45"/>
      <c r="G4948" s="45"/>
      <c r="H4948" s="45"/>
      <c r="I4948" s="45"/>
    </row>
    <row r="4949" spans="1:9" x14ac:dyDescent="0.25">
      <c r="A4949" s="69"/>
      <c r="B4949" s="45"/>
      <c r="C4949" s="45"/>
      <c r="D4949" s="45"/>
      <c r="E4949" s="45"/>
      <c r="F4949" s="45"/>
      <c r="G4949" s="45"/>
      <c r="H4949" s="45"/>
      <c r="I4949" s="45"/>
    </row>
    <row r="4950" spans="1:9" x14ac:dyDescent="0.25">
      <c r="A4950" s="69"/>
      <c r="B4950" s="45"/>
      <c r="C4950" s="45"/>
      <c r="D4950" s="45"/>
      <c r="E4950" s="45"/>
      <c r="F4950" s="45"/>
      <c r="G4950" s="45"/>
      <c r="H4950" s="45"/>
      <c r="I4950" s="45"/>
    </row>
    <row r="4951" spans="1:9" x14ac:dyDescent="0.25">
      <c r="A4951" s="69"/>
      <c r="B4951" s="45"/>
      <c r="C4951" s="45"/>
      <c r="D4951" s="45"/>
      <c r="E4951" s="45"/>
      <c r="F4951" s="45"/>
      <c r="G4951" s="45"/>
      <c r="H4951" s="45"/>
      <c r="I4951" s="45"/>
    </row>
    <row r="4952" spans="1:9" x14ac:dyDescent="0.25">
      <c r="A4952" s="69"/>
      <c r="B4952" s="45"/>
      <c r="C4952" s="45"/>
      <c r="D4952" s="45"/>
      <c r="E4952" s="45"/>
      <c r="F4952" s="45"/>
      <c r="G4952" s="45"/>
      <c r="H4952" s="45"/>
      <c r="I4952" s="45"/>
    </row>
    <row r="4953" spans="1:9" x14ac:dyDescent="0.25">
      <c r="A4953" s="69"/>
      <c r="B4953" s="45"/>
      <c r="C4953" s="45"/>
      <c r="D4953" s="45"/>
      <c r="E4953" s="45"/>
      <c r="F4953" s="45"/>
      <c r="G4953" s="45"/>
      <c r="H4953" s="45"/>
      <c r="I4953" s="45"/>
    </row>
    <row r="4954" spans="1:9" x14ac:dyDescent="0.25">
      <c r="A4954" s="69"/>
      <c r="B4954" s="45"/>
      <c r="C4954" s="45"/>
      <c r="D4954" s="45"/>
      <c r="E4954" s="45"/>
      <c r="F4954" s="45"/>
      <c r="G4954" s="45"/>
      <c r="H4954" s="45"/>
      <c r="I4954" s="45"/>
    </row>
    <row r="4955" spans="1:9" x14ac:dyDescent="0.25">
      <c r="A4955" s="69"/>
      <c r="B4955" s="45"/>
      <c r="C4955" s="45"/>
      <c r="D4955" s="45"/>
      <c r="E4955" s="45"/>
      <c r="F4955" s="45"/>
      <c r="G4955" s="45"/>
      <c r="H4955" s="45"/>
      <c r="I4955" s="45"/>
    </row>
    <row r="4956" spans="1:9" x14ac:dyDescent="0.25">
      <c r="A4956" s="69"/>
      <c r="B4956" s="45"/>
      <c r="C4956" s="45"/>
      <c r="D4956" s="45"/>
      <c r="E4956" s="45"/>
      <c r="F4956" s="45"/>
      <c r="G4956" s="45"/>
      <c r="H4956" s="45"/>
      <c r="I4956" s="45"/>
    </row>
    <row r="4957" spans="1:9" x14ac:dyDescent="0.25">
      <c r="A4957" s="69"/>
      <c r="B4957" s="45"/>
      <c r="C4957" s="45"/>
      <c r="D4957" s="45"/>
      <c r="E4957" s="45"/>
      <c r="F4957" s="45"/>
      <c r="G4957" s="45"/>
      <c r="H4957" s="45"/>
      <c r="I4957" s="45"/>
    </row>
    <row r="4958" spans="1:9" x14ac:dyDescent="0.25">
      <c r="A4958" s="69"/>
      <c r="B4958" s="45"/>
      <c r="C4958" s="45"/>
      <c r="D4958" s="45"/>
      <c r="E4958" s="45"/>
      <c r="F4958" s="45"/>
      <c r="G4958" s="45"/>
      <c r="H4958" s="45"/>
      <c r="I4958" s="45"/>
    </row>
    <row r="4959" spans="1:9" x14ac:dyDescent="0.25">
      <c r="A4959" s="69"/>
      <c r="B4959" s="45"/>
      <c r="C4959" s="45"/>
      <c r="D4959" s="45"/>
      <c r="E4959" s="45"/>
      <c r="F4959" s="45"/>
      <c r="G4959" s="45"/>
      <c r="H4959" s="45"/>
      <c r="I4959" s="45"/>
    </row>
    <row r="4960" spans="1:9" x14ac:dyDescent="0.25">
      <c r="A4960" s="70"/>
      <c r="B4960" s="45"/>
      <c r="C4960" s="45"/>
      <c r="D4960" s="45"/>
      <c r="E4960" s="45"/>
      <c r="F4960" s="45"/>
      <c r="G4960" s="45"/>
      <c r="H4960" s="45"/>
      <c r="I4960" s="45"/>
    </row>
    <row r="4961" spans="1:9" x14ac:dyDescent="0.25">
      <c r="A4961" s="69"/>
      <c r="B4961" s="45"/>
      <c r="C4961" s="45"/>
      <c r="D4961" s="45"/>
      <c r="E4961" s="45"/>
      <c r="F4961" s="45"/>
      <c r="G4961" s="45"/>
      <c r="H4961" s="45"/>
      <c r="I4961" s="45"/>
    </row>
    <row r="4962" spans="1:9" x14ac:dyDescent="0.25">
      <c r="A4962" s="69"/>
      <c r="B4962" s="45"/>
      <c r="C4962" s="45"/>
      <c r="D4962" s="45"/>
      <c r="E4962" s="45"/>
      <c r="F4962" s="45"/>
      <c r="G4962" s="45"/>
      <c r="H4962" s="45"/>
      <c r="I4962" s="45"/>
    </row>
    <row r="4963" spans="1:9" x14ac:dyDescent="0.25">
      <c r="A4963" s="69"/>
      <c r="B4963" s="45"/>
      <c r="C4963" s="45"/>
      <c r="D4963" s="45"/>
      <c r="E4963" s="45"/>
      <c r="F4963" s="45"/>
      <c r="G4963" s="45"/>
      <c r="H4963" s="45"/>
      <c r="I4963" s="45"/>
    </row>
    <row r="4964" spans="1:9" x14ac:dyDescent="0.25">
      <c r="A4964" s="69"/>
      <c r="B4964" s="45"/>
      <c r="C4964" s="45"/>
      <c r="D4964" s="45"/>
      <c r="E4964" s="45"/>
      <c r="F4964" s="45"/>
      <c r="G4964" s="45"/>
      <c r="H4964" s="45"/>
      <c r="I4964" s="45"/>
    </row>
    <row r="4965" spans="1:9" x14ac:dyDescent="0.25">
      <c r="A4965" s="69"/>
      <c r="B4965" s="45"/>
      <c r="C4965" s="45"/>
      <c r="D4965" s="45"/>
      <c r="E4965" s="45"/>
      <c r="F4965" s="45"/>
      <c r="G4965" s="45"/>
      <c r="H4965" s="45"/>
      <c r="I4965" s="45"/>
    </row>
    <row r="4966" spans="1:9" x14ac:dyDescent="0.25">
      <c r="A4966" s="69"/>
      <c r="B4966" s="45"/>
      <c r="C4966" s="45"/>
      <c r="D4966" s="45"/>
      <c r="E4966" s="45"/>
      <c r="F4966" s="45"/>
      <c r="G4966" s="45"/>
      <c r="H4966" s="45"/>
      <c r="I4966" s="45"/>
    </row>
    <row r="4967" spans="1:9" x14ac:dyDescent="0.25">
      <c r="A4967" s="69"/>
      <c r="B4967" s="45"/>
      <c r="C4967" s="45"/>
      <c r="D4967" s="45"/>
      <c r="E4967" s="45"/>
      <c r="F4967" s="45"/>
      <c r="G4967" s="45"/>
      <c r="H4967" s="45"/>
      <c r="I4967" s="45"/>
    </row>
    <row r="4968" spans="1:9" x14ac:dyDescent="0.25">
      <c r="A4968" s="69"/>
      <c r="B4968" s="45"/>
      <c r="C4968" s="45"/>
      <c r="D4968" s="45"/>
      <c r="E4968" s="45"/>
      <c r="F4968" s="45"/>
      <c r="G4968" s="45"/>
      <c r="H4968" s="45"/>
      <c r="I4968" s="45"/>
    </row>
    <row r="4969" spans="1:9" x14ac:dyDescent="0.25">
      <c r="A4969" s="69"/>
      <c r="B4969" s="45"/>
      <c r="C4969" s="45"/>
      <c r="D4969" s="45"/>
      <c r="E4969" s="45"/>
      <c r="F4969" s="45"/>
      <c r="G4969" s="45"/>
      <c r="H4969" s="45"/>
      <c r="I4969" s="45"/>
    </row>
    <row r="4970" spans="1:9" x14ac:dyDescent="0.25">
      <c r="A4970" s="69"/>
      <c r="B4970" s="45"/>
      <c r="C4970" s="45"/>
      <c r="D4970" s="45"/>
      <c r="E4970" s="45"/>
      <c r="F4970" s="45"/>
      <c r="G4970" s="45"/>
      <c r="H4970" s="45"/>
      <c r="I4970" s="45"/>
    </row>
    <row r="4971" spans="1:9" x14ac:dyDescent="0.25">
      <c r="A4971" s="69"/>
      <c r="B4971" s="45"/>
      <c r="C4971" s="45"/>
      <c r="D4971" s="45"/>
      <c r="E4971" s="45"/>
      <c r="F4971" s="45"/>
      <c r="G4971" s="45"/>
      <c r="H4971" s="45"/>
      <c r="I4971" s="45"/>
    </row>
    <row r="4972" spans="1:9" x14ac:dyDescent="0.25">
      <c r="A4972" s="69"/>
      <c r="B4972" s="45"/>
      <c r="C4972" s="45"/>
      <c r="D4972" s="45"/>
      <c r="E4972" s="45"/>
      <c r="F4972" s="45"/>
      <c r="G4972" s="45"/>
      <c r="H4972" s="45"/>
      <c r="I4972" s="45"/>
    </row>
    <row r="4973" spans="1:9" x14ac:dyDescent="0.25">
      <c r="A4973" s="69"/>
      <c r="B4973" s="45"/>
      <c r="C4973" s="45"/>
      <c r="D4973" s="45"/>
      <c r="E4973" s="45"/>
      <c r="F4973" s="45"/>
      <c r="G4973" s="45"/>
      <c r="H4973" s="45"/>
      <c r="I4973" s="45"/>
    </row>
    <row r="4974" spans="1:9" x14ac:dyDescent="0.25">
      <c r="A4974" s="69"/>
      <c r="B4974" s="45"/>
      <c r="C4974" s="45"/>
      <c r="D4974" s="45"/>
      <c r="E4974" s="45"/>
      <c r="F4974" s="45"/>
      <c r="G4974" s="45"/>
      <c r="H4974" s="45"/>
      <c r="I4974" s="45"/>
    </row>
    <row r="4975" spans="1:9" x14ac:dyDescent="0.25">
      <c r="A4975" s="69"/>
      <c r="B4975" s="45"/>
      <c r="C4975" s="45"/>
      <c r="D4975" s="45"/>
      <c r="E4975" s="45"/>
      <c r="F4975" s="45"/>
      <c r="G4975" s="45"/>
      <c r="H4975" s="45"/>
      <c r="I4975" s="45"/>
    </row>
    <row r="4976" spans="1:9" x14ac:dyDescent="0.25">
      <c r="A4976" s="69"/>
      <c r="B4976" s="45"/>
      <c r="C4976" s="45"/>
      <c r="D4976" s="45"/>
      <c r="E4976" s="45"/>
      <c r="F4976" s="45"/>
      <c r="G4976" s="45"/>
      <c r="H4976" s="45"/>
      <c r="I4976" s="45"/>
    </row>
    <row r="4977" spans="1:9" x14ac:dyDescent="0.25">
      <c r="A4977" s="69"/>
      <c r="B4977" s="45"/>
      <c r="C4977" s="45"/>
      <c r="D4977" s="45"/>
      <c r="E4977" s="45"/>
      <c r="F4977" s="45"/>
      <c r="G4977" s="45"/>
      <c r="H4977" s="45"/>
      <c r="I4977" s="45"/>
    </row>
    <row r="4978" spans="1:9" x14ac:dyDescent="0.25">
      <c r="A4978" s="70"/>
      <c r="B4978" s="45"/>
      <c r="C4978" s="45"/>
      <c r="D4978" s="45"/>
      <c r="E4978" s="45"/>
      <c r="F4978" s="45"/>
      <c r="G4978" s="45"/>
      <c r="H4978" s="45"/>
      <c r="I4978" s="45"/>
    </row>
    <row r="4979" spans="1:9" x14ac:dyDescent="0.25">
      <c r="A4979" s="69"/>
      <c r="B4979" s="45"/>
      <c r="C4979" s="45"/>
      <c r="D4979" s="45"/>
      <c r="E4979" s="45"/>
      <c r="F4979" s="45"/>
      <c r="G4979" s="45"/>
      <c r="H4979" s="45"/>
      <c r="I4979" s="45"/>
    </row>
    <row r="4980" spans="1:9" x14ac:dyDescent="0.25">
      <c r="A4980" s="69"/>
      <c r="B4980" s="45"/>
      <c r="C4980" s="45"/>
      <c r="D4980" s="45"/>
      <c r="E4980" s="45"/>
      <c r="F4980" s="45"/>
      <c r="G4980" s="45"/>
      <c r="H4980" s="45"/>
      <c r="I4980" s="45"/>
    </row>
    <row r="4981" spans="1:9" x14ac:dyDescent="0.25">
      <c r="A4981" s="69"/>
      <c r="B4981" s="45"/>
      <c r="C4981" s="45"/>
      <c r="D4981" s="45"/>
      <c r="E4981" s="45"/>
      <c r="F4981" s="45"/>
      <c r="G4981" s="45"/>
      <c r="H4981" s="45"/>
      <c r="I4981" s="45"/>
    </row>
    <row r="4982" spans="1:9" x14ac:dyDescent="0.25">
      <c r="A4982" s="69"/>
      <c r="B4982" s="45"/>
      <c r="C4982" s="45"/>
      <c r="D4982" s="45"/>
      <c r="E4982" s="45"/>
      <c r="F4982" s="45"/>
      <c r="G4982" s="45"/>
      <c r="H4982" s="45"/>
      <c r="I4982" s="45"/>
    </row>
    <row r="4983" spans="1:9" x14ac:dyDescent="0.25">
      <c r="A4983" s="69"/>
      <c r="B4983" s="45"/>
      <c r="C4983" s="45"/>
      <c r="D4983" s="45"/>
      <c r="E4983" s="45"/>
      <c r="F4983" s="45"/>
      <c r="G4983" s="45"/>
      <c r="H4983" s="45"/>
      <c r="I4983" s="45"/>
    </row>
    <row r="4984" spans="1:9" x14ac:dyDescent="0.25">
      <c r="A4984" s="69"/>
      <c r="B4984" s="45"/>
      <c r="C4984" s="45"/>
      <c r="D4984" s="45"/>
      <c r="E4984" s="45"/>
      <c r="F4984" s="45"/>
      <c r="G4984" s="45"/>
      <c r="H4984" s="45"/>
      <c r="I4984" s="45"/>
    </row>
    <row r="4985" spans="1:9" x14ac:dyDescent="0.25">
      <c r="A4985" s="69"/>
      <c r="B4985" s="45"/>
      <c r="C4985" s="45"/>
      <c r="D4985" s="45"/>
      <c r="E4985" s="45"/>
      <c r="F4985" s="45"/>
      <c r="G4985" s="45"/>
      <c r="H4985" s="45"/>
      <c r="I4985" s="45"/>
    </row>
    <row r="4986" spans="1:9" x14ac:dyDescent="0.25">
      <c r="A4986" s="69"/>
      <c r="B4986" s="45"/>
      <c r="C4986" s="45"/>
      <c r="D4986" s="45"/>
      <c r="E4986" s="45"/>
      <c r="F4986" s="45"/>
      <c r="G4986" s="45"/>
      <c r="H4986" s="45"/>
      <c r="I4986" s="45"/>
    </row>
    <row r="4987" spans="1:9" x14ac:dyDescent="0.25">
      <c r="A4987" s="69"/>
      <c r="B4987" s="45"/>
      <c r="C4987" s="45"/>
      <c r="D4987" s="45"/>
      <c r="E4987" s="45"/>
      <c r="F4987" s="45"/>
      <c r="G4987" s="45"/>
      <c r="H4987" s="45"/>
      <c r="I4987" s="45"/>
    </row>
    <row r="4988" spans="1:9" x14ac:dyDescent="0.25">
      <c r="A4988" s="69"/>
      <c r="B4988" s="45"/>
      <c r="C4988" s="45"/>
      <c r="D4988" s="45"/>
      <c r="E4988" s="45"/>
      <c r="F4988" s="45"/>
      <c r="G4988" s="45"/>
      <c r="H4988" s="45"/>
      <c r="I4988" s="45"/>
    </row>
    <row r="4989" spans="1:9" x14ac:dyDescent="0.25">
      <c r="A4989" s="69"/>
      <c r="B4989" s="45"/>
      <c r="C4989" s="45"/>
      <c r="D4989" s="45"/>
      <c r="E4989" s="45"/>
      <c r="F4989" s="45"/>
      <c r="G4989" s="45"/>
      <c r="H4989" s="45"/>
      <c r="I4989" s="45"/>
    </row>
    <row r="4990" spans="1:9" x14ac:dyDescent="0.25">
      <c r="A4990" s="69"/>
      <c r="B4990" s="45"/>
      <c r="C4990" s="45"/>
      <c r="D4990" s="45"/>
      <c r="E4990" s="45"/>
      <c r="F4990" s="45"/>
      <c r="G4990" s="45"/>
      <c r="H4990" s="45"/>
      <c r="I4990" s="45"/>
    </row>
    <row r="4991" spans="1:9" x14ac:dyDescent="0.25">
      <c r="A4991" s="69"/>
      <c r="B4991" s="45"/>
      <c r="C4991" s="45"/>
      <c r="D4991" s="45"/>
      <c r="E4991" s="45"/>
      <c r="F4991" s="45"/>
      <c r="G4991" s="45"/>
      <c r="H4991" s="45"/>
      <c r="I4991" s="45"/>
    </row>
    <row r="4992" spans="1:9" x14ac:dyDescent="0.25">
      <c r="A4992" s="69"/>
      <c r="B4992" s="45"/>
      <c r="C4992" s="45"/>
      <c r="D4992" s="45"/>
      <c r="E4992" s="45"/>
      <c r="F4992" s="45"/>
      <c r="G4992" s="45"/>
      <c r="H4992" s="45"/>
      <c r="I4992" s="45"/>
    </row>
    <row r="4993" spans="1:9" x14ac:dyDescent="0.25">
      <c r="A4993" s="69"/>
      <c r="B4993" s="45"/>
      <c r="C4993" s="45"/>
      <c r="D4993" s="45"/>
      <c r="E4993" s="45"/>
      <c r="F4993" s="45"/>
      <c r="G4993" s="45"/>
      <c r="H4993" s="45"/>
      <c r="I4993" s="45"/>
    </row>
    <row r="4994" spans="1:9" x14ac:dyDescent="0.25">
      <c r="A4994" s="69"/>
      <c r="B4994" s="45"/>
      <c r="C4994" s="45"/>
      <c r="D4994" s="45"/>
      <c r="E4994" s="45"/>
      <c r="F4994" s="45"/>
      <c r="G4994" s="45"/>
      <c r="H4994" s="45"/>
      <c r="I4994" s="45"/>
    </row>
    <row r="4995" spans="1:9" x14ac:dyDescent="0.25">
      <c r="A4995" s="69"/>
      <c r="B4995" s="45"/>
      <c r="C4995" s="45"/>
      <c r="D4995" s="45"/>
      <c r="E4995" s="45"/>
      <c r="F4995" s="45"/>
      <c r="G4995" s="45"/>
      <c r="H4995" s="45"/>
      <c r="I4995" s="45"/>
    </row>
    <row r="4996" spans="1:9" x14ac:dyDescent="0.25">
      <c r="A4996" s="70"/>
      <c r="B4996" s="45"/>
      <c r="C4996" s="45"/>
      <c r="D4996" s="45"/>
      <c r="E4996" s="45"/>
      <c r="F4996" s="45"/>
      <c r="G4996" s="45"/>
      <c r="H4996" s="45"/>
      <c r="I4996" s="45"/>
    </row>
    <row r="4997" spans="1:9" x14ac:dyDescent="0.25">
      <c r="A4997" s="69"/>
      <c r="B4997" s="45"/>
      <c r="C4997" s="45"/>
      <c r="D4997" s="45"/>
      <c r="E4997" s="45"/>
      <c r="F4997" s="45"/>
      <c r="G4997" s="45"/>
      <c r="H4997" s="45"/>
      <c r="I4997" s="45"/>
    </row>
    <row r="4998" spans="1:9" x14ac:dyDescent="0.25">
      <c r="A4998" s="69"/>
      <c r="B4998" s="45"/>
      <c r="C4998" s="45"/>
      <c r="D4998" s="45"/>
      <c r="E4998" s="45"/>
      <c r="F4998" s="45"/>
      <c r="G4998" s="45"/>
      <c r="H4998" s="45"/>
      <c r="I4998" s="45"/>
    </row>
    <row r="4999" spans="1:9" x14ac:dyDescent="0.25">
      <c r="A4999" s="69"/>
      <c r="B4999" s="45"/>
      <c r="C4999" s="45"/>
      <c r="D4999" s="45"/>
      <c r="E4999" s="45"/>
      <c r="F4999" s="45"/>
      <c r="G4999" s="45"/>
      <c r="H4999" s="45"/>
      <c r="I4999" s="45"/>
    </row>
    <row r="5000" spans="1:9" x14ac:dyDescent="0.25">
      <c r="A5000" s="69"/>
      <c r="B5000" s="45"/>
      <c r="C5000" s="45"/>
      <c r="D5000" s="45"/>
      <c r="E5000" s="45"/>
      <c r="F5000" s="45"/>
      <c r="G5000" s="45"/>
      <c r="H5000" s="45"/>
      <c r="I5000" s="45"/>
    </row>
  </sheetData>
  <dataValidations count="1">
    <dataValidation type="custom" errorStyle="information" allowBlank="1" showInputMessage="1" showErrorMessage="1" errorTitle="Economatica Excel Add-In" error="This cell contains data provided by Economatica. By changing it's value it will become inconsistent with the rest._x000a_Your change will be overwritten on the next update." sqref="B9 A10:I270" xr:uid="{B40362CC-7CC3-4FA9-91DF-B715E5EB353B}">
      <formula1>FALSE</formula1>
    </dataValidation>
  </dataValidation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Lámina Comparativa</vt:lpstr>
      <vt:lpstr>Guía de Fondos Mutuos</vt:lpstr>
      <vt:lpstr>Guía de Índices</vt:lpstr>
      <vt:lpstr>Base Gráfico</vt:lpstr>
      <vt:lpstr>'Lámina Comparativa'!Área_de_impresión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Economatica - Chile</dc:creator>
  <cp:lastModifiedBy>Marcelo Sepulveda P.</cp:lastModifiedBy>
  <cp:lastPrinted>2019-02-08T19:10:20Z</cp:lastPrinted>
  <dcterms:created xsi:type="dcterms:W3CDTF">2018-01-04T12:44:39Z</dcterms:created>
  <dcterms:modified xsi:type="dcterms:W3CDTF">2020-07-06T21:46:04Z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coUpdateId">
    <vt:lpwstr>1278538865</vt:lpwstr>
  </property>
  <property fmtid="{D5CDD505-2E9C-101B-9397-08002B2CF9AE}" pid="3" name="EcoUpdateMessage">
    <vt:lpwstr>2020/07/06-21:41:05</vt:lpwstr>
  </property>
  <property fmtid="{D5CDD505-2E9C-101B-9397-08002B2CF9AE}" pid="4" name="EcoUpdateStatus">
    <vt:lpwstr>2020-07-06=BRA:St,ME,Fd;USA:St,ME;ARG:St,ME,TP;MEX:St,ME,Fd;CHL:St;PER:St,ME|2020-07-03=BRA:TP;MEX:TP;CHL:ME,Fd;COL:St,ME,Fd;PER:Fd|2000-07-28=USA:TP|2020-07-02=ARG:Fd|2019-10-28=CHL:TP|2014-02-26=VEN:St|2002-11-08=JPN:St|2020-06-29=GBR:St,ME|2016-08-18=N</vt:lpwstr>
  </property>
</Properties>
</file>